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3040" windowHeight="7395" activeTab="10"/>
  </bookViews>
  <sheets>
    <sheet name="Date" sheetId="2" r:id="rId1"/>
    <sheet name="Data import" sheetId="3" r:id="rId2"/>
    <sheet name="EUR" sheetId="4" r:id="rId3"/>
    <sheet name="USD" sheetId="5" r:id="rId4"/>
    <sheet name="GBP" sheetId="6" r:id="rId5"/>
    <sheet name="CHF" sheetId="7" r:id="rId6"/>
    <sheet name="JPY" sheetId="8" r:id="rId7"/>
    <sheet name="Historiques fixing" sheetId="9" r:id="rId8"/>
    <sheet name="Volatilites Caps" sheetId="10" r:id="rId9"/>
    <sheet name="Swap Rates" sheetId="11" r:id="rId10"/>
    <sheet name="Swaps points" sheetId="12" r:id="rId11"/>
    <sheet name="basis" sheetId="13" r:id="rId12"/>
    <sheet name="Volatilites FX" sheetId="14" r:id="rId13"/>
    <sheet name="Tests pricing swaps" sheetId="15" r:id="rId14"/>
    <sheet name="Sheet1" sheetId="1" r:id="rId15"/>
  </sheets>
  <functionGroups builtInGroupCount="17">
    <functionGroup name="Bloomberg"/>
    <functionGroup name="User Defined"/>
    <functionGroup name="TR.CO.XllAddin"/>
    <functionGroup name="Adfin macro"/>
    <functionGroup name="Adfin Bonds"/>
    <functionGroup name="Adfin Common"/>
    <functionGroup name="Adfin Options"/>
    <functionGroup name="Adfin TermStructure"/>
    <functionGroup name="Adfin Swaps"/>
    <functionGroup name="Adfin Forex &amp; MM"/>
    <functionGroup name="Adfin Zero Coupon"/>
    <functionGroup name="Adfin Credit"/>
    <functionGroup name="Adfin Equities"/>
    <functionGroup name="Adfin Commodities"/>
    <functionGroup name="Adfin Advanced API"/>
    <functionGroup name="RLMO"/>
    <functionGroup name="Thomson Reuters Eikon"/>
    <functionGroup name="Estatística"/>
    <functionGroup name="Engenharia"/>
    <functionGroup name="Commands"/>
    <functionGroup name="Bloomberg.Options"/>
    <functionGroup name="ThomsonReuters.CommonOffice.XllA"/>
    <functionGroup name="AuditSystem/2"/>
    <functionGroup name="Thomson Reuters Eikon Excel"/>
    <functionGroup name="p4"/>
    <functionGroup name="Deloitte Valuation"/>
  </functionGroup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7" i="14" l="1"/>
  <c r="K97" i="14"/>
  <c r="J97" i="14"/>
  <c r="I97" i="14"/>
  <c r="H97" i="14"/>
  <c r="G97" i="14"/>
  <c r="F97" i="14"/>
  <c r="E97" i="14"/>
  <c r="D97" i="14"/>
  <c r="L96" i="14"/>
  <c r="K96" i="14"/>
  <c r="J96" i="14"/>
  <c r="I96" i="14"/>
  <c r="H96" i="14"/>
  <c r="G96" i="14"/>
  <c r="F96" i="14"/>
  <c r="E96" i="14"/>
  <c r="D96" i="14"/>
  <c r="L95" i="14"/>
  <c r="K95" i="14"/>
  <c r="J95" i="14"/>
  <c r="I95" i="14"/>
  <c r="H95" i="14"/>
  <c r="G95" i="14"/>
  <c r="F95" i="14"/>
  <c r="E95" i="14"/>
  <c r="D95" i="14"/>
  <c r="L94" i="14"/>
  <c r="K94" i="14"/>
  <c r="J94" i="14"/>
  <c r="I94" i="14"/>
  <c r="H94" i="14"/>
  <c r="G94" i="14"/>
  <c r="F94" i="14"/>
  <c r="E94" i="14"/>
  <c r="D94" i="14"/>
  <c r="L93" i="14"/>
  <c r="K93" i="14"/>
  <c r="J93" i="14"/>
  <c r="I93" i="14"/>
  <c r="H93" i="14"/>
  <c r="G93" i="14"/>
  <c r="F93" i="14"/>
  <c r="E93" i="14"/>
  <c r="D93" i="14"/>
  <c r="L92" i="14"/>
  <c r="K92" i="14"/>
  <c r="J92" i="14"/>
  <c r="I92" i="14"/>
  <c r="H92" i="14"/>
  <c r="G92" i="14"/>
  <c r="F92" i="14"/>
  <c r="E92" i="14"/>
  <c r="D92" i="14"/>
  <c r="L91" i="14"/>
  <c r="K91" i="14"/>
  <c r="J91" i="14"/>
  <c r="I91" i="14"/>
  <c r="H91" i="14"/>
  <c r="G91" i="14"/>
  <c r="F91" i="14"/>
  <c r="E91" i="14"/>
  <c r="D91" i="14"/>
  <c r="L90" i="14"/>
  <c r="K90" i="14"/>
  <c r="J90" i="14"/>
  <c r="I90" i="14"/>
  <c r="H90" i="14"/>
  <c r="G90" i="14"/>
  <c r="F90" i="14"/>
  <c r="E90" i="14"/>
  <c r="D90" i="14"/>
  <c r="L89" i="14"/>
  <c r="K89" i="14"/>
  <c r="J89" i="14"/>
  <c r="I89" i="14"/>
  <c r="H89" i="14"/>
  <c r="G89" i="14"/>
  <c r="F89" i="14"/>
  <c r="E89" i="14"/>
  <c r="D89" i="14"/>
  <c r="L88" i="14"/>
  <c r="K88" i="14"/>
  <c r="J88" i="14"/>
  <c r="I88" i="14"/>
  <c r="H88" i="14"/>
  <c r="G88" i="14"/>
  <c r="F88" i="14"/>
  <c r="E88" i="14"/>
  <c r="D88" i="14"/>
  <c r="L87" i="14"/>
  <c r="K87" i="14"/>
  <c r="J87" i="14"/>
  <c r="I87" i="14"/>
  <c r="H87" i="14"/>
  <c r="G87" i="14"/>
  <c r="F87" i="14"/>
  <c r="E87" i="14"/>
  <c r="D87" i="14"/>
  <c r="L86" i="14"/>
  <c r="K86" i="14"/>
  <c r="J86" i="14"/>
  <c r="I86" i="14"/>
  <c r="H86" i="14"/>
  <c r="G86" i="14"/>
  <c r="F86" i="14"/>
  <c r="E86" i="14"/>
  <c r="D86" i="14"/>
  <c r="L85" i="14"/>
  <c r="K85" i="14"/>
  <c r="J85" i="14"/>
  <c r="I85" i="14"/>
  <c r="H85" i="14"/>
  <c r="G85" i="14"/>
  <c r="F85" i="14"/>
  <c r="E85" i="14"/>
  <c r="D85" i="14"/>
  <c r="L84" i="14"/>
  <c r="K84" i="14"/>
  <c r="J84" i="14"/>
  <c r="I84" i="14"/>
  <c r="H84" i="14"/>
  <c r="G84" i="14"/>
  <c r="F84" i="14"/>
  <c r="E84" i="14"/>
  <c r="D84" i="14"/>
  <c r="L83" i="14"/>
  <c r="K83" i="14"/>
  <c r="J83" i="14"/>
  <c r="I83" i="14"/>
  <c r="H83" i="14"/>
  <c r="G83" i="14"/>
  <c r="F83" i="14"/>
  <c r="E83" i="14"/>
  <c r="D83" i="14"/>
  <c r="L82" i="14"/>
  <c r="K82" i="14"/>
  <c r="J82" i="14"/>
  <c r="I82" i="14"/>
  <c r="H82" i="14"/>
  <c r="G82" i="14"/>
  <c r="F82" i="14"/>
  <c r="E82" i="14"/>
  <c r="D82" i="14"/>
  <c r="L81" i="14"/>
  <c r="K81" i="14"/>
  <c r="J81" i="14"/>
  <c r="I81" i="14"/>
  <c r="H81" i="14"/>
  <c r="G81" i="14"/>
  <c r="F81" i="14"/>
  <c r="E81" i="14"/>
  <c r="D81" i="14"/>
  <c r="L80" i="14"/>
  <c r="K80" i="14"/>
  <c r="J80" i="14"/>
  <c r="I80" i="14"/>
  <c r="H80" i="14"/>
  <c r="G80" i="14"/>
  <c r="F80" i="14"/>
  <c r="E80" i="14"/>
  <c r="D80" i="14"/>
  <c r="L74" i="14"/>
  <c r="K74" i="14"/>
  <c r="J74" i="14"/>
  <c r="I74" i="14"/>
  <c r="H74" i="14"/>
  <c r="G74" i="14"/>
  <c r="F74" i="14"/>
  <c r="E74" i="14"/>
  <c r="D74" i="14"/>
  <c r="L73" i="14"/>
  <c r="K73" i="14"/>
  <c r="J73" i="14"/>
  <c r="I73" i="14"/>
  <c r="H73" i="14"/>
  <c r="G73" i="14"/>
  <c r="F73" i="14"/>
  <c r="E73" i="14"/>
  <c r="D73" i="14"/>
  <c r="L72" i="14"/>
  <c r="K72" i="14"/>
  <c r="J72" i="14"/>
  <c r="I72" i="14"/>
  <c r="H72" i="14"/>
  <c r="G72" i="14"/>
  <c r="F72" i="14"/>
  <c r="E72" i="14"/>
  <c r="D72" i="14"/>
  <c r="L71" i="14"/>
  <c r="K71" i="14"/>
  <c r="J71" i="14"/>
  <c r="I71" i="14"/>
  <c r="H71" i="14"/>
  <c r="G71" i="14"/>
  <c r="F71" i="14"/>
  <c r="E71" i="14"/>
  <c r="D71" i="14"/>
  <c r="L70" i="14"/>
  <c r="K70" i="14"/>
  <c r="J70" i="14"/>
  <c r="I70" i="14"/>
  <c r="H70" i="14"/>
  <c r="G70" i="14"/>
  <c r="F70" i="14"/>
  <c r="E70" i="14"/>
  <c r="D70" i="14"/>
  <c r="L69" i="14"/>
  <c r="K69" i="14"/>
  <c r="J69" i="14"/>
  <c r="I69" i="14"/>
  <c r="H69" i="14"/>
  <c r="G69" i="14"/>
  <c r="F69" i="14"/>
  <c r="E69" i="14"/>
  <c r="D69" i="14"/>
  <c r="L68" i="14"/>
  <c r="K68" i="14"/>
  <c r="J68" i="14"/>
  <c r="I68" i="14"/>
  <c r="H68" i="14"/>
  <c r="G68" i="14"/>
  <c r="F68" i="14"/>
  <c r="E68" i="14"/>
  <c r="D68" i="14"/>
  <c r="L67" i="14"/>
  <c r="K67" i="14"/>
  <c r="J67" i="14"/>
  <c r="I67" i="14"/>
  <c r="H67" i="14"/>
  <c r="G67" i="14"/>
  <c r="F67" i="14"/>
  <c r="E67" i="14"/>
  <c r="D67" i="14"/>
  <c r="L66" i="14"/>
  <c r="K66" i="14"/>
  <c r="J66" i="14"/>
  <c r="I66" i="14"/>
  <c r="H66" i="14"/>
  <c r="G66" i="14"/>
  <c r="F66" i="14"/>
  <c r="E66" i="14"/>
  <c r="D66" i="14"/>
  <c r="L65" i="14"/>
  <c r="K65" i="14"/>
  <c r="J65" i="14"/>
  <c r="I65" i="14"/>
  <c r="H65" i="14"/>
  <c r="G65" i="14"/>
  <c r="F65" i="14"/>
  <c r="E65" i="14"/>
  <c r="D65" i="14"/>
  <c r="L64" i="14"/>
  <c r="K64" i="14"/>
  <c r="J64" i="14"/>
  <c r="I64" i="14"/>
  <c r="H64" i="14"/>
  <c r="G64" i="14"/>
  <c r="F64" i="14"/>
  <c r="E64" i="14"/>
  <c r="D64" i="14"/>
  <c r="L63" i="14"/>
  <c r="K63" i="14"/>
  <c r="J63" i="14"/>
  <c r="I63" i="14"/>
  <c r="H63" i="14"/>
  <c r="G63" i="14"/>
  <c r="F63" i="14"/>
  <c r="E63" i="14"/>
  <c r="D63" i="14"/>
  <c r="L62" i="14"/>
  <c r="K62" i="14"/>
  <c r="J62" i="14"/>
  <c r="I62" i="14"/>
  <c r="H62" i="14"/>
  <c r="G62" i="14"/>
  <c r="F62" i="14"/>
  <c r="E62" i="14"/>
  <c r="D62" i="14"/>
  <c r="L61" i="14"/>
  <c r="K61" i="14"/>
  <c r="J61" i="14"/>
  <c r="I61" i="14"/>
  <c r="H61" i="14"/>
  <c r="G61" i="14"/>
  <c r="F61" i="14"/>
  <c r="E61" i="14"/>
  <c r="D61" i="14"/>
  <c r="L60" i="14"/>
  <c r="K60" i="14"/>
  <c r="J60" i="14"/>
  <c r="I60" i="14"/>
  <c r="H60" i="14"/>
  <c r="G60" i="14"/>
  <c r="F60" i="14"/>
  <c r="E60" i="14"/>
  <c r="D60" i="14"/>
  <c r="L59" i="14"/>
  <c r="K59" i="14"/>
  <c r="J59" i="14"/>
  <c r="I59" i="14"/>
  <c r="H59" i="14"/>
  <c r="G59" i="14"/>
  <c r="F59" i="14"/>
  <c r="E59" i="14"/>
  <c r="D59" i="14"/>
  <c r="L58" i="14"/>
  <c r="K58" i="14"/>
  <c r="J58" i="14"/>
  <c r="I58" i="14"/>
  <c r="H58" i="14"/>
  <c r="G58" i="14"/>
  <c r="F58" i="14"/>
  <c r="E58" i="14"/>
  <c r="D58" i="14"/>
  <c r="L57" i="14"/>
  <c r="K57" i="14"/>
  <c r="J57" i="14"/>
  <c r="I57" i="14"/>
  <c r="H57" i="14"/>
  <c r="G57" i="14"/>
  <c r="F57" i="14"/>
  <c r="E57" i="14"/>
  <c r="D57" i="14"/>
  <c r="D34" i="14"/>
  <c r="D35" i="14"/>
  <c r="D36" i="14"/>
  <c r="D37" i="14"/>
  <c r="D38" i="14"/>
  <c r="D39" i="14"/>
  <c r="D40" i="14"/>
  <c r="D41" i="14"/>
  <c r="D42" i="14"/>
  <c r="D43" i="14"/>
  <c r="D44" i="14"/>
  <c r="D45" i="14"/>
  <c r="D46" i="14"/>
  <c r="D47" i="14"/>
  <c r="D48" i="14"/>
  <c r="D49" i="14"/>
  <c r="D50" i="14"/>
  <c r="D51" i="14"/>
  <c r="D11" i="14"/>
  <c r="E11" i="14"/>
  <c r="F11" i="14"/>
  <c r="G11" i="14"/>
  <c r="H11" i="14"/>
  <c r="I11" i="14"/>
  <c r="J11" i="14"/>
  <c r="K11" i="14"/>
  <c r="L11" i="14"/>
  <c r="D12" i="14"/>
  <c r="E12" i="14"/>
  <c r="F12" i="14"/>
  <c r="G12" i="14"/>
  <c r="H12" i="14"/>
  <c r="I12" i="14"/>
  <c r="J12" i="14"/>
  <c r="K12" i="14"/>
  <c r="L12" i="14"/>
  <c r="D13" i="14"/>
  <c r="E13" i="14"/>
  <c r="F13" i="14"/>
  <c r="G13" i="14"/>
  <c r="H13" i="14"/>
  <c r="I13" i="14"/>
  <c r="J13" i="14"/>
  <c r="K13" i="14"/>
  <c r="L13" i="14"/>
  <c r="D14" i="14"/>
  <c r="E14" i="14"/>
  <c r="F14" i="14"/>
  <c r="G14" i="14"/>
  <c r="H14" i="14"/>
  <c r="I14" i="14"/>
  <c r="J14" i="14"/>
  <c r="K14" i="14"/>
  <c r="L14" i="14"/>
  <c r="D15" i="14"/>
  <c r="E15" i="14"/>
  <c r="F15" i="14"/>
  <c r="G15" i="14"/>
  <c r="H15" i="14"/>
  <c r="I15" i="14"/>
  <c r="J15" i="14"/>
  <c r="K15" i="14"/>
  <c r="L15" i="14"/>
  <c r="D16" i="14"/>
  <c r="E16" i="14"/>
  <c r="F16" i="14"/>
  <c r="G16" i="14"/>
  <c r="H16" i="14"/>
  <c r="I16" i="14"/>
  <c r="J16" i="14"/>
  <c r="K16" i="14"/>
  <c r="L16" i="14"/>
  <c r="D17" i="14"/>
  <c r="E17" i="14"/>
  <c r="F17" i="14"/>
  <c r="G17" i="14"/>
  <c r="H17" i="14"/>
  <c r="I17" i="14"/>
  <c r="J17" i="14"/>
  <c r="K17" i="14"/>
  <c r="L17" i="14"/>
  <c r="D18" i="14"/>
  <c r="E18" i="14"/>
  <c r="F18" i="14"/>
  <c r="G18" i="14"/>
  <c r="H18" i="14"/>
  <c r="I18" i="14"/>
  <c r="J18" i="14"/>
  <c r="K18" i="14"/>
  <c r="L18" i="14"/>
  <c r="D19" i="14"/>
  <c r="E19" i="14"/>
  <c r="F19" i="14"/>
  <c r="G19" i="14"/>
  <c r="H19" i="14"/>
  <c r="I19" i="14"/>
  <c r="J19" i="14"/>
  <c r="K19" i="14"/>
  <c r="L19" i="14"/>
  <c r="D20" i="14"/>
  <c r="E20" i="14"/>
  <c r="F20" i="14"/>
  <c r="G20" i="14"/>
  <c r="H20" i="14"/>
  <c r="I20" i="14"/>
  <c r="J20" i="14"/>
  <c r="K20" i="14"/>
  <c r="L20" i="14"/>
  <c r="D21" i="14"/>
  <c r="E21" i="14"/>
  <c r="F21" i="14"/>
  <c r="G21" i="14"/>
  <c r="H21" i="14"/>
  <c r="I21" i="14"/>
  <c r="J21" i="14"/>
  <c r="K21" i="14"/>
  <c r="L21" i="14"/>
  <c r="D22" i="14"/>
  <c r="E22" i="14"/>
  <c r="F22" i="14"/>
  <c r="G22" i="14"/>
  <c r="H22" i="14"/>
  <c r="I22" i="14"/>
  <c r="J22" i="14"/>
  <c r="K22" i="14"/>
  <c r="L22" i="14"/>
  <c r="D23" i="14"/>
  <c r="E23" i="14"/>
  <c r="F23" i="14"/>
  <c r="G23" i="14"/>
  <c r="H23" i="14"/>
  <c r="I23" i="14"/>
  <c r="J23" i="14"/>
  <c r="K23" i="14"/>
  <c r="L23" i="14"/>
  <c r="D24" i="14"/>
  <c r="E24" i="14"/>
  <c r="F24" i="14"/>
  <c r="G24" i="14"/>
  <c r="H24" i="14"/>
  <c r="I24" i="14"/>
  <c r="J24" i="14"/>
  <c r="K24" i="14"/>
  <c r="L24" i="14"/>
  <c r="D25" i="14"/>
  <c r="E25" i="14"/>
  <c r="F25" i="14"/>
  <c r="G25" i="14"/>
  <c r="H25" i="14"/>
  <c r="I25" i="14"/>
  <c r="J25" i="14"/>
  <c r="K25" i="14"/>
  <c r="L25" i="14"/>
  <c r="D26" i="14"/>
  <c r="E26" i="14"/>
  <c r="F26" i="14"/>
  <c r="G26" i="14"/>
  <c r="H26" i="14"/>
  <c r="I26" i="14"/>
  <c r="J26" i="14"/>
  <c r="K26" i="14"/>
  <c r="L26" i="14"/>
  <c r="D27" i="14"/>
  <c r="E27" i="14"/>
  <c r="F27" i="14"/>
  <c r="G27" i="14"/>
  <c r="H27" i="14"/>
  <c r="I27" i="14"/>
  <c r="J27" i="14"/>
  <c r="K27" i="14"/>
  <c r="L27" i="14"/>
  <c r="D28" i="14"/>
  <c r="E28" i="14"/>
  <c r="F28" i="14"/>
  <c r="G28" i="14"/>
  <c r="H28" i="14"/>
  <c r="I28" i="14"/>
  <c r="J28" i="14"/>
  <c r="K28" i="14"/>
  <c r="L28" i="14"/>
  <c r="E67" i="10"/>
  <c r="E68" i="10" s="1"/>
  <c r="F67" i="10"/>
  <c r="F68" i="10" s="1"/>
  <c r="G67" i="10"/>
  <c r="G68" i="10" s="1"/>
  <c r="H67" i="10"/>
  <c r="H68" i="10" s="1"/>
  <c r="I67" i="10"/>
  <c r="I68" i="10" s="1"/>
  <c r="J67" i="10"/>
  <c r="J68" i="10" s="1"/>
  <c r="K67" i="10"/>
  <c r="K68" i="10" s="1"/>
  <c r="L68" i="10"/>
  <c r="L67" i="10"/>
  <c r="K204" i="8" l="1"/>
  <c r="K176" i="8"/>
  <c r="K148" i="8"/>
  <c r="AF19" i="8"/>
  <c r="D81" i="10"/>
  <c r="D85" i="10"/>
  <c r="D82" i="10"/>
  <c r="D86" i="10"/>
  <c r="D89" i="10"/>
  <c r="D83" i="10"/>
  <c r="D87" i="10"/>
  <c r="D84" i="10"/>
  <c r="D88" i="10"/>
  <c r="D80" i="10"/>
  <c r="D72" i="10"/>
  <c r="D68" i="10"/>
  <c r="D71" i="10"/>
  <c r="D67" i="10"/>
  <c r="D74" i="10"/>
  <c r="D70" i="10"/>
  <c r="D66" i="10"/>
  <c r="D73" i="10"/>
  <c r="D69" i="10"/>
  <c r="D65" i="10"/>
  <c r="AB23" i="11" l="1"/>
  <c r="AB22" i="11"/>
  <c r="M49" i="13"/>
  <c r="L49" i="13"/>
  <c r="Z21" i="13"/>
  <c r="Z22" i="13" s="1"/>
  <c r="Z23" i="13" s="1"/>
  <c r="Z20" i="13"/>
  <c r="Y21" i="13"/>
  <c r="Y22" i="13" s="1"/>
  <c r="Y23" i="13" s="1"/>
  <c r="Y20" i="13"/>
  <c r="X20" i="13"/>
  <c r="X22" i="13"/>
  <c r="X23" i="13" s="1"/>
  <c r="X21" i="13"/>
  <c r="Y17" i="13"/>
  <c r="Y18" i="13" s="1"/>
  <c r="U22" i="13"/>
  <c r="U23" i="13" s="1"/>
  <c r="T23" i="13"/>
  <c r="T22" i="13"/>
  <c r="S22" i="13"/>
  <c r="S23" i="13" s="1"/>
  <c r="R23" i="13"/>
  <c r="R22" i="13"/>
  <c r="T20" i="13"/>
  <c r="S20" i="13"/>
  <c r="Y15" i="13"/>
  <c r="C290" i="15" l="1"/>
  <c r="I286" i="15"/>
  <c r="I290" i="15" s="1"/>
  <c r="C279" i="15"/>
  <c r="A279" i="15"/>
  <c r="I275" i="15"/>
  <c r="I279" i="15" s="1"/>
  <c r="A275" i="15"/>
  <c r="C269" i="15"/>
  <c r="I265" i="15"/>
  <c r="I269" i="15" s="1"/>
  <c r="A265" i="15"/>
  <c r="B269" i="15" s="1"/>
  <c r="C259" i="15"/>
  <c r="A259" i="15"/>
  <c r="I255" i="15"/>
  <c r="I259" i="15" s="1"/>
  <c r="A255" i="15"/>
  <c r="C249" i="15"/>
  <c r="I245" i="15"/>
  <c r="I249" i="15" s="1"/>
  <c r="A245" i="15"/>
  <c r="B249" i="15" s="1"/>
  <c r="C234" i="15"/>
  <c r="I230" i="15"/>
  <c r="I234" i="15" s="1"/>
  <c r="C223" i="15"/>
  <c r="I219" i="15"/>
  <c r="I223" i="15" s="1"/>
  <c r="C213" i="15"/>
  <c r="I209" i="15"/>
  <c r="I213" i="15" s="1"/>
  <c r="A209" i="15"/>
  <c r="A213" i="15" s="1"/>
  <c r="C203" i="15"/>
  <c r="I199" i="15"/>
  <c r="I203" i="15" s="1"/>
  <c r="C193" i="15"/>
  <c r="I189" i="15"/>
  <c r="I193" i="15" s="1"/>
  <c r="A189" i="15"/>
  <c r="C178" i="15"/>
  <c r="I174" i="15"/>
  <c r="I178" i="15" s="1"/>
  <c r="C169" i="15"/>
  <c r="I165" i="15"/>
  <c r="I169" i="15" s="1"/>
  <c r="C158" i="15"/>
  <c r="I154" i="15"/>
  <c r="I158" i="15" s="1"/>
  <c r="C148" i="15"/>
  <c r="I144" i="15"/>
  <c r="I148" i="15" s="1"/>
  <c r="C139" i="15"/>
  <c r="I135" i="15"/>
  <c r="I139" i="15" s="1"/>
  <c r="C130" i="15"/>
  <c r="I126" i="15"/>
  <c r="I130" i="15" s="1"/>
  <c r="C120" i="15"/>
  <c r="I116" i="15"/>
  <c r="I120" i="15" s="1"/>
  <c r="A116" i="15"/>
  <c r="C105" i="15"/>
  <c r="I101" i="15"/>
  <c r="I105" i="15" s="1"/>
  <c r="A101" i="15"/>
  <c r="C90" i="15"/>
  <c r="I86" i="15"/>
  <c r="I90" i="15" s="1"/>
  <c r="I81" i="15"/>
  <c r="C81" i="15"/>
  <c r="I77" i="15"/>
  <c r="K70" i="15"/>
  <c r="I70" i="15"/>
  <c r="C70" i="15"/>
  <c r="I66" i="15"/>
  <c r="C45" i="15"/>
  <c r="I41" i="15"/>
  <c r="I45" i="15" s="1"/>
  <c r="I36" i="15"/>
  <c r="C36" i="15"/>
  <c r="I32" i="15"/>
  <c r="C27" i="15"/>
  <c r="I23" i="15"/>
  <c r="I27" i="15" s="1"/>
  <c r="I17" i="15"/>
  <c r="C17" i="15"/>
  <c r="I13" i="15"/>
  <c r="A13" i="15"/>
  <c r="B17" i="15" s="1"/>
  <c r="C3" i="14"/>
  <c r="B3" i="14"/>
  <c r="B66" i="14" s="1"/>
  <c r="B3" i="13"/>
  <c r="B3" i="12"/>
  <c r="B3" i="11"/>
  <c r="B3" i="10"/>
  <c r="B57" i="10" s="1"/>
  <c r="B3" i="9"/>
  <c r="B4" i="9" s="1"/>
  <c r="A255" i="8"/>
  <c r="B255" i="8" s="1"/>
  <c r="A243" i="8"/>
  <c r="A247" i="8" s="1"/>
  <c r="B247" i="8" s="1"/>
  <c r="A231" i="8"/>
  <c r="B231" i="8" s="1"/>
  <c r="I223" i="8"/>
  <c r="I219" i="8"/>
  <c r="B219" i="8"/>
  <c r="A219" i="8"/>
  <c r="A223" i="8" s="1"/>
  <c r="I214" i="8"/>
  <c r="I210" i="8"/>
  <c r="B210" i="8"/>
  <c r="A210" i="8"/>
  <c r="B214" i="8" s="1"/>
  <c r="I204" i="8"/>
  <c r="I200" i="8"/>
  <c r="C200" i="8"/>
  <c r="C204" i="8" s="1"/>
  <c r="B200" i="8"/>
  <c r="A200" i="8"/>
  <c r="A204" i="8" s="1"/>
  <c r="I195" i="8"/>
  <c r="I191" i="8"/>
  <c r="C191" i="8"/>
  <c r="C195" i="8" s="1"/>
  <c r="A191" i="8"/>
  <c r="A195" i="8" s="1"/>
  <c r="I186" i="8"/>
  <c r="I182" i="8"/>
  <c r="B182" i="8"/>
  <c r="A182" i="8"/>
  <c r="B186" i="8" s="1"/>
  <c r="I176" i="8"/>
  <c r="I172" i="8"/>
  <c r="C172" i="8"/>
  <c r="C176" i="8" s="1"/>
  <c r="B172" i="8"/>
  <c r="A172" i="8"/>
  <c r="A176" i="8" s="1"/>
  <c r="I167" i="8"/>
  <c r="I163" i="8"/>
  <c r="C163" i="8"/>
  <c r="C167" i="8" s="1"/>
  <c r="A163" i="8"/>
  <c r="A167" i="8" s="1"/>
  <c r="I158" i="8"/>
  <c r="I154" i="8"/>
  <c r="B154" i="8"/>
  <c r="A154" i="8"/>
  <c r="B158" i="8" s="1"/>
  <c r="I144" i="8"/>
  <c r="I148" i="8" s="1"/>
  <c r="C144" i="8"/>
  <c r="C148" i="8" s="1"/>
  <c r="A144" i="8"/>
  <c r="A148" i="8" s="1"/>
  <c r="I135" i="8"/>
  <c r="I139" i="8" s="1"/>
  <c r="C135" i="8"/>
  <c r="C139" i="8" s="1"/>
  <c r="B135" i="8"/>
  <c r="A135" i="8"/>
  <c r="A139" i="8" s="1"/>
  <c r="A130" i="8"/>
  <c r="I126" i="8"/>
  <c r="I130" i="8" s="1"/>
  <c r="B126" i="8"/>
  <c r="A126" i="8"/>
  <c r="B130" i="8" s="1"/>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B80" i="8"/>
  <c r="BB79" i="8"/>
  <c r="BB78" i="8"/>
  <c r="BB77" i="8"/>
  <c r="BB76" i="8"/>
  <c r="BB75" i="8"/>
  <c r="BB74" i="8"/>
  <c r="BB73" i="8"/>
  <c r="BB72" i="8"/>
  <c r="BB71" i="8"/>
  <c r="BB70" i="8"/>
  <c r="BB69" i="8"/>
  <c r="BB68" i="8"/>
  <c r="BB67" i="8"/>
  <c r="BB66" i="8"/>
  <c r="BB65" i="8"/>
  <c r="BB64" i="8"/>
  <c r="BB63" i="8"/>
  <c r="BB62" i="8"/>
  <c r="BB61" i="8"/>
  <c r="BB60" i="8"/>
  <c r="BB59" i="8"/>
  <c r="BB58" i="8"/>
  <c r="BB57" i="8"/>
  <c r="BB56" i="8"/>
  <c r="BB55" i="8"/>
  <c r="BB54" i="8"/>
  <c r="BB53" i="8"/>
  <c r="BB52" i="8"/>
  <c r="BB51" i="8"/>
  <c r="BB50" i="8"/>
  <c r="BB49" i="8"/>
  <c r="BB48" i="8"/>
  <c r="L48" i="8"/>
  <c r="BB47" i="8"/>
  <c r="L47" i="8"/>
  <c r="BB46" i="8"/>
  <c r="L46" i="8"/>
  <c r="BB45" i="8"/>
  <c r="L45" i="8"/>
  <c r="BB44" i="8"/>
  <c r="L44" i="8"/>
  <c r="BB43" i="8"/>
  <c r="L43" i="8"/>
  <c r="BB42" i="8"/>
  <c r="L42" i="8"/>
  <c r="BB41" i="8"/>
  <c r="L41" i="8"/>
  <c r="BB40" i="8"/>
  <c r="L40" i="8"/>
  <c r="AZ39" i="8"/>
  <c r="L39" i="8"/>
  <c r="BA38" i="8"/>
  <c r="AZ38" i="8"/>
  <c r="L38" i="8"/>
  <c r="BA37" i="8"/>
  <c r="AZ37" i="8"/>
  <c r="L37" i="8"/>
  <c r="BU36" i="8"/>
  <c r="BA36" i="8"/>
  <c r="AZ36" i="8"/>
  <c r="L36" i="8"/>
  <c r="BU35" i="8"/>
  <c r="BA35" i="8"/>
  <c r="AZ35" i="8"/>
  <c r="AF35" i="8"/>
  <c r="AE35" i="8"/>
  <c r="L35" i="8"/>
  <c r="BU34" i="8"/>
  <c r="BA34" i="8"/>
  <c r="AZ34" i="8"/>
  <c r="AF34" i="8"/>
  <c r="AE34" i="8"/>
  <c r="L34" i="8"/>
  <c r="BU33" i="8"/>
  <c r="BA33" i="8"/>
  <c r="AZ33" i="8"/>
  <c r="AF33" i="8"/>
  <c r="AE33" i="8"/>
  <c r="L33" i="8"/>
  <c r="BU32" i="8"/>
  <c r="BA32" i="8"/>
  <c r="AZ32" i="8"/>
  <c r="AF32" i="8"/>
  <c r="AE32" i="8"/>
  <c r="L32" i="8"/>
  <c r="BU31" i="8"/>
  <c r="BA31" i="8"/>
  <c r="AZ31" i="8"/>
  <c r="AF31" i="8"/>
  <c r="AE31" i="8"/>
  <c r="BU30" i="8"/>
  <c r="BA30" i="8"/>
  <c r="AZ30" i="8"/>
  <c r="AF30" i="8"/>
  <c r="AE30" i="8"/>
  <c r="L30" i="8"/>
  <c r="BU29" i="8"/>
  <c r="BA29" i="8"/>
  <c r="AZ29" i="8"/>
  <c r="AF29" i="8"/>
  <c r="AE29" i="8"/>
  <c r="BU28" i="8"/>
  <c r="BA28" i="8"/>
  <c r="AZ28" i="8"/>
  <c r="AF28" i="8"/>
  <c r="AE28" i="8"/>
  <c r="L28" i="8"/>
  <c r="BU27" i="8"/>
  <c r="BA27" i="8"/>
  <c r="AZ27" i="8"/>
  <c r="AF27" i="8"/>
  <c r="AE27" i="8"/>
  <c r="L27" i="8"/>
  <c r="BU26" i="8"/>
  <c r="BA26" i="8"/>
  <c r="AZ26" i="8"/>
  <c r="AF26" i="8"/>
  <c r="AE26" i="8"/>
  <c r="L26" i="8"/>
  <c r="BU25" i="8"/>
  <c r="BA25" i="8"/>
  <c r="AZ25" i="8"/>
  <c r="AF25" i="8"/>
  <c r="AE25" i="8"/>
  <c r="L25" i="8"/>
  <c r="BU24" i="8"/>
  <c r="BA24" i="8"/>
  <c r="AZ24" i="8"/>
  <c r="AF24" i="8"/>
  <c r="AE24" i="8"/>
  <c r="L24" i="8"/>
  <c r="DN23" i="8"/>
  <c r="DM23" i="8"/>
  <c r="DL23" i="8"/>
  <c r="DK23" i="8"/>
  <c r="BU23" i="8"/>
  <c r="BA23" i="8"/>
  <c r="AZ23" i="8"/>
  <c r="AF23" i="8"/>
  <c r="AE23" i="8"/>
  <c r="L23" i="8"/>
  <c r="BU22" i="8"/>
  <c r="BA22" i="8"/>
  <c r="AZ22" i="8"/>
  <c r="BB22" i="8" s="1"/>
  <c r="AF22" i="8"/>
  <c r="AE22" i="8"/>
  <c r="L22" i="8"/>
  <c r="BU21" i="8"/>
  <c r="BA21" i="8"/>
  <c r="AZ21" i="8"/>
  <c r="BB21" i="8" s="1"/>
  <c r="AF21" i="8"/>
  <c r="AE21" i="8"/>
  <c r="L21" i="8"/>
  <c r="DN20" i="8"/>
  <c r="DM20" i="8"/>
  <c r="DL20" i="8"/>
  <c r="DK20" i="8"/>
  <c r="DJ20" i="8"/>
  <c r="DI20" i="8"/>
  <c r="DH20" i="8"/>
  <c r="DG20" i="8"/>
  <c r="DF20" i="8"/>
  <c r="BU20" i="8"/>
  <c r="BA20" i="8"/>
  <c r="AZ20" i="8"/>
  <c r="BB20" i="8" s="1"/>
  <c r="AF20" i="8"/>
  <c r="AE20" i="8"/>
  <c r="L20" i="8"/>
  <c r="BU19" i="8"/>
  <c r="BA19" i="8"/>
  <c r="AZ19" i="8"/>
  <c r="BB19" i="8" s="1"/>
  <c r="AE19" i="8"/>
  <c r="L19" i="8"/>
  <c r="BU18" i="8"/>
  <c r="BA18" i="8"/>
  <c r="AZ18" i="8"/>
  <c r="BB18" i="8" s="1"/>
  <c r="AF18" i="8"/>
  <c r="AE18" i="8"/>
  <c r="L18" i="8"/>
  <c r="DN17" i="8"/>
  <c r="DM17" i="8"/>
  <c r="DL17" i="8"/>
  <c r="DK17" i="8"/>
  <c r="DJ17" i="8"/>
  <c r="DI17" i="8"/>
  <c r="DH17" i="8"/>
  <c r="DG17" i="8"/>
  <c r="DF17" i="8"/>
  <c r="BU17" i="8"/>
  <c r="BA17" i="8"/>
  <c r="AZ17" i="8"/>
  <c r="BB17" i="8" s="1"/>
  <c r="AF17" i="8"/>
  <c r="AE17" i="8"/>
  <c r="AG17" i="8" s="1"/>
  <c r="L17" i="8"/>
  <c r="BU16" i="8"/>
  <c r="BA16" i="8"/>
  <c r="AZ16" i="8"/>
  <c r="BB16" i="8" s="1"/>
  <c r="AF16" i="8"/>
  <c r="AE16" i="8"/>
  <c r="AG16" i="8" s="1"/>
  <c r="L16" i="8"/>
  <c r="BU15" i="8"/>
  <c r="BA15" i="8"/>
  <c r="AZ15" i="8"/>
  <c r="BB15" i="8" s="1"/>
  <c r="AF15" i="8"/>
  <c r="AE15" i="8"/>
  <c r="AG15" i="8" s="1"/>
  <c r="L15" i="8"/>
  <c r="BU14" i="8"/>
  <c r="BA14" i="8"/>
  <c r="AZ14" i="8"/>
  <c r="BB14" i="8" s="1"/>
  <c r="AF14" i="8"/>
  <c r="AE14" i="8"/>
  <c r="AG14" i="8" s="1"/>
  <c r="L14" i="8"/>
  <c r="BU13" i="8"/>
  <c r="BA13" i="8"/>
  <c r="AZ13" i="8"/>
  <c r="BB13" i="8" s="1"/>
  <c r="AF13" i="8"/>
  <c r="AE13" i="8"/>
  <c r="AG13" i="8" s="1"/>
  <c r="L13" i="8"/>
  <c r="HC12" i="8"/>
  <c r="HA12" i="8"/>
  <c r="GF12" i="8"/>
  <c r="GD12" i="8"/>
  <c r="FG12" i="8"/>
  <c r="GF11" i="8"/>
  <c r="HC11" i="8" s="1"/>
  <c r="EJ11" i="8"/>
  <c r="GU8" i="8"/>
  <c r="FX8" i="8"/>
  <c r="FA8" i="8"/>
  <c r="DM8" i="8"/>
  <c r="DL8" i="8"/>
  <c r="DK8" i="8"/>
  <c r="DJ8" i="8"/>
  <c r="DI8" i="8"/>
  <c r="DH8" i="8"/>
  <c r="DG8" i="8"/>
  <c r="DF8" i="8"/>
  <c r="ED7" i="8"/>
  <c r="B3" i="8"/>
  <c r="DE8" i="8" s="1"/>
  <c r="DE11" i="8" s="1"/>
  <c r="DE14" i="8" s="1"/>
  <c r="DE17" i="8" s="1"/>
  <c r="DE20" i="8" s="1"/>
  <c r="DE23" i="8" s="1"/>
  <c r="A254" i="7"/>
  <c r="A258" i="7" s="1"/>
  <c r="B258" i="7" s="1"/>
  <c r="A242" i="7"/>
  <c r="A246" i="7" s="1"/>
  <c r="B246" i="7" s="1"/>
  <c r="A230" i="7"/>
  <c r="B230" i="7" s="1"/>
  <c r="I219" i="7"/>
  <c r="I223" i="7" s="1"/>
  <c r="A219" i="7"/>
  <c r="A223" i="7" s="1"/>
  <c r="B214" i="7"/>
  <c r="I210" i="7"/>
  <c r="I214" i="7" s="1"/>
  <c r="A210" i="7"/>
  <c r="A214" i="7" s="1"/>
  <c r="I200" i="7"/>
  <c r="I204" i="7" s="1"/>
  <c r="C200" i="7"/>
  <c r="C204" i="7" s="1"/>
  <c r="A200" i="7"/>
  <c r="A204" i="7" s="1"/>
  <c r="I191" i="7"/>
  <c r="I195" i="7" s="1"/>
  <c r="C191" i="7"/>
  <c r="C195" i="7" s="1"/>
  <c r="A191" i="7"/>
  <c r="A195" i="7" s="1"/>
  <c r="I186" i="7"/>
  <c r="I182" i="7"/>
  <c r="C182" i="7"/>
  <c r="C186" i="7" s="1"/>
  <c r="A182" i="7"/>
  <c r="A186" i="7" s="1"/>
  <c r="I176" i="7"/>
  <c r="I172" i="7"/>
  <c r="C172" i="7"/>
  <c r="C176" i="7" s="1"/>
  <c r="A172" i="7"/>
  <c r="A176" i="7" s="1"/>
  <c r="I167" i="7"/>
  <c r="I163" i="7"/>
  <c r="C163" i="7"/>
  <c r="C167" i="7" s="1"/>
  <c r="A163" i="7"/>
  <c r="A167" i="7" s="1"/>
  <c r="I158" i="7"/>
  <c r="I154" i="7"/>
  <c r="C154" i="7"/>
  <c r="C158" i="7" s="1"/>
  <c r="B154" i="7"/>
  <c r="A154" i="7"/>
  <c r="B158" i="7" s="1"/>
  <c r="I148" i="7"/>
  <c r="I144" i="7"/>
  <c r="C144" i="7"/>
  <c r="C219" i="7" s="1"/>
  <c r="C223" i="7" s="1"/>
  <c r="B144" i="7"/>
  <c r="A144" i="7"/>
  <c r="A148" i="7" s="1"/>
  <c r="I139" i="7"/>
  <c r="I135" i="7"/>
  <c r="C135" i="7"/>
  <c r="C139" i="7" s="1"/>
  <c r="A135" i="7"/>
  <c r="A139" i="7" s="1"/>
  <c r="I130" i="7"/>
  <c r="I126" i="7"/>
  <c r="C126" i="7"/>
  <c r="C210" i="7" s="1"/>
  <c r="C214" i="7" s="1"/>
  <c r="A126" i="7"/>
  <c r="B130" i="7" s="1"/>
  <c r="AX42" i="7"/>
  <c r="AX41" i="7"/>
  <c r="L41" i="7"/>
  <c r="AX40" i="7"/>
  <c r="L40" i="7"/>
  <c r="AX39" i="7"/>
  <c r="L39" i="7"/>
  <c r="AX38" i="7"/>
  <c r="L38" i="7"/>
  <c r="AX37" i="7"/>
  <c r="L37" i="7"/>
  <c r="BQ36" i="7"/>
  <c r="AX36" i="7"/>
  <c r="L36" i="7"/>
  <c r="BQ35" i="7"/>
  <c r="AX35" i="7"/>
  <c r="AE35" i="7"/>
  <c r="L35" i="7"/>
  <c r="BQ34" i="7"/>
  <c r="AX34" i="7"/>
  <c r="AE34" i="7"/>
  <c r="L34" i="7"/>
  <c r="BQ33" i="7"/>
  <c r="AX33" i="7"/>
  <c r="AE33" i="7"/>
  <c r="L33" i="7"/>
  <c r="BQ32" i="7"/>
  <c r="AX32" i="7"/>
  <c r="AE32" i="7"/>
  <c r="L32" i="7"/>
  <c r="BQ31" i="7"/>
  <c r="K195" i="7" s="1"/>
  <c r="AX31" i="7"/>
  <c r="AE31" i="7"/>
  <c r="L31" i="7"/>
  <c r="BQ30" i="7"/>
  <c r="AX30" i="7"/>
  <c r="AE30" i="7"/>
  <c r="K204" i="7" s="1"/>
  <c r="L30" i="7"/>
  <c r="BQ29" i="7"/>
  <c r="AX29" i="7"/>
  <c r="AE29" i="7"/>
  <c r="L29" i="7"/>
  <c r="BQ28" i="7"/>
  <c r="AX28" i="7"/>
  <c r="AE28" i="7"/>
  <c r="L28" i="7"/>
  <c r="BQ27" i="7"/>
  <c r="AX27" i="7"/>
  <c r="AE27" i="7"/>
  <c r="L27" i="7"/>
  <c r="BQ26" i="7"/>
  <c r="AX26" i="7"/>
  <c r="AE26" i="7"/>
  <c r="L26" i="7"/>
  <c r="BQ25" i="7"/>
  <c r="AX25" i="7"/>
  <c r="AE25" i="7"/>
  <c r="L25" i="7"/>
  <c r="BQ24" i="7"/>
  <c r="AX24" i="7"/>
  <c r="AE24" i="7"/>
  <c r="L24" i="7"/>
  <c r="BQ23" i="7"/>
  <c r="AX23" i="7"/>
  <c r="AE23" i="7"/>
  <c r="L23" i="7"/>
  <c r="BQ22" i="7"/>
  <c r="AX22" i="7"/>
  <c r="AE22" i="7"/>
  <c r="L22" i="7"/>
  <c r="BQ21" i="7"/>
  <c r="AX21" i="7"/>
  <c r="AE21" i="7"/>
  <c r="L21" i="7"/>
  <c r="BQ20" i="7"/>
  <c r="AX20" i="7"/>
  <c r="AE20" i="7"/>
  <c r="L20" i="7"/>
  <c r="BQ19" i="7"/>
  <c r="AX19" i="7"/>
  <c r="AE19" i="7"/>
  <c r="L19" i="7"/>
  <c r="BQ18" i="7"/>
  <c r="AX18" i="7"/>
  <c r="AE18" i="7"/>
  <c r="L18" i="7"/>
  <c r="DN17" i="7"/>
  <c r="BQ17" i="7"/>
  <c r="AX17" i="7"/>
  <c r="AE17" i="7"/>
  <c r="L17" i="7"/>
  <c r="BQ16" i="7"/>
  <c r="AX16" i="7"/>
  <c r="AE16" i="7"/>
  <c r="L16" i="7"/>
  <c r="BQ15" i="7"/>
  <c r="AX15" i="7"/>
  <c r="AE15" i="7"/>
  <c r="L15" i="7"/>
  <c r="DN14" i="7"/>
  <c r="BQ14" i="7"/>
  <c r="AX14" i="7"/>
  <c r="AE14" i="7"/>
  <c r="L14" i="7"/>
  <c r="BQ13" i="7"/>
  <c r="AX13" i="7"/>
  <c r="AE13" i="7"/>
  <c r="L13" i="7"/>
  <c r="HB12" i="7"/>
  <c r="GF12" i="7"/>
  <c r="HD12" i="7" s="1"/>
  <c r="GD12" i="7"/>
  <c r="FH12" i="7"/>
  <c r="EJ12" i="7"/>
  <c r="GF11" i="7"/>
  <c r="HD11" i="7" s="1"/>
  <c r="GV8" i="7"/>
  <c r="FX8" i="7"/>
  <c r="FB8" i="7"/>
  <c r="ED8" i="7"/>
  <c r="B3" i="7"/>
  <c r="BT13" i="7" s="1"/>
  <c r="A291" i="6"/>
  <c r="B291" i="6" s="1"/>
  <c r="B279" i="6"/>
  <c r="A279" i="6"/>
  <c r="A283" i="6" s="1"/>
  <c r="B283" i="6" s="1"/>
  <c r="A267" i="6"/>
  <c r="A271" i="6" s="1"/>
  <c r="B271" i="6" s="1"/>
  <c r="I259" i="6"/>
  <c r="O255" i="6"/>
  <c r="I255" i="6"/>
  <c r="C255" i="6"/>
  <c r="C259" i="6" s="1"/>
  <c r="A255" i="6"/>
  <c r="A259" i="6" s="1"/>
  <c r="I250" i="6"/>
  <c r="I246" i="6"/>
  <c r="A246" i="6"/>
  <c r="B250" i="6" s="1"/>
  <c r="I241" i="6"/>
  <c r="I237" i="6"/>
  <c r="A237" i="6"/>
  <c r="I231" i="6"/>
  <c r="I227" i="6"/>
  <c r="A227" i="6"/>
  <c r="B231" i="6" s="1"/>
  <c r="I222" i="6"/>
  <c r="I218" i="6"/>
  <c r="C218" i="6"/>
  <c r="C222" i="6" s="1"/>
  <c r="A218" i="6"/>
  <c r="A222" i="6" s="1"/>
  <c r="I213" i="6"/>
  <c r="I209" i="6"/>
  <c r="C209" i="6"/>
  <c r="C213" i="6" s="1"/>
  <c r="A209" i="6"/>
  <c r="I204" i="6"/>
  <c r="I200" i="6"/>
  <c r="C200" i="6"/>
  <c r="C204" i="6" s="1"/>
  <c r="A200" i="6"/>
  <c r="A204" i="6" s="1"/>
  <c r="I194" i="6"/>
  <c r="A194" i="6"/>
  <c r="I190" i="6"/>
  <c r="B190" i="6"/>
  <c r="A190" i="6"/>
  <c r="B194" i="6" s="1"/>
  <c r="I185" i="6"/>
  <c r="A185" i="6"/>
  <c r="O181" i="6"/>
  <c r="I181" i="6"/>
  <c r="C181" i="6"/>
  <c r="C185" i="6" s="1"/>
  <c r="B181" i="6"/>
  <c r="A181" i="6"/>
  <c r="B185" i="6" s="1"/>
  <c r="I176" i="6"/>
  <c r="I172" i="6"/>
  <c r="C172" i="6"/>
  <c r="C176" i="6" s="1"/>
  <c r="A172" i="6"/>
  <c r="I167" i="6"/>
  <c r="I163" i="6"/>
  <c r="C163" i="6"/>
  <c r="C167" i="6" s="1"/>
  <c r="B163" i="6"/>
  <c r="A163" i="6"/>
  <c r="A167" i="6" s="1"/>
  <c r="I157" i="6"/>
  <c r="I153" i="6"/>
  <c r="A153" i="6"/>
  <c r="B157" i="6" s="1"/>
  <c r="I144" i="6"/>
  <c r="I148" i="6" s="1"/>
  <c r="C144" i="6"/>
  <c r="C148" i="6" s="1"/>
  <c r="B144" i="6"/>
  <c r="A144" i="6"/>
  <c r="A148" i="6" s="1"/>
  <c r="I139" i="6"/>
  <c r="I135" i="6"/>
  <c r="C135" i="6"/>
  <c r="C139" i="6" s="1"/>
  <c r="A135" i="6"/>
  <c r="B139" i="6" s="1"/>
  <c r="I130" i="6"/>
  <c r="I126" i="6"/>
  <c r="C126" i="6"/>
  <c r="C130" i="6" s="1"/>
  <c r="A126" i="6"/>
  <c r="B130" i="6" s="1"/>
  <c r="BV105" i="6"/>
  <c r="BV104" i="6"/>
  <c r="BV103" i="6"/>
  <c r="BV102" i="6"/>
  <c r="BV101" i="6"/>
  <c r="BV100" i="6"/>
  <c r="BV99" i="6"/>
  <c r="BV98" i="6"/>
  <c r="BV97" i="6"/>
  <c r="BV96" i="6"/>
  <c r="BV95" i="6"/>
  <c r="BV94" i="6"/>
  <c r="BV93" i="6"/>
  <c r="BV92" i="6"/>
  <c r="BV91" i="6"/>
  <c r="BV90" i="6"/>
  <c r="BV89" i="6"/>
  <c r="BV88" i="6"/>
  <c r="BV87" i="6"/>
  <c r="BV86" i="6"/>
  <c r="BV85" i="6"/>
  <c r="BV84" i="6"/>
  <c r="BV83" i="6"/>
  <c r="BV82" i="6"/>
  <c r="BV81" i="6"/>
  <c r="BV80" i="6"/>
  <c r="BV79" i="6"/>
  <c r="BV78" i="6"/>
  <c r="BV77" i="6"/>
  <c r="BV76" i="6"/>
  <c r="BV75" i="6"/>
  <c r="BV74" i="6"/>
  <c r="BV73" i="6"/>
  <c r="BV72" i="6"/>
  <c r="BV71" i="6"/>
  <c r="BV70" i="6"/>
  <c r="BV69" i="6"/>
  <c r="BV68" i="6"/>
  <c r="BV67" i="6"/>
  <c r="BV66" i="6"/>
  <c r="BV65" i="6"/>
  <c r="BV64" i="6"/>
  <c r="BV63" i="6"/>
  <c r="BV62" i="6"/>
  <c r="BV61" i="6"/>
  <c r="BV60" i="6"/>
  <c r="BV59" i="6"/>
  <c r="BV58" i="6"/>
  <c r="BV57" i="6"/>
  <c r="BV56" i="6"/>
  <c r="BV55" i="6"/>
  <c r="BV54" i="6"/>
  <c r="BV53" i="6"/>
  <c r="BV52" i="6"/>
  <c r="BV51" i="6"/>
  <c r="BV50" i="6"/>
  <c r="BV49" i="6"/>
  <c r="BV48" i="6"/>
  <c r="BV47" i="6"/>
  <c r="BV46" i="6"/>
  <c r="BV45" i="6"/>
  <c r="BV44" i="6"/>
  <c r="L44" i="6"/>
  <c r="BV43" i="6"/>
  <c r="L43" i="6"/>
  <c r="BV42" i="6"/>
  <c r="L42" i="6"/>
  <c r="BV41" i="6"/>
  <c r="L41" i="6"/>
  <c r="BV40" i="6"/>
  <c r="L40" i="6"/>
  <c r="BU39" i="6"/>
  <c r="BV39" i="6" s="1"/>
  <c r="L39" i="6"/>
  <c r="BU38" i="6"/>
  <c r="L38" i="6"/>
  <c r="BU37" i="6"/>
  <c r="BV37" i="6" s="1"/>
  <c r="AZ37" i="6"/>
  <c r="BA37" i="6" s="1"/>
  <c r="L37" i="6"/>
  <c r="BU36" i="6"/>
  <c r="BV36" i="6" s="1"/>
  <c r="AZ36" i="6"/>
  <c r="BA36" i="6" s="1"/>
  <c r="L36" i="6"/>
  <c r="BU35" i="6"/>
  <c r="BV35" i="6" s="1"/>
  <c r="AZ35" i="6"/>
  <c r="BA35" i="6" s="1"/>
  <c r="AE35" i="6"/>
  <c r="L35" i="6"/>
  <c r="BU34" i="6"/>
  <c r="BV34" i="6" s="1"/>
  <c r="AZ34" i="6"/>
  <c r="BA34" i="6" s="1"/>
  <c r="AE34" i="6"/>
  <c r="L34" i="6"/>
  <c r="CO33" i="6"/>
  <c r="BU33" i="6"/>
  <c r="BV33" i="6" s="1"/>
  <c r="AZ33" i="6"/>
  <c r="BA33" i="6" s="1"/>
  <c r="AE33" i="6"/>
  <c r="L33" i="6"/>
  <c r="CO32" i="6"/>
  <c r="BU32" i="6"/>
  <c r="BV32" i="6" s="1"/>
  <c r="BA32" i="6"/>
  <c r="AZ32" i="6"/>
  <c r="AE32" i="6"/>
  <c r="L32" i="6"/>
  <c r="CO31" i="6"/>
  <c r="BU31" i="6"/>
  <c r="BV31" i="6" s="1"/>
  <c r="AZ31" i="6"/>
  <c r="BA31" i="6" s="1"/>
  <c r="AE31" i="6"/>
  <c r="L31" i="6"/>
  <c r="ER30" i="6"/>
  <c r="EP30" i="6"/>
  <c r="CO30" i="6"/>
  <c r="BU30" i="6"/>
  <c r="BV30" i="6" s="1"/>
  <c r="AZ30" i="6"/>
  <c r="BA30" i="6" s="1"/>
  <c r="AE30" i="6"/>
  <c r="L30" i="6"/>
  <c r="CO29" i="6"/>
  <c r="BU29" i="6"/>
  <c r="BV29" i="6" s="1"/>
  <c r="BA29" i="6"/>
  <c r="AZ29" i="6"/>
  <c r="AE29" i="6"/>
  <c r="L29" i="6"/>
  <c r="CO28" i="6"/>
  <c r="BU28" i="6"/>
  <c r="BV28" i="6" s="1"/>
  <c r="AZ28" i="6"/>
  <c r="BA28" i="6" s="1"/>
  <c r="AE28" i="6"/>
  <c r="L28" i="6"/>
  <c r="ES27" i="6"/>
  <c r="ER27" i="6"/>
  <c r="EQ27" i="6"/>
  <c r="EP27" i="6"/>
  <c r="CO27" i="6"/>
  <c r="BU27" i="6"/>
  <c r="BV27" i="6" s="1"/>
  <c r="AZ27" i="6"/>
  <c r="BA27" i="6" s="1"/>
  <c r="AE27" i="6"/>
  <c r="L27" i="6"/>
  <c r="CO26" i="6"/>
  <c r="BU26" i="6"/>
  <c r="BV26" i="6" s="1"/>
  <c r="AZ26" i="6"/>
  <c r="BA26" i="6" s="1"/>
  <c r="AE26" i="6"/>
  <c r="L26" i="6"/>
  <c r="CO25" i="6"/>
  <c r="BU25" i="6"/>
  <c r="BV25" i="6" s="1"/>
  <c r="AZ25" i="6"/>
  <c r="BA25" i="6" s="1"/>
  <c r="AE25" i="6"/>
  <c r="L25" i="6"/>
  <c r="ER24" i="6"/>
  <c r="EQ24" i="6"/>
  <c r="EP24" i="6"/>
  <c r="CO24" i="6"/>
  <c r="BU24" i="6"/>
  <c r="BV24" i="6" s="1"/>
  <c r="AZ24" i="6"/>
  <c r="BA24" i="6" s="1"/>
  <c r="AE24" i="6"/>
  <c r="L24" i="6"/>
  <c r="CO23" i="6"/>
  <c r="BU23" i="6"/>
  <c r="BV23" i="6" s="1"/>
  <c r="AZ23" i="6"/>
  <c r="BA23" i="6" s="1"/>
  <c r="AE23" i="6"/>
  <c r="L23" i="6"/>
  <c r="CO22" i="6"/>
  <c r="BU22" i="6"/>
  <c r="BV22" i="6" s="1"/>
  <c r="AZ22" i="6"/>
  <c r="BA22" i="6" s="1"/>
  <c r="AE22" i="6"/>
  <c r="L22" i="6"/>
  <c r="ER21" i="6"/>
  <c r="EP21" i="6"/>
  <c r="CO21" i="6"/>
  <c r="BU21" i="6"/>
  <c r="BV21" i="6" s="1"/>
  <c r="AZ21" i="6"/>
  <c r="BA21" i="6" s="1"/>
  <c r="AE21" i="6"/>
  <c r="L21" i="6"/>
  <c r="CO20" i="6"/>
  <c r="BU20" i="6"/>
  <c r="BV20" i="6" s="1"/>
  <c r="AZ20" i="6"/>
  <c r="BA20" i="6" s="1"/>
  <c r="AE20" i="6"/>
  <c r="L20" i="6"/>
  <c r="CQ19" i="6"/>
  <c r="CO19" i="6"/>
  <c r="CP19" i="6" s="1"/>
  <c r="BU19" i="6"/>
  <c r="BV19" i="6" s="1"/>
  <c r="AZ19" i="6"/>
  <c r="BA19" i="6" s="1"/>
  <c r="AF19" i="6"/>
  <c r="AE19" i="6"/>
  <c r="AG19" i="6" s="1"/>
  <c r="L19" i="6"/>
  <c r="CQ18" i="6"/>
  <c r="CO18" i="6"/>
  <c r="CP18" i="6" s="1"/>
  <c r="BU18" i="6"/>
  <c r="BV18" i="6" s="1"/>
  <c r="AZ18" i="6"/>
  <c r="BA18" i="6" s="1"/>
  <c r="AF18" i="6"/>
  <c r="AE18" i="6"/>
  <c r="AG18" i="6" s="1"/>
  <c r="L18" i="6"/>
  <c r="CQ17" i="6"/>
  <c r="CO17" i="6"/>
  <c r="CP17" i="6" s="1"/>
  <c r="BU17" i="6"/>
  <c r="BV17" i="6" s="1"/>
  <c r="AZ17" i="6"/>
  <c r="BA17" i="6" s="1"/>
  <c r="AF17" i="6"/>
  <c r="AE17" i="6"/>
  <c r="AG17" i="6" s="1"/>
  <c r="L17" i="6"/>
  <c r="CQ16" i="6"/>
  <c r="CO16" i="6"/>
  <c r="CP16" i="6" s="1"/>
  <c r="BU16" i="6"/>
  <c r="BV16" i="6" s="1"/>
  <c r="AZ16" i="6"/>
  <c r="BA16" i="6" s="1"/>
  <c r="AF16" i="6"/>
  <c r="AE16" i="6"/>
  <c r="AG16" i="6" s="1"/>
  <c r="L16" i="6"/>
  <c r="CQ15" i="6"/>
  <c r="CO15" i="6"/>
  <c r="CP15" i="6" s="1"/>
  <c r="BU15" i="6"/>
  <c r="BV15" i="6" s="1"/>
  <c r="AZ15" i="6"/>
  <c r="BA15" i="6" s="1"/>
  <c r="AF15" i="6"/>
  <c r="AE15" i="6"/>
  <c r="AG15" i="6" s="1"/>
  <c r="L15" i="6"/>
  <c r="CQ14" i="6"/>
  <c r="CO14" i="6"/>
  <c r="CP14" i="6" s="1"/>
  <c r="BU14" i="6"/>
  <c r="BV14" i="6" s="1"/>
  <c r="AZ14" i="6"/>
  <c r="BA14" i="6" s="1"/>
  <c r="AF14" i="6"/>
  <c r="AE14" i="6"/>
  <c r="AG14" i="6" s="1"/>
  <c r="L14" i="6"/>
  <c r="CQ13" i="6"/>
  <c r="CO13" i="6"/>
  <c r="CP13" i="6" s="1"/>
  <c r="BU13" i="6"/>
  <c r="BV13" i="6" s="1"/>
  <c r="AZ13" i="6"/>
  <c r="BA13" i="6" s="1"/>
  <c r="AF13" i="6"/>
  <c r="AE13" i="6"/>
  <c r="AG13" i="6" s="1"/>
  <c r="L13" i="6"/>
  <c r="IZ12" i="6"/>
  <c r="IX12" i="6"/>
  <c r="HY12" i="6"/>
  <c r="HW12" i="6"/>
  <c r="GT12" i="6"/>
  <c r="FS12" i="6"/>
  <c r="IZ11" i="6"/>
  <c r="HY11" i="6"/>
  <c r="IR8" i="6"/>
  <c r="HQ8" i="6"/>
  <c r="FM8" i="6"/>
  <c r="B3" i="6"/>
  <c r="CS13" i="6" s="1"/>
  <c r="A178" i="5"/>
  <c r="B178" i="5" s="1"/>
  <c r="A165" i="5"/>
  <c r="A169" i="5" s="1"/>
  <c r="B169" i="5" s="1"/>
  <c r="A153" i="5"/>
  <c r="A157" i="5" s="1"/>
  <c r="B157" i="5" s="1"/>
  <c r="I144" i="5"/>
  <c r="I140" i="5"/>
  <c r="C140" i="5"/>
  <c r="C144" i="5" s="1"/>
  <c r="A140" i="5"/>
  <c r="B144" i="5" s="1"/>
  <c r="I135" i="5"/>
  <c r="I131" i="5"/>
  <c r="C131" i="5"/>
  <c r="C135" i="5" s="1"/>
  <c r="A131" i="5"/>
  <c r="B135" i="5" s="1"/>
  <c r="AE44" i="5"/>
  <c r="BG43" i="5"/>
  <c r="AE43" i="5"/>
  <c r="AE42" i="5"/>
  <c r="AE41" i="5"/>
  <c r="AE40" i="5"/>
  <c r="AE39" i="5"/>
  <c r="AE38" i="5"/>
  <c r="L38" i="5"/>
  <c r="AE37" i="5"/>
  <c r="K144" i="5" s="1"/>
  <c r="L37" i="5"/>
  <c r="AE36" i="5"/>
  <c r="L36" i="5"/>
  <c r="AE35" i="5"/>
  <c r="L35" i="5"/>
  <c r="AE34" i="5"/>
  <c r="L34" i="5"/>
  <c r="AE33" i="5"/>
  <c r="L33" i="5"/>
  <c r="AE32" i="5"/>
  <c r="L32" i="5"/>
  <c r="AE31" i="5"/>
  <c r="L31" i="5"/>
  <c r="AE30" i="5"/>
  <c r="L30" i="5"/>
  <c r="AE29" i="5"/>
  <c r="L29" i="5"/>
  <c r="AE28" i="5"/>
  <c r="L28" i="5"/>
  <c r="AE27" i="5"/>
  <c r="L27" i="5"/>
  <c r="AE26" i="5"/>
  <c r="L26" i="5"/>
  <c r="AE25" i="5"/>
  <c r="L25" i="5"/>
  <c r="AE24" i="5"/>
  <c r="L24" i="5"/>
  <c r="AE23" i="5"/>
  <c r="L23" i="5"/>
  <c r="AE22" i="5"/>
  <c r="L22" i="5"/>
  <c r="AE21" i="5"/>
  <c r="L21" i="5"/>
  <c r="AE20" i="5"/>
  <c r="L20" i="5"/>
  <c r="AE19" i="5"/>
  <c r="L19" i="5"/>
  <c r="AE18" i="5"/>
  <c r="L18" i="5"/>
  <c r="AE17" i="5"/>
  <c r="L17" i="5"/>
  <c r="AE16" i="5"/>
  <c r="L16" i="5"/>
  <c r="AE15" i="5"/>
  <c r="L15" i="5"/>
  <c r="AE14" i="5"/>
  <c r="L14" i="5"/>
  <c r="AE13" i="5"/>
  <c r="L13" i="5"/>
  <c r="CN12" i="5"/>
  <c r="BU12" i="5"/>
  <c r="AV10" i="5"/>
  <c r="CH8" i="5"/>
  <c r="BO8" i="5"/>
  <c r="B3" i="5"/>
  <c r="I230" i="4"/>
  <c r="I226" i="4"/>
  <c r="C226" i="4"/>
  <c r="C230" i="4" s="1"/>
  <c r="A226" i="4"/>
  <c r="I221" i="4"/>
  <c r="I217" i="4"/>
  <c r="C217" i="4"/>
  <c r="C221" i="4" s="1"/>
  <c r="A217" i="4"/>
  <c r="I211" i="4"/>
  <c r="I207" i="4"/>
  <c r="A207" i="4"/>
  <c r="I202" i="4"/>
  <c r="I198" i="4"/>
  <c r="A198" i="4"/>
  <c r="I192" i="4"/>
  <c r="I188" i="4"/>
  <c r="C188" i="4"/>
  <c r="C192" i="4" s="1"/>
  <c r="A188" i="4"/>
  <c r="A183" i="4"/>
  <c r="O179" i="4"/>
  <c r="I179" i="4"/>
  <c r="I183" i="4" s="1"/>
  <c r="C179" i="4"/>
  <c r="C183" i="4" s="1"/>
  <c r="B179" i="4"/>
  <c r="A179" i="4"/>
  <c r="B183" i="4" s="1"/>
  <c r="B174" i="4"/>
  <c r="I170" i="4"/>
  <c r="I174" i="4" s="1"/>
  <c r="C170" i="4"/>
  <c r="C174" i="4" s="1"/>
  <c r="A170" i="4"/>
  <c r="A174" i="4" s="1"/>
  <c r="I161" i="4"/>
  <c r="I165" i="4" s="1"/>
  <c r="C161" i="4"/>
  <c r="C165" i="4" s="1"/>
  <c r="A161" i="4"/>
  <c r="B165" i="4" s="1"/>
  <c r="I151" i="4"/>
  <c r="I155" i="4" s="1"/>
  <c r="C151" i="4"/>
  <c r="C155" i="4" s="1"/>
  <c r="A151" i="4"/>
  <c r="I142" i="4"/>
  <c r="I146" i="4" s="1"/>
  <c r="C142" i="4"/>
  <c r="C146" i="4" s="1"/>
  <c r="B142" i="4"/>
  <c r="A142" i="4"/>
  <c r="B146" i="4" s="1"/>
  <c r="A137" i="4"/>
  <c r="I133" i="4"/>
  <c r="I137" i="4" s="1"/>
  <c r="C133" i="4"/>
  <c r="C137" i="4" s="1"/>
  <c r="A133" i="4"/>
  <c r="I124" i="4"/>
  <c r="I128" i="4" s="1"/>
  <c r="C124" i="4"/>
  <c r="C198" i="4" s="1"/>
  <c r="A124" i="4"/>
  <c r="A128" i="4" s="1"/>
  <c r="L47" i="4"/>
  <c r="L46" i="4"/>
  <c r="L45" i="4"/>
  <c r="BR44" i="4"/>
  <c r="L44" i="4"/>
  <c r="BR43" i="4"/>
  <c r="L43" i="4"/>
  <c r="BR42" i="4"/>
  <c r="AY42" i="4"/>
  <c r="L42" i="4"/>
  <c r="BR41" i="4"/>
  <c r="AY41" i="4"/>
  <c r="AF41" i="4"/>
  <c r="L41" i="4"/>
  <c r="BR40" i="4"/>
  <c r="BS39" i="4" s="1"/>
  <c r="AY40" i="4"/>
  <c r="AF40" i="4"/>
  <c r="L40" i="4"/>
  <c r="BR39" i="4"/>
  <c r="BS38" i="4" s="1"/>
  <c r="AY39" i="4"/>
  <c r="AF39" i="4"/>
  <c r="L39" i="4"/>
  <c r="BR38" i="4"/>
  <c r="K211" i="4" s="1"/>
  <c r="AY38" i="4"/>
  <c r="AF38" i="4"/>
  <c r="L38" i="4"/>
  <c r="BR37" i="4"/>
  <c r="BS36" i="4" s="1"/>
  <c r="AY37" i="4"/>
  <c r="AF37" i="4"/>
  <c r="L37" i="4"/>
  <c r="BR36" i="4"/>
  <c r="BS35" i="4" s="1"/>
  <c r="AY36" i="4"/>
  <c r="AF36" i="4"/>
  <c r="L36" i="4"/>
  <c r="BR35" i="4"/>
  <c r="AY35" i="4"/>
  <c r="AF35" i="4"/>
  <c r="L35" i="4"/>
  <c r="CK34" i="4"/>
  <c r="BR34" i="4"/>
  <c r="BS34" i="4" s="1"/>
  <c r="AY34" i="4"/>
  <c r="AF34" i="4"/>
  <c r="L34" i="4"/>
  <c r="EQ33" i="4"/>
  <c r="EP33" i="4"/>
  <c r="EO33" i="4"/>
  <c r="EN33" i="4"/>
  <c r="EH33" i="4"/>
  <c r="CK33" i="4"/>
  <c r="BR33" i="4"/>
  <c r="BS33" i="4" s="1"/>
  <c r="AY33" i="4"/>
  <c r="AF33" i="4"/>
  <c r="L33" i="4"/>
  <c r="CK32" i="4"/>
  <c r="BR32" i="4"/>
  <c r="BS32" i="4" s="1"/>
  <c r="AY32" i="4"/>
  <c r="AF32" i="4"/>
  <c r="L32" i="4"/>
  <c r="CK31" i="4"/>
  <c r="BR31" i="4"/>
  <c r="BS31" i="4" s="1"/>
  <c r="AY31" i="4"/>
  <c r="AF31" i="4"/>
  <c r="K221" i="4" s="1"/>
  <c r="L31" i="4"/>
  <c r="EH30" i="4"/>
  <c r="CK30" i="4"/>
  <c r="BR30" i="4"/>
  <c r="BS30" i="4" s="1"/>
  <c r="AY30" i="4"/>
  <c r="AF30" i="4"/>
  <c r="L30" i="4"/>
  <c r="CK29" i="4"/>
  <c r="BR29" i="4"/>
  <c r="BS29" i="4" s="1"/>
  <c r="AY29" i="4"/>
  <c r="AF29" i="4"/>
  <c r="L29" i="4"/>
  <c r="CK28" i="4"/>
  <c r="K183" i="4" s="1"/>
  <c r="BR28" i="4"/>
  <c r="BS28" i="4" s="1"/>
  <c r="AY28" i="4"/>
  <c r="AF28" i="4"/>
  <c r="L28" i="4"/>
  <c r="EH27" i="4"/>
  <c r="CK27" i="4"/>
  <c r="BR27" i="4"/>
  <c r="BS27" i="4" s="1"/>
  <c r="AY27" i="4"/>
  <c r="AF27" i="4"/>
  <c r="L27" i="4"/>
  <c r="CK26" i="4"/>
  <c r="BR26" i="4"/>
  <c r="BS26" i="4" s="1"/>
  <c r="AY26" i="4"/>
  <c r="AF26" i="4"/>
  <c r="L26" i="4"/>
  <c r="CK25" i="4"/>
  <c r="BR25" i="4"/>
  <c r="AY25" i="4"/>
  <c r="AF25" i="4"/>
  <c r="L25" i="4"/>
  <c r="EH24" i="4"/>
  <c r="CK24" i="4"/>
  <c r="BR24" i="4"/>
  <c r="AY24" i="4"/>
  <c r="AF24" i="4"/>
  <c r="L24" i="4"/>
  <c r="CK23" i="4"/>
  <c r="BR23" i="4"/>
  <c r="AY23" i="4"/>
  <c r="AF23" i="4"/>
  <c r="L23" i="4"/>
  <c r="CK22" i="4"/>
  <c r="BR22" i="4"/>
  <c r="AY22" i="4"/>
  <c r="AF22" i="4"/>
  <c r="L22" i="4"/>
  <c r="CK21" i="4"/>
  <c r="BR21" i="4"/>
  <c r="AY21" i="4"/>
  <c r="AF21" i="4"/>
  <c r="L21" i="4"/>
  <c r="CK20" i="4"/>
  <c r="CL20" i="4" s="1"/>
  <c r="BR20" i="4"/>
  <c r="AY20" i="4"/>
  <c r="AF20" i="4"/>
  <c r="L20" i="4"/>
  <c r="CK19" i="4"/>
  <c r="CL19" i="4" s="1"/>
  <c r="BR19" i="4"/>
  <c r="AY19" i="4"/>
  <c r="AF19" i="4"/>
  <c r="L19" i="4"/>
  <c r="EQ18" i="4"/>
  <c r="EP18" i="4"/>
  <c r="EO18" i="4"/>
  <c r="EN18" i="4"/>
  <c r="EH18" i="4"/>
  <c r="CK18" i="4"/>
  <c r="CL18" i="4" s="1"/>
  <c r="BR18" i="4"/>
  <c r="AY18" i="4"/>
  <c r="AF18" i="4"/>
  <c r="L18" i="4"/>
  <c r="CK17" i="4"/>
  <c r="CL17" i="4" s="1"/>
  <c r="BR17" i="4"/>
  <c r="AY17" i="4"/>
  <c r="AF17" i="4"/>
  <c r="L17" i="4"/>
  <c r="CK16" i="4"/>
  <c r="CL16" i="4" s="1"/>
  <c r="BR16" i="4"/>
  <c r="AY16" i="4"/>
  <c r="AF16" i="4"/>
  <c r="L16" i="4"/>
  <c r="EH15" i="4"/>
  <c r="CK15" i="4"/>
  <c r="CL15" i="4" s="1"/>
  <c r="BR15" i="4"/>
  <c r="AY15" i="4"/>
  <c r="AF15" i="4"/>
  <c r="L15" i="4"/>
  <c r="CK14" i="4"/>
  <c r="CL14" i="4" s="1"/>
  <c r="BR14" i="4"/>
  <c r="AY14" i="4"/>
  <c r="AF14" i="4"/>
  <c r="L14" i="4"/>
  <c r="FT13" i="4"/>
  <c r="CK13" i="4"/>
  <c r="CL13" i="4" s="1"/>
  <c r="BR13" i="4"/>
  <c r="AY13" i="4"/>
  <c r="AF13" i="4"/>
  <c r="L13" i="4"/>
  <c r="HA12" i="4"/>
  <c r="EH12" i="4"/>
  <c r="FN9" i="4"/>
  <c r="EH9" i="4"/>
  <c r="GU8" i="4"/>
  <c r="B3" i="4"/>
  <c r="C5" i="3"/>
  <c r="CF12" i="6"/>
  <c r="BL12" i="6"/>
  <c r="AP12" i="4"/>
  <c r="BL12" i="8"/>
  <c r="CB12" i="4"/>
  <c r="BI12" i="4"/>
  <c r="AQ12" i="8"/>
  <c r="BH12" i="7"/>
  <c r="AO12" i="7"/>
  <c r="AQ12" i="6"/>
  <c r="W12" i="4"/>
  <c r="V12" i="6"/>
  <c r="V12" i="5"/>
  <c r="V12" i="8"/>
  <c r="C12" i="4"/>
  <c r="V12" i="7"/>
  <c r="C12" i="8"/>
  <c r="C12" i="7"/>
  <c r="C12" i="6"/>
  <c r="C12" i="5"/>
  <c r="R10" i="9"/>
  <c r="BE10" i="9"/>
  <c r="I10" i="9"/>
  <c r="X10" i="9"/>
  <c r="AA10" i="9"/>
  <c r="F10" i="9"/>
  <c r="U10" i="9"/>
  <c r="L10" i="9"/>
  <c r="O10" i="9"/>
  <c r="AG10" i="9"/>
  <c r="AD10" i="9"/>
  <c r="AJ10" i="9"/>
  <c r="AY10" i="9"/>
  <c r="AP10" i="9"/>
  <c r="AS10" i="9"/>
  <c r="AV10" i="9"/>
  <c r="C10" i="9"/>
  <c r="AM10" i="9"/>
  <c r="BB10" i="9"/>
  <c r="BH10" i="9"/>
  <c r="BV38" i="6"/>
  <c r="C128" i="4" l="1"/>
  <c r="B153" i="6"/>
  <c r="B167" i="6"/>
  <c r="B200" i="6"/>
  <c r="A250" i="6"/>
  <c r="B139" i="8"/>
  <c r="B176" i="8"/>
  <c r="B222" i="6"/>
  <c r="B148" i="6"/>
  <c r="A157" i="6"/>
  <c r="B218" i="6"/>
  <c r="B246" i="6"/>
  <c r="B148" i="7"/>
  <c r="B204" i="8"/>
  <c r="B204" i="6"/>
  <c r="CO14" i="4"/>
  <c r="AI13" i="4"/>
  <c r="CO13" i="4"/>
  <c r="BU14" i="4"/>
  <c r="BB13" i="4"/>
  <c r="O14" i="4"/>
  <c r="BB14" i="4"/>
  <c r="BU13" i="4"/>
  <c r="AI14" i="4"/>
  <c r="B211" i="4"/>
  <c r="A211" i="4"/>
  <c r="B207" i="4"/>
  <c r="AH13" i="5"/>
  <c r="AH14" i="5"/>
  <c r="O13" i="5"/>
  <c r="BS37" i="4"/>
  <c r="B230" i="4"/>
  <c r="A230" i="4"/>
  <c r="B226" i="4"/>
  <c r="K155" i="4"/>
  <c r="K192" i="4"/>
  <c r="K174" i="4"/>
  <c r="K137" i="4"/>
  <c r="C202" i="4"/>
  <c r="C207" i="4"/>
  <c r="C211" i="4" s="1"/>
  <c r="R146" i="4"/>
  <c r="B202" i="4"/>
  <c r="A202" i="4"/>
  <c r="B198" i="4"/>
  <c r="B221" i="4"/>
  <c r="A221" i="4"/>
  <c r="B217" i="4"/>
  <c r="O14" i="5"/>
  <c r="K165" i="4"/>
  <c r="K128" i="4"/>
  <c r="K202" i="4" s="1"/>
  <c r="B192" i="4"/>
  <c r="A192" i="4"/>
  <c r="B188" i="4"/>
  <c r="B131" i="5"/>
  <c r="A135" i="5"/>
  <c r="K135" i="5"/>
  <c r="B140" i="5"/>
  <c r="A144" i="5"/>
  <c r="B153" i="5"/>
  <c r="EJ9" i="6"/>
  <c r="O13" i="6"/>
  <c r="A155" i="4"/>
  <c r="B161" i="4"/>
  <c r="A165" i="4"/>
  <c r="B165" i="5"/>
  <c r="GN8" i="6"/>
  <c r="BE13" i="6"/>
  <c r="B170" i="4"/>
  <c r="A182" i="5"/>
  <c r="B182" i="5" s="1"/>
  <c r="BE14" i="6"/>
  <c r="O14" i="6"/>
  <c r="BY14" i="6"/>
  <c r="AJ14" i="6"/>
  <c r="CS14" i="6"/>
  <c r="AJ13" i="6"/>
  <c r="BY13" i="6"/>
  <c r="K213" i="6"/>
  <c r="K176" i="6"/>
  <c r="K139" i="6"/>
  <c r="K204" i="6"/>
  <c r="K167" i="6"/>
  <c r="K130" i="6"/>
  <c r="K241" i="6" s="1"/>
  <c r="B126" i="6"/>
  <c r="A130" i="6"/>
  <c r="B135" i="6"/>
  <c r="A139" i="6"/>
  <c r="C237" i="6"/>
  <c r="C241" i="6" s="1"/>
  <c r="B259" i="6"/>
  <c r="B267" i="6"/>
  <c r="DE8" i="7"/>
  <c r="DE11" i="7" s="1"/>
  <c r="DE14" i="7" s="1"/>
  <c r="DE17" i="7" s="1"/>
  <c r="DE21" i="7" s="1"/>
  <c r="DE24" i="7" s="1"/>
  <c r="AH13" i="7"/>
  <c r="BA13" i="7"/>
  <c r="A295" i="6"/>
  <c r="B295" i="6" s="1"/>
  <c r="O14" i="7"/>
  <c r="BA14" i="7"/>
  <c r="AH14" i="7"/>
  <c r="BT14" i="7"/>
  <c r="O13" i="7"/>
  <c r="K186" i="7"/>
  <c r="K158" i="7"/>
  <c r="K130" i="7"/>
  <c r="K214" i="7" s="1"/>
  <c r="B167" i="7"/>
  <c r="B176" i="7"/>
  <c r="B186" i="7"/>
  <c r="B195" i="7"/>
  <c r="C130" i="7"/>
  <c r="C148" i="7"/>
  <c r="K139" i="7"/>
  <c r="K148" i="7"/>
  <c r="K223" i="7" s="1"/>
  <c r="K167" i="7"/>
  <c r="B172" i="7"/>
  <c r="K176" i="7"/>
  <c r="B182" i="7"/>
  <c r="B191" i="7"/>
  <c r="A234" i="7"/>
  <c r="B234" i="7" s="1"/>
  <c r="B254" i="7"/>
  <c r="O14" i="8"/>
  <c r="AJ14" i="8"/>
  <c r="BE14" i="8"/>
  <c r="O13" i="8"/>
  <c r="B210" i="7"/>
  <c r="B219" i="7"/>
  <c r="BE13" i="8"/>
  <c r="AJ13" i="8"/>
  <c r="C182" i="8"/>
  <c r="C186" i="8" s="1"/>
  <c r="C154" i="8"/>
  <c r="C158" i="8" s="1"/>
  <c r="C126" i="8"/>
  <c r="K195" i="8"/>
  <c r="K167" i="8"/>
  <c r="K139" i="8"/>
  <c r="C219" i="8"/>
  <c r="C223" i="8" s="1"/>
  <c r="B223" i="8"/>
  <c r="B243" i="8"/>
  <c r="A259" i="8"/>
  <c r="B259" i="8" s="1"/>
  <c r="B9" i="10"/>
  <c r="B13" i="10"/>
  <c r="B17" i="10"/>
  <c r="B21" i="10"/>
  <c r="B30" i="10"/>
  <c r="B34" i="10"/>
  <c r="B38" i="10"/>
  <c r="B50" i="10"/>
  <c r="B54" i="10"/>
  <c r="B58" i="10"/>
  <c r="E9" i="12"/>
  <c r="AC9" i="12"/>
  <c r="B10" i="10"/>
  <c r="B14" i="10"/>
  <c r="B18" i="10"/>
  <c r="B27" i="10"/>
  <c r="B31" i="10"/>
  <c r="B35" i="10"/>
  <c r="B39" i="10"/>
  <c r="B47" i="10"/>
  <c r="B51" i="10"/>
  <c r="B55" i="10"/>
  <c r="B59" i="10"/>
  <c r="W9" i="12"/>
  <c r="A235" i="8"/>
  <c r="B235" i="8" s="1"/>
  <c r="B11" i="10"/>
  <c r="B15" i="10"/>
  <c r="B19" i="10"/>
  <c r="B28" i="10"/>
  <c r="B32" i="10"/>
  <c r="B36" i="10"/>
  <c r="B40" i="10"/>
  <c r="B48" i="10"/>
  <c r="B52" i="10"/>
  <c r="B56" i="10"/>
  <c r="B65" i="10"/>
  <c r="B66" i="10"/>
  <c r="B67" i="10"/>
  <c r="B68" i="10"/>
  <c r="B69" i="10"/>
  <c r="B70" i="10"/>
  <c r="B71" i="10"/>
  <c r="B72" i="10"/>
  <c r="B73" i="10"/>
  <c r="B74" i="10"/>
  <c r="B80" i="10"/>
  <c r="B81" i="10"/>
  <c r="B82" i="10"/>
  <c r="B83" i="10"/>
  <c r="B84" i="10"/>
  <c r="B85" i="10"/>
  <c r="B86" i="10"/>
  <c r="B87" i="10"/>
  <c r="B88" i="10"/>
  <c r="B89" i="10"/>
  <c r="Q9" i="12"/>
  <c r="AO9" i="12"/>
  <c r="B12" i="10"/>
  <c r="B16" i="10"/>
  <c r="B20" i="10"/>
  <c r="B29" i="10"/>
  <c r="B33" i="10"/>
  <c r="B37" i="10"/>
  <c r="B41" i="10"/>
  <c r="B49" i="10"/>
  <c r="B53" i="10"/>
  <c r="K9" i="12"/>
  <c r="AI9" i="12"/>
  <c r="N12" i="14"/>
  <c r="B15" i="14"/>
  <c r="N16" i="14"/>
  <c r="B19" i="14"/>
  <c r="N20" i="14"/>
  <c r="B23" i="14"/>
  <c r="N24" i="14"/>
  <c r="B27" i="14"/>
  <c r="N28" i="14"/>
  <c r="B36" i="14"/>
  <c r="N37" i="14"/>
  <c r="N46" i="14"/>
  <c r="B49" i="14"/>
  <c r="N67" i="14"/>
  <c r="B70" i="14"/>
  <c r="B14" i="14"/>
  <c r="N15" i="14"/>
  <c r="B18" i="14"/>
  <c r="N19" i="14"/>
  <c r="B22" i="14"/>
  <c r="N23" i="14"/>
  <c r="B26" i="14"/>
  <c r="N27" i="14"/>
  <c r="B35" i="14"/>
  <c r="N36" i="14"/>
  <c r="N42" i="14"/>
  <c r="B45" i="14"/>
  <c r="N63" i="14"/>
  <c r="N97" i="14"/>
  <c r="B96" i="14"/>
  <c r="N93" i="14"/>
  <c r="B92" i="14"/>
  <c r="N89" i="14"/>
  <c r="B88" i="14"/>
  <c r="N85" i="14"/>
  <c r="B84" i="14"/>
  <c r="N81" i="14"/>
  <c r="B80" i="14"/>
  <c r="B97" i="14"/>
  <c r="N94" i="14"/>
  <c r="B93" i="14"/>
  <c r="N90" i="14"/>
  <c r="B89" i="14"/>
  <c r="N86" i="14"/>
  <c r="B85" i="14"/>
  <c r="N82" i="14"/>
  <c r="B81" i="14"/>
  <c r="N95" i="14"/>
  <c r="B94" i="14"/>
  <c r="N91" i="14"/>
  <c r="B90" i="14"/>
  <c r="N87" i="14"/>
  <c r="B86" i="14"/>
  <c r="N83" i="14"/>
  <c r="B82" i="14"/>
  <c r="N74" i="14"/>
  <c r="B95" i="14"/>
  <c r="N92" i="14"/>
  <c r="B74" i="14"/>
  <c r="N72" i="14"/>
  <c r="B71" i="14"/>
  <c r="N68" i="14"/>
  <c r="B67" i="14"/>
  <c r="N64" i="14"/>
  <c r="B63" i="14"/>
  <c r="N60" i="14"/>
  <c r="B59" i="14"/>
  <c r="N51" i="14"/>
  <c r="B50" i="14"/>
  <c r="N47" i="14"/>
  <c r="B46" i="14"/>
  <c r="N43" i="14"/>
  <c r="B42" i="14"/>
  <c r="N39" i="14"/>
  <c r="B38" i="14"/>
  <c r="N96" i="14"/>
  <c r="B83" i="14"/>
  <c r="N80" i="14"/>
  <c r="N73" i="14"/>
  <c r="B72" i="14"/>
  <c r="N69" i="14"/>
  <c r="B68" i="14"/>
  <c r="N65" i="14"/>
  <c r="B64" i="14"/>
  <c r="N61" i="14"/>
  <c r="B60" i="14"/>
  <c r="N57" i="14"/>
  <c r="B51" i="14"/>
  <c r="N48" i="14"/>
  <c r="B47" i="14"/>
  <c r="N44" i="14"/>
  <c r="B43" i="14"/>
  <c r="N40" i="14"/>
  <c r="B39" i="14"/>
  <c r="B87" i="14"/>
  <c r="N84" i="14"/>
  <c r="B73" i="14"/>
  <c r="N70" i="14"/>
  <c r="B69" i="14"/>
  <c r="N66" i="14"/>
  <c r="B65" i="14"/>
  <c r="N62" i="14"/>
  <c r="B61" i="14"/>
  <c r="N58" i="14"/>
  <c r="B57" i="14"/>
  <c r="N49" i="14"/>
  <c r="B48" i="14"/>
  <c r="N45" i="14"/>
  <c r="B44" i="14"/>
  <c r="N41" i="14"/>
  <c r="B40" i="14"/>
  <c r="B91" i="14"/>
  <c r="N88" i="14"/>
  <c r="N71" i="14"/>
  <c r="B13" i="14"/>
  <c r="N14" i="14"/>
  <c r="B17" i="14"/>
  <c r="N18" i="14"/>
  <c r="B21" i="14"/>
  <c r="N22" i="14"/>
  <c r="B25" i="14"/>
  <c r="N26" i="14"/>
  <c r="B34" i="14"/>
  <c r="N35" i="14"/>
  <c r="N38" i="14"/>
  <c r="B41" i="14"/>
  <c r="N59" i="14"/>
  <c r="B62" i="14"/>
  <c r="B12" i="14"/>
  <c r="N13" i="14"/>
  <c r="B16" i="14"/>
  <c r="N17" i="14"/>
  <c r="B20" i="14"/>
  <c r="N21" i="14"/>
  <c r="B24" i="14"/>
  <c r="N25" i="14"/>
  <c r="B28" i="14"/>
  <c r="N34" i="14"/>
  <c r="B37" i="14"/>
  <c r="N50" i="14"/>
  <c r="B58" i="14"/>
  <c r="A219" i="15"/>
  <c r="B193" i="15"/>
  <c r="B189" i="15"/>
  <c r="A199" i="15"/>
  <c r="B105" i="15"/>
  <c r="B101" i="15"/>
  <c r="A193" i="15"/>
  <c r="A105" i="15"/>
  <c r="A17" i="15"/>
  <c r="A66" i="15"/>
  <c r="B120" i="15"/>
  <c r="B116" i="15"/>
  <c r="A120" i="15"/>
  <c r="A154" i="15"/>
  <c r="A286" i="15"/>
  <c r="B259" i="15"/>
  <c r="B255" i="15"/>
  <c r="B279" i="15"/>
  <c r="B275" i="15"/>
  <c r="B13" i="15"/>
  <c r="A126" i="15"/>
  <c r="B213" i="15"/>
  <c r="B209" i="15"/>
  <c r="A249" i="15"/>
  <c r="A269" i="15"/>
  <c r="B245" i="15"/>
  <c r="B265" i="15"/>
  <c r="R18" i="5"/>
  <c r="M213" i="15" a="1"/>
  <c r="P82" i="14"/>
  <c r="P83" i="14"/>
  <c r="P88" i="14"/>
  <c r="P73" i="14"/>
  <c r="P57" i="14"/>
  <c r="P93" i="14"/>
  <c r="P58" i="14"/>
  <c r="P209" i="15" a="1"/>
  <c r="P67" i="14"/>
  <c r="P46" i="14"/>
  <c r="P72" i="14"/>
  <c r="P26" i="14"/>
  <c r="P51" i="14"/>
  <c r="P19" i="14"/>
  <c r="H50" i="13"/>
  <c r="D48" i="13"/>
  <c r="F45" i="13"/>
  <c r="H42" i="13"/>
  <c r="D40" i="13"/>
  <c r="P60" i="14"/>
  <c r="P24" i="14"/>
  <c r="E51" i="13"/>
  <c r="E47" i="13"/>
  <c r="E43" i="13"/>
  <c r="E39" i="13"/>
  <c r="P43" i="14"/>
  <c r="P17" i="14"/>
  <c r="F50" i="13"/>
  <c r="H47" i="13"/>
  <c r="D45" i="13"/>
  <c r="F42" i="13"/>
  <c r="H39" i="13"/>
  <c r="E46" i="13"/>
  <c r="E36" i="13"/>
  <c r="D28" i="13"/>
  <c r="J25" i="13"/>
  <c r="J23" i="13"/>
  <c r="J21" i="13"/>
  <c r="J19" i="13"/>
  <c r="J17" i="13"/>
  <c r="J15" i="13"/>
  <c r="J13" i="13"/>
  <c r="J11" i="13"/>
  <c r="R36" i="12"/>
  <c r="AD33" i="12"/>
  <c r="F31" i="12"/>
  <c r="AJ28" i="12"/>
  <c r="X26" i="12"/>
  <c r="L24" i="12"/>
  <c r="AP21" i="12"/>
  <c r="AD19" i="12"/>
  <c r="R17" i="12"/>
  <c r="G47" i="13"/>
  <c r="H36" i="13"/>
  <c r="G28" i="13"/>
  <c r="G25" i="13"/>
  <c r="K22" i="13"/>
  <c r="E20" i="13"/>
  <c r="G17" i="13"/>
  <c r="K14" i="13"/>
  <c r="E12" i="13"/>
  <c r="X36" i="12"/>
  <c r="AJ33" i="12"/>
  <c r="L31" i="12"/>
  <c r="AP28" i="12"/>
  <c r="AD26" i="12"/>
  <c r="R24" i="12"/>
  <c r="F22" i="12"/>
  <c r="AJ19" i="12"/>
  <c r="X17" i="12"/>
  <c r="E50" i="13"/>
  <c r="G36" i="13"/>
  <c r="F27" i="13"/>
  <c r="F25" i="13"/>
  <c r="F23" i="13"/>
  <c r="F21" i="13"/>
  <c r="F19" i="13"/>
  <c r="F17" i="13"/>
  <c r="F15" i="13"/>
  <c r="F13" i="13"/>
  <c r="F11" i="13"/>
  <c r="R35" i="12"/>
  <c r="AD32" i="12"/>
  <c r="L30" i="12"/>
  <c r="AP27" i="12"/>
  <c r="AD25" i="12"/>
  <c r="R23" i="12"/>
  <c r="F21" i="12"/>
  <c r="AJ18" i="12"/>
  <c r="X16" i="12"/>
  <c r="E48" i="13"/>
  <c r="F36" i="13"/>
  <c r="P94" i="14"/>
  <c r="P91" i="14"/>
  <c r="P92" i="14"/>
  <c r="P69" i="14"/>
  <c r="P44" i="14"/>
  <c r="P62" i="14"/>
  <c r="P97" i="14"/>
  <c r="P59" i="14"/>
  <c r="P85" i="14"/>
  <c r="P22" i="14"/>
  <c r="P27" i="14"/>
  <c r="F51" i="13"/>
  <c r="F47" i="13"/>
  <c r="D44" i="13"/>
  <c r="H40" i="13"/>
  <c r="P39" i="14"/>
  <c r="P16" i="14"/>
  <c r="G48" i="13"/>
  <c r="G42" i="13"/>
  <c r="E37" i="13"/>
  <c r="P21" i="14"/>
  <c r="H49" i="13"/>
  <c r="F46" i="13"/>
  <c r="D43" i="13"/>
  <c r="D39" i="13"/>
  <c r="E38" i="13"/>
  <c r="D34" i="13"/>
  <c r="D25" i="13"/>
  <c r="L22" i="13"/>
  <c r="F20" i="13"/>
  <c r="D17" i="13"/>
  <c r="L14" i="13"/>
  <c r="F12" i="13"/>
  <c r="AD35" i="12"/>
  <c r="R32" i="12"/>
  <c r="R29" i="12"/>
  <c r="AP25" i="12"/>
  <c r="F23" i="12"/>
  <c r="L20" i="12"/>
  <c r="AJ16" i="12"/>
  <c r="G39" i="13"/>
  <c r="G34" i="13"/>
  <c r="K24" i="13"/>
  <c r="G21" i="13"/>
  <c r="E18" i="13"/>
  <c r="E14" i="13"/>
  <c r="K10" i="13"/>
  <c r="X34" i="12"/>
  <c r="AD30" i="12"/>
  <c r="AJ27" i="12"/>
  <c r="AP24" i="12"/>
  <c r="X21" i="12"/>
  <c r="AD18" i="12"/>
  <c r="AJ15" i="12"/>
  <c r="E35" i="13"/>
  <c r="P90" i="14"/>
  <c r="P87" i="14"/>
  <c r="P84" i="14"/>
  <c r="P65" i="14"/>
  <c r="P40" i="14"/>
  <c r="P49" i="14"/>
  <c r="P81" i="14"/>
  <c r="P50" i="14"/>
  <c r="P68" i="14"/>
  <c r="P18" i="14"/>
  <c r="P23" i="14"/>
  <c r="D50" i="13"/>
  <c r="H46" i="13"/>
  <c r="F43" i="13"/>
  <c r="F39" i="13"/>
  <c r="P37" i="14"/>
  <c r="P12" i="14"/>
  <c r="G46" i="13"/>
  <c r="E41" i="13"/>
  <c r="P64" i="14"/>
  <c r="P13" i="14"/>
  <c r="D49" i="13"/>
  <c r="H45" i="13"/>
  <c r="H41" i="13"/>
  <c r="F38" i="13"/>
  <c r="H37" i="13"/>
  <c r="D27" i="13"/>
  <c r="L24" i="13"/>
  <c r="F22" i="13"/>
  <c r="D19" i="13"/>
  <c r="L16" i="13"/>
  <c r="F14" i="13"/>
  <c r="D11" i="13"/>
  <c r="F35" i="12"/>
  <c r="AD31" i="12"/>
  <c r="L28" i="12"/>
  <c r="R25" i="12"/>
  <c r="X22" i="12"/>
  <c r="F19" i="12"/>
  <c r="L16" i="12"/>
  <c r="G37" i="13"/>
  <c r="G27" i="13"/>
  <c r="E24" i="13"/>
  <c r="K20" i="13"/>
  <c r="K16" i="13"/>
  <c r="G13" i="13"/>
  <c r="E10" i="13"/>
  <c r="L33" i="12"/>
  <c r="F30" i="12"/>
  <c r="L27" i="12"/>
  <c r="AJ23" i="12"/>
  <c r="AP20" i="12"/>
  <c r="F18" i="12"/>
  <c r="G45" i="13"/>
  <c r="F34" i="13"/>
  <c r="L25" i="13"/>
  <c r="J22" i="13"/>
  <c r="D20" i="13"/>
  <c r="L17" i="13"/>
  <c r="J14" i="13"/>
  <c r="D12" i="13"/>
  <c r="F36" i="12"/>
  <c r="F32" i="12"/>
  <c r="F29" i="12"/>
  <c r="L26" i="12"/>
  <c r="AJ22" i="12"/>
  <c r="AP19" i="12"/>
  <c r="F17" i="12"/>
  <c r="G43" i="13"/>
  <c r="D35" i="13"/>
  <c r="E27" i="13"/>
  <c r="G24" i="13"/>
  <c r="K21" i="13"/>
  <c r="E19" i="13"/>
  <c r="G16" i="13"/>
  <c r="K13" i="13"/>
  <c r="E11" i="13"/>
  <c r="AJ34" i="12"/>
  <c r="L32" i="12"/>
  <c r="AJ29" i="12"/>
  <c r="X27" i="12"/>
  <c r="L25" i="12"/>
  <c r="AP22" i="12"/>
  <c r="AD20" i="12"/>
  <c r="R18" i="12"/>
  <c r="F16" i="12"/>
  <c r="AP13" i="12"/>
  <c r="AD11" i="12"/>
  <c r="R9" i="12"/>
  <c r="O27" i="11"/>
  <c r="F24" i="11"/>
  <c r="AH20" i="11"/>
  <c r="AB17" i="11"/>
  <c r="V14" i="11"/>
  <c r="O11" i="11"/>
  <c r="P86" i="14"/>
  <c r="P74" i="14"/>
  <c r="P80" i="14"/>
  <c r="P61" i="14"/>
  <c r="P70" i="14"/>
  <c r="P45" i="14"/>
  <c r="P71" i="14"/>
  <c r="P42" i="14"/>
  <c r="P47" i="14"/>
  <c r="P14" i="14"/>
  <c r="P15" i="14"/>
  <c r="F49" i="13"/>
  <c r="D46" i="13"/>
  <c r="D42" i="13"/>
  <c r="H38" i="13"/>
  <c r="P28" i="14"/>
  <c r="G50" i="13"/>
  <c r="E45" i="13"/>
  <c r="G40" i="13"/>
  <c r="P34" i="14"/>
  <c r="H51" i="13"/>
  <c r="F48" i="13"/>
  <c r="F44" i="13"/>
  <c r="D41" i="13"/>
  <c r="G49" i="13"/>
  <c r="G35" i="13"/>
  <c r="L26" i="13"/>
  <c r="F24" i="13"/>
  <c r="D21" i="13"/>
  <c r="L18" i="13"/>
  <c r="F16" i="13"/>
  <c r="D13" i="13"/>
  <c r="L10" i="13"/>
  <c r="R34" i="12"/>
  <c r="X30" i="12"/>
  <c r="AD27" i="12"/>
  <c r="AJ24" i="12"/>
  <c r="R21" i="12"/>
  <c r="X18" i="12"/>
  <c r="AD15" i="12"/>
  <c r="D36" i="13"/>
  <c r="K26" i="13"/>
  <c r="G23" i="13"/>
  <c r="G19" i="13"/>
  <c r="E16" i="13"/>
  <c r="K12" i="13"/>
  <c r="AJ35" i="12"/>
  <c r="X32" i="12"/>
  <c r="X29" i="12"/>
  <c r="F26" i="12"/>
  <c r="L23" i="12"/>
  <c r="R20" i="12"/>
  <c r="AP16" i="12"/>
  <c r="E42" i="13"/>
  <c r="F28" i="13"/>
  <c r="J24" i="13"/>
  <c r="D22" i="13"/>
  <c r="L19" i="13"/>
  <c r="J16" i="13"/>
  <c r="D14" i="13"/>
  <c r="L11" i="13"/>
  <c r="AD34" i="12"/>
  <c r="R31" i="12"/>
  <c r="X28" i="12"/>
  <c r="F25" i="12"/>
  <c r="L22" i="12"/>
  <c r="R19" i="12"/>
  <c r="AP15" i="12"/>
  <c r="E40" i="13"/>
  <c r="G26" i="13"/>
  <c r="K23" i="13"/>
  <c r="E21" i="13"/>
  <c r="G18" i="13"/>
  <c r="K15" i="13"/>
  <c r="E13" i="13"/>
  <c r="G10" i="13"/>
  <c r="L34" i="12"/>
  <c r="X31" i="12"/>
  <c r="L29" i="12"/>
  <c r="AP26" i="12"/>
  <c r="AD24" i="12"/>
  <c r="R22" i="12"/>
  <c r="F20" i="12"/>
  <c r="AJ17" i="12"/>
  <c r="X15" i="12"/>
  <c r="R13" i="12"/>
  <c r="F11" i="12"/>
  <c r="AP8" i="12"/>
  <c r="V26" i="11"/>
  <c r="O23" i="11"/>
  <c r="F20" i="11"/>
  <c r="AH16" i="11"/>
  <c r="AB13" i="11"/>
  <c r="AH10" i="11"/>
  <c r="BH103" i="8"/>
  <c r="AN101" i="8"/>
  <c r="F14" i="12"/>
  <c r="AJ11" i="12"/>
  <c r="X9" i="12"/>
  <c r="F27" i="11"/>
  <c r="AH23" i="11"/>
  <c r="AB20" i="11"/>
  <c r="V17" i="11"/>
  <c r="O14" i="11"/>
  <c r="F11" i="11"/>
  <c r="P95" i="14"/>
  <c r="P96" i="14"/>
  <c r="P89" i="14"/>
  <c r="P48" i="14"/>
  <c r="P66" i="14"/>
  <c r="P41" i="14"/>
  <c r="P63" i="14"/>
  <c r="P38" i="14"/>
  <c r="P35" i="14"/>
  <c r="P36" i="14"/>
  <c r="P11" i="14"/>
  <c r="H48" i="13"/>
  <c r="H44" i="13"/>
  <c r="F41" i="13"/>
  <c r="D38" i="13"/>
  <c r="P20" i="14"/>
  <c r="E49" i="13"/>
  <c r="G44" i="13"/>
  <c r="G38" i="13"/>
  <c r="P25" i="14"/>
  <c r="D51" i="13"/>
  <c r="D47" i="13"/>
  <c r="H43" i="13"/>
  <c r="F40" i="13"/>
  <c r="G41" i="13"/>
  <c r="H34" i="13"/>
  <c r="F26" i="13"/>
  <c r="D23" i="13"/>
  <c r="L20" i="13"/>
  <c r="F18" i="13"/>
  <c r="D15" i="13"/>
  <c r="L12" i="13"/>
  <c r="F10" i="13"/>
  <c r="F33" i="12"/>
  <c r="AP29" i="12"/>
  <c r="F27" i="12"/>
  <c r="AD23" i="12"/>
  <c r="AJ20" i="12"/>
  <c r="AP17" i="12"/>
  <c r="E44" i="13"/>
  <c r="F35" i="13"/>
  <c r="E26" i="13"/>
  <c r="E22" i="13"/>
  <c r="K18" i="13"/>
  <c r="G15" i="13"/>
  <c r="G11" i="13"/>
  <c r="L35" i="12"/>
  <c r="AJ31" i="12"/>
  <c r="R28" i="12"/>
  <c r="X25" i="12"/>
  <c r="AD22" i="12"/>
  <c r="L19" i="12"/>
  <c r="R16" i="12"/>
  <c r="F37" i="13"/>
  <c r="J26" i="13"/>
  <c r="D24" i="13"/>
  <c r="L21" i="13"/>
  <c r="J18" i="13"/>
  <c r="J20" i="13"/>
  <c r="L13" i="13"/>
  <c r="F34" i="12"/>
  <c r="R27" i="12"/>
  <c r="AD21" i="12"/>
  <c r="R15" i="12"/>
  <c r="E34" i="13"/>
  <c r="E23" i="13"/>
  <c r="K17" i="13"/>
  <c r="G12" i="13"/>
  <c r="X33" i="12"/>
  <c r="AD28" i="12"/>
  <c r="F24" i="12"/>
  <c r="X19" i="12"/>
  <c r="F15" i="12"/>
  <c r="X10" i="12"/>
  <c r="AB25" i="11"/>
  <c r="O19" i="11"/>
  <c r="AH12" i="11"/>
  <c r="AN103" i="8"/>
  <c r="L15" i="12"/>
  <c r="R12" i="12"/>
  <c r="AJ8" i="12"/>
  <c r="V25" i="11"/>
  <c r="V21" i="11"/>
  <c r="AB16" i="11"/>
  <c r="AB12" i="11"/>
  <c r="BI104" i="8"/>
  <c r="AM101" i="8"/>
  <c r="L14" i="12"/>
  <c r="AP11" i="12"/>
  <c r="AD9" i="12"/>
  <c r="F28" i="11"/>
  <c r="V24" i="11"/>
  <c r="O21" i="11"/>
  <c r="F18" i="11"/>
  <c r="AH14" i="11"/>
  <c r="AB11" i="11"/>
  <c r="BH104" i="8"/>
  <c r="AN102" i="8"/>
  <c r="S100" i="8"/>
  <c r="L13" i="12"/>
  <c r="AP10" i="12"/>
  <c r="X8" i="12"/>
  <c r="F25" i="11"/>
  <c r="AH21" i="11"/>
  <c r="AB18" i="11"/>
  <c r="V15" i="11"/>
  <c r="O12" i="11"/>
  <c r="BI103" i="8"/>
  <c r="R100" i="8"/>
  <c r="S98" i="8"/>
  <c r="BH94" i="8"/>
  <c r="R92" i="8"/>
  <c r="S91" i="8"/>
  <c r="R88" i="8"/>
  <c r="S87" i="8"/>
  <c r="R84" i="8"/>
  <c r="S83" i="8"/>
  <c r="R80" i="8"/>
  <c r="S79" i="8"/>
  <c r="R76" i="8"/>
  <c r="S75" i="8"/>
  <c r="R72" i="8"/>
  <c r="S71" i="8"/>
  <c r="R68" i="8"/>
  <c r="S67" i="8"/>
  <c r="R64" i="8"/>
  <c r="S63" i="8"/>
  <c r="R60" i="8"/>
  <c r="S59" i="8"/>
  <c r="R56" i="8"/>
  <c r="S55" i="8"/>
  <c r="BI52" i="8"/>
  <c r="S51" i="8"/>
  <c r="BI48" i="8"/>
  <c r="BI46" i="8"/>
  <c r="R43" i="8"/>
  <c r="AM96" i="8"/>
  <c r="R94" i="8"/>
  <c r="CA90" i="8"/>
  <c r="CB89" i="8"/>
  <c r="CA86" i="8"/>
  <c r="CB85" i="8"/>
  <c r="CA82" i="8"/>
  <c r="CB81" i="8"/>
  <c r="CA78" i="8"/>
  <c r="D18" i="13"/>
  <c r="J12" i="13"/>
  <c r="R33" i="12"/>
  <c r="AJ26" i="12"/>
  <c r="X20" i="12"/>
  <c r="G51" i="13"/>
  <c r="E28" i="13"/>
  <c r="G22" i="13"/>
  <c r="E17" i="13"/>
  <c r="K11" i="13"/>
  <c r="AJ32" i="12"/>
  <c r="F28" i="12"/>
  <c r="X23" i="12"/>
  <c r="AP18" i="12"/>
  <c r="X14" i="12"/>
  <c r="AP9" i="12"/>
  <c r="AH24" i="11"/>
  <c r="V18" i="11"/>
  <c r="F12" i="11"/>
  <c r="S103" i="8"/>
  <c r="AD14" i="12"/>
  <c r="L11" i="12"/>
  <c r="L8" i="12"/>
  <c r="AB24" i="11"/>
  <c r="AH19" i="11"/>
  <c r="AH15" i="11"/>
  <c r="AH11" i="11"/>
  <c r="AM103" i="8"/>
  <c r="R101" i="8"/>
  <c r="AD13" i="12"/>
  <c r="R11" i="12"/>
  <c r="F9" i="12"/>
  <c r="AH26" i="11"/>
  <c r="V20" i="11"/>
  <c r="O17" i="11"/>
  <c r="F14" i="11"/>
  <c r="V10" i="11"/>
  <c r="AN104" i="8"/>
  <c r="S102" i="8"/>
  <c r="AP14" i="12"/>
  <c r="AD12" i="12"/>
  <c r="R10" i="12"/>
  <c r="AB27" i="11"/>
  <c r="O24" i="11"/>
  <c r="F21" i="11"/>
  <c r="AH17" i="11"/>
  <c r="AB14" i="11"/>
  <c r="V11" i="11"/>
  <c r="AG43" i="10"/>
  <c r="AM102" i="8"/>
  <c r="AM99" i="8"/>
  <c r="BH96" i="8"/>
  <c r="AN94" i="8"/>
  <c r="CA91" i="8"/>
  <c r="CB90" i="8"/>
  <c r="CA87" i="8"/>
  <c r="CB86" i="8"/>
  <c r="D26" i="13"/>
  <c r="D16" i="13"/>
  <c r="J10" i="13"/>
  <c r="AJ30" i="12"/>
  <c r="X24" i="12"/>
  <c r="L18" i="12"/>
  <c r="D37" i="13"/>
  <c r="K25" i="13"/>
  <c r="G20" i="13"/>
  <c r="E15" i="13"/>
  <c r="L36" i="12"/>
  <c r="AP30" i="12"/>
  <c r="R26" i="12"/>
  <c r="AJ21" i="12"/>
  <c r="L17" i="12"/>
  <c r="AJ12" i="12"/>
  <c r="R8" i="12"/>
  <c r="V22" i="11"/>
  <c r="F16" i="11"/>
  <c r="F10" i="11"/>
  <c r="BH101" i="8"/>
  <c r="X13" i="12"/>
  <c r="AD10" i="12"/>
  <c r="F23" i="11"/>
  <c r="F19" i="11"/>
  <c r="F15" i="11"/>
  <c r="AB10" i="11"/>
  <c r="R103" i="8"/>
  <c r="BI100" i="8"/>
  <c r="F13" i="12"/>
  <c r="AJ10" i="12"/>
  <c r="AD8" i="12"/>
  <c r="F26" i="11"/>
  <c r="AH22" i="11"/>
  <c r="AB19" i="11"/>
  <c r="V16" i="11"/>
  <c r="O13" i="11"/>
  <c r="S104" i="8"/>
  <c r="BH100" i="8"/>
  <c r="R14" i="12"/>
  <c r="F12" i="12"/>
  <c r="AJ9" i="12"/>
  <c r="AB26" i="11"/>
  <c r="V23" i="11"/>
  <c r="O20" i="11"/>
  <c r="F17" i="11"/>
  <c r="AH13" i="11"/>
  <c r="O10" i="11"/>
  <c r="L23" i="13"/>
  <c r="L15" i="13"/>
  <c r="D10" i="13"/>
  <c r="AD29" i="12"/>
  <c r="AP23" i="12"/>
  <c r="AD17" i="12"/>
  <c r="H35" i="13"/>
  <c r="E25" i="13"/>
  <c r="K19" i="13"/>
  <c r="G14" i="13"/>
  <c r="X35" i="12"/>
  <c r="R30" i="12"/>
  <c r="AJ25" i="12"/>
  <c r="L21" i="12"/>
  <c r="AD16" i="12"/>
  <c r="L12" i="12"/>
  <c r="AB21" i="11"/>
  <c r="O15" i="11"/>
  <c r="S101" i="8"/>
  <c r="AP12" i="12"/>
  <c r="F10" i="12"/>
  <c r="O26" i="11"/>
  <c r="O22" i="11"/>
  <c r="O18" i="11"/>
  <c r="V13" i="11"/>
  <c r="BI102" i="8"/>
  <c r="AJ14" i="12"/>
  <c r="X12" i="12"/>
  <c r="L10" i="12"/>
  <c r="F8" i="12"/>
  <c r="O25" i="11"/>
  <c r="F22" i="11"/>
  <c r="AH18" i="11"/>
  <c r="AB15" i="11"/>
  <c r="V12" i="11"/>
  <c r="BH102" i="8"/>
  <c r="AN100" i="8"/>
  <c r="AJ13" i="12"/>
  <c r="X11" i="12"/>
  <c r="L9" i="12"/>
  <c r="AH25" i="11"/>
  <c r="V19" i="11"/>
  <c r="O16" i="11"/>
  <c r="F13" i="11"/>
  <c r="R104" i="8"/>
  <c r="BI101" i="8"/>
  <c r="AN98" i="8"/>
  <c r="S96" i="8"/>
  <c r="AM92" i="8"/>
  <c r="AN91" i="8"/>
  <c r="AM88" i="8"/>
  <c r="AN87" i="8"/>
  <c r="AM84" i="8"/>
  <c r="AN83" i="8"/>
  <c r="AM80" i="8"/>
  <c r="AN79" i="8"/>
  <c r="AM76" i="8"/>
  <c r="AN75" i="8"/>
  <c r="AM72" i="8"/>
  <c r="AN71" i="8"/>
  <c r="AM68" i="8"/>
  <c r="AN67" i="8"/>
  <c r="AM64" i="8"/>
  <c r="AN63" i="8"/>
  <c r="AM60" i="8"/>
  <c r="AN59" i="8"/>
  <c r="AM56" i="8"/>
  <c r="AN55" i="8"/>
  <c r="CB52" i="8"/>
  <c r="AN51" i="8"/>
  <c r="AN96" i="8"/>
  <c r="BH87" i="8"/>
  <c r="CB82" i="8"/>
  <c r="CB78" i="8"/>
  <c r="CB74" i="8"/>
  <c r="CB70" i="8"/>
  <c r="CB66" i="8"/>
  <c r="CB62" i="8"/>
  <c r="CB58" i="8"/>
  <c r="AM54" i="8"/>
  <c r="AM50" i="8"/>
  <c r="BI47" i="8"/>
  <c r="AM43" i="8"/>
  <c r="R96" i="8"/>
  <c r="AM91" i="8"/>
  <c r="S90" i="8"/>
  <c r="BH86" i="8"/>
  <c r="AM83" i="8"/>
  <c r="S82" i="8"/>
  <c r="BH78" i="8"/>
  <c r="BI77" i="8"/>
  <c r="BH74" i="8"/>
  <c r="BI73" i="8"/>
  <c r="BH70" i="8"/>
  <c r="BI69" i="8"/>
  <c r="BH66" i="8"/>
  <c r="BI65" i="8"/>
  <c r="BH62" i="8"/>
  <c r="BI61" i="8"/>
  <c r="BH58" i="8"/>
  <c r="BI57" i="8"/>
  <c r="BI53" i="8"/>
  <c r="S52" i="8"/>
  <c r="BI49" i="8"/>
  <c r="S48" i="8"/>
  <c r="S47" i="8"/>
  <c r="S46" i="8"/>
  <c r="S45" i="8"/>
  <c r="S99" i="8"/>
  <c r="BH95" i="8"/>
  <c r="AN93" i="8"/>
  <c r="AM90" i="8"/>
  <c r="AN89" i="8"/>
  <c r="AM86" i="8"/>
  <c r="AN85" i="8"/>
  <c r="AM82" i="8"/>
  <c r="AN81" i="8"/>
  <c r="AM78" i="8"/>
  <c r="AN77" i="8"/>
  <c r="AM74" i="8"/>
  <c r="AN73" i="8"/>
  <c r="AM70" i="8"/>
  <c r="AN69" i="8"/>
  <c r="AM66" i="8"/>
  <c r="AN65" i="8"/>
  <c r="AM62" i="8"/>
  <c r="AN61" i="8"/>
  <c r="AM58" i="8"/>
  <c r="AN57" i="8"/>
  <c r="CB54" i="8"/>
  <c r="AN53" i="8"/>
  <c r="CB50" i="8"/>
  <c r="AN49" i="8"/>
  <c r="AM47" i="8"/>
  <c r="AM45" i="8"/>
  <c r="AN44" i="8"/>
  <c r="R99" i="8"/>
  <c r="BI96" i="8"/>
  <c r="AM93" i="8"/>
  <c r="AN92" i="8"/>
  <c r="AM89" i="8"/>
  <c r="AN88" i="8"/>
  <c r="AM85" i="8"/>
  <c r="AN84" i="8"/>
  <c r="AM81" i="8"/>
  <c r="AN80" i="8"/>
  <c r="AM77" i="8"/>
  <c r="AN76" i="8"/>
  <c r="AM73" i="8"/>
  <c r="AN72" i="8"/>
  <c r="AM69" i="8"/>
  <c r="AN68" i="8"/>
  <c r="AM65" i="8"/>
  <c r="AN64" i="8"/>
  <c r="AM61" i="8"/>
  <c r="AN60" i="8"/>
  <c r="AM57" i="8"/>
  <c r="AN56" i="8"/>
  <c r="CA54" i="8"/>
  <c r="AM53" i="8"/>
  <c r="CA50" i="8"/>
  <c r="AM49" i="8"/>
  <c r="BH42" i="8"/>
  <c r="BH41" i="8"/>
  <c r="BI40" i="8"/>
  <c r="BI37" i="8"/>
  <c r="R34" i="8"/>
  <c r="CB32" i="8"/>
  <c r="BH29" i="8"/>
  <c r="CA27" i="8"/>
  <c r="AM26" i="8"/>
  <c r="AM24" i="8"/>
  <c r="R23" i="8"/>
  <c r="BH21" i="8"/>
  <c r="R19" i="8"/>
  <c r="S18" i="8"/>
  <c r="AN15" i="8"/>
  <c r="R14" i="8"/>
  <c r="CA42" i="8"/>
  <c r="BH40" i="8"/>
  <c r="BI39" i="8"/>
  <c r="BH37" i="8"/>
  <c r="AM35" i="8"/>
  <c r="CA32" i="8"/>
  <c r="AM31" i="8"/>
  <c r="AN28" i="8"/>
  <c r="BI26" i="8"/>
  <c r="BI24" i="8"/>
  <c r="S21" i="8"/>
  <c r="AN19" i="8"/>
  <c r="CB16" i="8"/>
  <c r="BI15" i="8"/>
  <c r="AM14" i="8"/>
  <c r="R40" i="8"/>
  <c r="S39" i="8"/>
  <c r="S37" i="8"/>
  <c r="CA35" i="8"/>
  <c r="AM34" i="8"/>
  <c r="CA31" i="8"/>
  <c r="BI30" i="8"/>
  <c r="CB28" i="8"/>
  <c r="S26" i="8"/>
  <c r="S24" i="8"/>
  <c r="R21" i="8"/>
  <c r="AM19" i="8"/>
  <c r="CA16" i="8"/>
  <c r="BH14" i="8"/>
  <c r="BI42" i="8"/>
  <c r="BI41" i="8"/>
  <c r="BH38" i="8"/>
  <c r="BI36" i="8"/>
  <c r="BI34" i="8"/>
  <c r="AN32" i="8"/>
  <c r="R30" i="8"/>
  <c r="CA28" i="8"/>
  <c r="AM27" i="8"/>
  <c r="BI25" i="8"/>
  <c r="S23" i="8"/>
  <c r="CA21" i="8"/>
  <c r="AN20" i="8"/>
  <c r="AN18" i="8"/>
  <c r="BH16" i="8"/>
  <c r="S13" i="8"/>
  <c r="CA13" i="8"/>
  <c r="AL104" i="7"/>
  <c r="R101" i="7"/>
  <c r="BD97" i="7"/>
  <c r="AL96" i="7"/>
  <c r="R93" i="7"/>
  <c r="BD89" i="7"/>
  <c r="AL88" i="7"/>
  <c r="R85" i="7"/>
  <c r="R84" i="7"/>
  <c r="R83" i="7"/>
  <c r="R82" i="7"/>
  <c r="R81" i="7"/>
  <c r="R80" i="7"/>
  <c r="R79" i="7"/>
  <c r="R78" i="7"/>
  <c r="R77" i="7"/>
  <c r="R76" i="7"/>
  <c r="R75" i="7"/>
  <c r="R74" i="7"/>
  <c r="R73" i="7"/>
  <c r="R72" i="7"/>
  <c r="R71" i="7"/>
  <c r="R70" i="7"/>
  <c r="R69" i="7"/>
  <c r="R68" i="7"/>
  <c r="R67" i="7"/>
  <c r="R66" i="7"/>
  <c r="R65" i="7"/>
  <c r="R64" i="7"/>
  <c r="R63" i="7"/>
  <c r="R62" i="7"/>
  <c r="R61" i="7"/>
  <c r="S60" i="7"/>
  <c r="R57" i="7"/>
  <c r="S56" i="7"/>
  <c r="R53" i="7"/>
  <c r="S52" i="7"/>
  <c r="R49" i="7"/>
  <c r="S48" i="7"/>
  <c r="R45" i="7"/>
  <c r="R44" i="7"/>
  <c r="R43" i="7"/>
  <c r="S42" i="7"/>
  <c r="R40" i="7"/>
  <c r="R38" i="7"/>
  <c r="AL36" i="7"/>
  <c r="AK34" i="7"/>
  <c r="AK32" i="7"/>
  <c r="AK30" i="7"/>
  <c r="AK28" i="7"/>
  <c r="AK26" i="7"/>
  <c r="BD24" i="7"/>
  <c r="BD22" i="7"/>
  <c r="BW20" i="7"/>
  <c r="BW18" i="7"/>
  <c r="AK16" i="7"/>
  <c r="BW14" i="7"/>
  <c r="R104" i="7"/>
  <c r="BD100" i="7"/>
  <c r="AL99" i="7"/>
  <c r="R96" i="7"/>
  <c r="BD92" i="7"/>
  <c r="AL91" i="7"/>
  <c r="R88" i="7"/>
  <c r="BD103" i="7"/>
  <c r="AL102" i="7"/>
  <c r="R99" i="7"/>
  <c r="BD95" i="7"/>
  <c r="AL94" i="7"/>
  <c r="R91" i="7"/>
  <c r="BD87" i="7"/>
  <c r="AL86" i="7"/>
  <c r="AK59" i="7"/>
  <c r="AL58" i="7"/>
  <c r="AK55" i="7"/>
  <c r="AL54" i="7"/>
  <c r="AM104" i="8"/>
  <c r="S94" i="8"/>
  <c r="BI86" i="8"/>
  <c r="BI82" i="8"/>
  <c r="BI78" i="8"/>
  <c r="BI74" i="8"/>
  <c r="BI70" i="8"/>
  <c r="BI66" i="8"/>
  <c r="BI62" i="8"/>
  <c r="BI58" i="8"/>
  <c r="R54" i="8"/>
  <c r="R50" i="8"/>
  <c r="CB46" i="8"/>
  <c r="AM98" i="8"/>
  <c r="BI95" i="8"/>
  <c r="R91" i="8"/>
  <c r="BI89" i="8"/>
  <c r="AN86" i="8"/>
  <c r="R83" i="8"/>
  <c r="BI81" i="8"/>
  <c r="AN78" i="8"/>
  <c r="AM75" i="8"/>
  <c r="AN74" i="8"/>
  <c r="AM71" i="8"/>
  <c r="AN70" i="8"/>
  <c r="AM67" i="8"/>
  <c r="AN66" i="8"/>
  <c r="AM63" i="8"/>
  <c r="AN62" i="8"/>
  <c r="AM59" i="8"/>
  <c r="AN58" i="8"/>
  <c r="AM55" i="8"/>
  <c r="CA52" i="8"/>
  <c r="AM51" i="8"/>
  <c r="CA48" i="8"/>
  <c r="CA47" i="8"/>
  <c r="CA46" i="8"/>
  <c r="CA45" i="8"/>
  <c r="CB44" i="8"/>
  <c r="BH97" i="8"/>
  <c r="AN95" i="8"/>
  <c r="S93" i="8"/>
  <c r="R90" i="8"/>
  <c r="S89" i="8"/>
  <c r="R86" i="8"/>
  <c r="S85" i="8"/>
  <c r="R82" i="8"/>
  <c r="S81" i="8"/>
  <c r="R78" i="8"/>
  <c r="S77" i="8"/>
  <c r="R74" i="8"/>
  <c r="S73" i="8"/>
  <c r="R70" i="8"/>
  <c r="S69" i="8"/>
  <c r="R66" i="8"/>
  <c r="S65" i="8"/>
  <c r="R62" i="8"/>
  <c r="S61" i="8"/>
  <c r="R58" i="8"/>
  <c r="S57" i="8"/>
  <c r="BI54" i="8"/>
  <c r="S53" i="8"/>
  <c r="BI50" i="8"/>
  <c r="S49" i="8"/>
  <c r="R47" i="8"/>
  <c r="R45" i="8"/>
  <c r="AM100" i="8"/>
  <c r="BI98" i="8"/>
  <c r="AM95" i="8"/>
  <c r="R93" i="8"/>
  <c r="S92" i="8"/>
  <c r="R89" i="8"/>
  <c r="S88" i="8"/>
  <c r="R85" i="8"/>
  <c r="S84" i="8"/>
  <c r="R81" i="8"/>
  <c r="S80" i="8"/>
  <c r="R77" i="8"/>
  <c r="S76" i="8"/>
  <c r="R73" i="8"/>
  <c r="S72" i="8"/>
  <c r="R69" i="8"/>
  <c r="S68" i="8"/>
  <c r="R65" i="8"/>
  <c r="S64" i="8"/>
  <c r="R61" i="8"/>
  <c r="S60" i="8"/>
  <c r="R57" i="8"/>
  <c r="S56" i="8"/>
  <c r="BH54" i="8"/>
  <c r="R53" i="8"/>
  <c r="BH50" i="8"/>
  <c r="R49" i="8"/>
  <c r="AM42" i="8"/>
  <c r="AN41" i="8"/>
  <c r="AN38" i="8"/>
  <c r="BH36" i="8"/>
  <c r="CA33" i="8"/>
  <c r="AM32" i="8"/>
  <c r="R29" i="8"/>
  <c r="BI27" i="8"/>
  <c r="BH25" i="8"/>
  <c r="CA23" i="8"/>
  <c r="CA22" i="8"/>
  <c r="CA20" i="8"/>
  <c r="R102" i="8"/>
  <c r="BH91" i="8"/>
  <c r="CA83" i="8"/>
  <c r="CA79" i="8"/>
  <c r="CA75" i="8"/>
  <c r="CA71" i="8"/>
  <c r="CA67" i="8"/>
  <c r="CA63" i="8"/>
  <c r="CA59" i="8"/>
  <c r="CA55" i="8"/>
  <c r="CA51" i="8"/>
  <c r="CB48" i="8"/>
  <c r="CB45" i="8"/>
  <c r="R98" i="8"/>
  <c r="AM94" i="8"/>
  <c r="BH90" i="8"/>
  <c r="AM87" i="8"/>
  <c r="S86" i="8"/>
  <c r="BH82" i="8"/>
  <c r="AM79" i="8"/>
  <c r="S78" i="8"/>
  <c r="R75" i="8"/>
  <c r="S74" i="8"/>
  <c r="R71" i="8"/>
  <c r="S70" i="8"/>
  <c r="R67" i="8"/>
  <c r="S66" i="8"/>
  <c r="R63" i="8"/>
  <c r="S62" i="8"/>
  <c r="R59" i="8"/>
  <c r="S58" i="8"/>
  <c r="R55" i="8"/>
  <c r="BH52" i="8"/>
  <c r="R51" i="8"/>
  <c r="BH48" i="8"/>
  <c r="BH47" i="8"/>
  <c r="BH46" i="8"/>
  <c r="BH45" i="8"/>
  <c r="BI44" i="8"/>
  <c r="AN97" i="8"/>
  <c r="S95" i="8"/>
  <c r="CB92" i="8"/>
  <c r="CA89" i="8"/>
  <c r="CB88" i="8"/>
  <c r="CA85" i="8"/>
  <c r="CB84" i="8"/>
  <c r="CA81" i="8"/>
  <c r="CB80" i="8"/>
  <c r="CA77" i="8"/>
  <c r="CB76" i="8"/>
  <c r="CA73" i="8"/>
  <c r="CB72" i="8"/>
  <c r="CA69" i="8"/>
  <c r="CB68" i="8"/>
  <c r="CA65" i="8"/>
  <c r="CB64" i="8"/>
  <c r="CA61" i="8"/>
  <c r="CB60" i="8"/>
  <c r="CA57" i="8"/>
  <c r="CB56" i="8"/>
  <c r="CA53" i="8"/>
  <c r="AM52" i="8"/>
  <c r="CA49" i="8"/>
  <c r="AM48" i="8"/>
  <c r="AM46" i="8"/>
  <c r="CA44" i="8"/>
  <c r="BH99" i="8"/>
  <c r="AM97" i="8"/>
  <c r="R95" i="8"/>
  <c r="CA92" i="8"/>
  <c r="CB91" i="8"/>
  <c r="CA88" i="8"/>
  <c r="CB87" i="8"/>
  <c r="CA84" i="8"/>
  <c r="CB83" i="8"/>
  <c r="CA80" i="8"/>
  <c r="CB79" i="8"/>
  <c r="CA76" i="8"/>
  <c r="CB75" i="8"/>
  <c r="CA72" i="8"/>
  <c r="CB71" i="8"/>
  <c r="CA68" i="8"/>
  <c r="CB67" i="8"/>
  <c r="CA64" i="8"/>
  <c r="CB63" i="8"/>
  <c r="CA60" i="8"/>
  <c r="CB59" i="8"/>
  <c r="CA56" i="8"/>
  <c r="CB55" i="8"/>
  <c r="AN54" i="8"/>
  <c r="CB51" i="8"/>
  <c r="AN50" i="8"/>
  <c r="CA43" i="8"/>
  <c r="R42" i="8"/>
  <c r="S41" i="8"/>
  <c r="S38" i="8"/>
  <c r="AN35" i="8"/>
  <c r="BI33" i="8"/>
  <c r="AN31" i="8"/>
  <c r="BH28" i="8"/>
  <c r="S27" i="8"/>
  <c r="S25" i="8"/>
  <c r="BI23" i="8"/>
  <c r="BI22" i="8"/>
  <c r="BI20" i="8"/>
  <c r="BI18" i="8"/>
  <c r="S16" i="8"/>
  <c r="CB14" i="8"/>
  <c r="BI43" i="8"/>
  <c r="R41" i="8"/>
  <c r="S40" i="8"/>
  <c r="R38" i="8"/>
  <c r="S36" i="8"/>
  <c r="BH33" i="8"/>
  <c r="S32" i="8"/>
  <c r="AM30" i="8"/>
  <c r="BH98" i="8"/>
  <c r="BI90" i="8"/>
  <c r="BH83" i="8"/>
  <c r="BH79" i="8"/>
  <c r="BH75" i="8"/>
  <c r="BH71" i="8"/>
  <c r="BH67" i="8"/>
  <c r="BH63" i="8"/>
  <c r="BH59" i="8"/>
  <c r="BH55" i="8"/>
  <c r="BH51" i="8"/>
  <c r="CB47" i="8"/>
  <c r="BI45" i="8"/>
  <c r="BI97" i="8"/>
  <c r="BI93" i="8"/>
  <c r="AN90" i="8"/>
  <c r="R87" i="8"/>
  <c r="BI85" i="8"/>
  <c r="AN82" i="8"/>
  <c r="R79" i="8"/>
  <c r="CB77" i="8"/>
  <c r="CA74" i="8"/>
  <c r="CB73" i="8"/>
  <c r="CA70" i="8"/>
  <c r="CB69" i="8"/>
  <c r="CA66" i="8"/>
  <c r="CB65" i="8"/>
  <c r="CA62" i="8"/>
  <c r="CB61" i="8"/>
  <c r="CA58" i="8"/>
  <c r="CB57" i="8"/>
  <c r="CB53" i="8"/>
  <c r="AN52" i="8"/>
  <c r="CB49" i="8"/>
  <c r="AN48" i="8"/>
  <c r="AN47" i="8"/>
  <c r="AN46" i="8"/>
  <c r="AN45" i="8"/>
  <c r="BI99" i="8"/>
  <c r="S97" i="8"/>
  <c r="BH93" i="8"/>
  <c r="BI92" i="8"/>
  <c r="BH89" i="8"/>
  <c r="BI88" i="8"/>
  <c r="BH85" i="8"/>
  <c r="BI84" i="8"/>
  <c r="BH81" i="8"/>
  <c r="BI80" i="8"/>
  <c r="BH77" i="8"/>
  <c r="BI76" i="8"/>
  <c r="BH73" i="8"/>
  <c r="BI72" i="8"/>
  <c r="BH69" i="8"/>
  <c r="BI68" i="8"/>
  <c r="BH65" i="8"/>
  <c r="BI64" i="8"/>
  <c r="BH61" i="8"/>
  <c r="BI60" i="8"/>
  <c r="BH57" i="8"/>
  <c r="BI56" i="8"/>
  <c r="BH53" i="8"/>
  <c r="R52" i="8"/>
  <c r="BH49" i="8"/>
  <c r="R48" i="8"/>
  <c r="R46" i="8"/>
  <c r="BH44" i="8"/>
  <c r="AN99" i="8"/>
  <c r="R97" i="8"/>
  <c r="BI94" i="8"/>
  <c r="BH92" i="8"/>
  <c r="BI91" i="8"/>
  <c r="BH88" i="8"/>
  <c r="BI87" i="8"/>
  <c r="BH84" i="8"/>
  <c r="BI83" i="8"/>
  <c r="BH80" i="8"/>
  <c r="BI79" i="8"/>
  <c r="BH76" i="8"/>
  <c r="BI75" i="8"/>
  <c r="BH72" i="8"/>
  <c r="BI71" i="8"/>
  <c r="BH68" i="8"/>
  <c r="BI67" i="8"/>
  <c r="BH64" i="8"/>
  <c r="BI63" i="8"/>
  <c r="BH60" i="8"/>
  <c r="BI59" i="8"/>
  <c r="BH56" i="8"/>
  <c r="BI55" i="8"/>
  <c r="S54" i="8"/>
  <c r="BI51" i="8"/>
  <c r="S50" i="8"/>
  <c r="CB42" i="8"/>
  <c r="CA41" i="8"/>
  <c r="CB40" i="8"/>
  <c r="CB37" i="8"/>
  <c r="BH34" i="8"/>
  <c r="S33" i="8"/>
  <c r="AN30" i="8"/>
  <c r="R28" i="8"/>
  <c r="CB26" i="8"/>
  <c r="CB24" i="8"/>
  <c r="AN23" i="8"/>
  <c r="AM22" i="8"/>
  <c r="AM20" i="8"/>
  <c r="AM18" i="8"/>
  <c r="CB15" i="8"/>
  <c r="AN14" i="8"/>
  <c r="AN43" i="8"/>
  <c r="CA40" i="8"/>
  <c r="CB39" i="8"/>
  <c r="CA37" i="8"/>
  <c r="CB35" i="8"/>
  <c r="R33" i="8"/>
  <c r="CB31" i="8"/>
  <c r="AN29" i="8"/>
  <c r="CA26" i="8"/>
  <c r="CA24" i="8"/>
  <c r="BH22" i="8"/>
  <c r="CB19" i="8"/>
  <c r="S17" i="8"/>
  <c r="CA15" i="8"/>
  <c r="BI14" i="8"/>
  <c r="AM40" i="8"/>
  <c r="AN39" i="8"/>
  <c r="AN37" i="8"/>
  <c r="R36" i="8"/>
  <c r="CB34" i="8"/>
  <c r="R32" i="8"/>
  <c r="CA30" i="8"/>
  <c r="AM29" i="8"/>
  <c r="BH26" i="8"/>
  <c r="BH24" i="8"/>
  <c r="AN21" i="8"/>
  <c r="BI19" i="8"/>
  <c r="R17" i="8"/>
  <c r="BH15" i="8"/>
  <c r="S43" i="8"/>
  <c r="CB41" i="8"/>
  <c r="CA38" i="8"/>
  <c r="CA36" i="8"/>
  <c r="CA34" i="8"/>
  <c r="AM33" i="8"/>
  <c r="BH30" i="8"/>
  <c r="S29" i="8"/>
  <c r="CB27" i="8"/>
  <c r="CA25" i="8"/>
  <c r="CB23" i="8"/>
  <c r="R22" i="8"/>
  <c r="CB20" i="8"/>
  <c r="CB18" i="8"/>
  <c r="AM17" i="8"/>
  <c r="BH13" i="8"/>
  <c r="R13" i="8"/>
  <c r="BE104" i="7"/>
  <c r="AK101" i="7"/>
  <c r="S100" i="7"/>
  <c r="BE96" i="7"/>
  <c r="AK93" i="7"/>
  <c r="S92" i="7"/>
  <c r="BE88" i="7"/>
  <c r="AK85" i="7"/>
  <c r="AK84" i="7"/>
  <c r="AK83" i="7"/>
  <c r="AK82" i="7"/>
  <c r="AK81" i="7"/>
  <c r="AK80" i="7"/>
  <c r="AK79" i="7"/>
  <c r="AK78" i="7"/>
  <c r="AK77" i="7"/>
  <c r="AK76" i="7"/>
  <c r="AK75" i="7"/>
  <c r="AK74" i="7"/>
  <c r="AK73" i="7"/>
  <c r="AK72" i="7"/>
  <c r="AK71" i="7"/>
  <c r="AK70" i="7"/>
  <c r="AK69" i="7"/>
  <c r="AK68" i="7"/>
  <c r="AK67" i="7"/>
  <c r="AK66" i="7"/>
  <c r="AK65" i="7"/>
  <c r="AK64" i="7"/>
  <c r="AK63" i="7"/>
  <c r="AK62" i="7"/>
  <c r="AK61" i="7"/>
  <c r="AL60" i="7"/>
  <c r="AK57" i="7"/>
  <c r="AL56" i="7"/>
  <c r="AK53" i="7"/>
  <c r="AL52" i="7"/>
  <c r="AK49" i="7"/>
  <c r="AL48" i="7"/>
  <c r="AK45" i="7"/>
  <c r="AK44" i="7"/>
  <c r="AK43" i="7"/>
  <c r="AL42" i="7"/>
  <c r="AK40" i="7"/>
  <c r="AK38" i="7"/>
  <c r="BD36" i="7"/>
  <c r="S35" i="7"/>
  <c r="S33" i="7"/>
  <c r="S31" i="7"/>
  <c r="S29" i="7"/>
  <c r="S27" i="7"/>
  <c r="S25" i="7"/>
  <c r="AL23" i="7"/>
  <c r="BE21" i="7"/>
  <c r="BE19" i="7"/>
  <c r="S17" i="7"/>
  <c r="S15" i="7"/>
  <c r="AK104" i="7"/>
  <c r="S103" i="7"/>
  <c r="BE99" i="7"/>
  <c r="AK96" i="7"/>
  <c r="S95" i="7"/>
  <c r="BE91" i="7"/>
  <c r="AK88" i="7"/>
  <c r="S87" i="7"/>
  <c r="BE102" i="7"/>
  <c r="AK99" i="7"/>
  <c r="S98" i="7"/>
  <c r="BE94" i="7"/>
  <c r="AK91" i="7"/>
  <c r="S90" i="7"/>
  <c r="BE86" i="7"/>
  <c r="BD59" i="7"/>
  <c r="BE58" i="7"/>
  <c r="BD55" i="7"/>
  <c r="BE54" i="7"/>
  <c r="BD51" i="7"/>
  <c r="BE50" i="7"/>
  <c r="BD47" i="7"/>
  <c r="BE46" i="7"/>
  <c r="R41" i="7"/>
  <c r="R39" i="7"/>
  <c r="R37" i="7"/>
  <c r="BW34" i="7"/>
  <c r="BW32" i="7"/>
  <c r="BW30" i="7"/>
  <c r="BW28" i="7"/>
  <c r="BW26" i="7"/>
  <c r="BX24" i="7"/>
  <c r="BX22" i="7"/>
  <c r="AK20" i="7"/>
  <c r="AK18" i="7"/>
  <c r="BW16" i="7"/>
  <c r="AK14" i="7"/>
  <c r="R102" i="7"/>
  <c r="BD98" i="7"/>
  <c r="AL97" i="7"/>
  <c r="R94" i="7"/>
  <c r="BD90" i="7"/>
  <c r="AL89" i="7"/>
  <c r="R86" i="7"/>
  <c r="CA18" i="8"/>
  <c r="AM41" i="8"/>
  <c r="AN34" i="8"/>
  <c r="R27" i="8"/>
  <c r="AM23" i="8"/>
  <c r="R18" i="8"/>
  <c r="CA14" i="8"/>
  <c r="BH39" i="8"/>
  <c r="AM36" i="8"/>
  <c r="BH32" i="8"/>
  <c r="CB29" i="8"/>
  <c r="AM25" i="8"/>
  <c r="CA19" i="8"/>
  <c r="AM16" i="8"/>
  <c r="S42" i="8"/>
  <c r="R37" i="8"/>
  <c r="CB33" i="8"/>
  <c r="BI29" i="8"/>
  <c r="R26" i="8"/>
  <c r="AN22" i="8"/>
  <c r="S19" i="8"/>
  <c r="S14" i="8"/>
  <c r="AM13" i="8"/>
  <c r="AL100" i="7"/>
  <c r="BD93" i="7"/>
  <c r="R89" i="7"/>
  <c r="BD84" i="7"/>
  <c r="BD82" i="7"/>
  <c r="BD80" i="7"/>
  <c r="BD78" i="7"/>
  <c r="BD76" i="7"/>
  <c r="BD74" i="7"/>
  <c r="BD72" i="7"/>
  <c r="BD70" i="7"/>
  <c r="BD68" i="7"/>
  <c r="BD66" i="7"/>
  <c r="BD64" i="7"/>
  <c r="BD62" i="7"/>
  <c r="BE60" i="7"/>
  <c r="BE56" i="7"/>
  <c r="BE52" i="7"/>
  <c r="BE48" i="7"/>
  <c r="BD44" i="7"/>
  <c r="BD42" i="7"/>
  <c r="BE39" i="7"/>
  <c r="AK35" i="7"/>
  <c r="AK31" i="7"/>
  <c r="AK27" i="7"/>
  <c r="BD23" i="7"/>
  <c r="BW19" i="7"/>
  <c r="AK15" i="7"/>
  <c r="AL103" i="7"/>
  <c r="BD96" i="7"/>
  <c r="R92" i="7"/>
  <c r="AL87" i="7"/>
  <c r="BD99" i="7"/>
  <c r="R95" i="7"/>
  <c r="AL90" i="7"/>
  <c r="BW59" i="7"/>
  <c r="BW55" i="7"/>
  <c r="BW51" i="7"/>
  <c r="AL50" i="7"/>
  <c r="R47" i="7"/>
  <c r="AK41" i="7"/>
  <c r="BX38" i="7"/>
  <c r="BW35" i="7"/>
  <c r="BE33" i="7"/>
  <c r="BE30" i="7"/>
  <c r="BW27" i="7"/>
  <c r="BE25" i="7"/>
  <c r="R22" i="7"/>
  <c r="AK19" i="7"/>
  <c r="BE17" i="7"/>
  <c r="S14" i="7"/>
  <c r="AL101" i="7"/>
  <c r="BE97" i="7"/>
  <c r="BE93" i="7"/>
  <c r="R90" i="7"/>
  <c r="AK86" i="7"/>
  <c r="BX84" i="7"/>
  <c r="BX83" i="7"/>
  <c r="BX82" i="7"/>
  <c r="BX81" i="7"/>
  <c r="BX80" i="7"/>
  <c r="BX79" i="7"/>
  <c r="BX78" i="7"/>
  <c r="BX77" i="7"/>
  <c r="BX76" i="7"/>
  <c r="BX75" i="7"/>
  <c r="BX74" i="7"/>
  <c r="BX73" i="7"/>
  <c r="BX72" i="7"/>
  <c r="BX71" i="7"/>
  <c r="BX70" i="7"/>
  <c r="BX69" i="7"/>
  <c r="BX68" i="7"/>
  <c r="BX67" i="7"/>
  <c r="BX66" i="7"/>
  <c r="BX65" i="7"/>
  <c r="BX64" i="7"/>
  <c r="BX63" i="7"/>
  <c r="BX62" i="7"/>
  <c r="BX61" i="7"/>
  <c r="BW58" i="7"/>
  <c r="BX57" i="7"/>
  <c r="BW54" i="7"/>
  <c r="BX53" i="7"/>
  <c r="BW50" i="7"/>
  <c r="BX49" i="7"/>
  <c r="BW46" i="7"/>
  <c r="BX45" i="7"/>
  <c r="BX44" i="7"/>
  <c r="BX43" i="7"/>
  <c r="BX42" i="7"/>
  <c r="AL40" i="7"/>
  <c r="AL38" i="7"/>
  <c r="BD35" i="7"/>
  <c r="BD33" i="7"/>
  <c r="BD31" i="7"/>
  <c r="BD29" i="7"/>
  <c r="BD27" i="7"/>
  <c r="BD25" i="7"/>
  <c r="BW23" i="7"/>
  <c r="BX21" i="7"/>
  <c r="BX19" i="7"/>
  <c r="BD17" i="7"/>
  <c r="BD15" i="7"/>
  <c r="AK60" i="7"/>
  <c r="BW52" i="7"/>
  <c r="AK42" i="7"/>
  <c r="R35" i="7"/>
  <c r="R27" i="7"/>
  <c r="AL18" i="7"/>
  <c r="S59" i="7"/>
  <c r="BE51" i="7"/>
  <c r="BW39" i="7"/>
  <c r="R30" i="7"/>
  <c r="S22" i="7"/>
  <c r="BD14" i="7"/>
  <c r="S55" i="7"/>
  <c r="BE47" i="7"/>
  <c r="AK36" i="7"/>
  <c r="R29" i="7"/>
  <c r="AL20" i="7"/>
  <c r="BD60" i="7"/>
  <c r="R52" i="7"/>
  <c r="BW41" i="7"/>
  <c r="R36" i="7"/>
  <c r="R28" i="7"/>
  <c r="BD21" i="7"/>
  <c r="BW13" i="7"/>
  <c r="BI104" i="6"/>
  <c r="CC103" i="6"/>
  <c r="CV100" i="6"/>
  <c r="S100" i="6"/>
  <c r="AM97" i="6"/>
  <c r="BI96" i="6"/>
  <c r="CC95" i="6"/>
  <c r="CV92" i="6"/>
  <c r="S92" i="6"/>
  <c r="AM89" i="6"/>
  <c r="BI88" i="6"/>
  <c r="CC87" i="6"/>
  <c r="CV84" i="6"/>
  <c r="S84" i="6"/>
  <c r="AM81" i="6"/>
  <c r="BI80" i="6"/>
  <c r="CC79" i="6"/>
  <c r="CV76" i="6"/>
  <c r="S76" i="6"/>
  <c r="AM73" i="6"/>
  <c r="BI72" i="6"/>
  <c r="CC71" i="6"/>
  <c r="CV68" i="6"/>
  <c r="S68" i="6"/>
  <c r="AM65" i="6"/>
  <c r="BI64" i="6"/>
  <c r="CC63" i="6"/>
  <c r="CV60" i="6"/>
  <c r="S60" i="6"/>
  <c r="AM57" i="6"/>
  <c r="BI56" i="6"/>
  <c r="CC55" i="6"/>
  <c r="AN54" i="6"/>
  <c r="R53" i="6"/>
  <c r="CB50" i="6"/>
  <c r="BH49" i="6"/>
  <c r="CC47" i="6"/>
  <c r="AN46" i="6"/>
  <c r="R45" i="6"/>
  <c r="CB39" i="6"/>
  <c r="BH37" i="6"/>
  <c r="CW35" i="6"/>
  <c r="R34" i="6"/>
  <c r="AM32" i="6"/>
  <c r="CC30" i="6"/>
  <c r="CW28" i="6"/>
  <c r="BI27" i="6"/>
  <c r="R26" i="6"/>
  <c r="AM24" i="6"/>
  <c r="CV22" i="6"/>
  <c r="BH104" i="6"/>
  <c r="CB103" i="6"/>
  <c r="CW102" i="6"/>
  <c r="R100" i="6"/>
  <c r="AN99" i="6"/>
  <c r="BH96" i="6"/>
  <c r="CB95" i="6"/>
  <c r="CW94" i="6"/>
  <c r="R92" i="6"/>
  <c r="AN91" i="6"/>
  <c r="BH88" i="6"/>
  <c r="CB87" i="6"/>
  <c r="CW86" i="6"/>
  <c r="R84" i="6"/>
  <c r="AN83" i="6"/>
  <c r="BH80" i="6"/>
  <c r="CB79" i="6"/>
  <c r="CW78" i="6"/>
  <c r="R76" i="6"/>
  <c r="AN75" i="6"/>
  <c r="BH72" i="6"/>
  <c r="CB71" i="6"/>
  <c r="BH17" i="8"/>
  <c r="AN40" i="8"/>
  <c r="BI32" i="8"/>
  <c r="AN25" i="8"/>
  <c r="BH20" i="8"/>
  <c r="AN16" i="8"/>
  <c r="S44" i="8"/>
  <c r="CB38" i="8"/>
  <c r="BI35" i="8"/>
  <c r="BI31" i="8"/>
  <c r="AM28" i="8"/>
  <c r="S22" i="8"/>
  <c r="CB17" i="8"/>
  <c r="R44" i="8"/>
  <c r="AM39" i="8"/>
  <c r="BH35" i="8"/>
  <c r="BH31" i="8"/>
  <c r="BI28" i="8"/>
  <c r="AN24" i="8"/>
  <c r="BI21" i="8"/>
  <c r="CA17" i="8"/>
  <c r="CB13" i="8"/>
  <c r="S104" i="7"/>
  <c r="AK97" i="7"/>
  <c r="BE92" i="7"/>
  <c r="S88" i="7"/>
  <c r="BW83" i="7"/>
  <c r="BW81" i="7"/>
  <c r="BW79" i="7"/>
  <c r="BW77" i="7"/>
  <c r="BW75" i="7"/>
  <c r="BW73" i="7"/>
  <c r="BW71" i="7"/>
  <c r="BW69" i="7"/>
  <c r="BW67" i="7"/>
  <c r="BW65" i="7"/>
  <c r="BW63" i="7"/>
  <c r="BW61" i="7"/>
  <c r="BW57" i="7"/>
  <c r="BW53" i="7"/>
  <c r="BW49" i="7"/>
  <c r="BW45" i="7"/>
  <c r="BW43" i="7"/>
  <c r="BX41" i="7"/>
  <c r="BX37" i="7"/>
  <c r="S34" i="7"/>
  <c r="S30" i="7"/>
  <c r="S26" i="7"/>
  <c r="AL22" i="7"/>
  <c r="BE18" i="7"/>
  <c r="BE14" i="7"/>
  <c r="AK100" i="7"/>
  <c r="BE95" i="7"/>
  <c r="S91" i="7"/>
  <c r="AK103" i="7"/>
  <c r="BE98" i="7"/>
  <c r="S94" i="7"/>
  <c r="AK87" i="7"/>
  <c r="R59" i="7"/>
  <c r="R55" i="7"/>
  <c r="AK51" i="7"/>
  <c r="S50" i="7"/>
  <c r="BX46" i="7"/>
  <c r="BX40" i="7"/>
  <c r="BE38" i="7"/>
  <c r="BE35" i="7"/>
  <c r="BE32" i="7"/>
  <c r="BW29" i="7"/>
  <c r="BE27" i="7"/>
  <c r="R24" i="7"/>
  <c r="AK21" i="7"/>
  <c r="S19" i="7"/>
  <c r="BE16" i="7"/>
  <c r="BD102" i="7"/>
  <c r="S101" i="7"/>
  <c r="S97" i="7"/>
  <c r="AL93" i="7"/>
  <c r="BE89" i="7"/>
  <c r="BE85" i="7"/>
  <c r="BE84" i="7"/>
  <c r="BE83" i="7"/>
  <c r="BE82" i="7"/>
  <c r="BE81" i="7"/>
  <c r="BE80" i="7"/>
  <c r="BE79" i="7"/>
  <c r="BE78" i="7"/>
  <c r="BE77" i="7"/>
  <c r="BE76" i="7"/>
  <c r="BE75" i="7"/>
  <c r="BE74" i="7"/>
  <c r="BE73" i="7"/>
  <c r="BE72" i="7"/>
  <c r="BE71" i="7"/>
  <c r="BE70" i="7"/>
  <c r="BE69" i="7"/>
  <c r="BE68" i="7"/>
  <c r="BE67" i="7"/>
  <c r="BE66" i="7"/>
  <c r="BE65" i="7"/>
  <c r="BE64" i="7"/>
  <c r="BE63" i="7"/>
  <c r="BE62" i="7"/>
  <c r="BE61" i="7"/>
  <c r="BD58" i="7"/>
  <c r="BE57" i="7"/>
  <c r="BD54" i="7"/>
  <c r="BE53" i="7"/>
  <c r="BD50" i="7"/>
  <c r="BE49" i="7"/>
  <c r="BD46" i="7"/>
  <c r="BE45" i="7"/>
  <c r="BE44" i="7"/>
  <c r="BE43" i="7"/>
  <c r="BE42" i="7"/>
  <c r="S40" i="7"/>
  <c r="S38" i="7"/>
  <c r="AL35" i="7"/>
  <c r="AL33" i="7"/>
  <c r="AL31" i="7"/>
  <c r="AL29" i="7"/>
  <c r="AL27" i="7"/>
  <c r="AL25" i="7"/>
  <c r="BE23" i="7"/>
  <c r="R21" i="7"/>
  <c r="R19" i="7"/>
  <c r="AL17" i="7"/>
  <c r="AL15" i="7"/>
  <c r="AL59" i="7"/>
  <c r="BX51" i="7"/>
  <c r="BD41" i="7"/>
  <c r="BX33" i="7"/>
  <c r="BX25" i="7"/>
  <c r="R17" i="7"/>
  <c r="AK56" i="7"/>
  <c r="BW48" i="7"/>
  <c r="S39" i="7"/>
  <c r="BX28" i="7"/>
  <c r="AL21" i="7"/>
  <c r="BW60" i="7"/>
  <c r="AK52" i="7"/>
  <c r="AL41" i="7"/>
  <c r="BX35" i="7"/>
  <c r="BX27" i="7"/>
  <c r="BD18" i="7"/>
  <c r="BE59" i="7"/>
  <c r="S51" i="7"/>
  <c r="S41" i="7"/>
  <c r="BX34" i="7"/>
  <c r="BX26" i="7"/>
  <c r="AL19" i="7"/>
  <c r="BE13" i="7"/>
  <c r="AN104" i="6"/>
  <c r="BH101" i="6"/>
  <c r="CB100" i="6"/>
  <c r="CW99" i="6"/>
  <c r="R97" i="6"/>
  <c r="AN96" i="6"/>
  <c r="BH93" i="6"/>
  <c r="CB92" i="6"/>
  <c r="CW91" i="6"/>
  <c r="R89" i="6"/>
  <c r="AN88" i="6"/>
  <c r="BH85" i="6"/>
  <c r="CB84" i="6"/>
  <c r="CW83" i="6"/>
  <c r="R81" i="6"/>
  <c r="AN80" i="6"/>
  <c r="BH77" i="6"/>
  <c r="CB76" i="6"/>
  <c r="CW75" i="6"/>
  <c r="R73" i="6"/>
  <c r="AN72" i="6"/>
  <c r="BH69" i="6"/>
  <c r="CB68" i="6"/>
  <c r="CW67" i="6"/>
  <c r="R65" i="6"/>
  <c r="AN64" i="6"/>
  <c r="BH61" i="6"/>
  <c r="CB60" i="6"/>
  <c r="CW59" i="6"/>
  <c r="R57" i="6"/>
  <c r="AN56" i="6"/>
  <c r="CV54" i="6"/>
  <c r="S54" i="6"/>
  <c r="CW51" i="6"/>
  <c r="BI50" i="6"/>
  <c r="AM49" i="6"/>
  <c r="CV46" i="6"/>
  <c r="S46" i="6"/>
  <c r="AN40" i="6"/>
  <c r="AM39" i="6"/>
  <c r="CW36" i="6"/>
  <c r="CC35" i="6"/>
  <c r="CC33" i="6"/>
  <c r="CW31" i="6"/>
  <c r="AN30" i="6"/>
  <c r="BI28" i="6"/>
  <c r="S27" i="6"/>
  <c r="CC25" i="6"/>
  <c r="CW23" i="6"/>
  <c r="BH22" i="6"/>
  <c r="AM104" i="6"/>
  <c r="BI103" i="6"/>
  <c r="CC102" i="6"/>
  <c r="CV99" i="6"/>
  <c r="S99" i="6"/>
  <c r="AM96" i="6"/>
  <c r="BI95" i="6"/>
  <c r="CC94" i="6"/>
  <c r="CV91" i="6"/>
  <c r="S91" i="6"/>
  <c r="AM88" i="6"/>
  <c r="BI87" i="6"/>
  <c r="CC86" i="6"/>
  <c r="CV83" i="6"/>
  <c r="S83" i="6"/>
  <c r="AM80" i="6"/>
  <c r="BI79" i="6"/>
  <c r="CC78" i="6"/>
  <c r="CV75" i="6"/>
  <c r="S75" i="6"/>
  <c r="AM72" i="6"/>
  <c r="BI71" i="6"/>
  <c r="CC70" i="6"/>
  <c r="R15" i="8"/>
  <c r="AM38" i="8"/>
  <c r="CB30" i="8"/>
  <c r="R25" i="8"/>
  <c r="S20" i="8"/>
  <c r="R16" i="8"/>
  <c r="BH43" i="8"/>
  <c r="BI38" i="8"/>
  <c r="S35" i="8"/>
  <c r="S31" i="8"/>
  <c r="AN27" i="8"/>
  <c r="CB21" i="8"/>
  <c r="AN17" i="8"/>
  <c r="CB43" i="8"/>
  <c r="R39" i="8"/>
  <c r="R35" i="8"/>
  <c r="R31" i="8"/>
  <c r="S28" i="8"/>
  <c r="R24" i="8"/>
  <c r="AM21" i="8"/>
  <c r="BI17" i="8"/>
  <c r="AN13" i="8"/>
  <c r="BD101" i="7"/>
  <c r="R97" i="7"/>
  <c r="AL92" i="7"/>
  <c r="BD85" i="7"/>
  <c r="BD83" i="7"/>
  <c r="BD81" i="7"/>
  <c r="BD79" i="7"/>
  <c r="BD77" i="7"/>
  <c r="BD75" i="7"/>
  <c r="BD73" i="7"/>
  <c r="BD71" i="7"/>
  <c r="BD69" i="7"/>
  <c r="BD67" i="7"/>
  <c r="BD65" i="7"/>
  <c r="BD63" i="7"/>
  <c r="BD61" i="7"/>
  <c r="BD57" i="7"/>
  <c r="BD53" i="7"/>
  <c r="BD49" i="7"/>
  <c r="BD45" i="7"/>
  <c r="BD43" i="7"/>
  <c r="BE41" i="7"/>
  <c r="BE37" i="7"/>
  <c r="AK33" i="7"/>
  <c r="AK29" i="7"/>
  <c r="AK25" i="7"/>
  <c r="BW21" i="7"/>
  <c r="AK17" i="7"/>
  <c r="BD104" i="7"/>
  <c r="R100" i="7"/>
  <c r="AL95" i="7"/>
  <c r="BD88" i="7"/>
  <c r="R103" i="7"/>
  <c r="AL98" i="7"/>
  <c r="BD91" i="7"/>
  <c r="R87" i="7"/>
  <c r="BX58" i="7"/>
  <c r="BX54" i="7"/>
  <c r="R51" i="7"/>
  <c r="BW47" i="7"/>
  <c r="AL46" i="7"/>
  <c r="BE40" i="7"/>
  <c r="AK37" i="7"/>
  <c r="BE34" i="7"/>
  <c r="BW31" i="7"/>
  <c r="BE29" i="7"/>
  <c r="BE26" i="7"/>
  <c r="BX23" i="7"/>
  <c r="S21" i="7"/>
  <c r="S18" i="7"/>
  <c r="BW15" i="7"/>
  <c r="AK102" i="7"/>
  <c r="AK98" i="7"/>
  <c r="BD94" i="7"/>
  <c r="S93" i="7"/>
  <c r="S89" i="7"/>
  <c r="AL85" i="7"/>
  <c r="AL84" i="7"/>
  <c r="AL83" i="7"/>
  <c r="AL82" i="7"/>
  <c r="AL81" i="7"/>
  <c r="AL80" i="7"/>
  <c r="AL79" i="7"/>
  <c r="AL78" i="7"/>
  <c r="AL77" i="7"/>
  <c r="AL76" i="7"/>
  <c r="AL75" i="7"/>
  <c r="AL74" i="7"/>
  <c r="AL73" i="7"/>
  <c r="AL72" i="7"/>
  <c r="AL71" i="7"/>
  <c r="AL70" i="7"/>
  <c r="AL69" i="7"/>
  <c r="AL68" i="7"/>
  <c r="AL67" i="7"/>
  <c r="AL66" i="7"/>
  <c r="AL65" i="7"/>
  <c r="AL64" i="7"/>
  <c r="AL63" i="7"/>
  <c r="AL62" i="7"/>
  <c r="AL61" i="7"/>
  <c r="AK58" i="7"/>
  <c r="AL57" i="7"/>
  <c r="AK54" i="7"/>
  <c r="AL53" i="7"/>
  <c r="AK50" i="7"/>
  <c r="AL49" i="7"/>
  <c r="AK46" i="7"/>
  <c r="AL45" i="7"/>
  <c r="AL44" i="7"/>
  <c r="AL43" i="7"/>
  <c r="BW40" i="7"/>
  <c r="BW38" i="7"/>
  <c r="BW36" i="7"/>
  <c r="BD34" i="7"/>
  <c r="BD32" i="7"/>
  <c r="BD30" i="7"/>
  <c r="BD28" i="7"/>
  <c r="BD26" i="7"/>
  <c r="BW24" i="7"/>
  <c r="BW22" i="7"/>
  <c r="BX20" i="7"/>
  <c r="BX18" i="7"/>
  <c r="BD16" i="7"/>
  <c r="BX14" i="7"/>
  <c r="BD56" i="7"/>
  <c r="R48" i="7"/>
  <c r="AL39" i="7"/>
  <c r="R31" i="7"/>
  <c r="S23" i="7"/>
  <c r="BX15" i="7"/>
  <c r="AL55" i="7"/>
  <c r="BX47" i="7"/>
  <c r="R34" i="7"/>
  <c r="R26" i="7"/>
  <c r="BD19" i="7"/>
  <c r="BX59" i="7"/>
  <c r="AL51" i="7"/>
  <c r="BD39" i="7"/>
  <c r="R33" i="7"/>
  <c r="R25" i="7"/>
  <c r="BX17" i="7"/>
  <c r="BW56" i="7"/>
  <c r="AK48" i="7"/>
  <c r="BW37" i="7"/>
  <c r="R32" i="7"/>
  <c r="S24" i="7"/>
  <c r="BX16" i="7"/>
  <c r="CV104" i="6"/>
  <c r="S104" i="6"/>
  <c r="AM101" i="6"/>
  <c r="BI100" i="6"/>
  <c r="CC99" i="6"/>
  <c r="CV96" i="6"/>
  <c r="S96" i="6"/>
  <c r="AM93" i="6"/>
  <c r="BI92" i="6"/>
  <c r="CC91" i="6"/>
  <c r="CV88" i="6"/>
  <c r="S88" i="6"/>
  <c r="AM85" i="6"/>
  <c r="BI84" i="6"/>
  <c r="CC83" i="6"/>
  <c r="CV80" i="6"/>
  <c r="S80" i="6"/>
  <c r="AM77" i="6"/>
  <c r="BI76" i="6"/>
  <c r="CC75" i="6"/>
  <c r="CV72" i="6"/>
  <c r="S72" i="6"/>
  <c r="AM69" i="6"/>
  <c r="BI68" i="6"/>
  <c r="CC67" i="6"/>
  <c r="CV64" i="6"/>
  <c r="S64" i="6"/>
  <c r="AM61" i="6"/>
  <c r="BI60" i="6"/>
  <c r="CC59" i="6"/>
  <c r="CV56" i="6"/>
  <c r="S56" i="6"/>
  <c r="CB54" i="6"/>
  <c r="BH53" i="6"/>
  <c r="CC51" i="6"/>
  <c r="AN50" i="6"/>
  <c r="R49" i="6"/>
  <c r="CB46" i="6"/>
  <c r="BH45" i="6"/>
  <c r="S40" i="6"/>
  <c r="R39" i="6"/>
  <c r="CC36" i="6"/>
  <c r="AN35" i="6"/>
  <c r="AN33" i="6"/>
  <c r="BI31" i="6"/>
  <c r="CB29" i="6"/>
  <c r="S28" i="6"/>
  <c r="CV26" i="6"/>
  <c r="AN25" i="6"/>
  <c r="BI23" i="6"/>
  <c r="BD13" i="7"/>
  <c r="R104" i="6"/>
  <c r="AN103" i="6"/>
  <c r="BH100" i="6"/>
  <c r="CB99" i="6"/>
  <c r="CW98" i="6"/>
  <c r="R96" i="6"/>
  <c r="AN95" i="6"/>
  <c r="BH92" i="6"/>
  <c r="CB91" i="6"/>
  <c r="CW90" i="6"/>
  <c r="R88" i="6"/>
  <c r="AN87" i="6"/>
  <c r="BH84" i="6"/>
  <c r="CB83" i="6"/>
  <c r="CW82" i="6"/>
  <c r="R80" i="6"/>
  <c r="AN79" i="6"/>
  <c r="BH76" i="6"/>
  <c r="CB75" i="6"/>
  <c r="CW74" i="6"/>
  <c r="R72" i="6"/>
  <c r="AN71" i="6"/>
  <c r="BH68" i="6"/>
  <c r="CB67" i="6"/>
  <c r="CW66" i="6"/>
  <c r="R64" i="6"/>
  <c r="AN63" i="6"/>
  <c r="BH60" i="6"/>
  <c r="CB59" i="6"/>
  <c r="CW58" i="6"/>
  <c r="R56" i="6"/>
  <c r="AN55" i="6"/>
  <c r="R54" i="6"/>
  <c r="CB51" i="6"/>
  <c r="BH50" i="6"/>
  <c r="CC48" i="6"/>
  <c r="AN47" i="6"/>
  <c r="R46" i="6"/>
  <c r="CC43" i="6"/>
  <c r="CC41" i="6"/>
  <c r="R40" i="6"/>
  <c r="CW37" i="6"/>
  <c r="CV36" i="6"/>
  <c r="CV35" i="6"/>
  <c r="CC34" i="6"/>
  <c r="CW32" i="6"/>
  <c r="BH31" i="6"/>
  <c r="CW29" i="6"/>
  <c r="BH28" i="6"/>
  <c r="R27" i="6"/>
  <c r="AM25" i="6"/>
  <c r="CV23" i="6"/>
  <c r="AN22" i="6"/>
  <c r="CV20" i="6"/>
  <c r="AM44" i="8"/>
  <c r="AN36" i="8"/>
  <c r="BH27" i="8"/>
  <c r="BH23" i="8"/>
  <c r="BH18" i="8"/>
  <c r="AM15" i="8"/>
  <c r="CA39" i="8"/>
  <c r="CB36" i="8"/>
  <c r="AN33" i="8"/>
  <c r="S30" i="8"/>
  <c r="CB25" i="8"/>
  <c r="R20" i="8"/>
  <c r="BI16" i="8"/>
  <c r="AN42" i="8"/>
  <c r="AM37" i="8"/>
  <c r="S34" i="8"/>
  <c r="CA29" i="8"/>
  <c r="AN26" i="8"/>
  <c r="CB22" i="8"/>
  <c r="BH19" i="8"/>
  <c r="S15" i="8"/>
  <c r="BI13" i="8"/>
  <c r="BE100" i="7"/>
  <c r="S96" i="7"/>
  <c r="AK89" i="7"/>
  <c r="BW84" i="7"/>
  <c r="BW82" i="7"/>
  <c r="BW80" i="7"/>
  <c r="BW78" i="7"/>
  <c r="BW76" i="7"/>
  <c r="BW74" i="7"/>
  <c r="BW72" i="7"/>
  <c r="BW70" i="7"/>
  <c r="BW68" i="7"/>
  <c r="BW66" i="7"/>
  <c r="BW64" i="7"/>
  <c r="BW62" i="7"/>
  <c r="BX60" i="7"/>
  <c r="BX56" i="7"/>
  <c r="BX52" i="7"/>
  <c r="BX48" i="7"/>
  <c r="BW44" i="7"/>
  <c r="BW42" i="7"/>
  <c r="BX39" i="7"/>
  <c r="S36" i="7"/>
  <c r="S32" i="7"/>
  <c r="S28" i="7"/>
  <c r="AL24" i="7"/>
  <c r="BE20" i="7"/>
  <c r="S16" i="7"/>
  <c r="BE103" i="7"/>
  <c r="S99" i="7"/>
  <c r="AK92" i="7"/>
  <c r="BE87" i="7"/>
  <c r="S102" i="7"/>
  <c r="AK95" i="7"/>
  <c r="BE90" i="7"/>
  <c r="S86" i="7"/>
  <c r="S58" i="7"/>
  <c r="S54" i="7"/>
  <c r="BX50" i="7"/>
  <c r="AK47" i="7"/>
  <c r="S46" i="7"/>
  <c r="AK39" i="7"/>
  <c r="BX36" i="7"/>
  <c r="BW33" i="7"/>
  <c r="BE31" i="7"/>
  <c r="BE28" i="7"/>
  <c r="BW25" i="7"/>
  <c r="R23" i="7"/>
  <c r="S20" i="7"/>
  <c r="BW17" i="7"/>
  <c r="BE15" i="7"/>
  <c r="BE101" i="7"/>
  <c r="R98" i="7"/>
  <c r="AK94" i="7"/>
  <c r="AK90" i="7"/>
  <c r="BD86" i="7"/>
  <c r="S85" i="7"/>
  <c r="S84" i="7"/>
  <c r="S83" i="7"/>
  <c r="S82" i="7"/>
  <c r="S81" i="7"/>
  <c r="S80" i="7"/>
  <c r="S79" i="7"/>
  <c r="S78" i="7"/>
  <c r="S77" i="7"/>
  <c r="S76" i="7"/>
  <c r="S75" i="7"/>
  <c r="S74" i="7"/>
  <c r="S73" i="7"/>
  <c r="S72" i="7"/>
  <c r="S71" i="7"/>
  <c r="S70" i="7"/>
  <c r="S69" i="7"/>
  <c r="S68" i="7"/>
  <c r="S67" i="7"/>
  <c r="S66" i="7"/>
  <c r="S65" i="7"/>
  <c r="S64" i="7"/>
  <c r="S63" i="7"/>
  <c r="S62" i="7"/>
  <c r="S61" i="7"/>
  <c r="R58" i="7"/>
  <c r="S57" i="7"/>
  <c r="R54" i="7"/>
  <c r="S53" i="7"/>
  <c r="R50" i="7"/>
  <c r="S49" i="7"/>
  <c r="R46" i="7"/>
  <c r="S45" i="7"/>
  <c r="S44" i="7"/>
  <c r="S43" i="7"/>
  <c r="BD40" i="7"/>
  <c r="BD38" i="7"/>
  <c r="BE36" i="7"/>
  <c r="AL34" i="7"/>
  <c r="AL32" i="7"/>
  <c r="AL30" i="7"/>
  <c r="AL28" i="7"/>
  <c r="AL26" i="7"/>
  <c r="BE24" i="7"/>
  <c r="BE22" i="7"/>
  <c r="R20" i="7"/>
  <c r="R18" i="7"/>
  <c r="AL16" i="7"/>
  <c r="R14" i="7"/>
  <c r="BE55" i="7"/>
  <c r="S47" i="7"/>
  <c r="BD37" i="7"/>
  <c r="BX29" i="7"/>
  <c r="BD20" i="7"/>
  <c r="R60" i="7"/>
  <c r="BD52" i="7"/>
  <c r="R42" i="7"/>
  <c r="BX32" i="7"/>
  <c r="AK24" i="7"/>
  <c r="R16" i="7"/>
  <c r="R56" i="7"/>
  <c r="BD48" i="7"/>
  <c r="AL37" i="7"/>
  <c r="BX31" i="7"/>
  <c r="AK23" i="7"/>
  <c r="R15" i="7"/>
  <c r="BX55" i="7"/>
  <c r="AL47" i="7"/>
  <c r="S37" i="7"/>
  <c r="BX30" i="7"/>
  <c r="AK22" i="7"/>
  <c r="AL14" i="7"/>
  <c r="CB104" i="6"/>
  <c r="CW103" i="6"/>
  <c r="R101" i="6"/>
  <c r="AN100" i="6"/>
  <c r="BH97" i="6"/>
  <c r="CB96" i="6"/>
  <c r="CW95" i="6"/>
  <c r="R93" i="6"/>
  <c r="AN92" i="6"/>
  <c r="BH89" i="6"/>
  <c r="CB88" i="6"/>
  <c r="CW87" i="6"/>
  <c r="R85" i="6"/>
  <c r="AN84" i="6"/>
  <c r="BH81" i="6"/>
  <c r="CB80" i="6"/>
  <c r="CW79" i="6"/>
  <c r="R77" i="6"/>
  <c r="AN76" i="6"/>
  <c r="BH73" i="6"/>
  <c r="CB72" i="6"/>
  <c r="CW71" i="6"/>
  <c r="R69" i="6"/>
  <c r="AN68" i="6"/>
  <c r="BH65" i="6"/>
  <c r="CB64" i="6"/>
  <c r="CW63" i="6"/>
  <c r="R61" i="6"/>
  <c r="AN60" i="6"/>
  <c r="BH57" i="6"/>
  <c r="CB56" i="6"/>
  <c r="CW55" i="6"/>
  <c r="BI54" i="6"/>
  <c r="AM53" i="6"/>
  <c r="CV50" i="6"/>
  <c r="S50" i="6"/>
  <c r="CW47" i="6"/>
  <c r="BI46" i="6"/>
  <c r="AM45" i="6"/>
  <c r="CV39" i="6"/>
  <c r="BI38" i="6"/>
  <c r="AN36" i="6"/>
  <c r="BH34" i="6"/>
  <c r="CB32" i="6"/>
  <c r="S31" i="6"/>
  <c r="AM29" i="6"/>
  <c r="CW27" i="6"/>
  <c r="BH26" i="6"/>
  <c r="CB24" i="6"/>
  <c r="S23" i="6"/>
  <c r="AL13" i="7"/>
  <c r="CV103" i="6"/>
  <c r="S103" i="6"/>
  <c r="AM100" i="6"/>
  <c r="BI99" i="6"/>
  <c r="CC98" i="6"/>
  <c r="CV95" i="6"/>
  <c r="S95" i="6"/>
  <c r="AM92" i="6"/>
  <c r="BI91" i="6"/>
  <c r="CC90" i="6"/>
  <c r="CV87" i="6"/>
  <c r="S87" i="6"/>
  <c r="AM84" i="6"/>
  <c r="BI83" i="6"/>
  <c r="CC82" i="6"/>
  <c r="CV79" i="6"/>
  <c r="S79" i="6"/>
  <c r="AM76" i="6"/>
  <c r="BI75" i="6"/>
  <c r="CC74" i="6"/>
  <c r="CV71" i="6"/>
  <c r="S71" i="6"/>
  <c r="AM68" i="6"/>
  <c r="BI67" i="6"/>
  <c r="CC66" i="6"/>
  <c r="CV63" i="6"/>
  <c r="S63" i="6"/>
  <c r="AM60" i="6"/>
  <c r="BI59" i="6"/>
  <c r="CC58" i="6"/>
  <c r="CV55" i="6"/>
  <c r="S55" i="6"/>
  <c r="CW52" i="6"/>
  <c r="BI51" i="6"/>
  <c r="AM50" i="6"/>
  <c r="CV47" i="6"/>
  <c r="S47" i="6"/>
  <c r="CW44" i="6"/>
  <c r="CW42" i="6"/>
  <c r="CW40" i="6"/>
  <c r="BI39" i="6"/>
  <c r="CC37" i="6"/>
  <c r="CB36" i="6"/>
  <c r="CB35" i="6"/>
  <c r="AN34" i="6"/>
  <c r="BI32" i="6"/>
  <c r="R31" i="6"/>
  <c r="BI29" i="6"/>
  <c r="R28" i="6"/>
  <c r="CC26" i="6"/>
  <c r="CW24" i="6"/>
  <c r="BH23" i="6"/>
  <c r="CW21" i="6"/>
  <c r="CC20" i="6"/>
  <c r="AM19" i="6"/>
  <c r="CW70" i="6"/>
  <c r="S67" i="6"/>
  <c r="BI63" i="6"/>
  <c r="CV59" i="6"/>
  <c r="AM56" i="6"/>
  <c r="AM54" i="6"/>
  <c r="S51" i="6"/>
  <c r="BI47" i="6"/>
  <c r="CW43" i="6"/>
  <c r="AM40" i="6"/>
  <c r="S37" i="6"/>
  <c r="CW34" i="6"/>
  <c r="CV31" i="6"/>
  <c r="CV28" i="6"/>
  <c r="CB25" i="6"/>
  <c r="CC22" i="6"/>
  <c r="CW19" i="6"/>
  <c r="S13" i="7"/>
  <c r="CV102" i="6"/>
  <c r="S102" i="6"/>
  <c r="AM99" i="6"/>
  <c r="BI98" i="6"/>
  <c r="CC97" i="6"/>
  <c r="CV94" i="6"/>
  <c r="S94" i="6"/>
  <c r="AM91" i="6"/>
  <c r="BI90" i="6"/>
  <c r="CC89" i="6"/>
  <c r="CV86" i="6"/>
  <c r="S86" i="6"/>
  <c r="AM83" i="6"/>
  <c r="BI82" i="6"/>
  <c r="CC81" i="6"/>
  <c r="CV78" i="6"/>
  <c r="S78" i="6"/>
  <c r="AM75" i="6"/>
  <c r="BI74" i="6"/>
  <c r="CC73" i="6"/>
  <c r="CV70" i="6"/>
  <c r="S70" i="6"/>
  <c r="AM67" i="6"/>
  <c r="BI66" i="6"/>
  <c r="CC65" i="6"/>
  <c r="CV62" i="6"/>
  <c r="S62" i="6"/>
  <c r="AM59" i="6"/>
  <c r="BI58" i="6"/>
  <c r="CC57" i="6"/>
  <c r="CW53" i="6"/>
  <c r="BI52" i="6"/>
  <c r="AM51" i="6"/>
  <c r="CV48" i="6"/>
  <c r="S48" i="6"/>
  <c r="CW45" i="6"/>
  <c r="BI44" i="6"/>
  <c r="CB43" i="6"/>
  <c r="CV42" i="6"/>
  <c r="S42" i="6"/>
  <c r="AN41" i="6"/>
  <c r="BI40" i="6"/>
  <c r="AN38" i="6"/>
  <c r="AM37" i="6"/>
  <c r="BI35" i="6"/>
  <c r="AM34" i="6"/>
  <c r="CV32" i="6"/>
  <c r="AN31" i="6"/>
  <c r="CV29" i="6"/>
  <c r="AN28" i="6"/>
  <c r="AM26" i="6"/>
  <c r="CV24" i="6"/>
  <c r="AN23" i="6"/>
  <c r="BH21" i="6"/>
  <c r="CW104" i="6"/>
  <c r="R102" i="6"/>
  <c r="AN101" i="6"/>
  <c r="BH98" i="6"/>
  <c r="CB97" i="6"/>
  <c r="CW96" i="6"/>
  <c r="R94" i="6"/>
  <c r="AN93" i="6"/>
  <c r="BH90" i="6"/>
  <c r="CB89" i="6"/>
  <c r="CW88" i="6"/>
  <c r="R86" i="6"/>
  <c r="AN85" i="6"/>
  <c r="BH82" i="6"/>
  <c r="CB81" i="6"/>
  <c r="CW80" i="6"/>
  <c r="R78" i="6"/>
  <c r="AN77" i="6"/>
  <c r="BH74" i="6"/>
  <c r="CB73" i="6"/>
  <c r="CW72" i="6"/>
  <c r="R70" i="6"/>
  <c r="AN69" i="6"/>
  <c r="BH66" i="6"/>
  <c r="CB65" i="6"/>
  <c r="CW64" i="6"/>
  <c r="R62" i="6"/>
  <c r="AN61" i="6"/>
  <c r="BH58" i="6"/>
  <c r="CB57" i="6"/>
  <c r="CW56" i="6"/>
  <c r="CV53" i="6"/>
  <c r="S53" i="6"/>
  <c r="CW50" i="6"/>
  <c r="BI49" i="6"/>
  <c r="AM48" i="6"/>
  <c r="CV45" i="6"/>
  <c r="S45" i="6"/>
  <c r="BH43" i="6"/>
  <c r="AM42" i="6"/>
  <c r="R41" i="6"/>
  <c r="AN39" i="6"/>
  <c r="AM38" i="6"/>
  <c r="BH35" i="6"/>
  <c r="CV33" i="6"/>
  <c r="AN32" i="6"/>
  <c r="BH30" i="6"/>
  <c r="CB28" i="6"/>
  <c r="CW26" i="6"/>
  <c r="BH25" i="6"/>
  <c r="CB23" i="6"/>
  <c r="S22" i="6"/>
  <c r="CC19" i="6"/>
  <c r="CC17" i="6"/>
  <c r="S16" i="6"/>
  <c r="CC14" i="6"/>
  <c r="CB21" i="6"/>
  <c r="BH19" i="6"/>
  <c r="CB17" i="6"/>
  <c r="R16" i="6"/>
  <c r="CB14" i="6"/>
  <c r="AM20" i="6"/>
  <c r="CV17" i="6"/>
  <c r="AM16" i="6"/>
  <c r="BI14" i="6"/>
  <c r="CB18" i="6"/>
  <c r="BH17" i="6"/>
  <c r="CC15" i="6"/>
  <c r="S14" i="6"/>
  <c r="S13" i="6"/>
  <c r="AL42" i="5"/>
  <c r="AL38" i="5"/>
  <c r="AL34" i="5"/>
  <c r="AL30" i="5"/>
  <c r="AL26" i="5"/>
  <c r="AL22" i="5"/>
  <c r="AL18" i="5"/>
  <c r="AL14" i="5"/>
  <c r="BY104" i="4"/>
  <c r="CS103" i="4"/>
  <c r="S103" i="4"/>
  <c r="AM102" i="4"/>
  <c r="BF101" i="4"/>
  <c r="BY100" i="4"/>
  <c r="CS99" i="4"/>
  <c r="S99" i="4"/>
  <c r="AM98" i="4"/>
  <c r="BF97" i="4"/>
  <c r="BY96" i="4"/>
  <c r="CS95" i="4"/>
  <c r="AL104" i="5"/>
  <c r="AL102" i="5"/>
  <c r="AL100" i="5"/>
  <c r="AL98" i="5"/>
  <c r="AL96" i="5"/>
  <c r="AL94" i="5"/>
  <c r="AL92" i="5"/>
  <c r="AL90" i="5"/>
  <c r="AL88" i="5"/>
  <c r="AL86" i="5"/>
  <c r="AL84" i="5"/>
  <c r="AL82" i="5"/>
  <c r="AL80" i="5"/>
  <c r="AL78" i="5"/>
  <c r="AL76" i="5"/>
  <c r="AL74" i="5"/>
  <c r="AL72" i="5"/>
  <c r="AL70" i="5"/>
  <c r="AL68" i="5"/>
  <c r="AL66" i="5"/>
  <c r="AL64" i="5"/>
  <c r="AL62" i="5"/>
  <c r="AL60" i="5"/>
  <c r="AL58" i="5"/>
  <c r="AL56" i="5"/>
  <c r="AL54" i="5"/>
  <c r="AL52" i="5"/>
  <c r="AL50" i="5"/>
  <c r="AL48" i="5"/>
  <c r="AL44" i="5"/>
  <c r="S42" i="5"/>
  <c r="S38" i="5"/>
  <c r="S34" i="5"/>
  <c r="S30" i="5"/>
  <c r="S26" i="5"/>
  <c r="S22" i="5"/>
  <c r="S18" i="5"/>
  <c r="S14" i="5"/>
  <c r="BE104" i="4"/>
  <c r="BX103" i="4"/>
  <c r="CR102" i="4"/>
  <c r="R102" i="4"/>
  <c r="AL101" i="4"/>
  <c r="BE100" i="4"/>
  <c r="BX99" i="4"/>
  <c r="CR98" i="4"/>
  <c r="R98" i="4"/>
  <c r="AL97" i="4"/>
  <c r="BE96" i="4"/>
  <c r="AM13" i="6"/>
  <c r="R103" i="5"/>
  <c r="R101" i="5"/>
  <c r="R99" i="5"/>
  <c r="R97" i="5"/>
  <c r="R95" i="5"/>
  <c r="R93" i="5"/>
  <c r="R91" i="5"/>
  <c r="R89" i="5"/>
  <c r="R87" i="5"/>
  <c r="R85" i="5"/>
  <c r="R83" i="5"/>
  <c r="R81" i="5"/>
  <c r="R79" i="5"/>
  <c r="R77" i="5"/>
  <c r="R75" i="5"/>
  <c r="R73" i="5"/>
  <c r="R71" i="5"/>
  <c r="R69" i="5"/>
  <c r="R67" i="5"/>
  <c r="R65" i="5"/>
  <c r="R63" i="5"/>
  <c r="R61" i="5"/>
  <c r="R59" i="5"/>
  <c r="R57" i="5"/>
  <c r="R55" i="5"/>
  <c r="R53" i="5"/>
  <c r="R51" i="5"/>
  <c r="R49" i="5"/>
  <c r="R47" i="5"/>
  <c r="S44" i="5"/>
  <c r="R40" i="5"/>
  <c r="AK35" i="5"/>
  <c r="AK31" i="5"/>
  <c r="AK27" i="5"/>
  <c r="AK23" i="5"/>
  <c r="AK19" i="5"/>
  <c r="S15" i="5"/>
  <c r="AK41" i="5"/>
  <c r="AL25" i="5"/>
  <c r="CR46" i="4"/>
  <c r="R46" i="4"/>
  <c r="AM44" i="4"/>
  <c r="R43" i="4"/>
  <c r="R68" i="6"/>
  <c r="BH64" i="6"/>
  <c r="CW62" i="6"/>
  <c r="AN59" i="6"/>
  <c r="CB55" i="6"/>
  <c r="CC52" i="6"/>
  <c r="R50" i="6"/>
  <c r="BH46" i="6"/>
  <c r="CC42" i="6"/>
  <c r="AM36" i="6"/>
  <c r="CB33" i="6"/>
  <c r="CB30" i="6"/>
  <c r="CV27" i="6"/>
  <c r="BI24" i="6"/>
  <c r="BI21" i="6"/>
  <c r="CB19" i="6"/>
  <c r="BH103" i="6"/>
  <c r="CB102" i="6"/>
  <c r="CW101" i="6"/>
  <c r="R99" i="6"/>
  <c r="AN98" i="6"/>
  <c r="BH95" i="6"/>
  <c r="CB94" i="6"/>
  <c r="CW93" i="6"/>
  <c r="R91" i="6"/>
  <c r="AN90" i="6"/>
  <c r="BH87" i="6"/>
  <c r="CB86" i="6"/>
  <c r="CW85" i="6"/>
  <c r="R83" i="6"/>
  <c r="AN82" i="6"/>
  <c r="BH79" i="6"/>
  <c r="CB78" i="6"/>
  <c r="CW77" i="6"/>
  <c r="R75" i="6"/>
  <c r="AN74" i="6"/>
  <c r="BH71" i="6"/>
  <c r="CB70" i="6"/>
  <c r="CW69" i="6"/>
  <c r="R67" i="6"/>
  <c r="AN66" i="6"/>
  <c r="BH63" i="6"/>
  <c r="CB62" i="6"/>
  <c r="CW61" i="6"/>
  <c r="R59" i="6"/>
  <c r="AN58" i="6"/>
  <c r="BH55" i="6"/>
  <c r="CC53" i="6"/>
  <c r="AN52" i="6"/>
  <c r="R51" i="6"/>
  <c r="CB48" i="6"/>
  <c r="BH47" i="6"/>
  <c r="CC45" i="6"/>
  <c r="AN44" i="6"/>
  <c r="BI43" i="6"/>
  <c r="CB42" i="6"/>
  <c r="CV41" i="6"/>
  <c r="S41" i="6"/>
  <c r="BH39" i="6"/>
  <c r="S38" i="6"/>
  <c r="R37" i="6"/>
  <c r="S35" i="6"/>
  <c r="CW33" i="6"/>
  <c r="BH32" i="6"/>
  <c r="CW30" i="6"/>
  <c r="BH29" i="6"/>
  <c r="CC27" i="6"/>
  <c r="CW25" i="6"/>
  <c r="BH24" i="6"/>
  <c r="CB22" i="6"/>
  <c r="R21" i="6"/>
  <c r="CC104" i="6"/>
  <c r="CV101" i="6"/>
  <c r="S101" i="6"/>
  <c r="AM98" i="6"/>
  <c r="BI97" i="6"/>
  <c r="CC96" i="6"/>
  <c r="CV93" i="6"/>
  <c r="S93" i="6"/>
  <c r="AM90" i="6"/>
  <c r="BI89" i="6"/>
  <c r="CC88" i="6"/>
  <c r="CV85" i="6"/>
  <c r="S85" i="6"/>
  <c r="AM82" i="6"/>
  <c r="BI81" i="6"/>
  <c r="CC80" i="6"/>
  <c r="CV77" i="6"/>
  <c r="S77" i="6"/>
  <c r="AM74" i="6"/>
  <c r="BI73" i="6"/>
  <c r="CC72" i="6"/>
  <c r="CV69" i="6"/>
  <c r="S69" i="6"/>
  <c r="AM66" i="6"/>
  <c r="BI65" i="6"/>
  <c r="CC64" i="6"/>
  <c r="CV61" i="6"/>
  <c r="S61" i="6"/>
  <c r="AM58" i="6"/>
  <c r="BI57" i="6"/>
  <c r="CC56" i="6"/>
  <c r="CB53" i="6"/>
  <c r="BH52" i="6"/>
  <c r="CC50" i="6"/>
  <c r="AN49" i="6"/>
  <c r="R48" i="6"/>
  <c r="CB45" i="6"/>
  <c r="BH44" i="6"/>
  <c r="AM43" i="6"/>
  <c r="R42" i="6"/>
  <c r="BH40" i="6"/>
  <c r="S39" i="6"/>
  <c r="R38" i="6"/>
  <c r="R35" i="6"/>
  <c r="BH33" i="6"/>
  <c r="CB31" i="6"/>
  <c r="R30" i="6"/>
  <c r="AM28" i="6"/>
  <c r="BI26" i="6"/>
  <c r="R25" i="6"/>
  <c r="AM23" i="6"/>
  <c r="CC21" i="6"/>
  <c r="BI19" i="6"/>
  <c r="AN17" i="6"/>
  <c r="CW15" i="6"/>
  <c r="AN14" i="6"/>
  <c r="CW20" i="6"/>
  <c r="AN19" i="6"/>
  <c r="AM17" i="6"/>
  <c r="CV15" i="6"/>
  <c r="AM14" i="6"/>
  <c r="CV18" i="6"/>
  <c r="BI17" i="6"/>
  <c r="BH15" i="6"/>
  <c r="AM21" i="6"/>
  <c r="BI18" i="6"/>
  <c r="S17" i="6"/>
  <c r="AN15" i="6"/>
  <c r="CV13" i="6"/>
  <c r="AK45" i="5"/>
  <c r="R41" i="5"/>
  <c r="AK37" i="5"/>
  <c r="AK33" i="5"/>
  <c r="AK29" i="5"/>
  <c r="AK25" i="5"/>
  <c r="AK21" i="5"/>
  <c r="AK17" i="5"/>
  <c r="AK13" i="5"/>
  <c r="BF104" i="4"/>
  <c r="BY103" i="4"/>
  <c r="CS102" i="4"/>
  <c r="S102" i="4"/>
  <c r="AM101" i="4"/>
  <c r="BF100" i="4"/>
  <c r="BY99" i="4"/>
  <c r="CS98" i="4"/>
  <c r="S98" i="4"/>
  <c r="AM97" i="4"/>
  <c r="BF96" i="4"/>
  <c r="CC13" i="6"/>
  <c r="S104" i="5"/>
  <c r="S102" i="5"/>
  <c r="S100" i="5"/>
  <c r="S98" i="5"/>
  <c r="S96" i="5"/>
  <c r="S94" i="5"/>
  <c r="S92" i="5"/>
  <c r="S90" i="5"/>
  <c r="S88" i="5"/>
  <c r="S86" i="5"/>
  <c r="S84" i="5"/>
  <c r="S82" i="5"/>
  <c r="S80" i="5"/>
  <c r="S78" i="5"/>
  <c r="S76" i="5"/>
  <c r="S74" i="5"/>
  <c r="S72" i="5"/>
  <c r="S70" i="5"/>
  <c r="S68" i="5"/>
  <c r="S66" i="5"/>
  <c r="S64" i="5"/>
  <c r="S62" i="5"/>
  <c r="S60" i="5"/>
  <c r="S58" i="5"/>
  <c r="S56" i="5"/>
  <c r="S54" i="5"/>
  <c r="S52" i="5"/>
  <c r="S50" i="5"/>
  <c r="S48" i="5"/>
  <c r="AK43" i="5"/>
  <c r="AK40" i="5"/>
  <c r="R37" i="5"/>
  <c r="R33" i="5"/>
  <c r="R29" i="5"/>
  <c r="R25" i="5"/>
  <c r="R21" i="5"/>
  <c r="R17" i="5"/>
  <c r="R13" i="5"/>
  <c r="AL104" i="4"/>
  <c r="BE103" i="4"/>
  <c r="BX102" i="4"/>
  <c r="CR101" i="4"/>
  <c r="R101" i="4"/>
  <c r="AL100" i="4"/>
  <c r="BE99" i="4"/>
  <c r="BX98" i="4"/>
  <c r="CR97" i="4"/>
  <c r="R97" i="4"/>
  <c r="AL96" i="4"/>
  <c r="AK104" i="5"/>
  <c r="AK102" i="5"/>
  <c r="AK100" i="5"/>
  <c r="AK98" i="5"/>
  <c r="AK96" i="5"/>
  <c r="AK94" i="5"/>
  <c r="AK92" i="5"/>
  <c r="AK90" i="5"/>
  <c r="AK88" i="5"/>
  <c r="AK86" i="5"/>
  <c r="AK84" i="5"/>
  <c r="AK82" i="5"/>
  <c r="AK80" i="5"/>
  <c r="AK78" i="5"/>
  <c r="AK76" i="5"/>
  <c r="AK74" i="5"/>
  <c r="AK72" i="5"/>
  <c r="AK70" i="5"/>
  <c r="AK68" i="5"/>
  <c r="AK66" i="5"/>
  <c r="AK64" i="5"/>
  <c r="AK62" i="5"/>
  <c r="AK60" i="5"/>
  <c r="AK58" i="5"/>
  <c r="AK56" i="5"/>
  <c r="AK54" i="5"/>
  <c r="AK52" i="5"/>
  <c r="AK50" i="5"/>
  <c r="AK48" i="5"/>
  <c r="AL46" i="5"/>
  <c r="R43" i="5"/>
  <c r="AL39" i="5"/>
  <c r="S35" i="5"/>
  <c r="S31" i="5"/>
  <c r="S27" i="5"/>
  <c r="S23" i="5"/>
  <c r="S19" i="5"/>
  <c r="R14" i="5"/>
  <c r="S39" i="5"/>
  <c r="AK24" i="5"/>
  <c r="BX46" i="4"/>
  <c r="CR44" i="4"/>
  <c r="S44" i="4"/>
  <c r="AL42" i="4"/>
  <c r="BE40" i="4"/>
  <c r="CV67" i="6"/>
  <c r="AM64" i="6"/>
  <c r="CC62" i="6"/>
  <c r="S59" i="6"/>
  <c r="BI55" i="6"/>
  <c r="CV51" i="6"/>
  <c r="CW48" i="6"/>
  <c r="AM46" i="6"/>
  <c r="CW41" i="6"/>
  <c r="BH38" i="6"/>
  <c r="S36" i="6"/>
  <c r="AM33" i="6"/>
  <c r="AM30" i="6"/>
  <c r="BH27" i="6"/>
  <c r="S24" i="6"/>
  <c r="S21" i="6"/>
  <c r="BH18" i="6"/>
  <c r="AM103" i="6"/>
  <c r="BI102" i="6"/>
  <c r="CC101" i="6"/>
  <c r="CV98" i="6"/>
  <c r="S98" i="6"/>
  <c r="AM95" i="6"/>
  <c r="BI94" i="6"/>
  <c r="CC93" i="6"/>
  <c r="CV90" i="6"/>
  <c r="S90" i="6"/>
  <c r="AM87" i="6"/>
  <c r="BI86" i="6"/>
  <c r="CC85" i="6"/>
  <c r="CV82" i="6"/>
  <c r="S82" i="6"/>
  <c r="AM79" i="6"/>
  <c r="BI78" i="6"/>
  <c r="CC77" i="6"/>
  <c r="CV74" i="6"/>
  <c r="S74" i="6"/>
  <c r="AM71" i="6"/>
  <c r="BI70" i="6"/>
  <c r="CC69" i="6"/>
  <c r="CV66" i="6"/>
  <c r="S66" i="6"/>
  <c r="AM63" i="6"/>
  <c r="BI62" i="6"/>
  <c r="CC61" i="6"/>
  <c r="CV58" i="6"/>
  <c r="S58" i="6"/>
  <c r="AM55" i="6"/>
  <c r="CV52" i="6"/>
  <c r="S52" i="6"/>
  <c r="CW49" i="6"/>
  <c r="BI48" i="6"/>
  <c r="AM47" i="6"/>
  <c r="CV44" i="6"/>
  <c r="S44" i="6"/>
  <c r="AN43" i="6"/>
  <c r="BI42" i="6"/>
  <c r="CB41" i="6"/>
  <c r="CV40" i="6"/>
  <c r="CW38" i="6"/>
  <c r="CV37" i="6"/>
  <c r="BI36" i="6"/>
  <c r="CV34" i="6"/>
  <c r="BI33" i="6"/>
  <c r="R32" i="6"/>
  <c r="BI30" i="6"/>
  <c r="R29" i="6"/>
  <c r="AN27" i="6"/>
  <c r="BI25" i="6"/>
  <c r="R24" i="6"/>
  <c r="AM22" i="6"/>
  <c r="BX13" i="7"/>
  <c r="BH102" i="6"/>
  <c r="CB101" i="6"/>
  <c r="CW100" i="6"/>
  <c r="R98" i="6"/>
  <c r="AN97" i="6"/>
  <c r="BH94" i="6"/>
  <c r="CB93" i="6"/>
  <c r="CW92" i="6"/>
  <c r="R90" i="6"/>
  <c r="AN89" i="6"/>
  <c r="BH86" i="6"/>
  <c r="CB85" i="6"/>
  <c r="CW84" i="6"/>
  <c r="R82" i="6"/>
  <c r="AN81" i="6"/>
  <c r="BH78" i="6"/>
  <c r="CB77" i="6"/>
  <c r="CW76" i="6"/>
  <c r="R74" i="6"/>
  <c r="AN73" i="6"/>
  <c r="BH70" i="6"/>
  <c r="CB69" i="6"/>
  <c r="CW68" i="6"/>
  <c r="R66" i="6"/>
  <c r="AN65" i="6"/>
  <c r="BH62" i="6"/>
  <c r="CB61" i="6"/>
  <c r="CW60" i="6"/>
  <c r="R58" i="6"/>
  <c r="AN57" i="6"/>
  <c r="CW54" i="6"/>
  <c r="BI53" i="6"/>
  <c r="AM52" i="6"/>
  <c r="CV49" i="6"/>
  <c r="S49" i="6"/>
  <c r="CW46" i="6"/>
  <c r="BI45" i="6"/>
  <c r="AM44" i="6"/>
  <c r="R43" i="6"/>
  <c r="BH41" i="6"/>
  <c r="CW39" i="6"/>
  <c r="CV38" i="6"/>
  <c r="BI37" i="6"/>
  <c r="BI34" i="6"/>
  <c r="R33" i="6"/>
  <c r="AM31" i="6"/>
  <c r="CC29" i="6"/>
  <c r="CB27" i="6"/>
  <c r="S26" i="6"/>
  <c r="CC24" i="6"/>
  <c r="CW22" i="6"/>
  <c r="CB20" i="6"/>
  <c r="R19" i="6"/>
  <c r="R17" i="6"/>
  <c r="CB15" i="6"/>
  <c r="R14" i="6"/>
  <c r="BI20" i="6"/>
  <c r="CW18" i="6"/>
  <c r="CC16" i="6"/>
  <c r="BI15" i="6"/>
  <c r="AN21" i="6"/>
  <c r="CC18" i="6"/>
  <c r="CW16" i="6"/>
  <c r="S15" i="6"/>
  <c r="CV19" i="6"/>
  <c r="AN18" i="6"/>
  <c r="CV16" i="6"/>
  <c r="R15" i="6"/>
  <c r="BI13" i="6"/>
  <c r="R45" i="5"/>
  <c r="AL40" i="5"/>
  <c r="S37" i="5"/>
  <c r="S33" i="5"/>
  <c r="S29" i="5"/>
  <c r="S25" i="5"/>
  <c r="S21" i="5"/>
  <c r="S17" i="5"/>
  <c r="S13" i="5"/>
  <c r="AM104" i="4"/>
  <c r="BF103" i="4"/>
  <c r="BY102" i="4"/>
  <c r="CS101" i="4"/>
  <c r="S101" i="4"/>
  <c r="AM100" i="4"/>
  <c r="BF99" i="4"/>
  <c r="BY98" i="4"/>
  <c r="CS97" i="4"/>
  <c r="S97" i="4"/>
  <c r="AM96" i="4"/>
  <c r="AN13" i="6"/>
  <c r="AL103" i="5"/>
  <c r="AL101" i="5"/>
  <c r="AL99" i="5"/>
  <c r="AL97" i="5"/>
  <c r="AL95" i="5"/>
  <c r="AL93" i="5"/>
  <c r="AL91" i="5"/>
  <c r="AL89" i="5"/>
  <c r="AL87" i="5"/>
  <c r="AL85" i="5"/>
  <c r="AL83" i="5"/>
  <c r="AL81" i="5"/>
  <c r="AL79" i="5"/>
  <c r="AL77" i="5"/>
  <c r="AL75" i="5"/>
  <c r="AL73" i="5"/>
  <c r="AL71" i="5"/>
  <c r="AL69" i="5"/>
  <c r="AL67" i="5"/>
  <c r="AL65" i="5"/>
  <c r="AL63" i="5"/>
  <c r="AL61" i="5"/>
  <c r="AL59" i="5"/>
  <c r="AL57" i="5"/>
  <c r="AL55" i="5"/>
  <c r="AL53" i="5"/>
  <c r="AL51" i="5"/>
  <c r="AL49" i="5"/>
  <c r="AL47" i="5"/>
  <c r="S43" i="5"/>
  <c r="S40" i="5"/>
  <c r="AL35" i="5"/>
  <c r="AL31" i="5"/>
  <c r="AL27" i="5"/>
  <c r="AL23" i="5"/>
  <c r="AL19" i="5"/>
  <c r="AL15" i="5"/>
  <c r="CR104" i="4"/>
  <c r="R104" i="4"/>
  <c r="AL103" i="4"/>
  <c r="BE102" i="4"/>
  <c r="BX101" i="4"/>
  <c r="CR100" i="4"/>
  <c r="R100" i="4"/>
  <c r="AL99" i="4"/>
  <c r="BE98" i="4"/>
  <c r="BX97" i="4"/>
  <c r="CR96" i="4"/>
  <c r="CW13" i="6"/>
  <c r="R104" i="5"/>
  <c r="R102" i="5"/>
  <c r="R100" i="5"/>
  <c r="R98" i="5"/>
  <c r="R96" i="5"/>
  <c r="R94" i="5"/>
  <c r="R92" i="5"/>
  <c r="R90" i="5"/>
  <c r="R88" i="5"/>
  <c r="R86" i="5"/>
  <c r="R84" i="5"/>
  <c r="R82" i="5"/>
  <c r="R80" i="5"/>
  <c r="R78" i="5"/>
  <c r="R76" i="5"/>
  <c r="R74" i="5"/>
  <c r="R72" i="5"/>
  <c r="R70" i="5"/>
  <c r="R68" i="5"/>
  <c r="R66" i="5"/>
  <c r="R64" i="5"/>
  <c r="R62" i="5"/>
  <c r="R60" i="5"/>
  <c r="R58" i="5"/>
  <c r="R56" i="5"/>
  <c r="R54" i="5"/>
  <c r="R52" i="5"/>
  <c r="R50" i="5"/>
  <c r="R48" i="5"/>
  <c r="S46" i="5"/>
  <c r="R42" i="5"/>
  <c r="R38" i="5"/>
  <c r="R34" i="5"/>
  <c r="R30" i="5"/>
  <c r="R26" i="5"/>
  <c r="AN67" i="6"/>
  <c r="CB63" i="6"/>
  <c r="R60" i="6"/>
  <c r="BH56" i="6"/>
  <c r="BH54" i="6"/>
  <c r="AN51" i="6"/>
  <c r="CB47" i="6"/>
  <c r="CC44" i="6"/>
  <c r="CC40" i="6"/>
  <c r="AN37" i="6"/>
  <c r="AM35" i="6"/>
  <c r="S32" i="6"/>
  <c r="S29" i="6"/>
  <c r="AN26" i="6"/>
  <c r="R23" i="6"/>
  <c r="AN20" i="6"/>
  <c r="AK13" i="7"/>
  <c r="R103" i="6"/>
  <c r="AN102" i="6"/>
  <c r="BH99" i="6"/>
  <c r="CB98" i="6"/>
  <c r="CW97" i="6"/>
  <c r="R95" i="6"/>
  <c r="AN94" i="6"/>
  <c r="BH91" i="6"/>
  <c r="CB90" i="6"/>
  <c r="CW89" i="6"/>
  <c r="R87" i="6"/>
  <c r="AN86" i="6"/>
  <c r="BH83" i="6"/>
  <c r="CB82" i="6"/>
  <c r="CW81" i="6"/>
  <c r="R79" i="6"/>
  <c r="AN78" i="6"/>
  <c r="BH75" i="6"/>
  <c r="CB74" i="6"/>
  <c r="CW73" i="6"/>
  <c r="R71" i="6"/>
  <c r="AN70" i="6"/>
  <c r="BH67" i="6"/>
  <c r="CB66" i="6"/>
  <c r="CW65" i="6"/>
  <c r="R63" i="6"/>
  <c r="AN62" i="6"/>
  <c r="BH59" i="6"/>
  <c r="CB58" i="6"/>
  <c r="CW57" i="6"/>
  <c r="R55" i="6"/>
  <c r="CB52" i="6"/>
  <c r="BH51" i="6"/>
  <c r="CC49" i="6"/>
  <c r="AN48" i="6"/>
  <c r="R47" i="6"/>
  <c r="CB44" i="6"/>
  <c r="CV43" i="6"/>
  <c r="S43" i="6"/>
  <c r="AN42" i="6"/>
  <c r="BI41" i="6"/>
  <c r="CB40" i="6"/>
  <c r="CC38" i="6"/>
  <c r="CB37" i="6"/>
  <c r="R36" i="6"/>
  <c r="CB34" i="6"/>
  <c r="S33" i="6"/>
  <c r="CC31" i="6"/>
  <c r="S30" i="6"/>
  <c r="CC28" i="6"/>
  <c r="CB26" i="6"/>
  <c r="S25" i="6"/>
  <c r="CC23" i="6"/>
  <c r="CV21" i="6"/>
  <c r="R13" i="7"/>
  <c r="AM102" i="6"/>
  <c r="BI101" i="6"/>
  <c r="CC100" i="6"/>
  <c r="CV97" i="6"/>
  <c r="S97" i="6"/>
  <c r="AM94" i="6"/>
  <c r="BI93" i="6"/>
  <c r="CC92" i="6"/>
  <c r="CV89" i="6"/>
  <c r="S89" i="6"/>
  <c r="AM86" i="6"/>
  <c r="BI85" i="6"/>
  <c r="CC84" i="6"/>
  <c r="CV81" i="6"/>
  <c r="S81" i="6"/>
  <c r="AM78" i="6"/>
  <c r="BI77" i="6"/>
  <c r="CC76" i="6"/>
  <c r="CV73" i="6"/>
  <c r="S73" i="6"/>
  <c r="AM70" i="6"/>
  <c r="BI69" i="6"/>
  <c r="CC68" i="6"/>
  <c r="CV65" i="6"/>
  <c r="S65" i="6"/>
  <c r="AM62" i="6"/>
  <c r="BI61" i="6"/>
  <c r="CC60" i="6"/>
  <c r="CV57" i="6"/>
  <c r="S57" i="6"/>
  <c r="CC54" i="6"/>
  <c r="AN53" i="6"/>
  <c r="R52" i="6"/>
  <c r="CB49" i="6"/>
  <c r="BH48" i="6"/>
  <c r="CC46" i="6"/>
  <c r="AN45" i="6"/>
  <c r="R44" i="6"/>
  <c r="BH42" i="6"/>
  <c r="AM41" i="6"/>
  <c r="CC39" i="6"/>
  <c r="CB38" i="6"/>
  <c r="BH36" i="6"/>
  <c r="S34" i="6"/>
  <c r="CC32" i="6"/>
  <c r="CV30" i="6"/>
  <c r="AN29" i="6"/>
  <c r="AM27" i="6"/>
  <c r="CV25" i="6"/>
  <c r="AN24" i="6"/>
  <c r="BI22" i="6"/>
  <c r="S20" i="6"/>
  <c r="AM18" i="6"/>
  <c r="BH16" i="6"/>
  <c r="AM15" i="6"/>
  <c r="R22" i="6"/>
  <c r="R20" i="6"/>
  <c r="CW17" i="6"/>
  <c r="AN16" i="6"/>
  <c r="CW14" i="6"/>
  <c r="BH20" i="6"/>
  <c r="S18" i="6"/>
  <c r="CB16" i="6"/>
  <c r="CV14" i="6"/>
  <c r="S19" i="6"/>
  <c r="R18" i="6"/>
  <c r="BI16" i="6"/>
  <c r="BH14" i="6"/>
  <c r="BH13" i="6"/>
  <c r="AL43" i="5"/>
  <c r="R39" i="5"/>
  <c r="R36" i="5"/>
  <c r="R32" i="5"/>
  <c r="R28" i="5"/>
  <c r="R24" i="5"/>
  <c r="R20" i="5"/>
  <c r="R16" i="5"/>
  <c r="CS104" i="4"/>
  <c r="S104" i="4"/>
  <c r="AM103" i="4"/>
  <c r="BF102" i="4"/>
  <c r="BY101" i="4"/>
  <c r="CS100" i="4"/>
  <c r="S100" i="4"/>
  <c r="AM99" i="4"/>
  <c r="BF98" i="4"/>
  <c r="BY97" i="4"/>
  <c r="CS96" i="4"/>
  <c r="S96" i="4"/>
  <c r="R13" i="6"/>
  <c r="S103" i="5"/>
  <c r="S101" i="5"/>
  <c r="S99" i="5"/>
  <c r="S97" i="5"/>
  <c r="S95" i="5"/>
  <c r="S93" i="5"/>
  <c r="S91" i="5"/>
  <c r="S89" i="5"/>
  <c r="S87" i="5"/>
  <c r="S85" i="5"/>
  <c r="S83" i="5"/>
  <c r="S81" i="5"/>
  <c r="S79" i="5"/>
  <c r="S77" i="5"/>
  <c r="S75" i="5"/>
  <c r="S73" i="5"/>
  <c r="S71" i="5"/>
  <c r="S69" i="5"/>
  <c r="S67" i="5"/>
  <c r="S65" i="5"/>
  <c r="S63" i="5"/>
  <c r="S61" i="5"/>
  <c r="S59" i="5"/>
  <c r="S57" i="5"/>
  <c r="S55" i="5"/>
  <c r="S53" i="5"/>
  <c r="S51" i="5"/>
  <c r="S49" i="5"/>
  <c r="S47" i="5"/>
  <c r="AK42" i="5"/>
  <c r="AK38" i="5"/>
  <c r="AK34" i="5"/>
  <c r="AK30" i="5"/>
  <c r="AK26" i="5"/>
  <c r="AK22" i="5"/>
  <c r="AK18" i="5"/>
  <c r="AK14" i="5"/>
  <c r="BX104" i="4"/>
  <c r="CR103" i="4"/>
  <c r="R103" i="4"/>
  <c r="AL102" i="4"/>
  <c r="BE101" i="4"/>
  <c r="BX100" i="4"/>
  <c r="CR99" i="4"/>
  <c r="R99" i="4"/>
  <c r="AL98" i="4"/>
  <c r="BE97" i="4"/>
  <c r="BX96" i="4"/>
  <c r="CB13" i="6"/>
  <c r="AK103" i="5"/>
  <c r="AK101" i="5"/>
  <c r="AK99" i="5"/>
  <c r="AK97" i="5"/>
  <c r="AK95" i="5"/>
  <c r="AK93" i="5"/>
  <c r="AK91" i="5"/>
  <c r="AK89" i="5"/>
  <c r="AK87" i="5"/>
  <c r="AK85" i="5"/>
  <c r="AK83" i="5"/>
  <c r="AK81" i="5"/>
  <c r="AK79" i="5"/>
  <c r="AK77" i="5"/>
  <c r="AK75" i="5"/>
  <c r="AK73" i="5"/>
  <c r="AK71" i="5"/>
  <c r="AK69" i="5"/>
  <c r="AK67" i="5"/>
  <c r="AK65" i="5"/>
  <c r="AK63" i="5"/>
  <c r="AK61" i="5"/>
  <c r="AK59" i="5"/>
  <c r="AK57" i="5"/>
  <c r="AK55" i="5"/>
  <c r="AK53" i="5"/>
  <c r="AK51" i="5"/>
  <c r="AK49" i="5"/>
  <c r="AK47" i="5"/>
  <c r="AK44" i="5"/>
  <c r="AL41" i="5"/>
  <c r="AL36" i="5"/>
  <c r="AL32" i="5"/>
  <c r="AL28" i="5"/>
  <c r="AL24" i="5"/>
  <c r="AL20" i="5"/>
  <c r="AK15" i="5"/>
  <c r="R44" i="5"/>
  <c r="S32" i="5"/>
  <c r="S16" i="5"/>
  <c r="AL46" i="4"/>
  <c r="BF44" i="4"/>
  <c r="AL43" i="4"/>
  <c r="AL41" i="4"/>
  <c r="CR39" i="4"/>
  <c r="AM38" i="4"/>
  <c r="BE36" i="4"/>
  <c r="R35" i="4"/>
  <c r="BE32" i="4"/>
  <c r="AL31" i="4"/>
  <c r="AL30" i="4"/>
  <c r="BF28" i="4"/>
  <c r="AM26" i="4"/>
  <c r="BX24" i="4"/>
  <c r="S23" i="4"/>
  <c r="BY21" i="4"/>
  <c r="CS19" i="4"/>
  <c r="BE18" i="4"/>
  <c r="S17" i="4"/>
  <c r="R15" i="4"/>
  <c r="AL37" i="5"/>
  <c r="AL21" i="5"/>
  <c r="BY95" i="4"/>
  <c r="CS94" i="4"/>
  <c r="S94" i="4"/>
  <c r="AM93" i="4"/>
  <c r="R22" i="5"/>
  <c r="R19" i="5"/>
  <c r="R42" i="4"/>
  <c r="R39" i="4"/>
  <c r="R37" i="4"/>
  <c r="BF34" i="4"/>
  <c r="CR31" i="4"/>
  <c r="BY30" i="4"/>
  <c r="BF27" i="4"/>
  <c r="BY25" i="4"/>
  <c r="AL23" i="4"/>
  <c r="R21" i="4"/>
  <c r="AM19" i="4"/>
  <c r="AL17" i="4"/>
  <c r="BX14" i="4"/>
  <c r="R31" i="5"/>
  <c r="AL13" i="5"/>
  <c r="BY94" i="4"/>
  <c r="BY93" i="4"/>
  <c r="BY92" i="4"/>
  <c r="CS91" i="4"/>
  <c r="S91" i="4"/>
  <c r="AM90" i="4"/>
  <c r="BF89" i="4"/>
  <c r="BY88" i="4"/>
  <c r="CS87" i="4"/>
  <c r="S87" i="4"/>
  <c r="AM86" i="4"/>
  <c r="BF85" i="4"/>
  <c r="BY84" i="4"/>
  <c r="CS83" i="4"/>
  <c r="S83" i="4"/>
  <c r="AM82" i="4"/>
  <c r="BF81" i="4"/>
  <c r="BY80" i="4"/>
  <c r="CS79" i="4"/>
  <c r="S79" i="4"/>
  <c r="AM78" i="4"/>
  <c r="BF77" i="4"/>
  <c r="BY76" i="4"/>
  <c r="CS75" i="4"/>
  <c r="S75" i="4"/>
  <c r="AM74" i="4"/>
  <c r="BF73" i="4"/>
  <c r="BY72" i="4"/>
  <c r="CS71" i="4"/>
  <c r="S71" i="4"/>
  <c r="AM70" i="4"/>
  <c r="BF69" i="4"/>
  <c r="BY68" i="4"/>
  <c r="CS67" i="4"/>
  <c r="S67" i="4"/>
  <c r="AM66" i="4"/>
  <c r="BF65" i="4"/>
  <c r="BY64" i="4"/>
  <c r="CS63" i="4"/>
  <c r="S63" i="4"/>
  <c r="AM62" i="4"/>
  <c r="BF61" i="4"/>
  <c r="BY60" i="4"/>
  <c r="CS59" i="4"/>
  <c r="S59" i="4"/>
  <c r="AM58" i="4"/>
  <c r="BF57" i="4"/>
  <c r="BY56" i="4"/>
  <c r="CS55" i="4"/>
  <c r="S55" i="4"/>
  <c r="AM54" i="4"/>
  <c r="BF53" i="4"/>
  <c r="BY52" i="4"/>
  <c r="CS51" i="4"/>
  <c r="S51" i="4"/>
  <c r="AM50" i="4"/>
  <c r="BF49" i="4"/>
  <c r="BY48" i="4"/>
  <c r="CS47" i="4"/>
  <c r="S47" i="4"/>
  <c r="AM45" i="4"/>
  <c r="R44" i="4"/>
  <c r="BY41" i="4"/>
  <c r="BF39" i="4"/>
  <c r="S38" i="4"/>
  <c r="AL36" i="4"/>
  <c r="BE34" i="4"/>
  <c r="AM33" i="4"/>
  <c r="S32" i="4"/>
  <c r="R30" i="4"/>
  <c r="AM28" i="4"/>
  <c r="CR26" i="4"/>
  <c r="BX25" i="4"/>
  <c r="AK39" i="5"/>
  <c r="S24" i="5"/>
  <c r="BX95" i="4"/>
  <c r="CR94" i="4"/>
  <c r="R94" i="4"/>
  <c r="AL93" i="4"/>
  <c r="BE92" i="4"/>
  <c r="BX91" i="4"/>
  <c r="CR90" i="4"/>
  <c r="R90" i="4"/>
  <c r="AL89" i="4"/>
  <c r="BE88" i="4"/>
  <c r="BX87" i="4"/>
  <c r="CR86" i="4"/>
  <c r="R86" i="4"/>
  <c r="AL85" i="4"/>
  <c r="BE84" i="4"/>
  <c r="BX83" i="4"/>
  <c r="CR82" i="4"/>
  <c r="R82" i="4"/>
  <c r="AL81" i="4"/>
  <c r="BE80" i="4"/>
  <c r="BX79" i="4"/>
  <c r="CR78" i="4"/>
  <c r="R78" i="4"/>
  <c r="AL77" i="4"/>
  <c r="BE76" i="4"/>
  <c r="BX75" i="4"/>
  <c r="CR74" i="4"/>
  <c r="R74" i="4"/>
  <c r="AL73" i="4"/>
  <c r="BE72" i="4"/>
  <c r="BX71" i="4"/>
  <c r="CR70" i="4"/>
  <c r="R70" i="4"/>
  <c r="AL69" i="4"/>
  <c r="BE68" i="4"/>
  <c r="BX67" i="4"/>
  <c r="CR66" i="4"/>
  <c r="R66" i="4"/>
  <c r="AL65" i="4"/>
  <c r="BE64" i="4"/>
  <c r="BX63" i="4"/>
  <c r="CR62" i="4"/>
  <c r="R62" i="4"/>
  <c r="AL61" i="4"/>
  <c r="BE60" i="4"/>
  <c r="BX59" i="4"/>
  <c r="CR58" i="4"/>
  <c r="R58" i="4"/>
  <c r="AL57" i="4"/>
  <c r="BE56" i="4"/>
  <c r="BX55" i="4"/>
  <c r="CR54" i="4"/>
  <c r="R54" i="4"/>
  <c r="AL53" i="4"/>
  <c r="BE52" i="4"/>
  <c r="BX51" i="4"/>
  <c r="CR50" i="4"/>
  <c r="R50" i="4"/>
  <c r="AL49" i="4"/>
  <c r="BE48" i="4"/>
  <c r="BX47" i="4"/>
  <c r="CR45" i="4"/>
  <c r="R45" i="4"/>
  <c r="BX42" i="4"/>
  <c r="BF41" i="4"/>
  <c r="BE39" i="4"/>
  <c r="R38" i="4"/>
  <c r="BX36" i="4"/>
  <c r="CR34" i="4"/>
  <c r="CR33" i="4"/>
  <c r="BX32" i="4"/>
  <c r="CS29" i="4"/>
  <c r="BY28" i="4"/>
  <c r="BY27" i="4"/>
  <c r="R26" i="4"/>
  <c r="AL24" i="4"/>
  <c r="CS22" i="4"/>
  <c r="AM21" i="4"/>
  <c r="BY19" i="4"/>
  <c r="BX17" i="4"/>
  <c r="AM16" i="4"/>
  <c r="CR14" i="4"/>
  <c r="S36" i="5"/>
  <c r="S20" i="5"/>
  <c r="S42" i="4"/>
  <c r="CS37" i="4"/>
  <c r="BY24" i="4"/>
  <c r="R22" i="4"/>
  <c r="AL19" i="4"/>
  <c r="CS17" i="4"/>
  <c r="BF15" i="4"/>
  <c r="AM13" i="4"/>
  <c r="AM46" i="4"/>
  <c r="CS39" i="4"/>
  <c r="AM31" i="4"/>
  <c r="R28" i="4"/>
  <c r="CR23" i="4"/>
  <c r="BE20" i="4"/>
  <c r="BE14" i="4"/>
  <c r="CR43" i="4"/>
  <c r="AL39" i="4"/>
  <c r="R33" i="4"/>
  <c r="BX27" i="4"/>
  <c r="BY22" i="4"/>
  <c r="CS20" i="4"/>
  <c r="BF18" i="4"/>
  <c r="CR15" i="4"/>
  <c r="BY13" i="4"/>
  <c r="CS44" i="4"/>
  <c r="BF40" i="4"/>
  <c r="BX33" i="4"/>
  <c r="AL29" i="4"/>
  <c r="BE23" i="4"/>
  <c r="BY17" i="4"/>
  <c r="BU79" i="4"/>
  <c r="Q91" i="14"/>
  <c r="T82" i="14"/>
  <c r="S94" i="14"/>
  <c r="R85" i="14"/>
  <c r="Q97" i="14"/>
  <c r="T88" i="14"/>
  <c r="Q81" i="14"/>
  <c r="X81" i="14"/>
  <c r="T65" i="14"/>
  <c r="Q58" i="14"/>
  <c r="T97" i="14"/>
  <c r="X70" i="14"/>
  <c r="U63" i="14"/>
  <c r="S88" i="14"/>
  <c r="U68" i="14"/>
  <c r="X59" i="14"/>
  <c r="Q73" i="14"/>
  <c r="X26" i="14"/>
  <c r="U19" i="14"/>
  <c r="Q69" i="14"/>
  <c r="U24" i="14"/>
  <c r="X15" i="14"/>
  <c r="Q57" i="14"/>
  <c r="X28" i="14"/>
  <c r="U21" i="14"/>
  <c r="V92" i="14"/>
  <c r="W85" i="14"/>
  <c r="T95" i="14"/>
  <c r="Q88" i="14"/>
  <c r="T74" i="14"/>
  <c r="W91" i="14"/>
  <c r="AL16" i="5"/>
  <c r="BE46" i="4"/>
  <c r="S41" i="4"/>
  <c r="BE38" i="4"/>
  <c r="AM36" i="4"/>
  <c r="BF33" i="4"/>
  <c r="BY31" i="4"/>
  <c r="S30" i="4"/>
  <c r="CS26" i="4"/>
  <c r="R25" i="4"/>
  <c r="BX22" i="4"/>
  <c r="BX20" i="4"/>
  <c r="CS18" i="4"/>
  <c r="BY16" i="4"/>
  <c r="BF14" i="4"/>
  <c r="S28" i="5"/>
  <c r="BF95" i="4"/>
  <c r="BF94" i="4"/>
  <c r="BF93" i="4"/>
  <c r="BF92" i="4"/>
  <c r="BY91" i="4"/>
  <c r="CS90" i="4"/>
  <c r="S90" i="4"/>
  <c r="AM89" i="4"/>
  <c r="BF88" i="4"/>
  <c r="BY87" i="4"/>
  <c r="CS86" i="4"/>
  <c r="S86" i="4"/>
  <c r="AM85" i="4"/>
  <c r="BF84" i="4"/>
  <c r="BY83" i="4"/>
  <c r="CS82" i="4"/>
  <c r="S82" i="4"/>
  <c r="AM81" i="4"/>
  <c r="BF80" i="4"/>
  <c r="BY79" i="4"/>
  <c r="CS78" i="4"/>
  <c r="S78" i="4"/>
  <c r="AM77" i="4"/>
  <c r="BF76" i="4"/>
  <c r="BY75" i="4"/>
  <c r="CS74" i="4"/>
  <c r="S74" i="4"/>
  <c r="AM73" i="4"/>
  <c r="BF72" i="4"/>
  <c r="BY71" i="4"/>
  <c r="CS70" i="4"/>
  <c r="S70" i="4"/>
  <c r="AM69" i="4"/>
  <c r="BF68" i="4"/>
  <c r="BY67" i="4"/>
  <c r="CS66" i="4"/>
  <c r="S66" i="4"/>
  <c r="AM65" i="4"/>
  <c r="BF64" i="4"/>
  <c r="BY63" i="4"/>
  <c r="CS62" i="4"/>
  <c r="S62" i="4"/>
  <c r="AM61" i="4"/>
  <c r="BF60" i="4"/>
  <c r="BY59" i="4"/>
  <c r="CS58" i="4"/>
  <c r="S58" i="4"/>
  <c r="AM57" i="4"/>
  <c r="BF56" i="4"/>
  <c r="BY55" i="4"/>
  <c r="CS54" i="4"/>
  <c r="S54" i="4"/>
  <c r="AM53" i="4"/>
  <c r="BF52" i="4"/>
  <c r="BY51" i="4"/>
  <c r="CS50" i="4"/>
  <c r="S50" i="4"/>
  <c r="AM49" i="4"/>
  <c r="BF48" i="4"/>
  <c r="BY47" i="4"/>
  <c r="CS45" i="4"/>
  <c r="S45" i="4"/>
  <c r="CS42" i="4"/>
  <c r="R41" i="4"/>
  <c r="CS38" i="4"/>
  <c r="BF37" i="4"/>
  <c r="S36" i="4"/>
  <c r="AM34" i="4"/>
  <c r="CR32" i="4"/>
  <c r="BX31" i="4"/>
  <c r="BF29" i="4"/>
  <c r="CS27" i="4"/>
  <c r="BY26" i="4"/>
  <c r="BF25" i="4"/>
  <c r="AL33" i="5"/>
  <c r="AL17" i="5"/>
  <c r="BE95" i="4"/>
  <c r="BX94" i="4"/>
  <c r="CR93" i="4"/>
  <c r="R93" i="4"/>
  <c r="AL92" i="4"/>
  <c r="BE91" i="4"/>
  <c r="BX90" i="4"/>
  <c r="CR89" i="4"/>
  <c r="R89" i="4"/>
  <c r="AL88" i="4"/>
  <c r="BE87" i="4"/>
  <c r="BX86" i="4"/>
  <c r="CR85" i="4"/>
  <c r="R85" i="4"/>
  <c r="AL84" i="4"/>
  <c r="BE83" i="4"/>
  <c r="BX82" i="4"/>
  <c r="CR81" i="4"/>
  <c r="R81" i="4"/>
  <c r="AL80" i="4"/>
  <c r="BE79" i="4"/>
  <c r="BX78" i="4"/>
  <c r="CR77" i="4"/>
  <c r="R77" i="4"/>
  <c r="AL76" i="4"/>
  <c r="BE75" i="4"/>
  <c r="BX74" i="4"/>
  <c r="CR73" i="4"/>
  <c r="R73" i="4"/>
  <c r="AL72" i="4"/>
  <c r="BE71" i="4"/>
  <c r="BX70" i="4"/>
  <c r="CR69" i="4"/>
  <c r="R69" i="4"/>
  <c r="AL68" i="4"/>
  <c r="BE67" i="4"/>
  <c r="BX66" i="4"/>
  <c r="CR65" i="4"/>
  <c r="R65" i="4"/>
  <c r="AL64" i="4"/>
  <c r="BE63" i="4"/>
  <c r="BX62" i="4"/>
  <c r="CR61" i="4"/>
  <c r="R61" i="4"/>
  <c r="AL60" i="4"/>
  <c r="BE59" i="4"/>
  <c r="BX58" i="4"/>
  <c r="CR57" i="4"/>
  <c r="R57" i="4"/>
  <c r="AL56" i="4"/>
  <c r="BE55" i="4"/>
  <c r="BX54" i="4"/>
  <c r="CR53" i="4"/>
  <c r="R53" i="4"/>
  <c r="AL52" i="4"/>
  <c r="BE51" i="4"/>
  <c r="BX50" i="4"/>
  <c r="CR49" i="4"/>
  <c r="R49" i="4"/>
  <c r="AL48" i="4"/>
  <c r="BE47" i="4"/>
  <c r="BX45" i="4"/>
  <c r="CS43" i="4"/>
  <c r="BF42" i="4"/>
  <c r="CS40" i="4"/>
  <c r="AM39" i="4"/>
  <c r="BE37" i="4"/>
  <c r="R36" i="4"/>
  <c r="BY34" i="4"/>
  <c r="BY33" i="4"/>
  <c r="R32" i="4"/>
  <c r="BE29" i="4"/>
  <c r="AL28" i="4"/>
  <c r="AL27" i="4"/>
  <c r="BE25" i="4"/>
  <c r="S24" i="4"/>
  <c r="AL22" i="4"/>
  <c r="CR20" i="4"/>
  <c r="R19" i="4"/>
  <c r="BF17" i="4"/>
  <c r="CS15" i="4"/>
  <c r="AL14" i="4"/>
  <c r="AL29" i="5"/>
  <c r="R96" i="4"/>
  <c r="AM41" i="4"/>
  <c r="BY35" i="4"/>
  <c r="BE24" i="4"/>
  <c r="BF21" i="4"/>
  <c r="CR18" i="4"/>
  <c r="CR16" i="4"/>
  <c r="AL15" i="4"/>
  <c r="AL13" i="4"/>
  <c r="BF43" i="4"/>
  <c r="BY37" i="4"/>
  <c r="AM30" i="4"/>
  <c r="R27" i="4"/>
  <c r="AM23" i="4"/>
  <c r="AM17" i="4"/>
  <c r="CR13" i="4"/>
  <c r="AM43" i="4"/>
  <c r="BF38" i="4"/>
  <c r="CS31" i="4"/>
  <c r="CR24" i="4"/>
  <c r="BE22" i="4"/>
  <c r="CR19" i="4"/>
  <c r="AL18" i="4"/>
  <c r="BX15" i="4"/>
  <c r="R13" i="4"/>
  <c r="BX43" i="4"/>
  <c r="S37" i="4"/>
  <c r="BE31" i="4"/>
  <c r="BF26" i="4"/>
  <c r="CR21" i="4"/>
  <c r="BE17" i="4"/>
  <c r="V96" i="14"/>
  <c r="W89" i="14"/>
  <c r="V80" i="14"/>
  <c r="Q92" i="14"/>
  <c r="T83" i="14"/>
  <c r="W95" i="14"/>
  <c r="V86" i="14"/>
  <c r="W74" i="14"/>
  <c r="W72" i="14"/>
  <c r="V63" i="14"/>
  <c r="Q90" i="14"/>
  <c r="S69" i="14"/>
  <c r="R60" i="14"/>
  <c r="V74" i="14"/>
  <c r="R65" i="14"/>
  <c r="S58" i="14"/>
  <c r="W96" i="14"/>
  <c r="W71" i="14"/>
  <c r="S25" i="14"/>
  <c r="R16" i="14"/>
  <c r="S63" i="14"/>
  <c r="R21" i="14"/>
  <c r="S14" i="14"/>
  <c r="S27" i="14"/>
  <c r="R18" i="14"/>
  <c r="X90" i="14"/>
  <c r="U83" i="14"/>
  <c r="V93" i="14"/>
  <c r="W86" i="14"/>
  <c r="X96" i="14"/>
  <c r="U89" i="14"/>
  <c r="X80" i="14"/>
  <c r="S80" i="14"/>
  <c r="U66" i="14"/>
  <c r="X57" i="14"/>
  <c r="U94" i="14"/>
  <c r="T70" i="14"/>
  <c r="Q63" i="14"/>
  <c r="S45" i="5"/>
  <c r="BX44" i="4"/>
  <c r="AM40" i="4"/>
  <c r="CR37" i="4"/>
  <c r="CR35" i="4"/>
  <c r="CS32" i="4"/>
  <c r="S31" i="4"/>
  <c r="BX29" i="4"/>
  <c r="BE26" i="4"/>
  <c r="BF24" i="4"/>
  <c r="BF22" i="4"/>
  <c r="BF20" i="4"/>
  <c r="AM18" i="4"/>
  <c r="R16" i="4"/>
  <c r="AK46" i="5"/>
  <c r="AK20" i="5"/>
  <c r="AM95" i="4"/>
  <c r="AM94" i="4"/>
  <c r="S93" i="4"/>
  <c r="AM92" i="4"/>
  <c r="BF91" i="4"/>
  <c r="BY90" i="4"/>
  <c r="CS89" i="4"/>
  <c r="S89" i="4"/>
  <c r="AM88" i="4"/>
  <c r="BF87" i="4"/>
  <c r="BY86" i="4"/>
  <c r="CS85" i="4"/>
  <c r="S85" i="4"/>
  <c r="AM84" i="4"/>
  <c r="BF83" i="4"/>
  <c r="BY82" i="4"/>
  <c r="CS81" i="4"/>
  <c r="S81" i="4"/>
  <c r="AM80" i="4"/>
  <c r="BF79" i="4"/>
  <c r="BY78" i="4"/>
  <c r="CS77" i="4"/>
  <c r="S77" i="4"/>
  <c r="AM76" i="4"/>
  <c r="BF75" i="4"/>
  <c r="BY74" i="4"/>
  <c r="CS73" i="4"/>
  <c r="S73" i="4"/>
  <c r="AM72" i="4"/>
  <c r="BF71" i="4"/>
  <c r="BY70" i="4"/>
  <c r="CS69" i="4"/>
  <c r="S69" i="4"/>
  <c r="AM68" i="4"/>
  <c r="BF67" i="4"/>
  <c r="BY66" i="4"/>
  <c r="CS65" i="4"/>
  <c r="S65" i="4"/>
  <c r="AM64" i="4"/>
  <c r="BF63" i="4"/>
  <c r="BY62" i="4"/>
  <c r="CS61" i="4"/>
  <c r="S61" i="4"/>
  <c r="AM60" i="4"/>
  <c r="BF59" i="4"/>
  <c r="BY58" i="4"/>
  <c r="CS57" i="4"/>
  <c r="S57" i="4"/>
  <c r="AM56" i="4"/>
  <c r="BF55" i="4"/>
  <c r="BY54" i="4"/>
  <c r="CS53" i="4"/>
  <c r="S53" i="4"/>
  <c r="AM52" i="4"/>
  <c r="BF51" i="4"/>
  <c r="BY50" i="4"/>
  <c r="CS49" i="4"/>
  <c r="S49" i="4"/>
  <c r="AM48" i="4"/>
  <c r="BF47" i="4"/>
  <c r="BY45" i="4"/>
  <c r="BE44" i="4"/>
  <c r="BY42" i="4"/>
  <c r="AL40" i="4"/>
  <c r="BY38" i="4"/>
  <c r="CS36" i="4"/>
  <c r="BF35" i="4"/>
  <c r="CS33" i="4"/>
  <c r="BY32" i="4"/>
  <c r="R31" i="4"/>
  <c r="CS28" i="4"/>
  <c r="BE27" i="4"/>
  <c r="AL26" i="4"/>
  <c r="R46" i="5"/>
  <c r="AK32" i="5"/>
  <c r="AK16" i="5"/>
  <c r="AL95" i="4"/>
  <c r="BE94" i="4"/>
  <c r="BX93" i="4"/>
  <c r="CR92" i="4"/>
  <c r="R92" i="4"/>
  <c r="AL91" i="4"/>
  <c r="BE90" i="4"/>
  <c r="BX89" i="4"/>
  <c r="CR88" i="4"/>
  <c r="R88" i="4"/>
  <c r="AL87" i="4"/>
  <c r="BE86" i="4"/>
  <c r="BX85" i="4"/>
  <c r="CR84" i="4"/>
  <c r="R84" i="4"/>
  <c r="AL83" i="4"/>
  <c r="BE82" i="4"/>
  <c r="BX81" i="4"/>
  <c r="CR80" i="4"/>
  <c r="R80" i="4"/>
  <c r="AL79" i="4"/>
  <c r="BE78" i="4"/>
  <c r="BX77" i="4"/>
  <c r="CR76" i="4"/>
  <c r="R76" i="4"/>
  <c r="AL75" i="4"/>
  <c r="BE74" i="4"/>
  <c r="BX73" i="4"/>
  <c r="CR72" i="4"/>
  <c r="R72" i="4"/>
  <c r="AL71" i="4"/>
  <c r="BE70" i="4"/>
  <c r="BX69" i="4"/>
  <c r="CR68" i="4"/>
  <c r="R68" i="4"/>
  <c r="AL67" i="4"/>
  <c r="BE66" i="4"/>
  <c r="BX65" i="4"/>
  <c r="CR64" i="4"/>
  <c r="R64" i="4"/>
  <c r="AL63" i="4"/>
  <c r="BE62" i="4"/>
  <c r="BX61" i="4"/>
  <c r="CR60" i="4"/>
  <c r="R60" i="4"/>
  <c r="AL59" i="4"/>
  <c r="BE58" i="4"/>
  <c r="BX57" i="4"/>
  <c r="CR56" i="4"/>
  <c r="R56" i="4"/>
  <c r="AL55" i="4"/>
  <c r="BE54" i="4"/>
  <c r="BX53" i="4"/>
  <c r="CR52" i="4"/>
  <c r="R52" i="4"/>
  <c r="AL51" i="4"/>
  <c r="BE50" i="4"/>
  <c r="BX49" i="4"/>
  <c r="CR48" i="4"/>
  <c r="R48" i="4"/>
  <c r="AL47" i="4"/>
  <c r="BE45" i="4"/>
  <c r="BY43" i="4"/>
  <c r="CR41" i="4"/>
  <c r="BY40" i="4"/>
  <c r="CR38" i="4"/>
  <c r="AM37" i="4"/>
  <c r="BE35" i="4"/>
  <c r="AL34" i="4"/>
  <c r="AL33" i="4"/>
  <c r="BF31" i="4"/>
  <c r="AM29" i="4"/>
  <c r="S28" i="4"/>
  <c r="S27" i="4"/>
  <c r="AM25" i="4"/>
  <c r="BX23" i="4"/>
  <c r="S22" i="4"/>
  <c r="AL20" i="4"/>
  <c r="BY18" i="4"/>
  <c r="CS16" i="4"/>
  <c r="BE15" i="4"/>
  <c r="S14" i="4"/>
  <c r="AK28" i="5"/>
  <c r="BF46" i="4"/>
  <c r="CR40" i="4"/>
  <c r="AL35" i="4"/>
  <c r="CR22" i="4"/>
  <c r="AL21" i="4"/>
  <c r="BX18" i="4"/>
  <c r="BX16" i="4"/>
  <c r="CS13" i="4"/>
  <c r="S13" i="4"/>
  <c r="BE42" i="4"/>
  <c r="AL37" i="4"/>
  <c r="CR29" i="4"/>
  <c r="CS25" i="4"/>
  <c r="R23" i="4"/>
  <c r="R17" i="4"/>
  <c r="CS46" i="4"/>
  <c r="BE41" i="4"/>
  <c r="S35" i="4"/>
  <c r="CS30" i="4"/>
  <c r="AM24" i="4"/>
  <c r="BX21" i="4"/>
  <c r="BX19" i="4"/>
  <c r="BF16" i="4"/>
  <c r="S15" i="4"/>
  <c r="BF13" i="4"/>
  <c r="S43" i="4"/>
  <c r="CS35" i="4"/>
  <c r="BE30" i="4"/>
  <c r="AL25" i="4"/>
  <c r="AM20" i="4"/>
  <c r="AM14" i="4"/>
  <c r="X94" i="14"/>
  <c r="U87" i="14"/>
  <c r="V97" i="14"/>
  <c r="W90" i="14"/>
  <c r="V81" i="14"/>
  <c r="U93" i="14"/>
  <c r="X84" i="14"/>
  <c r="S96" i="14"/>
  <c r="U70" i="14"/>
  <c r="X61" i="14"/>
  <c r="S84" i="14"/>
  <c r="Q67" i="14"/>
  <c r="T58" i="14"/>
  <c r="Q72" i="14"/>
  <c r="T63" i="14"/>
  <c r="T89" i="14"/>
  <c r="R62" i="14"/>
  <c r="Q23" i="14"/>
  <c r="T14" i="14"/>
  <c r="Q28" i="14"/>
  <c r="T19" i="14"/>
  <c r="Q12" i="14"/>
  <c r="Q25" i="14"/>
  <c r="R96" i="14"/>
  <c r="S89" i="14"/>
  <c r="R80" i="14"/>
  <c r="X91" i="14"/>
  <c r="U84" i="14"/>
  <c r="S95" i="14"/>
  <c r="R86" i="14"/>
  <c r="S74" i="14"/>
  <c r="S72" i="14"/>
  <c r="R63" i="14"/>
  <c r="W88" i="14"/>
  <c r="V68" i="14"/>
  <c r="W61" i="14"/>
  <c r="W73" i="14"/>
  <c r="W66" i="14"/>
  <c r="V57" i="14"/>
  <c r="R35" i="5"/>
  <c r="BE43" i="4"/>
  <c r="BX39" i="4"/>
  <c r="BX37" i="4"/>
  <c r="BX35" i="4"/>
  <c r="AM32" i="4"/>
  <c r="CR30" i="4"/>
  <c r="R29" i="4"/>
  <c r="CR25" i="4"/>
  <c r="CS23" i="4"/>
  <c r="CS21" i="4"/>
  <c r="BE19" i="4"/>
  <c r="CR17" i="4"/>
  <c r="BY15" i="4"/>
  <c r="AK36" i="5"/>
  <c r="R15" i="5"/>
  <c r="S95" i="4"/>
  <c r="CS93" i="4"/>
  <c r="CS92" i="4"/>
  <c r="S92" i="4"/>
  <c r="AM91" i="4"/>
  <c r="BF90" i="4"/>
  <c r="BY89" i="4"/>
  <c r="CS88" i="4"/>
  <c r="S88" i="4"/>
  <c r="AM87" i="4"/>
  <c r="BF86" i="4"/>
  <c r="BY85" i="4"/>
  <c r="CS84" i="4"/>
  <c r="S84" i="4"/>
  <c r="AM83" i="4"/>
  <c r="BF82" i="4"/>
  <c r="BY81" i="4"/>
  <c r="CS80" i="4"/>
  <c r="S80" i="4"/>
  <c r="AM79" i="4"/>
  <c r="BF78" i="4"/>
  <c r="BY77" i="4"/>
  <c r="CS76" i="4"/>
  <c r="S76" i="4"/>
  <c r="AM75" i="4"/>
  <c r="BF74" i="4"/>
  <c r="BY73" i="4"/>
  <c r="CS72" i="4"/>
  <c r="S72" i="4"/>
  <c r="AM71" i="4"/>
  <c r="BF70" i="4"/>
  <c r="BY69" i="4"/>
  <c r="CS68" i="4"/>
  <c r="S68" i="4"/>
  <c r="AM67" i="4"/>
  <c r="BF66" i="4"/>
  <c r="BY65" i="4"/>
  <c r="CS64" i="4"/>
  <c r="S64" i="4"/>
  <c r="AM63" i="4"/>
  <c r="BF62" i="4"/>
  <c r="BY61" i="4"/>
  <c r="CS60" i="4"/>
  <c r="S60" i="4"/>
  <c r="AM59" i="4"/>
  <c r="BF58" i="4"/>
  <c r="BY57" i="4"/>
  <c r="CS56" i="4"/>
  <c r="S56" i="4"/>
  <c r="AM55" i="4"/>
  <c r="BF54" i="4"/>
  <c r="BY53" i="4"/>
  <c r="CS52" i="4"/>
  <c r="S52" i="4"/>
  <c r="AM51" i="4"/>
  <c r="BF50" i="4"/>
  <c r="BY49" i="4"/>
  <c r="CS48" i="4"/>
  <c r="S48" i="4"/>
  <c r="AM47" i="4"/>
  <c r="BF45" i="4"/>
  <c r="AL44" i="4"/>
  <c r="CS41" i="4"/>
  <c r="S40" i="4"/>
  <c r="AL38" i="4"/>
  <c r="BY36" i="4"/>
  <c r="CS34" i="4"/>
  <c r="BE33" i="4"/>
  <c r="AL32" i="4"/>
  <c r="BX30" i="4"/>
  <c r="BE28" i="4"/>
  <c r="AM27" i="4"/>
  <c r="S26" i="4"/>
  <c r="S41" i="5"/>
  <c r="R27" i="5"/>
  <c r="CR95" i="4"/>
  <c r="R95" i="4"/>
  <c r="AL94" i="4"/>
  <c r="BE93" i="4"/>
  <c r="BX92" i="4"/>
  <c r="CR91" i="4"/>
  <c r="R91" i="4"/>
  <c r="AL90" i="4"/>
  <c r="BE89" i="4"/>
  <c r="BX88" i="4"/>
  <c r="CR87" i="4"/>
  <c r="R87" i="4"/>
  <c r="AL86" i="4"/>
  <c r="BE85" i="4"/>
  <c r="BX84" i="4"/>
  <c r="CR83" i="4"/>
  <c r="R83" i="4"/>
  <c r="AL82" i="4"/>
  <c r="BE81" i="4"/>
  <c r="BX80" i="4"/>
  <c r="CR79" i="4"/>
  <c r="R79" i="4"/>
  <c r="AL78" i="4"/>
  <c r="BE77" i="4"/>
  <c r="BX76" i="4"/>
  <c r="CR75" i="4"/>
  <c r="R75" i="4"/>
  <c r="AL74" i="4"/>
  <c r="BE73" i="4"/>
  <c r="BX72" i="4"/>
  <c r="CR71" i="4"/>
  <c r="R71" i="4"/>
  <c r="AL70" i="4"/>
  <c r="BE69" i="4"/>
  <c r="BX68" i="4"/>
  <c r="CR67" i="4"/>
  <c r="R67" i="4"/>
  <c r="AL66" i="4"/>
  <c r="BE65" i="4"/>
  <c r="BX64" i="4"/>
  <c r="CR63" i="4"/>
  <c r="R63" i="4"/>
  <c r="AL62" i="4"/>
  <c r="BE61" i="4"/>
  <c r="BX60" i="4"/>
  <c r="CR59" i="4"/>
  <c r="R59" i="4"/>
  <c r="AL58" i="4"/>
  <c r="BE57" i="4"/>
  <c r="BX56" i="4"/>
  <c r="CR55" i="4"/>
  <c r="R55" i="4"/>
  <c r="AL54" i="4"/>
  <c r="BE53" i="4"/>
  <c r="BX52" i="4"/>
  <c r="CR51" i="4"/>
  <c r="R51" i="4"/>
  <c r="AL50" i="4"/>
  <c r="BE49" i="4"/>
  <c r="BX48" i="4"/>
  <c r="CR47" i="4"/>
  <c r="R47" i="4"/>
  <c r="AL45" i="4"/>
  <c r="CR42" i="4"/>
  <c r="BX41" i="4"/>
  <c r="R40" i="4"/>
  <c r="BX38" i="4"/>
  <c r="CR36" i="4"/>
  <c r="AM35" i="4"/>
  <c r="S34" i="4"/>
  <c r="S33" i="4"/>
  <c r="BF30" i="4"/>
  <c r="CR28" i="4"/>
  <c r="CR27" i="4"/>
  <c r="BX26" i="4"/>
  <c r="CS24" i="4"/>
  <c r="BF23" i="4"/>
  <c r="BE21" i="4"/>
  <c r="S20" i="4"/>
  <c r="R18" i="4"/>
  <c r="BE16" i="4"/>
  <c r="AM15" i="4"/>
  <c r="AL45" i="5"/>
  <c r="R23" i="5"/>
  <c r="BY44" i="4"/>
  <c r="S39" i="4"/>
  <c r="BF32" i="4"/>
  <c r="AM22" i="4"/>
  <c r="BF19" i="4"/>
  <c r="S18" i="4"/>
  <c r="S16" i="4"/>
  <c r="BE13" i="4"/>
  <c r="BX13" i="4"/>
  <c r="BX40" i="4"/>
  <c r="BF36" i="4"/>
  <c r="S29" i="4"/>
  <c r="S25" i="4"/>
  <c r="BY20" i="4"/>
  <c r="BY14" i="4"/>
  <c r="S46" i="4"/>
  <c r="BY39" i="4"/>
  <c r="R34" i="4"/>
  <c r="BX28" i="4"/>
  <c r="R24" i="4"/>
  <c r="S21" i="4"/>
  <c r="S19" i="4"/>
  <c r="AL16" i="4"/>
  <c r="CS14" i="4"/>
  <c r="BY46" i="4"/>
  <c r="AM42" i="4"/>
  <c r="BX34" i="4"/>
  <c r="BY29" i="4"/>
  <c r="BY23" i="4"/>
  <c r="R20" i="4"/>
  <c r="R14" i="4"/>
  <c r="S93" i="14"/>
  <c r="R84" i="14"/>
  <c r="X95" i="14"/>
  <c r="U88" i="14"/>
  <c r="X74" i="14"/>
  <c r="R90" i="14"/>
  <c r="S83" i="14"/>
  <c r="V87" i="14"/>
  <c r="R67" i="14"/>
  <c r="S60" i="14"/>
  <c r="V72" i="14"/>
  <c r="W65" i="14"/>
  <c r="Q94" i="14"/>
  <c r="W70" i="14"/>
  <c r="V61" i="14"/>
  <c r="Q82" i="14"/>
  <c r="V28" i="14"/>
  <c r="W21" i="14"/>
  <c r="V12" i="14"/>
  <c r="W26" i="14"/>
  <c r="V17" i="14"/>
  <c r="T64" i="14"/>
  <c r="W23" i="14"/>
  <c r="T94" i="14"/>
  <c r="Q87" i="14"/>
  <c r="R97" i="14"/>
  <c r="S90" i="14"/>
  <c r="R81" i="14"/>
  <c r="Q93" i="14"/>
  <c r="T84" i="14"/>
  <c r="T93" i="14"/>
  <c r="Q70" i="14"/>
  <c r="T61" i="14"/>
  <c r="T81" i="14"/>
  <c r="X66" i="14"/>
  <c r="U59" i="14"/>
  <c r="X71" i="14"/>
  <c r="U64" i="14"/>
  <c r="V82" i="14"/>
  <c r="S70" i="14"/>
  <c r="W80" i="14"/>
  <c r="X60" i="14"/>
  <c r="T26" i="14"/>
  <c r="Q19" i="14"/>
  <c r="W67" i="14"/>
  <c r="Q24" i="14"/>
  <c r="T15" i="14"/>
  <c r="U61" i="14"/>
  <c r="T28" i="14"/>
  <c r="Q21" i="14"/>
  <c r="T90" i="14"/>
  <c r="Q83" i="14"/>
  <c r="R93" i="14"/>
  <c r="S86" i="14"/>
  <c r="T96" i="14"/>
  <c r="Q89" i="14"/>
  <c r="T80" i="14"/>
  <c r="T73" i="14"/>
  <c r="Q66" i="14"/>
  <c r="T57" i="14"/>
  <c r="R87" i="14"/>
  <c r="T66" i="14"/>
  <c r="Q59" i="14"/>
  <c r="T71" i="14"/>
  <c r="Q64" i="14"/>
  <c r="R74" i="14"/>
  <c r="S59" i="14"/>
  <c r="V20" i="14"/>
  <c r="W13" i="14"/>
  <c r="V25" i="14"/>
  <c r="W18" i="14"/>
  <c r="X68" i="14"/>
  <c r="X20" i="14"/>
  <c r="Q95" i="14"/>
  <c r="T86" i="14"/>
  <c r="Q74" i="14"/>
  <c r="R89" i="14"/>
  <c r="S82" i="14"/>
  <c r="T92" i="14"/>
  <c r="Q85" i="14"/>
  <c r="R83" i="14"/>
  <c r="X65" i="14"/>
  <c r="U58" i="14"/>
  <c r="Q71" i="14"/>
  <c r="T62" i="14"/>
  <c r="X89" i="14"/>
  <c r="V65" i="14"/>
  <c r="W58" i="14"/>
  <c r="U69" i="14"/>
  <c r="W25" i="14"/>
  <c r="V16" i="14"/>
  <c r="X64" i="14"/>
  <c r="U28" i="14"/>
  <c r="X19" i="14"/>
  <c r="U12" i="14"/>
  <c r="R22" i="14"/>
  <c r="W19" i="14"/>
  <c r="T25" i="14"/>
  <c r="U17" i="14"/>
  <c r="W28" i="14"/>
  <c r="S11" i="14"/>
  <c r="T17" i="14"/>
  <c r="T68" i="14"/>
  <c r="R14" i="14"/>
  <c r="V11" i="14"/>
  <c r="Q86" i="14"/>
  <c r="Q68" i="14"/>
  <c r="X72" i="14"/>
  <c r="V24" i="14"/>
  <c r="W17" i="14"/>
  <c r="T60" i="14"/>
  <c r="W22" i="14"/>
  <c r="V13" i="14"/>
  <c r="V26" i="14"/>
  <c r="W97" i="14"/>
  <c r="V88" i="14"/>
  <c r="W81" i="14"/>
  <c r="T91" i="14"/>
  <c r="Q84" i="14"/>
  <c r="V94" i="14"/>
  <c r="W87" i="14"/>
  <c r="V73" i="14"/>
  <c r="V71" i="14"/>
  <c r="W64" i="14"/>
  <c r="X73" i="14"/>
  <c r="V64" i="14"/>
  <c r="W57" i="14"/>
  <c r="R91" i="14"/>
  <c r="V69" i="14"/>
  <c r="W62" i="14"/>
  <c r="T72" i="14"/>
  <c r="U27" i="14"/>
  <c r="X18" i="14"/>
  <c r="U11" i="14"/>
  <c r="X23" i="14"/>
  <c r="U16" i="14"/>
  <c r="R26" i="14"/>
  <c r="S19" i="14"/>
  <c r="W93" i="14"/>
  <c r="V84" i="14"/>
  <c r="Q96" i="14"/>
  <c r="T87" i="14"/>
  <c r="Q80" i="14"/>
  <c r="V90" i="14"/>
  <c r="W83" i="14"/>
  <c r="R71" i="14"/>
  <c r="S64" i="14"/>
  <c r="V91" i="14"/>
  <c r="W69" i="14"/>
  <c r="V60" i="14"/>
  <c r="U72" i="14"/>
  <c r="X63" i="14"/>
  <c r="S92" i="14"/>
  <c r="W63" i="14"/>
  <c r="U23" i="14"/>
  <c r="X14" i="14"/>
  <c r="R25" i="14"/>
  <c r="S18" i="14"/>
  <c r="S67" i="14"/>
  <c r="T20" i="14"/>
  <c r="W15" i="14"/>
  <c r="V23" i="14"/>
  <c r="W16" i="14"/>
  <c r="S15" i="14"/>
  <c r="U26" i="14"/>
  <c r="X17" i="14"/>
  <c r="T16" i="14"/>
  <c r="W24" i="14"/>
  <c r="V27" i="14"/>
  <c r="W68" i="14"/>
  <c r="R72" i="14"/>
  <c r="W92" i="14"/>
  <c r="R61" i="14"/>
  <c r="R95" i="14"/>
  <c r="S71" i="14"/>
  <c r="X22" i="14"/>
  <c r="U15" i="14"/>
  <c r="X27" i="14"/>
  <c r="U20" i="14"/>
  <c r="X11" i="14"/>
  <c r="X24" i="14"/>
  <c r="U95" i="14"/>
  <c r="X86" i="14"/>
  <c r="U74" i="14"/>
  <c r="V89" i="14"/>
  <c r="W82" i="14"/>
  <c r="X92" i="14"/>
  <c r="U85" i="14"/>
  <c r="U90" i="14"/>
  <c r="X69" i="14"/>
  <c r="U62" i="14"/>
  <c r="U71" i="14"/>
  <c r="X62" i="14"/>
  <c r="U82" i="14"/>
  <c r="X67" i="14"/>
  <c r="U60" i="14"/>
  <c r="V70" i="14"/>
  <c r="R24" i="14"/>
  <c r="S17" i="14"/>
  <c r="R66" i="14"/>
  <c r="S22" i="14"/>
  <c r="R13" i="14"/>
  <c r="T24" i="14"/>
  <c r="Q17" i="14"/>
  <c r="U91" i="14"/>
  <c r="X82" i="14"/>
  <c r="W94" i="14"/>
  <c r="V85" i="14"/>
  <c r="U97" i="14"/>
  <c r="X88" i="14"/>
  <c r="U81" i="14"/>
  <c r="T69" i="14"/>
  <c r="Q62" i="14"/>
  <c r="X85" i="14"/>
  <c r="U67" i="14"/>
  <c r="X58" i="14"/>
  <c r="R69" i="14"/>
  <c r="S62" i="14"/>
  <c r="V83" i="14"/>
  <c r="R20" i="14"/>
  <c r="S13" i="14"/>
  <c r="T23" i="14"/>
  <c r="Q16" i="14"/>
  <c r="V58" i="14"/>
  <c r="W27" i="14"/>
  <c r="V18" i="14"/>
  <c r="U13" i="14"/>
  <c r="X21" i="14"/>
  <c r="U14" i="14"/>
  <c r="Q13" i="14"/>
  <c r="R23" i="14"/>
  <c r="S16" i="14"/>
  <c r="V14" i="14"/>
  <c r="Q61" i="14"/>
  <c r="U22" i="14"/>
  <c r="X13" i="14"/>
  <c r="T12" i="14"/>
  <c r="X25" i="14"/>
  <c r="U18" i="14"/>
  <c r="Q18" i="14"/>
  <c r="V19" i="14"/>
  <c r="Q22" i="14"/>
  <c r="V59" i="14"/>
  <c r="S65" i="14"/>
  <c r="T85" i="14"/>
  <c r="T59" i="14"/>
  <c r="U86" i="14"/>
  <c r="V66" i="14"/>
  <c r="R28" i="14"/>
  <c r="S21" i="14"/>
  <c r="R12" i="14"/>
  <c r="S26" i="14"/>
  <c r="R17" i="14"/>
  <c r="R70" i="14"/>
  <c r="S23" i="14"/>
  <c r="R92" i="14"/>
  <c r="S85" i="14"/>
  <c r="U96" i="14"/>
  <c r="X87" i="14"/>
  <c r="U80" i="14"/>
  <c r="S91" i="14"/>
  <c r="R82" i="14"/>
  <c r="W84" i="14"/>
  <c r="S68" i="14"/>
  <c r="R59" i="14"/>
  <c r="R68" i="14"/>
  <c r="S61" i="14"/>
  <c r="R73" i="14"/>
  <c r="S66" i="14"/>
  <c r="R57" i="14"/>
  <c r="X93" i="14"/>
  <c r="Q65" i="14"/>
  <c r="T22" i="14"/>
  <c r="Q15" i="14"/>
  <c r="U57" i="14"/>
  <c r="T27" i="14"/>
  <c r="Q20" i="14"/>
  <c r="T11" i="14"/>
  <c r="V22" i="14"/>
  <c r="S97" i="14"/>
  <c r="R88" i="14"/>
  <c r="S81" i="14"/>
  <c r="U92" i="14"/>
  <c r="X83" i="14"/>
  <c r="R94" i="14"/>
  <c r="S87" i="14"/>
  <c r="X97" i="14"/>
  <c r="V67" i="14"/>
  <c r="W60" i="14"/>
  <c r="S73" i="14"/>
  <c r="R64" i="14"/>
  <c r="S57" i="14"/>
  <c r="V95" i="14"/>
  <c r="T67" i="14"/>
  <c r="Q60" i="14"/>
  <c r="U73" i="14"/>
  <c r="Q27" i="14"/>
  <c r="T18" i="14"/>
  <c r="Q11" i="14"/>
  <c r="V21" i="14"/>
  <c r="W14" i="14"/>
  <c r="U25" i="14"/>
  <c r="X16" i="14"/>
  <c r="R58" i="14"/>
  <c r="R27" i="14"/>
  <c r="S20" i="14"/>
  <c r="R11" i="14"/>
  <c r="W11" i="14"/>
  <c r="T21" i="14"/>
  <c r="Q14" i="14"/>
  <c r="X12" i="14"/>
  <c r="S28" i="14"/>
  <c r="R19" i="14"/>
  <c r="S12" i="14"/>
  <c r="U65" i="14"/>
  <c r="S24" i="14"/>
  <c r="R15" i="14"/>
  <c r="V62" i="14"/>
  <c r="W12" i="14"/>
  <c r="Q26" i="14"/>
  <c r="W59" i="14"/>
  <c r="T13" i="14"/>
  <c r="V15" i="14"/>
  <c r="W20" i="14"/>
  <c r="BB37" i="4"/>
  <c r="AI55" i="4"/>
  <c r="O68" i="4"/>
  <c r="BZ14" i="4"/>
  <c r="AI52" i="4"/>
  <c r="O65" i="4"/>
  <c r="CO77" i="4"/>
  <c r="CO33" i="4"/>
  <c r="BB56" i="4"/>
  <c r="O21" i="4"/>
  <c r="BU49" i="4"/>
  <c r="BB62" i="4"/>
  <c r="AI75" i="4"/>
  <c r="BU45" i="4"/>
  <c r="BB59" i="4"/>
  <c r="AI72" i="4"/>
  <c r="BB19" i="4"/>
  <c r="CO50" i="4"/>
  <c r="BB18" i="4"/>
  <c r="AI47" i="4"/>
  <c r="O60" i="4"/>
  <c r="CO72" i="4"/>
  <c r="BU20" i="4"/>
  <c r="CO53" i="4"/>
  <c r="BU66" i="4"/>
  <c r="BB79" i="4"/>
  <c r="O36" i="4"/>
  <c r="CT14" i="4"/>
  <c r="CO41" i="4"/>
  <c r="BU57" i="4"/>
  <c r="BB70" i="4"/>
  <c r="CT13" i="4"/>
  <c r="BB51" i="4"/>
  <c r="AI64" i="4"/>
  <c r="O77" i="4"/>
  <c r="BB29" i="4"/>
  <c r="BU55" i="4"/>
  <c r="AI65" i="4"/>
  <c r="O78" i="4"/>
  <c r="AI37" i="4"/>
  <c r="O24" i="4"/>
  <c r="BU102" i="4"/>
  <c r="AI96" i="4"/>
  <c r="BU39" i="4"/>
  <c r="O29" i="4"/>
  <c r="O31" i="4"/>
  <c r="AI19" i="4"/>
  <c r="O100" i="4"/>
  <c r="BU94" i="4"/>
  <c r="BB91" i="4"/>
  <c r="AI88" i="4"/>
  <c r="O85" i="4"/>
  <c r="CO81" i="4"/>
  <c r="BU38" i="4"/>
  <c r="BU56" i="4"/>
  <c r="BB69" i="4"/>
  <c r="O103" i="5"/>
  <c r="O95" i="5"/>
  <c r="O87" i="5"/>
  <c r="O79" i="5"/>
  <c r="AH24" i="5"/>
  <c r="AH25" i="5"/>
  <c r="AH26" i="5"/>
  <c r="AH57" i="5"/>
  <c r="O52" i="5"/>
  <c r="O30" i="5"/>
  <c r="AH76" i="5"/>
  <c r="O67" i="5"/>
  <c r="BY101" i="6"/>
  <c r="BE86" i="6"/>
  <c r="AJ74" i="6"/>
  <c r="O62" i="6"/>
  <c r="AJ48" i="6"/>
  <c r="BE40" i="6"/>
  <c r="BE30" i="6"/>
  <c r="BE101" i="6"/>
  <c r="AJ89" i="6"/>
  <c r="O77" i="6"/>
  <c r="CS64" i="6"/>
  <c r="O53" i="6"/>
  <c r="BE34" i="6"/>
  <c r="AJ24" i="6"/>
  <c r="AJ100" i="6"/>
  <c r="O88" i="6"/>
  <c r="CS75" i="6"/>
  <c r="BY63" i="6"/>
  <c r="BE50" i="6"/>
  <c r="AJ35" i="6"/>
  <c r="CQ26" i="6"/>
  <c r="AJ99" i="6"/>
  <c r="O87" i="6"/>
  <c r="CS74" i="6"/>
  <c r="BY62" i="6"/>
  <c r="BE47" i="6"/>
  <c r="AJ37" i="6"/>
  <c r="O29" i="6"/>
  <c r="BE18" i="6"/>
  <c r="AF20" i="6"/>
  <c r="BE15" i="6"/>
  <c r="AH94" i="7"/>
  <c r="AI69" i="4"/>
  <c r="AI104" i="4"/>
  <c r="O33" i="4"/>
  <c r="O20" i="4"/>
  <c r="BU100" i="4"/>
  <c r="O46" i="4"/>
  <c r="O37" i="4"/>
  <c r="AI44" i="4"/>
  <c r="CO26" i="4"/>
  <c r="BU15" i="4"/>
  <c r="O98" i="4"/>
  <c r="BU93" i="4"/>
  <c r="BB90" i="4"/>
  <c r="AI87" i="4"/>
  <c r="O84" i="4"/>
  <c r="CO80" i="4"/>
  <c r="CO47" i="4"/>
  <c r="BU60" i="4"/>
  <c r="BB73" i="4"/>
  <c r="AH102" i="5"/>
  <c r="AH94" i="5"/>
  <c r="AH86" i="5"/>
  <c r="AH78" i="5"/>
  <c r="O23" i="5"/>
  <c r="O24" i="5"/>
  <c r="O25" i="5"/>
  <c r="AH59" i="5"/>
  <c r="O54" i="5"/>
  <c r="AH54" i="5"/>
  <c r="O53" i="5"/>
  <c r="AJ102" i="6"/>
  <c r="O90" i="6"/>
  <c r="CS77" i="6"/>
  <c r="BY65" i="6"/>
  <c r="CS49" i="6"/>
  <c r="BE41" i="6"/>
  <c r="BY31" i="6"/>
  <c r="AJ23" i="6"/>
  <c r="CS92" i="6"/>
  <c r="BY80" i="6"/>
  <c r="BE65" i="6"/>
  <c r="BY54" i="6"/>
  <c r="AJ39" i="6"/>
  <c r="O26" i="6"/>
  <c r="CS103" i="6"/>
  <c r="BY91" i="6"/>
  <c r="BE76" i="6"/>
  <c r="AJ64" i="6"/>
  <c r="O54" i="6"/>
  <c r="AJ36" i="6"/>
  <c r="CS27" i="6"/>
  <c r="CS102" i="6"/>
  <c r="BY90" i="6"/>
  <c r="BE75" i="6"/>
  <c r="AJ63" i="6"/>
  <c r="O51" i="6"/>
  <c r="BE39" i="6"/>
  <c r="AF30" i="6"/>
  <c r="BE21" i="6"/>
  <c r="T14" i="6"/>
  <c r="CS17" i="6"/>
  <c r="O102" i="7"/>
  <c r="O86" i="7"/>
  <c r="O46" i="7"/>
  <c r="BA25" i="7"/>
  <c r="BT97" i="7"/>
  <c r="BT84" i="7"/>
  <c r="BT80" i="7"/>
  <c r="BT76" i="7"/>
  <c r="BT72" i="7"/>
  <c r="BT68" i="7"/>
  <c r="BT64" i="7"/>
  <c r="BT92" i="7"/>
  <c r="BT52" i="7"/>
  <c r="AH36" i="7"/>
  <c r="BA21" i="7"/>
  <c r="BT95" i="7"/>
  <c r="BT55" i="7"/>
  <c r="AH37" i="7"/>
  <c r="AI73" i="4"/>
  <c r="BU43" i="4"/>
  <c r="BU28" i="4"/>
  <c r="AI16" i="4"/>
  <c r="BU98" i="4"/>
  <c r="O43" i="4"/>
  <c r="BB32" i="4"/>
  <c r="AI36" i="4"/>
  <c r="O23" i="4"/>
  <c r="BB102" i="4"/>
  <c r="CO95" i="4"/>
  <c r="BU92" i="4"/>
  <c r="BB89" i="4"/>
  <c r="AI86" i="4"/>
  <c r="O83" i="4"/>
  <c r="BZ13" i="4"/>
  <c r="BU48" i="4"/>
  <c r="BB61" i="4"/>
  <c r="AI74" i="4"/>
  <c r="O100" i="5"/>
  <c r="O92" i="5"/>
  <c r="O84" i="5"/>
  <c r="O46" i="5"/>
  <c r="AH45" i="5"/>
  <c r="O15" i="4"/>
  <c r="BU42" i="4"/>
  <c r="BB58" i="4"/>
  <c r="AI71" i="4"/>
  <c r="BU32" i="4"/>
  <c r="BB55" i="4"/>
  <c r="AI68" i="4"/>
  <c r="BG13" i="4"/>
  <c r="CO45" i="4"/>
  <c r="BU59" i="4"/>
  <c r="AI27" i="4"/>
  <c r="CO52" i="4"/>
  <c r="BU65" i="4"/>
  <c r="BB78" i="4"/>
  <c r="CO49" i="4"/>
  <c r="BU62" i="4"/>
  <c r="BB75" i="4"/>
  <c r="BB25" i="4"/>
  <c r="O54" i="4"/>
  <c r="BU22" i="4"/>
  <c r="BB50" i="4"/>
  <c r="AI63" i="4"/>
  <c r="O76" i="4"/>
  <c r="CO36" i="4"/>
  <c r="O57" i="4"/>
  <c r="CO69" i="4"/>
  <c r="O16" i="4"/>
  <c r="BB48" i="4"/>
  <c r="O19" i="4"/>
  <c r="O48" i="4"/>
  <c r="CO60" i="4"/>
  <c r="BU73" i="4"/>
  <c r="AI23" i="4"/>
  <c r="BU54" i="4"/>
  <c r="BB67" i="4"/>
  <c r="AI80" i="4"/>
  <c r="O45" i="4"/>
  <c r="CO58" i="4"/>
  <c r="BB68" i="4"/>
  <c r="BB104" i="4"/>
  <c r="BU33" i="4"/>
  <c r="AI21" i="4"/>
  <c r="O101" i="4"/>
  <c r="AI46" i="4"/>
  <c r="BU37" i="4"/>
  <c r="BB44" i="4"/>
  <c r="BB27" i="4"/>
  <c r="BU16" i="4"/>
  <c r="BB98" i="4"/>
  <c r="CO93" i="4"/>
  <c r="BU90" i="4"/>
  <c r="BB87" i="4"/>
  <c r="AI84" i="4"/>
  <c r="O81" i="4"/>
  <c r="O47" i="4"/>
  <c r="CO59" i="4"/>
  <c r="BU72" i="4"/>
  <c r="O101" i="5"/>
  <c r="O93" i="5"/>
  <c r="O85" i="5"/>
  <c r="O77" i="5"/>
  <c r="AH16" i="5"/>
  <c r="AH17" i="5"/>
  <c r="AH18" i="5"/>
  <c r="AH65" i="5"/>
  <c r="O60" i="5"/>
  <c r="AH52" i="5"/>
  <c r="O34" i="5"/>
  <c r="O75" i="5"/>
  <c r="CS97" i="6"/>
  <c r="BY85" i="6"/>
  <c r="BE70" i="6"/>
  <c r="AJ58" i="6"/>
  <c r="BE44" i="6"/>
  <c r="O38" i="6"/>
  <c r="AJ28" i="6"/>
  <c r="BY100" i="6"/>
  <c r="BE85" i="6"/>
  <c r="AJ73" i="6"/>
  <c r="O61" i="6"/>
  <c r="AJ49" i="6"/>
  <c r="AJ32" i="6"/>
  <c r="O22" i="6"/>
  <c r="BE96" i="6"/>
  <c r="AJ84" i="6"/>
  <c r="O72" i="6"/>
  <c r="CS59" i="6"/>
  <c r="BY47" i="6"/>
  <c r="CS31" i="6"/>
  <c r="CS23" i="6"/>
  <c r="BE95" i="6"/>
  <c r="AJ83" i="6"/>
  <c r="O71" i="6"/>
  <c r="CS58" i="6"/>
  <c r="BY44" i="6"/>
  <c r="AF35" i="6"/>
  <c r="AJ26" i="6"/>
  <c r="O15" i="6"/>
  <c r="BY17" i="6"/>
  <c r="AO13" i="6"/>
  <c r="AH90" i="7"/>
  <c r="BB72" i="4"/>
  <c r="CO43" i="4"/>
  <c r="AI29" i="4"/>
  <c r="CO16" i="4"/>
  <c r="O99" i="4"/>
  <c r="AI43" i="4"/>
  <c r="O35" i="4"/>
  <c r="AI38" i="4"/>
  <c r="CO23" i="4"/>
  <c r="CO102" i="4"/>
  <c r="BB96" i="4"/>
  <c r="CO92" i="4"/>
  <c r="BU89" i="4"/>
  <c r="BB86" i="4"/>
  <c r="AI83" i="4"/>
  <c r="AI20" i="4"/>
  <c r="O51" i="4"/>
  <c r="CO63" i="4"/>
  <c r="BU76" i="4"/>
  <c r="AH100" i="5"/>
  <c r="AH92" i="5"/>
  <c r="AH84" i="5"/>
  <c r="AH46" i="5"/>
  <c r="O15" i="5"/>
  <c r="O16" i="5"/>
  <c r="O17" i="5"/>
  <c r="AH67" i="5"/>
  <c r="O62" i="5"/>
  <c r="AH62" i="5"/>
  <c r="O61" i="5"/>
  <c r="BE98" i="6"/>
  <c r="AJ86" i="6"/>
  <c r="O74" i="6"/>
  <c r="CS61" i="6"/>
  <c r="O48" i="6"/>
  <c r="CS38" i="6"/>
  <c r="O30" i="6"/>
  <c r="AJ101" i="6"/>
  <c r="O89" i="6"/>
  <c r="CS76" i="6"/>
  <c r="BY64" i="6"/>
  <c r="CS50" i="6"/>
  <c r="O34" i="6"/>
  <c r="AF23" i="6"/>
  <c r="O100" i="6"/>
  <c r="CS87" i="6"/>
  <c r="BY75" i="6"/>
  <c r="BE60" i="6"/>
  <c r="AJ50" i="6"/>
  <c r="BY33" i="6"/>
  <c r="BY25" i="6"/>
  <c r="O99" i="6"/>
  <c r="CS86" i="6"/>
  <c r="BY74" i="6"/>
  <c r="BE59" i="6"/>
  <c r="AJ47" i="6"/>
  <c r="O37" i="6"/>
  <c r="CQ28" i="6"/>
  <c r="O18" i="6"/>
  <c r="O20" i="6"/>
  <c r="CX14" i="6"/>
  <c r="O98" i="7"/>
  <c r="O58" i="7"/>
  <c r="BA38" i="7"/>
  <c r="O21" i="7"/>
  <c r="BT93" i="7"/>
  <c r="BT83" i="7"/>
  <c r="BT79" i="7"/>
  <c r="BT75" i="7"/>
  <c r="BT71" i="7"/>
  <c r="BT67" i="7"/>
  <c r="BT104" i="7"/>
  <c r="BT88" i="7"/>
  <c r="BT48" i="7"/>
  <c r="O33" i="7"/>
  <c r="O17" i="7"/>
  <c r="BT91" i="7"/>
  <c r="BT51" i="7"/>
  <c r="BU63" i="4"/>
  <c r="BB76" i="4"/>
  <c r="BU40" i="4"/>
  <c r="AI25" i="4"/>
  <c r="BB103" i="4"/>
  <c r="O97" i="4"/>
  <c r="BB40" i="4"/>
  <c r="AI30" i="4"/>
  <c r="AI32" i="4"/>
  <c r="BB20" i="4"/>
  <c r="CO100" i="4"/>
  <c r="O95" i="4"/>
  <c r="CO91" i="4"/>
  <c r="BU88" i="4"/>
  <c r="BB85" i="4"/>
  <c r="AI82" i="4"/>
  <c r="BU23" i="4"/>
  <c r="CO51" i="4"/>
  <c r="BU64" i="4"/>
  <c r="BB77" i="4"/>
  <c r="O98" i="5"/>
  <c r="O90" i="5"/>
  <c r="O82" i="5"/>
  <c r="AH36" i="5"/>
  <c r="AH37" i="5"/>
  <c r="AH38" i="5"/>
  <c r="AH15" i="5"/>
  <c r="AH69" i="5"/>
  <c r="O64" i="5"/>
  <c r="AH56" i="5"/>
  <c r="O47" i="5"/>
  <c r="O102" i="6"/>
  <c r="CS89" i="6"/>
  <c r="BY77" i="6"/>
  <c r="BE62" i="6"/>
  <c r="BY49" i="6"/>
  <c r="AJ41" i="6"/>
  <c r="AJ31" i="6"/>
  <c r="CS104" i="6"/>
  <c r="BY92" i="6"/>
  <c r="BE77" i="6"/>
  <c r="AJ65" i="6"/>
  <c r="BE53" i="6"/>
  <c r="O39" i="6"/>
  <c r="CQ25" i="6"/>
  <c r="BY103" i="6"/>
  <c r="BE88" i="6"/>
  <c r="AJ76" i="6"/>
  <c r="O64" i="6"/>
  <c r="CS51" i="6"/>
  <c r="CS35" i="6"/>
  <c r="BE27" i="6"/>
  <c r="BY102" i="6"/>
  <c r="BE87" i="6"/>
  <c r="AJ75" i="6"/>
  <c r="O63" i="6"/>
  <c r="CS48" i="6"/>
  <c r="CS37" i="6"/>
  <c r="CS29" i="6"/>
  <c r="CS19" i="6"/>
  <c r="O21" i="6"/>
  <c r="BY16" i="6"/>
  <c r="BT90" i="7"/>
  <c r="BT50" i="7"/>
  <c r="BA32" i="7"/>
  <c r="BA16" i="7"/>
  <c r="BA89" i="7"/>
  <c r="BA82" i="7"/>
  <c r="BA78" i="7"/>
  <c r="BA74" i="7"/>
  <c r="BA70" i="7"/>
  <c r="BA66" i="7"/>
  <c r="BA100" i="7"/>
  <c r="BA60" i="7"/>
  <c r="O42" i="7"/>
  <c r="O28" i="7"/>
  <c r="BA103" i="7"/>
  <c r="BA87" i="7"/>
  <c r="BB64" i="4"/>
  <c r="AI77" i="4"/>
  <c r="AI39" i="4"/>
  <c r="CO24" i="4"/>
  <c r="O103" i="4"/>
  <c r="BU96" i="4"/>
  <c r="CO39" i="4"/>
  <c r="BU29" i="4"/>
  <c r="BU31" i="4"/>
  <c r="CO19" i="4"/>
  <c r="BB100" i="4"/>
  <c r="CO94" i="4"/>
  <c r="BU91" i="4"/>
  <c r="BB88" i="4"/>
  <c r="AI85" i="4"/>
  <c r="O82" i="4"/>
  <c r="CO27" i="4"/>
  <c r="BU52" i="4"/>
  <c r="BB65" i="4"/>
  <c r="AI78" i="4"/>
  <c r="AH97" i="5"/>
  <c r="AH89" i="5"/>
  <c r="AH81" i="5"/>
  <c r="O35" i="5"/>
  <c r="O36" i="5"/>
  <c r="O37" i="5"/>
  <c r="O22" i="5"/>
  <c r="AH71" i="5"/>
  <c r="O66" i="5"/>
  <c r="AH58" i="5"/>
  <c r="O49" i="5"/>
  <c r="CS101" i="6"/>
  <c r="BY89" i="6"/>
  <c r="BE74" i="6"/>
  <c r="AJ62" i="6"/>
  <c r="BE48" i="6"/>
  <c r="O41" i="6"/>
  <c r="CS30" i="6"/>
  <c r="BY104" i="6"/>
  <c r="BE89" i="6"/>
  <c r="AJ77" i="6"/>
  <c r="O65" i="6"/>
  <c r="AJ53" i="6"/>
  <c r="BE37" i="6"/>
  <c r="BY24" i="6"/>
  <c r="BE100" i="6"/>
  <c r="AJ88" i="6"/>
  <c r="O76" i="6"/>
  <c r="CS63" i="6"/>
  <c r="BY51" i="6"/>
  <c r="BY35" i="6"/>
  <c r="O27" i="6"/>
  <c r="BE99" i="6"/>
  <c r="AJ87" i="6"/>
  <c r="O75" i="6"/>
  <c r="CS62" i="6"/>
  <c r="BY48" i="6"/>
  <c r="BY37" i="6"/>
  <c r="BE29" i="6"/>
  <c r="BY18" i="6"/>
  <c r="CQ20" i="6"/>
  <c r="AJ16" i="6"/>
  <c r="BA94" i="7"/>
  <c r="BA54" i="7"/>
  <c r="BA35" i="7"/>
  <c r="O19" i="7"/>
  <c r="AH93" i="7"/>
  <c r="AH83" i="7"/>
  <c r="AH79" i="7"/>
  <c r="AH75" i="7"/>
  <c r="AH71" i="7"/>
  <c r="CO20" i="4"/>
  <c r="CO48" i="4"/>
  <c r="BU61" i="4"/>
  <c r="BB74" i="4"/>
  <c r="CO42" i="4"/>
  <c r="BU58" i="4"/>
  <c r="BB71" i="4"/>
  <c r="O18" i="4"/>
  <c r="O50" i="4"/>
  <c r="CO62" i="4"/>
  <c r="CO38" i="4"/>
  <c r="O56" i="4"/>
  <c r="CO68" i="4"/>
  <c r="AI17" i="4"/>
  <c r="O53" i="4"/>
  <c r="CO65" i="4"/>
  <c r="BU78" i="4"/>
  <c r="CO34" i="4"/>
  <c r="AI57" i="4"/>
  <c r="AI28" i="4"/>
  <c r="BU53" i="4"/>
  <c r="BB66" i="4"/>
  <c r="AI79" i="4"/>
  <c r="BB47" i="4"/>
  <c r="AI60" i="4"/>
  <c r="O73" i="4"/>
  <c r="BB21" i="4"/>
  <c r="BU51" i="4"/>
  <c r="AI24" i="4"/>
  <c r="AI51" i="4"/>
  <c r="O64" i="4"/>
  <c r="CO76" i="4"/>
  <c r="O38" i="4"/>
  <c r="CO57" i="4"/>
  <c r="BU70" i="4"/>
  <c r="CO17" i="4"/>
  <c r="AI49" i="4"/>
  <c r="O62" i="4"/>
  <c r="BU71" i="4"/>
  <c r="O96" i="4"/>
  <c r="CO29" i="4"/>
  <c r="BB17" i="4"/>
  <c r="BB99" i="4"/>
  <c r="BB43" i="4"/>
  <c r="BU35" i="4"/>
  <c r="AI40" i="4"/>
  <c r="BB24" i="4"/>
  <c r="AI103" i="4"/>
  <c r="CO96" i="4"/>
  <c r="O93" i="4"/>
  <c r="CO89" i="4"/>
  <c r="BU86" i="4"/>
  <c r="BB83" i="4"/>
  <c r="BU17" i="4"/>
  <c r="AI50" i="4"/>
  <c r="O63" i="4"/>
  <c r="CO75" i="4"/>
  <c r="O99" i="5"/>
  <c r="O91" i="5"/>
  <c r="O83" i="5"/>
  <c r="AH41" i="5"/>
  <c r="O41" i="5"/>
  <c r="AH42" i="5"/>
  <c r="AH31" i="5"/>
  <c r="AH73" i="5"/>
  <c r="O68" i="5"/>
  <c r="AH60" i="5"/>
  <c r="O51" i="5"/>
  <c r="BJ13" i="6"/>
  <c r="O94" i="6"/>
  <c r="CS81" i="6"/>
  <c r="BY69" i="6"/>
  <c r="CS53" i="6"/>
  <c r="AJ43" i="6"/>
  <c r="AF34" i="6"/>
  <c r="CS25" i="6"/>
  <c r="CS96" i="6"/>
  <c r="BY84" i="6"/>
  <c r="BE69" i="6"/>
  <c r="AJ57" i="6"/>
  <c r="BE45" i="6"/>
  <c r="AJ29" i="6"/>
  <c r="O19" i="6"/>
  <c r="BY95" i="6"/>
  <c r="BE80" i="6"/>
  <c r="AJ68" i="6"/>
  <c r="O56" i="6"/>
  <c r="AJ40" i="6"/>
  <c r="AJ30" i="6"/>
  <c r="AF21" i="6"/>
  <c r="BY94" i="6"/>
  <c r="BE79" i="6"/>
  <c r="AJ67" i="6"/>
  <c r="O55" i="6"/>
  <c r="BY42" i="6"/>
  <c r="AF33" i="6"/>
  <c r="O24" i="6"/>
  <c r="AJ18" i="6"/>
  <c r="CD14" i="6"/>
  <c r="AH102" i="7"/>
  <c r="AI61" i="4"/>
  <c r="BU75" i="4"/>
  <c r="CO40" i="4"/>
  <c r="O27" i="4"/>
  <c r="T14" i="4"/>
  <c r="BB97" i="4"/>
  <c r="AI41" i="4"/>
  <c r="CO30" i="4"/>
  <c r="CO32" i="4"/>
  <c r="BU21" i="4"/>
  <c r="AI101" i="4"/>
  <c r="AI95" i="4"/>
  <c r="O92" i="4"/>
  <c r="CO88" i="4"/>
  <c r="BU85" i="4"/>
  <c r="BB82" i="4"/>
  <c r="O32" i="4"/>
  <c r="AI54" i="4"/>
  <c r="O67" i="4"/>
  <c r="CO79" i="4"/>
  <c r="AH98" i="5"/>
  <c r="AH90" i="5"/>
  <c r="AH82" i="5"/>
  <c r="AH39" i="5"/>
  <c r="O39" i="5"/>
  <c r="AH40" i="5"/>
  <c r="O38" i="5"/>
  <c r="AH75" i="5"/>
  <c r="O70" i="5"/>
  <c r="AH70" i="5"/>
  <c r="O69" i="5"/>
  <c r="BY97" i="6"/>
  <c r="BE82" i="6"/>
  <c r="AJ70" i="6"/>
  <c r="O58" i="6"/>
  <c r="AJ44" i="6"/>
  <c r="BE36" i="6"/>
  <c r="BY27" i="6"/>
  <c r="BE97" i="6"/>
  <c r="AJ85" i="6"/>
  <c r="O73" i="6"/>
  <c r="CS60" i="6"/>
  <c r="O49" i="6"/>
  <c r="AF31" i="6"/>
  <c r="BY21" i="6"/>
  <c r="AJ96" i="6"/>
  <c r="O84" i="6"/>
  <c r="CS71" i="6"/>
  <c r="BY59" i="6"/>
  <c r="BE46" i="6"/>
  <c r="BE31" i="6"/>
  <c r="BE23" i="6"/>
  <c r="AJ95" i="6"/>
  <c r="O83" i="6"/>
  <c r="CS70" i="6"/>
  <c r="BY58" i="6"/>
  <c r="CS43" i="6"/>
  <c r="CS34" i="6"/>
  <c r="AF25" i="6"/>
  <c r="BJ14" i="6"/>
  <c r="AJ17" i="6"/>
  <c r="CD13" i="6"/>
  <c r="O94" i="7"/>
  <c r="O54" i="7"/>
  <c r="BA33" i="7"/>
  <c r="BA17" i="7"/>
  <c r="BT89" i="7"/>
  <c r="BT82" i="7"/>
  <c r="BT78" i="7"/>
  <c r="BT74" i="7"/>
  <c r="BT70" i="7"/>
  <c r="BT66" i="7"/>
  <c r="BT100" i="7"/>
  <c r="BT60" i="7"/>
  <c r="AH42" i="7"/>
  <c r="O29" i="7"/>
  <c r="BT103" i="7"/>
  <c r="BT87" i="7"/>
  <c r="BT47" i="7"/>
  <c r="CO66" i="4"/>
  <c r="CO104" i="4"/>
  <c r="BU34" i="4"/>
  <c r="CO22" i="4"/>
  <c r="CO101" i="4"/>
  <c r="BU46" i="4"/>
  <c r="BB38" i="4"/>
  <c r="CO25" i="4"/>
  <c r="O30" i="4"/>
  <c r="AI18" i="4"/>
  <c r="AI99" i="4"/>
  <c r="AI94" i="4"/>
  <c r="O91" i="4"/>
  <c r="CO87" i="4"/>
  <c r="BU84" i="4"/>
  <c r="BB81" i="4"/>
  <c r="AI33" i="4"/>
  <c r="O55" i="4"/>
  <c r="CO67" i="4"/>
  <c r="O104" i="5"/>
  <c r="O96" i="5"/>
  <c r="O88" i="5"/>
  <c r="O80" i="5"/>
  <c r="AH28" i="5"/>
  <c r="AH29" i="5"/>
  <c r="AH30" i="5"/>
  <c r="O42" i="5"/>
  <c r="AH19" i="5"/>
  <c r="O72" i="5"/>
  <c r="AH64" i="5"/>
  <c r="O55" i="5"/>
  <c r="AJ98" i="6"/>
  <c r="O86" i="6"/>
  <c r="CS73" i="6"/>
  <c r="BY61" i="6"/>
  <c r="CS45" i="6"/>
  <c r="BY38" i="6"/>
  <c r="CQ29" i="6"/>
  <c r="O101" i="6"/>
  <c r="CS88" i="6"/>
  <c r="BY76" i="6"/>
  <c r="BE61" i="6"/>
  <c r="BY50" i="6"/>
  <c r="CQ33" i="6"/>
  <c r="CS22" i="6"/>
  <c r="CS99" i="6"/>
  <c r="BY87" i="6"/>
  <c r="BE72" i="6"/>
  <c r="AJ60" i="6"/>
  <c r="O50" i="6"/>
  <c r="AJ33" i="6"/>
  <c r="AJ25" i="6"/>
  <c r="CS98" i="6"/>
  <c r="BY86" i="6"/>
  <c r="BE71" i="6"/>
  <c r="AJ59" i="6"/>
  <c r="O47" i="6"/>
  <c r="AF36" i="6"/>
  <c r="CQ27" i="6"/>
  <c r="BE17" i="6"/>
  <c r="BE19" i="6"/>
  <c r="BT102" i="7"/>
  <c r="BT86" i="7"/>
  <c r="BT46" i="7"/>
  <c r="BA28" i="7"/>
  <c r="BA101" i="7"/>
  <c r="BA85" i="7"/>
  <c r="BA81" i="7"/>
  <c r="BA77" i="7"/>
  <c r="BA73" i="7"/>
  <c r="BA69" i="7"/>
  <c r="BA65" i="7"/>
  <c r="BA96" i="7"/>
  <c r="BA56" i="7"/>
  <c r="BA39" i="7"/>
  <c r="AH24" i="7"/>
  <c r="BA99" i="7"/>
  <c r="BA59" i="7"/>
  <c r="BU67" i="4"/>
  <c r="BU104" i="4"/>
  <c r="O34" i="4"/>
  <c r="O22" i="4"/>
  <c r="BB101" i="4"/>
  <c r="BB46" i="4"/>
  <c r="CO37" i="4"/>
  <c r="O25" i="4"/>
  <c r="BB28" i="4"/>
  <c r="O17" i="4"/>
  <c r="CO98" i="4"/>
  <c r="O94" i="4"/>
  <c r="CO90" i="4"/>
  <c r="BU87" i="4"/>
  <c r="BB84" i="4"/>
  <c r="AI81" i="4"/>
  <c r="AI34" i="4"/>
  <c r="CO55" i="4"/>
  <c r="BU68" i="4"/>
  <c r="AH103" i="5"/>
  <c r="AH95" i="5"/>
  <c r="AH87" i="5"/>
  <c r="AH79" i="5"/>
  <c r="O27" i="5"/>
  <c r="O28" i="5"/>
  <c r="O29" i="5"/>
  <c r="AH47" i="5"/>
  <c r="O26" i="5"/>
  <c r="O74" i="5"/>
  <c r="AH66" i="5"/>
  <c r="O57" i="5"/>
  <c r="O98" i="6"/>
  <c r="CS85" i="6"/>
  <c r="BY73" i="6"/>
  <c r="BE58" i="6"/>
  <c r="BY45" i="6"/>
  <c r="AJ38" i="6"/>
  <c r="BY28" i="6"/>
  <c r="CS100" i="6"/>
  <c r="BY88" i="6"/>
  <c r="BE73" i="6"/>
  <c r="AJ61" i="6"/>
  <c r="BE49" i="6"/>
  <c r="BY32" i="6"/>
  <c r="BE22" i="6"/>
  <c r="BY99" i="6"/>
  <c r="BE84" i="6"/>
  <c r="AJ72" i="6"/>
  <c r="O60" i="6"/>
  <c r="CS47" i="6"/>
  <c r="AF32" i="6"/>
  <c r="AF24" i="6"/>
  <c r="BY98" i="6"/>
  <c r="BE83" i="6"/>
  <c r="AJ71" i="6"/>
  <c r="O59" i="6"/>
  <c r="CS44" i="6"/>
  <c r="O36" i="6"/>
  <c r="BY26" i="6"/>
  <c r="CS16" i="6"/>
  <c r="AJ19" i="6"/>
  <c r="BF13" i="7"/>
  <c r="BA90" i="7"/>
  <c r="BA50" i="7"/>
  <c r="BA31" i="7"/>
  <c r="BA15" i="7"/>
  <c r="AH89" i="7"/>
  <c r="AH82" i="7"/>
  <c r="AH78" i="7"/>
  <c r="AH74" i="7"/>
  <c r="AH70" i="7"/>
  <c r="AH66" i="7"/>
  <c r="AH100" i="7"/>
  <c r="AH60" i="7"/>
  <c r="BT41" i="7"/>
  <c r="O27" i="7"/>
  <c r="AH103" i="7"/>
  <c r="AH87" i="7"/>
  <c r="AH47" i="7"/>
  <c r="O26" i="4"/>
  <c r="O52" i="4"/>
  <c r="CO64" i="4"/>
  <c r="BU77" i="4"/>
  <c r="O49" i="4"/>
  <c r="CO61" i="4"/>
  <c r="BU74" i="4"/>
  <c r="BU24" i="4"/>
  <c r="AI53" i="4"/>
  <c r="BB16" i="4"/>
  <c r="BB45" i="4"/>
  <c r="AI59" i="4"/>
  <c r="O72" i="4"/>
  <c r="BB35" i="4"/>
  <c r="AI56" i="4"/>
  <c r="O69" i="4"/>
  <c r="BB15" i="4"/>
  <c r="BU47" i="4"/>
  <c r="BB60" i="4"/>
  <c r="O40" i="4"/>
  <c r="CO56" i="4"/>
  <c r="BU69" i="4"/>
  <c r="AN13" i="4"/>
  <c r="BU50" i="4"/>
  <c r="BB63" i="4"/>
  <c r="AI76" i="4"/>
  <c r="BU26" i="4"/>
  <c r="CO54" i="4"/>
  <c r="BU36" i="4"/>
  <c r="BB54" i="4"/>
  <c r="AI67" i="4"/>
  <c r="O80" i="4"/>
  <c r="AI48" i="4"/>
  <c r="O61" i="4"/>
  <c r="CO73" i="4"/>
  <c r="AI22" i="4"/>
  <c r="BB52" i="4"/>
  <c r="O58" i="4"/>
  <c r="CO74" i="4"/>
  <c r="BB41" i="4"/>
  <c r="BU27" i="4"/>
  <c r="AI15" i="4"/>
  <c r="CO97" i="4"/>
  <c r="O42" i="4"/>
  <c r="AI31" i="4"/>
  <c r="BB33" i="4"/>
  <c r="CO21" i="4"/>
  <c r="BU101" i="4"/>
  <c r="BB95" i="4"/>
  <c r="AI92" i="4"/>
  <c r="O89" i="4"/>
  <c r="CO85" i="4"/>
  <c r="BU82" i="4"/>
  <c r="CO28" i="4"/>
  <c r="BB53" i="4"/>
  <c r="AI66" i="4"/>
  <c r="O79" i="4"/>
  <c r="O97" i="5"/>
  <c r="O89" i="5"/>
  <c r="O81" i="5"/>
  <c r="AH32" i="5"/>
  <c r="AH33" i="5"/>
  <c r="AH34" i="5"/>
  <c r="AH49" i="5"/>
  <c r="AH35" i="5"/>
  <c r="O76" i="5"/>
  <c r="AH68" i="5"/>
  <c r="O59" i="5"/>
  <c r="BE102" i="6"/>
  <c r="AJ90" i="6"/>
  <c r="O78" i="6"/>
  <c r="CS65" i="6"/>
  <c r="O52" i="6"/>
  <c r="O42" i="6"/>
  <c r="CQ32" i="6"/>
  <c r="BY23" i="6"/>
  <c r="O93" i="6"/>
  <c r="CS80" i="6"/>
  <c r="BY68" i="6"/>
  <c r="CS54" i="6"/>
  <c r="BY39" i="6"/>
  <c r="BE26" i="6"/>
  <c r="O104" i="6"/>
  <c r="CS91" i="6"/>
  <c r="BY79" i="6"/>
  <c r="BE64" i="6"/>
  <c r="AJ54" i="6"/>
  <c r="BY36" i="6"/>
  <c r="O28" i="6"/>
  <c r="O103" i="6"/>
  <c r="CS90" i="6"/>
  <c r="BY78" i="6"/>
  <c r="BE63" i="6"/>
  <c r="AJ51" i="6"/>
  <c r="BY40" i="6"/>
  <c r="CQ31" i="6"/>
  <c r="CS21" i="6"/>
  <c r="AJ15" i="6"/>
  <c r="AJ20" i="6"/>
  <c r="AH98" i="7"/>
  <c r="O66" i="4"/>
  <c r="CO78" i="4"/>
  <c r="AI35" i="4"/>
  <c r="BB23" i="4"/>
  <c r="AI102" i="4"/>
  <c r="CO46" i="4"/>
  <c r="O39" i="4"/>
  <c r="BB26" i="4"/>
  <c r="BU30" i="4"/>
  <c r="CO18" i="4"/>
  <c r="BU99" i="4"/>
  <c r="BB94" i="4"/>
  <c r="AI91" i="4"/>
  <c r="O88" i="4"/>
  <c r="CO84" i="4"/>
  <c r="BU81" i="4"/>
  <c r="BB39" i="4"/>
  <c r="BB57" i="4"/>
  <c r="AI70" i="4"/>
  <c r="AH104" i="5"/>
  <c r="AH96" i="5"/>
  <c r="AH88" i="5"/>
  <c r="AH80" i="5"/>
  <c r="O31" i="5"/>
  <c r="O32" i="5"/>
  <c r="O33" i="5"/>
  <c r="AH51" i="5"/>
  <c r="AH44" i="5"/>
  <c r="O40" i="5"/>
  <c r="O43" i="5"/>
  <c r="T13" i="6"/>
  <c r="CS93" i="6"/>
  <c r="BY81" i="6"/>
  <c r="BE66" i="6"/>
  <c r="BY53" i="6"/>
  <c r="O43" i="6"/>
  <c r="CS33" i="6"/>
  <c r="BE25" i="6"/>
  <c r="BY96" i="6"/>
  <c r="BE81" i="6"/>
  <c r="AJ69" i="6"/>
  <c r="O57" i="6"/>
  <c r="AJ45" i="6"/>
  <c r="AF28" i="6"/>
  <c r="CS18" i="6"/>
  <c r="BE92" i="6"/>
  <c r="AJ80" i="6"/>
  <c r="O68" i="6"/>
  <c r="CS55" i="6"/>
  <c r="O40" i="6"/>
  <c r="AF29" i="6"/>
  <c r="CS20" i="6"/>
  <c r="BE91" i="6"/>
  <c r="AJ79" i="6"/>
  <c r="O67" i="6"/>
  <c r="CS52" i="6"/>
  <c r="CS41" i="6"/>
  <c r="CS32" i="6"/>
  <c r="CQ23" i="6"/>
  <c r="O17" i="6"/>
  <c r="AO14" i="6"/>
  <c r="AM13" i="7"/>
  <c r="O90" i="7"/>
  <c r="O50" i="7"/>
  <c r="BA29" i="7"/>
  <c r="BT101" i="7"/>
  <c r="BT85" i="7"/>
  <c r="BT81" i="7"/>
  <c r="BT77" i="7"/>
  <c r="BT73" i="7"/>
  <c r="BT69" i="7"/>
  <c r="BT65" i="7"/>
  <c r="BT96" i="7"/>
  <c r="BT56" i="7"/>
  <c r="BT39" i="7"/>
  <c r="O25" i="7"/>
  <c r="BT99" i="7"/>
  <c r="BT59" i="7"/>
  <c r="AH41" i="7"/>
  <c r="O70" i="4"/>
  <c r="O104" i="4"/>
  <c r="BB31" i="4"/>
  <c r="BU19" i="4"/>
  <c r="AI100" i="4"/>
  <c r="CO44" i="4"/>
  <c r="BB36" i="4"/>
  <c r="O44" i="4"/>
  <c r="AI26" i="4"/>
  <c r="BG14" i="4"/>
  <c r="BU97" i="4"/>
  <c r="BB93" i="4"/>
  <c r="AI90" i="4"/>
  <c r="O87" i="4"/>
  <c r="CO83" i="4"/>
  <c r="BU80" i="4"/>
  <c r="BU41" i="4"/>
  <c r="AI58" i="4"/>
  <c r="O71" i="4"/>
  <c r="O102" i="5"/>
  <c r="O94" i="5"/>
  <c r="O86" i="5"/>
  <c r="O78" i="5"/>
  <c r="AH20" i="5"/>
  <c r="AH21" i="5"/>
  <c r="AH22" i="5"/>
  <c r="AH53" i="5"/>
  <c r="AM14" i="5"/>
  <c r="T14" i="5"/>
  <c r="O63" i="5"/>
  <c r="AJ82" i="6"/>
  <c r="CS57" i="6"/>
  <c r="BE35" i="6"/>
  <c r="AJ97" i="6"/>
  <c r="CS72" i="6"/>
  <c r="CS46" i="6"/>
  <c r="AJ21" i="6"/>
  <c r="CS83" i="6"/>
  <c r="BE56" i="6"/>
  <c r="O31" i="6"/>
  <c r="O95" i="6"/>
  <c r="BY70" i="6"/>
  <c r="BY43" i="6"/>
  <c r="CS24" i="6"/>
  <c r="O16" i="6"/>
  <c r="BT58" i="7"/>
  <c r="BT24" i="7"/>
  <c r="BA84" i="7"/>
  <c r="BA76" i="7"/>
  <c r="BA68" i="7"/>
  <c r="BA92" i="7"/>
  <c r="O36" i="7"/>
  <c r="BA95" i="7"/>
  <c r="CO70" i="4"/>
  <c r="BB30" i="4"/>
  <c r="CO99" i="4"/>
  <c r="CO35" i="4"/>
  <c r="BU25" i="4"/>
  <c r="AI97" i="4"/>
  <c r="O90" i="4"/>
  <c r="BU83" i="4"/>
  <c r="AI45" i="4"/>
  <c r="CO71" i="4"/>
  <c r="AH93" i="5"/>
  <c r="AH77" i="5"/>
  <c r="O20" i="5"/>
  <c r="AH55" i="5"/>
  <c r="AH23" i="5"/>
  <c r="O65" i="5"/>
  <c r="O82" i="6"/>
  <c r="BY57" i="6"/>
  <c r="O35" i="6"/>
  <c r="O97" i="6"/>
  <c r="BY72" i="6"/>
  <c r="BY46" i="6"/>
  <c r="BE20" i="6"/>
  <c r="BY83" i="6"/>
  <c r="AJ56" i="6"/>
  <c r="BY30" i="6"/>
  <c r="CS94" i="6"/>
  <c r="BE67" i="6"/>
  <c r="CS42" i="6"/>
  <c r="BE24" i="6"/>
  <c r="CS15" i="6"/>
  <c r="BA86" i="7"/>
  <c r="BA27" i="7"/>
  <c r="AH85" i="7"/>
  <c r="AH77" i="7"/>
  <c r="AH69" i="7"/>
  <c r="AH64" i="7"/>
  <c r="AH88" i="7"/>
  <c r="BT37" i="7"/>
  <c r="BA19" i="7"/>
  <c r="AH91" i="7"/>
  <c r="AH86" i="7"/>
  <c r="O85" i="7"/>
  <c r="O69" i="7"/>
  <c r="BA37" i="7"/>
  <c r="O47" i="7"/>
  <c r="O24" i="7"/>
  <c r="O49" i="7"/>
  <c r="BA53" i="7"/>
  <c r="BA49" i="7"/>
  <c r="AH49" i="7"/>
  <c r="AJ100" i="8"/>
  <c r="BE99" i="8"/>
  <c r="BX84" i="8"/>
  <c r="BX68" i="8"/>
  <c r="AJ53" i="8"/>
  <c r="BX94" i="8"/>
  <c r="BX79" i="8"/>
  <c r="BX63" i="8"/>
  <c r="AJ43" i="8"/>
  <c r="BX86" i="8"/>
  <c r="BX70" i="8"/>
  <c r="BX52" i="8"/>
  <c r="BX93" i="8"/>
  <c r="BX77" i="8"/>
  <c r="BX61" i="8"/>
  <c r="AJ46" i="8"/>
  <c r="O31" i="8"/>
  <c r="AJ42" i="8"/>
  <c r="AJ24" i="8"/>
  <c r="O41" i="8"/>
  <c r="O25" i="8"/>
  <c r="BX39" i="8"/>
  <c r="O20" i="8"/>
  <c r="AO30" i="12"/>
  <c r="AI21" i="12"/>
  <c r="AC33" i="12"/>
  <c r="K24" i="12"/>
  <c r="W36" i="12"/>
  <c r="AC26" i="12"/>
  <c r="W17" i="12"/>
  <c r="W28" i="12"/>
  <c r="Q19" i="12"/>
  <c r="AC10" i="12"/>
  <c r="AO13" i="12"/>
  <c r="BT38" i="7"/>
  <c r="O80" i="7"/>
  <c r="O64" i="7"/>
  <c r="BA18" i="7"/>
  <c r="BT35" i="7"/>
  <c r="AH19" i="7"/>
  <c r="BA36" i="7"/>
  <c r="BT42" i="7"/>
  <c r="O40" i="7"/>
  <c r="AH34" i="7"/>
  <c r="BX103" i="8"/>
  <c r="O99" i="8"/>
  <c r="BE84" i="8"/>
  <c r="BE68" i="8"/>
  <c r="O53" i="8"/>
  <c r="BE94" i="8"/>
  <c r="BE79" i="8"/>
  <c r="BE63" i="8"/>
  <c r="O43" i="8"/>
  <c r="BE86" i="8"/>
  <c r="BE70" i="8"/>
  <c r="BE52" i="8"/>
  <c r="BE93" i="8"/>
  <c r="BE77" i="8"/>
  <c r="BE61" i="8"/>
  <c r="O46" i="8"/>
  <c r="BE30" i="8"/>
  <c r="O42" i="8"/>
  <c r="BX23" i="8"/>
  <c r="BX40" i="8"/>
  <c r="BX24" i="8"/>
  <c r="BE39" i="8"/>
  <c r="BX19" i="8"/>
  <c r="W35" i="12"/>
  <c r="AI25" i="12"/>
  <c r="AC16" i="12"/>
  <c r="K28" i="12"/>
  <c r="E19" i="12"/>
  <c r="AC30" i="12"/>
  <c r="W21" i="12"/>
  <c r="AC32" i="12"/>
  <c r="Q23" i="12"/>
  <c r="K10" i="12"/>
  <c r="W13" i="12"/>
  <c r="Q14" i="12"/>
  <c r="O93" i="7"/>
  <c r="O71" i="7"/>
  <c r="O48" i="7"/>
  <c r="O51" i="7"/>
  <c r="BT26" i="7"/>
  <c r="BA57" i="7"/>
  <c r="O61" i="7"/>
  <c r="O57" i="7"/>
  <c r="BT57" i="7"/>
  <c r="AJ102" i="8"/>
  <c r="BE102" i="8"/>
  <c r="AJ85" i="8"/>
  <c r="AJ69" i="8"/>
  <c r="BX54" i="8"/>
  <c r="BX96" i="8"/>
  <c r="AJ80" i="8"/>
  <c r="AJ64" i="8"/>
  <c r="AJ50" i="8"/>
  <c r="AJ87" i="8"/>
  <c r="AJ71" i="8"/>
  <c r="AJ55" i="8"/>
  <c r="BX95" i="8"/>
  <c r="AJ78" i="8"/>
  <c r="AJ62" i="8"/>
  <c r="AJ47" i="8"/>
  <c r="AJ33" i="8"/>
  <c r="AJ17" i="8"/>
  <c r="AJ26" i="8"/>
  <c r="BX44" i="8"/>
  <c r="O27" i="8"/>
  <c r="AJ40" i="8"/>
  <c r="BE24" i="8"/>
  <c r="AI34" i="12"/>
  <c r="K25" i="12"/>
  <c r="E16" i="12"/>
  <c r="AC27" i="12"/>
  <c r="W18" i="12"/>
  <c r="E30" i="12"/>
  <c r="AO20" i="12"/>
  <c r="E32" i="12"/>
  <c r="AI22" i="12"/>
  <c r="AI10" i="12"/>
  <c r="E14" i="12"/>
  <c r="Q10" i="12"/>
  <c r="BA30" i="7"/>
  <c r="O78" i="7"/>
  <c r="O100" i="7"/>
  <c r="O103" i="7"/>
  <c r="BT33" i="7"/>
  <c r="BT17" i="7"/>
  <c r="AH29" i="7"/>
  <c r="AH32" i="7"/>
  <c r="AH31" i="7"/>
  <c r="AH26" i="7"/>
  <c r="O103" i="8"/>
  <c r="O93" i="8"/>
  <c r="O77" i="8"/>
  <c r="O61" i="8"/>
  <c r="O44" i="8"/>
  <c r="O88" i="8"/>
  <c r="O72" i="8"/>
  <c r="O56" i="8"/>
  <c r="O96" i="8"/>
  <c r="O79" i="8"/>
  <c r="O63" i="8"/>
  <c r="BE47" i="8"/>
  <c r="O86" i="8"/>
  <c r="O70" i="8"/>
  <c r="BE53" i="8"/>
  <c r="BE38" i="8"/>
  <c r="BX25" i="8"/>
  <c r="BX33" i="8"/>
  <c r="AJ20" i="8"/>
  <c r="AJ35" i="8"/>
  <c r="O18" i="8"/>
  <c r="O32" i="8"/>
  <c r="BJ14" i="8"/>
  <c r="K29" i="12"/>
  <c r="AC31" i="12"/>
  <c r="W34" i="12"/>
  <c r="AI15" i="12"/>
  <c r="AC17" i="12"/>
  <c r="T69" i="7"/>
  <c r="AH61" i="5"/>
  <c r="AH48" i="5"/>
  <c r="O71" i="5"/>
  <c r="BE78" i="6"/>
  <c r="BE52" i="6"/>
  <c r="BE33" i="6"/>
  <c r="BE93" i="6"/>
  <c r="O69" i="6"/>
  <c r="O45" i="6"/>
  <c r="BE104" i="6"/>
  <c r="O80" i="6"/>
  <c r="BY55" i="6"/>
  <c r="CS28" i="6"/>
  <c r="AJ91" i="6"/>
  <c r="CS66" i="6"/>
  <c r="BY41" i="6"/>
  <c r="BY22" i="6"/>
  <c r="AF22" i="6"/>
  <c r="BT54" i="7"/>
  <c r="O20" i="7"/>
  <c r="BA83" i="7"/>
  <c r="BA75" i="7"/>
  <c r="BA67" i="7"/>
  <c r="BA88" i="7"/>
  <c r="O32" i="7"/>
  <c r="BA91" i="7"/>
  <c r="O74" i="4"/>
  <c r="O28" i="4"/>
  <c r="AI98" i="4"/>
  <c r="CO31" i="4"/>
  <c r="BB22" i="4"/>
  <c r="BU95" i="4"/>
  <c r="AI89" i="4"/>
  <c r="CO82" i="4"/>
  <c r="BB49" i="4"/>
  <c r="O75" i="4"/>
  <c r="AH91" i="5"/>
  <c r="O44" i="5"/>
  <c r="AH43" i="5"/>
  <c r="AH63" i="5"/>
  <c r="AH50" i="5"/>
  <c r="O73" i="5"/>
  <c r="AJ78" i="6"/>
  <c r="AJ52" i="6"/>
  <c r="O33" i="6"/>
  <c r="AJ93" i="6"/>
  <c r="CS68" i="6"/>
  <c r="CS39" i="6"/>
  <c r="AJ104" i="6"/>
  <c r="CS79" i="6"/>
  <c r="BE54" i="6"/>
  <c r="BE28" i="6"/>
  <c r="O91" i="6"/>
  <c r="BY66" i="6"/>
  <c r="CS40" i="6"/>
  <c r="AJ22" i="6"/>
  <c r="CQ21" i="6"/>
  <c r="BA58" i="7"/>
  <c r="BT23" i="7"/>
  <c r="AH84" i="7"/>
  <c r="AH76" i="7"/>
  <c r="AH68" i="7"/>
  <c r="AH104" i="7"/>
  <c r="AH56" i="7"/>
  <c r="O35" i="7"/>
  <c r="O15" i="7"/>
  <c r="AH59" i="7"/>
  <c r="AH46" i="7"/>
  <c r="O81" i="7"/>
  <c r="O65" i="7"/>
  <c r="AH22" i="7"/>
  <c r="O37" i="7"/>
  <c r="AH20" i="7"/>
  <c r="O38" i="7"/>
  <c r="BA43" i="7"/>
  <c r="BA42" i="7"/>
  <c r="AH38" i="7"/>
  <c r="BE101" i="8"/>
  <c r="AJ95" i="8"/>
  <c r="BX80" i="8"/>
  <c r="BX64" i="8"/>
  <c r="AJ49" i="8"/>
  <c r="BX91" i="8"/>
  <c r="BX75" i="8"/>
  <c r="BX59" i="8"/>
  <c r="AJ98" i="8"/>
  <c r="BX82" i="8"/>
  <c r="BX66" i="8"/>
  <c r="BX48" i="8"/>
  <c r="BX89" i="8"/>
  <c r="BX73" i="8"/>
  <c r="BX57" i="8"/>
  <c r="AJ39" i="8"/>
  <c r="BX28" i="8"/>
  <c r="BE36" i="8"/>
  <c r="AJ22" i="8"/>
  <c r="O38" i="8"/>
  <c r="BE22" i="8"/>
  <c r="BX35" i="8"/>
  <c r="BX16" i="8"/>
  <c r="AC28" i="12"/>
  <c r="W19" i="12"/>
  <c r="E31" i="12"/>
  <c r="AO21" i="12"/>
  <c r="AI33" i="12"/>
  <c r="Q24" i="12"/>
  <c r="E36" i="12"/>
  <c r="K26" i="12"/>
  <c r="E17" i="12"/>
  <c r="AO12" i="12"/>
  <c r="W11" i="12"/>
  <c r="BT22" i="7"/>
  <c r="O76" i="7"/>
  <c r="O92" i="7"/>
  <c r="O95" i="7"/>
  <c r="BT31" i="7"/>
  <c r="BT15" i="7"/>
  <c r="BA23" i="7"/>
  <c r="BA22" i="7"/>
  <c r="BT20" i="7"/>
  <c r="BT19" i="7"/>
  <c r="BX99" i="8"/>
  <c r="O95" i="8"/>
  <c r="BE80" i="8"/>
  <c r="BE64" i="8"/>
  <c r="O49" i="8"/>
  <c r="BE91" i="8"/>
  <c r="BE75" i="8"/>
  <c r="BE59" i="8"/>
  <c r="O98" i="8"/>
  <c r="BE82" i="8"/>
  <c r="BE66" i="8"/>
  <c r="BE48" i="8"/>
  <c r="BE89" i="8"/>
  <c r="BE73" i="8"/>
  <c r="BE57" i="8"/>
  <c r="O39" i="8"/>
  <c r="AJ27" i="8"/>
  <c r="BE34" i="8"/>
  <c r="BE21" i="8"/>
  <c r="BX37" i="8"/>
  <c r="BE20" i="8"/>
  <c r="AJ34" i="8"/>
  <c r="AJ16" i="8"/>
  <c r="AI32" i="12"/>
  <c r="W23" i="12"/>
  <c r="AC35" i="12"/>
  <c r="AO25" i="12"/>
  <c r="AI16" i="12"/>
  <c r="Q28" i="12"/>
  <c r="K19" i="12"/>
  <c r="K30" i="12"/>
  <c r="E21" i="12"/>
  <c r="W12" i="12"/>
  <c r="K12" i="12"/>
  <c r="AH54" i="7"/>
  <c r="O83" i="7"/>
  <c r="O67" i="7"/>
  <c r="O30" i="7"/>
  <c r="AH39" i="7"/>
  <c r="O22" i="7"/>
  <c r="BA44" i="7"/>
  <c r="O45" i="7"/>
  <c r="O44" i="7"/>
  <c r="BT44" i="7"/>
  <c r="BE103" i="8"/>
  <c r="AJ97" i="8"/>
  <c r="AJ81" i="8"/>
  <c r="AJ65" i="8"/>
  <c r="BX50" i="8"/>
  <c r="AJ92" i="8"/>
  <c r="AJ76" i="8"/>
  <c r="AJ60" i="8"/>
  <c r="BX42" i="8"/>
  <c r="AJ83" i="8"/>
  <c r="AJ67" i="8"/>
  <c r="AJ51" i="8"/>
  <c r="AJ90" i="8"/>
  <c r="AJ74" i="8"/>
  <c r="AJ58" i="8"/>
  <c r="AJ45" i="8"/>
  <c r="O30" i="8"/>
  <c r="BX41" i="8"/>
  <c r="O23" i="8"/>
  <c r="BE40" i="8"/>
  <c r="BE23" i="8"/>
  <c r="AJ36" i="8"/>
  <c r="AJ19" i="8"/>
  <c r="K32" i="12"/>
  <c r="AO22" i="12"/>
  <c r="E35" i="12"/>
  <c r="Q25" i="12"/>
  <c r="K16" i="12"/>
  <c r="AI27" i="12"/>
  <c r="AC18" i="12"/>
  <c r="AC29" i="12"/>
  <c r="W20" i="12"/>
  <c r="E13" i="12"/>
  <c r="W10" i="12"/>
  <c r="AC12" i="12"/>
  <c r="T14" i="7"/>
  <c r="O74" i="7"/>
  <c r="O60" i="7"/>
  <c r="O87" i="7"/>
  <c r="BT29" i="7"/>
  <c r="AH63" i="7"/>
  <c r="AH15" i="7"/>
  <c r="BT63" i="7"/>
  <c r="BA63" i="7"/>
  <c r="BY14" i="7"/>
  <c r="BX104" i="8"/>
  <c r="O89" i="8"/>
  <c r="O73" i="8"/>
  <c r="O57" i="8"/>
  <c r="O100" i="8"/>
  <c r="O84" i="8"/>
  <c r="O68" i="8"/>
  <c r="O54" i="8"/>
  <c r="O91" i="8"/>
  <c r="O75" i="8"/>
  <c r="O59" i="8"/>
  <c r="BE45" i="8"/>
  <c r="O82" i="8"/>
  <c r="O66" i="8"/>
  <c r="BE49" i="8"/>
  <c r="BE35" i="8"/>
  <c r="AJ21" i="8"/>
  <c r="BE28" i="8"/>
  <c r="BE17" i="8"/>
  <c r="AJ31" i="8"/>
  <c r="BX14" i="8"/>
  <c r="AJ28" i="8"/>
  <c r="BX13" i="8"/>
  <c r="AO26" i="12"/>
  <c r="AI17" i="12"/>
  <c r="Q29" i="12"/>
  <c r="K20" i="12"/>
  <c r="AI31" i="12"/>
  <c r="AC22" i="12"/>
  <c r="E34" i="12"/>
  <c r="W24" i="12"/>
  <c r="Q11" i="12"/>
  <c r="AC14" i="12"/>
  <c r="K13" i="12"/>
  <c r="T74" i="6"/>
  <c r="O48" i="5"/>
  <c r="AH72" i="5"/>
  <c r="BE94" i="6"/>
  <c r="O70" i="6"/>
  <c r="O44" i="6"/>
  <c r="AJ27" i="6"/>
  <c r="O85" i="6"/>
  <c r="BY60" i="6"/>
  <c r="CQ30" i="6"/>
  <c r="O96" i="6"/>
  <c r="BY71" i="6"/>
  <c r="AJ46" i="6"/>
  <c r="O23" i="6"/>
  <c r="CS82" i="6"/>
  <c r="BE55" i="6"/>
  <c r="BY34" i="6"/>
  <c r="BY20" i="6"/>
  <c r="BT98" i="7"/>
  <c r="BT40" i="7"/>
  <c r="BA97" i="7"/>
  <c r="BA80" i="7"/>
  <c r="BA72" i="7"/>
  <c r="BA64" i="7"/>
  <c r="BA52" i="7"/>
  <c r="BA20" i="7"/>
  <c r="BA55" i="7"/>
  <c r="CO103" i="4"/>
  <c r="BU18" i="4"/>
  <c r="BU44" i="4"/>
  <c r="O41" i="4"/>
  <c r="BU103" i="4"/>
  <c r="AI93" i="4"/>
  <c r="CO86" i="4"/>
  <c r="BB80" i="4"/>
  <c r="O59" i="4"/>
  <c r="AH101" i="5"/>
  <c r="AH85" i="5"/>
  <c r="O19" i="5"/>
  <c r="O21" i="5"/>
  <c r="O50" i="5"/>
  <c r="AH74" i="5"/>
  <c r="AJ94" i="6"/>
  <c r="CS69" i="6"/>
  <c r="BE43" i="6"/>
  <c r="AF26" i="6"/>
  <c r="CS84" i="6"/>
  <c r="BE57" i="6"/>
  <c r="BY29" i="6"/>
  <c r="CS95" i="6"/>
  <c r="BE68" i="6"/>
  <c r="O46" i="6"/>
  <c r="CQ22" i="6"/>
  <c r="BY82" i="6"/>
  <c r="AJ55" i="6"/>
  <c r="AJ34" i="6"/>
  <c r="BY19" i="6"/>
  <c r="BA102" i="7"/>
  <c r="BA46" i="7"/>
  <c r="AH101" i="7"/>
  <c r="AH81" i="7"/>
  <c r="AH73" i="7"/>
  <c r="AH67" i="7"/>
  <c r="AH96" i="7"/>
  <c r="AH52" i="7"/>
  <c r="O31" i="7"/>
  <c r="AH99" i="7"/>
  <c r="AH55" i="7"/>
  <c r="BA26" i="7"/>
  <c r="O77" i="7"/>
  <c r="O96" i="7"/>
  <c r="O99" i="7"/>
  <c r="BT32" i="7"/>
  <c r="BT16" i="7"/>
  <c r="AH25" i="7"/>
  <c r="AH28" i="7"/>
  <c r="AH27" i="7"/>
  <c r="BA24" i="7"/>
  <c r="AJ101" i="8"/>
  <c r="BX92" i="8"/>
  <c r="BX76" i="8"/>
  <c r="BX60" i="8"/>
  <c r="BX43" i="8"/>
  <c r="BX87" i="8"/>
  <c r="BX71" i="8"/>
  <c r="BX55" i="8"/>
  <c r="AJ94" i="8"/>
  <c r="BX78" i="8"/>
  <c r="BX62" i="8"/>
  <c r="BX46" i="8"/>
  <c r="BX85" i="8"/>
  <c r="BX69" i="8"/>
  <c r="AJ52" i="8"/>
  <c r="AJ37" i="8"/>
  <c r="O24" i="8"/>
  <c r="AJ32" i="8"/>
  <c r="O19" i="8"/>
  <c r="BE33" i="8"/>
  <c r="O16" i="8"/>
  <c r="BX31" i="8"/>
  <c r="K36" i="12"/>
  <c r="Q26" i="12"/>
  <c r="K17" i="12"/>
  <c r="AI28" i="12"/>
  <c r="AC19" i="12"/>
  <c r="K31" i="12"/>
  <c r="E22" i="12"/>
  <c r="Q33" i="12"/>
  <c r="AO23" i="12"/>
  <c r="AO11" i="12"/>
  <c r="K15" i="12"/>
  <c r="AI13" i="12"/>
  <c r="O97" i="7"/>
  <c r="O72" i="7"/>
  <c r="O52" i="7"/>
  <c r="O55" i="7"/>
  <c r="BT27" i="7"/>
  <c r="AH61" i="7"/>
  <c r="O62" i="7"/>
  <c r="BT61" i="7"/>
  <c r="BA61" i="7"/>
  <c r="T13" i="7"/>
  <c r="O101" i="8"/>
  <c r="BE92" i="8"/>
  <c r="BE76" i="8"/>
  <c r="BE60" i="8"/>
  <c r="BE43" i="8"/>
  <c r="BE87" i="8"/>
  <c r="BE71" i="8"/>
  <c r="BE55" i="8"/>
  <c r="O94" i="8"/>
  <c r="BE78" i="8"/>
  <c r="BE62" i="8"/>
  <c r="BE46" i="8"/>
  <c r="BE85" i="8"/>
  <c r="BE69" i="8"/>
  <c r="O52" i="8"/>
  <c r="O37" i="8"/>
  <c r="O22" i="8"/>
  <c r="BE29" i="8"/>
  <c r="BX18" i="8"/>
  <c r="O33" i="8"/>
  <c r="BX15" i="8"/>
  <c r="BX30" i="8"/>
  <c r="T13" i="8"/>
  <c r="Q30" i="12"/>
  <c r="K21" i="12"/>
  <c r="E33" i="12"/>
  <c r="AC23" i="12"/>
  <c r="AI35" i="12"/>
  <c r="E26" i="12"/>
  <c r="AO16" i="12"/>
  <c r="AO27" i="12"/>
  <c r="AI18" i="12"/>
  <c r="AI14" i="12"/>
  <c r="W14" i="12"/>
  <c r="BA34" i="7"/>
  <c r="O79" i="7"/>
  <c r="O104" i="7"/>
  <c r="BF14" i="7"/>
  <c r="BT34" i="7"/>
  <c r="AH18" i="7"/>
  <c r="AH33" i="7"/>
  <c r="AH40" i="7"/>
  <c r="AH35" i="7"/>
  <c r="AH30" i="7"/>
  <c r="AJ103" i="8"/>
  <c r="AJ93" i="8"/>
  <c r="AJ77" i="8"/>
  <c r="AJ61" i="8"/>
  <c r="AJ44" i="8"/>
  <c r="AJ88" i="8"/>
  <c r="AJ72" i="8"/>
  <c r="AJ56" i="8"/>
  <c r="AJ96" i="8"/>
  <c r="AJ79" i="8"/>
  <c r="AJ63" i="8"/>
  <c r="BX47" i="8"/>
  <c r="AJ86" i="8"/>
  <c r="AJ70" i="8"/>
  <c r="BX53" i="8"/>
  <c r="BX38" i="8"/>
  <c r="O26" i="8"/>
  <c r="O34" i="8"/>
  <c r="BX20" i="8"/>
  <c r="BE37" i="8"/>
  <c r="BE18" i="8"/>
  <c r="BE32" i="8"/>
  <c r="BE15" i="8"/>
  <c r="AI29" i="12"/>
  <c r="AC20" i="12"/>
  <c r="Q32" i="12"/>
  <c r="E23" i="12"/>
  <c r="K35" i="12"/>
  <c r="W25" i="12"/>
  <c r="Q16" i="12"/>
  <c r="Q27" i="12"/>
  <c r="K18" i="12"/>
  <c r="Q15" i="12"/>
  <c r="AI12" i="12"/>
  <c r="AO14" i="12"/>
  <c r="O89" i="7"/>
  <c r="O70" i="7"/>
  <c r="BA41" i="7"/>
  <c r="BA47" i="7"/>
  <c r="BT25" i="7"/>
  <c r="BT53" i="7"/>
  <c r="AH57" i="7"/>
  <c r="AH53" i="7"/>
  <c r="O53" i="7"/>
  <c r="O102" i="8"/>
  <c r="BX100" i="8"/>
  <c r="O85" i="8"/>
  <c r="O69" i="8"/>
  <c r="T69" i="8" s="1"/>
  <c r="BE54" i="8"/>
  <c r="BE96" i="8"/>
  <c r="O80" i="8"/>
  <c r="O64" i="8"/>
  <c r="O50" i="8"/>
  <c r="O87" i="8"/>
  <c r="O71" i="8"/>
  <c r="O55" i="8"/>
  <c r="BE95" i="8"/>
  <c r="O78" i="8"/>
  <c r="O62" i="8"/>
  <c r="O47" i="8"/>
  <c r="BE31" i="8"/>
  <c r="BE16" i="8"/>
  <c r="BE25" i="8"/>
  <c r="AJ41" i="8"/>
  <c r="BX26" i="8"/>
  <c r="O40" i="8"/>
  <c r="O21" i="8"/>
  <c r="K34" i="12"/>
  <c r="AC24" i="12"/>
  <c r="W15" i="12"/>
  <c r="E27" i="12"/>
  <c r="AO17" i="12"/>
  <c r="W29" i="12"/>
  <c r="Q20" i="12"/>
  <c r="Q31" i="12"/>
  <c r="K22" i="12"/>
  <c r="AC13" i="12"/>
  <c r="E11" i="12"/>
  <c r="M269" i="15" a="1"/>
  <c r="AM13" i="5"/>
  <c r="O56" i="5"/>
  <c r="O18" i="5"/>
  <c r="BY93" i="6"/>
  <c r="AJ66" i="6"/>
  <c r="BE42" i="6"/>
  <c r="O25" i="6"/>
  <c r="AJ81" i="6"/>
  <c r="CS56" i="6"/>
  <c r="AF27" i="6"/>
  <c r="AJ92" i="6"/>
  <c r="CS67" i="6"/>
  <c r="BE38" i="6"/>
  <c r="BE103" i="6"/>
  <c r="O79" i="6"/>
  <c r="BY52" i="6"/>
  <c r="BE32" i="6"/>
  <c r="BE16" i="6"/>
  <c r="BT94" i="7"/>
  <c r="BT36" i="7"/>
  <c r="BA93" i="7"/>
  <c r="BA79" i="7"/>
  <c r="BA71" i="7"/>
  <c r="BA104" i="7"/>
  <c r="BA48" i="7"/>
  <c r="O16" i="7"/>
  <c r="BA51" i="7"/>
  <c r="BB42" i="4"/>
  <c r="CO15" i="4"/>
  <c r="AI42" i="4"/>
  <c r="BB34" i="4"/>
  <c r="O102" i="4"/>
  <c r="BB92" i="4"/>
  <c r="O86" i="4"/>
  <c r="AN14" i="4"/>
  <c r="AI62" i="4"/>
  <c r="AH99" i="5"/>
  <c r="AH83" i="5"/>
  <c r="O45" i="5"/>
  <c r="T13" i="5"/>
  <c r="O58" i="5"/>
  <c r="AH27" i="5"/>
  <c r="BE90" i="6"/>
  <c r="O66" i="6"/>
  <c r="AJ42" i="6"/>
  <c r="CQ24" i="6"/>
  <c r="O81" i="6"/>
  <c r="BY56" i="6"/>
  <c r="CS26" i="6"/>
  <c r="O92" i="6"/>
  <c r="BY67" i="6"/>
  <c r="CS36" i="6"/>
  <c r="AJ103" i="6"/>
  <c r="CS78" i="6"/>
  <c r="BE51" i="6"/>
  <c r="O32" i="6"/>
  <c r="BY15" i="6"/>
  <c r="BA98" i="7"/>
  <c r="BA40" i="7"/>
  <c r="AH97" i="7"/>
  <c r="AH80" i="7"/>
  <c r="AH72" i="7"/>
  <c r="AH65" i="7"/>
  <c r="AH92" i="7"/>
  <c r="AH48" i="7"/>
  <c r="AH23" i="7"/>
  <c r="AH95" i="7"/>
  <c r="AH51" i="7"/>
  <c r="O101" i="7"/>
  <c r="O73" i="7"/>
  <c r="O56" i="7"/>
  <c r="O59" i="7"/>
  <c r="BT28" i="7"/>
  <c r="AH62" i="7"/>
  <c r="O63" i="7"/>
  <c r="BT62" i="7"/>
  <c r="BA62" i="7"/>
  <c r="AJ104" i="8"/>
  <c r="BE104" i="8"/>
  <c r="BX88" i="8"/>
  <c r="BX72" i="8"/>
  <c r="BX56" i="8"/>
  <c r="BX98" i="8"/>
  <c r="BX83" i="8"/>
  <c r="BX67" i="8"/>
  <c r="BX51" i="8"/>
  <c r="BX90" i="8"/>
  <c r="BX74" i="8"/>
  <c r="BX58" i="8"/>
  <c r="BX97" i="8"/>
  <c r="BX81" i="8"/>
  <c r="BX65" i="8"/>
  <c r="AJ48" i="8"/>
  <c r="O35" i="8"/>
  <c r="BE19" i="8"/>
  <c r="O28" i="8"/>
  <c r="O15" i="8"/>
  <c r="AJ30" i="8"/>
  <c r="AO14" i="8"/>
  <c r="BE26" i="8"/>
  <c r="W33" i="12"/>
  <c r="E24" i="12"/>
  <c r="Q36" i="12"/>
  <c r="W26" i="12"/>
  <c r="Q17" i="12"/>
  <c r="AO28" i="12"/>
  <c r="AI19" i="12"/>
  <c r="AI30" i="12"/>
  <c r="AC21" i="12"/>
  <c r="K14" i="12"/>
  <c r="AC11" i="12"/>
  <c r="AH58" i="7"/>
  <c r="O84" i="7"/>
  <c r="O68" i="7"/>
  <c r="O34" i="7"/>
  <c r="O41" i="7"/>
  <c r="O23" i="7"/>
  <c r="AH45" i="7"/>
  <c r="BT49" i="7"/>
  <c r="BT45" i="7"/>
  <c r="BA45" i="7"/>
  <c r="O104" i="8"/>
  <c r="BX102" i="8"/>
  <c r="BE88" i="8"/>
  <c r="BE72" i="8"/>
  <c r="BE56" i="8"/>
  <c r="BE98" i="8"/>
  <c r="BE83" i="8"/>
  <c r="BE67" i="8"/>
  <c r="BE51" i="8"/>
  <c r="BE90" i="8"/>
  <c r="BE74" i="8"/>
  <c r="BE58" i="8"/>
  <c r="BE97" i="8"/>
  <c r="BE81" i="8"/>
  <c r="BE65" i="8"/>
  <c r="O48" i="8"/>
  <c r="BX34" i="8"/>
  <c r="BX17" i="8"/>
  <c r="BX27" i="8"/>
  <c r="T14" i="8"/>
  <c r="BE27" i="8"/>
  <c r="BE44" i="8"/>
  <c r="AJ25" i="8"/>
  <c r="BJ13" i="8"/>
  <c r="E28" i="12"/>
  <c r="AO18" i="12"/>
  <c r="W30" i="12"/>
  <c r="Q21" i="12"/>
  <c r="K33" i="12"/>
  <c r="AI23" i="12"/>
  <c r="Q35" i="12"/>
  <c r="AC25" i="12"/>
  <c r="W16" i="12"/>
  <c r="K11" i="12"/>
  <c r="E12" i="12"/>
  <c r="O18" i="7"/>
  <c r="O75" i="7"/>
  <c r="O88" i="7"/>
  <c r="O91" i="7"/>
  <c r="BT30" i="7"/>
  <c r="AM14" i="7"/>
  <c r="BT18" i="7"/>
  <c r="BT21" i="7"/>
  <c r="AH17" i="7"/>
  <c r="AH16" i="7"/>
  <c r="AJ99" i="8"/>
  <c r="AJ89" i="8"/>
  <c r="AJ73" i="8"/>
  <c r="AJ57" i="8"/>
  <c r="BE100" i="8"/>
  <c r="AJ84" i="8"/>
  <c r="AJ68" i="8"/>
  <c r="AJ54" i="8"/>
  <c r="AJ91" i="8"/>
  <c r="AJ75" i="8"/>
  <c r="AJ59" i="8"/>
  <c r="BX45" i="8"/>
  <c r="AJ82" i="8"/>
  <c r="AJ66" i="8"/>
  <c r="BX49" i="8"/>
  <c r="BX36" i="8"/>
  <c r="BX21" i="8"/>
  <c r="O29" i="8"/>
  <c r="AJ18" i="8"/>
  <c r="BX32" i="8"/>
  <c r="AJ15" i="8"/>
  <c r="AJ29" i="8"/>
  <c r="AO13" i="8"/>
  <c r="W27" i="12"/>
  <c r="Q18" i="12"/>
  <c r="AO29" i="12"/>
  <c r="AI20" i="12"/>
  <c r="W32" i="12"/>
  <c r="K23" i="12"/>
  <c r="AC34" i="12"/>
  <c r="E25" i="12"/>
  <c r="AO15" i="12"/>
  <c r="AI11" i="12"/>
  <c r="E15" i="12"/>
  <c r="AH50" i="7"/>
  <c r="O82" i="7"/>
  <c r="O66" i="7"/>
  <c r="O26" i="7"/>
  <c r="O39" i="7"/>
  <c r="AH21" i="7"/>
  <c r="BT43" i="7"/>
  <c r="AH44" i="7"/>
  <c r="AH43" i="7"/>
  <c r="O43" i="7"/>
  <c r="BX101" i="8"/>
  <c r="O97" i="8"/>
  <c r="O81" i="8"/>
  <c r="O65" i="8"/>
  <c r="BE50" i="8"/>
  <c r="O92" i="8"/>
  <c r="O76" i="8"/>
  <c r="O60" i="8"/>
  <c r="BE42" i="8"/>
  <c r="O83" i="8"/>
  <c r="O67" i="8"/>
  <c r="O51" i="8"/>
  <c r="O90" i="8"/>
  <c r="O74" i="8"/>
  <c r="T74" i="8" s="1"/>
  <c r="O58" i="8"/>
  <c r="O45" i="8"/>
  <c r="BX29" i="8"/>
  <c r="BE41" i="8"/>
  <c r="BX22" i="8"/>
  <c r="AJ38" i="8"/>
  <c r="AJ23" i="8"/>
  <c r="O36" i="8"/>
  <c r="O17" i="8"/>
  <c r="W31" i="12"/>
  <c r="Q22" i="12"/>
  <c r="Q34" i="12"/>
  <c r="AI24" i="12"/>
  <c r="AC15" i="12"/>
  <c r="K27" i="12"/>
  <c r="E18" i="12"/>
  <c r="E29" i="12"/>
  <c r="AO19" i="12"/>
  <c r="E10" i="12"/>
  <c r="Q13" i="12"/>
  <c r="T69" i="6"/>
  <c r="E20" i="12"/>
  <c r="W22" i="12"/>
  <c r="AO24" i="12"/>
  <c r="AI26" i="12"/>
  <c r="Q12" i="12"/>
  <c r="AO10" i="12"/>
  <c r="I34" i="13" a="1"/>
  <c r="P265" i="15" a="1"/>
  <c r="Q45" i="14"/>
  <c r="S51" i="14"/>
  <c r="R45" i="14"/>
  <c r="Q51" i="14"/>
  <c r="X45" i="14"/>
  <c r="R51" i="14"/>
  <c r="X51" i="14"/>
  <c r="U45" i="14"/>
  <c r="V45" i="14"/>
  <c r="Q37" i="14"/>
  <c r="Q36" i="14"/>
  <c r="T51" i="14"/>
  <c r="W51" i="14"/>
  <c r="U51" i="14"/>
  <c r="T45" i="14"/>
  <c r="Q34" i="14"/>
  <c r="Q50" i="14"/>
  <c r="Q35" i="14"/>
  <c r="Q38" i="14"/>
  <c r="Q49" i="14"/>
  <c r="Q40" i="14"/>
  <c r="Q39" i="14"/>
  <c r="Q47" i="14"/>
  <c r="Q41" i="14"/>
  <c r="S45" i="14"/>
  <c r="R44" i="14"/>
  <c r="R46" i="14"/>
  <c r="R41" i="14"/>
  <c r="Q48" i="14"/>
  <c r="R49" i="14"/>
  <c r="R43" i="14"/>
  <c r="R42" i="14"/>
  <c r="R40" i="14"/>
  <c r="S35" i="14"/>
  <c r="Q42" i="14"/>
  <c r="V51" i="14"/>
  <c r="S36" i="14"/>
  <c r="S44" i="14"/>
  <c r="S41" i="14"/>
  <c r="S40" i="14"/>
  <c r="S46" i="14"/>
  <c r="S47" i="14"/>
  <c r="S50" i="14"/>
  <c r="S48" i="14"/>
  <c r="R50" i="14"/>
  <c r="S42" i="14"/>
  <c r="Q44" i="14"/>
  <c r="S37" i="14"/>
  <c r="S39" i="14"/>
  <c r="R47" i="14"/>
  <c r="S49" i="14"/>
  <c r="R37" i="14"/>
  <c r="S38" i="14"/>
  <c r="R34" i="14"/>
  <c r="R48" i="14"/>
  <c r="S34" i="14"/>
  <c r="R35" i="14"/>
  <c r="R36" i="14"/>
  <c r="R39" i="14"/>
  <c r="V43" i="14"/>
  <c r="V48" i="14"/>
  <c r="V44" i="14"/>
  <c r="V49" i="14"/>
  <c r="S43" i="14"/>
  <c r="V41" i="14"/>
  <c r="V42" i="14"/>
  <c r="Q43" i="14"/>
  <c r="X37" i="14"/>
  <c r="R38" i="14"/>
  <c r="V50" i="14"/>
  <c r="W42" i="14"/>
  <c r="X36" i="14"/>
  <c r="W43" i="14"/>
  <c r="Q46" i="14"/>
  <c r="W44" i="14"/>
  <c r="W49" i="14"/>
  <c r="X34" i="14"/>
  <c r="X38" i="14"/>
  <c r="X35" i="14"/>
  <c r="X39" i="14"/>
  <c r="T40" i="14"/>
  <c r="W45" i="14"/>
  <c r="T47" i="14"/>
  <c r="V46" i="14"/>
  <c r="T46" i="14"/>
  <c r="T42" i="14"/>
  <c r="W50" i="14"/>
  <c r="V47" i="14"/>
  <c r="T41" i="14"/>
  <c r="W40" i="14"/>
  <c r="W41" i="14"/>
  <c r="U46" i="14"/>
  <c r="U49" i="14"/>
  <c r="U43" i="14"/>
  <c r="T50" i="14"/>
  <c r="U47" i="14"/>
  <c r="T49" i="14"/>
  <c r="U40" i="14"/>
  <c r="T48" i="14"/>
  <c r="V40" i="14"/>
  <c r="T34" i="14"/>
  <c r="T43" i="14"/>
  <c r="T36" i="14"/>
  <c r="T44" i="14"/>
  <c r="U36" i="14"/>
  <c r="U39" i="14"/>
  <c r="T37" i="14"/>
  <c r="T35" i="14"/>
  <c r="U48" i="14"/>
  <c r="U38" i="14"/>
  <c r="U37" i="14"/>
  <c r="W34" i="14"/>
  <c r="X46" i="14"/>
  <c r="W48" i="14"/>
  <c r="X44" i="14"/>
  <c r="T38" i="14"/>
  <c r="W47" i="14"/>
  <c r="X48" i="14"/>
  <c r="X47" i="14"/>
  <c r="T39" i="14"/>
  <c r="V37" i="14"/>
  <c r="W37" i="14"/>
  <c r="U44" i="14"/>
  <c r="U35" i="14"/>
  <c r="V36" i="14"/>
  <c r="W39" i="14"/>
  <c r="X49" i="14"/>
  <c r="X40" i="14"/>
  <c r="V34" i="14"/>
  <c r="V39" i="14"/>
  <c r="X42" i="14"/>
  <c r="U42" i="14"/>
  <c r="X43" i="14"/>
  <c r="V35" i="14"/>
  <c r="W46" i="14"/>
  <c r="U34" i="14"/>
  <c r="W38" i="14"/>
  <c r="U50" i="14"/>
  <c r="X50" i="14"/>
  <c r="V38" i="14"/>
  <c r="U41" i="14"/>
  <c r="X41" i="14"/>
  <c r="W36" i="14"/>
  <c r="W35" i="14"/>
  <c r="AZ38" i="6"/>
  <c r="AZ40" i="6"/>
  <c r="AZ39" i="6"/>
  <c r="L51" i="14" l="1"/>
  <c r="F51" i="14"/>
  <c r="L45" i="14"/>
  <c r="E51" i="14"/>
  <c r="F45" i="14"/>
  <c r="G51" i="14"/>
  <c r="E45" i="14"/>
  <c r="E34" i="14"/>
  <c r="H45" i="14"/>
  <c r="I51" i="14"/>
  <c r="K51" i="14"/>
  <c r="H51" i="14"/>
  <c r="E36" i="14"/>
  <c r="E37" i="14"/>
  <c r="J45" i="14"/>
  <c r="I45" i="14"/>
  <c r="E41" i="14"/>
  <c r="E47" i="14"/>
  <c r="E39" i="14"/>
  <c r="E40" i="14"/>
  <c r="E49" i="14"/>
  <c r="E38" i="14"/>
  <c r="E35" i="14"/>
  <c r="E50" i="14"/>
  <c r="F40" i="14"/>
  <c r="F42" i="14"/>
  <c r="F43" i="14"/>
  <c r="F49" i="14"/>
  <c r="E48" i="14"/>
  <c r="F41" i="14"/>
  <c r="F46" i="14"/>
  <c r="F44" i="14"/>
  <c r="G45" i="14"/>
  <c r="G37" i="14"/>
  <c r="E44" i="14"/>
  <c r="G42" i="14"/>
  <c r="F50" i="14"/>
  <c r="G48" i="14"/>
  <c r="G50" i="14"/>
  <c r="G47" i="14"/>
  <c r="G46" i="14"/>
  <c r="G40" i="14"/>
  <c r="G41" i="14"/>
  <c r="G44" i="14"/>
  <c r="G36" i="14"/>
  <c r="J51" i="14"/>
  <c r="E42" i="14"/>
  <c r="G35" i="14"/>
  <c r="F39" i="14"/>
  <c r="F36" i="14"/>
  <c r="F35" i="14"/>
  <c r="G34" i="14"/>
  <c r="F48" i="14"/>
  <c r="F34" i="14"/>
  <c r="G38" i="14"/>
  <c r="F37" i="14"/>
  <c r="G49" i="14"/>
  <c r="F47" i="14"/>
  <c r="G39" i="14"/>
  <c r="F38" i="14"/>
  <c r="L37" i="14"/>
  <c r="E43" i="14"/>
  <c r="J42" i="14"/>
  <c r="J41" i="14"/>
  <c r="G43" i="14"/>
  <c r="J49" i="14"/>
  <c r="J44" i="14"/>
  <c r="J48" i="14"/>
  <c r="J43" i="14"/>
  <c r="L39" i="14"/>
  <c r="L35" i="14"/>
  <c r="L38" i="14"/>
  <c r="L34" i="14"/>
  <c r="K49" i="14"/>
  <c r="K44" i="14"/>
  <c r="E46" i="14"/>
  <c r="K43" i="14"/>
  <c r="L36" i="14"/>
  <c r="K42" i="14"/>
  <c r="J50" i="14"/>
  <c r="K41" i="14"/>
  <c r="K40" i="14"/>
  <c r="H41" i="14"/>
  <c r="J47" i="14"/>
  <c r="K50" i="14"/>
  <c r="H42" i="14"/>
  <c r="H46" i="14"/>
  <c r="J46" i="14"/>
  <c r="H47" i="14"/>
  <c r="K45" i="14"/>
  <c r="H40" i="14"/>
  <c r="J40" i="14"/>
  <c r="H48" i="14"/>
  <c r="I40" i="14"/>
  <c r="H49" i="14"/>
  <c r="I47" i="14"/>
  <c r="H50" i="14"/>
  <c r="I43" i="14"/>
  <c r="I49" i="14"/>
  <c r="I46" i="14"/>
  <c r="I37" i="14"/>
  <c r="I38" i="14"/>
  <c r="I48" i="14"/>
  <c r="H35" i="14"/>
  <c r="H37" i="14"/>
  <c r="I39" i="14"/>
  <c r="I36" i="14"/>
  <c r="H44" i="14"/>
  <c r="H36" i="14"/>
  <c r="H43" i="14"/>
  <c r="H34" i="14"/>
  <c r="H39" i="14"/>
  <c r="L47" i="14"/>
  <c r="L48" i="14"/>
  <c r="K47" i="14"/>
  <c r="H38" i="14"/>
  <c r="L44" i="14"/>
  <c r="K48" i="14"/>
  <c r="L46" i="14"/>
  <c r="K34" i="14"/>
  <c r="K35" i="14"/>
  <c r="K36" i="14"/>
  <c r="L41" i="14"/>
  <c r="I41" i="14"/>
  <c r="J38" i="14"/>
  <c r="L50" i="14"/>
  <c r="I50" i="14"/>
  <c r="K38" i="14"/>
  <c r="I34" i="14"/>
  <c r="K46" i="14"/>
  <c r="J35" i="14"/>
  <c r="L43" i="14"/>
  <c r="I42" i="14"/>
  <c r="L42" i="14"/>
  <c r="J39" i="14"/>
  <c r="J34" i="14"/>
  <c r="L40" i="14"/>
  <c r="L49" i="14"/>
  <c r="K39" i="14"/>
  <c r="J36" i="14"/>
  <c r="I35" i="14"/>
  <c r="I44" i="14"/>
  <c r="K37" i="14"/>
  <c r="J37" i="14"/>
  <c r="I44" i="13"/>
  <c r="I47" i="13"/>
  <c r="I50" i="13"/>
  <c r="I34" i="13"/>
  <c r="I37" i="13"/>
  <c r="I40" i="13"/>
  <c r="I43" i="13"/>
  <c r="I46" i="13"/>
  <c r="I49" i="13"/>
  <c r="I36" i="13"/>
  <c r="I39" i="13"/>
  <c r="I42" i="13"/>
  <c r="I45" i="13"/>
  <c r="I48" i="13"/>
  <c r="I51" i="13"/>
  <c r="I35" i="13"/>
  <c r="I38" i="13"/>
  <c r="I41" i="13"/>
  <c r="BA40" i="6"/>
  <c r="BA38" i="6"/>
  <c r="BA39" i="6"/>
  <c r="M9" i="12"/>
  <c r="Y11" i="12"/>
  <c r="AK13" i="12"/>
  <c r="I169" i="5"/>
  <c r="I157" i="5"/>
  <c r="I182" i="5"/>
  <c r="M10" i="12"/>
  <c r="Y12" i="12"/>
  <c r="AK14" i="12"/>
  <c r="G10" i="12"/>
  <c r="AQ12" i="12"/>
  <c r="M12" i="12"/>
  <c r="AE16" i="12"/>
  <c r="M21" i="12"/>
  <c r="AK25" i="12"/>
  <c r="S30" i="12"/>
  <c r="Y35" i="12"/>
  <c r="U14" i="13"/>
  <c r="Y19" i="13"/>
  <c r="S25" i="13"/>
  <c r="O35" i="13"/>
  <c r="AE17" i="12"/>
  <c r="AQ23" i="12"/>
  <c r="AE29" i="12"/>
  <c r="R10" i="13"/>
  <c r="Z15" i="13"/>
  <c r="AK9" i="12"/>
  <c r="G12" i="12"/>
  <c r="S14" i="12"/>
  <c r="I271" i="6"/>
  <c r="I295" i="6"/>
  <c r="I283" i="6"/>
  <c r="AK10" i="12"/>
  <c r="G13" i="12"/>
  <c r="AE10" i="12"/>
  <c r="Y13" i="12"/>
  <c r="AK12" i="12"/>
  <c r="M17" i="12"/>
  <c r="AK21" i="12"/>
  <c r="S26" i="12"/>
  <c r="AQ30" i="12"/>
  <c r="M36" i="12"/>
  <c r="S15" i="13"/>
  <c r="U20" i="13"/>
  <c r="Y25" i="13"/>
  <c r="K37" i="13"/>
  <c r="M18" i="12"/>
  <c r="Y24" i="12"/>
  <c r="AK30" i="12"/>
  <c r="X10" i="13"/>
  <c r="R16" i="13"/>
  <c r="R26" i="13"/>
  <c r="S10" i="12"/>
  <c r="AE12" i="12"/>
  <c r="AQ14" i="12"/>
  <c r="G9" i="12"/>
  <c r="S11" i="12"/>
  <c r="AE13" i="12"/>
  <c r="M11" i="12"/>
  <c r="AE14" i="12"/>
  <c r="AQ9" i="12"/>
  <c r="Y14" i="12"/>
  <c r="AQ18" i="12"/>
  <c r="Y23" i="12"/>
  <c r="G28" i="12"/>
  <c r="AK32" i="12"/>
  <c r="Y11" i="13"/>
  <c r="S17" i="13"/>
  <c r="S28" i="13"/>
  <c r="Y20" i="12"/>
  <c r="AK26" i="12"/>
  <c r="S33" i="12"/>
  <c r="X12" i="13"/>
  <c r="R18" i="13"/>
  <c r="AQ10" i="12"/>
  <c r="M13" i="12"/>
  <c r="AE9" i="12"/>
  <c r="AQ11" i="12"/>
  <c r="M14" i="12"/>
  <c r="I246" i="7"/>
  <c r="I234" i="7"/>
  <c r="I258" i="7"/>
  <c r="S12" i="12"/>
  <c r="M15" i="12"/>
  <c r="Y10" i="12"/>
  <c r="G15" i="12"/>
  <c r="Y19" i="12"/>
  <c r="G24" i="12"/>
  <c r="AE28" i="12"/>
  <c r="Y33" i="12"/>
  <c r="U12" i="13"/>
  <c r="L34" i="13"/>
  <c r="S15" i="12"/>
  <c r="AE21" i="12"/>
  <c r="S27" i="12"/>
  <c r="G34" i="12"/>
  <c r="Z13" i="13"/>
  <c r="X18" i="13"/>
  <c r="L169" i="5"/>
  <c r="R24" i="13"/>
  <c r="L157" i="5"/>
  <c r="L182" i="5"/>
  <c r="M37" i="13"/>
  <c r="S16" i="12"/>
  <c r="M19" i="12"/>
  <c r="AE22" i="12"/>
  <c r="Y25" i="12"/>
  <c r="S28" i="12"/>
  <c r="AK31" i="12"/>
  <c r="M35" i="12"/>
  <c r="U11" i="13"/>
  <c r="U15" i="13"/>
  <c r="S26" i="13"/>
  <c r="M35" i="13"/>
  <c r="L44" i="13"/>
  <c r="AQ17" i="12"/>
  <c r="AK20" i="12"/>
  <c r="AE23" i="12"/>
  <c r="G27" i="12"/>
  <c r="AQ29" i="12"/>
  <c r="G33" i="12"/>
  <c r="T10" i="13"/>
  <c r="Z12" i="13"/>
  <c r="R15" i="13"/>
  <c r="T18" i="13"/>
  <c r="T26" i="13"/>
  <c r="O34" i="13"/>
  <c r="N41" i="13"/>
  <c r="M40" i="13"/>
  <c r="O43" i="13"/>
  <c r="K47" i="13"/>
  <c r="N38" i="13"/>
  <c r="N44" i="13"/>
  <c r="K38" i="13"/>
  <c r="M41" i="13"/>
  <c r="O44" i="13"/>
  <c r="O48" i="13"/>
  <c r="P265" i="15"/>
  <c r="R265" i="15"/>
  <c r="Q265" i="15"/>
  <c r="Y9" i="12"/>
  <c r="AK11" i="12"/>
  <c r="G14" i="12"/>
  <c r="I259" i="8"/>
  <c r="I247" i="8"/>
  <c r="I235" i="8"/>
  <c r="G11" i="12"/>
  <c r="S13" i="12"/>
  <c r="Y15" i="12"/>
  <c r="AK17" i="12"/>
  <c r="G20" i="12"/>
  <c r="S22" i="12"/>
  <c r="AE24" i="12"/>
  <c r="AQ26" i="12"/>
  <c r="M29" i="12"/>
  <c r="Y31" i="12"/>
  <c r="M34" i="12"/>
  <c r="U10" i="13"/>
  <c r="S13" i="13"/>
  <c r="U18" i="13"/>
  <c r="S21" i="13"/>
  <c r="U26" i="13"/>
  <c r="L40" i="13"/>
  <c r="AQ15" i="12"/>
  <c r="S19" i="12"/>
  <c r="M22" i="12"/>
  <c r="G25" i="12"/>
  <c r="Y28" i="12"/>
  <c r="S31" i="12"/>
  <c r="AE34" i="12"/>
  <c r="Z11" i="13"/>
  <c r="R14" i="13"/>
  <c r="X16" i="13"/>
  <c r="Z19" i="13"/>
  <c r="X24" i="13"/>
  <c r="L271" i="6"/>
  <c r="L283" i="6"/>
  <c r="L42" i="13"/>
  <c r="AQ16" i="12"/>
  <c r="S20" i="12"/>
  <c r="M23" i="12"/>
  <c r="G26" i="12"/>
  <c r="Y29" i="12"/>
  <c r="Y32" i="12"/>
  <c r="AK35" i="12"/>
  <c r="Y12" i="13"/>
  <c r="S16" i="13"/>
  <c r="U19" i="13"/>
  <c r="Y26" i="13"/>
  <c r="K36" i="13"/>
  <c r="AE15" i="12"/>
  <c r="Y18" i="12"/>
  <c r="S21" i="12"/>
  <c r="AK24" i="12"/>
  <c r="AE27" i="12"/>
  <c r="Y30" i="12"/>
  <c r="S34" i="12"/>
  <c r="Z10" i="13"/>
  <c r="R13" i="13"/>
  <c r="T16" i="13"/>
  <c r="Z18" i="13"/>
  <c r="R21" i="13"/>
  <c r="T24" i="13"/>
  <c r="Z26" i="13"/>
  <c r="N35" i="13"/>
  <c r="N49" i="13"/>
  <c r="K41" i="13"/>
  <c r="M44" i="13"/>
  <c r="M48" i="13"/>
  <c r="N40" i="13"/>
  <c r="L45" i="13"/>
  <c r="N50" i="13"/>
  <c r="O38" i="13"/>
  <c r="K42" i="13"/>
  <c r="K46" i="13"/>
  <c r="S9" i="12"/>
  <c r="AE11" i="12"/>
  <c r="AQ13" i="12"/>
  <c r="G16" i="12"/>
  <c r="S18" i="12"/>
  <c r="AE20" i="12"/>
  <c r="AQ22" i="12"/>
  <c r="M25" i="12"/>
  <c r="Y27" i="12"/>
  <c r="AK29" i="12"/>
  <c r="M32" i="12"/>
  <c r="AK34" i="12"/>
  <c r="S11" i="13"/>
  <c r="Y13" i="13"/>
  <c r="U16" i="13"/>
  <c r="S19" i="13"/>
  <c r="U24" i="13"/>
  <c r="S27" i="13"/>
  <c r="K35" i="13"/>
  <c r="N43" i="13"/>
  <c r="G17" i="12"/>
  <c r="AQ19" i="12"/>
  <c r="AK22" i="12"/>
  <c r="M26" i="12"/>
  <c r="G29" i="12"/>
  <c r="G32" i="12"/>
  <c r="G36" i="12"/>
  <c r="R12" i="13"/>
  <c r="X14" i="13"/>
  <c r="Z17" i="13"/>
  <c r="R20" i="13"/>
  <c r="Z25" i="13"/>
  <c r="L259" i="8"/>
  <c r="M34" i="13"/>
  <c r="N45" i="13"/>
  <c r="G18" i="12"/>
  <c r="AQ20" i="12"/>
  <c r="AK23" i="12"/>
  <c r="M27" i="12"/>
  <c r="G30" i="12"/>
  <c r="M33" i="12"/>
  <c r="S10" i="13"/>
  <c r="U13" i="13"/>
  <c r="Y16" i="13"/>
  <c r="S24" i="13"/>
  <c r="U27" i="13"/>
  <c r="N37" i="13"/>
  <c r="M16" i="12"/>
  <c r="G19" i="12"/>
  <c r="Y22" i="12"/>
  <c r="S25" i="12"/>
  <c r="M28" i="12"/>
  <c r="AE31" i="12"/>
  <c r="G35" i="12"/>
  <c r="R11" i="13"/>
  <c r="T14" i="13"/>
  <c r="Z16" i="13"/>
  <c r="R19" i="13"/>
  <c r="L235" i="8"/>
  <c r="Z24" i="13"/>
  <c r="L247" i="8"/>
  <c r="R27" i="13"/>
  <c r="O37" i="13"/>
  <c r="M38" i="13"/>
  <c r="O41" i="13"/>
  <c r="O45" i="13"/>
  <c r="L41" i="13"/>
  <c r="N46" i="13"/>
  <c r="M39" i="13"/>
  <c r="M43" i="13"/>
  <c r="O46" i="13"/>
  <c r="L35" i="13"/>
  <c r="AK15" i="12"/>
  <c r="AE18" i="12"/>
  <c r="Y21" i="12"/>
  <c r="AQ24" i="12"/>
  <c r="AK27" i="12"/>
  <c r="AE30" i="12"/>
  <c r="Y34" i="12"/>
  <c r="Y10" i="13"/>
  <c r="S14" i="13"/>
  <c r="S18" i="13"/>
  <c r="U21" i="13"/>
  <c r="Y24" i="13"/>
  <c r="L258" i="7"/>
  <c r="L246" i="7"/>
  <c r="L234" i="7"/>
  <c r="N34" i="13"/>
  <c r="N39" i="13"/>
  <c r="AK16" i="12"/>
  <c r="M20" i="12"/>
  <c r="G23" i="12"/>
  <c r="AQ25" i="12"/>
  <c r="S29" i="12"/>
  <c r="S32" i="12"/>
  <c r="AE35" i="12"/>
  <c r="T12" i="13"/>
  <c r="Z14" i="13"/>
  <c r="R17" i="13"/>
  <c r="R25" i="13"/>
  <c r="K34" i="13"/>
  <c r="L38" i="13"/>
  <c r="K39" i="13"/>
  <c r="K43" i="13"/>
  <c r="M46" i="13"/>
  <c r="O49" i="13"/>
  <c r="L37" i="13"/>
  <c r="N42" i="13"/>
  <c r="N48" i="13"/>
  <c r="O40" i="13"/>
  <c r="K44" i="13"/>
  <c r="M47" i="13"/>
  <c r="M51" i="13"/>
  <c r="M36" i="13"/>
  <c r="L48" i="13"/>
  <c r="Y16" i="12"/>
  <c r="AK18" i="12"/>
  <c r="G21" i="12"/>
  <c r="S23" i="12"/>
  <c r="AE25" i="12"/>
  <c r="AQ27" i="12"/>
  <c r="M30" i="12"/>
  <c r="AE32" i="12"/>
  <c r="S35" i="12"/>
  <c r="T11" i="13"/>
  <c r="T13" i="13"/>
  <c r="T15" i="13"/>
  <c r="T17" i="13"/>
  <c r="T19" i="13"/>
  <c r="T21" i="13"/>
  <c r="T25" i="13"/>
  <c r="N36" i="13"/>
  <c r="L50" i="13"/>
  <c r="Y17" i="12"/>
  <c r="AK19" i="12"/>
  <c r="G22" i="12"/>
  <c r="S24" i="12"/>
  <c r="AE26" i="12"/>
  <c r="AQ28" i="12"/>
  <c r="M31" i="12"/>
  <c r="AK33" i="12"/>
  <c r="Y36" i="12"/>
  <c r="S12" i="13"/>
  <c r="Y14" i="13"/>
  <c r="U17" i="13"/>
  <c r="U25" i="13"/>
  <c r="O36" i="13"/>
  <c r="N47" i="13"/>
  <c r="S17" i="12"/>
  <c r="AE19" i="12"/>
  <c r="AQ21" i="12"/>
  <c r="M24" i="12"/>
  <c r="Y26" i="12"/>
  <c r="AK28" i="12"/>
  <c r="G31" i="12"/>
  <c r="AE33" i="12"/>
  <c r="S36" i="12"/>
  <c r="X11" i="13"/>
  <c r="X13" i="13"/>
  <c r="X15" i="13"/>
  <c r="X17" i="13"/>
  <c r="X19" i="13"/>
  <c r="X25" i="13"/>
  <c r="L295" i="6"/>
  <c r="R28" i="13"/>
  <c r="L36" i="13"/>
  <c r="L46" i="13"/>
  <c r="O39" i="13"/>
  <c r="M42" i="13"/>
  <c r="K45" i="13"/>
  <c r="O47" i="13"/>
  <c r="M50" i="13"/>
  <c r="L39" i="13"/>
  <c r="L43" i="13"/>
  <c r="L47" i="13"/>
  <c r="L51" i="13"/>
  <c r="K40" i="13"/>
  <c r="O42" i="13"/>
  <c r="M45" i="13"/>
  <c r="K48" i="13"/>
  <c r="O50" i="13"/>
  <c r="P209" i="15"/>
  <c r="R209" i="15"/>
  <c r="Q209" i="15"/>
  <c r="O213" i="15"/>
  <c r="N213" i="15"/>
  <c r="M213" i="15"/>
  <c r="O13" i="4"/>
  <c r="B176" i="6"/>
  <c r="B172" i="6"/>
  <c r="B213" i="6"/>
  <c r="B209" i="6"/>
  <c r="B128" i="4"/>
  <c r="B124" i="4"/>
  <c r="B137" i="4"/>
  <c r="B133" i="4"/>
  <c r="B155" i="4"/>
  <c r="B151" i="4"/>
  <c r="B241" i="6"/>
  <c r="B237" i="6"/>
  <c r="A241" i="6"/>
  <c r="A176" i="6"/>
  <c r="A213" i="6"/>
  <c r="B227" i="6"/>
  <c r="B255" i="6"/>
  <c r="A130" i="7"/>
  <c r="B135" i="7"/>
  <c r="B139" i="7"/>
  <c r="B163" i="7"/>
  <c r="B200" i="7"/>
  <c r="B242" i="7"/>
  <c r="B144" i="8"/>
  <c r="B148" i="8"/>
  <c r="A158" i="8"/>
  <c r="B163" i="8"/>
  <c r="B167" i="8"/>
  <c r="A186" i="8"/>
  <c r="B191" i="8"/>
  <c r="B195" i="8"/>
  <c r="A214" i="8"/>
  <c r="B11" i="14"/>
  <c r="B126" i="7"/>
  <c r="A158" i="7"/>
  <c r="B223" i="7"/>
  <c r="N11" i="14"/>
  <c r="A146" i="4"/>
  <c r="A231" i="6"/>
  <c r="A23" i="15"/>
  <c r="B204" i="7"/>
  <c r="M269" i="15"/>
  <c r="O269" i="15"/>
  <c r="N269" i="15"/>
  <c r="B130" i="15"/>
  <c r="B126" i="15"/>
  <c r="A135" i="15"/>
  <c r="A165" i="15"/>
  <c r="A130" i="15"/>
  <c r="B290" i="15"/>
  <c r="B286" i="15"/>
  <c r="A290" i="15"/>
  <c r="B158" i="15"/>
  <c r="B154" i="15"/>
  <c r="A158" i="15"/>
  <c r="B70" i="15"/>
  <c r="B66" i="15"/>
  <c r="A70" i="15"/>
  <c r="B203" i="15"/>
  <c r="B199" i="15"/>
  <c r="A203" i="15"/>
  <c r="A230" i="15"/>
  <c r="B223" i="15"/>
  <c r="B219" i="15"/>
  <c r="A223" i="15"/>
  <c r="C130" i="8"/>
  <c r="C210" i="8"/>
  <c r="C214" i="8" s="1"/>
  <c r="C255" i="8"/>
  <c r="C259" i="8" s="1"/>
  <c r="C243" i="8"/>
  <c r="C247" i="8" s="1"/>
  <c r="C231" i="8"/>
  <c r="C235" i="8" s="1"/>
  <c r="C242" i="7"/>
  <c r="C246" i="7" s="1"/>
  <c r="C254" i="7" s="1"/>
  <c r="C258" i="7" s="1"/>
  <c r="C230" i="7"/>
  <c r="C234" i="7" s="1"/>
  <c r="C246" i="6"/>
  <c r="C250" i="6" s="1"/>
  <c r="C190" i="6"/>
  <c r="C194" i="6" s="1"/>
  <c r="C227" i="6"/>
  <c r="C231" i="6" s="1"/>
  <c r="C153" i="6"/>
  <c r="C157" i="6" s="1"/>
  <c r="C279" i="6"/>
  <c r="C283" i="6" s="1"/>
  <c r="C267" i="6"/>
  <c r="C271" i="6" s="1"/>
  <c r="C291" i="6"/>
  <c r="C295" i="6" s="1"/>
  <c r="EJ15" i="6"/>
  <c r="EJ12" i="6"/>
  <c r="C165" i="5"/>
  <c r="C169" i="5" s="1"/>
  <c r="C153" i="5"/>
  <c r="C157" i="5" s="1"/>
  <c r="C178" i="5"/>
  <c r="C182" i="5" s="1"/>
  <c r="AO23" i="8"/>
  <c r="CC29" i="8"/>
  <c r="T51" i="8"/>
  <c r="T60" i="8"/>
  <c r="T65" i="8"/>
  <c r="AM43" i="7"/>
  <c r="T39" i="7"/>
  <c r="AM50" i="7"/>
  <c r="AO18" i="8"/>
  <c r="CC49" i="8"/>
  <c r="AO59" i="8"/>
  <c r="AO68" i="8"/>
  <c r="AO73" i="8"/>
  <c r="AM17" i="7"/>
  <c r="T91" i="7"/>
  <c r="AO25" i="8"/>
  <c r="CC17" i="8"/>
  <c r="BJ81" i="8"/>
  <c r="BJ90" i="8"/>
  <c r="BJ98" i="8"/>
  <c r="T104" i="8"/>
  <c r="AM45" i="7"/>
  <c r="T68" i="7"/>
  <c r="AO30" i="8"/>
  <c r="T35" i="8"/>
  <c r="CC58" i="8"/>
  <c r="CC67" i="8"/>
  <c r="CC88" i="8"/>
  <c r="BY62" i="7"/>
  <c r="T59" i="7"/>
  <c r="AM51" i="7"/>
  <c r="AM92" i="7"/>
  <c r="AM97" i="7"/>
  <c r="T32" i="6"/>
  <c r="CX36" i="6"/>
  <c r="CD56" i="6"/>
  <c r="BJ90" i="6"/>
  <c r="AM83" i="5"/>
  <c r="BG92" i="4"/>
  <c r="CT15" i="4"/>
  <c r="BF48" i="7"/>
  <c r="BF93" i="7"/>
  <c r="CD52" i="6"/>
  <c r="CX67" i="6"/>
  <c r="T25" i="6"/>
  <c r="T18" i="5"/>
  <c r="CC26" i="8"/>
  <c r="BJ31" i="8"/>
  <c r="BJ95" i="8"/>
  <c r="T50" i="8"/>
  <c r="BJ54" i="8"/>
  <c r="AM53" i="7"/>
  <c r="BF47" i="7"/>
  <c r="BJ15" i="8"/>
  <c r="CC20" i="8"/>
  <c r="CC53" i="8"/>
  <c r="AO63" i="8"/>
  <c r="AO72" i="8"/>
  <c r="AO77" i="8"/>
  <c r="AM35" i="7"/>
  <c r="BY34" i="7"/>
  <c r="CC30" i="8"/>
  <c r="BJ29" i="8"/>
  <c r="BJ69" i="8"/>
  <c r="BJ78" i="8"/>
  <c r="BJ87" i="8"/>
  <c r="BJ92" i="8"/>
  <c r="T62" i="7"/>
  <c r="T52" i="7"/>
  <c r="T16" i="8"/>
  <c r="T24" i="8"/>
  <c r="CC85" i="8"/>
  <c r="AO94" i="8"/>
  <c r="CC43" i="8"/>
  <c r="AO101" i="8"/>
  <c r="AM25" i="7"/>
  <c r="T96" i="7"/>
  <c r="AM99" i="7"/>
  <c r="AM67" i="7"/>
  <c r="BF46" i="7"/>
  <c r="AO55" i="6"/>
  <c r="CX95" i="6"/>
  <c r="BJ43" i="6"/>
  <c r="T50" i="5"/>
  <c r="AM101" i="5"/>
  <c r="AN93" i="4"/>
  <c r="BZ18" i="4"/>
  <c r="BF52" i="7"/>
  <c r="BF97" i="7"/>
  <c r="BJ55" i="6"/>
  <c r="CD71" i="6"/>
  <c r="AO27" i="6"/>
  <c r="AM72" i="5"/>
  <c r="CC14" i="8"/>
  <c r="AO21" i="8"/>
  <c r="T82" i="8"/>
  <c r="T91" i="8"/>
  <c r="T100" i="8"/>
  <c r="BF63" i="7"/>
  <c r="BY29" i="7"/>
  <c r="AO19" i="8"/>
  <c r="T23" i="8"/>
  <c r="AO58" i="8"/>
  <c r="AO67" i="8"/>
  <c r="AO76" i="8"/>
  <c r="AO81" i="8"/>
  <c r="T44" i="7"/>
  <c r="AM39" i="7"/>
  <c r="AM54" i="7"/>
  <c r="CC37" i="8"/>
  <c r="T39" i="8"/>
  <c r="BJ48" i="8"/>
  <c r="BJ59" i="8"/>
  <c r="BJ64" i="8"/>
  <c r="BY20" i="7"/>
  <c r="BY31" i="7"/>
  <c r="BY22" i="7"/>
  <c r="T38" i="8"/>
  <c r="AO39" i="8"/>
  <c r="CC48" i="8"/>
  <c r="CC59" i="8"/>
  <c r="CC64" i="8"/>
  <c r="AM38" i="7"/>
  <c r="AM20" i="7"/>
  <c r="T81" i="7"/>
  <c r="T35" i="7"/>
  <c r="AM76" i="7"/>
  <c r="AO22" i="6"/>
  <c r="BJ28" i="6"/>
  <c r="CX39" i="6"/>
  <c r="AO52" i="6"/>
  <c r="AM63" i="5"/>
  <c r="T75" i="4"/>
  <c r="BZ95" i="4"/>
  <c r="T28" i="4"/>
  <c r="BF88" i="7"/>
  <c r="T20" i="7"/>
  <c r="CX66" i="6"/>
  <c r="T80" i="6"/>
  <c r="BJ33" i="6"/>
  <c r="AM48" i="5"/>
  <c r="T18" i="8"/>
  <c r="CC25" i="8"/>
  <c r="T86" i="8"/>
  <c r="T96" i="8"/>
  <c r="T44" i="8"/>
  <c r="T103" i="8"/>
  <c r="AM29" i="7"/>
  <c r="T100" i="7"/>
  <c r="AO40" i="8"/>
  <c r="AO17" i="8"/>
  <c r="AO78" i="8"/>
  <c r="AO50" i="8"/>
  <c r="AO69" i="8"/>
  <c r="BY57" i="7"/>
  <c r="BY26" i="7"/>
  <c r="T93" i="7"/>
  <c r="CC40" i="8"/>
  <c r="T46" i="8"/>
  <c r="BJ52" i="8"/>
  <c r="BJ63" i="8"/>
  <c r="BJ68" i="8"/>
  <c r="T40" i="7"/>
  <c r="BY35" i="7"/>
  <c r="BY38" i="7"/>
  <c r="T41" i="8"/>
  <c r="AO46" i="8"/>
  <c r="CC70" i="8"/>
  <c r="CC79" i="8"/>
  <c r="BJ99" i="8"/>
  <c r="BF53" i="7"/>
  <c r="BF37" i="7"/>
  <c r="BF19" i="7"/>
  <c r="AM69" i="7"/>
  <c r="BF86" i="7"/>
  <c r="BJ67" i="6"/>
  <c r="CD83" i="6"/>
  <c r="T97" i="6"/>
  <c r="T65" i="5"/>
  <c r="AM77" i="5"/>
  <c r="BZ83" i="4"/>
  <c r="CT35" i="4"/>
  <c r="BF95" i="7"/>
  <c r="BF76" i="7"/>
  <c r="T16" i="6"/>
  <c r="T95" i="6"/>
  <c r="AO21" i="6"/>
  <c r="BJ35" i="6"/>
  <c r="AM53" i="5"/>
  <c r="T78" i="5"/>
  <c r="T71" i="4"/>
  <c r="CT83" i="4"/>
  <c r="BZ97" i="4"/>
  <c r="CT44" i="4"/>
  <c r="T104" i="4"/>
  <c r="T25" i="7"/>
  <c r="BY69" i="7"/>
  <c r="BF29" i="7"/>
  <c r="CX32" i="6"/>
  <c r="AO79" i="6"/>
  <c r="CX55" i="6"/>
  <c r="CX18" i="6"/>
  <c r="BJ81" i="6"/>
  <c r="T43" i="6"/>
  <c r="CX93" i="6"/>
  <c r="AM51" i="5"/>
  <c r="AM80" i="5"/>
  <c r="AN70" i="4"/>
  <c r="CT84" i="4"/>
  <c r="BZ99" i="4"/>
  <c r="T39" i="4"/>
  <c r="AN35" i="4"/>
  <c r="AO20" i="6"/>
  <c r="AO51" i="6"/>
  <c r="T103" i="6"/>
  <c r="BJ64" i="6"/>
  <c r="BJ26" i="6"/>
  <c r="CX80" i="6"/>
  <c r="T52" i="6"/>
  <c r="BJ102" i="6"/>
  <c r="AM35" i="5"/>
  <c r="AM32" i="5"/>
  <c r="T79" i="4"/>
  <c r="BZ82" i="4"/>
  <c r="BG95" i="4"/>
  <c r="AN31" i="4"/>
  <c r="BZ27" i="4"/>
  <c r="BG52" i="4"/>
  <c r="AN48" i="4"/>
  <c r="BZ36" i="4"/>
  <c r="BG63" i="4"/>
  <c r="T40" i="4"/>
  <c r="T69" i="4"/>
  <c r="AN59" i="4"/>
  <c r="BZ24" i="4"/>
  <c r="BZ77" i="4"/>
  <c r="AM47" i="7"/>
  <c r="BY41" i="7"/>
  <c r="AM70" i="7"/>
  <c r="AM89" i="7"/>
  <c r="BF90" i="7"/>
  <c r="T36" i="6"/>
  <c r="BJ83" i="6"/>
  <c r="AO72" i="6"/>
  <c r="CD32" i="6"/>
  <c r="CD88" i="6"/>
  <c r="CD45" i="6"/>
  <c r="T98" i="6"/>
  <c r="T26" i="5"/>
  <c r="T27" i="5"/>
  <c r="AM103" i="5"/>
  <c r="AN81" i="4"/>
  <c r="T94" i="4"/>
  <c r="T25" i="4"/>
  <c r="T22" i="4"/>
  <c r="BF59" i="7"/>
  <c r="BF56" i="7"/>
  <c r="BF73" i="7"/>
  <c r="BF101" i="7"/>
  <c r="BJ17" i="6"/>
  <c r="CD86" i="6"/>
  <c r="T50" i="6"/>
  <c r="CX99" i="6"/>
  <c r="CD76" i="6"/>
  <c r="CX45" i="6"/>
  <c r="AO98" i="6"/>
  <c r="AM19" i="5"/>
  <c r="AM28" i="5"/>
  <c r="T104" i="5"/>
  <c r="BG81" i="4"/>
  <c r="AN94" i="4"/>
  <c r="CT25" i="4"/>
  <c r="CT22" i="4"/>
  <c r="BY47" i="7"/>
  <c r="BY66" i="7"/>
  <c r="BY82" i="7"/>
  <c r="T94" i="7"/>
  <c r="CD58" i="6"/>
  <c r="BJ23" i="6"/>
  <c r="CX71" i="6"/>
  <c r="T49" i="6"/>
  <c r="BJ97" i="6"/>
  <c r="T58" i="6"/>
  <c r="T69" i="5"/>
  <c r="T38" i="5"/>
  <c r="AM82" i="5"/>
  <c r="T67" i="4"/>
  <c r="BZ85" i="4"/>
  <c r="AN101" i="4"/>
  <c r="AN41" i="4"/>
  <c r="BZ75" i="4"/>
  <c r="T24" i="6"/>
  <c r="BJ79" i="6"/>
  <c r="T56" i="6"/>
  <c r="T19" i="6"/>
  <c r="BJ69" i="6"/>
  <c r="AO43" i="6"/>
  <c r="T94" i="6"/>
  <c r="AM73" i="5"/>
  <c r="AM41" i="5"/>
  <c r="CT75" i="4"/>
  <c r="BG83" i="4"/>
  <c r="CT96" i="4"/>
  <c r="BZ35" i="4"/>
  <c r="CT29" i="4"/>
  <c r="AN49" i="4"/>
  <c r="T38" i="4"/>
  <c r="AN24" i="4"/>
  <c r="AN60" i="4"/>
  <c r="BZ53" i="4"/>
  <c r="BZ78" i="4"/>
  <c r="CT68" i="4"/>
  <c r="T50" i="4"/>
  <c r="CT42" i="4"/>
  <c r="CT20" i="4"/>
  <c r="AM83" i="7"/>
  <c r="BF54" i="7"/>
  <c r="BJ29" i="6"/>
  <c r="T75" i="6"/>
  <c r="CD35" i="6"/>
  <c r="AO88" i="6"/>
  <c r="AO53" i="6"/>
  <c r="CD104" i="6"/>
  <c r="AO62" i="6"/>
  <c r="T49" i="5"/>
  <c r="T22" i="5"/>
  <c r="AM81" i="5"/>
  <c r="BG65" i="4"/>
  <c r="AN85" i="4"/>
  <c r="BG100" i="4"/>
  <c r="CT39" i="4"/>
  <c r="AN39" i="4"/>
  <c r="BF103" i="7"/>
  <c r="BF100" i="7"/>
  <c r="BF78" i="7"/>
  <c r="BF32" i="7"/>
  <c r="CX19" i="6"/>
  <c r="T63" i="6"/>
  <c r="BJ27" i="6"/>
  <c r="AO76" i="6"/>
  <c r="BJ53" i="6"/>
  <c r="CX104" i="6"/>
  <c r="BJ62" i="6"/>
  <c r="T47" i="5"/>
  <c r="AM15" i="5"/>
  <c r="T82" i="5"/>
  <c r="BZ64" i="4"/>
  <c r="BG85" i="4"/>
  <c r="CT100" i="4"/>
  <c r="BG40" i="4"/>
  <c r="BZ40" i="4"/>
  <c r="T17" i="7"/>
  <c r="BY71" i="7"/>
  <c r="T21" i="7"/>
  <c r="T20" i="6"/>
  <c r="BJ59" i="6"/>
  <c r="CD25" i="6"/>
  <c r="CD75" i="6"/>
  <c r="CX50" i="6"/>
  <c r="AO101" i="6"/>
  <c r="CX61" i="6"/>
  <c r="AM62" i="5"/>
  <c r="T16" i="5"/>
  <c r="AM92" i="5"/>
  <c r="T51" i="4"/>
  <c r="BZ89" i="4"/>
  <c r="CT23" i="4"/>
  <c r="T99" i="4"/>
  <c r="BG72" i="4"/>
  <c r="AO26" i="6"/>
  <c r="AO83" i="6"/>
  <c r="CD47" i="6"/>
  <c r="BJ96" i="6"/>
  <c r="T61" i="6"/>
  <c r="AO28" i="6"/>
  <c r="BJ70" i="6"/>
  <c r="T34" i="5"/>
  <c r="AM18" i="5"/>
  <c r="T85" i="5"/>
  <c r="CT59" i="4"/>
  <c r="BG87" i="4"/>
  <c r="BZ16" i="4"/>
  <c r="AN46" i="4"/>
  <c r="BG104" i="4"/>
  <c r="AN80" i="4"/>
  <c r="BZ73" i="4"/>
  <c r="BG48" i="4"/>
  <c r="CT36" i="4"/>
  <c r="BZ22" i="4"/>
  <c r="BZ62" i="4"/>
  <c r="CT52" i="4"/>
  <c r="AN68" i="4"/>
  <c r="BG58" i="4"/>
  <c r="T46" i="5"/>
  <c r="AN74" i="4"/>
  <c r="AN86" i="4"/>
  <c r="BG102" i="4"/>
  <c r="T43" i="4"/>
  <c r="BZ43" i="4"/>
  <c r="BF21" i="7"/>
  <c r="BY68" i="7"/>
  <c r="BY84" i="7"/>
  <c r="T102" i="7"/>
  <c r="T51" i="6"/>
  <c r="CX102" i="6"/>
  <c r="AO64" i="6"/>
  <c r="T26" i="6"/>
  <c r="CD80" i="6"/>
  <c r="BJ41" i="6"/>
  <c r="T90" i="6"/>
  <c r="T54" i="5"/>
  <c r="T23" i="5"/>
  <c r="AM102" i="5"/>
  <c r="CT80" i="4"/>
  <c r="BZ93" i="4"/>
  <c r="AN44" i="4"/>
  <c r="T20" i="4"/>
  <c r="AM94" i="7"/>
  <c r="AO37" i="6"/>
  <c r="T87" i="6"/>
  <c r="CD63" i="6"/>
  <c r="AO24" i="6"/>
  <c r="T77" i="6"/>
  <c r="BJ40" i="6"/>
  <c r="BJ86" i="6"/>
  <c r="T30" i="5"/>
  <c r="AM25" i="5"/>
  <c r="T95" i="5"/>
  <c r="BZ38" i="4"/>
  <c r="BG91" i="4"/>
  <c r="T31" i="4"/>
  <c r="BZ102" i="4"/>
  <c r="AN65" i="4"/>
  <c r="AN64" i="4"/>
  <c r="CT41" i="4"/>
  <c r="CT53" i="4"/>
  <c r="AN47" i="4"/>
  <c r="AN72" i="4"/>
  <c r="BG62" i="4"/>
  <c r="CT33" i="4"/>
  <c r="T68" i="4"/>
  <c r="CX13" i="6"/>
  <c r="AO38" i="8"/>
  <c r="T45" i="8"/>
  <c r="T67" i="8"/>
  <c r="T76" i="8"/>
  <c r="T81" i="8"/>
  <c r="AM44" i="7"/>
  <c r="T26" i="7"/>
  <c r="AO29" i="8"/>
  <c r="T29" i="8"/>
  <c r="AO66" i="8"/>
  <c r="AO75" i="8"/>
  <c r="AO84" i="8"/>
  <c r="AO89" i="8"/>
  <c r="BY21" i="7"/>
  <c r="T88" i="7"/>
  <c r="BJ44" i="8"/>
  <c r="CC34" i="8"/>
  <c r="BJ97" i="8"/>
  <c r="BJ51" i="8"/>
  <c r="BJ56" i="8"/>
  <c r="BF45" i="7"/>
  <c r="T23" i="7"/>
  <c r="T84" i="7"/>
  <c r="T15" i="8"/>
  <c r="AO48" i="8"/>
  <c r="CC74" i="8"/>
  <c r="CC83" i="8"/>
  <c r="BJ104" i="8"/>
  <c r="T63" i="7"/>
  <c r="T56" i="7"/>
  <c r="AM95" i="7"/>
  <c r="AM65" i="7"/>
  <c r="BF40" i="7"/>
  <c r="BJ51" i="6"/>
  <c r="CD67" i="6"/>
  <c r="T81" i="6"/>
  <c r="AM27" i="5"/>
  <c r="AM99" i="5"/>
  <c r="T102" i="4"/>
  <c r="BG42" i="4"/>
  <c r="BF104" i="7"/>
  <c r="BY36" i="7"/>
  <c r="T79" i="6"/>
  <c r="AO92" i="6"/>
  <c r="BJ42" i="6"/>
  <c r="T56" i="5"/>
  <c r="AO41" i="8"/>
  <c r="T47" i="8"/>
  <c r="T55" i="8"/>
  <c r="T64" i="8"/>
  <c r="T85" i="8"/>
  <c r="AM57" i="7"/>
  <c r="BF41" i="7"/>
  <c r="BJ32" i="8"/>
  <c r="T34" i="8"/>
  <c r="AO70" i="8"/>
  <c r="AO79" i="8"/>
  <c r="AO88" i="8"/>
  <c r="AO93" i="8"/>
  <c r="AM40" i="7"/>
  <c r="T104" i="7"/>
  <c r="CC15" i="8"/>
  <c r="T22" i="8"/>
  <c r="BJ85" i="8"/>
  <c r="T94" i="8"/>
  <c r="BJ43" i="8"/>
  <c r="T101" i="8"/>
  <c r="AM61" i="7"/>
  <c r="T72" i="7"/>
  <c r="BJ33" i="8"/>
  <c r="AO37" i="8"/>
  <c r="CC46" i="8"/>
  <c r="CC55" i="8"/>
  <c r="CC60" i="8"/>
  <c r="BF24" i="7"/>
  <c r="BY16" i="7"/>
  <c r="T77" i="7"/>
  <c r="T31" i="7"/>
  <c r="AM73" i="7"/>
  <c r="BF102" i="7"/>
  <c r="CD82" i="6"/>
  <c r="CD29" i="6"/>
  <c r="CX69" i="6"/>
  <c r="T21" i="5"/>
  <c r="T59" i="4"/>
  <c r="BZ103" i="4"/>
  <c r="CT103" i="4"/>
  <c r="BF64" i="7"/>
  <c r="BY40" i="7"/>
  <c r="CX82" i="6"/>
  <c r="T96" i="6"/>
  <c r="T44" i="6"/>
  <c r="T48" i="5"/>
  <c r="AO31" i="8"/>
  <c r="BJ35" i="8"/>
  <c r="BJ45" i="8"/>
  <c r="T54" i="8"/>
  <c r="T57" i="8"/>
  <c r="BY63" i="7"/>
  <c r="T87" i="7"/>
  <c r="AO36" i="8"/>
  <c r="CC41" i="8"/>
  <c r="AO74" i="8"/>
  <c r="AO83" i="8"/>
  <c r="AO92" i="8"/>
  <c r="AO97" i="8"/>
  <c r="T45" i="7"/>
  <c r="T30" i="7"/>
  <c r="AO16" i="8"/>
  <c r="BJ21" i="8"/>
  <c r="BJ57" i="8"/>
  <c r="BJ66" i="8"/>
  <c r="BJ75" i="8"/>
  <c r="BJ80" i="8"/>
  <c r="BF22" i="7"/>
  <c r="T95" i="7"/>
  <c r="CC16" i="8"/>
  <c r="AO22" i="8"/>
  <c r="CC57" i="8"/>
  <c r="CC66" i="8"/>
  <c r="CC75" i="8"/>
  <c r="CC80" i="8"/>
  <c r="BF42" i="7"/>
  <c r="T37" i="7"/>
  <c r="AM46" i="7"/>
  <c r="AM56" i="7"/>
  <c r="AM84" i="7"/>
  <c r="CX40" i="6"/>
  <c r="BJ54" i="6"/>
  <c r="CX68" i="6"/>
  <c r="AO78" i="6"/>
  <c r="AM43" i="5"/>
  <c r="BG49" i="4"/>
  <c r="BG22" i="4"/>
  <c r="T74" i="4"/>
  <c r="BF67" i="7"/>
  <c r="BY54" i="7"/>
  <c r="AO91" i="6"/>
  <c r="BJ104" i="6"/>
  <c r="BJ52" i="6"/>
  <c r="AM61" i="5"/>
  <c r="AO35" i="8"/>
  <c r="BJ38" i="8"/>
  <c r="BJ47" i="8"/>
  <c r="T56" i="8"/>
  <c r="T61" i="8"/>
  <c r="AM26" i="7"/>
  <c r="BY17" i="7"/>
  <c r="T78" i="7"/>
  <c r="T27" i="8"/>
  <c r="AO33" i="8"/>
  <c r="AO55" i="8"/>
  <c r="AO64" i="8"/>
  <c r="AO85" i="8"/>
  <c r="T57" i="7"/>
  <c r="T51" i="7"/>
  <c r="CC19" i="8"/>
  <c r="CC23" i="8"/>
  <c r="BJ61" i="8"/>
  <c r="BJ70" i="8"/>
  <c r="BJ79" i="8"/>
  <c r="BJ84" i="8"/>
  <c r="BY42" i="7"/>
  <c r="BF18" i="7"/>
  <c r="T20" i="8"/>
  <c r="AO24" i="8"/>
  <c r="CC61" i="8"/>
  <c r="CC86" i="8"/>
  <c r="AO53" i="8"/>
  <c r="AO100" i="8"/>
  <c r="T49" i="7"/>
  <c r="T85" i="7"/>
  <c r="BY37" i="7"/>
  <c r="AM77" i="7"/>
  <c r="CX15" i="6"/>
  <c r="CX94" i="6"/>
  <c r="BJ20" i="6"/>
  <c r="T35" i="6"/>
  <c r="AM23" i="5"/>
  <c r="AM93" i="5"/>
  <c r="T90" i="4"/>
  <c r="CT99" i="4"/>
  <c r="T36" i="7"/>
  <c r="BF84" i="7"/>
  <c r="CX24" i="6"/>
  <c r="T31" i="6"/>
  <c r="CX46" i="6"/>
  <c r="CX57" i="6"/>
  <c r="AM22" i="5"/>
  <c r="T86" i="5"/>
  <c r="AN58" i="4"/>
  <c r="T87" i="4"/>
  <c r="AN26" i="4"/>
  <c r="AN100" i="4"/>
  <c r="T70" i="4"/>
  <c r="BY39" i="7"/>
  <c r="BY73" i="7"/>
  <c r="T50" i="7"/>
  <c r="CX41" i="6"/>
  <c r="BJ91" i="6"/>
  <c r="T68" i="6"/>
  <c r="AO45" i="6"/>
  <c r="CD96" i="6"/>
  <c r="CD53" i="6"/>
  <c r="T43" i="5"/>
  <c r="T33" i="5"/>
  <c r="AM88" i="5"/>
  <c r="BG57" i="4"/>
  <c r="T88" i="4"/>
  <c r="CT18" i="4"/>
  <c r="CT46" i="4"/>
  <c r="CT78" i="4"/>
  <c r="AO15" i="6"/>
  <c r="BJ63" i="6"/>
  <c r="T28" i="6"/>
  <c r="CD79" i="6"/>
  <c r="CD39" i="6"/>
  <c r="T93" i="6"/>
  <c r="CX65" i="6"/>
  <c r="T59" i="5"/>
  <c r="AM49" i="5"/>
  <c r="T81" i="5"/>
  <c r="AN66" i="4"/>
  <c r="CT85" i="4"/>
  <c r="BZ101" i="4"/>
  <c r="T42" i="4"/>
  <c r="BG41" i="4"/>
  <c r="AN22" i="4"/>
  <c r="T80" i="4"/>
  <c r="CT54" i="4"/>
  <c r="BZ50" i="4"/>
  <c r="BG60" i="4"/>
  <c r="AN56" i="4"/>
  <c r="BG45" i="4"/>
  <c r="BZ74" i="4"/>
  <c r="CT64" i="4"/>
  <c r="AM87" i="7"/>
  <c r="AM60" i="7"/>
  <c r="AM74" i="7"/>
  <c r="BF15" i="7"/>
  <c r="AO19" i="6"/>
  <c r="CX44" i="6"/>
  <c r="CD98" i="6"/>
  <c r="BJ84" i="6"/>
  <c r="BJ49" i="6"/>
  <c r="CX100" i="6"/>
  <c r="BJ58" i="6"/>
  <c r="T57" i="5"/>
  <c r="AM47" i="5"/>
  <c r="AM79" i="5"/>
  <c r="BZ68" i="4"/>
  <c r="BG84" i="4"/>
  <c r="CT98" i="4"/>
  <c r="CT37" i="4"/>
  <c r="T34" i="4"/>
  <c r="BF99" i="7"/>
  <c r="BF96" i="7"/>
  <c r="BF77" i="7"/>
  <c r="BF28" i="7"/>
  <c r="T47" i="6"/>
  <c r="CX98" i="6"/>
  <c r="AO60" i="6"/>
  <c r="CX22" i="6"/>
  <c r="CX88" i="6"/>
  <c r="CD61" i="6"/>
  <c r="T55" i="5"/>
  <c r="T42" i="5"/>
  <c r="T80" i="5"/>
  <c r="CT67" i="4"/>
  <c r="BZ84" i="4"/>
  <c r="AN99" i="4"/>
  <c r="BG38" i="4"/>
  <c r="BZ34" i="4"/>
  <c r="T29" i="7"/>
  <c r="BY70" i="7"/>
  <c r="BF17" i="7"/>
  <c r="AO17" i="6"/>
  <c r="CX70" i="6"/>
  <c r="BJ31" i="6"/>
  <c r="T84" i="6"/>
  <c r="CX60" i="6"/>
  <c r="CD27" i="6"/>
  <c r="AO70" i="6"/>
  <c r="AM70" i="5"/>
  <c r="AM40" i="5"/>
  <c r="AM90" i="5"/>
  <c r="AN54" i="4"/>
  <c r="CT88" i="4"/>
  <c r="BZ21" i="4"/>
  <c r="BG97" i="4"/>
  <c r="AN61" i="4"/>
  <c r="CD42" i="6"/>
  <c r="CD94" i="6"/>
  <c r="AO68" i="6"/>
  <c r="AO29" i="6"/>
  <c r="CD84" i="6"/>
  <c r="CX53" i="6"/>
  <c r="T51" i="5"/>
  <c r="AM31" i="5"/>
  <c r="T83" i="5"/>
  <c r="T63" i="4"/>
  <c r="BZ86" i="4"/>
  <c r="AN103" i="4"/>
  <c r="BG43" i="4"/>
  <c r="T96" i="4"/>
  <c r="CT17" i="4"/>
  <c r="CT76" i="4"/>
  <c r="BZ51" i="4"/>
  <c r="BG47" i="4"/>
  <c r="AN28" i="4"/>
  <c r="CT65" i="4"/>
  <c r="T56" i="4"/>
  <c r="T18" i="4"/>
  <c r="BG74" i="4"/>
  <c r="AM71" i="7"/>
  <c r="AM93" i="7"/>
  <c r="BF94" i="7"/>
  <c r="CD37" i="6"/>
  <c r="AO87" i="6"/>
  <c r="CD51" i="6"/>
  <c r="BJ100" i="6"/>
  <c r="T65" i="6"/>
  <c r="CX30" i="6"/>
  <c r="BJ74" i="6"/>
  <c r="AM58" i="5"/>
  <c r="T37" i="5"/>
  <c r="AM89" i="5"/>
  <c r="BZ52" i="4"/>
  <c r="BG88" i="4"/>
  <c r="CT19" i="4"/>
  <c r="BZ96" i="4"/>
  <c r="AN77" i="4"/>
  <c r="T28" i="7"/>
  <c r="BF66" i="7"/>
  <c r="BF82" i="7"/>
  <c r="BY50" i="7"/>
  <c r="CX29" i="6"/>
  <c r="AO75" i="6"/>
  <c r="CX35" i="6"/>
  <c r="BJ88" i="6"/>
  <c r="AO65" i="6"/>
  <c r="AO31" i="6"/>
  <c r="CD77" i="6"/>
  <c r="AM56" i="5"/>
  <c r="AM38" i="5"/>
  <c r="T90" i="5"/>
  <c r="CT51" i="4"/>
  <c r="BZ88" i="4"/>
  <c r="BG20" i="4"/>
  <c r="T97" i="4"/>
  <c r="BG76" i="4"/>
  <c r="T33" i="7"/>
  <c r="BY75" i="7"/>
  <c r="BF38" i="7"/>
  <c r="T18" i="6"/>
  <c r="CD74" i="6"/>
  <c r="CD33" i="6"/>
  <c r="CX87" i="6"/>
  <c r="CD64" i="6"/>
  <c r="T30" i="6"/>
  <c r="AO86" i="6"/>
  <c r="T62" i="5"/>
  <c r="T15" i="5"/>
  <c r="AM100" i="5"/>
  <c r="AN20" i="4"/>
  <c r="CT92" i="4"/>
  <c r="AN38" i="4"/>
  <c r="CT16" i="4"/>
  <c r="AM90" i="7"/>
  <c r="CD44" i="6"/>
  <c r="BJ95" i="6"/>
  <c r="CX59" i="6"/>
  <c r="T22" i="6"/>
  <c r="AO73" i="6"/>
  <c r="T38" i="6"/>
  <c r="CD85" i="6"/>
  <c r="AM52" i="5"/>
  <c r="AM17" i="5"/>
  <c r="T93" i="5"/>
  <c r="T47" i="4"/>
  <c r="BZ90" i="4"/>
  <c r="BG27" i="4"/>
  <c r="T101" i="4"/>
  <c r="BG68" i="4"/>
  <c r="BG67" i="4"/>
  <c r="CT60" i="4"/>
  <c r="T16" i="4"/>
  <c r="T76" i="4"/>
  <c r="T54" i="4"/>
  <c r="CT49" i="4"/>
  <c r="AN27" i="4"/>
  <c r="BG55" i="4"/>
  <c r="BZ42" i="4"/>
  <c r="T84" i="5"/>
  <c r="BG61" i="4"/>
  <c r="BG89" i="4"/>
  <c r="T23" i="4"/>
  <c r="BZ98" i="4"/>
  <c r="AN73" i="4"/>
  <c r="AM36" i="7"/>
  <c r="BY72" i="7"/>
  <c r="BF25" i="7"/>
  <c r="CX17" i="6"/>
  <c r="AO63" i="6"/>
  <c r="CX27" i="6"/>
  <c r="BJ76" i="6"/>
  <c r="AO39" i="6"/>
  <c r="CX92" i="6"/>
  <c r="CX49" i="6"/>
  <c r="AO102" i="6"/>
  <c r="AM59" i="5"/>
  <c r="AM78" i="5"/>
  <c r="BG73" i="4"/>
  <c r="T84" i="4"/>
  <c r="T98" i="4"/>
  <c r="T37" i="4"/>
  <c r="T33" i="4"/>
  <c r="BJ15" i="6"/>
  <c r="BJ47" i="6"/>
  <c r="AO99" i="6"/>
  <c r="CX75" i="6"/>
  <c r="BJ34" i="6"/>
  <c r="AO89" i="6"/>
  <c r="AO48" i="6"/>
  <c r="CD101" i="6"/>
  <c r="T52" i="5"/>
  <c r="AM24" i="5"/>
  <c r="T103" i="5"/>
  <c r="CT81" i="4"/>
  <c r="BZ94" i="4"/>
  <c r="T29" i="4"/>
  <c r="T24" i="4"/>
  <c r="BZ55" i="4"/>
  <c r="BG51" i="4"/>
  <c r="T36" i="4"/>
  <c r="BZ20" i="4"/>
  <c r="BG18" i="4"/>
  <c r="BG59" i="4"/>
  <c r="BZ49" i="4"/>
  <c r="CT77" i="4"/>
  <c r="AN55" i="4"/>
  <c r="BY13" i="7"/>
  <c r="T17" i="8"/>
  <c r="CC22" i="8"/>
  <c r="T58" i="8"/>
  <c r="T83" i="8"/>
  <c r="T92" i="8"/>
  <c r="T97" i="8"/>
  <c r="BY43" i="7"/>
  <c r="T66" i="7"/>
  <c r="AO15" i="8"/>
  <c r="CC21" i="8"/>
  <c r="AO82" i="8"/>
  <c r="AO91" i="8"/>
  <c r="BJ100" i="8"/>
  <c r="AO99" i="8"/>
  <c r="BY18" i="7"/>
  <c r="T75" i="7"/>
  <c r="BJ27" i="8"/>
  <c r="T48" i="8"/>
  <c r="BJ58" i="8"/>
  <c r="BJ67" i="8"/>
  <c r="BJ72" i="8"/>
  <c r="BY45" i="7"/>
  <c r="T41" i="7"/>
  <c r="AM58" i="7"/>
  <c r="T28" i="8"/>
  <c r="CC65" i="8"/>
  <c r="CC90" i="8"/>
  <c r="CC56" i="8"/>
  <c r="AO104" i="8"/>
  <c r="AM62" i="7"/>
  <c r="T73" i="7"/>
  <c r="AM23" i="7"/>
  <c r="AM72" i="7"/>
  <c r="BF98" i="7"/>
  <c r="CX78" i="6"/>
  <c r="T92" i="6"/>
  <c r="AO42" i="6"/>
  <c r="T58" i="5"/>
  <c r="AN62" i="4"/>
  <c r="BG34" i="4"/>
  <c r="BF51" i="7"/>
  <c r="BF71" i="7"/>
  <c r="BJ16" i="6"/>
  <c r="BJ103" i="6"/>
  <c r="CX56" i="6"/>
  <c r="AO66" i="6"/>
  <c r="T21" i="8"/>
  <c r="BJ25" i="8"/>
  <c r="T62" i="8"/>
  <c r="T71" i="8"/>
  <c r="T80" i="8"/>
  <c r="T102" i="8"/>
  <c r="BY53" i="7"/>
  <c r="T70" i="7"/>
  <c r="BJ18" i="8"/>
  <c r="T26" i="8"/>
  <c r="AO86" i="8"/>
  <c r="AO96" i="8"/>
  <c r="AO44" i="8"/>
  <c r="AO103" i="8"/>
  <c r="AM33" i="7"/>
  <c r="T79" i="7"/>
  <c r="T33" i="8"/>
  <c r="T37" i="8"/>
  <c r="BJ46" i="8"/>
  <c r="BJ55" i="8"/>
  <c r="BJ60" i="8"/>
  <c r="BF61" i="7"/>
  <c r="BY27" i="7"/>
  <c r="T97" i="7"/>
  <c r="T19" i="8"/>
  <c r="AO52" i="8"/>
  <c r="CC62" i="8"/>
  <c r="CC71" i="8"/>
  <c r="CC76" i="8"/>
  <c r="AM27" i="7"/>
  <c r="BY32" i="7"/>
  <c r="BF26" i="7"/>
  <c r="AM52" i="7"/>
  <c r="AM81" i="7"/>
  <c r="CD19" i="6"/>
  <c r="T46" i="6"/>
  <c r="BJ57" i="6"/>
  <c r="AO94" i="6"/>
  <c r="T19" i="5"/>
  <c r="BG80" i="4"/>
  <c r="T41" i="4"/>
  <c r="BF55" i="7"/>
  <c r="BF72" i="7"/>
  <c r="CD20" i="6"/>
  <c r="T23" i="6"/>
  <c r="CD60" i="6"/>
  <c r="T70" i="6"/>
  <c r="CC13" i="8"/>
  <c r="BJ17" i="8"/>
  <c r="BJ49" i="8"/>
  <c r="T59" i="8"/>
  <c r="T68" i="8"/>
  <c r="T73" i="8"/>
  <c r="AM15" i="7"/>
  <c r="T60" i="7"/>
  <c r="BJ23" i="8"/>
  <c r="T30" i="8"/>
  <c r="AO90" i="8"/>
  <c r="CC42" i="8"/>
  <c r="CC50" i="8"/>
  <c r="BJ103" i="8"/>
  <c r="BF44" i="7"/>
  <c r="T67" i="7"/>
  <c r="AO34" i="8"/>
  <c r="BJ34" i="8"/>
  <c r="BJ73" i="8"/>
  <c r="BJ82" i="8"/>
  <c r="BJ91" i="8"/>
  <c r="T95" i="8"/>
  <c r="BF23" i="7"/>
  <c r="T92" i="7"/>
  <c r="CC35" i="8"/>
  <c r="BJ36" i="8"/>
  <c r="CC73" i="8"/>
  <c r="CC82" i="8"/>
  <c r="CC91" i="8"/>
  <c r="AO95" i="8"/>
  <c r="BF43" i="7"/>
  <c r="AM22" i="7"/>
  <c r="AM59" i="7"/>
  <c r="AM104" i="7"/>
  <c r="BY23" i="7"/>
  <c r="CD66" i="6"/>
  <c r="CX79" i="6"/>
  <c r="AO93" i="6"/>
  <c r="T73" i="5"/>
  <c r="T44" i="5"/>
  <c r="CT82" i="4"/>
  <c r="CT31" i="4"/>
  <c r="BF91" i="7"/>
  <c r="BF75" i="7"/>
  <c r="CD22" i="6"/>
  <c r="CX28" i="6"/>
  <c r="T45" i="6"/>
  <c r="BJ78" i="6"/>
  <c r="AO20" i="8"/>
  <c r="BJ53" i="8"/>
  <c r="T63" i="8"/>
  <c r="T72" i="8"/>
  <c r="T77" i="8"/>
  <c r="AM31" i="7"/>
  <c r="BY33" i="7"/>
  <c r="BF30" i="7"/>
  <c r="CC44" i="8"/>
  <c r="AO47" i="8"/>
  <c r="AO71" i="8"/>
  <c r="AO80" i="8"/>
  <c r="BJ102" i="8"/>
  <c r="T61" i="7"/>
  <c r="T48" i="7"/>
  <c r="BJ39" i="8"/>
  <c r="T42" i="8"/>
  <c r="BJ77" i="8"/>
  <c r="BJ86" i="8"/>
  <c r="BJ94" i="8"/>
  <c r="T99" i="8"/>
  <c r="BF36" i="7"/>
  <c r="T64" i="7"/>
  <c r="CC39" i="8"/>
  <c r="AO42" i="8"/>
  <c r="CC77" i="8"/>
  <c r="AO43" i="8"/>
  <c r="CC68" i="8"/>
  <c r="AM49" i="7"/>
  <c r="T24" i="7"/>
  <c r="AM86" i="7"/>
  <c r="AM88" i="7"/>
  <c r="AM85" i="7"/>
  <c r="BJ24" i="6"/>
  <c r="CD30" i="6"/>
  <c r="CD46" i="6"/>
  <c r="CD57" i="6"/>
  <c r="AM55" i="5"/>
  <c r="CT71" i="4"/>
  <c r="AN97" i="4"/>
  <c r="BG30" i="4"/>
  <c r="BF92" i="7"/>
  <c r="BY24" i="7"/>
  <c r="CD43" i="6"/>
  <c r="BJ56" i="6"/>
  <c r="CX72" i="6"/>
  <c r="AO82" i="6"/>
  <c r="AM21" i="5"/>
  <c r="T94" i="5"/>
  <c r="BZ41" i="4"/>
  <c r="AN90" i="4"/>
  <c r="T44" i="4"/>
  <c r="BZ19" i="4"/>
  <c r="AM41" i="7"/>
  <c r="BY56" i="7"/>
  <c r="BY77" i="7"/>
  <c r="T90" i="7"/>
  <c r="CX52" i="6"/>
  <c r="CX20" i="6"/>
  <c r="AO80" i="6"/>
  <c r="T57" i="6"/>
  <c r="BJ25" i="6"/>
  <c r="BJ66" i="6"/>
  <c r="T40" i="5"/>
  <c r="T32" i="5"/>
  <c r="AM96" i="5"/>
  <c r="BG39" i="4"/>
  <c r="AN91" i="4"/>
  <c r="BZ30" i="4"/>
  <c r="AN102" i="4"/>
  <c r="T66" i="4"/>
  <c r="CX21" i="6"/>
  <c r="CD78" i="6"/>
  <c r="CD36" i="6"/>
  <c r="CX91" i="6"/>
  <c r="CX54" i="6"/>
  <c r="CD23" i="6"/>
  <c r="T78" i="6"/>
  <c r="AM68" i="5"/>
  <c r="AM34" i="5"/>
  <c r="T89" i="5"/>
  <c r="BG53" i="4"/>
  <c r="T89" i="4"/>
  <c r="CT21" i="4"/>
  <c r="CT97" i="4"/>
  <c r="CT74" i="4"/>
  <c r="CT73" i="4"/>
  <c r="AN67" i="4"/>
  <c r="BZ26" i="4"/>
  <c r="BZ69" i="4"/>
  <c r="BZ47" i="4"/>
  <c r="BG35" i="4"/>
  <c r="BG16" i="4"/>
  <c r="CT61" i="4"/>
  <c r="T52" i="4"/>
  <c r="AM103" i="7"/>
  <c r="AM100" i="7"/>
  <c r="AM78" i="7"/>
  <c r="BF31" i="7"/>
  <c r="CX16" i="6"/>
  <c r="T59" i="6"/>
  <c r="CX47" i="6"/>
  <c r="CD99" i="6"/>
  <c r="AO61" i="6"/>
  <c r="CD28" i="6"/>
  <c r="CD73" i="6"/>
  <c r="AM66" i="5"/>
  <c r="T29" i="5"/>
  <c r="AM87" i="5"/>
  <c r="CT55" i="4"/>
  <c r="BZ87" i="4"/>
  <c r="T17" i="4"/>
  <c r="BG46" i="4"/>
  <c r="BZ104" i="4"/>
  <c r="AM24" i="7"/>
  <c r="BF65" i="7"/>
  <c r="BF81" i="7"/>
  <c r="BY46" i="7"/>
  <c r="AO59" i="6"/>
  <c r="AO25" i="6"/>
  <c r="BJ72" i="6"/>
  <c r="CD50" i="6"/>
  <c r="T101" i="6"/>
  <c r="CX73" i="6"/>
  <c r="AM64" i="5"/>
  <c r="AM30" i="5"/>
  <c r="T88" i="5"/>
  <c r="T55" i="4"/>
  <c r="CT87" i="4"/>
  <c r="AN18" i="4"/>
  <c r="BZ46" i="4"/>
  <c r="CT104" i="4"/>
  <c r="AM42" i="7"/>
  <c r="BY74" i="7"/>
  <c r="BF33" i="7"/>
  <c r="CX34" i="6"/>
  <c r="T83" i="6"/>
  <c r="BJ46" i="6"/>
  <c r="AO96" i="6"/>
  <c r="T73" i="6"/>
  <c r="BJ36" i="6"/>
  <c r="BJ82" i="6"/>
  <c r="T70" i="5"/>
  <c r="T39" i="5"/>
  <c r="AM98" i="5"/>
  <c r="T32" i="4"/>
  <c r="T92" i="4"/>
  <c r="CT32" i="4"/>
  <c r="T27" i="4"/>
  <c r="AM102" i="7"/>
  <c r="T55" i="6"/>
  <c r="AO30" i="6"/>
  <c r="BJ80" i="6"/>
  <c r="BJ45" i="6"/>
  <c r="CX96" i="6"/>
  <c r="CD69" i="6"/>
  <c r="AM60" i="5"/>
  <c r="AM42" i="5"/>
  <c r="T91" i="5"/>
  <c r="AN50" i="4"/>
  <c r="CT89" i="4"/>
  <c r="BG24" i="4"/>
  <c r="BG99" i="4"/>
  <c r="BZ71" i="4"/>
  <c r="BZ70" i="4"/>
  <c r="T64" i="4"/>
  <c r="BG21" i="4"/>
  <c r="AN79" i="4"/>
  <c r="AN57" i="4"/>
  <c r="T53" i="4"/>
  <c r="CT38" i="4"/>
  <c r="BG71" i="4"/>
  <c r="BZ61" i="4"/>
  <c r="AM75" i="7"/>
  <c r="T19" i="7"/>
  <c r="AO16" i="6"/>
  <c r="CD48" i="6"/>
  <c r="BJ99" i="6"/>
  <c r="CX63" i="6"/>
  <c r="CD24" i="6"/>
  <c r="AO77" i="6"/>
  <c r="T41" i="6"/>
  <c r="CD89" i="6"/>
  <c r="T66" i="5"/>
  <c r="T36" i="5"/>
  <c r="AM97" i="5"/>
  <c r="CT27" i="4"/>
  <c r="BZ91" i="4"/>
  <c r="BZ31" i="4"/>
  <c r="T103" i="4"/>
  <c r="BG64" i="4"/>
  <c r="T42" i="7"/>
  <c r="BF70" i="7"/>
  <c r="BF89" i="7"/>
  <c r="CD16" i="6"/>
  <c r="CX37" i="6"/>
  <c r="BJ87" i="6"/>
  <c r="CX51" i="6"/>
  <c r="CD103" i="6"/>
  <c r="BJ77" i="6"/>
  <c r="AO41" i="6"/>
  <c r="CX89" i="6"/>
  <c r="T64" i="5"/>
  <c r="AM37" i="5"/>
  <c r="T98" i="5"/>
  <c r="BZ23" i="4"/>
  <c r="CT91" i="4"/>
  <c r="AN32" i="4"/>
  <c r="BG103" i="4"/>
  <c r="BZ63" i="4"/>
  <c r="BY48" i="7"/>
  <c r="BY79" i="7"/>
  <c r="T58" i="7"/>
  <c r="T37" i="6"/>
  <c r="CX86" i="6"/>
  <c r="AO50" i="6"/>
  <c r="T100" i="6"/>
  <c r="CX76" i="6"/>
  <c r="CX38" i="6"/>
  <c r="BJ98" i="6"/>
  <c r="AM67" i="5"/>
  <c r="AM46" i="5"/>
  <c r="BZ76" i="4"/>
  <c r="AN83" i="4"/>
  <c r="BG96" i="4"/>
  <c r="T35" i="4"/>
  <c r="AN29" i="4"/>
  <c r="CD17" i="6"/>
  <c r="CX58" i="6"/>
  <c r="CX23" i="6"/>
  <c r="T72" i="6"/>
  <c r="AO32" i="6"/>
  <c r="BJ85" i="6"/>
  <c r="BJ44" i="6"/>
  <c r="CX97" i="6"/>
  <c r="T60" i="5"/>
  <c r="AM16" i="5"/>
  <c r="T101" i="5"/>
  <c r="T81" i="4"/>
  <c r="CT93" i="4"/>
  <c r="BG44" i="4"/>
  <c r="AN21" i="4"/>
  <c r="CT58" i="4"/>
  <c r="BZ54" i="4"/>
  <c r="T48" i="4"/>
  <c r="CT69" i="4"/>
  <c r="AN63" i="4"/>
  <c r="BG25" i="4"/>
  <c r="BG78" i="4"/>
  <c r="BZ59" i="4"/>
  <c r="BZ32" i="4"/>
  <c r="T15" i="4"/>
  <c r="T92" i="5"/>
  <c r="BZ48" i="4"/>
  <c r="BZ92" i="4"/>
  <c r="AN36" i="4"/>
  <c r="AN16" i="4"/>
  <c r="AM37" i="7"/>
  <c r="BY52" i="7"/>
  <c r="BY76" i="7"/>
  <c r="T46" i="7"/>
  <c r="BJ21" i="6"/>
  <c r="BJ75" i="6"/>
  <c r="AO36" i="6"/>
  <c r="CD91" i="6"/>
  <c r="CD54" i="6"/>
  <c r="AO23" i="6"/>
  <c r="CD65" i="6"/>
  <c r="T53" i="5"/>
  <c r="T25" i="5"/>
  <c r="AM86" i="5"/>
  <c r="BZ60" i="4"/>
  <c r="AN87" i="4"/>
  <c r="BZ15" i="4"/>
  <c r="T46" i="4"/>
  <c r="AN104" i="4"/>
  <c r="BJ18" i="6"/>
  <c r="CD62" i="6"/>
  <c r="AO35" i="6"/>
  <c r="T88" i="6"/>
  <c r="T53" i="6"/>
  <c r="BJ101" i="6"/>
  <c r="T62" i="6"/>
  <c r="T67" i="5"/>
  <c r="AM57" i="5"/>
  <c r="T79" i="5"/>
  <c r="BG69" i="4"/>
  <c r="T85" i="4"/>
  <c r="T100" i="4"/>
  <c r="BZ39" i="4"/>
  <c r="AN37" i="4"/>
  <c r="BG29" i="4"/>
  <c r="BG70" i="4"/>
  <c r="BG79" i="4"/>
  <c r="CT72" i="4"/>
  <c r="CT50" i="4"/>
  <c r="BZ45" i="4"/>
  <c r="T21" i="4"/>
  <c r="T65" i="4"/>
  <c r="BG37" i="4"/>
  <c r="T13" i="4"/>
  <c r="T36" i="8"/>
  <c r="BJ41" i="8"/>
  <c r="T90" i="8"/>
  <c r="BJ42" i="8"/>
  <c r="BJ50" i="8"/>
  <c r="T43" i="7"/>
  <c r="AM21" i="7"/>
  <c r="T82" i="7"/>
  <c r="CC32" i="8"/>
  <c r="CC36" i="8"/>
  <c r="CC45" i="8"/>
  <c r="AO54" i="8"/>
  <c r="AO57" i="8"/>
  <c r="AM16" i="7"/>
  <c r="BY30" i="7"/>
  <c r="T18" i="7"/>
  <c r="CC27" i="8"/>
  <c r="BJ65" i="8"/>
  <c r="BJ74" i="8"/>
  <c r="BJ83" i="8"/>
  <c r="BJ88" i="8"/>
  <c r="BY49" i="7"/>
  <c r="T34" i="7"/>
  <c r="BJ26" i="8"/>
  <c r="BJ19" i="8"/>
  <c r="CC81" i="8"/>
  <c r="CC51" i="8"/>
  <c r="CC72" i="8"/>
  <c r="BF62" i="7"/>
  <c r="BY28" i="7"/>
  <c r="T101" i="7"/>
  <c r="AM48" i="7"/>
  <c r="AM80" i="7"/>
  <c r="CD15" i="6"/>
  <c r="AO103" i="6"/>
  <c r="CX26" i="6"/>
  <c r="T66" i="6"/>
  <c r="T45" i="5"/>
  <c r="T86" i="4"/>
  <c r="AN42" i="4"/>
  <c r="T16" i="7"/>
  <c r="BF79" i="7"/>
  <c r="BJ32" i="6"/>
  <c r="BJ38" i="6"/>
  <c r="AO81" i="6"/>
  <c r="CD93" i="6"/>
  <c r="T40" i="8"/>
  <c r="BJ16" i="8"/>
  <c r="T78" i="8"/>
  <c r="T87" i="8"/>
  <c r="BJ96" i="8"/>
  <c r="T53" i="7"/>
  <c r="BY25" i="7"/>
  <c r="T89" i="7"/>
  <c r="BJ37" i="8"/>
  <c r="CC38" i="8"/>
  <c r="CC47" i="8"/>
  <c r="AO56" i="8"/>
  <c r="AO61" i="8"/>
  <c r="AM30" i="7"/>
  <c r="AM18" i="7"/>
  <c r="BF34" i="7"/>
  <c r="CC18" i="8"/>
  <c r="T52" i="8"/>
  <c r="BJ62" i="8"/>
  <c r="BJ71" i="8"/>
  <c r="BJ76" i="8"/>
  <c r="BY61" i="7"/>
  <c r="T55" i="7"/>
  <c r="CC31" i="8"/>
  <c r="AO32" i="8"/>
  <c r="CC69" i="8"/>
  <c r="CC78" i="8"/>
  <c r="CC87" i="8"/>
  <c r="CC92" i="8"/>
  <c r="AM28" i="7"/>
  <c r="T99" i="7"/>
  <c r="AM55" i="7"/>
  <c r="AM96" i="7"/>
  <c r="AM101" i="7"/>
  <c r="AO34" i="6"/>
  <c r="BJ68" i="6"/>
  <c r="CX84" i="6"/>
  <c r="AM74" i="5"/>
  <c r="AM85" i="5"/>
  <c r="CT86" i="4"/>
  <c r="BZ44" i="4"/>
  <c r="BF20" i="7"/>
  <c r="BF80" i="7"/>
  <c r="CD34" i="6"/>
  <c r="AO46" i="6"/>
  <c r="T85" i="6"/>
  <c r="BJ94" i="6"/>
  <c r="AO28" i="8"/>
  <c r="BJ28" i="8"/>
  <c r="T66" i="8"/>
  <c r="T75" i="8"/>
  <c r="T84" i="8"/>
  <c r="T89" i="8"/>
  <c r="AM63" i="7"/>
  <c r="T74" i="7"/>
  <c r="BJ40" i="8"/>
  <c r="AO45" i="8"/>
  <c r="AO51" i="8"/>
  <c r="AO60" i="8"/>
  <c r="AO65" i="8"/>
  <c r="BY44" i="7"/>
  <c r="T22" i="7"/>
  <c r="T83" i="7"/>
  <c r="BJ20" i="8"/>
  <c r="AO27" i="8"/>
  <c r="BJ89" i="8"/>
  <c r="T98" i="8"/>
  <c r="T49" i="8"/>
  <c r="BY19" i="7"/>
  <c r="BY15" i="7"/>
  <c r="T76" i="7"/>
  <c r="BJ22" i="8"/>
  <c r="CC28" i="8"/>
  <c r="CC89" i="8"/>
  <c r="AO98" i="8"/>
  <c r="AO49" i="8"/>
  <c r="BJ101" i="8"/>
  <c r="T38" i="7"/>
  <c r="T65" i="7"/>
  <c r="T15" i="7"/>
  <c r="AM68" i="7"/>
  <c r="BF58" i="7"/>
  <c r="T91" i="6"/>
  <c r="AO104" i="6"/>
  <c r="T33" i="6"/>
  <c r="AM50" i="5"/>
  <c r="AM91" i="5"/>
  <c r="AN89" i="4"/>
  <c r="AN98" i="4"/>
  <c r="T32" i="7"/>
  <c r="BF83" i="7"/>
  <c r="CD41" i="6"/>
  <c r="CD55" i="6"/>
  <c r="BJ93" i="6"/>
  <c r="T71" i="5"/>
  <c r="T32" i="8"/>
  <c r="CC33" i="8"/>
  <c r="T70" i="8"/>
  <c r="T79" i="8"/>
  <c r="T88" i="8"/>
  <c r="T93" i="8"/>
  <c r="AM32" i="7"/>
  <c r="T103" i="7"/>
  <c r="BJ24" i="8"/>
  <c r="AO26" i="8"/>
  <c r="AO62" i="8"/>
  <c r="AO87" i="8"/>
  <c r="CC54" i="8"/>
  <c r="AO102" i="8"/>
  <c r="BF57" i="7"/>
  <c r="T71" i="7"/>
  <c r="CC24" i="8"/>
  <c r="BJ30" i="8"/>
  <c r="BJ93" i="8"/>
  <c r="DB13" i="8" s="1" a="1"/>
  <c r="T43" i="8"/>
  <c r="T53" i="8"/>
  <c r="AM34" i="7"/>
  <c r="AM19" i="7"/>
  <c r="T80" i="7"/>
  <c r="T25" i="8"/>
  <c r="T31" i="8"/>
  <c r="CC52" i="8"/>
  <c r="CC63" i="8"/>
  <c r="CC84" i="8"/>
  <c r="BF49" i="7"/>
  <c r="T47" i="7"/>
  <c r="AM91" i="7"/>
  <c r="AM64" i="7"/>
  <c r="BF27" i="7"/>
  <c r="CX42" i="6"/>
  <c r="AO56" i="6"/>
  <c r="CD72" i="6"/>
  <c r="T82" i="6"/>
  <c r="T20" i="5"/>
  <c r="AN45" i="4"/>
  <c r="BZ25" i="4"/>
  <c r="CT70" i="4"/>
  <c r="BF68" i="7"/>
  <c r="BY58" i="7"/>
  <c r="CD70" i="6"/>
  <c r="CX83" i="6"/>
  <c r="AO97" i="6"/>
  <c r="T63" i="5"/>
  <c r="AM20" i="5"/>
  <c r="T102" i="5"/>
  <c r="BZ80" i="4"/>
  <c r="BG93" i="4"/>
  <c r="BG36" i="4"/>
  <c r="BG31" i="4"/>
  <c r="BY59" i="7"/>
  <c r="BY65" i="7"/>
  <c r="BY81" i="7"/>
  <c r="T17" i="6"/>
  <c r="T67" i="6"/>
  <c r="T40" i="6"/>
  <c r="BJ92" i="6"/>
  <c r="AO69" i="6"/>
  <c r="CX33" i="6"/>
  <c r="CD81" i="6"/>
  <c r="AM44" i="5"/>
  <c r="T31" i="5"/>
  <c r="AM104" i="5"/>
  <c r="BZ81" i="4"/>
  <c r="BG94" i="4"/>
  <c r="BG26" i="4"/>
  <c r="BG23" i="4"/>
  <c r="AM98" i="7"/>
  <c r="CD40" i="6"/>
  <c r="CX90" i="6"/>
  <c r="AO54" i="6"/>
  <c r="T104" i="6"/>
  <c r="CD68" i="6"/>
  <c r="T42" i="6"/>
  <c r="AO90" i="6"/>
  <c r="T76" i="5"/>
  <c r="AM33" i="5"/>
  <c r="T97" i="5"/>
  <c r="CT28" i="4"/>
  <c r="AN92" i="4"/>
  <c r="BG33" i="4"/>
  <c r="AN15" i="4"/>
  <c r="T58" i="4"/>
  <c r="T61" i="4"/>
  <c r="BG54" i="4"/>
  <c r="AN76" i="4"/>
  <c r="CT56" i="4"/>
  <c r="BG15" i="4"/>
  <c r="T72" i="4"/>
  <c r="AN53" i="4"/>
  <c r="T49" i="4"/>
  <c r="T26" i="4"/>
  <c r="T27" i="7"/>
  <c r="AM66" i="7"/>
  <c r="AM82" i="7"/>
  <c r="BF50" i="7"/>
  <c r="CD26" i="6"/>
  <c r="AO71" i="6"/>
  <c r="T60" i="6"/>
  <c r="BJ22" i="6"/>
  <c r="BJ73" i="6"/>
  <c r="AO38" i="6"/>
  <c r="CX85" i="6"/>
  <c r="T74" i="5"/>
  <c r="T28" i="5"/>
  <c r="AM95" i="5"/>
  <c r="AN34" i="4"/>
  <c r="CT90" i="4"/>
  <c r="BG28" i="4"/>
  <c r="BG101" i="4"/>
  <c r="BZ67" i="4"/>
  <c r="BF39" i="7"/>
  <c r="BF69" i="7"/>
  <c r="BF85" i="7"/>
  <c r="BJ19" i="6"/>
  <c r="BJ71" i="6"/>
  <c r="AO33" i="6"/>
  <c r="CD87" i="6"/>
  <c r="BJ61" i="6"/>
  <c r="CD38" i="6"/>
  <c r="T86" i="6"/>
  <c r="T72" i="5"/>
  <c r="AM29" i="5"/>
  <c r="T96" i="5"/>
  <c r="AN33" i="4"/>
  <c r="T91" i="4"/>
  <c r="T30" i="4"/>
  <c r="CT101" i="4"/>
  <c r="CT66" i="4"/>
  <c r="BY60" i="7"/>
  <c r="BY78" i="7"/>
  <c r="T54" i="7"/>
  <c r="CX43" i="6"/>
  <c r="AO95" i="6"/>
  <c r="CD59" i="6"/>
  <c r="CD21" i="6"/>
  <c r="AO85" i="6"/>
  <c r="AO44" i="6"/>
  <c r="CD97" i="6"/>
  <c r="AM75" i="5"/>
  <c r="AM39" i="5"/>
  <c r="CT79" i="4"/>
  <c r="BG82" i="4"/>
  <c r="AN95" i="4"/>
  <c r="CT30" i="4"/>
  <c r="CT40" i="4"/>
  <c r="AO18" i="6"/>
  <c r="AO67" i="6"/>
  <c r="AO40" i="6"/>
  <c r="CD95" i="6"/>
  <c r="AO57" i="6"/>
  <c r="CX25" i="6"/>
  <c r="CX81" i="6"/>
  <c r="T68" i="5"/>
  <c r="T41" i="5"/>
  <c r="T99" i="5"/>
  <c r="BZ17" i="4"/>
  <c r="T93" i="4"/>
  <c r="AN40" i="4"/>
  <c r="BG17" i="4"/>
  <c r="T62" i="4"/>
  <c r="CT57" i="4"/>
  <c r="AN51" i="4"/>
  <c r="T73" i="4"/>
  <c r="BG66" i="4"/>
  <c r="CT34" i="4"/>
  <c r="AN17" i="4"/>
  <c r="CT62" i="4"/>
  <c r="BZ58" i="4"/>
  <c r="CT48" i="4"/>
  <c r="AM79" i="7"/>
  <c r="BF35" i="7"/>
  <c r="CD18" i="6"/>
  <c r="CX62" i="6"/>
  <c r="T27" i="6"/>
  <c r="T76" i="6"/>
  <c r="BJ37" i="6"/>
  <c r="BJ89" i="6"/>
  <c r="BJ48" i="6"/>
  <c r="CX101" i="6"/>
  <c r="AM71" i="5"/>
  <c r="T35" i="5"/>
  <c r="AN78" i="4"/>
  <c r="T82" i="4"/>
  <c r="CT94" i="4"/>
  <c r="BZ29" i="4"/>
  <c r="CT24" i="4"/>
  <c r="BF87" i="7"/>
  <c r="BF60" i="7"/>
  <c r="BF74" i="7"/>
  <c r="BF16" i="7"/>
  <c r="T21" i="6"/>
  <c r="CX48" i="6"/>
  <c r="CD102" i="6"/>
  <c r="T64" i="6"/>
  <c r="T39" i="6"/>
  <c r="CD92" i="6"/>
  <c r="CD49" i="6"/>
  <c r="T102" i="6"/>
  <c r="AM69" i="5"/>
  <c r="AM36" i="5"/>
  <c r="BG77" i="4"/>
  <c r="AN82" i="4"/>
  <c r="T95" i="4"/>
  <c r="AN30" i="4"/>
  <c r="AN25" i="4"/>
  <c r="BY51" i="7"/>
  <c r="BY67" i="7"/>
  <c r="BY83" i="7"/>
  <c r="T98" i="7"/>
  <c r="AO47" i="6"/>
  <c r="T99" i="6"/>
  <c r="BJ60" i="6"/>
  <c r="T34" i="6"/>
  <c r="T89" i="6"/>
  <c r="T48" i="6"/>
  <c r="AM84" i="5"/>
  <c r="AN43" i="4"/>
  <c r="CX31" i="6"/>
  <c r="AO58" i="6"/>
  <c r="BZ72" i="4"/>
  <c r="BZ33" i="4"/>
  <c r="T57" i="4"/>
  <c r="CT45" i="4"/>
  <c r="T83" i="4"/>
  <c r="BY55" i="7"/>
  <c r="BJ39" i="6"/>
  <c r="BJ65" i="6"/>
  <c r="T24" i="5"/>
  <c r="CT26" i="4"/>
  <c r="CX74" i="6"/>
  <c r="BJ30" i="6"/>
  <c r="T87" i="5"/>
  <c r="AN96" i="4"/>
  <c r="BZ66" i="4"/>
  <c r="BG56" i="4"/>
  <c r="CT63" i="4"/>
  <c r="CT43" i="4"/>
  <c r="AO84" i="6"/>
  <c r="T75" i="5"/>
  <c r="AN84" i="4"/>
  <c r="T45" i="4"/>
  <c r="BG50" i="4"/>
  <c r="AN71" i="4"/>
  <c r="CT95" i="4"/>
  <c r="BY64" i="7"/>
  <c r="CD90" i="6"/>
  <c r="CD31" i="6"/>
  <c r="AM94" i="5"/>
  <c r="BZ100" i="4"/>
  <c r="BJ50" i="6"/>
  <c r="AO74" i="6"/>
  <c r="BZ56" i="4"/>
  <c r="T78" i="4"/>
  <c r="T60" i="4"/>
  <c r="AN52" i="4"/>
  <c r="BZ79" i="4"/>
  <c r="T61" i="5"/>
  <c r="BG86" i="4"/>
  <c r="T15" i="6"/>
  <c r="AO49" i="6"/>
  <c r="AM65" i="5"/>
  <c r="BG98" i="4"/>
  <c r="AN23" i="4"/>
  <c r="BG75" i="4"/>
  <c r="AM45" i="5"/>
  <c r="BG32" i="4"/>
  <c r="BY80" i="7"/>
  <c r="T54" i="6"/>
  <c r="CX77" i="6"/>
  <c r="CT47" i="4"/>
  <c r="AN69" i="4"/>
  <c r="AO100" i="6"/>
  <c r="AM76" i="5"/>
  <c r="AN88" i="4"/>
  <c r="T77" i="4"/>
  <c r="BG19" i="4"/>
  <c r="T17" i="5"/>
  <c r="CT102" i="4"/>
  <c r="T71" i="6"/>
  <c r="CD100" i="6"/>
  <c r="T77" i="5"/>
  <c r="BZ37" i="4"/>
  <c r="T19" i="4"/>
  <c r="CL21" i="4" s="1" a="1"/>
  <c r="BZ65" i="4"/>
  <c r="T100" i="5"/>
  <c r="BZ28" i="4"/>
  <c r="T86" i="7"/>
  <c r="CX103" i="6"/>
  <c r="AM54" i="5"/>
  <c r="BG90" i="4"/>
  <c r="T29" i="6"/>
  <c r="CX64" i="6"/>
  <c r="AM26" i="5"/>
  <c r="AN19" i="4"/>
  <c r="BZ57" i="4"/>
  <c r="AN75" i="4"/>
  <c r="EC13" i="6" a="1"/>
  <c r="DC13" i="6" a="1"/>
  <c r="M158" i="15" a="1"/>
  <c r="M203" i="15" a="1"/>
  <c r="DQ13" i="6" a="1"/>
  <c r="M290" i="15" a="1"/>
  <c r="M130" i="15" a="1"/>
  <c r="M70" i="15" a="1"/>
  <c r="M223" i="15" a="1"/>
  <c r="M139" i="8" a="1"/>
  <c r="CH13" i="8" a="1"/>
  <c r="M259" i="15" a="1"/>
  <c r="M249" i="15" a="1"/>
  <c r="DI13" i="4" a="1"/>
  <c r="M155" i="4" a="1"/>
  <c r="DC13" i="4" a="1"/>
  <c r="CZ13" i="4" a="1"/>
  <c r="M17" i="15" a="1"/>
  <c r="M128" i="4" a="1"/>
  <c r="M137" i="4" a="1"/>
  <c r="M135" i="5" a="1"/>
  <c r="AO13" i="5" a="1"/>
  <c r="M105" i="15" a="1"/>
  <c r="DZ13" i="4" a="1"/>
  <c r="EC13" i="4" a="1"/>
  <c r="CS13" i="7" a="1"/>
  <c r="M214" i="7" a="1"/>
  <c r="CV13" i="7" a="1"/>
  <c r="M223" i="7" a="1"/>
  <c r="CP13" i="7" a="1"/>
  <c r="DB13" i="7" a="1"/>
  <c r="CY13" i="7" a="1"/>
  <c r="M148" i="7" a="1"/>
  <c r="CH13" i="7" a="1"/>
  <c r="M139" i="7" a="1"/>
  <c r="CK13" i="7" a="1"/>
  <c r="M130" i="7" a="1"/>
  <c r="M193" i="15" a="1"/>
  <c r="CE13" i="7" a="1"/>
  <c r="AK10" i="11" a="1"/>
  <c r="BB23" i="8" a="1"/>
  <c r="AG18" i="8" a="1"/>
  <c r="M221" i="4" a="1"/>
  <c r="M211" i="4" a="1"/>
  <c r="DW13" i="4" a="1"/>
  <c r="M202" i="4" a="1"/>
  <c r="DN13" i="4" a="1"/>
  <c r="DQ13" i="4" a="1"/>
  <c r="M279" i="15" a="1"/>
  <c r="CS13" i="8" a="1"/>
  <c r="M120" i="15" a="1"/>
  <c r="M139" i="6" a="1"/>
  <c r="M130" i="6" a="1"/>
  <c r="M241" i="6" a="1"/>
  <c r="DZ13" i="6" a="1"/>
  <c r="CZ13" i="6" a="1"/>
  <c r="Q213" i="15" l="1"/>
  <c r="R213" i="15" s="1"/>
  <c r="Q269" i="15"/>
  <c r="R269" i="15" s="1"/>
  <c r="M241" i="6"/>
  <c r="O241" i="6"/>
  <c r="N241" i="6"/>
  <c r="M130" i="6"/>
  <c r="O130" i="6"/>
  <c r="N130" i="6"/>
  <c r="N139" i="6"/>
  <c r="M139" i="6"/>
  <c r="O139" i="6"/>
  <c r="M120" i="15"/>
  <c r="O120" i="15"/>
  <c r="N120" i="15"/>
  <c r="CT64" i="8"/>
  <c r="CT56" i="8"/>
  <c r="CT48" i="8"/>
  <c r="CT40" i="8"/>
  <c r="CT32" i="8"/>
  <c r="CT24" i="8"/>
  <c r="CT16" i="8"/>
  <c r="CS62" i="8"/>
  <c r="CS54" i="8"/>
  <c r="CS46" i="8"/>
  <c r="CS38" i="8"/>
  <c r="CS30" i="8"/>
  <c r="CS22" i="8"/>
  <c r="CS14" i="8"/>
  <c r="CT59" i="8"/>
  <c r="CT51" i="8"/>
  <c r="CT43" i="8"/>
  <c r="CT35" i="8"/>
  <c r="CT27" i="8"/>
  <c r="CT19" i="8"/>
  <c r="CS65" i="8"/>
  <c r="CS57" i="8"/>
  <c r="CS49" i="8"/>
  <c r="CS41" i="8"/>
  <c r="CS33" i="8"/>
  <c r="CS25" i="8"/>
  <c r="CS17" i="8"/>
  <c r="CT62" i="8"/>
  <c r="CT54" i="8"/>
  <c r="CT46" i="8"/>
  <c r="CT38" i="8"/>
  <c r="CT30" i="8"/>
  <c r="CT22" i="8"/>
  <c r="CT14" i="8"/>
  <c r="CS60" i="8"/>
  <c r="CS52" i="8"/>
  <c r="CS44" i="8"/>
  <c r="CS36" i="8"/>
  <c r="CS28" i="8"/>
  <c r="CS20" i="8"/>
  <c r="CT65" i="8"/>
  <c r="CT57" i="8"/>
  <c r="CT49" i="8"/>
  <c r="CT41" i="8"/>
  <c r="CT33" i="8"/>
  <c r="CT25" i="8"/>
  <c r="CT17" i="8"/>
  <c r="CS63" i="8"/>
  <c r="CS55" i="8"/>
  <c r="CS47" i="8"/>
  <c r="CS39" i="8"/>
  <c r="CS31" i="8"/>
  <c r="CS23" i="8"/>
  <c r="CS15" i="8"/>
  <c r="CT60" i="8"/>
  <c r="CT52" i="8"/>
  <c r="CT44" i="8"/>
  <c r="CT36" i="8"/>
  <c r="CT28" i="8"/>
  <c r="CT20" i="8"/>
  <c r="CS66" i="8"/>
  <c r="CS58" i="8"/>
  <c r="CS50" i="8"/>
  <c r="CS42" i="8"/>
  <c r="CS34" i="8"/>
  <c r="CS26" i="8"/>
  <c r="CS18" i="8"/>
  <c r="CT63" i="8"/>
  <c r="CT55" i="8"/>
  <c r="CT47" i="8"/>
  <c r="CT39" i="8"/>
  <c r="CT31" i="8"/>
  <c r="CT23" i="8"/>
  <c r="CT15" i="8"/>
  <c r="CS61" i="8"/>
  <c r="CS53" i="8"/>
  <c r="CS45" i="8"/>
  <c r="CS37" i="8"/>
  <c r="CS29" i="8"/>
  <c r="CS21" i="8"/>
  <c r="CS13" i="8"/>
  <c r="CT58" i="8"/>
  <c r="CT26" i="8"/>
  <c r="CS48" i="8"/>
  <c r="CS16" i="8"/>
  <c r="CT37" i="8"/>
  <c r="CS59" i="8"/>
  <c r="CT50" i="8"/>
  <c r="CT18" i="8"/>
  <c r="CS40" i="8"/>
  <c r="CT61" i="8"/>
  <c r="CT29" i="8"/>
  <c r="CS51" i="8"/>
  <c r="CS19" i="8"/>
  <c r="CT42" i="8"/>
  <c r="CS64" i="8"/>
  <c r="CS32" i="8"/>
  <c r="CT53" i="8"/>
  <c r="CT21" i="8"/>
  <c r="CS43" i="8"/>
  <c r="CT66" i="8"/>
  <c r="CT34" i="8"/>
  <c r="CS56" i="8"/>
  <c r="CS24" i="8"/>
  <c r="CT45" i="8"/>
  <c r="CT13" i="8"/>
  <c r="CS35" i="8"/>
  <c r="CS27" i="8"/>
  <c r="O279" i="15"/>
  <c r="N279" i="15"/>
  <c r="M279" i="15"/>
  <c r="DQ45" i="4"/>
  <c r="DQ13" i="4"/>
  <c r="DR38" i="4"/>
  <c r="DQ62" i="4"/>
  <c r="DQ30" i="4"/>
  <c r="DR51" i="4"/>
  <c r="DR49" i="4"/>
  <c r="DQ49" i="4"/>
  <c r="DQ17" i="4"/>
  <c r="DR42" i="4"/>
  <c r="DQ66" i="4"/>
  <c r="DQ34" i="4"/>
  <c r="DR57" i="4"/>
  <c r="DQ69" i="4"/>
  <c r="DQ37" i="4"/>
  <c r="DR62" i="4"/>
  <c r="DR30" i="4"/>
  <c r="DQ54" i="4"/>
  <c r="DQ22" i="4"/>
  <c r="DR39" i="4"/>
  <c r="DR21" i="4"/>
  <c r="DQ41" i="4"/>
  <c r="DR66" i="4"/>
  <c r="DR34" i="4"/>
  <c r="DQ58" i="4"/>
  <c r="DQ26" i="4"/>
  <c r="DR45" i="4"/>
  <c r="DR35" i="4"/>
  <c r="DQ61" i="4"/>
  <c r="DQ29" i="4"/>
  <c r="DR54" i="4"/>
  <c r="DR22" i="4"/>
  <c r="DQ46" i="4"/>
  <c r="DQ14" i="4"/>
  <c r="DR29" i="4"/>
  <c r="DQ65" i="4"/>
  <c r="DQ33" i="4"/>
  <c r="DR58" i="4"/>
  <c r="DR26" i="4"/>
  <c r="DQ50" i="4"/>
  <c r="DQ18" i="4"/>
  <c r="DR33" i="4"/>
  <c r="DR46" i="4"/>
  <c r="DR17" i="4"/>
  <c r="DR18" i="4"/>
  <c r="DR63" i="4"/>
  <c r="DQ39" i="4"/>
  <c r="DR64" i="4"/>
  <c r="DR32" i="4"/>
  <c r="DQ56" i="4"/>
  <c r="DQ24" i="4"/>
  <c r="DR43" i="4"/>
  <c r="DR27" i="4"/>
  <c r="DR20" i="4"/>
  <c r="DQ43" i="4"/>
  <c r="DQ28" i="4"/>
  <c r="DQ35" i="4"/>
  <c r="DQ20" i="4"/>
  <c r="DR15" i="4"/>
  <c r="DQ19" i="4"/>
  <c r="DR14" i="4"/>
  <c r="DQ57" i="4"/>
  <c r="DQ42" i="4"/>
  <c r="DQ63" i="4"/>
  <c r="DQ31" i="4"/>
  <c r="DR56" i="4"/>
  <c r="DR24" i="4"/>
  <c r="DQ48" i="4"/>
  <c r="DQ16" i="4"/>
  <c r="DR31" i="4"/>
  <c r="DQ59" i="4"/>
  <c r="DQ44" i="4"/>
  <c r="DR68" i="4"/>
  <c r="DR47" i="4"/>
  <c r="DR60" i="4"/>
  <c r="DR37" i="4"/>
  <c r="DQ68" i="4"/>
  <c r="DR59" i="4"/>
  <c r="DQ53" i="4"/>
  <c r="DQ38" i="4"/>
  <c r="DQ25" i="4"/>
  <c r="DR67" i="4"/>
  <c r="DQ55" i="4"/>
  <c r="DQ23" i="4"/>
  <c r="DR48" i="4"/>
  <c r="DR16" i="4"/>
  <c r="DQ40" i="4"/>
  <c r="DR65" i="4"/>
  <c r="DR19" i="4"/>
  <c r="DQ27" i="4"/>
  <c r="DR69" i="4"/>
  <c r="DR36" i="4"/>
  <c r="DR41" i="4"/>
  <c r="DR28" i="4"/>
  <c r="DR13" i="4"/>
  <c r="O207" i="4" s="1"/>
  <c r="DQ51" i="4"/>
  <c r="DQ21" i="4"/>
  <c r="DR61" i="4"/>
  <c r="DR50" i="4"/>
  <c r="DR23" i="4"/>
  <c r="DQ47" i="4"/>
  <c r="DQ15" i="4"/>
  <c r="DR40" i="4"/>
  <c r="DQ64" i="4"/>
  <c r="DQ32" i="4"/>
  <c r="DR53" i="4"/>
  <c r="DR55" i="4"/>
  <c r="DR52" i="4"/>
  <c r="DR25" i="4"/>
  <c r="DQ60" i="4"/>
  <c r="DQ67" i="4"/>
  <c r="DQ52" i="4"/>
  <c r="DR44" i="4"/>
  <c r="DQ36" i="4"/>
  <c r="DO58" i="4"/>
  <c r="DO26" i="4"/>
  <c r="DN50" i="4"/>
  <c r="DN18" i="4"/>
  <c r="DO43" i="4"/>
  <c r="DN69" i="4"/>
  <c r="DN25" i="4"/>
  <c r="DO64" i="4"/>
  <c r="DO22" i="4"/>
  <c r="DN36" i="4"/>
  <c r="DO49" i="4"/>
  <c r="DN63" i="4"/>
  <c r="DN51" i="4"/>
  <c r="DO36" i="4"/>
  <c r="DN48" i="4"/>
  <c r="DO63" i="4"/>
  <c r="DO21" i="4"/>
  <c r="DN21" i="4"/>
  <c r="DO40" i="4"/>
  <c r="DO69" i="4"/>
  <c r="DN31" i="4"/>
  <c r="DO16" i="4"/>
  <c r="DO45" i="4"/>
  <c r="DN29" i="4"/>
  <c r="DN44" i="4"/>
  <c r="DO15" i="4"/>
  <c r="DO28" i="4"/>
  <c r="DO55" i="4"/>
  <c r="DN65" i="4"/>
  <c r="DO50" i="4"/>
  <c r="DO18" i="4"/>
  <c r="DN42" i="4"/>
  <c r="DO67" i="4"/>
  <c r="DO35" i="4"/>
  <c r="DN59" i="4"/>
  <c r="DN13" i="4"/>
  <c r="DO54" i="4"/>
  <c r="DN68" i="4"/>
  <c r="DN24" i="4"/>
  <c r="DO39" i="4"/>
  <c r="DN49" i="4"/>
  <c r="DO68" i="4"/>
  <c r="DO24" i="4"/>
  <c r="DN38" i="4"/>
  <c r="DO53" i="4"/>
  <c r="DN67" i="4"/>
  <c r="DN57" i="4"/>
  <c r="DO20" i="4"/>
  <c r="DO47" i="4"/>
  <c r="DN37" i="4"/>
  <c r="DN52" i="4"/>
  <c r="DO23" i="4"/>
  <c r="DO52" i="4"/>
  <c r="DN22" i="4"/>
  <c r="DN45" i="4"/>
  <c r="DN62" i="4"/>
  <c r="DO33" i="4"/>
  <c r="DO42" i="4"/>
  <c r="DN66" i="4"/>
  <c r="DN34" i="4"/>
  <c r="DO59" i="4"/>
  <c r="DO27" i="4"/>
  <c r="DN47" i="4"/>
  <c r="DN43" i="4"/>
  <c r="DO44" i="4"/>
  <c r="DN56" i="4"/>
  <c r="DN14" i="4"/>
  <c r="DO29" i="4"/>
  <c r="DN33" i="4"/>
  <c r="DO56" i="4"/>
  <c r="DO14" i="4"/>
  <c r="DN28" i="4"/>
  <c r="DO41" i="4"/>
  <c r="DN53" i="4"/>
  <c r="DN23" i="4"/>
  <c r="DN54" i="4"/>
  <c r="DO25" i="4"/>
  <c r="DO60" i="4"/>
  <c r="DN30" i="4"/>
  <c r="DN55" i="4"/>
  <c r="DO30" i="4"/>
  <c r="DO57" i="4"/>
  <c r="DN15" i="4"/>
  <c r="DN40" i="4"/>
  <c r="DO13" i="4"/>
  <c r="DN26" i="4"/>
  <c r="DN17" i="4"/>
  <c r="DO17" i="4"/>
  <c r="DN16" i="4"/>
  <c r="DN32" i="4"/>
  <c r="DN27" i="4"/>
  <c r="DN20" i="4"/>
  <c r="DO66" i="4"/>
  <c r="DO51" i="4"/>
  <c r="DO32" i="4"/>
  <c r="DN19" i="4"/>
  <c r="DO31" i="4"/>
  <c r="DN61" i="4"/>
  <c r="DN64" i="4"/>
  <c r="DN41" i="4"/>
  <c r="DO34" i="4"/>
  <c r="DO19" i="4"/>
  <c r="DN46" i="4"/>
  <c r="DO46" i="4"/>
  <c r="DN39" i="4"/>
  <c r="DO38" i="4"/>
  <c r="DO37" i="4"/>
  <c r="DN58" i="4"/>
  <c r="DN35" i="4"/>
  <c r="DO61" i="4"/>
  <c r="DN60" i="4"/>
  <c r="DO62" i="4"/>
  <c r="DO65" i="4"/>
  <c r="DO48" i="4"/>
  <c r="M202" i="4"/>
  <c r="O202" i="4"/>
  <c r="N202" i="4"/>
  <c r="DW46" i="4"/>
  <c r="DW14" i="4"/>
  <c r="DX39" i="4"/>
  <c r="DW65" i="4"/>
  <c r="DW33" i="4"/>
  <c r="DW52" i="4"/>
  <c r="DW20" i="4"/>
  <c r="DX45" i="4"/>
  <c r="DX13" i="4"/>
  <c r="DW39" i="4"/>
  <c r="DW48" i="4"/>
  <c r="DX41" i="4"/>
  <c r="DW35" i="4"/>
  <c r="DX44" i="4"/>
  <c r="DX34" i="4"/>
  <c r="DX49" i="4"/>
  <c r="DW21" i="4"/>
  <c r="DX16" i="4"/>
  <c r="DW40" i="4"/>
  <c r="DW69" i="4"/>
  <c r="DX52" i="4"/>
  <c r="DX24" i="4"/>
  <c r="DW17" i="4"/>
  <c r="DW24" i="4"/>
  <c r="DX40" i="4"/>
  <c r="DX19" i="4"/>
  <c r="DX42" i="4"/>
  <c r="DW29" i="4"/>
  <c r="DW38" i="4"/>
  <c r="DX63" i="4"/>
  <c r="DX31" i="4"/>
  <c r="DW57" i="4"/>
  <c r="DW25" i="4"/>
  <c r="DW44" i="4"/>
  <c r="DX69" i="4"/>
  <c r="DX37" i="4"/>
  <c r="DW63" i="4"/>
  <c r="DW31" i="4"/>
  <c r="DW32" i="4"/>
  <c r="DX25" i="4"/>
  <c r="DW19" i="4"/>
  <c r="DX32" i="4"/>
  <c r="DW56" i="4"/>
  <c r="DX27" i="4"/>
  <c r="DX64" i="4"/>
  <c r="DX48" i="4"/>
  <c r="DW18" i="4"/>
  <c r="DW45" i="4"/>
  <c r="DX38" i="4"/>
  <c r="DW26" i="4"/>
  <c r="DX46" i="4"/>
  <c r="DX35" i="4"/>
  <c r="DX68" i="4"/>
  <c r="DW37" i="4"/>
  <c r="DW42" i="4"/>
  <c r="DX58" i="4"/>
  <c r="DW62" i="4"/>
  <c r="DW30" i="4"/>
  <c r="DX55" i="4"/>
  <c r="DX23" i="4"/>
  <c r="DW49" i="4"/>
  <c r="DW68" i="4"/>
  <c r="DW36" i="4"/>
  <c r="DX61" i="4"/>
  <c r="DX29" i="4"/>
  <c r="DW55" i="4"/>
  <c r="DW23" i="4"/>
  <c r="DW16" i="4"/>
  <c r="DW67" i="4"/>
  <c r="DX66" i="4"/>
  <c r="DX20" i="4"/>
  <c r="DW34" i="4"/>
  <c r="DW61" i="4"/>
  <c r="DX50" i="4"/>
  <c r="DX18" i="4"/>
  <c r="DX51" i="4"/>
  <c r="DW27" i="4"/>
  <c r="DX22" i="4"/>
  <c r="DX43" i="4"/>
  <c r="DX14" i="4"/>
  <c r="DW53" i="4"/>
  <c r="DW50" i="4"/>
  <c r="DX60" i="4"/>
  <c r="DX59" i="4"/>
  <c r="DX26" i="4"/>
  <c r="DW54" i="4"/>
  <c r="DW41" i="4"/>
  <c r="DX21" i="4"/>
  <c r="DW51" i="4"/>
  <c r="DW43" i="4"/>
  <c r="DW13" i="4"/>
  <c r="DW15" i="4"/>
  <c r="DX28" i="4"/>
  <c r="DW22" i="4"/>
  <c r="DW60" i="4"/>
  <c r="DW47" i="4"/>
  <c r="DX56" i="4"/>
  <c r="DX36" i="4"/>
  <c r="DX54" i="4"/>
  <c r="DX65" i="4"/>
  <c r="DX47" i="4"/>
  <c r="DW28" i="4"/>
  <c r="DW64" i="4"/>
  <c r="DX62" i="4"/>
  <c r="DW58" i="4"/>
  <c r="DW59" i="4"/>
  <c r="DX30" i="4"/>
  <c r="DX15" i="4"/>
  <c r="DX53" i="4"/>
  <c r="DX57" i="4"/>
  <c r="DX67" i="4"/>
  <c r="DX33" i="4"/>
  <c r="DW66" i="4"/>
  <c r="DX17" i="4"/>
  <c r="M211" i="4"/>
  <c r="O211" i="4"/>
  <c r="N211" i="4"/>
  <c r="N221" i="4"/>
  <c r="O221" i="4"/>
  <c r="M221" i="4"/>
  <c r="AG21" i="8"/>
  <c r="AH21" i="8" s="1"/>
  <c r="AG20" i="8"/>
  <c r="AG23" i="8"/>
  <c r="AH23" i="8" s="1"/>
  <c r="AG26" i="8"/>
  <c r="AH26" i="8" s="1"/>
  <c r="AG25" i="8"/>
  <c r="AH25" i="8" s="1"/>
  <c r="AG35" i="8"/>
  <c r="AG34" i="8"/>
  <c r="AG32" i="8"/>
  <c r="AG30" i="8"/>
  <c r="AG31" i="8"/>
  <c r="AG33" i="8"/>
  <c r="AG28" i="8"/>
  <c r="AG27" i="8"/>
  <c r="AG22" i="8"/>
  <c r="AH22" i="8" s="1"/>
  <c r="AG18" i="8"/>
  <c r="AG29" i="8"/>
  <c r="AG24" i="8"/>
  <c r="AH24" i="8" s="1"/>
  <c r="AG19" i="8"/>
  <c r="BB38" i="8"/>
  <c r="BB37" i="8"/>
  <c r="BB36" i="8"/>
  <c r="BB39" i="8"/>
  <c r="BB23" i="8"/>
  <c r="BB34" i="8"/>
  <c r="BB33" i="8"/>
  <c r="K158" i="8" s="1"/>
  <c r="BB32" i="8"/>
  <c r="BB35" i="8"/>
  <c r="BB30" i="8"/>
  <c r="BB28" i="8"/>
  <c r="BB26" i="8"/>
  <c r="BB24" i="8"/>
  <c r="BB29" i="8"/>
  <c r="BB31" i="8"/>
  <c r="BB25" i="8"/>
  <c r="BB27" i="8"/>
  <c r="AK20" i="11"/>
  <c r="AK19" i="11"/>
  <c r="AK22" i="11"/>
  <c r="AK25" i="11"/>
  <c r="AK16" i="11"/>
  <c r="AK15" i="11"/>
  <c r="AK18" i="11"/>
  <c r="AK21" i="11"/>
  <c r="AK24" i="11"/>
  <c r="AK12" i="11"/>
  <c r="AK14" i="11"/>
  <c r="AK23" i="11"/>
  <c r="AK10" i="11"/>
  <c r="AK11" i="11"/>
  <c r="AK17" i="11"/>
  <c r="AK26" i="11"/>
  <c r="AK13" i="11"/>
  <c r="CE63" i="7"/>
  <c r="CE55" i="7"/>
  <c r="CE47" i="7"/>
  <c r="CE39" i="7"/>
  <c r="CE31" i="7"/>
  <c r="CE23" i="7"/>
  <c r="CE15" i="7"/>
  <c r="CF58" i="7"/>
  <c r="CF50" i="7"/>
  <c r="CF42" i="7"/>
  <c r="CF34" i="7"/>
  <c r="CF26" i="7"/>
  <c r="CF18" i="7"/>
  <c r="CE60" i="7"/>
  <c r="CE52" i="7"/>
  <c r="CE44" i="7"/>
  <c r="CE36" i="7"/>
  <c r="CE28" i="7"/>
  <c r="CE20" i="7"/>
  <c r="CF63" i="7"/>
  <c r="CF55" i="7"/>
  <c r="CF47" i="7"/>
  <c r="CF39" i="7"/>
  <c r="CF31" i="7"/>
  <c r="CF23" i="7"/>
  <c r="CF15" i="7"/>
  <c r="CE61" i="7"/>
  <c r="CE53" i="7"/>
  <c r="CE45" i="7"/>
  <c r="CE37" i="7"/>
  <c r="CE29" i="7"/>
  <c r="CE21" i="7"/>
  <c r="CE13" i="7"/>
  <c r="CF56" i="7"/>
  <c r="CF48" i="7"/>
  <c r="CF40" i="7"/>
  <c r="CF32" i="7"/>
  <c r="CF24" i="7"/>
  <c r="CF16" i="7"/>
  <c r="CE58" i="7"/>
  <c r="CE50" i="7"/>
  <c r="CE42" i="7"/>
  <c r="CE34" i="7"/>
  <c r="CE26" i="7"/>
  <c r="CE18" i="7"/>
  <c r="CF61" i="7"/>
  <c r="CF53" i="7"/>
  <c r="CF45" i="7"/>
  <c r="CF37" i="7"/>
  <c r="CF29" i="7"/>
  <c r="CF21" i="7"/>
  <c r="CF13" i="7"/>
  <c r="CE59" i="7"/>
  <c r="CE51" i="7"/>
  <c r="CE43" i="7"/>
  <c r="CE35" i="7"/>
  <c r="CE27" i="7"/>
  <c r="CE19" i="7"/>
  <c r="CF62" i="7"/>
  <c r="CF54" i="7"/>
  <c r="CF46" i="7"/>
  <c r="CF38" i="7"/>
  <c r="CF30" i="7"/>
  <c r="CF22" i="7"/>
  <c r="CF14" i="7"/>
  <c r="CE56" i="7"/>
  <c r="CE48" i="7"/>
  <c r="CE40" i="7"/>
  <c r="CE32" i="7"/>
  <c r="CE24" i="7"/>
  <c r="CE16" i="7"/>
  <c r="CF59" i="7"/>
  <c r="CF51" i="7"/>
  <c r="CF43" i="7"/>
  <c r="CF35" i="7"/>
  <c r="CF27" i="7"/>
  <c r="CF19" i="7"/>
  <c r="CE49" i="7"/>
  <c r="CE17" i="7"/>
  <c r="CF36" i="7"/>
  <c r="CE54" i="7"/>
  <c r="CE22" i="7"/>
  <c r="CF41" i="7"/>
  <c r="CE41" i="7"/>
  <c r="CF60" i="7"/>
  <c r="CF28" i="7"/>
  <c r="CE46" i="7"/>
  <c r="CE14" i="7"/>
  <c r="CF33" i="7"/>
  <c r="CE33" i="7"/>
  <c r="CF52" i="7"/>
  <c r="CF20" i="7"/>
  <c r="CE38" i="7"/>
  <c r="CF57" i="7"/>
  <c r="CF25" i="7"/>
  <c r="CE57" i="7"/>
  <c r="CE25" i="7"/>
  <c r="CF44" i="7"/>
  <c r="CE62" i="7"/>
  <c r="CE30" i="7"/>
  <c r="CF49" i="7"/>
  <c r="CF17" i="7"/>
  <c r="O193" i="15"/>
  <c r="M193" i="15"/>
  <c r="N193" i="15"/>
  <c r="O130" i="7"/>
  <c r="N130" i="7"/>
  <c r="M130" i="7"/>
  <c r="CK60" i="7"/>
  <c r="CK52" i="7"/>
  <c r="CK44" i="7"/>
  <c r="CK36" i="7"/>
  <c r="CK28" i="7"/>
  <c r="CK20" i="7"/>
  <c r="CL63" i="7"/>
  <c r="CL55" i="7"/>
  <c r="CL47" i="7"/>
  <c r="CL39" i="7"/>
  <c r="CL31" i="7"/>
  <c r="CL23" i="7"/>
  <c r="CL15" i="7"/>
  <c r="CK59" i="7"/>
  <c r="CK51" i="7"/>
  <c r="CK43" i="7"/>
  <c r="CK35" i="7"/>
  <c r="CK27" i="7"/>
  <c r="CK19" i="7"/>
  <c r="CL62" i="7"/>
  <c r="CL54" i="7"/>
  <c r="CL46" i="7"/>
  <c r="CL38" i="7"/>
  <c r="CL30" i="7"/>
  <c r="CL22" i="7"/>
  <c r="CL14" i="7"/>
  <c r="CK58" i="7"/>
  <c r="CK50" i="7"/>
  <c r="CK42" i="7"/>
  <c r="CK34" i="7"/>
  <c r="CK26" i="7"/>
  <c r="CK18" i="7"/>
  <c r="CL61" i="7"/>
  <c r="CL53" i="7"/>
  <c r="CL45" i="7"/>
  <c r="CL37" i="7"/>
  <c r="CL29" i="7"/>
  <c r="CL21" i="7"/>
  <c r="CL13" i="7"/>
  <c r="O144" i="7" s="1"/>
  <c r="CK57" i="7"/>
  <c r="CK49" i="7"/>
  <c r="CK41" i="7"/>
  <c r="CK33" i="7"/>
  <c r="CK25" i="7"/>
  <c r="CK17" i="7"/>
  <c r="CL60" i="7"/>
  <c r="CL52" i="7"/>
  <c r="CL44" i="7"/>
  <c r="CL36" i="7"/>
  <c r="CL28" i="7"/>
  <c r="CL20" i="7"/>
  <c r="CK54" i="7"/>
  <c r="CK38" i="7"/>
  <c r="CK22" i="7"/>
  <c r="CL57" i="7"/>
  <c r="CL41" i="7"/>
  <c r="CL25" i="7"/>
  <c r="CK61" i="7"/>
  <c r="CK45" i="7"/>
  <c r="CK29" i="7"/>
  <c r="CK13" i="7"/>
  <c r="CL48" i="7"/>
  <c r="CL32" i="7"/>
  <c r="CL16" i="7"/>
  <c r="CK48" i="7"/>
  <c r="CK32" i="7"/>
  <c r="CK16" i="7"/>
  <c r="CL51" i="7"/>
  <c r="CL35" i="7"/>
  <c r="CL19" i="7"/>
  <c r="CK55" i="7"/>
  <c r="CK39" i="7"/>
  <c r="CK23" i="7"/>
  <c r="CL58" i="7"/>
  <c r="CL42" i="7"/>
  <c r="CL26" i="7"/>
  <c r="CK62" i="7"/>
  <c r="CK46" i="7"/>
  <c r="CK30" i="7"/>
  <c r="CK14" i="7"/>
  <c r="CL49" i="7"/>
  <c r="CL33" i="7"/>
  <c r="CL17" i="7"/>
  <c r="CK53" i="7"/>
  <c r="CK37" i="7"/>
  <c r="CK21" i="7"/>
  <c r="CL56" i="7"/>
  <c r="CL40" i="7"/>
  <c r="CL24" i="7"/>
  <c r="CK56" i="7"/>
  <c r="CK40" i="7"/>
  <c r="CK24" i="7"/>
  <c r="CL59" i="7"/>
  <c r="CL43" i="7"/>
  <c r="CL27" i="7"/>
  <c r="CK63" i="7"/>
  <c r="CK47" i="7"/>
  <c r="CK31" i="7"/>
  <c r="CK15" i="7"/>
  <c r="CL50" i="7"/>
  <c r="CL34" i="7"/>
  <c r="CL18" i="7"/>
  <c r="M139" i="7"/>
  <c r="O139" i="7"/>
  <c r="N139" i="7"/>
  <c r="CI59" i="7"/>
  <c r="CI51" i="7"/>
  <c r="CI43" i="7"/>
  <c r="CI35" i="7"/>
  <c r="CI27" i="7"/>
  <c r="CI19" i="7"/>
  <c r="CH63" i="7"/>
  <c r="CH55" i="7"/>
  <c r="CH47" i="7"/>
  <c r="CI57" i="7"/>
  <c r="CI49" i="7"/>
  <c r="CI41" i="7"/>
  <c r="CI33" i="7"/>
  <c r="CI25" i="7"/>
  <c r="CI17" i="7"/>
  <c r="CH61" i="7"/>
  <c r="CH53" i="7"/>
  <c r="CH45" i="7"/>
  <c r="CH37" i="7"/>
  <c r="CH29" i="7"/>
  <c r="CH21" i="7"/>
  <c r="CH13" i="7"/>
  <c r="CI56" i="7"/>
  <c r="CI48" i="7"/>
  <c r="CI40" i="7"/>
  <c r="CI32" i="7"/>
  <c r="CI24" i="7"/>
  <c r="CI16" i="7"/>
  <c r="CH58" i="7"/>
  <c r="CH50" i="7"/>
  <c r="CH42" i="7"/>
  <c r="CH34" i="7"/>
  <c r="CH26" i="7"/>
  <c r="CH18" i="7"/>
  <c r="CI63" i="7"/>
  <c r="CI55" i="7"/>
  <c r="CI47" i="7"/>
  <c r="CI39" i="7"/>
  <c r="CI31" i="7"/>
  <c r="CI23" i="7"/>
  <c r="CI15" i="7"/>
  <c r="CH59" i="7"/>
  <c r="CH51" i="7"/>
  <c r="CH43" i="7"/>
  <c r="CH35" i="7"/>
  <c r="CH27" i="7"/>
  <c r="CH19" i="7"/>
  <c r="CI62" i="7"/>
  <c r="CI54" i="7"/>
  <c r="CI46" i="7"/>
  <c r="CI38" i="7"/>
  <c r="CI30" i="7"/>
  <c r="CI22" i="7"/>
  <c r="CI14" i="7"/>
  <c r="CH56" i="7"/>
  <c r="CH48" i="7"/>
  <c r="CH40" i="7"/>
  <c r="CH32" i="7"/>
  <c r="CH24" i="7"/>
  <c r="CH16" i="7"/>
  <c r="CI61" i="7"/>
  <c r="CI29" i="7"/>
  <c r="CH49" i="7"/>
  <c r="CH31" i="7"/>
  <c r="CH15" i="7"/>
  <c r="CI50" i="7"/>
  <c r="CI34" i="7"/>
  <c r="CI18" i="7"/>
  <c r="CH52" i="7"/>
  <c r="CH36" i="7"/>
  <c r="CH20" i="7"/>
  <c r="CI53" i="7"/>
  <c r="CI21" i="7"/>
  <c r="CH41" i="7"/>
  <c r="CH25" i="7"/>
  <c r="CI60" i="7"/>
  <c r="CI44" i="7"/>
  <c r="CI28" i="7"/>
  <c r="CH62" i="7"/>
  <c r="CH46" i="7"/>
  <c r="CH30" i="7"/>
  <c r="CH14" i="7"/>
  <c r="CI45" i="7"/>
  <c r="CI13" i="7"/>
  <c r="O199" i="15" s="1"/>
  <c r="CH39" i="7"/>
  <c r="CH23" i="7"/>
  <c r="CI58" i="7"/>
  <c r="CI42" i="7"/>
  <c r="CI26" i="7"/>
  <c r="CH60" i="7"/>
  <c r="CH44" i="7"/>
  <c r="CH28" i="7"/>
  <c r="CI37" i="7"/>
  <c r="CH57" i="7"/>
  <c r="CH33" i="7"/>
  <c r="CH17" i="7"/>
  <c r="CI52" i="7"/>
  <c r="CI36" i="7"/>
  <c r="CI20" i="7"/>
  <c r="CH54" i="7"/>
  <c r="CH38" i="7"/>
  <c r="CH22" i="7"/>
  <c r="N148" i="7"/>
  <c r="M148" i="7"/>
  <c r="O148" i="7"/>
  <c r="CY60" i="7"/>
  <c r="CY52" i="7"/>
  <c r="CY44" i="7"/>
  <c r="CY36" i="7"/>
  <c r="CY28" i="7"/>
  <c r="CY20" i="7"/>
  <c r="CZ63" i="7"/>
  <c r="CZ55" i="7"/>
  <c r="CZ47" i="7"/>
  <c r="CZ39" i="7"/>
  <c r="CZ31" i="7"/>
  <c r="CZ23" i="7"/>
  <c r="CZ15" i="7"/>
  <c r="CY59" i="7"/>
  <c r="CY51" i="7"/>
  <c r="CY43" i="7"/>
  <c r="CY35" i="7"/>
  <c r="CY27" i="7"/>
  <c r="CY19" i="7"/>
  <c r="CZ62" i="7"/>
  <c r="CZ54" i="7"/>
  <c r="CZ46" i="7"/>
  <c r="CZ38" i="7"/>
  <c r="CZ30" i="7"/>
  <c r="CZ22" i="7"/>
  <c r="CZ14" i="7"/>
  <c r="CY58" i="7"/>
  <c r="CY50" i="7"/>
  <c r="CY42" i="7"/>
  <c r="CY34" i="7"/>
  <c r="CY26" i="7"/>
  <c r="CY18" i="7"/>
  <c r="CZ61" i="7"/>
  <c r="CZ53" i="7"/>
  <c r="CZ45" i="7"/>
  <c r="CZ37" i="7"/>
  <c r="CZ29" i="7"/>
  <c r="CZ21" i="7"/>
  <c r="CZ13" i="7"/>
  <c r="CY57" i="7"/>
  <c r="CY49" i="7"/>
  <c r="CY41" i="7"/>
  <c r="CY33" i="7"/>
  <c r="CY25" i="7"/>
  <c r="CY17" i="7"/>
  <c r="CZ60" i="7"/>
  <c r="CZ52" i="7"/>
  <c r="CZ44" i="7"/>
  <c r="CZ36" i="7"/>
  <c r="CZ28" i="7"/>
  <c r="CZ20" i="7"/>
  <c r="CY62" i="7"/>
  <c r="CY46" i="7"/>
  <c r="CY30" i="7"/>
  <c r="CY14" i="7"/>
  <c r="CZ49" i="7"/>
  <c r="CZ33" i="7"/>
  <c r="CY53" i="7"/>
  <c r="CZ56" i="7"/>
  <c r="CY56" i="7"/>
  <c r="CY40" i="7"/>
  <c r="CY24" i="7"/>
  <c r="CZ59" i="7"/>
  <c r="CZ43" i="7"/>
  <c r="CZ27" i="7"/>
  <c r="CY63" i="7"/>
  <c r="CY47" i="7"/>
  <c r="CY31" i="7"/>
  <c r="CY15" i="7"/>
  <c r="CZ50" i="7"/>
  <c r="CZ34" i="7"/>
  <c r="CZ18" i="7"/>
  <c r="CY54" i="7"/>
  <c r="CY38" i="7"/>
  <c r="CY22" i="7"/>
  <c r="CZ57" i="7"/>
  <c r="CZ41" i="7"/>
  <c r="CZ25" i="7"/>
  <c r="CY61" i="7"/>
  <c r="CY45" i="7"/>
  <c r="CY29" i="7"/>
  <c r="CY13" i="7"/>
  <c r="CZ48" i="7"/>
  <c r="CZ32" i="7"/>
  <c r="CZ16" i="7"/>
  <c r="CY48" i="7"/>
  <c r="CY32" i="7"/>
  <c r="CY16" i="7"/>
  <c r="CZ51" i="7"/>
  <c r="CZ35" i="7"/>
  <c r="CZ19" i="7"/>
  <c r="CY55" i="7"/>
  <c r="CY39" i="7"/>
  <c r="CY23" i="7"/>
  <c r="CZ58" i="7"/>
  <c r="CZ42" i="7"/>
  <c r="CZ26" i="7"/>
  <c r="CZ17" i="7"/>
  <c r="CY37" i="7"/>
  <c r="CY21" i="7"/>
  <c r="CZ40" i="7"/>
  <c r="CZ24" i="7"/>
  <c r="DC56" i="7"/>
  <c r="DC48" i="7"/>
  <c r="DC40" i="7"/>
  <c r="DC32" i="7"/>
  <c r="DC24" i="7"/>
  <c r="DC16" i="7"/>
  <c r="DB58" i="7"/>
  <c r="DB50" i="7"/>
  <c r="DB42" i="7"/>
  <c r="DB34" i="7"/>
  <c r="DB26" i="7"/>
  <c r="DB18" i="7"/>
  <c r="DC61" i="7"/>
  <c r="DC53" i="7"/>
  <c r="DC45" i="7"/>
  <c r="DC37" i="7"/>
  <c r="DC29" i="7"/>
  <c r="DC21" i="7"/>
  <c r="DC13" i="7"/>
  <c r="DB57" i="7"/>
  <c r="DB49" i="7"/>
  <c r="DB41" i="7"/>
  <c r="DB33" i="7"/>
  <c r="DB25" i="7"/>
  <c r="DB17" i="7"/>
  <c r="DC62" i="7"/>
  <c r="DC54" i="7"/>
  <c r="DC46" i="7"/>
  <c r="DC38" i="7"/>
  <c r="DC30" i="7"/>
  <c r="DC22" i="7"/>
  <c r="DC14" i="7"/>
  <c r="DB56" i="7"/>
  <c r="DB48" i="7"/>
  <c r="DB40" i="7"/>
  <c r="DB32" i="7"/>
  <c r="DB24" i="7"/>
  <c r="DB16" i="7"/>
  <c r="DC59" i="7"/>
  <c r="DC51" i="7"/>
  <c r="DC43" i="7"/>
  <c r="DC35" i="7"/>
  <c r="DC27" i="7"/>
  <c r="DC19" i="7"/>
  <c r="DB63" i="7"/>
  <c r="DB55" i="7"/>
  <c r="DB47" i="7"/>
  <c r="DB39" i="7"/>
  <c r="DB31" i="7"/>
  <c r="DB23" i="7"/>
  <c r="DB15" i="7"/>
  <c r="DC50" i="7"/>
  <c r="DC34" i="7"/>
  <c r="DC18" i="7"/>
  <c r="DB52" i="7"/>
  <c r="DB36" i="7"/>
  <c r="DB20" i="7"/>
  <c r="DC55" i="7"/>
  <c r="DC39" i="7"/>
  <c r="DC23" i="7"/>
  <c r="DB59" i="7"/>
  <c r="DB43" i="7"/>
  <c r="DC60" i="7"/>
  <c r="DC44" i="7"/>
  <c r="DC28" i="7"/>
  <c r="DB62" i="7"/>
  <c r="DB46" i="7"/>
  <c r="DB30" i="7"/>
  <c r="DB14" i="7"/>
  <c r="DC49" i="7"/>
  <c r="DC33" i="7"/>
  <c r="DC17" i="7"/>
  <c r="DB53" i="7"/>
  <c r="DB37" i="7"/>
  <c r="DB21" i="7"/>
  <c r="DC58" i="7"/>
  <c r="DC42" i="7"/>
  <c r="DC26" i="7"/>
  <c r="DB60" i="7"/>
  <c r="DB44" i="7"/>
  <c r="DB28" i="7"/>
  <c r="DC63" i="7"/>
  <c r="DC47" i="7"/>
  <c r="DC31" i="7"/>
  <c r="DC15" i="7"/>
  <c r="DB51" i="7"/>
  <c r="DB35" i="7"/>
  <c r="DB19" i="7"/>
  <c r="DC52" i="7"/>
  <c r="DC36" i="7"/>
  <c r="DC20" i="7"/>
  <c r="DB54" i="7"/>
  <c r="DB38" i="7"/>
  <c r="DB22" i="7"/>
  <c r="DC57" i="7"/>
  <c r="DC41" i="7"/>
  <c r="DC25" i="7"/>
  <c r="DB61" i="7"/>
  <c r="DB45" i="7"/>
  <c r="DB29" i="7"/>
  <c r="DB13" i="7"/>
  <c r="DB27" i="7"/>
  <c r="CQ60" i="7"/>
  <c r="CQ52" i="7"/>
  <c r="CQ44" i="7"/>
  <c r="CQ36" i="7"/>
  <c r="CQ28" i="7"/>
  <c r="CQ20" i="7"/>
  <c r="CP62" i="7"/>
  <c r="CP54" i="7"/>
  <c r="CP46" i="7"/>
  <c r="CP38" i="7"/>
  <c r="CP30" i="7"/>
  <c r="CP22" i="7"/>
  <c r="CP14" i="7"/>
  <c r="CQ57" i="7"/>
  <c r="CQ49" i="7"/>
  <c r="CQ41" i="7"/>
  <c r="CQ33" i="7"/>
  <c r="CQ25" i="7"/>
  <c r="CQ17" i="7"/>
  <c r="CP61" i="7"/>
  <c r="CP53" i="7"/>
  <c r="CP45" i="7"/>
  <c r="CP37" i="7"/>
  <c r="CP29" i="7"/>
  <c r="CP21" i="7"/>
  <c r="CP13" i="7"/>
  <c r="CQ58" i="7"/>
  <c r="CQ50" i="7"/>
  <c r="CQ42" i="7"/>
  <c r="CQ34" i="7"/>
  <c r="CQ26" i="7"/>
  <c r="CQ18" i="7"/>
  <c r="CP60" i="7"/>
  <c r="CP52" i="7"/>
  <c r="CP44" i="7"/>
  <c r="CP36" i="7"/>
  <c r="CP28" i="7"/>
  <c r="CP20" i="7"/>
  <c r="CQ63" i="7"/>
  <c r="CQ55" i="7"/>
  <c r="CQ47" i="7"/>
  <c r="CQ39" i="7"/>
  <c r="CQ31" i="7"/>
  <c r="CQ23" i="7"/>
  <c r="CQ15" i="7"/>
  <c r="CP59" i="7"/>
  <c r="CP51" i="7"/>
  <c r="CP43" i="7"/>
  <c r="CP35" i="7"/>
  <c r="CP27" i="7"/>
  <c r="CP19" i="7"/>
  <c r="CP56" i="7"/>
  <c r="CQ43" i="7"/>
  <c r="CQ48" i="7"/>
  <c r="CQ32" i="7"/>
  <c r="CQ16" i="7"/>
  <c r="CP50" i="7"/>
  <c r="CP34" i="7"/>
  <c r="CP18" i="7"/>
  <c r="CQ53" i="7"/>
  <c r="CQ37" i="7"/>
  <c r="CQ21" i="7"/>
  <c r="CP57" i="7"/>
  <c r="CP41" i="7"/>
  <c r="CP25" i="7"/>
  <c r="CQ62" i="7"/>
  <c r="CQ46" i="7"/>
  <c r="CQ30" i="7"/>
  <c r="CQ14" i="7"/>
  <c r="CP48" i="7"/>
  <c r="CP32" i="7"/>
  <c r="CP16" i="7"/>
  <c r="CQ51" i="7"/>
  <c r="CQ35" i="7"/>
  <c r="CQ19" i="7"/>
  <c r="CP55" i="7"/>
  <c r="CP39" i="7"/>
  <c r="CP23" i="7"/>
  <c r="CQ56" i="7"/>
  <c r="CQ40" i="7"/>
  <c r="CQ24" i="7"/>
  <c r="CP58" i="7"/>
  <c r="CP42" i="7"/>
  <c r="CP26" i="7"/>
  <c r="CQ61" i="7"/>
  <c r="CQ45" i="7"/>
  <c r="CQ29" i="7"/>
  <c r="CQ13" i="7"/>
  <c r="O210" i="7" s="1"/>
  <c r="CP49" i="7"/>
  <c r="CP33" i="7"/>
  <c r="CP17" i="7"/>
  <c r="CQ54" i="7"/>
  <c r="CQ38" i="7"/>
  <c r="CQ22" i="7"/>
  <c r="CP40" i="7"/>
  <c r="CP24" i="7"/>
  <c r="CQ59" i="7"/>
  <c r="CQ27" i="7"/>
  <c r="CP63" i="7"/>
  <c r="CP47" i="7"/>
  <c r="CP31" i="7"/>
  <c r="CP15" i="7"/>
  <c r="O223" i="7"/>
  <c r="N223" i="7"/>
  <c r="M223" i="7"/>
  <c r="CW61" i="7"/>
  <c r="CW53" i="7"/>
  <c r="CW45" i="7"/>
  <c r="CW37" i="7"/>
  <c r="CW29" i="7"/>
  <c r="CW21" i="7"/>
  <c r="CW13" i="7"/>
  <c r="O219" i="7" s="1"/>
  <c r="CV57" i="7"/>
  <c r="CV49" i="7"/>
  <c r="CV41" i="7"/>
  <c r="CV33" i="7"/>
  <c r="CV25" i="7"/>
  <c r="CV17" i="7"/>
  <c r="CW60" i="7"/>
  <c r="CW52" i="7"/>
  <c r="CW44" i="7"/>
  <c r="CW36" i="7"/>
  <c r="CW28" i="7"/>
  <c r="CW20" i="7"/>
  <c r="CV62" i="7"/>
  <c r="CV54" i="7"/>
  <c r="CV46" i="7"/>
  <c r="CV38" i="7"/>
  <c r="CV30" i="7"/>
  <c r="CV22" i="7"/>
  <c r="CV14" i="7"/>
  <c r="CW59" i="7"/>
  <c r="CW51" i="7"/>
  <c r="CW43" i="7"/>
  <c r="CW35" i="7"/>
  <c r="CW27" i="7"/>
  <c r="CW19" i="7"/>
  <c r="CV63" i="7"/>
  <c r="CV55" i="7"/>
  <c r="CV47" i="7"/>
  <c r="CV39" i="7"/>
  <c r="CV31" i="7"/>
  <c r="CV23" i="7"/>
  <c r="CV15" i="7"/>
  <c r="CW58" i="7"/>
  <c r="CW50" i="7"/>
  <c r="CW42" i="7"/>
  <c r="CW34" i="7"/>
  <c r="CW26" i="7"/>
  <c r="CW18" i="7"/>
  <c r="CV60" i="7"/>
  <c r="CV52" i="7"/>
  <c r="CV44" i="7"/>
  <c r="CV36" i="7"/>
  <c r="CV28" i="7"/>
  <c r="CV20" i="7"/>
  <c r="CW63" i="7"/>
  <c r="CV35" i="7"/>
  <c r="CV40" i="7"/>
  <c r="CW57" i="7"/>
  <c r="CW41" i="7"/>
  <c r="CW25" i="7"/>
  <c r="CV61" i="7"/>
  <c r="CV45" i="7"/>
  <c r="CV29" i="7"/>
  <c r="CV13" i="7"/>
  <c r="CW48" i="7"/>
  <c r="CW32" i="7"/>
  <c r="CW16" i="7"/>
  <c r="CV50" i="7"/>
  <c r="CV34" i="7"/>
  <c r="CV18" i="7"/>
  <c r="CW55" i="7"/>
  <c r="CW39" i="7"/>
  <c r="CW23" i="7"/>
  <c r="CV59" i="7"/>
  <c r="CV43" i="7"/>
  <c r="CV27" i="7"/>
  <c r="CW62" i="7"/>
  <c r="CW46" i="7"/>
  <c r="CW30" i="7"/>
  <c r="CW14" i="7"/>
  <c r="CV48" i="7"/>
  <c r="CV32" i="7"/>
  <c r="CV16" i="7"/>
  <c r="CW49" i="7"/>
  <c r="CW33" i="7"/>
  <c r="CW17" i="7"/>
  <c r="CV53" i="7"/>
  <c r="CV37" i="7"/>
  <c r="CV21" i="7"/>
  <c r="CW56" i="7"/>
  <c r="CW40" i="7"/>
  <c r="CW24" i="7"/>
  <c r="CV58" i="7"/>
  <c r="CV42" i="7"/>
  <c r="CV26" i="7"/>
  <c r="CW47" i="7"/>
  <c r="CW31" i="7"/>
  <c r="CW15" i="7"/>
  <c r="CV51" i="7"/>
  <c r="CV19" i="7"/>
  <c r="CW54" i="7"/>
  <c r="CW38" i="7"/>
  <c r="CW22" i="7"/>
  <c r="CV56" i="7"/>
  <c r="CV24" i="7"/>
  <c r="O214" i="7"/>
  <c r="M214" i="7"/>
  <c r="N214" i="7"/>
  <c r="CS57" i="7"/>
  <c r="CS49" i="7"/>
  <c r="CS41" i="7"/>
  <c r="CS33" i="7"/>
  <c r="CS25" i="7"/>
  <c r="CS17" i="7"/>
  <c r="CT60" i="7"/>
  <c r="CT52" i="7"/>
  <c r="CT44" i="7"/>
  <c r="CT36" i="7"/>
  <c r="CT28" i="7"/>
  <c r="CT20" i="7"/>
  <c r="CS62" i="7"/>
  <c r="CS54" i="7"/>
  <c r="CS46" i="7"/>
  <c r="CS38" i="7"/>
  <c r="CS30" i="7"/>
  <c r="CS22" i="7"/>
  <c r="CS14" i="7"/>
  <c r="CT57" i="7"/>
  <c r="CT49" i="7"/>
  <c r="CT41" i="7"/>
  <c r="CT33" i="7"/>
  <c r="CT25" i="7"/>
  <c r="CT17" i="7"/>
  <c r="CS63" i="7"/>
  <c r="CS55" i="7"/>
  <c r="CS47" i="7"/>
  <c r="CS39" i="7"/>
  <c r="CS31" i="7"/>
  <c r="CS23" i="7"/>
  <c r="CS15" i="7"/>
  <c r="CT58" i="7"/>
  <c r="CT50" i="7"/>
  <c r="CT42" i="7"/>
  <c r="CT34" i="7"/>
  <c r="CT26" i="7"/>
  <c r="CT18" i="7"/>
  <c r="CS60" i="7"/>
  <c r="CS52" i="7"/>
  <c r="CS44" i="7"/>
  <c r="CS36" i="7"/>
  <c r="CS28" i="7"/>
  <c r="CS20" i="7"/>
  <c r="CT63" i="7"/>
  <c r="CT55" i="7"/>
  <c r="CT47" i="7"/>
  <c r="CT39" i="7"/>
  <c r="CT31" i="7"/>
  <c r="CT23" i="7"/>
  <c r="CT15" i="7"/>
  <c r="CS51" i="7"/>
  <c r="CS56" i="7"/>
  <c r="CS61" i="7"/>
  <c r="CS45" i="7"/>
  <c r="CS29" i="7"/>
  <c r="CS13" i="7"/>
  <c r="CT48" i="7"/>
  <c r="CT32" i="7"/>
  <c r="CT16" i="7"/>
  <c r="CS50" i="7"/>
  <c r="CS34" i="7"/>
  <c r="CS18" i="7"/>
  <c r="CT53" i="7"/>
  <c r="CT37" i="7"/>
  <c r="CT21" i="7"/>
  <c r="CS59" i="7"/>
  <c r="CS43" i="7"/>
  <c r="CS27" i="7"/>
  <c r="CT62" i="7"/>
  <c r="CT46" i="7"/>
  <c r="CT30" i="7"/>
  <c r="CT14" i="7"/>
  <c r="CS48" i="7"/>
  <c r="CS32" i="7"/>
  <c r="CS16" i="7"/>
  <c r="CT51" i="7"/>
  <c r="CT35" i="7"/>
  <c r="CT19" i="7"/>
  <c r="CS53" i="7"/>
  <c r="CS37" i="7"/>
  <c r="CS21" i="7"/>
  <c r="CT56" i="7"/>
  <c r="CT40" i="7"/>
  <c r="CT24" i="7"/>
  <c r="CS58" i="7"/>
  <c r="CS42" i="7"/>
  <c r="CS26" i="7"/>
  <c r="CT61" i="7"/>
  <c r="CT45" i="7"/>
  <c r="CT29" i="7"/>
  <c r="CT13" i="7"/>
  <c r="CS35" i="7"/>
  <c r="CS19" i="7"/>
  <c r="CT54" i="7"/>
  <c r="CT38" i="7"/>
  <c r="CT22" i="7"/>
  <c r="CS40" i="7"/>
  <c r="CS24" i="7"/>
  <c r="CT59" i="7"/>
  <c r="CT43" i="7"/>
  <c r="CT27" i="7"/>
  <c r="EC49" i="4"/>
  <c r="EC17" i="4"/>
  <c r="ED42" i="4"/>
  <c r="EC45" i="4"/>
  <c r="EC13" i="4"/>
  <c r="ED38" i="4"/>
  <c r="EC62" i="4"/>
  <c r="EC67" i="4"/>
  <c r="EC35" i="4"/>
  <c r="ED60" i="4"/>
  <c r="ED28" i="4"/>
  <c r="EC52" i="4"/>
  <c r="EC20" i="4"/>
  <c r="ED45" i="4"/>
  <c r="ED13" i="4"/>
  <c r="ED32" i="4"/>
  <c r="EC26" i="4"/>
  <c r="ED41" i="4"/>
  <c r="EC15" i="4"/>
  <c r="EC48" i="4"/>
  <c r="EC39" i="4"/>
  <c r="EC58" i="4"/>
  <c r="ED65" i="4"/>
  <c r="ED23" i="4"/>
  <c r="ED27" i="4"/>
  <c r="ED47" i="4"/>
  <c r="ED59" i="4"/>
  <c r="EC34" i="4"/>
  <c r="EC41" i="4"/>
  <c r="ED66" i="4"/>
  <c r="EC69" i="4"/>
  <c r="EC37" i="4"/>
  <c r="ED62" i="4"/>
  <c r="ED30" i="4"/>
  <c r="EC54" i="4"/>
  <c r="EC59" i="4"/>
  <c r="EC27" i="4"/>
  <c r="ED52" i="4"/>
  <c r="ED20" i="4"/>
  <c r="EC44" i="4"/>
  <c r="ED69" i="4"/>
  <c r="ED37" i="4"/>
  <c r="EC63" i="4"/>
  <c r="ED16" i="4"/>
  <c r="EC16" i="4"/>
  <c r="ED31" i="4"/>
  <c r="ED40" i="4"/>
  <c r="EC32" i="4"/>
  <c r="ED64" i="4"/>
  <c r="EC42" i="4"/>
  <c r="ED55" i="4"/>
  <c r="ED26" i="4"/>
  <c r="EC55" i="4"/>
  <c r="ED25" i="4"/>
  <c r="ED39" i="4"/>
  <c r="ED57" i="4"/>
  <c r="EC65" i="4"/>
  <c r="EC33" i="4"/>
  <c r="ED58" i="4"/>
  <c r="EC61" i="4"/>
  <c r="EC29" i="4"/>
  <c r="ED54" i="4"/>
  <c r="ED22" i="4"/>
  <c r="EC46" i="4"/>
  <c r="EC51" i="4"/>
  <c r="EC19" i="4"/>
  <c r="ED44" i="4"/>
  <c r="EC68" i="4"/>
  <c r="EC36" i="4"/>
  <c r="ED61" i="4"/>
  <c r="ED29" i="4"/>
  <c r="EC31" i="4"/>
  <c r="EC56" i="4"/>
  <c r="ED63" i="4"/>
  <c r="ED19" i="4"/>
  <c r="ED24" i="4"/>
  <c r="EC22" i="4"/>
  <c r="ED34" i="4"/>
  <c r="EC30" i="4"/>
  <c r="ED43" i="4"/>
  <c r="EC24" i="4"/>
  <c r="EC66" i="4"/>
  <c r="EC23" i="4"/>
  <c r="ED17" i="4"/>
  <c r="ED35" i="4"/>
  <c r="ED50" i="4"/>
  <c r="ED14" i="4"/>
  <c r="ED36" i="4"/>
  <c r="ED21" i="4"/>
  <c r="EC47" i="4"/>
  <c r="EC18" i="4"/>
  <c r="EC50" i="4"/>
  <c r="EC53" i="4"/>
  <c r="EC38" i="4"/>
  <c r="EC60" i="4"/>
  <c r="ED56" i="4"/>
  <c r="EC64" i="4"/>
  <c r="ED33" i="4"/>
  <c r="ED48" i="4"/>
  <c r="EC57" i="4"/>
  <c r="EC21" i="4"/>
  <c r="EC43" i="4"/>
  <c r="EC28" i="4"/>
  <c r="EC40" i="4"/>
  <c r="ED67" i="4"/>
  <c r="ED49" i="4"/>
  <c r="ED15" i="4"/>
  <c r="EC25" i="4"/>
  <c r="ED46" i="4"/>
  <c r="ED68" i="4"/>
  <c r="ED53" i="4"/>
  <c r="ED51" i="4"/>
  <c r="ED18" i="4"/>
  <c r="EC14" i="4"/>
  <c r="EA62" i="4"/>
  <c r="EA30" i="4"/>
  <c r="DZ54" i="4"/>
  <c r="DZ22" i="4"/>
  <c r="EA47" i="4"/>
  <c r="EA15" i="4"/>
  <c r="DZ61" i="4"/>
  <c r="EA68" i="4"/>
  <c r="EA26" i="4"/>
  <c r="DZ40" i="4"/>
  <c r="EA53" i="4"/>
  <c r="DZ67" i="4"/>
  <c r="DZ47" i="4"/>
  <c r="EA40" i="4"/>
  <c r="DZ52" i="4"/>
  <c r="EA67" i="4"/>
  <c r="EA25" i="4"/>
  <c r="DZ59" i="4"/>
  <c r="EA34" i="4"/>
  <c r="EA61" i="4"/>
  <c r="DZ55" i="4"/>
  <c r="DZ66" i="4"/>
  <c r="EA37" i="4"/>
  <c r="EA66" i="4"/>
  <c r="DZ36" i="4"/>
  <c r="DZ41" i="4"/>
  <c r="EA42" i="4"/>
  <c r="EA69" i="4"/>
  <c r="DZ63" i="4"/>
  <c r="EA54" i="4"/>
  <c r="EA22" i="4"/>
  <c r="DZ46" i="4"/>
  <c r="DZ14" i="4"/>
  <c r="EA39" i="4"/>
  <c r="DZ37" i="4"/>
  <c r="DZ53" i="4"/>
  <c r="EA58" i="4"/>
  <c r="EA16" i="4"/>
  <c r="DZ28" i="4"/>
  <c r="EA43" i="4"/>
  <c r="DZ27" i="4"/>
  <c r="DZ23" i="4"/>
  <c r="EA28" i="4"/>
  <c r="DZ42" i="4"/>
  <c r="EA57" i="4"/>
  <c r="EA13" i="4"/>
  <c r="DZ49" i="4"/>
  <c r="DZ68" i="4"/>
  <c r="EA41" i="4"/>
  <c r="DZ17" i="4"/>
  <c r="DZ44" i="4"/>
  <c r="EA17" i="4"/>
  <c r="EA44" i="4"/>
  <c r="DZ16" i="4"/>
  <c r="DZ65" i="4"/>
  <c r="EA20" i="4"/>
  <c r="EA49" i="4"/>
  <c r="DZ39" i="4"/>
  <c r="EA46" i="4"/>
  <c r="EA14" i="4"/>
  <c r="DZ38" i="4"/>
  <c r="EA63" i="4"/>
  <c r="EA31" i="4"/>
  <c r="DZ25" i="4"/>
  <c r="DZ45" i="4"/>
  <c r="EA48" i="4"/>
  <c r="DZ60" i="4"/>
  <c r="DZ18" i="4"/>
  <c r="EA33" i="4"/>
  <c r="DZ69" i="4"/>
  <c r="EA60" i="4"/>
  <c r="EA18" i="4"/>
  <c r="DZ32" i="4"/>
  <c r="EA45" i="4"/>
  <c r="DZ31" i="4"/>
  <c r="DZ35" i="4"/>
  <c r="DZ48" i="4"/>
  <c r="EA19" i="4"/>
  <c r="EA52" i="4"/>
  <c r="DZ24" i="4"/>
  <c r="DZ19" i="4"/>
  <c r="EA24" i="4"/>
  <c r="EA51" i="4"/>
  <c r="DZ43" i="4"/>
  <c r="DZ56" i="4"/>
  <c r="EA27" i="4"/>
  <c r="DZ30" i="4"/>
  <c r="DZ29" i="4"/>
  <c r="EA21" i="4"/>
  <c r="DZ20" i="4"/>
  <c r="DZ26" i="4"/>
  <c r="DZ51" i="4"/>
  <c r="DZ34" i="4"/>
  <c r="EA55" i="4"/>
  <c r="EA36" i="4"/>
  <c r="DZ57" i="4"/>
  <c r="EA35" i="4"/>
  <c r="DZ21" i="4"/>
  <c r="DZ58" i="4"/>
  <c r="DZ33" i="4"/>
  <c r="EA38" i="4"/>
  <c r="EA23" i="4"/>
  <c r="DZ50" i="4"/>
  <c r="EA50" i="4"/>
  <c r="DZ15" i="4"/>
  <c r="EA32" i="4"/>
  <c r="EA29" i="4"/>
  <c r="DZ62" i="4"/>
  <c r="DZ13" i="4"/>
  <c r="EA65" i="4"/>
  <c r="DZ64" i="4"/>
  <c r="EA56" i="4"/>
  <c r="EA59" i="4"/>
  <c r="EA64" i="4"/>
  <c r="O105" i="15"/>
  <c r="M105" i="15"/>
  <c r="N105" i="15"/>
  <c r="AO53" i="5"/>
  <c r="AO21" i="5"/>
  <c r="AP46" i="5"/>
  <c r="AP14" i="5"/>
  <c r="AO38" i="5"/>
  <c r="AP37" i="5"/>
  <c r="AP25" i="5"/>
  <c r="AO51" i="5"/>
  <c r="AP66" i="5"/>
  <c r="AP24" i="5"/>
  <c r="AO36" i="5"/>
  <c r="AP51" i="5"/>
  <c r="AO59" i="5"/>
  <c r="AO17" i="5"/>
  <c r="AP32" i="5"/>
  <c r="AO44" i="5"/>
  <c r="AP21" i="5"/>
  <c r="AP23" i="5"/>
  <c r="AO35" i="5"/>
  <c r="AP50" i="5"/>
  <c r="AO64" i="5"/>
  <c r="AO20" i="5"/>
  <c r="AP41" i="5"/>
  <c r="AO43" i="5"/>
  <c r="AP58" i="5"/>
  <c r="AP16" i="5"/>
  <c r="AO28" i="5"/>
  <c r="AP19" i="5"/>
  <c r="AO45" i="5"/>
  <c r="AO13" i="5"/>
  <c r="AP38" i="5"/>
  <c r="AO62" i="5"/>
  <c r="AO30" i="5"/>
  <c r="AP67" i="5"/>
  <c r="AP47" i="5"/>
  <c r="AO41" i="5"/>
  <c r="AP56" i="5"/>
  <c r="AO68" i="5"/>
  <c r="AO26" i="5"/>
  <c r="AP65" i="5"/>
  <c r="AO49" i="5"/>
  <c r="AP64" i="5"/>
  <c r="AP20" i="5"/>
  <c r="AO34" i="5"/>
  <c r="AP43" i="5"/>
  <c r="AO67" i="5"/>
  <c r="AO25" i="5"/>
  <c r="AP40" i="5"/>
  <c r="AO52" i="5"/>
  <c r="AP53" i="5"/>
  <c r="AP55" i="5"/>
  <c r="AO33" i="5"/>
  <c r="AP48" i="5"/>
  <c r="AO60" i="5"/>
  <c r="AO18" i="5"/>
  <c r="AP33" i="5"/>
  <c r="AO37" i="5"/>
  <c r="AP62" i="5"/>
  <c r="AP30" i="5"/>
  <c r="AO54" i="5"/>
  <c r="AO22" i="5"/>
  <c r="AP35" i="5"/>
  <c r="AP15" i="5"/>
  <c r="AO31" i="5"/>
  <c r="AP44" i="5"/>
  <c r="AO58" i="5"/>
  <c r="AO16" i="5"/>
  <c r="AP17" i="5"/>
  <c r="AO39" i="5"/>
  <c r="AP52" i="5"/>
  <c r="AO66" i="5"/>
  <c r="AO24" i="5"/>
  <c r="AP49" i="5"/>
  <c r="AO57" i="5"/>
  <c r="AO15" i="5"/>
  <c r="AP28" i="5"/>
  <c r="AO42" i="5"/>
  <c r="AP13" i="5"/>
  <c r="AO65" i="5"/>
  <c r="AO23" i="5"/>
  <c r="AP36" i="5"/>
  <c r="AO50" i="5"/>
  <c r="AP45" i="5"/>
  <c r="AP39" i="5"/>
  <c r="AP22" i="5"/>
  <c r="AO63" i="5"/>
  <c r="AP29" i="5"/>
  <c r="AO56" i="5"/>
  <c r="AP60" i="5"/>
  <c r="AO55" i="5"/>
  <c r="AP59" i="5"/>
  <c r="AO61" i="5"/>
  <c r="AO46" i="5"/>
  <c r="AO19" i="5"/>
  <c r="AP31" i="5"/>
  <c r="AP61" i="5"/>
  <c r="AP18" i="5"/>
  <c r="AP68" i="5"/>
  <c r="AO29" i="5"/>
  <c r="AO14" i="5"/>
  <c r="AP34" i="5"/>
  <c r="AO27" i="5"/>
  <c r="AP63" i="5"/>
  <c r="AO32" i="5"/>
  <c r="AP26" i="5"/>
  <c r="AP54" i="5"/>
  <c r="AP57" i="5"/>
  <c r="AO48" i="5"/>
  <c r="AP42" i="5"/>
  <c r="AO47" i="5"/>
  <c r="AP27" i="5"/>
  <c r="AO40" i="5"/>
  <c r="N135" i="5"/>
  <c r="M135" i="5"/>
  <c r="O135" i="5"/>
  <c r="N137" i="4"/>
  <c r="O137" i="4"/>
  <c r="M137" i="4"/>
  <c r="N128" i="4"/>
  <c r="M128" i="4"/>
  <c r="O128" i="4"/>
  <c r="N17" i="15"/>
  <c r="M17" i="15"/>
  <c r="O17" i="15"/>
  <c r="DA57" i="4"/>
  <c r="DA25" i="4"/>
  <c r="CZ14" i="4"/>
  <c r="CZ39" i="4"/>
  <c r="CZ58" i="4"/>
  <c r="DA50" i="4"/>
  <c r="DA18" i="4"/>
  <c r="DA55" i="4"/>
  <c r="DA13" i="4"/>
  <c r="CZ49" i="4"/>
  <c r="CZ52" i="4"/>
  <c r="DA38" i="4"/>
  <c r="CZ18" i="4"/>
  <c r="DA37" i="4"/>
  <c r="CZ22" i="4"/>
  <c r="CZ29" i="4"/>
  <c r="DA62" i="4"/>
  <c r="DA20" i="4"/>
  <c r="DA31" i="4"/>
  <c r="CZ25" i="4"/>
  <c r="DA14" i="4"/>
  <c r="CZ65" i="4"/>
  <c r="DA54" i="4"/>
  <c r="DA43" i="4"/>
  <c r="CZ35" i="4"/>
  <c r="DA24" i="4"/>
  <c r="DA19" i="4"/>
  <c r="CZ68" i="4"/>
  <c r="CZ24" i="4"/>
  <c r="DA49" i="4"/>
  <c r="DA17" i="4"/>
  <c r="CZ63" i="4"/>
  <c r="CZ31" i="4"/>
  <c r="CZ32" i="4"/>
  <c r="DA42" i="4"/>
  <c r="CZ54" i="4"/>
  <c r="DA45" i="4"/>
  <c r="CZ44" i="4"/>
  <c r="CZ37" i="4"/>
  <c r="CZ20" i="4"/>
  <c r="DA28" i="4"/>
  <c r="DA69" i="4"/>
  <c r="DA27" i="4"/>
  <c r="CZ61" i="4"/>
  <c r="CZ19" i="4"/>
  <c r="DA52" i="4"/>
  <c r="CZ48" i="4"/>
  <c r="CZ66" i="4"/>
  <c r="CZ46" i="4"/>
  <c r="DA51" i="4"/>
  <c r="CZ43" i="4"/>
  <c r="DA32" i="4"/>
  <c r="DA21" i="4"/>
  <c r="CZ13" i="4"/>
  <c r="CZ36" i="4"/>
  <c r="CZ28" i="4"/>
  <c r="DA64" i="4"/>
  <c r="DA41" i="4"/>
  <c r="CZ60" i="4"/>
  <c r="CZ55" i="4"/>
  <c r="CZ23" i="4"/>
  <c r="DA66" i="4"/>
  <c r="DA34" i="4"/>
  <c r="CZ30" i="4"/>
  <c r="DA35" i="4"/>
  <c r="CZ69" i="4"/>
  <c r="CZ27" i="4"/>
  <c r="DA60" i="4"/>
  <c r="DA16" i="4"/>
  <c r="DA59" i="4"/>
  <c r="DA15" i="4"/>
  <c r="CZ51" i="4"/>
  <c r="CZ62" i="4"/>
  <c r="DA40" i="4"/>
  <c r="CZ16" i="4"/>
  <c r="CZ67" i="4"/>
  <c r="DA56" i="4"/>
  <c r="DA29" i="4"/>
  <c r="CZ21" i="4"/>
  <c r="CZ64" i="4"/>
  <c r="CZ34" i="4"/>
  <c r="DA68" i="4"/>
  <c r="DA61" i="4"/>
  <c r="CZ53" i="4"/>
  <c r="DA44" i="4"/>
  <c r="CZ47" i="4"/>
  <c r="DA67" i="4"/>
  <c r="DA48" i="4"/>
  <c r="CZ41" i="4"/>
  <c r="CZ45" i="4"/>
  <c r="DA63" i="4"/>
  <c r="CZ33" i="4"/>
  <c r="DA65" i="4"/>
  <c r="CZ15" i="4"/>
  <c r="DA23" i="4"/>
  <c r="CZ42" i="4"/>
  <c r="CZ26" i="4"/>
  <c r="DA36" i="4"/>
  <c r="CZ57" i="4"/>
  <c r="DA22" i="4"/>
  <c r="DA33" i="4"/>
  <c r="DA58" i="4"/>
  <c r="CZ59" i="4"/>
  <c r="DA47" i="4"/>
  <c r="DA30" i="4"/>
  <c r="CZ56" i="4"/>
  <c r="DA46" i="4"/>
  <c r="CZ40" i="4"/>
  <c r="DA26" i="4"/>
  <c r="CZ17" i="4"/>
  <c r="CZ50" i="4"/>
  <c r="DA53" i="4"/>
  <c r="CZ38" i="4"/>
  <c r="DA39" i="4"/>
  <c r="DC58" i="4"/>
  <c r="DC26" i="4"/>
  <c r="DD57" i="4"/>
  <c r="DD25" i="4"/>
  <c r="DC55" i="4"/>
  <c r="DC23" i="4"/>
  <c r="DD32" i="4"/>
  <c r="DC56" i="4"/>
  <c r="DC24" i="4"/>
  <c r="DD55" i="4"/>
  <c r="DD23" i="4"/>
  <c r="DC53" i="4"/>
  <c r="DC21" i="4"/>
  <c r="DD26" i="4"/>
  <c r="DC44" i="4"/>
  <c r="DD43" i="4"/>
  <c r="DC41" i="4"/>
  <c r="DD48" i="4"/>
  <c r="DD51" i="4"/>
  <c r="DC27" i="4"/>
  <c r="DC36" i="4"/>
  <c r="DD13" i="4"/>
  <c r="DD20" i="4"/>
  <c r="DC43" i="4"/>
  <c r="DD19" i="4"/>
  <c r="DC22" i="4"/>
  <c r="DD52" i="4"/>
  <c r="DC59" i="4"/>
  <c r="DC50" i="4"/>
  <c r="DC18" i="4"/>
  <c r="DD49" i="4"/>
  <c r="DD17" i="4"/>
  <c r="DC47" i="4"/>
  <c r="DC15" i="4"/>
  <c r="DD64" i="4"/>
  <c r="DC48" i="4"/>
  <c r="DC16" i="4"/>
  <c r="DD47" i="4"/>
  <c r="DD15" i="4"/>
  <c r="DC45" i="4"/>
  <c r="DC13" i="4"/>
  <c r="DD60" i="4"/>
  <c r="DC28" i="4"/>
  <c r="DD27" i="4"/>
  <c r="DC25" i="4"/>
  <c r="DC52" i="4"/>
  <c r="DD29" i="4"/>
  <c r="DD50" i="4"/>
  <c r="DC14" i="4"/>
  <c r="DC51" i="4"/>
  <c r="DC46" i="4"/>
  <c r="DD46" i="4"/>
  <c r="DC35" i="4"/>
  <c r="DD45" i="4"/>
  <c r="DC62" i="4"/>
  <c r="DC17" i="4"/>
  <c r="DC42" i="4"/>
  <c r="DD30" i="4"/>
  <c r="DD41" i="4"/>
  <c r="DD28" i="4"/>
  <c r="DC39" i="4"/>
  <c r="DD62" i="4"/>
  <c r="DD42" i="4"/>
  <c r="DC40" i="4"/>
  <c r="DD22" i="4"/>
  <c r="DD39" i="4"/>
  <c r="DD18" i="4"/>
  <c r="DC37" i="4"/>
  <c r="DD56" i="4"/>
  <c r="DD36" i="4"/>
  <c r="DD58" i="4"/>
  <c r="DD54" i="4"/>
  <c r="DD66" i="4"/>
  <c r="DC30" i="4"/>
  <c r="DC67" i="4"/>
  <c r="DD14" i="4"/>
  <c r="DD53" i="4"/>
  <c r="DC33" i="4"/>
  <c r="DD67" i="4"/>
  <c r="DC38" i="4"/>
  <c r="DD38" i="4"/>
  <c r="DC65" i="4"/>
  <c r="DC20" i="4"/>
  <c r="DD24" i="4"/>
  <c r="DD65" i="4"/>
  <c r="DD44" i="4"/>
  <c r="DD31" i="4"/>
  <c r="DC60" i="4"/>
  <c r="DD16" i="4"/>
  <c r="DD68" i="4"/>
  <c r="DC19" i="4"/>
  <c r="DD33" i="4"/>
  <c r="DC64" i="4"/>
  <c r="DC61" i="4"/>
  <c r="DD59" i="4"/>
  <c r="DC49" i="4"/>
  <c r="DD21" i="4"/>
  <c r="DD37" i="4"/>
  <c r="DC66" i="4"/>
  <c r="DC63" i="4"/>
  <c r="DC32" i="4"/>
  <c r="DC29" i="4"/>
  <c r="DC57" i="4"/>
  <c r="DC54" i="4"/>
  <c r="DD61" i="4"/>
  <c r="DC34" i="4"/>
  <c r="DC31" i="4"/>
  <c r="DD63" i="4"/>
  <c r="DD40" i="4"/>
  <c r="DD34" i="4"/>
  <c r="DD35" i="4"/>
  <c r="DC68" i="4"/>
  <c r="N155" i="4"/>
  <c r="M155" i="4"/>
  <c r="O155" i="4"/>
  <c r="DI42" i="4"/>
  <c r="DJ67" i="4"/>
  <c r="DJ35" i="4"/>
  <c r="DI61" i="4"/>
  <c r="DI29" i="4"/>
  <c r="DJ46" i="4"/>
  <c r="DJ44" i="4"/>
  <c r="DI48" i="4"/>
  <c r="DI16" i="4"/>
  <c r="DJ41" i="4"/>
  <c r="DI67" i="4"/>
  <c r="DI35" i="4"/>
  <c r="DJ54" i="4"/>
  <c r="DJ62" i="4"/>
  <c r="DI28" i="4"/>
  <c r="DJ21" i="4"/>
  <c r="DI15" i="4"/>
  <c r="DI62" i="4"/>
  <c r="DJ31" i="4"/>
  <c r="DJ60" i="4"/>
  <c r="DI46" i="4"/>
  <c r="DJ15" i="4"/>
  <c r="DJ36" i="4"/>
  <c r="DJ29" i="4"/>
  <c r="DI52" i="4"/>
  <c r="DJ40" i="4"/>
  <c r="DI23" i="4"/>
  <c r="DI57" i="4"/>
  <c r="DI66" i="4"/>
  <c r="DI34" i="4"/>
  <c r="DJ59" i="4"/>
  <c r="DJ27" i="4"/>
  <c r="DI53" i="4"/>
  <c r="DI21" i="4"/>
  <c r="DJ34" i="4"/>
  <c r="DJ18" i="4"/>
  <c r="DI40" i="4"/>
  <c r="DJ65" i="4"/>
  <c r="DJ33" i="4"/>
  <c r="DI59" i="4"/>
  <c r="DI27" i="4"/>
  <c r="DJ42" i="4"/>
  <c r="DJ38" i="4"/>
  <c r="DJ69" i="4"/>
  <c r="DI63" i="4"/>
  <c r="DJ48" i="4"/>
  <c r="DI38" i="4"/>
  <c r="DJ13" i="4"/>
  <c r="DJ28" i="4"/>
  <c r="DI22" i="4"/>
  <c r="DI55" i="4"/>
  <c r="DJ56" i="4"/>
  <c r="DI41" i="4"/>
  <c r="DJ63" i="4"/>
  <c r="DI36" i="4"/>
  <c r="DJ16" i="4"/>
  <c r="DI17" i="4"/>
  <c r="DI58" i="4"/>
  <c r="DI26" i="4"/>
  <c r="DJ51" i="4"/>
  <c r="DJ19" i="4"/>
  <c r="DI45" i="4"/>
  <c r="DI13" i="4"/>
  <c r="DJ22" i="4"/>
  <c r="DI64" i="4"/>
  <c r="DI32" i="4"/>
  <c r="DJ57" i="4"/>
  <c r="DJ25" i="4"/>
  <c r="DI51" i="4"/>
  <c r="DI19" i="4"/>
  <c r="DJ32" i="4"/>
  <c r="DI60" i="4"/>
  <c r="DJ53" i="4"/>
  <c r="DI47" i="4"/>
  <c r="DJ26" i="4"/>
  <c r="DI20" i="4"/>
  <c r="DI49" i="4"/>
  <c r="DJ30" i="4"/>
  <c r="DJ61" i="4"/>
  <c r="DI33" i="4"/>
  <c r="DI54" i="4"/>
  <c r="DJ52" i="4"/>
  <c r="DJ23" i="4"/>
  <c r="DJ47" i="4"/>
  <c r="DI30" i="4"/>
  <c r="DJ14" i="4"/>
  <c r="DJ43" i="4"/>
  <c r="DJ68" i="4"/>
  <c r="DJ17" i="4"/>
  <c r="DI44" i="4"/>
  <c r="DJ55" i="4"/>
  <c r="DJ64" i="4"/>
  <c r="DI65" i="4"/>
  <c r="DI69" i="4"/>
  <c r="DI56" i="4"/>
  <c r="DI43" i="4"/>
  <c r="DJ37" i="4"/>
  <c r="DI25" i="4"/>
  <c r="DI14" i="4"/>
  <c r="DJ45" i="4"/>
  <c r="DI50" i="4"/>
  <c r="DI37" i="4"/>
  <c r="DI24" i="4"/>
  <c r="DJ66" i="4"/>
  <c r="DI31" i="4"/>
  <c r="DI68" i="4"/>
  <c r="DJ24" i="4"/>
  <c r="DI18" i="4"/>
  <c r="DJ58" i="4"/>
  <c r="DJ49" i="4"/>
  <c r="DJ20" i="4"/>
  <c r="DJ50" i="4"/>
  <c r="DJ39" i="4"/>
  <c r="DI39" i="4"/>
  <c r="O249" i="15"/>
  <c r="N249" i="15"/>
  <c r="M249" i="15"/>
  <c r="M259" i="15"/>
  <c r="O259" i="15"/>
  <c r="N259" i="15"/>
  <c r="CH66" i="8"/>
  <c r="CH58" i="8"/>
  <c r="CH50" i="8"/>
  <c r="CH42" i="8"/>
  <c r="CH34" i="8"/>
  <c r="CH26" i="8"/>
  <c r="CH18" i="8"/>
  <c r="CI63" i="8"/>
  <c r="CI55" i="8"/>
  <c r="CI47" i="8"/>
  <c r="CI39" i="8"/>
  <c r="CI31" i="8"/>
  <c r="CI23" i="8"/>
  <c r="CI15" i="8"/>
  <c r="CH61" i="8"/>
  <c r="CH53" i="8"/>
  <c r="CH45" i="8"/>
  <c r="CH37" i="8"/>
  <c r="CH29" i="8"/>
  <c r="CH21" i="8"/>
  <c r="CH13" i="8"/>
  <c r="CI60" i="8"/>
  <c r="CI52" i="8"/>
  <c r="CI44" i="8"/>
  <c r="CI36" i="8"/>
  <c r="CI28" i="8"/>
  <c r="CI20" i="8"/>
  <c r="CH64" i="8"/>
  <c r="CH56" i="8"/>
  <c r="CH48" i="8"/>
  <c r="CH40" i="8"/>
  <c r="CH32" i="8"/>
  <c r="CH24" i="8"/>
  <c r="CH16" i="8"/>
  <c r="CI61" i="8"/>
  <c r="CI53" i="8"/>
  <c r="CI45" i="8"/>
  <c r="CI37" i="8"/>
  <c r="CI29" i="8"/>
  <c r="CI21" i="8"/>
  <c r="CI13" i="8"/>
  <c r="O255" i="15" s="1"/>
  <c r="CH59" i="8"/>
  <c r="CH51" i="8"/>
  <c r="CH43" i="8"/>
  <c r="CH35" i="8"/>
  <c r="CH27" i="8"/>
  <c r="CH19" i="8"/>
  <c r="CI66" i="8"/>
  <c r="CI58" i="8"/>
  <c r="CI50" i="8"/>
  <c r="CI42" i="8"/>
  <c r="CI34" i="8"/>
  <c r="CI26" i="8"/>
  <c r="CI18" i="8"/>
  <c r="CH62" i="8"/>
  <c r="CH54" i="8"/>
  <c r="CH46" i="8"/>
  <c r="CH38" i="8"/>
  <c r="CH30" i="8"/>
  <c r="CH22" i="8"/>
  <c r="CH14" i="8"/>
  <c r="CI59" i="8"/>
  <c r="CI51" i="8"/>
  <c r="CI43" i="8"/>
  <c r="CI35" i="8"/>
  <c r="CI27" i="8"/>
  <c r="CI19" i="8"/>
  <c r="CH65" i="8"/>
  <c r="CH57" i="8"/>
  <c r="CH49" i="8"/>
  <c r="CH41" i="8"/>
  <c r="CH33" i="8"/>
  <c r="CH25" i="8"/>
  <c r="CH17" i="8"/>
  <c r="CI64" i="8"/>
  <c r="CI56" i="8"/>
  <c r="CI48" i="8"/>
  <c r="CI40" i="8"/>
  <c r="CI32" i="8"/>
  <c r="CI24" i="8"/>
  <c r="CI16" i="8"/>
  <c r="CH36" i="8"/>
  <c r="CI57" i="8"/>
  <c r="CI25" i="8"/>
  <c r="CH47" i="8"/>
  <c r="CH15" i="8"/>
  <c r="CI38" i="8"/>
  <c r="CH60" i="8"/>
  <c r="CH28" i="8"/>
  <c r="CI49" i="8"/>
  <c r="CI17" i="8"/>
  <c r="CH39" i="8"/>
  <c r="CI62" i="8"/>
  <c r="CI30" i="8"/>
  <c r="CH52" i="8"/>
  <c r="CH20" i="8"/>
  <c r="CI41" i="8"/>
  <c r="CH63" i="8"/>
  <c r="CH31" i="8"/>
  <c r="CI54" i="8"/>
  <c r="CI22" i="8"/>
  <c r="CH44" i="8"/>
  <c r="CI65" i="8"/>
  <c r="CI33" i="8"/>
  <c r="CH55" i="8"/>
  <c r="CH23" i="8"/>
  <c r="CI46" i="8"/>
  <c r="CI14" i="8"/>
  <c r="O139" i="8"/>
  <c r="N139" i="8"/>
  <c r="M139" i="8"/>
  <c r="CZ67" i="6"/>
  <c r="CZ59" i="6"/>
  <c r="CZ51" i="6"/>
  <c r="CZ43" i="6"/>
  <c r="CZ35" i="6"/>
  <c r="CZ27" i="6"/>
  <c r="CZ19" i="6"/>
  <c r="DA68" i="6"/>
  <c r="DA60" i="6"/>
  <c r="DA52" i="6"/>
  <c r="DA44" i="6"/>
  <c r="DA36" i="6"/>
  <c r="DA28" i="6"/>
  <c r="DA20" i="6"/>
  <c r="CZ68" i="6"/>
  <c r="CZ60" i="6"/>
  <c r="CZ52" i="6"/>
  <c r="CZ44" i="6"/>
  <c r="CZ36" i="6"/>
  <c r="CZ28" i="6"/>
  <c r="CZ20" i="6"/>
  <c r="DA69" i="6"/>
  <c r="DA61" i="6"/>
  <c r="DA53" i="6"/>
  <c r="DA45" i="6"/>
  <c r="DA37" i="6"/>
  <c r="DA29" i="6"/>
  <c r="DA21" i="6"/>
  <c r="DA13" i="6"/>
  <c r="O116" i="15" s="1"/>
  <c r="CZ65" i="6"/>
  <c r="CZ57" i="6"/>
  <c r="CZ49" i="6"/>
  <c r="CZ41" i="6"/>
  <c r="CZ33" i="6"/>
  <c r="CZ25" i="6"/>
  <c r="CZ17" i="6"/>
  <c r="DA66" i="6"/>
  <c r="DA58" i="6"/>
  <c r="DA50" i="6"/>
  <c r="DA42" i="6"/>
  <c r="DA34" i="6"/>
  <c r="DA26" i="6"/>
  <c r="DA18" i="6"/>
  <c r="CZ66" i="6"/>
  <c r="CZ58" i="6"/>
  <c r="CZ50" i="6"/>
  <c r="CZ42" i="6"/>
  <c r="CZ34" i="6"/>
  <c r="CZ26" i="6"/>
  <c r="CZ18" i="6"/>
  <c r="DA67" i="6"/>
  <c r="DA59" i="6"/>
  <c r="DA51" i="6"/>
  <c r="DA43" i="6"/>
  <c r="DA35" i="6"/>
  <c r="DA27" i="6"/>
  <c r="DA19" i="6"/>
  <c r="DA38" i="6"/>
  <c r="DA39" i="6"/>
  <c r="CZ55" i="6"/>
  <c r="CZ39" i="6"/>
  <c r="CZ23" i="6"/>
  <c r="DA64" i="6"/>
  <c r="DA48" i="6"/>
  <c r="DA32" i="6"/>
  <c r="DA16" i="6"/>
  <c r="CZ56" i="6"/>
  <c r="CZ40" i="6"/>
  <c r="CZ24" i="6"/>
  <c r="DA65" i="6"/>
  <c r="DA49" i="6"/>
  <c r="DA33" i="6"/>
  <c r="DA17" i="6"/>
  <c r="CZ69" i="6"/>
  <c r="CZ53" i="6"/>
  <c r="CZ37" i="6"/>
  <c r="CZ21" i="6"/>
  <c r="DA62" i="6"/>
  <c r="DA46" i="6"/>
  <c r="DA30" i="6"/>
  <c r="DA14" i="6"/>
  <c r="CZ54" i="6"/>
  <c r="CZ38" i="6"/>
  <c r="CZ22" i="6"/>
  <c r="DA63" i="6"/>
  <c r="DA47" i="6"/>
  <c r="DA31" i="6"/>
  <c r="DA15" i="6"/>
  <c r="CZ63" i="6"/>
  <c r="CZ47" i="6"/>
  <c r="CZ31" i="6"/>
  <c r="CZ15" i="6"/>
  <c r="DA56" i="6"/>
  <c r="DA40" i="6"/>
  <c r="DA24" i="6"/>
  <c r="CZ64" i="6"/>
  <c r="CZ48" i="6"/>
  <c r="CZ32" i="6"/>
  <c r="CZ16" i="6"/>
  <c r="DA57" i="6"/>
  <c r="DA41" i="6"/>
  <c r="DA25" i="6"/>
  <c r="CZ61" i="6"/>
  <c r="CZ45" i="6"/>
  <c r="CZ29" i="6"/>
  <c r="CZ13" i="6"/>
  <c r="DA54" i="6"/>
  <c r="DA22" i="6"/>
  <c r="CZ62" i="6"/>
  <c r="CZ46" i="6"/>
  <c r="CZ30" i="6"/>
  <c r="CZ14" i="6"/>
  <c r="DA55" i="6"/>
  <c r="DA23" i="6"/>
  <c r="CL26" i="4"/>
  <c r="CL21" i="4"/>
  <c r="CL25" i="4"/>
  <c r="CL22" i="4"/>
  <c r="CL32" i="4"/>
  <c r="CL28" i="4"/>
  <c r="K146" i="4" s="1"/>
  <c r="CL33" i="4"/>
  <c r="CL27" i="4"/>
  <c r="CL29" i="4"/>
  <c r="K230" i="4" s="1"/>
  <c r="CL23" i="4"/>
  <c r="CL30" i="4"/>
  <c r="CL34" i="4"/>
  <c r="CL31" i="4"/>
  <c r="CL24" i="4"/>
  <c r="EA63" i="6"/>
  <c r="EA55" i="6"/>
  <c r="EA47" i="6"/>
  <c r="EA39" i="6"/>
  <c r="EA31" i="6"/>
  <c r="EA23" i="6"/>
  <c r="EA15" i="6"/>
  <c r="DZ65" i="6"/>
  <c r="DZ57" i="6"/>
  <c r="DZ49" i="6"/>
  <c r="DZ41" i="6"/>
  <c r="DZ33" i="6"/>
  <c r="DZ25" i="6"/>
  <c r="DZ17" i="6"/>
  <c r="DZ62" i="6"/>
  <c r="DZ46" i="6"/>
  <c r="DZ30" i="6"/>
  <c r="DZ14" i="6"/>
  <c r="EA56" i="6"/>
  <c r="EA40" i="6"/>
  <c r="EA24" i="6"/>
  <c r="DZ64" i="6"/>
  <c r="DZ48" i="6"/>
  <c r="DZ32" i="6"/>
  <c r="DZ16" i="6"/>
  <c r="EA54" i="6"/>
  <c r="EA38" i="6"/>
  <c r="EA22" i="6"/>
  <c r="EA69" i="6"/>
  <c r="EA61" i="6"/>
  <c r="EA53" i="6"/>
  <c r="EA45" i="6"/>
  <c r="EA37" i="6"/>
  <c r="EA29" i="6"/>
  <c r="EA21" i="6"/>
  <c r="EA13" i="6"/>
  <c r="DZ63" i="6"/>
  <c r="DZ55" i="6"/>
  <c r="DZ47" i="6"/>
  <c r="DZ39" i="6"/>
  <c r="DZ31" i="6"/>
  <c r="DZ23" i="6"/>
  <c r="DZ15" i="6"/>
  <c r="DZ58" i="6"/>
  <c r="DZ42" i="6"/>
  <c r="DZ26" i="6"/>
  <c r="EA68" i="6"/>
  <c r="EA52" i="6"/>
  <c r="EA36" i="6"/>
  <c r="EA20" i="6"/>
  <c r="DZ60" i="6"/>
  <c r="DZ44" i="6"/>
  <c r="DZ28" i="6"/>
  <c r="EA66" i="6"/>
  <c r="EA50" i="6"/>
  <c r="EA34" i="6"/>
  <c r="EA18" i="6"/>
  <c r="EA41" i="6"/>
  <c r="DZ50" i="6"/>
  <c r="EA26" i="6"/>
  <c r="EA67" i="6"/>
  <c r="EA51" i="6"/>
  <c r="EA35" i="6"/>
  <c r="EA19" i="6"/>
  <c r="DZ61" i="6"/>
  <c r="DZ45" i="6"/>
  <c r="DZ29" i="6"/>
  <c r="DZ13" i="6"/>
  <c r="DZ38" i="6"/>
  <c r="EA64" i="6"/>
  <c r="EA32" i="6"/>
  <c r="DZ56" i="6"/>
  <c r="DZ24" i="6"/>
  <c r="EA46" i="6"/>
  <c r="EA14" i="6"/>
  <c r="EA65" i="6"/>
  <c r="EA49" i="6"/>
  <c r="EA33" i="6"/>
  <c r="EA17" i="6"/>
  <c r="DZ59" i="6"/>
  <c r="DZ43" i="6"/>
  <c r="DZ27" i="6"/>
  <c r="DZ66" i="6"/>
  <c r="DZ34" i="6"/>
  <c r="EA60" i="6"/>
  <c r="EA28" i="6"/>
  <c r="DZ52" i="6"/>
  <c r="DZ20" i="6"/>
  <c r="EA42" i="6"/>
  <c r="EA59" i="6"/>
  <c r="EA43" i="6"/>
  <c r="EA27" i="6"/>
  <c r="DZ69" i="6"/>
  <c r="DZ53" i="6"/>
  <c r="DZ37" i="6"/>
  <c r="DZ21" i="6"/>
  <c r="DZ54" i="6"/>
  <c r="DZ22" i="6"/>
  <c r="EA48" i="6"/>
  <c r="EA16" i="6"/>
  <c r="DZ40" i="6"/>
  <c r="EA62" i="6"/>
  <c r="EA30" i="6"/>
  <c r="EA57" i="6"/>
  <c r="EA25" i="6"/>
  <c r="DZ67" i="6"/>
  <c r="DZ51" i="6"/>
  <c r="DZ35" i="6"/>
  <c r="DZ19" i="6"/>
  <c r="DZ18" i="6"/>
  <c r="EA44" i="6"/>
  <c r="DZ68" i="6"/>
  <c r="DZ36" i="6"/>
  <c r="EA58" i="6"/>
  <c r="DB63" i="8"/>
  <c r="DB55" i="8"/>
  <c r="DB47" i="8"/>
  <c r="DB39" i="8"/>
  <c r="DB31" i="8"/>
  <c r="DB23" i="8"/>
  <c r="DB15" i="8"/>
  <c r="DC62" i="8"/>
  <c r="DC54" i="8"/>
  <c r="DC46" i="8"/>
  <c r="DC38" i="8"/>
  <c r="DC30" i="8"/>
  <c r="DC22" i="8"/>
  <c r="DC14" i="8"/>
  <c r="DB60" i="8"/>
  <c r="DB52" i="8"/>
  <c r="DB44" i="8"/>
  <c r="DB36" i="8"/>
  <c r="DB28" i="8"/>
  <c r="DB20" i="8"/>
  <c r="DC65" i="8"/>
  <c r="DC57" i="8"/>
  <c r="DC49" i="8"/>
  <c r="DC41" i="8"/>
  <c r="DC33" i="8"/>
  <c r="DC25" i="8"/>
  <c r="DC17" i="8"/>
  <c r="DB61" i="8"/>
  <c r="DB53" i="8"/>
  <c r="DB45" i="8"/>
  <c r="DB37" i="8"/>
  <c r="DB29" i="8"/>
  <c r="DB21" i="8"/>
  <c r="DB13" i="8"/>
  <c r="DC60" i="8"/>
  <c r="DC52" i="8"/>
  <c r="DC44" i="8"/>
  <c r="DC36" i="8"/>
  <c r="DC28" i="8"/>
  <c r="DC20" i="8"/>
  <c r="DB66" i="8"/>
  <c r="DB58" i="8"/>
  <c r="DB50" i="8"/>
  <c r="DB42" i="8"/>
  <c r="DB34" i="8"/>
  <c r="DB26" i="8"/>
  <c r="DB18" i="8"/>
  <c r="DC63" i="8"/>
  <c r="DC55" i="8"/>
  <c r="DC47" i="8"/>
  <c r="DC39" i="8"/>
  <c r="DC31" i="8"/>
  <c r="DC23" i="8"/>
  <c r="DC15" i="8"/>
  <c r="DB27" i="8"/>
  <c r="DB40" i="8"/>
  <c r="DC29" i="8"/>
  <c r="DB57" i="8"/>
  <c r="DB41" i="8"/>
  <c r="DB25" i="8"/>
  <c r="DC64" i="8"/>
  <c r="DC48" i="8"/>
  <c r="DC32" i="8"/>
  <c r="DC16" i="8"/>
  <c r="DB54" i="8"/>
  <c r="DB38" i="8"/>
  <c r="DB22" i="8"/>
  <c r="DC59" i="8"/>
  <c r="DC43" i="8"/>
  <c r="DC27" i="8"/>
  <c r="DB51" i="8"/>
  <c r="DB35" i="8"/>
  <c r="DB19" i="8"/>
  <c r="DC58" i="8"/>
  <c r="DC42" i="8"/>
  <c r="DC26" i="8"/>
  <c r="DB64" i="8"/>
  <c r="DB32" i="8"/>
  <c r="DB16" i="8"/>
  <c r="DC53" i="8"/>
  <c r="DC37" i="8"/>
  <c r="DC21" i="8"/>
  <c r="DB48" i="8"/>
  <c r="DB65" i="8"/>
  <c r="DB49" i="8"/>
  <c r="DB33" i="8"/>
  <c r="DB17" i="8"/>
  <c r="DC56" i="8"/>
  <c r="DC40" i="8"/>
  <c r="DC24" i="8"/>
  <c r="DB62" i="8"/>
  <c r="DB46" i="8"/>
  <c r="DB30" i="8"/>
  <c r="DB14" i="8"/>
  <c r="DC51" i="8"/>
  <c r="DC35" i="8"/>
  <c r="DC19" i="8"/>
  <c r="DB59" i="8"/>
  <c r="DB43" i="8"/>
  <c r="DC66" i="8"/>
  <c r="DC50" i="8"/>
  <c r="DC34" i="8"/>
  <c r="DC18" i="8"/>
  <c r="DB56" i="8"/>
  <c r="DB24" i="8"/>
  <c r="DC61" i="8"/>
  <c r="DC45" i="8"/>
  <c r="DC13" i="8"/>
  <c r="A27" i="15"/>
  <c r="B23" i="15"/>
  <c r="B27" i="15"/>
  <c r="A77" i="15"/>
  <c r="A32" i="15"/>
  <c r="M158" i="15"/>
  <c r="O158" i="15"/>
  <c r="N158" i="15"/>
  <c r="M130" i="15"/>
  <c r="N130" i="15"/>
  <c r="O130" i="15"/>
  <c r="DR65" i="6"/>
  <c r="DR57" i="6"/>
  <c r="DR49" i="6"/>
  <c r="DR41" i="6"/>
  <c r="DR33" i="6"/>
  <c r="DR25" i="6"/>
  <c r="DR17" i="6"/>
  <c r="DR66" i="6"/>
  <c r="DQ56" i="6"/>
  <c r="DQ45" i="6"/>
  <c r="DR34" i="6"/>
  <c r="DQ24" i="6"/>
  <c r="DQ13" i="6"/>
  <c r="DR60" i="6"/>
  <c r="DQ50" i="6"/>
  <c r="DQ39" i="6"/>
  <c r="DR28" i="6"/>
  <c r="DQ18" i="6"/>
  <c r="DR62" i="6"/>
  <c r="DQ52" i="6"/>
  <c r="DQ41" i="6"/>
  <c r="DR30" i="6"/>
  <c r="DQ20" i="6"/>
  <c r="DR64" i="6"/>
  <c r="DQ54" i="6"/>
  <c r="DQ43" i="6"/>
  <c r="DR32" i="6"/>
  <c r="DQ22" i="6"/>
  <c r="DR63" i="6"/>
  <c r="DR55" i="6"/>
  <c r="DR47" i="6"/>
  <c r="DR39" i="6"/>
  <c r="DR31" i="6"/>
  <c r="DR23" i="6"/>
  <c r="DR15" i="6"/>
  <c r="DQ64" i="6"/>
  <c r="DQ53" i="6"/>
  <c r="DR42" i="6"/>
  <c r="DQ32" i="6"/>
  <c r="DQ21" i="6"/>
  <c r="DR68" i="6"/>
  <c r="DQ58" i="6"/>
  <c r="DQ47" i="6"/>
  <c r="DR36" i="6"/>
  <c r="DQ26" i="6"/>
  <c r="DQ15" i="6"/>
  <c r="DQ60" i="6"/>
  <c r="DQ49" i="6"/>
  <c r="DR38" i="6"/>
  <c r="DQ28" i="6"/>
  <c r="DQ17" i="6"/>
  <c r="DQ62" i="6"/>
  <c r="DQ51" i="6"/>
  <c r="DR40" i="6"/>
  <c r="DQ30" i="6"/>
  <c r="DQ19" i="6"/>
  <c r="DR69" i="6"/>
  <c r="DR61" i="6"/>
  <c r="DR53" i="6"/>
  <c r="DR45" i="6"/>
  <c r="DR37" i="6"/>
  <c r="DR29" i="6"/>
  <c r="DR21" i="6"/>
  <c r="DR13" i="6"/>
  <c r="DQ61" i="6"/>
  <c r="DR50" i="6"/>
  <c r="DQ40" i="6"/>
  <c r="DQ29" i="6"/>
  <c r="DR18" i="6"/>
  <c r="DQ66" i="6"/>
  <c r="DQ55" i="6"/>
  <c r="DR44" i="6"/>
  <c r="DQ34" i="6"/>
  <c r="DQ23" i="6"/>
  <c r="DQ68" i="6"/>
  <c r="DQ57" i="6"/>
  <c r="DR46" i="6"/>
  <c r="DQ36" i="6"/>
  <c r="DQ25" i="6"/>
  <c r="DR14" i="6"/>
  <c r="DQ59" i="6"/>
  <c r="DR48" i="6"/>
  <c r="DQ38" i="6"/>
  <c r="DQ27" i="6"/>
  <c r="DR16" i="6"/>
  <c r="DR67" i="6"/>
  <c r="DR59" i="6"/>
  <c r="DR51" i="6"/>
  <c r="DR43" i="6"/>
  <c r="DR35" i="6"/>
  <c r="DR27" i="6"/>
  <c r="DR19" i="6"/>
  <c r="DQ69" i="6"/>
  <c r="DR58" i="6"/>
  <c r="DQ48" i="6"/>
  <c r="DQ37" i="6"/>
  <c r="DR26" i="6"/>
  <c r="DQ16" i="6"/>
  <c r="DQ63" i="6"/>
  <c r="DR52" i="6"/>
  <c r="DQ42" i="6"/>
  <c r="DQ31" i="6"/>
  <c r="DR20" i="6"/>
  <c r="DQ65" i="6"/>
  <c r="DR54" i="6"/>
  <c r="DQ44" i="6"/>
  <c r="DQ33" i="6"/>
  <c r="DR22" i="6"/>
  <c r="DQ67" i="6"/>
  <c r="DR56" i="6"/>
  <c r="DQ46" i="6"/>
  <c r="DQ35" i="6"/>
  <c r="DR24" i="6"/>
  <c r="DQ14" i="6"/>
  <c r="DD65" i="6"/>
  <c r="DD57" i="6"/>
  <c r="DD49" i="6"/>
  <c r="DD41" i="6"/>
  <c r="DD33" i="6"/>
  <c r="DD25" i="6"/>
  <c r="DD17" i="6"/>
  <c r="DC67" i="6"/>
  <c r="DC59" i="6"/>
  <c r="DC51" i="6"/>
  <c r="DC43" i="6"/>
  <c r="DC35" i="6"/>
  <c r="DC27" i="6"/>
  <c r="DC19" i="6"/>
  <c r="DD68" i="6"/>
  <c r="DD60" i="6"/>
  <c r="DD52" i="6"/>
  <c r="DD44" i="6"/>
  <c r="DD36" i="6"/>
  <c r="DD28" i="6"/>
  <c r="DD20" i="6"/>
  <c r="DC68" i="6"/>
  <c r="DC60" i="6"/>
  <c r="DC52" i="6"/>
  <c r="DC44" i="6"/>
  <c r="DC36" i="6"/>
  <c r="DC28" i="6"/>
  <c r="DC20" i="6"/>
  <c r="DD63" i="6"/>
  <c r="DD55" i="6"/>
  <c r="DD47" i="6"/>
  <c r="DD39" i="6"/>
  <c r="DD31" i="6"/>
  <c r="DD23" i="6"/>
  <c r="DD15" i="6"/>
  <c r="DC65" i="6"/>
  <c r="DC57" i="6"/>
  <c r="DC49" i="6"/>
  <c r="DC41" i="6"/>
  <c r="DC33" i="6"/>
  <c r="DC25" i="6"/>
  <c r="DC17" i="6"/>
  <c r="DD66" i="6"/>
  <c r="DD58" i="6"/>
  <c r="DD50" i="6"/>
  <c r="DD42" i="6"/>
  <c r="DD34" i="6"/>
  <c r="DD26" i="6"/>
  <c r="DD18" i="6"/>
  <c r="DC66" i="6"/>
  <c r="DC58" i="6"/>
  <c r="DC50" i="6"/>
  <c r="DC42" i="6"/>
  <c r="DC34" i="6"/>
  <c r="DC26" i="6"/>
  <c r="DC18" i="6"/>
  <c r="DD69" i="6"/>
  <c r="DD61" i="6"/>
  <c r="DD53" i="6"/>
  <c r="DD45" i="6"/>
  <c r="DD37" i="6"/>
  <c r="DD29" i="6"/>
  <c r="DD21" i="6"/>
  <c r="DD13" i="6"/>
  <c r="DC63" i="6"/>
  <c r="DC55" i="6"/>
  <c r="DC47" i="6"/>
  <c r="DC39" i="6"/>
  <c r="DC31" i="6"/>
  <c r="DC23" i="6"/>
  <c r="DC15" i="6"/>
  <c r="DD64" i="6"/>
  <c r="DD56" i="6"/>
  <c r="DD48" i="6"/>
  <c r="DD40" i="6"/>
  <c r="DD32" i="6"/>
  <c r="DD24" i="6"/>
  <c r="DD16" i="6"/>
  <c r="DC64" i="6"/>
  <c r="DC56" i="6"/>
  <c r="DC48" i="6"/>
  <c r="DC40" i="6"/>
  <c r="DC32" i="6"/>
  <c r="DC24" i="6"/>
  <c r="DC16" i="6"/>
  <c r="DD67" i="6"/>
  <c r="DD59" i="6"/>
  <c r="DD51" i="6"/>
  <c r="DD43" i="6"/>
  <c r="DD35" i="6"/>
  <c r="DD27" i="6"/>
  <c r="DD19" i="6"/>
  <c r="DC69" i="6"/>
  <c r="DC61" i="6"/>
  <c r="DC53" i="6"/>
  <c r="DC45" i="6"/>
  <c r="DC37" i="6"/>
  <c r="DC29" i="6"/>
  <c r="DC21" i="6"/>
  <c r="DC13" i="6"/>
  <c r="DD62" i="6"/>
  <c r="DD54" i="6"/>
  <c r="DD46" i="6"/>
  <c r="DD38" i="6"/>
  <c r="DD30" i="6"/>
  <c r="DD22" i="6"/>
  <c r="DD14" i="6"/>
  <c r="DC62" i="6"/>
  <c r="DC54" i="6"/>
  <c r="DC46" i="6"/>
  <c r="DC38" i="6"/>
  <c r="DC30" i="6"/>
  <c r="DC22" i="6"/>
  <c r="DC14" i="6"/>
  <c r="M223" i="15"/>
  <c r="O223" i="15"/>
  <c r="N223" i="15"/>
  <c r="O203" i="15"/>
  <c r="N203" i="15"/>
  <c r="M203" i="15"/>
  <c r="N70" i="15"/>
  <c r="M70" i="15"/>
  <c r="O70" i="15"/>
  <c r="EC64" i="6"/>
  <c r="EC56" i="6"/>
  <c r="EC48" i="6"/>
  <c r="EC40" i="6"/>
  <c r="EC32" i="6"/>
  <c r="EC24" i="6"/>
  <c r="EC16" i="6"/>
  <c r="ED65" i="6"/>
  <c r="ED57" i="6"/>
  <c r="ED49" i="6"/>
  <c r="ED41" i="6"/>
  <c r="ED33" i="6"/>
  <c r="ED25" i="6"/>
  <c r="ED17" i="6"/>
  <c r="ED64" i="6"/>
  <c r="ED48" i="6"/>
  <c r="ED32" i="6"/>
  <c r="ED16" i="6"/>
  <c r="EC55" i="6"/>
  <c r="EC39" i="6"/>
  <c r="EC23" i="6"/>
  <c r="ED62" i="6"/>
  <c r="ED46" i="6"/>
  <c r="ED30" i="6"/>
  <c r="ED14" i="6"/>
  <c r="EC57" i="6"/>
  <c r="EC41" i="6"/>
  <c r="EC25" i="6"/>
  <c r="EC62" i="6"/>
  <c r="EC54" i="6"/>
  <c r="EC46" i="6"/>
  <c r="EC38" i="6"/>
  <c r="EC30" i="6"/>
  <c r="EC22" i="6"/>
  <c r="EC14" i="6"/>
  <c r="ED63" i="6"/>
  <c r="ED55" i="6"/>
  <c r="ED47" i="6"/>
  <c r="ED39" i="6"/>
  <c r="ED31" i="6"/>
  <c r="ED23" i="6"/>
  <c r="ED15" i="6"/>
  <c r="ED60" i="6"/>
  <c r="ED44" i="6"/>
  <c r="ED28" i="6"/>
  <c r="EC67" i="6"/>
  <c r="EC51" i="6"/>
  <c r="EC35" i="6"/>
  <c r="EC19" i="6"/>
  <c r="ED58" i="6"/>
  <c r="ED42" i="6"/>
  <c r="ED26" i="6"/>
  <c r="EC69" i="6"/>
  <c r="EC53" i="6"/>
  <c r="EC37" i="6"/>
  <c r="EC21" i="6"/>
  <c r="EC68" i="6"/>
  <c r="EC60" i="6"/>
  <c r="EC52" i="6"/>
  <c r="EC44" i="6"/>
  <c r="EC36" i="6"/>
  <c r="EC28" i="6"/>
  <c r="EC20" i="6"/>
  <c r="ED69" i="6"/>
  <c r="ED61" i="6"/>
  <c r="ED53" i="6"/>
  <c r="ED45" i="6"/>
  <c r="ED37" i="6"/>
  <c r="ED29" i="6"/>
  <c r="ED21" i="6"/>
  <c r="ED13" i="6"/>
  <c r="ED56" i="6"/>
  <c r="ED40" i="6"/>
  <c r="ED24" i="6"/>
  <c r="EC63" i="6"/>
  <c r="EC47" i="6"/>
  <c r="EC31" i="6"/>
  <c r="EC15" i="6"/>
  <c r="ED54" i="6"/>
  <c r="ED38" i="6"/>
  <c r="ED22" i="6"/>
  <c r="EC65" i="6"/>
  <c r="EC49" i="6"/>
  <c r="EC33" i="6"/>
  <c r="EC17" i="6"/>
  <c r="EC66" i="6"/>
  <c r="EC58" i="6"/>
  <c r="EC50" i="6"/>
  <c r="EC42" i="6"/>
  <c r="EC34" i="6"/>
  <c r="EC26" i="6"/>
  <c r="EC18" i="6"/>
  <c r="ED67" i="6"/>
  <c r="ED59" i="6"/>
  <c r="ED51" i="6"/>
  <c r="ED43" i="6"/>
  <c r="ED35" i="6"/>
  <c r="ED27" i="6"/>
  <c r="ED19" i="6"/>
  <c r="ED68" i="6"/>
  <c r="ED52" i="6"/>
  <c r="ED36" i="6"/>
  <c r="ED20" i="6"/>
  <c r="EC59" i="6"/>
  <c r="EC43" i="6"/>
  <c r="EC27" i="6"/>
  <c r="ED66" i="6"/>
  <c r="ED50" i="6"/>
  <c r="ED34" i="6"/>
  <c r="ED18" i="6"/>
  <c r="EC61" i="6"/>
  <c r="EC45" i="6"/>
  <c r="EC29" i="6"/>
  <c r="EC13" i="6"/>
  <c r="M290" i="15"/>
  <c r="O290" i="15"/>
  <c r="N290" i="15"/>
  <c r="EJ18" i="6"/>
  <c r="B234" i="15"/>
  <c r="B230" i="15"/>
  <c r="A234" i="15"/>
  <c r="B169" i="15"/>
  <c r="B165" i="15"/>
  <c r="A169" i="15"/>
  <c r="B139" i="15"/>
  <c r="B135" i="15"/>
  <c r="A174" i="15"/>
  <c r="A139" i="15"/>
  <c r="A144" i="15"/>
  <c r="K130" i="8"/>
  <c r="O126" i="15"/>
  <c r="O135" i="6"/>
  <c r="O219" i="15"/>
  <c r="O189" i="15"/>
  <c r="O126" i="7"/>
  <c r="O135" i="8"/>
  <c r="CY13" i="8" a="1"/>
  <c r="DT13" i="4" a="1"/>
  <c r="DF13" i="4" a="1"/>
  <c r="M27" i="15" a="1"/>
  <c r="CP13" i="8" a="1"/>
  <c r="CE13" i="8" a="1"/>
  <c r="EO13" i="7" a="1"/>
  <c r="FX13" i="6" a="1"/>
  <c r="EO13" i="8" a="1"/>
  <c r="BH13" i="5" a="1"/>
  <c r="M230" i="4" a="1"/>
  <c r="AR13" i="5" a="1"/>
  <c r="M146" i="4" a="1"/>
  <c r="P207" i="4" a="1"/>
  <c r="BZ13" i="5" a="1"/>
  <c r="GI13" i="7" a="1"/>
  <c r="IB13" i="6" a="1"/>
  <c r="GI13" i="8" a="1"/>
  <c r="EV13" i="4" a="1"/>
  <c r="EV13" i="6" a="1"/>
  <c r="DQ13" i="8" a="1"/>
  <c r="DQ13" i="7" a="1"/>
  <c r="M139" i="15" a="1"/>
  <c r="P219" i="7" a="1"/>
  <c r="P144" i="7" a="1"/>
  <c r="P135" i="8" a="1"/>
  <c r="P189" i="15" a="1"/>
  <c r="P126" i="7" a="1"/>
  <c r="M234" i="15" a="1"/>
  <c r="P199" i="15" a="1"/>
  <c r="P126" i="15" a="1"/>
  <c r="M130" i="8" a="1"/>
  <c r="M169" i="15" a="1"/>
  <c r="P219" i="15" a="1"/>
  <c r="P210" i="7" a="1"/>
  <c r="P255" i="15" a="1"/>
  <c r="P135" i="6" a="1"/>
  <c r="CK13" i="8" a="1"/>
  <c r="CV13" i="8" a="1"/>
  <c r="DN13" i="6" a="1"/>
  <c r="P116" i="15" a="1"/>
  <c r="O230" i="15" l="1"/>
  <c r="O209" i="15"/>
  <c r="O135" i="7"/>
  <c r="K186" i="8"/>
  <c r="O126" i="6"/>
  <c r="DQ65" i="7"/>
  <c r="DR67" i="7"/>
  <c r="DQ27" i="7"/>
  <c r="DR45" i="7"/>
  <c r="DR63" i="7"/>
  <c r="DQ24" i="7"/>
  <c r="DR38" i="7"/>
  <c r="DQ63" i="7"/>
  <c r="DR64" i="7"/>
  <c r="DQ25" i="7"/>
  <c r="DR42" i="7"/>
  <c r="DR60" i="7"/>
  <c r="DQ22" i="7"/>
  <c r="DQ36" i="7"/>
  <c r="DQ53" i="7"/>
  <c r="DR51" i="7"/>
  <c r="DQ15" i="7"/>
  <c r="DR30" i="7"/>
  <c r="DR47" i="7"/>
  <c r="DR65" i="7"/>
  <c r="DR25" i="7"/>
  <c r="DQ51" i="7"/>
  <c r="DR48" i="7"/>
  <c r="DQ13" i="7"/>
  <c r="DR28" i="7"/>
  <c r="DR44" i="7"/>
  <c r="DR62" i="7"/>
  <c r="DR23" i="7"/>
  <c r="DQ57" i="7"/>
  <c r="DR56" i="7"/>
  <c r="DQ19" i="7"/>
  <c r="DR34" i="7"/>
  <c r="DR52" i="7"/>
  <c r="DQ16" i="7"/>
  <c r="DR29" i="7"/>
  <c r="DQ55" i="7"/>
  <c r="DQ54" i="7"/>
  <c r="DQ17" i="7"/>
  <c r="DR32" i="7"/>
  <c r="DQ50" i="7"/>
  <c r="DQ14" i="7"/>
  <c r="DR27" i="7"/>
  <c r="DQ45" i="7"/>
  <c r="DR40" i="7"/>
  <c r="DR61" i="7"/>
  <c r="DR22" i="7"/>
  <c r="DR36" i="7"/>
  <c r="DR54" i="7"/>
  <c r="DR17" i="7"/>
  <c r="DQ43" i="7"/>
  <c r="DQ38" i="7"/>
  <c r="DR58" i="7"/>
  <c r="DR20" i="7"/>
  <c r="DQ34" i="7"/>
  <c r="DQ52" i="7"/>
  <c r="DR15" i="7"/>
  <c r="DQ49" i="7"/>
  <c r="DQ46" i="7"/>
  <c r="DR66" i="7"/>
  <c r="DR26" i="7"/>
  <c r="DQ42" i="7"/>
  <c r="DQ60" i="7"/>
  <c r="DR21" i="7"/>
  <c r="DQ47" i="7"/>
  <c r="DR43" i="7"/>
  <c r="DQ64" i="7"/>
  <c r="DR24" i="7"/>
  <c r="DR39" i="7"/>
  <c r="DR57" i="7"/>
  <c r="DR19" i="7"/>
  <c r="DQ37" i="7"/>
  <c r="DQ31" i="7"/>
  <c r="DR50" i="7"/>
  <c r="DR14" i="7"/>
  <c r="DQ28" i="7"/>
  <c r="DQ44" i="7"/>
  <c r="DQ67" i="7"/>
  <c r="DQ35" i="7"/>
  <c r="DQ29" i="7"/>
  <c r="DQ48" i="7"/>
  <c r="DQ66" i="7"/>
  <c r="DQ26" i="7"/>
  <c r="DR41" i="7"/>
  <c r="DQ41" i="7"/>
  <c r="DR35" i="7"/>
  <c r="DQ56" i="7"/>
  <c r="DR18" i="7"/>
  <c r="DQ32" i="7"/>
  <c r="DR49" i="7"/>
  <c r="DR13" i="7"/>
  <c r="DQ39" i="7"/>
  <c r="DQ33" i="7"/>
  <c r="DR53" i="7"/>
  <c r="DR16" i="7"/>
  <c r="DQ30" i="7"/>
  <c r="DR46" i="7"/>
  <c r="DQ61" i="7"/>
  <c r="DQ62" i="7"/>
  <c r="DQ23" i="7"/>
  <c r="DQ40" i="7"/>
  <c r="DQ58" i="7"/>
  <c r="DQ20" i="7"/>
  <c r="DR33" i="7"/>
  <c r="DQ59" i="7"/>
  <c r="DR59" i="7"/>
  <c r="DQ21" i="7"/>
  <c r="DR37" i="7"/>
  <c r="DR55" i="7"/>
  <c r="DQ18" i="7"/>
  <c r="DR31" i="7"/>
  <c r="DR48" i="8"/>
  <c r="DR16" i="8"/>
  <c r="DQ38" i="8"/>
  <c r="DR59" i="8"/>
  <c r="DR27" i="8"/>
  <c r="DQ49" i="8"/>
  <c r="DQ17" i="8"/>
  <c r="DR38" i="8"/>
  <c r="DQ60" i="8"/>
  <c r="DQ28" i="8"/>
  <c r="DR49" i="8"/>
  <c r="DR17" i="8"/>
  <c r="DQ39" i="8"/>
  <c r="DR60" i="8"/>
  <c r="DR28" i="8"/>
  <c r="DQ50" i="8"/>
  <c r="DQ18" i="8"/>
  <c r="DR39" i="8"/>
  <c r="DQ61" i="8"/>
  <c r="DQ29" i="8"/>
  <c r="DR58" i="8"/>
  <c r="DR26" i="8"/>
  <c r="DQ48" i="8"/>
  <c r="DQ16" i="8"/>
  <c r="DR37" i="8"/>
  <c r="DQ59" i="8"/>
  <c r="DQ27" i="8"/>
  <c r="DR40" i="8"/>
  <c r="DQ62" i="8"/>
  <c r="DQ30" i="8"/>
  <c r="DR51" i="8"/>
  <c r="DR19" i="8"/>
  <c r="DQ41" i="8"/>
  <c r="DR62" i="8"/>
  <c r="DR30" i="8"/>
  <c r="DQ52" i="8"/>
  <c r="DQ20" i="8"/>
  <c r="DR41" i="8"/>
  <c r="DQ63" i="8"/>
  <c r="DQ31" i="8"/>
  <c r="DR52" i="8"/>
  <c r="DR20" i="8"/>
  <c r="DQ42" i="8"/>
  <c r="DR63" i="8"/>
  <c r="DR31" i="8"/>
  <c r="DQ53" i="8"/>
  <c r="DQ21" i="8"/>
  <c r="DR50" i="8"/>
  <c r="DR18" i="8"/>
  <c r="DQ40" i="8"/>
  <c r="DR61" i="8"/>
  <c r="DR29" i="8"/>
  <c r="DQ51" i="8"/>
  <c r="DQ19" i="8"/>
  <c r="DR64" i="8"/>
  <c r="DR32" i="8"/>
  <c r="DQ54" i="8"/>
  <c r="DQ22" i="8"/>
  <c r="DR43" i="8"/>
  <c r="DQ65" i="8"/>
  <c r="DQ33" i="8"/>
  <c r="DR54" i="8"/>
  <c r="DR22" i="8"/>
  <c r="DQ44" i="8"/>
  <c r="DR65" i="8"/>
  <c r="DR33" i="8"/>
  <c r="DQ55" i="8"/>
  <c r="DQ23" i="8"/>
  <c r="DR44" i="8"/>
  <c r="DQ66" i="8"/>
  <c r="DQ34" i="8"/>
  <c r="DR55" i="8"/>
  <c r="DR23" i="8"/>
  <c r="DQ45" i="8"/>
  <c r="DQ13" i="8"/>
  <c r="DR42" i="8"/>
  <c r="DQ64" i="8"/>
  <c r="DQ32" i="8"/>
  <c r="DR53" i="8"/>
  <c r="DR21" i="8"/>
  <c r="DQ43" i="8"/>
  <c r="DR56" i="8"/>
  <c r="DR24" i="8"/>
  <c r="DQ46" i="8"/>
  <c r="DQ14" i="8"/>
  <c r="DR35" i="8"/>
  <c r="DQ57" i="8"/>
  <c r="DQ25" i="8"/>
  <c r="DR46" i="8"/>
  <c r="DR14" i="8"/>
  <c r="DQ36" i="8"/>
  <c r="DR57" i="8"/>
  <c r="DR25" i="8"/>
  <c r="DQ47" i="8"/>
  <c r="DQ15" i="8"/>
  <c r="DR36" i="8"/>
  <c r="DQ58" i="8"/>
  <c r="DQ26" i="8"/>
  <c r="DR47" i="8"/>
  <c r="DR15" i="8"/>
  <c r="DQ37" i="8"/>
  <c r="DR66" i="8"/>
  <c r="DR34" i="8"/>
  <c r="DQ56" i="8"/>
  <c r="DQ24" i="8"/>
  <c r="DR45" i="8"/>
  <c r="DR13" i="8"/>
  <c r="DQ35" i="8"/>
  <c r="EW46" i="6"/>
  <c r="EW14" i="6"/>
  <c r="EV38" i="6"/>
  <c r="EV55" i="6"/>
  <c r="EW49" i="6"/>
  <c r="EV45" i="6"/>
  <c r="EW39" i="6"/>
  <c r="EW52" i="6"/>
  <c r="EW20" i="6"/>
  <c r="EV44" i="6"/>
  <c r="EV67" i="6"/>
  <c r="EW61" i="6"/>
  <c r="EV57" i="6"/>
  <c r="EW51" i="6"/>
  <c r="EW58" i="6"/>
  <c r="EW26" i="6"/>
  <c r="EV50" i="6"/>
  <c r="EV18" i="6"/>
  <c r="EV15" i="6"/>
  <c r="EV69" i="6"/>
  <c r="EW63" i="6"/>
  <c r="EW64" i="6"/>
  <c r="EW32" i="6"/>
  <c r="EV56" i="6"/>
  <c r="EV24" i="6"/>
  <c r="EV27" i="6"/>
  <c r="EW21" i="6"/>
  <c r="EV17" i="6"/>
  <c r="EW38" i="6"/>
  <c r="EV62" i="6"/>
  <c r="EV30" i="6"/>
  <c r="EV39" i="6"/>
  <c r="EW33" i="6"/>
  <c r="EV29" i="6"/>
  <c r="EW23" i="6"/>
  <c r="EW44" i="6"/>
  <c r="EV68" i="6"/>
  <c r="EV36" i="6"/>
  <c r="EV51" i="6"/>
  <c r="EW45" i="6"/>
  <c r="EV41" i="6"/>
  <c r="EW35" i="6"/>
  <c r="EW50" i="6"/>
  <c r="EW18" i="6"/>
  <c r="EV42" i="6"/>
  <c r="EV63" i="6"/>
  <c r="EW57" i="6"/>
  <c r="EV53" i="6"/>
  <c r="EW47" i="6"/>
  <c r="EW56" i="6"/>
  <c r="EW24" i="6"/>
  <c r="EV48" i="6"/>
  <c r="EV16" i="6"/>
  <c r="EW69" i="6"/>
  <c r="EV65" i="6"/>
  <c r="EW59" i="6"/>
  <c r="EW62" i="6"/>
  <c r="EW30" i="6"/>
  <c r="EV54" i="6"/>
  <c r="EV22" i="6"/>
  <c r="EV23" i="6"/>
  <c r="EW17" i="6"/>
  <c r="EV13" i="6"/>
  <c r="EW68" i="6"/>
  <c r="EW36" i="6"/>
  <c r="EV60" i="6"/>
  <c r="EV28" i="6"/>
  <c r="EV35" i="6"/>
  <c r="EW29" i="6"/>
  <c r="EV25" i="6"/>
  <c r="EW19" i="6"/>
  <c r="EW42" i="6"/>
  <c r="EV66" i="6"/>
  <c r="EV34" i="6"/>
  <c r="EV47" i="6"/>
  <c r="EW41" i="6"/>
  <c r="EV37" i="6"/>
  <c r="EW31" i="6"/>
  <c r="EW48" i="6"/>
  <c r="EW16" i="6"/>
  <c r="EV40" i="6"/>
  <c r="EV59" i="6"/>
  <c r="EW53" i="6"/>
  <c r="EV49" i="6"/>
  <c r="EW43" i="6"/>
  <c r="EW54" i="6"/>
  <c r="EW22" i="6"/>
  <c r="EV46" i="6"/>
  <c r="EV14" i="6"/>
  <c r="EW65" i="6"/>
  <c r="EV61" i="6"/>
  <c r="EW55" i="6"/>
  <c r="EW60" i="6"/>
  <c r="EW28" i="6"/>
  <c r="EV52" i="6"/>
  <c r="EV20" i="6"/>
  <c r="EV19" i="6"/>
  <c r="EW13" i="6"/>
  <c r="EW67" i="6"/>
  <c r="EW66" i="6"/>
  <c r="EW34" i="6"/>
  <c r="EV58" i="6"/>
  <c r="EV26" i="6"/>
  <c r="EV31" i="6"/>
  <c r="EW25" i="6"/>
  <c r="EV21" i="6"/>
  <c r="EW15" i="6"/>
  <c r="EW40" i="6"/>
  <c r="EV64" i="6"/>
  <c r="EV32" i="6"/>
  <c r="EV43" i="6"/>
  <c r="EW37" i="6"/>
  <c r="EV33" i="6"/>
  <c r="EW27" i="6"/>
  <c r="EV44" i="4"/>
  <c r="EV53" i="4"/>
  <c r="EW43" i="4"/>
  <c r="EW54" i="4"/>
  <c r="EW69" i="4"/>
  <c r="EW18" i="4"/>
  <c r="EV24" i="4"/>
  <c r="EV38" i="4"/>
  <c r="EV35" i="4"/>
  <c r="EW62" i="4"/>
  <c r="EW57" i="4"/>
  <c r="EW44" i="4"/>
  <c r="EV46" i="4"/>
  <c r="EW63" i="4"/>
  <c r="EV29" i="4"/>
  <c r="EW60" i="4"/>
  <c r="EV54" i="4"/>
  <c r="EV39" i="4"/>
  <c r="EW34" i="4"/>
  <c r="EW16" i="4"/>
  <c r="EV50" i="4"/>
  <c r="EW67" i="4"/>
  <c r="EW31" i="4"/>
  <c r="EW14" i="4"/>
  <c r="EW27" i="4"/>
  <c r="EW15" i="4"/>
  <c r="EV41" i="4"/>
  <c r="EW55" i="4"/>
  <c r="EV68" i="4"/>
  <c r="EV36" i="4"/>
  <c r="EV45" i="4"/>
  <c r="EW29" i="4"/>
  <c r="EW38" i="4"/>
  <c r="EW53" i="4"/>
  <c r="EW64" i="4"/>
  <c r="EV16" i="4"/>
  <c r="EV67" i="4"/>
  <c r="EW51" i="4"/>
  <c r="EW42" i="4"/>
  <c r="EW33" i="4"/>
  <c r="EV28" i="4"/>
  <c r="EV32" i="4"/>
  <c r="EW35" i="4"/>
  <c r="EV13" i="4"/>
  <c r="EW36" i="4"/>
  <c r="EV40" i="4"/>
  <c r="EW47" i="4"/>
  <c r="EV21" i="4"/>
  <c r="EW52" i="4"/>
  <c r="EV34" i="4"/>
  <c r="EW39" i="4"/>
  <c r="EV17" i="4"/>
  <c r="EW40" i="4"/>
  <c r="EW65" i="4"/>
  <c r="EW41" i="4"/>
  <c r="EW46" i="4"/>
  <c r="EV23" i="4"/>
  <c r="EV60" i="4"/>
  <c r="EV69" i="4"/>
  <c r="EV37" i="4"/>
  <c r="EW21" i="4"/>
  <c r="EV27" i="4"/>
  <c r="EW37" i="4"/>
  <c r="EW48" i="4"/>
  <c r="EV58" i="4"/>
  <c r="EV57" i="4"/>
  <c r="EW32" i="4"/>
  <c r="EV25" i="4"/>
  <c r="EW22" i="4"/>
  <c r="EV18" i="4"/>
  <c r="EV59" i="4"/>
  <c r="EW17" i="4"/>
  <c r="EW45" i="4"/>
  <c r="EV20" i="4"/>
  <c r="EV65" i="4"/>
  <c r="EW25" i="4"/>
  <c r="EW61" i="4"/>
  <c r="EV26" i="4"/>
  <c r="EV63" i="4"/>
  <c r="EW23" i="4"/>
  <c r="EW49" i="4"/>
  <c r="EV22" i="4"/>
  <c r="EW30" i="4"/>
  <c r="EV14" i="4"/>
  <c r="EW20" i="4"/>
  <c r="EW56" i="4"/>
  <c r="EV52" i="4"/>
  <c r="EV61" i="4"/>
  <c r="EW59" i="4"/>
  <c r="EW13" i="4"/>
  <c r="EV19" i="4"/>
  <c r="EW26" i="4"/>
  <c r="EV33" i="4"/>
  <c r="EV48" i="4"/>
  <c r="EV47" i="4"/>
  <c r="EW19" i="4"/>
  <c r="EV15" i="4"/>
  <c r="EW68" i="4"/>
  <c r="EV62" i="4"/>
  <c r="EV43" i="4"/>
  <c r="EW50" i="4"/>
  <c r="EW24" i="4"/>
  <c r="EV66" i="4"/>
  <c r="EV51" i="4"/>
  <c r="EW66" i="4"/>
  <c r="EV31" i="4"/>
  <c r="EV64" i="4"/>
  <c r="EV49" i="4"/>
  <c r="EW58" i="4"/>
  <c r="EW28" i="4"/>
  <c r="EV30" i="4"/>
  <c r="EV55" i="4"/>
  <c r="EV56" i="4"/>
  <c r="EV42" i="4"/>
  <c r="GJ41" i="8"/>
  <c r="GI63" i="8"/>
  <c r="GI31" i="8"/>
  <c r="GJ54" i="8"/>
  <c r="GJ22" i="8"/>
  <c r="GI44" i="8"/>
  <c r="GJ63" i="8"/>
  <c r="GJ31" i="8"/>
  <c r="GI53" i="8"/>
  <c r="GI21" i="8"/>
  <c r="GJ44" i="8"/>
  <c r="GI66" i="8"/>
  <c r="GI34" i="8"/>
  <c r="GJ53" i="8"/>
  <c r="GJ21" i="8"/>
  <c r="GI43" i="8"/>
  <c r="GJ66" i="8"/>
  <c r="GJ34" i="8"/>
  <c r="GI56" i="8"/>
  <c r="GI24" i="8"/>
  <c r="GJ43" i="8"/>
  <c r="GI65" i="8"/>
  <c r="GI33" i="8"/>
  <c r="GJ56" i="8"/>
  <c r="GJ24" i="8"/>
  <c r="GI46" i="8"/>
  <c r="GI14" i="8"/>
  <c r="GJ65" i="8"/>
  <c r="GJ33" i="8"/>
  <c r="GI55" i="8"/>
  <c r="GI23" i="8"/>
  <c r="GJ46" i="8"/>
  <c r="GJ14" i="8"/>
  <c r="GI36" i="8"/>
  <c r="GJ55" i="8"/>
  <c r="GJ23" i="8"/>
  <c r="GI45" i="8"/>
  <c r="GI13" i="8"/>
  <c r="GJ36" i="8"/>
  <c r="GI58" i="8"/>
  <c r="GI26" i="8"/>
  <c r="GJ45" i="8"/>
  <c r="GJ13" i="8"/>
  <c r="GI35" i="8"/>
  <c r="GJ58" i="8"/>
  <c r="GJ26" i="8"/>
  <c r="GI48" i="8"/>
  <c r="GI16" i="8"/>
  <c r="GJ35" i="8"/>
  <c r="GI57" i="8"/>
  <c r="GI25" i="8"/>
  <c r="GJ48" i="8"/>
  <c r="GJ16" i="8"/>
  <c r="GI38" i="8"/>
  <c r="GJ57" i="8"/>
  <c r="GJ25" i="8"/>
  <c r="GI47" i="8"/>
  <c r="GI15" i="8"/>
  <c r="GJ38" i="8"/>
  <c r="GI60" i="8"/>
  <c r="GI28" i="8"/>
  <c r="GJ47" i="8"/>
  <c r="GJ15" i="8"/>
  <c r="GI37" i="8"/>
  <c r="GJ60" i="8"/>
  <c r="GJ28" i="8"/>
  <c r="GI50" i="8"/>
  <c r="GI18" i="8"/>
  <c r="GJ37" i="8"/>
  <c r="GI59" i="8"/>
  <c r="GI27" i="8"/>
  <c r="GJ50" i="8"/>
  <c r="GJ18" i="8"/>
  <c r="GI40" i="8"/>
  <c r="GJ59" i="8"/>
  <c r="GJ27" i="8"/>
  <c r="GI49" i="8"/>
  <c r="GI17" i="8"/>
  <c r="GJ40" i="8"/>
  <c r="GI62" i="8"/>
  <c r="GI30" i="8"/>
  <c r="GJ49" i="8"/>
  <c r="GJ17" i="8"/>
  <c r="GI39" i="8"/>
  <c r="GJ62" i="8"/>
  <c r="GJ30" i="8"/>
  <c r="GI52" i="8"/>
  <c r="GI20" i="8"/>
  <c r="GJ39" i="8"/>
  <c r="GI61" i="8"/>
  <c r="GI29" i="8"/>
  <c r="GJ52" i="8"/>
  <c r="GJ20" i="8"/>
  <c r="GI42" i="8"/>
  <c r="GJ61" i="8"/>
  <c r="GJ29" i="8"/>
  <c r="GI51" i="8"/>
  <c r="GI19" i="8"/>
  <c r="GJ42" i="8"/>
  <c r="GI64" i="8"/>
  <c r="GI32" i="8"/>
  <c r="GJ51" i="8"/>
  <c r="GJ19" i="8"/>
  <c r="GI41" i="8"/>
  <c r="GJ64" i="8"/>
  <c r="GJ32" i="8"/>
  <c r="GI54" i="8"/>
  <c r="GI22" i="8"/>
  <c r="IB65" i="6"/>
  <c r="IB33" i="6"/>
  <c r="IB55" i="6"/>
  <c r="IB23" i="6"/>
  <c r="IB53" i="6"/>
  <c r="IB21" i="6"/>
  <c r="IB43" i="6"/>
  <c r="IC70" i="6"/>
  <c r="IC38" i="6"/>
  <c r="IB66" i="6"/>
  <c r="IB34" i="6"/>
  <c r="IC63" i="6"/>
  <c r="IC31" i="6"/>
  <c r="IC68" i="6"/>
  <c r="IC36" i="6"/>
  <c r="IB64" i="6"/>
  <c r="IB32" i="6"/>
  <c r="IC61" i="6"/>
  <c r="IC29" i="6"/>
  <c r="IC66" i="6"/>
  <c r="IC34" i="6"/>
  <c r="IB62" i="6"/>
  <c r="IB30" i="6"/>
  <c r="IC59" i="6"/>
  <c r="IC27" i="6"/>
  <c r="IC56" i="6"/>
  <c r="IC24" i="6"/>
  <c r="IB52" i="6"/>
  <c r="IB20" i="6"/>
  <c r="IC49" i="6"/>
  <c r="IC17" i="6"/>
  <c r="IB57" i="6"/>
  <c r="IB25" i="6"/>
  <c r="IB47" i="6"/>
  <c r="IB15" i="6"/>
  <c r="IB45" i="6"/>
  <c r="IB67" i="6"/>
  <c r="IB35" i="6"/>
  <c r="IC62" i="6"/>
  <c r="IC30" i="6"/>
  <c r="IB58" i="6"/>
  <c r="IB26" i="6"/>
  <c r="IC55" i="6"/>
  <c r="IC23" i="6"/>
  <c r="IC60" i="6"/>
  <c r="IC28" i="6"/>
  <c r="IB56" i="6"/>
  <c r="IB24" i="6"/>
  <c r="IC53" i="6"/>
  <c r="IC21" i="6"/>
  <c r="IC58" i="6"/>
  <c r="IC26" i="6"/>
  <c r="IB54" i="6"/>
  <c r="IB22" i="6"/>
  <c r="IC51" i="6"/>
  <c r="IC19" i="6"/>
  <c r="IC48" i="6"/>
  <c r="IC16" i="6"/>
  <c r="IB44" i="6"/>
  <c r="IC73" i="6"/>
  <c r="IC41" i="6"/>
  <c r="IB49" i="6"/>
  <c r="IB71" i="6"/>
  <c r="IB39" i="6"/>
  <c r="IB69" i="6"/>
  <c r="IB37" i="6"/>
  <c r="IB59" i="6"/>
  <c r="IB27" i="6"/>
  <c r="IC54" i="6"/>
  <c r="IC22" i="6"/>
  <c r="IB50" i="6"/>
  <c r="IB18" i="6"/>
  <c r="IC47" i="6"/>
  <c r="IC15" i="6"/>
  <c r="IC52" i="6"/>
  <c r="IC20" i="6"/>
  <c r="IB48" i="6"/>
  <c r="IB16" i="6"/>
  <c r="IC45" i="6"/>
  <c r="IC13" i="6"/>
  <c r="IC50" i="6"/>
  <c r="IC18" i="6"/>
  <c r="IB46" i="6"/>
  <c r="IB14" i="6"/>
  <c r="IC43" i="6"/>
  <c r="IC72" i="6"/>
  <c r="IC40" i="6"/>
  <c r="IB68" i="6"/>
  <c r="IB36" i="6"/>
  <c r="IC65" i="6"/>
  <c r="IC33" i="6"/>
  <c r="IB73" i="6"/>
  <c r="IB41" i="6"/>
  <c r="IB63" i="6"/>
  <c r="IB31" i="6"/>
  <c r="IB61" i="6"/>
  <c r="IB29" i="6"/>
  <c r="IB51" i="6"/>
  <c r="IB19" i="6"/>
  <c r="IC46" i="6"/>
  <c r="IC14" i="6"/>
  <c r="IB42" i="6"/>
  <c r="IC71" i="6"/>
  <c r="IC39" i="6"/>
  <c r="IB17" i="6"/>
  <c r="IC44" i="6"/>
  <c r="IB72" i="6"/>
  <c r="IB40" i="6"/>
  <c r="IC69" i="6"/>
  <c r="IC37" i="6"/>
  <c r="IB13" i="6"/>
  <c r="IC42" i="6"/>
  <c r="IB70" i="6"/>
  <c r="IB38" i="6"/>
  <c r="IC67" i="6"/>
  <c r="IC35" i="6"/>
  <c r="IC64" i="6"/>
  <c r="IC32" i="6"/>
  <c r="IB60" i="6"/>
  <c r="IB28" i="6"/>
  <c r="IC57" i="6"/>
  <c r="IC25" i="6"/>
  <c r="GI53" i="7"/>
  <c r="GI21" i="7"/>
  <c r="GJ32" i="7"/>
  <c r="GI42" i="7"/>
  <c r="GJ53" i="7"/>
  <c r="GJ21" i="7"/>
  <c r="GI35" i="7"/>
  <c r="GJ46" i="7"/>
  <c r="GJ14" i="7"/>
  <c r="GI24" i="7"/>
  <c r="GJ35" i="7"/>
  <c r="GI41" i="7"/>
  <c r="GJ52" i="7"/>
  <c r="GJ20" i="7"/>
  <c r="GI30" i="7"/>
  <c r="GJ41" i="7"/>
  <c r="GI55" i="7"/>
  <c r="GI23" i="7"/>
  <c r="GJ34" i="7"/>
  <c r="GI44" i="7"/>
  <c r="GJ55" i="7"/>
  <c r="GJ23" i="7"/>
  <c r="GI45" i="7"/>
  <c r="GI13" i="7"/>
  <c r="GJ24" i="7"/>
  <c r="GI34" i="7"/>
  <c r="GJ45" i="7"/>
  <c r="GJ13" i="7"/>
  <c r="GI27" i="7"/>
  <c r="GJ38" i="7"/>
  <c r="GI48" i="7"/>
  <c r="GI16" i="7"/>
  <c r="GJ27" i="7"/>
  <c r="GI33" i="7"/>
  <c r="GJ44" i="7"/>
  <c r="GI54" i="7"/>
  <c r="GI22" i="7"/>
  <c r="GJ33" i="7"/>
  <c r="GI47" i="7"/>
  <c r="GI15" i="7"/>
  <c r="GJ26" i="7"/>
  <c r="GI36" i="7"/>
  <c r="GJ47" i="7"/>
  <c r="GJ15" i="7"/>
  <c r="GI37" i="7"/>
  <c r="GJ48" i="7"/>
  <c r="GJ16" i="7"/>
  <c r="GI26" i="7"/>
  <c r="GJ37" i="7"/>
  <c r="GI51" i="7"/>
  <c r="GI19" i="7"/>
  <c r="GJ30" i="7"/>
  <c r="GI40" i="7"/>
  <c r="GJ51" i="7"/>
  <c r="GJ19" i="7"/>
  <c r="GI25" i="7"/>
  <c r="GJ36" i="7"/>
  <c r="GI46" i="7"/>
  <c r="GI14" i="7"/>
  <c r="GJ25" i="7"/>
  <c r="GI39" i="7"/>
  <c r="GJ50" i="7"/>
  <c r="GJ18" i="7"/>
  <c r="GI28" i="7"/>
  <c r="GJ39" i="7"/>
  <c r="GI29" i="7"/>
  <c r="GJ40" i="7"/>
  <c r="GI50" i="7"/>
  <c r="GI18" i="7"/>
  <c r="GJ29" i="7"/>
  <c r="GI43" i="7"/>
  <c r="GJ54" i="7"/>
  <c r="GJ22" i="7"/>
  <c r="GI32" i="7"/>
  <c r="GJ43" i="7"/>
  <c r="GI49" i="7"/>
  <c r="GI17" i="7"/>
  <c r="GJ28" i="7"/>
  <c r="GI38" i="7"/>
  <c r="GJ49" i="7"/>
  <c r="GJ17" i="7"/>
  <c r="GI31" i="7"/>
  <c r="GJ42" i="7"/>
  <c r="GI52" i="7"/>
  <c r="GI20" i="7"/>
  <c r="GJ31" i="7"/>
  <c r="CA80" i="5"/>
  <c r="CA48" i="5"/>
  <c r="CA16" i="5"/>
  <c r="BZ80" i="5"/>
  <c r="BZ48" i="5"/>
  <c r="BZ16" i="5"/>
  <c r="CA81" i="5"/>
  <c r="CA49" i="5"/>
  <c r="CA17" i="5"/>
  <c r="BZ95" i="5"/>
  <c r="BZ69" i="5"/>
  <c r="BZ43" i="5"/>
  <c r="CA78" i="5"/>
  <c r="CA46" i="5"/>
  <c r="CA14" i="5"/>
  <c r="BZ78" i="5"/>
  <c r="BZ46" i="5"/>
  <c r="BZ14" i="5"/>
  <c r="CA79" i="5"/>
  <c r="CA47" i="5"/>
  <c r="CA15" i="5"/>
  <c r="BZ87" i="5"/>
  <c r="BZ61" i="5"/>
  <c r="BZ35" i="5"/>
  <c r="CA84" i="5"/>
  <c r="CA52" i="5"/>
  <c r="CA20" i="5"/>
  <c r="BZ84" i="5"/>
  <c r="BZ52" i="5"/>
  <c r="BZ20" i="5"/>
  <c r="CA85" i="5"/>
  <c r="CA53" i="5"/>
  <c r="CA21" i="5"/>
  <c r="BZ17" i="5"/>
  <c r="BZ85" i="5"/>
  <c r="BZ59" i="5"/>
  <c r="CA90" i="5"/>
  <c r="CA58" i="5"/>
  <c r="CA26" i="5"/>
  <c r="BZ90" i="5"/>
  <c r="BZ58" i="5"/>
  <c r="BZ26" i="5"/>
  <c r="CA91" i="5"/>
  <c r="CA59" i="5"/>
  <c r="CA27" i="5"/>
  <c r="BZ41" i="5"/>
  <c r="BZ109" i="5"/>
  <c r="BZ83" i="5"/>
  <c r="CA104" i="5"/>
  <c r="CA72" i="5"/>
  <c r="CA40" i="5"/>
  <c r="BZ104" i="5"/>
  <c r="BZ72" i="5"/>
  <c r="BZ40" i="5"/>
  <c r="CA105" i="5"/>
  <c r="CA73" i="5"/>
  <c r="CA41" i="5"/>
  <c r="BZ97" i="5"/>
  <c r="BZ63" i="5"/>
  <c r="BZ37" i="5"/>
  <c r="CA102" i="5"/>
  <c r="CA70" i="5"/>
  <c r="CA38" i="5"/>
  <c r="BZ102" i="5"/>
  <c r="BZ70" i="5"/>
  <c r="BZ38" i="5"/>
  <c r="CA103" i="5"/>
  <c r="CA71" i="5"/>
  <c r="CA39" i="5"/>
  <c r="BZ89" i="5"/>
  <c r="BZ55" i="5"/>
  <c r="BZ29" i="5"/>
  <c r="CA108" i="5"/>
  <c r="CA76" i="5"/>
  <c r="CA44" i="5"/>
  <c r="BZ108" i="5"/>
  <c r="BZ76" i="5"/>
  <c r="BZ44" i="5"/>
  <c r="CA109" i="5"/>
  <c r="CA77" i="5"/>
  <c r="CA45" i="5"/>
  <c r="CA13" i="5"/>
  <c r="BZ79" i="5"/>
  <c r="BZ53" i="5"/>
  <c r="BZ27" i="5"/>
  <c r="CA82" i="5"/>
  <c r="CA50" i="5"/>
  <c r="CA18" i="5"/>
  <c r="BZ82" i="5"/>
  <c r="BZ50" i="5"/>
  <c r="BZ18" i="5"/>
  <c r="CA83" i="5"/>
  <c r="CA51" i="5"/>
  <c r="CA19" i="5"/>
  <c r="BZ103" i="5"/>
  <c r="BZ77" i="5"/>
  <c r="BZ51" i="5"/>
  <c r="CA96" i="5"/>
  <c r="CA64" i="5"/>
  <c r="CA32" i="5"/>
  <c r="BZ96" i="5"/>
  <c r="BZ64" i="5"/>
  <c r="BZ32" i="5"/>
  <c r="CA97" i="5"/>
  <c r="CA65" i="5"/>
  <c r="CA33" i="5"/>
  <c r="BZ65" i="5"/>
  <c r="BZ31" i="5"/>
  <c r="BZ107" i="5"/>
  <c r="CA94" i="5"/>
  <c r="CA62" i="5"/>
  <c r="CA30" i="5"/>
  <c r="BZ94" i="5"/>
  <c r="BZ62" i="5"/>
  <c r="BZ30" i="5"/>
  <c r="CA95" i="5"/>
  <c r="CA63" i="5"/>
  <c r="CA31" i="5"/>
  <c r="BZ57" i="5"/>
  <c r="BZ23" i="5"/>
  <c r="BZ99" i="5"/>
  <c r="CA100" i="5"/>
  <c r="CA68" i="5"/>
  <c r="CA36" i="5"/>
  <c r="BZ100" i="5"/>
  <c r="BZ68" i="5"/>
  <c r="BZ36" i="5"/>
  <c r="CA101" i="5"/>
  <c r="CA69" i="5"/>
  <c r="CA37" i="5"/>
  <c r="BZ81" i="5"/>
  <c r="BZ47" i="5"/>
  <c r="BZ21" i="5"/>
  <c r="CA106" i="5"/>
  <c r="CA74" i="5"/>
  <c r="CA42" i="5"/>
  <c r="BZ106" i="5"/>
  <c r="BZ74" i="5"/>
  <c r="BZ42" i="5"/>
  <c r="CA107" i="5"/>
  <c r="CA75" i="5"/>
  <c r="CA43" i="5"/>
  <c r="BZ105" i="5"/>
  <c r="BZ71" i="5"/>
  <c r="BZ45" i="5"/>
  <c r="BZ19" i="5"/>
  <c r="CA88" i="5"/>
  <c r="CA56" i="5"/>
  <c r="CA24" i="5"/>
  <c r="BZ88" i="5"/>
  <c r="BZ56" i="5"/>
  <c r="BZ24" i="5"/>
  <c r="CA89" i="5"/>
  <c r="CA57" i="5"/>
  <c r="CA25" i="5"/>
  <c r="BZ33" i="5"/>
  <c r="BZ101" i="5"/>
  <c r="BZ75" i="5"/>
  <c r="CA86" i="5"/>
  <c r="CA54" i="5"/>
  <c r="CA22" i="5"/>
  <c r="BZ86" i="5"/>
  <c r="BZ54" i="5"/>
  <c r="BZ22" i="5"/>
  <c r="CA87" i="5"/>
  <c r="CA55" i="5"/>
  <c r="CA23" i="5"/>
  <c r="BZ25" i="5"/>
  <c r="BZ93" i="5"/>
  <c r="BZ67" i="5"/>
  <c r="CA92" i="5"/>
  <c r="CA60" i="5"/>
  <c r="CA28" i="5"/>
  <c r="BZ92" i="5"/>
  <c r="BZ60" i="5"/>
  <c r="BZ28" i="5"/>
  <c r="CA93" i="5"/>
  <c r="CA61" i="5"/>
  <c r="CA29" i="5"/>
  <c r="BZ49" i="5"/>
  <c r="BZ15" i="5"/>
  <c r="BZ91" i="5"/>
  <c r="CA98" i="5"/>
  <c r="CA66" i="5"/>
  <c r="CA34" i="5"/>
  <c r="BZ98" i="5"/>
  <c r="BZ66" i="5"/>
  <c r="BZ34" i="5"/>
  <c r="CA99" i="5"/>
  <c r="CA67" i="5"/>
  <c r="CA35" i="5"/>
  <c r="BZ73" i="5"/>
  <c r="BZ39" i="5"/>
  <c r="BZ13" i="5"/>
  <c r="Q207" i="4"/>
  <c r="Q211" i="4" s="1"/>
  <c r="R211" i="4" s="1"/>
  <c r="R207" i="4"/>
  <c r="P207" i="4"/>
  <c r="DN14" i="6"/>
  <c r="DN16" i="6"/>
  <c r="DN18" i="6"/>
  <c r="DN20" i="6"/>
  <c r="DN22" i="6"/>
  <c r="DN24" i="6"/>
  <c r="DN26" i="6"/>
  <c r="DN28" i="6"/>
  <c r="DN30" i="6"/>
  <c r="DN32" i="6"/>
  <c r="DN34" i="6"/>
  <c r="DN36" i="6"/>
  <c r="DN38" i="6"/>
  <c r="DN40" i="6"/>
  <c r="DN42" i="6"/>
  <c r="DN44" i="6"/>
  <c r="DN46" i="6"/>
  <c r="DN48" i="6"/>
  <c r="DN50" i="6"/>
  <c r="DN52" i="6"/>
  <c r="DN54" i="6"/>
  <c r="DN56" i="6"/>
  <c r="DN58" i="6"/>
  <c r="DN60" i="6"/>
  <c r="DN62" i="6"/>
  <c r="DN64" i="6"/>
  <c r="DN66" i="6"/>
  <c r="DN68" i="6"/>
  <c r="DO14" i="6"/>
  <c r="DO16" i="6"/>
  <c r="DO18" i="6"/>
  <c r="DO20" i="6"/>
  <c r="DO22" i="6"/>
  <c r="DO24" i="6"/>
  <c r="DO26" i="6"/>
  <c r="DO28" i="6"/>
  <c r="DO30" i="6"/>
  <c r="DO32" i="6"/>
  <c r="DO34" i="6"/>
  <c r="DO36" i="6"/>
  <c r="DO38" i="6"/>
  <c r="DO40" i="6"/>
  <c r="DO42" i="6"/>
  <c r="DO44" i="6"/>
  <c r="DO46" i="6"/>
  <c r="DO48" i="6"/>
  <c r="DO50" i="6"/>
  <c r="DO52" i="6"/>
  <c r="DO54" i="6"/>
  <c r="DO56" i="6"/>
  <c r="DO58" i="6"/>
  <c r="DO60" i="6"/>
  <c r="DO62" i="6"/>
  <c r="DO64" i="6"/>
  <c r="DO66" i="6"/>
  <c r="DO68" i="6"/>
  <c r="DN13" i="6"/>
  <c r="DN15" i="6"/>
  <c r="DN17" i="6"/>
  <c r="DN19" i="6"/>
  <c r="DN21" i="6"/>
  <c r="DN23" i="6"/>
  <c r="DN25" i="6"/>
  <c r="DN27" i="6"/>
  <c r="DN29" i="6"/>
  <c r="DN31" i="6"/>
  <c r="DN33" i="6"/>
  <c r="DN35" i="6"/>
  <c r="DN37" i="6"/>
  <c r="DN39" i="6"/>
  <c r="DN41" i="6"/>
  <c r="DN43" i="6"/>
  <c r="DN45" i="6"/>
  <c r="DN47" i="6"/>
  <c r="DN49" i="6"/>
  <c r="DN51" i="6"/>
  <c r="DN53" i="6"/>
  <c r="DN55" i="6"/>
  <c r="DN57" i="6"/>
  <c r="DN59" i="6"/>
  <c r="DN61" i="6"/>
  <c r="DN63" i="6"/>
  <c r="DN65" i="6"/>
  <c r="DN67" i="6"/>
  <c r="DO41" i="6"/>
  <c r="DO39" i="6"/>
  <c r="DO19" i="6"/>
  <c r="DO27" i="6"/>
  <c r="DO35" i="6"/>
  <c r="DO43" i="6"/>
  <c r="DO51" i="6"/>
  <c r="DO59" i="6"/>
  <c r="DO67" i="6"/>
  <c r="DO13" i="6"/>
  <c r="DO21" i="6"/>
  <c r="DO29" i="6"/>
  <c r="DO37" i="6"/>
  <c r="DO45" i="6"/>
  <c r="DO53" i="6"/>
  <c r="DO61" i="6"/>
  <c r="DN69" i="6"/>
  <c r="DO15" i="6"/>
  <c r="DO23" i="6"/>
  <c r="DO31" i="6"/>
  <c r="DO47" i="6"/>
  <c r="DO55" i="6"/>
  <c r="DO63" i="6"/>
  <c r="DO69" i="6"/>
  <c r="DO17" i="6"/>
  <c r="DO25" i="6"/>
  <c r="DO33" i="6"/>
  <c r="DO49" i="6"/>
  <c r="DO57" i="6"/>
  <c r="DO65" i="6"/>
  <c r="N146" i="4"/>
  <c r="M146" i="4"/>
  <c r="O146" i="4"/>
  <c r="AS62" i="5"/>
  <c r="AS54" i="5"/>
  <c r="AS46" i="5"/>
  <c r="AS38" i="5"/>
  <c r="AS30" i="5"/>
  <c r="AS22" i="5"/>
  <c r="AS14" i="5"/>
  <c r="AR62" i="5"/>
  <c r="AR54" i="5"/>
  <c r="AR46" i="5"/>
  <c r="AR38" i="5"/>
  <c r="AR30" i="5"/>
  <c r="AR22" i="5"/>
  <c r="AR14" i="5"/>
  <c r="AS61" i="5"/>
  <c r="AS53" i="5"/>
  <c r="AS45" i="5"/>
  <c r="AS37" i="5"/>
  <c r="AS29" i="5"/>
  <c r="AS21" i="5"/>
  <c r="AS13" i="5"/>
  <c r="O153" i="5" s="1"/>
  <c r="AR37" i="5"/>
  <c r="AR67" i="5"/>
  <c r="AR35" i="5"/>
  <c r="AR57" i="5"/>
  <c r="AR25" i="5"/>
  <c r="AR47" i="5"/>
  <c r="AR15" i="5"/>
  <c r="AR68" i="5"/>
  <c r="AS39" i="5"/>
  <c r="AS64" i="5"/>
  <c r="AS52" i="5"/>
  <c r="AS42" i="5"/>
  <c r="AS32" i="5"/>
  <c r="AS20" i="5"/>
  <c r="AR66" i="5"/>
  <c r="AR56" i="5"/>
  <c r="AR44" i="5"/>
  <c r="AR34" i="5"/>
  <c r="AR24" i="5"/>
  <c r="AS67" i="5"/>
  <c r="AS57" i="5"/>
  <c r="AS47" i="5"/>
  <c r="AS35" i="5"/>
  <c r="AS25" i="5"/>
  <c r="AS15" i="5"/>
  <c r="AR29" i="5"/>
  <c r="AR51" i="5"/>
  <c r="AR65" i="5"/>
  <c r="AR17" i="5"/>
  <c r="AR31" i="5"/>
  <c r="AS60" i="5"/>
  <c r="AS50" i="5"/>
  <c r="AS40" i="5"/>
  <c r="AS18" i="5"/>
  <c r="AR64" i="5"/>
  <c r="AR52" i="5"/>
  <c r="AR42" i="5"/>
  <c r="AR32" i="5"/>
  <c r="AR20" i="5"/>
  <c r="AS65" i="5"/>
  <c r="AS43" i="5"/>
  <c r="AS33" i="5"/>
  <c r="AS23" i="5"/>
  <c r="AR61" i="5"/>
  <c r="AR43" i="5"/>
  <c r="AR49" i="5"/>
  <c r="AR63" i="5"/>
  <c r="AS28" i="5"/>
  <c r="AS55" i="5"/>
  <c r="AR21" i="5"/>
  <c r="AR23" i="5"/>
  <c r="AS68" i="5"/>
  <c r="AS58" i="5"/>
  <c r="AS48" i="5"/>
  <c r="AS36" i="5"/>
  <c r="AS26" i="5"/>
  <c r="AS16" i="5"/>
  <c r="AR60" i="5"/>
  <c r="AR50" i="5"/>
  <c r="AR40" i="5"/>
  <c r="AR28" i="5"/>
  <c r="AR18" i="5"/>
  <c r="AS63" i="5"/>
  <c r="AS51" i="5"/>
  <c r="AS41" i="5"/>
  <c r="AS31" i="5"/>
  <c r="AS19" i="5"/>
  <c r="AR53" i="5"/>
  <c r="AR13" i="5"/>
  <c r="AR27" i="5"/>
  <c r="AR41" i="5"/>
  <c r="AR55" i="5"/>
  <c r="AS66" i="5"/>
  <c r="AS56" i="5"/>
  <c r="AS44" i="5"/>
  <c r="AS34" i="5"/>
  <c r="AS24" i="5"/>
  <c r="AR58" i="5"/>
  <c r="AR48" i="5"/>
  <c r="AR36" i="5"/>
  <c r="AR26" i="5"/>
  <c r="AR16" i="5"/>
  <c r="AS59" i="5"/>
  <c r="AS49" i="5"/>
  <c r="AS27" i="5"/>
  <c r="AS17" i="5"/>
  <c r="AR45" i="5"/>
  <c r="AR39" i="5"/>
  <c r="AR59" i="5"/>
  <c r="AR19" i="5"/>
  <c r="AR33" i="5"/>
  <c r="M230" i="4"/>
  <c r="O230" i="4"/>
  <c r="N230" i="4"/>
  <c r="BH44" i="5"/>
  <c r="BI69" i="5"/>
  <c r="BI37" i="5"/>
  <c r="BH63" i="5"/>
  <c r="BH31" i="5"/>
  <c r="BI20" i="5"/>
  <c r="BI54" i="5"/>
  <c r="BH46" i="5"/>
  <c r="BI59" i="5"/>
  <c r="BI17" i="5"/>
  <c r="BH33" i="5"/>
  <c r="BI34" i="5"/>
  <c r="BH58" i="5"/>
  <c r="BI57" i="5"/>
  <c r="BH59" i="5"/>
  <c r="BI36" i="5"/>
  <c r="BH54" i="5"/>
  <c r="BI55" i="5"/>
  <c r="BH57" i="5"/>
  <c r="BI66" i="5"/>
  <c r="BH50" i="5"/>
  <c r="BI51" i="5"/>
  <c r="BH51" i="5"/>
  <c r="BI58" i="5"/>
  <c r="BH48" i="5"/>
  <c r="BI47" i="5"/>
  <c r="BH49" i="5"/>
  <c r="BI50" i="5"/>
  <c r="BH68" i="5"/>
  <c r="BH36" i="5"/>
  <c r="BI61" i="5"/>
  <c r="BI29" i="5"/>
  <c r="BH55" i="5"/>
  <c r="BH23" i="5"/>
  <c r="BI42" i="5"/>
  <c r="BG42" i="5" s="1"/>
  <c r="BE42" i="5" s="1"/>
  <c r="BE44" i="5" s="1"/>
  <c r="BI22" i="5"/>
  <c r="BH34" i="5"/>
  <c r="BI49" i="5"/>
  <c r="BH65" i="5"/>
  <c r="BH21" i="5"/>
  <c r="BI48" i="5"/>
  <c r="BH42" i="5"/>
  <c r="BI43" i="5"/>
  <c r="BH45" i="5"/>
  <c r="BI26" i="5"/>
  <c r="BH40" i="5"/>
  <c r="BI41" i="5"/>
  <c r="BH41" i="5"/>
  <c r="BI18" i="5"/>
  <c r="BH38" i="5"/>
  <c r="BI35" i="5"/>
  <c r="BH37" i="5"/>
  <c r="BI56" i="5"/>
  <c r="BH32" i="5"/>
  <c r="BI33" i="5"/>
  <c r="BH35" i="5"/>
  <c r="BI40" i="5"/>
  <c r="BH60" i="5"/>
  <c r="BH28" i="5"/>
  <c r="BI53" i="5"/>
  <c r="BI21" i="5"/>
  <c r="BH47" i="5"/>
  <c r="BH15" i="5"/>
  <c r="BI64" i="5"/>
  <c r="BH66" i="5"/>
  <c r="BH24" i="5"/>
  <c r="BI39" i="5"/>
  <c r="BH53" i="5"/>
  <c r="BI68" i="5"/>
  <c r="BI62" i="5"/>
  <c r="BH30" i="5"/>
  <c r="BI31" i="5"/>
  <c r="BH29" i="5"/>
  <c r="BI24" i="5"/>
  <c r="BH26" i="5"/>
  <c r="BI25" i="5"/>
  <c r="BH27" i="5"/>
  <c r="BI16" i="5"/>
  <c r="BH22" i="5"/>
  <c r="BI23" i="5"/>
  <c r="BH25" i="5"/>
  <c r="BI46" i="5"/>
  <c r="BH18" i="5"/>
  <c r="BI19" i="5"/>
  <c r="BH19" i="5"/>
  <c r="BI38" i="5"/>
  <c r="BH52" i="5"/>
  <c r="BH20" i="5"/>
  <c r="BI45" i="5"/>
  <c r="BI13" i="5"/>
  <c r="BH39" i="5"/>
  <c r="BI52" i="5"/>
  <c r="BI32" i="5"/>
  <c r="BH56" i="5"/>
  <c r="BH14" i="5"/>
  <c r="BI27" i="5"/>
  <c r="BH43" i="5"/>
  <c r="BI28" i="5"/>
  <c r="BI14" i="5"/>
  <c r="BH16" i="5"/>
  <c r="BI15" i="5"/>
  <c r="BH17" i="5"/>
  <c r="BI30" i="5"/>
  <c r="BI67" i="5"/>
  <c r="BH69" i="5"/>
  <c r="BH13" i="5"/>
  <c r="BH64" i="5"/>
  <c r="BI65" i="5"/>
  <c r="BH67" i="5"/>
  <c r="BI60" i="5"/>
  <c r="BH62" i="5"/>
  <c r="BI63" i="5"/>
  <c r="BH61" i="5"/>
  <c r="BI44" i="5"/>
  <c r="EO40" i="8"/>
  <c r="EP61" i="8"/>
  <c r="EP29" i="8"/>
  <c r="EO43" i="8"/>
  <c r="EP64" i="8"/>
  <c r="EP32" i="8"/>
  <c r="EO62" i="8"/>
  <c r="EO30" i="8"/>
  <c r="EP51" i="8"/>
  <c r="EO65" i="8"/>
  <c r="EO33" i="8"/>
  <c r="EP54" i="8"/>
  <c r="EP22" i="8"/>
  <c r="EO52" i="8"/>
  <c r="EO20" i="8"/>
  <c r="EP41" i="8"/>
  <c r="EO55" i="8"/>
  <c r="EO23" i="8"/>
  <c r="EP44" i="8"/>
  <c r="EP19" i="8"/>
  <c r="EO34" i="8"/>
  <c r="EP55" i="8"/>
  <c r="EP23" i="8"/>
  <c r="EO37" i="8"/>
  <c r="EP58" i="8"/>
  <c r="EP26" i="8"/>
  <c r="EO64" i="8"/>
  <c r="EO32" i="8"/>
  <c r="EP53" i="8"/>
  <c r="EP21" i="8"/>
  <c r="EO35" i="8"/>
  <c r="EP56" i="8"/>
  <c r="EP24" i="8"/>
  <c r="EO54" i="8"/>
  <c r="EO22" i="8"/>
  <c r="EP43" i="8"/>
  <c r="EO57" i="8"/>
  <c r="EO25" i="8"/>
  <c r="EP46" i="8"/>
  <c r="EP14" i="8"/>
  <c r="EO44" i="8"/>
  <c r="EP65" i="8"/>
  <c r="EP33" i="8"/>
  <c r="EO47" i="8"/>
  <c r="EO15" i="8"/>
  <c r="EP36" i="8"/>
  <c r="EO58" i="8"/>
  <c r="EO26" i="8"/>
  <c r="EP47" i="8"/>
  <c r="EO61" i="8"/>
  <c r="EO29" i="8"/>
  <c r="EP50" i="8"/>
  <c r="EP18" i="8"/>
  <c r="EO56" i="8"/>
  <c r="EO24" i="8"/>
  <c r="EP45" i="8"/>
  <c r="EO59" i="8"/>
  <c r="EO27" i="8"/>
  <c r="EP48" i="8"/>
  <c r="EP16" i="8"/>
  <c r="EO46" i="8"/>
  <c r="EO14" i="8"/>
  <c r="EP35" i="8"/>
  <c r="EO49" i="8"/>
  <c r="EO17" i="8"/>
  <c r="EP38" i="8"/>
  <c r="EP13" i="8"/>
  <c r="EO36" i="8"/>
  <c r="EP57" i="8"/>
  <c r="EP25" i="8"/>
  <c r="EO39" i="8"/>
  <c r="EP60" i="8"/>
  <c r="EP28" i="8"/>
  <c r="EO50" i="8"/>
  <c r="EO18" i="8"/>
  <c r="EP39" i="8"/>
  <c r="EO53" i="8"/>
  <c r="EO21" i="8"/>
  <c r="EP42" i="8"/>
  <c r="EP17" i="8"/>
  <c r="EO48" i="8"/>
  <c r="EO16" i="8"/>
  <c r="EP37" i="8"/>
  <c r="EO51" i="8"/>
  <c r="EO19" i="8"/>
  <c r="EP40" i="8"/>
  <c r="EP15" i="8"/>
  <c r="EO38" i="8"/>
  <c r="EP59" i="8"/>
  <c r="EP27" i="8"/>
  <c r="EO41" i="8"/>
  <c r="EP62" i="8"/>
  <c r="EP30" i="8"/>
  <c r="EO60" i="8"/>
  <c r="EO28" i="8"/>
  <c r="EP49" i="8"/>
  <c r="EO63" i="8"/>
  <c r="EO31" i="8"/>
  <c r="EP52" i="8"/>
  <c r="EP20" i="8"/>
  <c r="EO42" i="8"/>
  <c r="EP63" i="8"/>
  <c r="EP31" i="8"/>
  <c r="EO45" i="8"/>
  <c r="EO13" i="8"/>
  <c r="EP34" i="8"/>
  <c r="FY57" i="6"/>
  <c r="FY25" i="6"/>
  <c r="FX51" i="6"/>
  <c r="FX19" i="6"/>
  <c r="FY44" i="6"/>
  <c r="FX68" i="6"/>
  <c r="FX36" i="6"/>
  <c r="FY55" i="6"/>
  <c r="FY23" i="6"/>
  <c r="FX49" i="6"/>
  <c r="FX17" i="6"/>
  <c r="FY42" i="6"/>
  <c r="FX66" i="6"/>
  <c r="FX34" i="6"/>
  <c r="FY61" i="6"/>
  <c r="FY29" i="6"/>
  <c r="FX55" i="6"/>
  <c r="FX23" i="6"/>
  <c r="FY48" i="6"/>
  <c r="FY16" i="6"/>
  <c r="FX40" i="6"/>
  <c r="FY67" i="6"/>
  <c r="FY35" i="6"/>
  <c r="FX61" i="6"/>
  <c r="FX29" i="6"/>
  <c r="FY54" i="6"/>
  <c r="FY22" i="6"/>
  <c r="FX46" i="6"/>
  <c r="FX14" i="6"/>
  <c r="FY49" i="6"/>
  <c r="FY17" i="6"/>
  <c r="FX43" i="6"/>
  <c r="FY68" i="6"/>
  <c r="FY36" i="6"/>
  <c r="FX60" i="6"/>
  <c r="FX28" i="6"/>
  <c r="FY47" i="6"/>
  <c r="FY15" i="6"/>
  <c r="FX41" i="6"/>
  <c r="FY66" i="6"/>
  <c r="FY34" i="6"/>
  <c r="FX58" i="6"/>
  <c r="FX26" i="6"/>
  <c r="FY53" i="6"/>
  <c r="FY21" i="6"/>
  <c r="FX47" i="6"/>
  <c r="FX15" i="6"/>
  <c r="FY40" i="6"/>
  <c r="FX64" i="6"/>
  <c r="FX32" i="6"/>
  <c r="FY59" i="6"/>
  <c r="FY27" i="6"/>
  <c r="FX53" i="6"/>
  <c r="FX21" i="6"/>
  <c r="FY46" i="6"/>
  <c r="FY14" i="6"/>
  <c r="FX38" i="6"/>
  <c r="FY41" i="6"/>
  <c r="FX67" i="6"/>
  <c r="FX35" i="6"/>
  <c r="FY60" i="6"/>
  <c r="FY28" i="6"/>
  <c r="FX52" i="6"/>
  <c r="FX20" i="6"/>
  <c r="FY39" i="6"/>
  <c r="FX65" i="6"/>
  <c r="FX33" i="6"/>
  <c r="FY58" i="6"/>
  <c r="FY26" i="6"/>
  <c r="FX50" i="6"/>
  <c r="FX18" i="6"/>
  <c r="FY45" i="6"/>
  <c r="FY13" i="6"/>
  <c r="FX39" i="6"/>
  <c r="FY64" i="6"/>
  <c r="FY32" i="6"/>
  <c r="FX56" i="6"/>
  <c r="FX24" i="6"/>
  <c r="FY51" i="6"/>
  <c r="FY19" i="6"/>
  <c r="FX45" i="6"/>
  <c r="FX13" i="6"/>
  <c r="FY38" i="6"/>
  <c r="FX62" i="6"/>
  <c r="FX30" i="6"/>
  <c r="FY65" i="6"/>
  <c r="FY33" i="6"/>
  <c r="FX59" i="6"/>
  <c r="FX27" i="6"/>
  <c r="FY52" i="6"/>
  <c r="FY20" i="6"/>
  <c r="FX44" i="6"/>
  <c r="FY63" i="6"/>
  <c r="FY31" i="6"/>
  <c r="FX57" i="6"/>
  <c r="FX25" i="6"/>
  <c r="FY50" i="6"/>
  <c r="FY18" i="6"/>
  <c r="FX42" i="6"/>
  <c r="FY69" i="6"/>
  <c r="FY37" i="6"/>
  <c r="FX63" i="6"/>
  <c r="FX31" i="6"/>
  <c r="FY56" i="6"/>
  <c r="FY24" i="6"/>
  <c r="FX48" i="6"/>
  <c r="FX16" i="6"/>
  <c r="FY43" i="6"/>
  <c r="FX69" i="6"/>
  <c r="FX37" i="6"/>
  <c r="FY62" i="6"/>
  <c r="FY30" i="6"/>
  <c r="FX54" i="6"/>
  <c r="FX22" i="6"/>
  <c r="EO39" i="7"/>
  <c r="EP64" i="7"/>
  <c r="EP32" i="7"/>
  <c r="EO56" i="7"/>
  <c r="EO24" i="7"/>
  <c r="EP47" i="7"/>
  <c r="EP15" i="7"/>
  <c r="EO37" i="7"/>
  <c r="EP62" i="7"/>
  <c r="EP30" i="7"/>
  <c r="EO54" i="7"/>
  <c r="EO22" i="7"/>
  <c r="EP45" i="7"/>
  <c r="EP13" i="7"/>
  <c r="EO43" i="7"/>
  <c r="EP68" i="7"/>
  <c r="EP36" i="7"/>
  <c r="EO60" i="7"/>
  <c r="EO28" i="7"/>
  <c r="EP51" i="7"/>
  <c r="EP19" i="7"/>
  <c r="EO41" i="7"/>
  <c r="EP66" i="7"/>
  <c r="EP34" i="7"/>
  <c r="EO58" i="7"/>
  <c r="EO26" i="7"/>
  <c r="EP49" i="7"/>
  <c r="EP17" i="7"/>
  <c r="EO63" i="7"/>
  <c r="EO31" i="7"/>
  <c r="EP56" i="7"/>
  <c r="EP24" i="7"/>
  <c r="EO48" i="7"/>
  <c r="EO16" i="7"/>
  <c r="EP39" i="7"/>
  <c r="EO61" i="7"/>
  <c r="EO29" i="7"/>
  <c r="EP54" i="7"/>
  <c r="EP22" i="7"/>
  <c r="EO46" i="7"/>
  <c r="EO14" i="7"/>
  <c r="EP37" i="7"/>
  <c r="EO67" i="7"/>
  <c r="EO35" i="7"/>
  <c r="EP60" i="7"/>
  <c r="EP28" i="7"/>
  <c r="EO52" i="7"/>
  <c r="EO20" i="7"/>
  <c r="EP43" i="7"/>
  <c r="EO65" i="7"/>
  <c r="EO33" i="7"/>
  <c r="EP58" i="7"/>
  <c r="EP26" i="7"/>
  <c r="EO50" i="7"/>
  <c r="EO18" i="7"/>
  <c r="EP41" i="7"/>
  <c r="EO55" i="7"/>
  <c r="EO23" i="7"/>
  <c r="EP48" i="7"/>
  <c r="EP16" i="7"/>
  <c r="EO40" i="7"/>
  <c r="EP63" i="7"/>
  <c r="EP31" i="7"/>
  <c r="EO53" i="7"/>
  <c r="EO21" i="7"/>
  <c r="EP46" i="7"/>
  <c r="EP14" i="7"/>
  <c r="EO38" i="7"/>
  <c r="EP61" i="7"/>
  <c r="EP29" i="7"/>
  <c r="EO59" i="7"/>
  <c r="EO27" i="7"/>
  <c r="EP52" i="7"/>
  <c r="EP20" i="7"/>
  <c r="EO44" i="7"/>
  <c r="EP67" i="7"/>
  <c r="EP35" i="7"/>
  <c r="EO57" i="7"/>
  <c r="EO25" i="7"/>
  <c r="EP50" i="7"/>
  <c r="EP18" i="7"/>
  <c r="EO42" i="7"/>
  <c r="EP65" i="7"/>
  <c r="EP33" i="7"/>
  <c r="EO47" i="7"/>
  <c r="EO15" i="7"/>
  <c r="EP40" i="7"/>
  <c r="EO64" i="7"/>
  <c r="EO32" i="7"/>
  <c r="EP55" i="7"/>
  <c r="EP23" i="7"/>
  <c r="EO45" i="7"/>
  <c r="EO13" i="7"/>
  <c r="EP38" i="7"/>
  <c r="EO62" i="7"/>
  <c r="EO30" i="7"/>
  <c r="EP53" i="7"/>
  <c r="EP21" i="7"/>
  <c r="EO51" i="7"/>
  <c r="EO19" i="7"/>
  <c r="EP44" i="7"/>
  <c r="EO68" i="7"/>
  <c r="EO36" i="7"/>
  <c r="EP59" i="7"/>
  <c r="EP27" i="7"/>
  <c r="EO49" i="7"/>
  <c r="EO17" i="7"/>
  <c r="EP42" i="7"/>
  <c r="EO66" i="7"/>
  <c r="EO34" i="7"/>
  <c r="EP57" i="7"/>
  <c r="EP25" i="7"/>
  <c r="CF62" i="8"/>
  <c r="CF54" i="8"/>
  <c r="CF46" i="8"/>
  <c r="CF38" i="8"/>
  <c r="CF30" i="8"/>
  <c r="CF22" i="8"/>
  <c r="CF14" i="8"/>
  <c r="CE60" i="8"/>
  <c r="CE52" i="8"/>
  <c r="CE44" i="8"/>
  <c r="CE36" i="8"/>
  <c r="CE28" i="8"/>
  <c r="CE20" i="8"/>
  <c r="CF65" i="8"/>
  <c r="CF57" i="8"/>
  <c r="CF49" i="8"/>
  <c r="CF41" i="8"/>
  <c r="CF33" i="8"/>
  <c r="CF25" i="8"/>
  <c r="CF17" i="8"/>
  <c r="CE63" i="8"/>
  <c r="CE55" i="8"/>
  <c r="CE47" i="8"/>
  <c r="CE39" i="8"/>
  <c r="CE31" i="8"/>
  <c r="CE23" i="8"/>
  <c r="CE15" i="8"/>
  <c r="CF60" i="8"/>
  <c r="CF52" i="8"/>
  <c r="CF44" i="8"/>
  <c r="CF36" i="8"/>
  <c r="CF28" i="8"/>
  <c r="CF20" i="8"/>
  <c r="CE66" i="8"/>
  <c r="CE58" i="8"/>
  <c r="CE50" i="8"/>
  <c r="CE42" i="8"/>
  <c r="CE34" i="8"/>
  <c r="CE26" i="8"/>
  <c r="CE18" i="8"/>
  <c r="CF63" i="8"/>
  <c r="CF55" i="8"/>
  <c r="CF47" i="8"/>
  <c r="CF39" i="8"/>
  <c r="CF31" i="8"/>
  <c r="CF23" i="8"/>
  <c r="CF15" i="8"/>
  <c r="CE61" i="8"/>
  <c r="CE53" i="8"/>
  <c r="CE45" i="8"/>
  <c r="CE37" i="8"/>
  <c r="CE29" i="8"/>
  <c r="CE21" i="8"/>
  <c r="CE13" i="8"/>
  <c r="CF66" i="8"/>
  <c r="CF58" i="8"/>
  <c r="CF50" i="8"/>
  <c r="CF42" i="8"/>
  <c r="CF34" i="8"/>
  <c r="CF26" i="8"/>
  <c r="CF18" i="8"/>
  <c r="CE64" i="8"/>
  <c r="CE56" i="8"/>
  <c r="CE48" i="8"/>
  <c r="CE40" i="8"/>
  <c r="CE32" i="8"/>
  <c r="CE24" i="8"/>
  <c r="CE16" i="8"/>
  <c r="CF61" i="8"/>
  <c r="CF53" i="8"/>
  <c r="CF45" i="8"/>
  <c r="CF37" i="8"/>
  <c r="CF29" i="8"/>
  <c r="CF21" i="8"/>
  <c r="CF13" i="8"/>
  <c r="O126" i="8" s="1"/>
  <c r="CE59" i="8"/>
  <c r="CE51" i="8"/>
  <c r="CE43" i="8"/>
  <c r="CE35" i="8"/>
  <c r="CE27" i="8"/>
  <c r="CE19" i="8"/>
  <c r="CF64" i="8"/>
  <c r="CF56" i="8"/>
  <c r="CF48" i="8"/>
  <c r="CF40" i="8"/>
  <c r="CF32" i="8"/>
  <c r="CF24" i="8"/>
  <c r="CF16" i="8"/>
  <c r="CE62" i="8"/>
  <c r="CE54" i="8"/>
  <c r="CE46" i="8"/>
  <c r="CE38" i="8"/>
  <c r="CE30" i="8"/>
  <c r="CE22" i="8"/>
  <c r="CE14" i="8"/>
  <c r="CF59" i="8"/>
  <c r="CF51" i="8"/>
  <c r="CF43" i="8"/>
  <c r="CF35" i="8"/>
  <c r="CF27" i="8"/>
  <c r="CF19" i="8"/>
  <c r="CE65" i="8"/>
  <c r="CE57" i="8"/>
  <c r="CE49" i="8"/>
  <c r="CE41" i="8"/>
  <c r="CE33" i="8"/>
  <c r="CE25" i="8"/>
  <c r="CE17" i="8"/>
  <c r="CP61" i="8"/>
  <c r="CP53" i="8"/>
  <c r="CP45" i="8"/>
  <c r="CP37" i="8"/>
  <c r="CP29" i="8"/>
  <c r="CP21" i="8"/>
  <c r="CP13" i="8"/>
  <c r="CQ60" i="8"/>
  <c r="CQ52" i="8"/>
  <c r="CQ44" i="8"/>
  <c r="CQ36" i="8"/>
  <c r="CQ28" i="8"/>
  <c r="CQ20" i="8"/>
  <c r="CP66" i="8"/>
  <c r="CP58" i="8"/>
  <c r="CP50" i="8"/>
  <c r="CP42" i="8"/>
  <c r="CP34" i="8"/>
  <c r="CP26" i="8"/>
  <c r="CP18" i="8"/>
  <c r="CQ63" i="8"/>
  <c r="CQ55" i="8"/>
  <c r="CQ47" i="8"/>
  <c r="CQ39" i="8"/>
  <c r="CQ31" i="8"/>
  <c r="CQ23" i="8"/>
  <c r="CQ15" i="8"/>
  <c r="CP59" i="8"/>
  <c r="CP51" i="8"/>
  <c r="CP43" i="8"/>
  <c r="CP35" i="8"/>
  <c r="CP27" i="8"/>
  <c r="CP19" i="8"/>
  <c r="CQ66" i="8"/>
  <c r="CQ58" i="8"/>
  <c r="CQ50" i="8"/>
  <c r="CQ42" i="8"/>
  <c r="CQ34" i="8"/>
  <c r="CQ26" i="8"/>
  <c r="CQ18" i="8"/>
  <c r="CP64" i="8"/>
  <c r="CP56" i="8"/>
  <c r="CP48" i="8"/>
  <c r="CP40" i="8"/>
  <c r="CP32" i="8"/>
  <c r="CP24" i="8"/>
  <c r="CP16" i="8"/>
  <c r="CQ61" i="8"/>
  <c r="CQ53" i="8"/>
  <c r="CQ45" i="8"/>
  <c r="CQ37" i="8"/>
  <c r="CQ29" i="8"/>
  <c r="CQ21" i="8"/>
  <c r="CQ13" i="8"/>
  <c r="O210" i="8" s="1"/>
  <c r="CP65" i="8"/>
  <c r="CP57" i="8"/>
  <c r="CP49" i="8"/>
  <c r="CP41" i="8"/>
  <c r="CP33" i="8"/>
  <c r="CP25" i="8"/>
  <c r="CP17" i="8"/>
  <c r="CQ64" i="8"/>
  <c r="CQ56" i="8"/>
  <c r="CQ48" i="8"/>
  <c r="CQ40" i="8"/>
  <c r="CQ32" i="8"/>
  <c r="CQ24" i="8"/>
  <c r="CQ16" i="8"/>
  <c r="CP62" i="8"/>
  <c r="CP54" i="8"/>
  <c r="CP46" i="8"/>
  <c r="CP38" i="8"/>
  <c r="CP30" i="8"/>
  <c r="CP22" i="8"/>
  <c r="CP14" i="8"/>
  <c r="CQ59" i="8"/>
  <c r="CQ51" i="8"/>
  <c r="CQ43" i="8"/>
  <c r="CQ35" i="8"/>
  <c r="CQ27" i="8"/>
  <c r="CQ19" i="8"/>
  <c r="CP63" i="8"/>
  <c r="CP55" i="8"/>
  <c r="CP47" i="8"/>
  <c r="CP39" i="8"/>
  <c r="CP31" i="8"/>
  <c r="CP23" i="8"/>
  <c r="CP15" i="8"/>
  <c r="CQ62" i="8"/>
  <c r="CQ54" i="8"/>
  <c r="CQ46" i="8"/>
  <c r="CQ38" i="8"/>
  <c r="CQ30" i="8"/>
  <c r="CQ22" i="8"/>
  <c r="CQ14" i="8"/>
  <c r="CP60" i="8"/>
  <c r="CP52" i="8"/>
  <c r="CP44" i="8"/>
  <c r="CP36" i="8"/>
  <c r="CP28" i="8"/>
  <c r="CP20" i="8"/>
  <c r="CQ65" i="8"/>
  <c r="CQ57" i="8"/>
  <c r="CQ49" i="8"/>
  <c r="CQ41" i="8"/>
  <c r="CQ33" i="8"/>
  <c r="CQ25" i="8"/>
  <c r="CQ17" i="8"/>
  <c r="N27" i="15"/>
  <c r="O27" i="15"/>
  <c r="M27" i="15"/>
  <c r="DG61" i="4"/>
  <c r="DG29" i="4"/>
  <c r="DF55" i="4"/>
  <c r="DF23" i="4"/>
  <c r="DG48" i="4"/>
  <c r="DG16" i="4"/>
  <c r="DF38" i="4"/>
  <c r="DG59" i="4"/>
  <c r="DG17" i="4"/>
  <c r="DF33" i="4"/>
  <c r="DG46" i="4"/>
  <c r="DF60" i="4"/>
  <c r="DF28" i="4"/>
  <c r="DG31" i="4"/>
  <c r="DF45" i="4"/>
  <c r="DG60" i="4"/>
  <c r="DG18" i="4"/>
  <c r="DF26" i="4"/>
  <c r="DG25" i="4"/>
  <c r="DG54" i="4"/>
  <c r="DF20" i="4"/>
  <c r="DF59" i="4"/>
  <c r="DG30" i="4"/>
  <c r="DG57" i="4"/>
  <c r="DF29" i="4"/>
  <c r="DF58" i="4"/>
  <c r="DG33" i="4"/>
  <c r="DG62" i="4"/>
  <c r="DF32" i="4"/>
  <c r="DG53" i="4"/>
  <c r="DG21" i="4"/>
  <c r="DF47" i="4"/>
  <c r="DF15" i="4"/>
  <c r="DG40" i="4"/>
  <c r="DF64" i="4"/>
  <c r="DF30" i="4"/>
  <c r="DG49" i="4"/>
  <c r="DF65" i="4"/>
  <c r="DF21" i="4"/>
  <c r="DG36" i="4"/>
  <c r="DF50" i="4"/>
  <c r="DG63" i="4"/>
  <c r="DG19" i="4"/>
  <c r="DF35" i="4"/>
  <c r="DG50" i="4"/>
  <c r="DF62" i="4"/>
  <c r="DF40" i="4"/>
  <c r="DF61" i="4"/>
  <c r="DG34" i="4"/>
  <c r="DG65" i="4"/>
  <c r="DF37" i="4"/>
  <c r="DF66" i="4"/>
  <c r="DG35" i="4"/>
  <c r="DG66" i="4"/>
  <c r="DF34" i="4"/>
  <c r="DF69" i="4"/>
  <c r="DG42" i="4"/>
  <c r="DG45" i="4"/>
  <c r="DG13" i="4"/>
  <c r="O32" i="15" s="1"/>
  <c r="DF39" i="4"/>
  <c r="DG64" i="4"/>
  <c r="DG32" i="4"/>
  <c r="DF56" i="4"/>
  <c r="DF18" i="4"/>
  <c r="DG39" i="4"/>
  <c r="DF53" i="4"/>
  <c r="DG68" i="4"/>
  <c r="DG26" i="4"/>
  <c r="DF36" i="4"/>
  <c r="DG51" i="4"/>
  <c r="DF67" i="4"/>
  <c r="DF25" i="4"/>
  <c r="DG38" i="4"/>
  <c r="DF52" i="4"/>
  <c r="DG67" i="4"/>
  <c r="DF41" i="4"/>
  <c r="DF68" i="4"/>
  <c r="DG43" i="4"/>
  <c r="DF17" i="4"/>
  <c r="DF44" i="4"/>
  <c r="DG15" i="4"/>
  <c r="DG44" i="4"/>
  <c r="DF14" i="4"/>
  <c r="DF49" i="4"/>
  <c r="DG20" i="4"/>
  <c r="DG69" i="4"/>
  <c r="DG37" i="4"/>
  <c r="DF63" i="4"/>
  <c r="DF31" i="4"/>
  <c r="DG56" i="4"/>
  <c r="DG24" i="4"/>
  <c r="DF48" i="4"/>
  <c r="DF22" i="4"/>
  <c r="DG27" i="4"/>
  <c r="DF43" i="4"/>
  <c r="DG58" i="4"/>
  <c r="DG14" i="4"/>
  <c r="DF24" i="4"/>
  <c r="DG41" i="4"/>
  <c r="DF57" i="4"/>
  <c r="DF13" i="4"/>
  <c r="DG28" i="4"/>
  <c r="DF42" i="4"/>
  <c r="DG47" i="4"/>
  <c r="DF19" i="4"/>
  <c r="DF46" i="4"/>
  <c r="DG23" i="4"/>
  <c r="DG52" i="4"/>
  <c r="DF16" i="4"/>
  <c r="DF51" i="4"/>
  <c r="DG22" i="4"/>
  <c r="DG55" i="4"/>
  <c r="DF27" i="4"/>
  <c r="DF54" i="4"/>
  <c r="DU41" i="4"/>
  <c r="DT67" i="4"/>
  <c r="DT35" i="4"/>
  <c r="DU60" i="4"/>
  <c r="DU28" i="4"/>
  <c r="DT52" i="4"/>
  <c r="DT16" i="4"/>
  <c r="DU45" i="4"/>
  <c r="DT61" i="4"/>
  <c r="DT17" i="4"/>
  <c r="DU32" i="4"/>
  <c r="DT46" i="4"/>
  <c r="DU61" i="4"/>
  <c r="DT63" i="4"/>
  <c r="DU62" i="4"/>
  <c r="DT62" i="4"/>
  <c r="DU59" i="4"/>
  <c r="DT57" i="4"/>
  <c r="DU27" i="4"/>
  <c r="DT25" i="4"/>
  <c r="DU26" i="4"/>
  <c r="DT24" i="4"/>
  <c r="DU21" i="4"/>
  <c r="DT23" i="4"/>
  <c r="DU24" i="4"/>
  <c r="DT18" i="4"/>
  <c r="DT15" i="4"/>
  <c r="DT58" i="4"/>
  <c r="DU65" i="4"/>
  <c r="DU33" i="4"/>
  <c r="DT59" i="4"/>
  <c r="DT27" i="4"/>
  <c r="DU52" i="4"/>
  <c r="DU20" i="4"/>
  <c r="DT44" i="4"/>
  <c r="DU63" i="4"/>
  <c r="DU35" i="4"/>
  <c r="DT49" i="4"/>
  <c r="DU64" i="4"/>
  <c r="DU22" i="4"/>
  <c r="DT34" i="4"/>
  <c r="DU47" i="4"/>
  <c r="DT47" i="4"/>
  <c r="DU48" i="4"/>
  <c r="DT48" i="4"/>
  <c r="DU43" i="4"/>
  <c r="DT45" i="4"/>
  <c r="DT69" i="4"/>
  <c r="DT13" i="4"/>
  <c r="DU14" i="4"/>
  <c r="DU69" i="4"/>
  <c r="DT65" i="4"/>
  <c r="DU66" i="4"/>
  <c r="DT64" i="4"/>
  <c r="DT31" i="4"/>
  <c r="DU16" i="4"/>
  <c r="DU46" i="4"/>
  <c r="DU57" i="4"/>
  <c r="DU25" i="4"/>
  <c r="DT51" i="4"/>
  <c r="DT19" i="4"/>
  <c r="DU44" i="4"/>
  <c r="DT68" i="4"/>
  <c r="DT36" i="4"/>
  <c r="DU67" i="4"/>
  <c r="DU23" i="4"/>
  <c r="DT39" i="4"/>
  <c r="DU54" i="4"/>
  <c r="DT66" i="4"/>
  <c r="DT22" i="4"/>
  <c r="DU31" i="4"/>
  <c r="DT33" i="4"/>
  <c r="DU34" i="4"/>
  <c r="DT30" i="4"/>
  <c r="DU29" i="4"/>
  <c r="DU53" i="4"/>
  <c r="DT55" i="4"/>
  <c r="DU56" i="4"/>
  <c r="DT54" i="4"/>
  <c r="DU51" i="4"/>
  <c r="DT53" i="4"/>
  <c r="DU50" i="4"/>
  <c r="DT50" i="4"/>
  <c r="DU30" i="4"/>
  <c r="DT20" i="4"/>
  <c r="DT42" i="4"/>
  <c r="DU49" i="4"/>
  <c r="DU17" i="4"/>
  <c r="DT43" i="4"/>
  <c r="DU68" i="4"/>
  <c r="DU36" i="4"/>
  <c r="DT60" i="4"/>
  <c r="DT26" i="4"/>
  <c r="DU55" i="4"/>
  <c r="DU13" i="4"/>
  <c r="O86" i="15" s="1"/>
  <c r="DT29" i="4"/>
  <c r="DU42" i="4"/>
  <c r="DT56" i="4"/>
  <c r="DT14" i="4"/>
  <c r="DU19" i="4"/>
  <c r="DT21" i="4"/>
  <c r="DU18" i="4"/>
  <c r="DT32" i="4"/>
  <c r="DU15" i="4"/>
  <c r="DU39" i="4"/>
  <c r="DT41" i="4"/>
  <c r="DU40" i="4"/>
  <c r="DT40" i="4"/>
  <c r="DU37" i="4"/>
  <c r="DT37" i="4"/>
  <c r="DU38" i="4"/>
  <c r="DT38" i="4"/>
  <c r="DT28" i="4"/>
  <c r="DU58" i="4"/>
  <c r="CZ61" i="8"/>
  <c r="CZ53" i="8"/>
  <c r="CZ45" i="8"/>
  <c r="CZ37" i="8"/>
  <c r="CZ29" i="8"/>
  <c r="CZ21" i="8"/>
  <c r="CZ13" i="8"/>
  <c r="CY59" i="8"/>
  <c r="CY51" i="8"/>
  <c r="CY43" i="8"/>
  <c r="CY35" i="8"/>
  <c r="CY27" i="8"/>
  <c r="CY19" i="8"/>
  <c r="CZ66" i="8"/>
  <c r="CZ58" i="8"/>
  <c r="CZ50" i="8"/>
  <c r="CZ42" i="8"/>
  <c r="CZ34" i="8"/>
  <c r="CZ26" i="8"/>
  <c r="CZ18" i="8"/>
  <c r="CY64" i="8"/>
  <c r="CY56" i="8"/>
  <c r="CY48" i="8"/>
  <c r="CY40" i="8"/>
  <c r="CY32" i="8"/>
  <c r="CY24" i="8"/>
  <c r="CY16" i="8"/>
  <c r="CZ59" i="8"/>
  <c r="CZ51" i="8"/>
  <c r="CZ43" i="8"/>
  <c r="CZ35" i="8"/>
  <c r="CZ27" i="8"/>
  <c r="CZ19" i="8"/>
  <c r="CY65" i="8"/>
  <c r="CY57" i="8"/>
  <c r="CY49" i="8"/>
  <c r="CY41" i="8"/>
  <c r="CY33" i="8"/>
  <c r="CY25" i="8"/>
  <c r="CY17" i="8"/>
  <c r="CZ64" i="8"/>
  <c r="CZ56" i="8"/>
  <c r="CZ48" i="8"/>
  <c r="CZ40" i="8"/>
  <c r="CZ32" i="8"/>
  <c r="CZ24" i="8"/>
  <c r="CZ16" i="8"/>
  <c r="CY62" i="8"/>
  <c r="CY54" i="8"/>
  <c r="CY46" i="8"/>
  <c r="CY38" i="8"/>
  <c r="CY30" i="8"/>
  <c r="CY22" i="8"/>
  <c r="CY14" i="8"/>
  <c r="CZ65" i="8"/>
  <c r="CZ57" i="8"/>
  <c r="CZ49" i="8"/>
  <c r="CZ41" i="8"/>
  <c r="CZ33" i="8"/>
  <c r="CZ25" i="8"/>
  <c r="CZ17" i="8"/>
  <c r="CY63" i="8"/>
  <c r="CY55" i="8"/>
  <c r="CY47" i="8"/>
  <c r="CY39" i="8"/>
  <c r="CY31" i="8"/>
  <c r="CY23" i="8"/>
  <c r="CY15" i="8"/>
  <c r="CZ62" i="8"/>
  <c r="CZ54" i="8"/>
  <c r="CZ46" i="8"/>
  <c r="CZ38" i="8"/>
  <c r="CZ30" i="8"/>
  <c r="CZ22" i="8"/>
  <c r="CZ14" i="8"/>
  <c r="CY60" i="8"/>
  <c r="CY52" i="8"/>
  <c r="CY44" i="8"/>
  <c r="CY36" i="8"/>
  <c r="CY28" i="8"/>
  <c r="CY20" i="8"/>
  <c r="CZ63" i="8"/>
  <c r="CZ55" i="8"/>
  <c r="CZ47" i="8"/>
  <c r="CZ39" i="8"/>
  <c r="CZ31" i="8"/>
  <c r="CZ23" i="8"/>
  <c r="CZ15" i="8"/>
  <c r="CY61" i="8"/>
  <c r="CY53" i="8"/>
  <c r="CY45" i="8"/>
  <c r="CY37" i="8"/>
  <c r="CY29" i="8"/>
  <c r="CY21" i="8"/>
  <c r="CY13" i="8"/>
  <c r="CZ60" i="8"/>
  <c r="CZ52" i="8"/>
  <c r="CZ44" i="8"/>
  <c r="CZ36" i="8"/>
  <c r="CZ28" i="8"/>
  <c r="CZ20" i="8"/>
  <c r="CY66" i="8"/>
  <c r="CY58" i="8"/>
  <c r="CY50" i="8"/>
  <c r="CY42" i="8"/>
  <c r="CY34" i="8"/>
  <c r="CY26" i="8"/>
  <c r="CY18" i="8"/>
  <c r="CV64" i="8"/>
  <c r="CV56" i="8"/>
  <c r="CV48" i="8"/>
  <c r="CV40" i="8"/>
  <c r="CV32" i="8"/>
  <c r="CV24" i="8"/>
  <c r="CV16" i="8"/>
  <c r="CW61" i="8"/>
  <c r="CW53" i="8"/>
  <c r="CW45" i="8"/>
  <c r="CW37" i="8"/>
  <c r="CW29" i="8"/>
  <c r="CW21" i="8"/>
  <c r="CW13" i="8"/>
  <c r="O286" i="15" s="1"/>
  <c r="CV59" i="8"/>
  <c r="CV51" i="8"/>
  <c r="CV43" i="8"/>
  <c r="CV35" i="8"/>
  <c r="CV27" i="8"/>
  <c r="CV19" i="8"/>
  <c r="CW66" i="8"/>
  <c r="CW58" i="8"/>
  <c r="CW50" i="8"/>
  <c r="CW42" i="8"/>
  <c r="CW34" i="8"/>
  <c r="CW26" i="8"/>
  <c r="CW18" i="8"/>
  <c r="CV62" i="8"/>
  <c r="CV54" i="8"/>
  <c r="CV46" i="8"/>
  <c r="CV38" i="8"/>
  <c r="CV30" i="8"/>
  <c r="CV22" i="8"/>
  <c r="CV14" i="8"/>
  <c r="CW59" i="8"/>
  <c r="CW51" i="8"/>
  <c r="CW43" i="8"/>
  <c r="CW35" i="8"/>
  <c r="CW27" i="8"/>
  <c r="CW19" i="8"/>
  <c r="CV65" i="8"/>
  <c r="CV57" i="8"/>
  <c r="CV49" i="8"/>
  <c r="CV41" i="8"/>
  <c r="CV33" i="8"/>
  <c r="CV25" i="8"/>
  <c r="CV17" i="8"/>
  <c r="CW64" i="8"/>
  <c r="CW56" i="8"/>
  <c r="CW48" i="8"/>
  <c r="CW40" i="8"/>
  <c r="CW32" i="8"/>
  <c r="CW24" i="8"/>
  <c r="CW16" i="8"/>
  <c r="CV60" i="8"/>
  <c r="CV52" i="8"/>
  <c r="CV44" i="8"/>
  <c r="CV36" i="8"/>
  <c r="CV28" i="8"/>
  <c r="CV20" i="8"/>
  <c r="CW65" i="8"/>
  <c r="CW57" i="8"/>
  <c r="CW49" i="8"/>
  <c r="CW41" i="8"/>
  <c r="CW33" i="8"/>
  <c r="CW25" i="8"/>
  <c r="CW17" i="8"/>
  <c r="CV63" i="8"/>
  <c r="CV55" i="8"/>
  <c r="CV47" i="8"/>
  <c r="CV39" i="8"/>
  <c r="CV31" i="8"/>
  <c r="CV23" i="8"/>
  <c r="CV15" i="8"/>
  <c r="CW62" i="8"/>
  <c r="CW54" i="8"/>
  <c r="CW46" i="8"/>
  <c r="CW38" i="8"/>
  <c r="CW30" i="8"/>
  <c r="CW22" i="8"/>
  <c r="CW14" i="8"/>
  <c r="CV66" i="8"/>
  <c r="CV58" i="8"/>
  <c r="CV50" i="8"/>
  <c r="CV42" i="8"/>
  <c r="CV34" i="8"/>
  <c r="CV26" i="8"/>
  <c r="CV18" i="8"/>
  <c r="CW63" i="8"/>
  <c r="CW55" i="8"/>
  <c r="CW47" i="8"/>
  <c r="CW39" i="8"/>
  <c r="CW31" i="8"/>
  <c r="CW23" i="8"/>
  <c r="CW15" i="8"/>
  <c r="CV61" i="8"/>
  <c r="CV53" i="8"/>
  <c r="CV45" i="8"/>
  <c r="CV37" i="8"/>
  <c r="CV29" i="8"/>
  <c r="CV21" i="8"/>
  <c r="CV13" i="8"/>
  <c r="CW60" i="8"/>
  <c r="CW52" i="8"/>
  <c r="CW44" i="8"/>
  <c r="CW36" i="8"/>
  <c r="CW28" i="8"/>
  <c r="CW20" i="8"/>
  <c r="CL63" i="8"/>
  <c r="CL55" i="8"/>
  <c r="CL47" i="8"/>
  <c r="CL39" i="8"/>
  <c r="CL31" i="8"/>
  <c r="CL23" i="8"/>
  <c r="CL15" i="8"/>
  <c r="CK61" i="8"/>
  <c r="CK53" i="8"/>
  <c r="CK45" i="8"/>
  <c r="CK37" i="8"/>
  <c r="CK29" i="8"/>
  <c r="CK21" i="8"/>
  <c r="CK13" i="8"/>
  <c r="CL60" i="8"/>
  <c r="CL52" i="8"/>
  <c r="CL44" i="8"/>
  <c r="CL36" i="8"/>
  <c r="CL28" i="8"/>
  <c r="CL20" i="8"/>
  <c r="CK66" i="8"/>
  <c r="CK58" i="8"/>
  <c r="CK50" i="8"/>
  <c r="CK42" i="8"/>
  <c r="CK34" i="8"/>
  <c r="CK26" i="8"/>
  <c r="CK18" i="8"/>
  <c r="CL61" i="8"/>
  <c r="CL53" i="8"/>
  <c r="CL45" i="8"/>
  <c r="CL37" i="8"/>
  <c r="CL29" i="8"/>
  <c r="CL21" i="8"/>
  <c r="CL13" i="8"/>
  <c r="O265" i="15" s="1"/>
  <c r="CK59" i="8"/>
  <c r="CK51" i="8"/>
  <c r="CK43" i="8"/>
  <c r="CK35" i="8"/>
  <c r="CK27" i="8"/>
  <c r="CK19" i="8"/>
  <c r="CL66" i="8"/>
  <c r="CL58" i="8"/>
  <c r="CL50" i="8"/>
  <c r="CL42" i="8"/>
  <c r="CL34" i="8"/>
  <c r="CL26" i="8"/>
  <c r="CL18" i="8"/>
  <c r="CK64" i="8"/>
  <c r="CK56" i="8"/>
  <c r="CK48" i="8"/>
  <c r="CK40" i="8"/>
  <c r="CK32" i="8"/>
  <c r="CK24" i="8"/>
  <c r="CK16" i="8"/>
  <c r="CL59" i="8"/>
  <c r="CL51" i="8"/>
  <c r="CL43" i="8"/>
  <c r="CL35" i="8"/>
  <c r="CL27" i="8"/>
  <c r="CL19" i="8"/>
  <c r="CK65" i="8"/>
  <c r="CK57" i="8"/>
  <c r="CK49" i="8"/>
  <c r="CK41" i="8"/>
  <c r="CK33" i="8"/>
  <c r="CK25" i="8"/>
  <c r="CK17" i="8"/>
  <c r="CL64" i="8"/>
  <c r="CL56" i="8"/>
  <c r="CL48" i="8"/>
  <c r="CL40" i="8"/>
  <c r="CL32" i="8"/>
  <c r="CL24" i="8"/>
  <c r="CL16" i="8"/>
  <c r="CK62" i="8"/>
  <c r="CK54" i="8"/>
  <c r="CK46" i="8"/>
  <c r="CK38" i="8"/>
  <c r="CK30" i="8"/>
  <c r="CK22" i="8"/>
  <c r="CK14" i="8"/>
  <c r="CL65" i="8"/>
  <c r="CL57" i="8"/>
  <c r="CL49" i="8"/>
  <c r="CL41" i="8"/>
  <c r="CL33" i="8"/>
  <c r="CL25" i="8"/>
  <c r="CL17" i="8"/>
  <c r="CK63" i="8"/>
  <c r="CK55" i="8"/>
  <c r="CK47" i="8"/>
  <c r="CK39" i="8"/>
  <c r="CK31" i="8"/>
  <c r="CK23" i="8"/>
  <c r="CK15" i="8"/>
  <c r="CL62" i="8"/>
  <c r="CL54" i="8"/>
  <c r="CL46" i="8"/>
  <c r="CL38" i="8"/>
  <c r="CL30" i="8"/>
  <c r="CL22" i="8"/>
  <c r="CL14" i="8"/>
  <c r="CK60" i="8"/>
  <c r="CK52" i="8"/>
  <c r="CK44" i="8"/>
  <c r="CK36" i="8"/>
  <c r="CK28" i="8"/>
  <c r="CK20" i="8"/>
  <c r="O41" i="15"/>
  <c r="O151" i="4"/>
  <c r="O13" i="15"/>
  <c r="O169" i="5"/>
  <c r="O242" i="7"/>
  <c r="O279" i="6"/>
  <c r="O124" i="4"/>
  <c r="O243" i="8"/>
  <c r="B36" i="15"/>
  <c r="B32" i="15"/>
  <c r="A86" i="15"/>
  <c r="A36" i="15"/>
  <c r="A41" i="15"/>
  <c r="O23" i="15"/>
  <c r="O133" i="4"/>
  <c r="O217" i="4"/>
  <c r="O77" i="15"/>
  <c r="A81" i="15"/>
  <c r="B81" i="15"/>
  <c r="B77" i="15"/>
  <c r="O231" i="8"/>
  <c r="O230" i="7"/>
  <c r="O267" i="6"/>
  <c r="O198" i="4"/>
  <c r="O66" i="15"/>
  <c r="O140" i="5"/>
  <c r="O101" i="15"/>
  <c r="O131" i="5"/>
  <c r="O178" i="5"/>
  <c r="Q135" i="6"/>
  <c r="Q139" i="6" s="1" a="1"/>
  <c r="Q139" i="6" s="1"/>
  <c r="R139" i="6" s="1" a="1"/>
  <c r="R139" i="6" s="1"/>
  <c r="P135" i="6"/>
  <c r="R135" i="6"/>
  <c r="R126" i="15"/>
  <c r="P126" i="15"/>
  <c r="Q126" i="15"/>
  <c r="Q130" i="15" s="1"/>
  <c r="R130" i="15" s="1"/>
  <c r="Q126" i="7"/>
  <c r="Q130" i="7" s="1"/>
  <c r="R130" i="7" s="1"/>
  <c r="P126" i="7"/>
  <c r="R126" i="7"/>
  <c r="R144" i="7"/>
  <c r="Q144" i="7"/>
  <c r="Q148" i="7" s="1"/>
  <c r="R148" i="7" s="1"/>
  <c r="P144" i="7"/>
  <c r="Q255" i="15"/>
  <c r="Q259" i="15" s="1"/>
  <c r="R259" i="15" s="1"/>
  <c r="P255" i="15"/>
  <c r="R255" i="15"/>
  <c r="Q199" i="15"/>
  <c r="Q203" i="15" s="1"/>
  <c r="R203" i="15" s="1"/>
  <c r="P199" i="15"/>
  <c r="R199" i="15"/>
  <c r="Q116" i="15"/>
  <c r="Q120" i="15" s="1"/>
  <c r="R120" i="15" s="1"/>
  <c r="P116" i="15"/>
  <c r="R116" i="15"/>
  <c r="R210" i="7"/>
  <c r="Q210" i="7"/>
  <c r="Q214" i="7" s="1"/>
  <c r="R214" i="7" s="1"/>
  <c r="P210" i="7"/>
  <c r="R189" i="15"/>
  <c r="P189" i="15"/>
  <c r="Q189" i="15"/>
  <c r="Q193" i="15" s="1"/>
  <c r="R193" i="15" s="1"/>
  <c r="R219" i="7"/>
  <c r="Q219" i="7"/>
  <c r="Q223" i="7" s="1"/>
  <c r="R223" i="7" s="1"/>
  <c r="P219" i="7"/>
  <c r="R135" i="8"/>
  <c r="Q135" i="8"/>
  <c r="Q139" i="8" s="1"/>
  <c r="R139" i="8" s="1"/>
  <c r="P135" i="8"/>
  <c r="P219" i="15"/>
  <c r="R219" i="15"/>
  <c r="Q219" i="15"/>
  <c r="Q223" i="15" s="1"/>
  <c r="R223" i="15" s="1"/>
  <c r="O130" i="8"/>
  <c r="N130" i="8"/>
  <c r="M130" i="8"/>
  <c r="K214" i="8"/>
  <c r="M139" i="15"/>
  <c r="O139" i="15"/>
  <c r="N139" i="15"/>
  <c r="N169" i="15"/>
  <c r="O169" i="15"/>
  <c r="M169" i="15"/>
  <c r="N234" i="15"/>
  <c r="M234" i="15"/>
  <c r="O234" i="15"/>
  <c r="K223" i="8"/>
  <c r="EJ21" i="6"/>
  <c r="B148" i="15"/>
  <c r="B144" i="15"/>
  <c r="A148" i="15"/>
  <c r="B178" i="15"/>
  <c r="B174" i="15"/>
  <c r="A178" i="15"/>
  <c r="O275" i="15"/>
  <c r="P169" i="5" a="1"/>
  <c r="M158" i="8" a="1"/>
  <c r="P230" i="15" a="1"/>
  <c r="P135" i="7" a="1"/>
  <c r="M186" i="8" a="1"/>
  <c r="DS22" i="7"/>
  <c r="DS15" i="7"/>
  <c r="DS14" i="7"/>
  <c r="DS42" i="7"/>
  <c r="DS18" i="7"/>
  <c r="DS38" i="8"/>
  <c r="DS17" i="8"/>
  <c r="DS48" i="8"/>
  <c r="DS27" i="8"/>
  <c r="DS42" i="8"/>
  <c r="DS21" i="8"/>
  <c r="DS34" i="8"/>
  <c r="DS13" i="8"/>
  <c r="DS36" i="8"/>
  <c r="DS15" i="8"/>
  <c r="EX38" i="6"/>
  <c r="EX15" i="6"/>
  <c r="EX30" i="6"/>
  <c r="EX51" i="6"/>
  <c r="EX54" i="6"/>
  <c r="EX13" i="6"/>
  <c r="EX28" i="6"/>
  <c r="EX47" i="6"/>
  <c r="EX52" i="6"/>
  <c r="EX26" i="6"/>
  <c r="EX43" i="6"/>
  <c r="EX44" i="4"/>
  <c r="EX35" i="4"/>
  <c r="EX46" i="4"/>
  <c r="EX28" i="4"/>
  <c r="EX23" i="4"/>
  <c r="EX33" i="4"/>
  <c r="EX15" i="4"/>
  <c r="GK31" i="8"/>
  <c r="GL13" i="8" a="1"/>
  <c r="GO13" i="8" a="1"/>
  <c r="GK33" i="8"/>
  <c r="GK14" i="8"/>
  <c r="GK23" i="8"/>
  <c r="GK25" i="8"/>
  <c r="GK27" i="8"/>
  <c r="GK29" i="8"/>
  <c r="GK27" i="7"/>
  <c r="GK22" i="7"/>
  <c r="GK37" i="7"/>
  <c r="GK40" i="7"/>
  <c r="GK39" i="7"/>
  <c r="GK18" i="7"/>
  <c r="GK17" i="7"/>
  <c r="GK20" i="7"/>
  <c r="BJ36" i="5"/>
  <c r="BJ23" i="5"/>
  <c r="BJ42" i="5"/>
  <c r="BJ40" i="5"/>
  <c r="BJ38" i="5"/>
  <c r="BJ32" i="5"/>
  <c r="BJ24" i="5"/>
  <c r="M144" i="5" a="1"/>
  <c r="BK13" i="5" a="1"/>
  <c r="BJ17" i="5"/>
  <c r="BJ13" i="5"/>
  <c r="EQ43" i="8"/>
  <c r="EQ30" i="8"/>
  <c r="EQ37" i="8"/>
  <c r="EQ32" i="8"/>
  <c r="EQ47" i="8"/>
  <c r="EQ26" i="8"/>
  <c r="EQ49" i="8"/>
  <c r="EQ36" i="8"/>
  <c r="EQ51" i="8"/>
  <c r="EQ38" i="8"/>
  <c r="EQ45" i="8"/>
  <c r="FZ49" i="6"/>
  <c r="FZ34" i="6"/>
  <c r="FZ23" i="6"/>
  <c r="FZ47" i="6"/>
  <c r="FZ32" i="6"/>
  <c r="FZ21" i="6"/>
  <c r="FZ50" i="6"/>
  <c r="FZ39" i="6"/>
  <c r="FZ24" i="6"/>
  <c r="FZ13" i="6"/>
  <c r="FZ48" i="6"/>
  <c r="FZ37" i="6"/>
  <c r="FZ22" i="6"/>
  <c r="EQ37" i="7"/>
  <c r="EQ22" i="7"/>
  <c r="EQ35" i="7"/>
  <c r="EQ20" i="7"/>
  <c r="EQ38" i="7"/>
  <c r="EQ27" i="7"/>
  <c r="EQ30" i="7"/>
  <c r="EQ19" i="7"/>
  <c r="P242" i="7" a="1"/>
  <c r="M36" i="15" a="1"/>
  <c r="P77" i="15" a="1"/>
  <c r="P231" i="8" a="1"/>
  <c r="P66" i="15" a="1"/>
  <c r="P178" i="5" a="1"/>
  <c r="DS24" i="7"/>
  <c r="DS25" i="7"/>
  <c r="DS36" i="7"/>
  <c r="DW13" i="7" a="1"/>
  <c r="DZ13" i="7" a="1"/>
  <c r="DT13" i="7" a="1"/>
  <c r="DS16" i="7"/>
  <c r="DS17" i="7"/>
  <c r="DS43" i="7"/>
  <c r="DS34" i="7"/>
  <c r="DS35" i="7"/>
  <c r="DS26" i="7"/>
  <c r="DS20" i="7"/>
  <c r="DS21" i="7"/>
  <c r="DS50" i="8"/>
  <c r="DS29" i="8"/>
  <c r="DS16" i="8"/>
  <c r="DS52" i="8"/>
  <c r="DS31" i="8"/>
  <c r="DS44" i="8"/>
  <c r="DS23" i="8"/>
  <c r="DS46" i="8"/>
  <c r="DS25" i="8"/>
  <c r="DS35" i="8"/>
  <c r="EX17" i="6"/>
  <c r="EX39" i="6"/>
  <c r="EX53" i="6"/>
  <c r="EX48" i="6"/>
  <c r="EX22" i="6"/>
  <c r="EX35" i="6"/>
  <c r="EX49" i="6"/>
  <c r="EX46" i="6"/>
  <c r="EX20" i="6"/>
  <c r="EX31" i="6"/>
  <c r="EX39" i="4"/>
  <c r="EX36" i="4"/>
  <c r="EX32" i="4"/>
  <c r="EX40" i="4"/>
  <c r="EX34" i="4"/>
  <c r="EX27" i="4"/>
  <c r="EX18" i="4"/>
  <c r="EX20" i="4"/>
  <c r="EX26" i="4"/>
  <c r="EX22" i="4"/>
  <c r="EX31" i="4"/>
  <c r="EX42" i="4"/>
  <c r="GK43" i="8"/>
  <c r="GK24" i="8"/>
  <c r="GK35" i="8"/>
  <c r="GK16" i="8"/>
  <c r="GK37" i="8"/>
  <c r="GK18" i="8"/>
  <c r="GK39" i="8"/>
  <c r="GK20" i="8"/>
  <c r="GK41" i="8"/>
  <c r="GK22" i="8"/>
  <c r="GK21" i="7"/>
  <c r="GK24" i="7"/>
  <c r="GK23" i="7"/>
  <c r="GK34" i="7"/>
  <c r="GK33" i="7"/>
  <c r="GK36" i="7"/>
  <c r="GK29" i="7"/>
  <c r="GK32" i="7"/>
  <c r="GK31" i="7"/>
  <c r="BJ33" i="5"/>
  <c r="BJ28" i="5"/>
  <c r="BJ15" i="5"/>
  <c r="BJ30" i="5"/>
  <c r="BJ26" i="5"/>
  <c r="BJ22" i="5"/>
  <c r="BJ18" i="5"/>
  <c r="BJ39" i="5"/>
  <c r="BJ14" i="5"/>
  <c r="EQ40" i="8"/>
  <c r="EQ34" i="8"/>
  <c r="EQ44" i="8"/>
  <c r="EQ15" i="8"/>
  <c r="EQ46" i="8"/>
  <c r="EQ17" i="8"/>
  <c r="EQ53" i="8"/>
  <c r="EQ48" i="8"/>
  <c r="EQ19" i="8"/>
  <c r="EQ42" i="8"/>
  <c r="EQ13" i="8"/>
  <c r="FZ51" i="6"/>
  <c r="FZ36" i="6"/>
  <c r="FZ17" i="6"/>
  <c r="FZ41" i="6"/>
  <c r="FZ26" i="6"/>
  <c r="FZ15" i="6"/>
  <c r="M167" i="6" a="1"/>
  <c r="M176" i="6" a="1"/>
  <c r="FZ52" i="6"/>
  <c r="FZ33" i="6"/>
  <c r="FZ18" i="6"/>
  <c r="FZ42" i="6"/>
  <c r="FZ31" i="6"/>
  <c r="FZ16" i="6"/>
  <c r="EQ39" i="7"/>
  <c r="EQ24" i="7"/>
  <c r="EQ29" i="7"/>
  <c r="EQ14" i="7"/>
  <c r="EQ40" i="7"/>
  <c r="EQ21" i="7"/>
  <c r="EQ32" i="7"/>
  <c r="EQ13" i="7"/>
  <c r="ER13" i="7" a="1"/>
  <c r="EU13" i="7" a="1"/>
  <c r="EX13" i="7" a="1"/>
  <c r="P151" i="4" a="1"/>
  <c r="P279" i="6" a="1"/>
  <c r="P23" i="15" a="1"/>
  <c r="P230" i="7" a="1"/>
  <c r="DS27" i="7"/>
  <c r="DS19" i="7"/>
  <c r="DS38" i="7"/>
  <c r="DS37" i="7"/>
  <c r="DS28" i="7"/>
  <c r="DS29" i="7"/>
  <c r="DS39" i="7"/>
  <c r="DS30" i="7"/>
  <c r="DS23" i="7"/>
  <c r="DS39" i="8"/>
  <c r="DS18" i="8"/>
  <c r="DS41" i="8"/>
  <c r="DS20" i="8"/>
  <c r="DS51" i="8"/>
  <c r="DS54" i="8"/>
  <c r="DS33" i="8"/>
  <c r="DS43" i="8"/>
  <c r="DS14" i="8"/>
  <c r="DT13" i="8" a="1"/>
  <c r="DW13" i="8" a="1"/>
  <c r="M195" i="8" a="1"/>
  <c r="DS37" i="8"/>
  <c r="DS24" i="8"/>
  <c r="M213" i="6" a="1"/>
  <c r="FB13" i="6" a="1"/>
  <c r="M204" i="6" a="1"/>
  <c r="EX50" i="6"/>
  <c r="EX24" i="6"/>
  <c r="EX41" i="6"/>
  <c r="EX42" i="6"/>
  <c r="EX16" i="6"/>
  <c r="EX23" i="6"/>
  <c r="EX37" i="6"/>
  <c r="EX40" i="6"/>
  <c r="EX14" i="6"/>
  <c r="EX19" i="6"/>
  <c r="EX33" i="6"/>
  <c r="EX24" i="4"/>
  <c r="EX29" i="4"/>
  <c r="EX41" i="4"/>
  <c r="EX45" i="4"/>
  <c r="EX19" i="4"/>
  <c r="EX30" i="4"/>
  <c r="GK34" i="8"/>
  <c r="GK26" i="8"/>
  <c r="GK28" i="8"/>
  <c r="GK30" i="8"/>
  <c r="GK32" i="8"/>
  <c r="GK35" i="7"/>
  <c r="GK30" i="7"/>
  <c r="GL13" i="7" a="1"/>
  <c r="GO13" i="7" a="1"/>
  <c r="GR13" i="7" a="1"/>
  <c r="GK19" i="7"/>
  <c r="GK14" i="7"/>
  <c r="GK43" i="7"/>
  <c r="GK38" i="7"/>
  <c r="BJ46" i="5"/>
  <c r="BJ21" i="5"/>
  <c r="BJ45" i="5"/>
  <c r="BJ41" i="5"/>
  <c r="BJ37" i="5"/>
  <c r="BJ35" i="5"/>
  <c r="BJ20" i="5"/>
  <c r="BJ16" i="5"/>
  <c r="EQ52" i="8"/>
  <c r="EQ23" i="8"/>
  <c r="EQ54" i="8"/>
  <c r="EQ25" i="8"/>
  <c r="EQ27" i="8"/>
  <c r="EQ14" i="8"/>
  <c r="EQ50" i="8"/>
  <c r="EQ21" i="8"/>
  <c r="EQ16" i="8"/>
  <c r="EQ31" i="8"/>
  <c r="FZ19" i="6"/>
  <c r="FZ46" i="6"/>
  <c r="FZ43" i="6"/>
  <c r="FZ28" i="6"/>
  <c r="FZ35" i="6"/>
  <c r="FZ20" i="6"/>
  <c r="FZ44" i="6"/>
  <c r="FZ25" i="6"/>
  <c r="EQ41" i="7"/>
  <c r="EQ26" i="7"/>
  <c r="EQ31" i="7"/>
  <c r="EQ16" i="7"/>
  <c r="EQ23" i="7"/>
  <c r="M167" i="7" a="1"/>
  <c r="M176" i="7" a="1"/>
  <c r="M158" i="7" a="1"/>
  <c r="EQ42" i="7"/>
  <c r="EQ15" i="7"/>
  <c r="EQ34" i="7"/>
  <c r="P13" i="15" a="1"/>
  <c r="P124" i="4" a="1"/>
  <c r="P133" i="4" a="1"/>
  <c r="M81" i="15" a="1"/>
  <c r="P267" i="6" a="1"/>
  <c r="P101" i="15" a="1"/>
  <c r="DS13" i="7"/>
  <c r="DS31" i="7"/>
  <c r="DS44" i="7"/>
  <c r="DS41" i="7"/>
  <c r="DS32" i="7"/>
  <c r="DS33" i="7"/>
  <c r="M186" i="7" a="1"/>
  <c r="M195" i="7" a="1"/>
  <c r="M204" i="7" a="1"/>
  <c r="DS40" i="7"/>
  <c r="DS49" i="8"/>
  <c r="DS28" i="8"/>
  <c r="DS30" i="8"/>
  <c r="DS53" i="8"/>
  <c r="DS40" i="8"/>
  <c r="DS19" i="8"/>
  <c r="DS22" i="8"/>
  <c r="DS45" i="8"/>
  <c r="DS32" i="8"/>
  <c r="DS47" i="8"/>
  <c r="DS26" i="8"/>
  <c r="EX45" i="6"/>
  <c r="EX44" i="6"/>
  <c r="EX18" i="6"/>
  <c r="EX27" i="6"/>
  <c r="EX29" i="6"/>
  <c r="EX36" i="6"/>
  <c r="EX25" i="6"/>
  <c r="EX34" i="6"/>
  <c r="EX21" i="6"/>
  <c r="EX32" i="6"/>
  <c r="EX38" i="4"/>
  <c r="EX16" i="4"/>
  <c r="EX13" i="4"/>
  <c r="EX21" i="4"/>
  <c r="EX17" i="4"/>
  <c r="FE13" i="4" a="1"/>
  <c r="M192" i="4" a="1"/>
  <c r="FH13" i="4" a="1"/>
  <c r="M174" i="4" a="1"/>
  <c r="M183" i="4" a="1"/>
  <c r="EY13" i="4" a="1"/>
  <c r="M165" i="4" a="1"/>
  <c r="FB13" i="4" a="1"/>
  <c r="EX37" i="4"/>
  <c r="EX25" i="4"/>
  <c r="EX14" i="4"/>
  <c r="EX43" i="4"/>
  <c r="GK44" i="8"/>
  <c r="GK21" i="8"/>
  <c r="GK36" i="8"/>
  <c r="GK13" i="8"/>
  <c r="GK38" i="8"/>
  <c r="GK15" i="8"/>
  <c r="GK40" i="8"/>
  <c r="GK17" i="8"/>
  <c r="GK42" i="8"/>
  <c r="GK19" i="8"/>
  <c r="IH13" i="6" a="1"/>
  <c r="GK42" i="7"/>
  <c r="GK41" i="7"/>
  <c r="GK44" i="7"/>
  <c r="GK13" i="7"/>
  <c r="GK16" i="7"/>
  <c r="GK15" i="7"/>
  <c r="GK26" i="7"/>
  <c r="GK25" i="7"/>
  <c r="GK28" i="7"/>
  <c r="CC13" i="5" a="1"/>
  <c r="FL13" i="8" a="1"/>
  <c r="P153" i="5" a="1"/>
  <c r="GC13" i="4" a="1"/>
  <c r="GZ13" i="6" a="1"/>
  <c r="BJ44" i="5"/>
  <c r="BJ31" i="5"/>
  <c r="BJ34" i="5"/>
  <c r="BJ29" i="5"/>
  <c r="BJ27" i="5"/>
  <c r="BJ25" i="5"/>
  <c r="BJ19" i="5"/>
  <c r="BJ43" i="5"/>
  <c r="EQ33" i="8"/>
  <c r="EQ20" i="8"/>
  <c r="ER13" i="8" a="1"/>
  <c r="EU13" i="8" a="1"/>
  <c r="EQ35" i="8"/>
  <c r="EQ22" i="8"/>
  <c r="M167" i="8" a="1"/>
  <c r="EQ29" i="8"/>
  <c r="EQ24" i="8"/>
  <c r="EQ39" i="8"/>
  <c r="EQ18" i="8"/>
  <c r="EQ41" i="8"/>
  <c r="EQ28" i="8"/>
  <c r="GD13" i="6" a="1"/>
  <c r="FZ40" i="6"/>
  <c r="FZ29" i="6"/>
  <c r="FZ14" i="6"/>
  <c r="FZ53" i="6"/>
  <c r="FZ38" i="6"/>
  <c r="FZ45" i="6"/>
  <c r="FZ30" i="6"/>
  <c r="FZ27" i="6"/>
  <c r="FZ54" i="6"/>
  <c r="EQ43" i="7"/>
  <c r="EQ28" i="7"/>
  <c r="EQ33" i="7"/>
  <c r="EQ18" i="7"/>
  <c r="EQ44" i="7"/>
  <c r="EQ25" i="7"/>
  <c r="EQ36" i="7"/>
  <c r="EQ17" i="7"/>
  <c r="P243" i="8" a="1"/>
  <c r="P217" i="4" a="1"/>
  <c r="P198" i="4" a="1"/>
  <c r="P131" i="5" a="1"/>
  <c r="P275" i="15" a="1"/>
  <c r="P126" i="8" a="1"/>
  <c r="P32" i="15" a="1"/>
  <c r="P210" i="8" a="1"/>
  <c r="AG20" i="6" a="1"/>
  <c r="M148" i="15" a="1"/>
  <c r="M178" i="15" a="1"/>
  <c r="M214" i="8" a="1"/>
  <c r="M204" i="8" a="1"/>
  <c r="M176" i="8" a="1"/>
  <c r="M148" i="8" a="1"/>
  <c r="M223" i="8" a="1"/>
  <c r="GR13" i="8" a="1"/>
  <c r="DZ13" i="8" a="1"/>
  <c r="P286" i="15" a="1"/>
  <c r="EX13" i="8" a="1"/>
  <c r="IE13" i="6" a="1"/>
  <c r="P126" i="6" a="1"/>
  <c r="GA13" i="6" a="1"/>
  <c r="EY13" i="6" a="1"/>
  <c r="R169" i="5" l="1"/>
  <c r="Q169" i="5"/>
  <c r="Q170" i="5" s="1"/>
  <c r="P169" i="5"/>
  <c r="M176" i="8"/>
  <c r="O176" i="8"/>
  <c r="N176" i="8"/>
  <c r="M158" i="8"/>
  <c r="N158" i="8"/>
  <c r="O158" i="8"/>
  <c r="O204" i="8"/>
  <c r="M204" i="8"/>
  <c r="N204" i="8"/>
  <c r="O219" i="8"/>
  <c r="O142" i="4"/>
  <c r="Q230" i="15"/>
  <c r="Q234" i="15" s="1"/>
  <c r="R234" i="15" s="1"/>
  <c r="P230" i="15"/>
  <c r="R230" i="15"/>
  <c r="O226" i="4"/>
  <c r="O186" i="8"/>
  <c r="N186" i="8"/>
  <c r="M186" i="8"/>
  <c r="N148" i="8"/>
  <c r="M148" i="8"/>
  <c r="O148" i="8"/>
  <c r="Q135" i="7"/>
  <c r="Q139" i="7" s="1"/>
  <c r="R139" i="7" s="1"/>
  <c r="P135" i="7"/>
  <c r="R135" i="7"/>
  <c r="O245" i="15"/>
  <c r="O144" i="8"/>
  <c r="P126" i="6"/>
  <c r="R126" i="6"/>
  <c r="Q126" i="6"/>
  <c r="Q130" i="6" s="1"/>
  <c r="R130" i="6" s="1"/>
  <c r="Q131" i="5"/>
  <c r="Q135" i="5" s="1"/>
  <c r="R135" i="5" s="1"/>
  <c r="R131" i="5"/>
  <c r="P131" i="5"/>
  <c r="R198" i="4"/>
  <c r="Q198" i="4"/>
  <c r="Q202" i="4" s="1"/>
  <c r="R202" i="4" s="1"/>
  <c r="P198" i="4"/>
  <c r="P217" i="4"/>
  <c r="R217" i="4"/>
  <c r="Q217" i="4"/>
  <c r="Q221" i="4" s="1"/>
  <c r="R221" i="4" s="1"/>
  <c r="Q243" i="8"/>
  <c r="P243" i="8"/>
  <c r="R243" i="8"/>
  <c r="GB39" i="6"/>
  <c r="GA65" i="6"/>
  <c r="GA33" i="6"/>
  <c r="GB58" i="6"/>
  <c r="GB26" i="6"/>
  <c r="GA50" i="6"/>
  <c r="GA18" i="6"/>
  <c r="GB45" i="6"/>
  <c r="GB13" i="6"/>
  <c r="O283" i="6" s="1"/>
  <c r="GA39" i="6"/>
  <c r="GB64" i="6"/>
  <c r="GB32" i="6"/>
  <c r="GA56" i="6"/>
  <c r="GA24" i="6"/>
  <c r="GB51" i="6"/>
  <c r="GB19" i="6"/>
  <c r="GA45" i="6"/>
  <c r="GA13" i="6"/>
  <c r="GB38" i="6"/>
  <c r="GA62" i="6"/>
  <c r="GA30" i="6"/>
  <c r="GB57" i="6"/>
  <c r="GB25" i="6"/>
  <c r="GA51" i="6"/>
  <c r="GA19" i="6"/>
  <c r="GB44" i="6"/>
  <c r="GA68" i="6"/>
  <c r="GA36" i="6"/>
  <c r="GB63" i="6"/>
  <c r="GB31" i="6"/>
  <c r="GA57" i="6"/>
  <c r="GA25" i="6"/>
  <c r="GB50" i="6"/>
  <c r="GB18" i="6"/>
  <c r="GA42" i="6"/>
  <c r="GB69" i="6"/>
  <c r="GB37" i="6"/>
  <c r="GA63" i="6"/>
  <c r="GA31" i="6"/>
  <c r="GB56" i="6"/>
  <c r="GB24" i="6"/>
  <c r="GA48" i="6"/>
  <c r="GA16" i="6"/>
  <c r="GB43" i="6"/>
  <c r="GA69" i="6"/>
  <c r="GA37" i="6"/>
  <c r="GB62" i="6"/>
  <c r="GB30" i="6"/>
  <c r="GA54" i="6"/>
  <c r="GA22" i="6"/>
  <c r="GB49" i="6"/>
  <c r="GB17" i="6"/>
  <c r="GA43" i="6"/>
  <c r="GB68" i="6"/>
  <c r="GB36" i="6"/>
  <c r="GA60" i="6"/>
  <c r="GA28" i="6"/>
  <c r="GB55" i="6"/>
  <c r="GB23" i="6"/>
  <c r="GA49" i="6"/>
  <c r="GA17" i="6"/>
  <c r="GB42" i="6"/>
  <c r="GA66" i="6"/>
  <c r="GA34" i="6"/>
  <c r="GB61" i="6"/>
  <c r="GB29" i="6"/>
  <c r="GA55" i="6"/>
  <c r="GA23" i="6"/>
  <c r="GB48" i="6"/>
  <c r="GB16" i="6"/>
  <c r="GA40" i="6"/>
  <c r="GB67" i="6"/>
  <c r="GB35" i="6"/>
  <c r="GA61" i="6"/>
  <c r="GA29" i="6"/>
  <c r="GB54" i="6"/>
  <c r="GB22" i="6"/>
  <c r="GA46" i="6"/>
  <c r="GA14" i="6"/>
  <c r="GB41" i="6"/>
  <c r="GA67" i="6"/>
  <c r="GA35" i="6"/>
  <c r="GB60" i="6"/>
  <c r="GB28" i="6"/>
  <c r="GA52" i="6"/>
  <c r="GA20" i="6"/>
  <c r="GB47" i="6"/>
  <c r="GB15" i="6"/>
  <c r="GA41" i="6"/>
  <c r="GB66" i="6"/>
  <c r="GB34" i="6"/>
  <c r="GA58" i="6"/>
  <c r="GA26" i="6"/>
  <c r="GB53" i="6"/>
  <c r="GB21" i="6"/>
  <c r="GA47" i="6"/>
  <c r="GA15" i="6"/>
  <c r="GB40" i="6"/>
  <c r="GA64" i="6"/>
  <c r="GA32" i="6"/>
  <c r="GB59" i="6"/>
  <c r="GB27" i="6"/>
  <c r="GA53" i="6"/>
  <c r="GA21" i="6"/>
  <c r="GB46" i="6"/>
  <c r="GB14" i="6"/>
  <c r="GA38" i="6"/>
  <c r="GB65" i="6"/>
  <c r="GB33" i="6"/>
  <c r="GA59" i="6"/>
  <c r="GA27" i="6"/>
  <c r="GB52" i="6"/>
  <c r="GB20" i="6"/>
  <c r="GA44" i="6"/>
  <c r="GD65" i="6"/>
  <c r="GD68" i="6"/>
  <c r="GD36" i="6"/>
  <c r="GE61" i="6"/>
  <c r="GE29" i="6"/>
  <c r="GD55" i="6"/>
  <c r="GD23" i="6"/>
  <c r="GE48" i="6"/>
  <c r="GE16" i="6"/>
  <c r="GD42" i="6"/>
  <c r="GE67" i="6"/>
  <c r="GE35" i="6"/>
  <c r="GD61" i="6"/>
  <c r="GD29" i="6"/>
  <c r="GE54" i="6"/>
  <c r="GE22" i="6"/>
  <c r="GD48" i="6"/>
  <c r="GD16" i="6"/>
  <c r="GE41" i="6"/>
  <c r="GD67" i="6"/>
  <c r="GD35" i="6"/>
  <c r="GE60" i="6"/>
  <c r="GE28" i="6"/>
  <c r="GD46" i="6"/>
  <c r="GD14" i="6"/>
  <c r="GE31" i="6"/>
  <c r="GD49" i="6"/>
  <c r="GE66" i="6"/>
  <c r="GE18" i="6"/>
  <c r="GD17" i="6"/>
  <c r="GD60" i="6"/>
  <c r="GD28" i="6"/>
  <c r="GE53" i="6"/>
  <c r="GE21" i="6"/>
  <c r="GD47" i="6"/>
  <c r="GD15" i="6"/>
  <c r="GE40" i="6"/>
  <c r="GD66" i="6"/>
  <c r="GD34" i="6"/>
  <c r="GE59" i="6"/>
  <c r="GE27" i="6"/>
  <c r="GD53" i="6"/>
  <c r="GD21" i="6"/>
  <c r="GE46" i="6"/>
  <c r="GE14" i="6"/>
  <c r="GD40" i="6"/>
  <c r="GE65" i="6"/>
  <c r="GE33" i="6"/>
  <c r="GD59" i="6"/>
  <c r="GD27" i="6"/>
  <c r="GE52" i="6"/>
  <c r="GE20" i="6"/>
  <c r="GD38" i="6"/>
  <c r="GE55" i="6"/>
  <c r="GE23" i="6"/>
  <c r="GD41" i="6"/>
  <c r="GE58" i="6"/>
  <c r="GE50" i="6"/>
  <c r="GD52" i="6"/>
  <c r="GD20" i="6"/>
  <c r="GE45" i="6"/>
  <c r="GE13" i="6"/>
  <c r="O172" i="6" s="1"/>
  <c r="GD39" i="6"/>
  <c r="GE64" i="6"/>
  <c r="GE32" i="6"/>
  <c r="GD58" i="6"/>
  <c r="GD26" i="6"/>
  <c r="GE51" i="6"/>
  <c r="GE19" i="6"/>
  <c r="GD45" i="6"/>
  <c r="GD13" i="6"/>
  <c r="GE38" i="6"/>
  <c r="GD64" i="6"/>
  <c r="GD32" i="6"/>
  <c r="GE57" i="6"/>
  <c r="GE25" i="6"/>
  <c r="GD51" i="6"/>
  <c r="GD19" i="6"/>
  <c r="GE44" i="6"/>
  <c r="GD62" i="6"/>
  <c r="GD30" i="6"/>
  <c r="GE47" i="6"/>
  <c r="GE15" i="6"/>
  <c r="GD33" i="6"/>
  <c r="GE42" i="6"/>
  <c r="GE63" i="6"/>
  <c r="GE26" i="6"/>
  <c r="GD44" i="6"/>
  <c r="GE69" i="6"/>
  <c r="GE37" i="6"/>
  <c r="GD63" i="6"/>
  <c r="GD31" i="6"/>
  <c r="GE56" i="6"/>
  <c r="GE24" i="6"/>
  <c r="GD50" i="6"/>
  <c r="GD18" i="6"/>
  <c r="GE43" i="6"/>
  <c r="GD69" i="6"/>
  <c r="GD37" i="6"/>
  <c r="GE62" i="6"/>
  <c r="GE30" i="6"/>
  <c r="GD56" i="6"/>
  <c r="GD24" i="6"/>
  <c r="GE49" i="6"/>
  <c r="GE17" i="6"/>
  <c r="GD43" i="6"/>
  <c r="GE68" i="6"/>
  <c r="GE36" i="6"/>
  <c r="GD54" i="6"/>
  <c r="GD22" i="6"/>
  <c r="GE39" i="6"/>
  <c r="GD57" i="6"/>
  <c r="GD25" i="6"/>
  <c r="GE34" i="6"/>
  <c r="O167" i="8"/>
  <c r="N167" i="8"/>
  <c r="M167" i="8"/>
  <c r="EX41" i="8"/>
  <c r="EY62" i="8"/>
  <c r="EY30" i="8"/>
  <c r="EX50" i="8"/>
  <c r="EX18" i="8"/>
  <c r="EY39" i="8"/>
  <c r="EX63" i="8"/>
  <c r="EX31" i="8"/>
  <c r="EY52" i="8"/>
  <c r="EY20" i="8"/>
  <c r="EX40" i="8"/>
  <c r="EY61" i="8"/>
  <c r="EY29" i="8"/>
  <c r="EX53" i="8"/>
  <c r="EX21" i="8"/>
  <c r="EY42" i="8"/>
  <c r="EX62" i="8"/>
  <c r="EX30" i="8"/>
  <c r="EY51" i="8"/>
  <c r="EY19" i="8"/>
  <c r="EX35" i="8"/>
  <c r="EY56" i="8"/>
  <c r="EY24" i="8"/>
  <c r="EX44" i="8"/>
  <c r="EY65" i="8"/>
  <c r="EY33" i="8"/>
  <c r="EX65" i="8"/>
  <c r="EX33" i="8"/>
  <c r="EY54" i="8"/>
  <c r="EY22" i="8"/>
  <c r="EX42" i="8"/>
  <c r="EY63" i="8"/>
  <c r="EY31" i="8"/>
  <c r="EX55" i="8"/>
  <c r="EX23" i="8"/>
  <c r="EY44" i="8"/>
  <c r="EX64" i="8"/>
  <c r="EX32" i="8"/>
  <c r="EY53" i="8"/>
  <c r="EY21" i="8"/>
  <c r="EX45" i="8"/>
  <c r="EX13" i="8"/>
  <c r="EY34" i="8"/>
  <c r="EX54" i="8"/>
  <c r="EX22" i="8"/>
  <c r="EY43" i="8"/>
  <c r="EX59" i="8"/>
  <c r="EX27" i="8"/>
  <c r="EY48" i="8"/>
  <c r="EY16" i="8"/>
  <c r="EX36" i="8"/>
  <c r="EY57" i="8"/>
  <c r="EY25" i="8"/>
  <c r="EX57" i="8"/>
  <c r="EX25" i="8"/>
  <c r="EY46" i="8"/>
  <c r="EY14" i="8"/>
  <c r="EX34" i="8"/>
  <c r="EY55" i="8"/>
  <c r="EY23" i="8"/>
  <c r="EX47" i="8"/>
  <c r="EX15" i="8"/>
  <c r="EY36" i="8"/>
  <c r="EX56" i="8"/>
  <c r="EX24" i="8"/>
  <c r="EY45" i="8"/>
  <c r="EY13" i="8"/>
  <c r="O172" i="8" s="1"/>
  <c r="EX37" i="8"/>
  <c r="EY58" i="8"/>
  <c r="EY26" i="8"/>
  <c r="EX46" i="8"/>
  <c r="EX14" i="8"/>
  <c r="EY35" i="8"/>
  <c r="EX51" i="8"/>
  <c r="EX19" i="8"/>
  <c r="EY40" i="8"/>
  <c r="EX60" i="8"/>
  <c r="EX28" i="8"/>
  <c r="EY49" i="8"/>
  <c r="EY17" i="8"/>
  <c r="EX49" i="8"/>
  <c r="EX17" i="8"/>
  <c r="EY38" i="8"/>
  <c r="EX58" i="8"/>
  <c r="EX26" i="8"/>
  <c r="EY47" i="8"/>
  <c r="EY15" i="8"/>
  <c r="EX39" i="8"/>
  <c r="EY60" i="8"/>
  <c r="EY28" i="8"/>
  <c r="EX48" i="8"/>
  <c r="EX16" i="8"/>
  <c r="EY37" i="8"/>
  <c r="EX61" i="8"/>
  <c r="EX29" i="8"/>
  <c r="EY50" i="8"/>
  <c r="EY18" i="8"/>
  <c r="EX38" i="8"/>
  <c r="EY59" i="8"/>
  <c r="EY27" i="8"/>
  <c r="EX43" i="8"/>
  <c r="EY64" i="8"/>
  <c r="EY32" i="8"/>
  <c r="EX52" i="8"/>
  <c r="EX20" i="8"/>
  <c r="EY41" i="8"/>
  <c r="EU34" i="8"/>
  <c r="EU13" i="8"/>
  <c r="EV36" i="8"/>
  <c r="EU56" i="8"/>
  <c r="EU24" i="8"/>
  <c r="EV45" i="8"/>
  <c r="EV13" i="8"/>
  <c r="O163" i="8" s="1"/>
  <c r="EU35" i="8"/>
  <c r="EV50" i="8"/>
  <c r="EV40" i="8"/>
  <c r="EU60" i="8"/>
  <c r="EU28" i="8"/>
  <c r="EV49" i="8"/>
  <c r="EV17" i="8"/>
  <c r="EU39" i="8"/>
  <c r="EV62" i="8"/>
  <c r="EV14" i="8"/>
  <c r="EU26" i="8"/>
  <c r="EV39" i="8"/>
  <c r="EU53" i="8"/>
  <c r="EV34" i="8"/>
  <c r="EU33" i="8"/>
  <c r="EV35" i="8"/>
  <c r="EU38" i="8"/>
  <c r="EU17" i="8"/>
  <c r="EV51" i="8"/>
  <c r="EV55" i="8"/>
  <c r="EV60" i="8"/>
  <c r="EV28" i="8"/>
  <c r="EU48" i="8"/>
  <c r="EU16" i="8"/>
  <c r="EV37" i="8"/>
  <c r="EU59" i="8"/>
  <c r="EU27" i="8"/>
  <c r="EV64" i="8"/>
  <c r="EV32" i="8"/>
  <c r="EU52" i="8"/>
  <c r="EU20" i="8"/>
  <c r="EV41" i="8"/>
  <c r="EU63" i="8"/>
  <c r="EU31" i="8"/>
  <c r="EV46" i="8"/>
  <c r="EU58" i="8"/>
  <c r="EU18" i="8"/>
  <c r="EV31" i="8"/>
  <c r="EU37" i="8"/>
  <c r="EU22" i="8"/>
  <c r="EV26" i="8"/>
  <c r="EU57" i="8"/>
  <c r="EV59" i="8"/>
  <c r="EV42" i="8"/>
  <c r="EV19" i="8"/>
  <c r="EV54" i="8"/>
  <c r="EV23" i="8"/>
  <c r="EV52" i="8"/>
  <c r="EV20" i="8"/>
  <c r="EU40" i="8"/>
  <c r="EV61" i="8"/>
  <c r="EV29" i="8"/>
  <c r="EU51" i="8"/>
  <c r="EU19" i="8"/>
  <c r="EV56" i="8"/>
  <c r="EV24" i="8"/>
  <c r="EU44" i="8"/>
  <c r="EV65" i="8"/>
  <c r="EV33" i="8"/>
  <c r="EU55" i="8"/>
  <c r="EU23" i="8"/>
  <c r="EV38" i="8"/>
  <c r="EU50" i="8"/>
  <c r="EV63" i="8"/>
  <c r="EV15" i="8"/>
  <c r="EU29" i="8"/>
  <c r="EV43" i="8"/>
  <c r="EU46" i="8"/>
  <c r="EU25" i="8"/>
  <c r="EV27" i="8"/>
  <c r="EU62" i="8"/>
  <c r="EU41" i="8"/>
  <c r="EV22" i="8"/>
  <c r="EU45" i="8"/>
  <c r="EV44" i="8"/>
  <c r="EU64" i="8"/>
  <c r="EU32" i="8"/>
  <c r="EV53" i="8"/>
  <c r="EV21" i="8"/>
  <c r="EU43" i="8"/>
  <c r="EV58" i="8"/>
  <c r="EV48" i="8"/>
  <c r="EV16" i="8"/>
  <c r="EU36" i="8"/>
  <c r="EV57" i="8"/>
  <c r="EV25" i="8"/>
  <c r="EU47" i="8"/>
  <c r="EU15" i="8"/>
  <c r="EV30" i="8"/>
  <c r="EU42" i="8"/>
  <c r="EV47" i="8"/>
  <c r="EU61" i="8"/>
  <c r="EU21" i="8"/>
  <c r="EU65" i="8"/>
  <c r="EU14" i="8"/>
  <c r="EV18" i="8"/>
  <c r="EU49" i="8"/>
  <c r="EU30" i="8"/>
  <c r="EU54" i="8"/>
  <c r="ER56" i="8"/>
  <c r="ER24" i="8"/>
  <c r="ES45" i="8"/>
  <c r="ES13" i="8"/>
  <c r="O154" i="8" s="1"/>
  <c r="ER35" i="8"/>
  <c r="ES56" i="8"/>
  <c r="ES24" i="8"/>
  <c r="ES35" i="8"/>
  <c r="ER54" i="8"/>
  <c r="ES65" i="8"/>
  <c r="ES23" i="8"/>
  <c r="ER33" i="8"/>
  <c r="ES44" i="8"/>
  <c r="ER52" i="8"/>
  <c r="ES63" i="8"/>
  <c r="ES19" i="8"/>
  <c r="ER31" i="8"/>
  <c r="ES42" i="8"/>
  <c r="ER50" i="8"/>
  <c r="ES59" i="8"/>
  <c r="ES17" i="8"/>
  <c r="ER29" i="8"/>
  <c r="ES38" i="8"/>
  <c r="ER36" i="8"/>
  <c r="ES25" i="8"/>
  <c r="ER25" i="8"/>
  <c r="ES14" i="8"/>
  <c r="ER48" i="8"/>
  <c r="ER16" i="8"/>
  <c r="ES37" i="8"/>
  <c r="ER59" i="8"/>
  <c r="ER27" i="8"/>
  <c r="ES48" i="8"/>
  <c r="ES16" i="8"/>
  <c r="ER57" i="8"/>
  <c r="ER44" i="8"/>
  <c r="ES55" i="8"/>
  <c r="ER65" i="8"/>
  <c r="ER23" i="8"/>
  <c r="ES34" i="8"/>
  <c r="ER42" i="8"/>
  <c r="ES51" i="8"/>
  <c r="ER63" i="8"/>
  <c r="ER21" i="8"/>
  <c r="ES30" i="8"/>
  <c r="ER38" i="8"/>
  <c r="ES49" i="8"/>
  <c r="ER61" i="8"/>
  <c r="ER17" i="8"/>
  <c r="ES28" i="8"/>
  <c r="ER26" i="8"/>
  <c r="ES15" i="8"/>
  <c r="ES58" i="8"/>
  <c r="ER40" i="8"/>
  <c r="ES61" i="8"/>
  <c r="ES29" i="8"/>
  <c r="ER51" i="8"/>
  <c r="ER19" i="8"/>
  <c r="ES40" i="8"/>
  <c r="ER58" i="8"/>
  <c r="ER15" i="8"/>
  <c r="ER34" i="8"/>
  <c r="ES43" i="8"/>
  <c r="ER55" i="8"/>
  <c r="ER13" i="8"/>
  <c r="ES22" i="8"/>
  <c r="ER30" i="8"/>
  <c r="ES41" i="8"/>
  <c r="ER53" i="8"/>
  <c r="ES62" i="8"/>
  <c r="ES20" i="8"/>
  <c r="ER28" i="8"/>
  <c r="ES39" i="8"/>
  <c r="ER49" i="8"/>
  <c r="ES60" i="8"/>
  <c r="ES18" i="8"/>
  <c r="ES57" i="8"/>
  <c r="ER47" i="8"/>
  <c r="ES46" i="8"/>
  <c r="ER64" i="8"/>
  <c r="ER32" i="8"/>
  <c r="ES53" i="8"/>
  <c r="ES21" i="8"/>
  <c r="ER43" i="8"/>
  <c r="ES64" i="8"/>
  <c r="ES32" i="8"/>
  <c r="ER14" i="8"/>
  <c r="ES26" i="8"/>
  <c r="ER22" i="8"/>
  <c r="ES33" i="8"/>
  <c r="ER45" i="8"/>
  <c r="ES54" i="8"/>
  <c r="ER62" i="8"/>
  <c r="ER20" i="8"/>
  <c r="ES31" i="8"/>
  <c r="ER41" i="8"/>
  <c r="ES52" i="8"/>
  <c r="ER60" i="8"/>
  <c r="ER18" i="8"/>
  <c r="ES27" i="8"/>
  <c r="ER39" i="8"/>
  <c r="ES50" i="8"/>
  <c r="ER46" i="8"/>
  <c r="ES47" i="8"/>
  <c r="ER37" i="8"/>
  <c r="ES36" i="8"/>
  <c r="HA53" i="6"/>
  <c r="HA45" i="6"/>
  <c r="HA37" i="6"/>
  <c r="HA29" i="6"/>
  <c r="HA21" i="6"/>
  <c r="HA13" i="6"/>
  <c r="GZ49" i="6"/>
  <c r="GZ41" i="6"/>
  <c r="GZ33" i="6"/>
  <c r="GZ25" i="6"/>
  <c r="GZ17" i="6"/>
  <c r="HA54" i="6"/>
  <c r="HA46" i="6"/>
  <c r="HA38" i="6"/>
  <c r="HA30" i="6"/>
  <c r="HA22" i="6"/>
  <c r="HA14" i="6"/>
  <c r="GZ50" i="6"/>
  <c r="GZ42" i="6"/>
  <c r="GZ34" i="6"/>
  <c r="GZ26" i="6"/>
  <c r="GZ18" i="6"/>
  <c r="HA51" i="6"/>
  <c r="HA43" i="6"/>
  <c r="HA35" i="6"/>
  <c r="HA27" i="6"/>
  <c r="HA19" i="6"/>
  <c r="GZ55" i="6"/>
  <c r="GZ47" i="6"/>
  <c r="GZ39" i="6"/>
  <c r="GZ31" i="6"/>
  <c r="GZ23" i="6"/>
  <c r="GZ15" i="6"/>
  <c r="HA52" i="6"/>
  <c r="HA44" i="6"/>
  <c r="HA36" i="6"/>
  <c r="HA28" i="6"/>
  <c r="HA20" i="6"/>
  <c r="GZ56" i="6"/>
  <c r="GZ48" i="6"/>
  <c r="GZ40" i="6"/>
  <c r="GZ32" i="6"/>
  <c r="GZ24" i="6"/>
  <c r="GZ16" i="6"/>
  <c r="HA49" i="6"/>
  <c r="HA41" i="6"/>
  <c r="HA33" i="6"/>
  <c r="HA25" i="6"/>
  <c r="HA17" i="6"/>
  <c r="GZ53" i="6"/>
  <c r="GZ45" i="6"/>
  <c r="GZ37" i="6"/>
  <c r="GZ29" i="6"/>
  <c r="GZ21" i="6"/>
  <c r="GZ13" i="6"/>
  <c r="HA50" i="6"/>
  <c r="HA42" i="6"/>
  <c r="HA34" i="6"/>
  <c r="HA26" i="6"/>
  <c r="HA18" i="6"/>
  <c r="GZ54" i="6"/>
  <c r="GZ46" i="6"/>
  <c r="GZ38" i="6"/>
  <c r="GZ30" i="6"/>
  <c r="GZ22" i="6"/>
  <c r="GZ14" i="6"/>
  <c r="HA55" i="6"/>
  <c r="HA47" i="6"/>
  <c r="HA39" i="6"/>
  <c r="HA31" i="6"/>
  <c r="HA23" i="6"/>
  <c r="HA15" i="6"/>
  <c r="GZ51" i="6"/>
  <c r="GZ43" i="6"/>
  <c r="GZ35" i="6"/>
  <c r="GZ27" i="6"/>
  <c r="GZ19" i="6"/>
  <c r="HA56" i="6"/>
  <c r="HA48" i="6"/>
  <c r="HA40" i="6"/>
  <c r="HA32" i="6"/>
  <c r="HA24" i="6"/>
  <c r="HA16" i="6"/>
  <c r="GZ52" i="6"/>
  <c r="GZ44" i="6"/>
  <c r="GZ36" i="6"/>
  <c r="GZ28" i="6"/>
  <c r="GZ20" i="6"/>
  <c r="GD55" i="4"/>
  <c r="GD23" i="4"/>
  <c r="GD52" i="4"/>
  <c r="GD20" i="4"/>
  <c r="GC23" i="4"/>
  <c r="GC18" i="4"/>
  <c r="GC13" i="4"/>
  <c r="GD67" i="4"/>
  <c r="GD25" i="4"/>
  <c r="GD42" i="4"/>
  <c r="GC47" i="4"/>
  <c r="GC22" i="4"/>
  <c r="GC56" i="4"/>
  <c r="GD51" i="4"/>
  <c r="GD70" i="4"/>
  <c r="GD26" i="4"/>
  <c r="GC15" i="4"/>
  <c r="GC49" i="4"/>
  <c r="GC24" i="4"/>
  <c r="GD37" i="4"/>
  <c r="GD56" i="4"/>
  <c r="GD14" i="4"/>
  <c r="GC46" i="4"/>
  <c r="GC21" i="4"/>
  <c r="GD65" i="4"/>
  <c r="GC14" i="4"/>
  <c r="GD30" i="4"/>
  <c r="GD43" i="4"/>
  <c r="GC33" i="4"/>
  <c r="GC38" i="4"/>
  <c r="GD47" i="4"/>
  <c r="GD15" i="4"/>
  <c r="GD44" i="4"/>
  <c r="GC71" i="4"/>
  <c r="GC66" i="4"/>
  <c r="GC61" i="4"/>
  <c r="GC60" i="4"/>
  <c r="GD57" i="4"/>
  <c r="GD13" i="4"/>
  <c r="GD32" i="4"/>
  <c r="GC27" i="4"/>
  <c r="GC57" i="4"/>
  <c r="GC36" i="4"/>
  <c r="GD41" i="4"/>
  <c r="GD58" i="4"/>
  <c r="GD16" i="4"/>
  <c r="GC54" i="4"/>
  <c r="GC25" i="4"/>
  <c r="GD69" i="4"/>
  <c r="GD27" i="4"/>
  <c r="GD46" i="4"/>
  <c r="GC51" i="4"/>
  <c r="GC26" i="4"/>
  <c r="GC64" i="4"/>
  <c r="GD21" i="4"/>
  <c r="GC52" i="4"/>
  <c r="GC19" i="4"/>
  <c r="GD62" i="4"/>
  <c r="GD33" i="4"/>
  <c r="GC72" i="4"/>
  <c r="GD71" i="4"/>
  <c r="GD39" i="4"/>
  <c r="GD68" i="4"/>
  <c r="GD36" i="4"/>
  <c r="GC55" i="4"/>
  <c r="GC50" i="4"/>
  <c r="GC45" i="4"/>
  <c r="GC44" i="4"/>
  <c r="GD45" i="4"/>
  <c r="GD64" i="4"/>
  <c r="GD22" i="4"/>
  <c r="GC62" i="4"/>
  <c r="GC37" i="4"/>
  <c r="GC16" i="4"/>
  <c r="GD29" i="4"/>
  <c r="GD48" i="4"/>
  <c r="GC59" i="4"/>
  <c r="GC30" i="4"/>
  <c r="GC68" i="4"/>
  <c r="GD59" i="4"/>
  <c r="GD17" i="4"/>
  <c r="GD34" i="4"/>
  <c r="GC31" i="4"/>
  <c r="GC65" i="4"/>
  <c r="GC40" i="4"/>
  <c r="GD40" i="4"/>
  <c r="GD53" i="4"/>
  <c r="GC53" i="4"/>
  <c r="GD18" i="4"/>
  <c r="GD50" i="4"/>
  <c r="GD63" i="4"/>
  <c r="GD31" i="4"/>
  <c r="GD60" i="4"/>
  <c r="GD28" i="4"/>
  <c r="GC39" i="4"/>
  <c r="GC34" i="4"/>
  <c r="GC29" i="4"/>
  <c r="GC28" i="4"/>
  <c r="GD35" i="4"/>
  <c r="GD54" i="4"/>
  <c r="GC67" i="4"/>
  <c r="GC42" i="4"/>
  <c r="GC17" i="4"/>
  <c r="GD61" i="4"/>
  <c r="GD19" i="4"/>
  <c r="GD38" i="4"/>
  <c r="GC35" i="4"/>
  <c r="GC69" i="4"/>
  <c r="GC48" i="4"/>
  <c r="GD49" i="4"/>
  <c r="GD66" i="4"/>
  <c r="GD24" i="4"/>
  <c r="GC70" i="4"/>
  <c r="GC41" i="4"/>
  <c r="GC20" i="4"/>
  <c r="GC43" i="4"/>
  <c r="GD72" i="4"/>
  <c r="GC32" i="4"/>
  <c r="GC58" i="4"/>
  <c r="GC63" i="4"/>
  <c r="Q153" i="5"/>
  <c r="P153" i="5"/>
  <c r="R153" i="5"/>
  <c r="FM63" i="8"/>
  <c r="FM55" i="8"/>
  <c r="FM47" i="8"/>
  <c r="FM39" i="8"/>
  <c r="FM31" i="8"/>
  <c r="FM23" i="8"/>
  <c r="FM15" i="8"/>
  <c r="FL61" i="8"/>
  <c r="FL53" i="8"/>
  <c r="FL45" i="8"/>
  <c r="FL37" i="8"/>
  <c r="FL29" i="8"/>
  <c r="FL21" i="8"/>
  <c r="FL13" i="8"/>
  <c r="FM60" i="8"/>
  <c r="FM52" i="8"/>
  <c r="FM44" i="8"/>
  <c r="FM36" i="8"/>
  <c r="FM28" i="8"/>
  <c r="FM20" i="8"/>
  <c r="FL66" i="8"/>
  <c r="FL58" i="8"/>
  <c r="FL50" i="8"/>
  <c r="FL42" i="8"/>
  <c r="FL34" i="8"/>
  <c r="FL26" i="8"/>
  <c r="FL18" i="8"/>
  <c r="FM61" i="8"/>
  <c r="FM53" i="8"/>
  <c r="FM45" i="8"/>
  <c r="FM37" i="8"/>
  <c r="FM29" i="8"/>
  <c r="FM21" i="8"/>
  <c r="FM13" i="8"/>
  <c r="FL59" i="8"/>
  <c r="FL51" i="8"/>
  <c r="FL43" i="8"/>
  <c r="FL35" i="8"/>
  <c r="FL27" i="8"/>
  <c r="FL19" i="8"/>
  <c r="FM66" i="8"/>
  <c r="FM58" i="8"/>
  <c r="FM50" i="8"/>
  <c r="FM42" i="8"/>
  <c r="FM34" i="8"/>
  <c r="FM26" i="8"/>
  <c r="FM18" i="8"/>
  <c r="FL64" i="8"/>
  <c r="FL56" i="8"/>
  <c r="FL48" i="8"/>
  <c r="FL40" i="8"/>
  <c r="FL32" i="8"/>
  <c r="FL24" i="8"/>
  <c r="FL16" i="8"/>
  <c r="FM59" i="8"/>
  <c r="FM51" i="8"/>
  <c r="FM43" i="8"/>
  <c r="FM35" i="8"/>
  <c r="FM27" i="8"/>
  <c r="FM19" i="8"/>
  <c r="FL65" i="8"/>
  <c r="FL57" i="8"/>
  <c r="FL49" i="8"/>
  <c r="FL41" i="8"/>
  <c r="FL33" i="8"/>
  <c r="FL25" i="8"/>
  <c r="FL17" i="8"/>
  <c r="FM64" i="8"/>
  <c r="FM56" i="8"/>
  <c r="FM48" i="8"/>
  <c r="FM40" i="8"/>
  <c r="FM32" i="8"/>
  <c r="FM24" i="8"/>
  <c r="FM16" i="8"/>
  <c r="FL62" i="8"/>
  <c r="FL54" i="8"/>
  <c r="FL46" i="8"/>
  <c r="FL38" i="8"/>
  <c r="FL30" i="8"/>
  <c r="FL22" i="8"/>
  <c r="FL14" i="8"/>
  <c r="FM65" i="8"/>
  <c r="FM57" i="8"/>
  <c r="FM49" i="8"/>
  <c r="FM41" i="8"/>
  <c r="FM33" i="8"/>
  <c r="FM25" i="8"/>
  <c r="FM17" i="8"/>
  <c r="FL63" i="8"/>
  <c r="FL55" i="8"/>
  <c r="FL47" i="8"/>
  <c r="FL39" i="8"/>
  <c r="FL31" i="8"/>
  <c r="FL23" i="8"/>
  <c r="FL15" i="8"/>
  <c r="FM62" i="8"/>
  <c r="FM54" i="8"/>
  <c r="FM46" i="8"/>
  <c r="FM38" i="8"/>
  <c r="FM30" i="8"/>
  <c r="FM22" i="8"/>
  <c r="FM14" i="8"/>
  <c r="FL60" i="8"/>
  <c r="FL52" i="8"/>
  <c r="FL44" i="8"/>
  <c r="FL36" i="8"/>
  <c r="FL28" i="8"/>
  <c r="FL20" i="8"/>
  <c r="CC43" i="5"/>
  <c r="CD58" i="5"/>
  <c r="CD26" i="5"/>
  <c r="CC40" i="5"/>
  <c r="CD39" i="5"/>
  <c r="CD49" i="5"/>
  <c r="CC31" i="5"/>
  <c r="CD36" i="5"/>
  <c r="CC38" i="5"/>
  <c r="CD37" i="5"/>
  <c r="CC39" i="5"/>
  <c r="CD44" i="5"/>
  <c r="CC46" i="5"/>
  <c r="CD23" i="5"/>
  <c r="CC57" i="5"/>
  <c r="CC15" i="5"/>
  <c r="CD20" i="5"/>
  <c r="CC22" i="5"/>
  <c r="CD19" i="5"/>
  <c r="CC33" i="5"/>
  <c r="CD38" i="5"/>
  <c r="CC42" i="5"/>
  <c r="CD45" i="5"/>
  <c r="CC35" i="5"/>
  <c r="CD50" i="5"/>
  <c r="CD18" i="5"/>
  <c r="CC32" i="5"/>
  <c r="CD53" i="5"/>
  <c r="CD17" i="5"/>
  <c r="CC21" i="5"/>
  <c r="CD24" i="5"/>
  <c r="CC28" i="5"/>
  <c r="CD43" i="5"/>
  <c r="CC29" i="5"/>
  <c r="CD32" i="5"/>
  <c r="CC36" i="5"/>
  <c r="CD29" i="5"/>
  <c r="CC47" i="5"/>
  <c r="CD52" i="5"/>
  <c r="CC54" i="5"/>
  <c r="CD55" i="5"/>
  <c r="CD25" i="5"/>
  <c r="CC23" i="5"/>
  <c r="CD28" i="5"/>
  <c r="CC30" i="5"/>
  <c r="CD51" i="5"/>
  <c r="CC27" i="5"/>
  <c r="CD42" i="5"/>
  <c r="CC56" i="5"/>
  <c r="CC24" i="5"/>
  <c r="CD21" i="5"/>
  <c r="CC53" i="5"/>
  <c r="CD56" i="5"/>
  <c r="CD14" i="5"/>
  <c r="CC18" i="5"/>
  <c r="CD41" i="5"/>
  <c r="CC17" i="5"/>
  <c r="CD22" i="5"/>
  <c r="CC26" i="5"/>
  <c r="CD27" i="5"/>
  <c r="CC37" i="5"/>
  <c r="CD40" i="5"/>
  <c r="CC44" i="5"/>
  <c r="CD15" i="5"/>
  <c r="CC55" i="5"/>
  <c r="CC13" i="5"/>
  <c r="CD16" i="5"/>
  <c r="CC20" i="5"/>
  <c r="CD57" i="5"/>
  <c r="CC51" i="5"/>
  <c r="CC19" i="5"/>
  <c r="CD34" i="5"/>
  <c r="CC48" i="5"/>
  <c r="CC16" i="5"/>
  <c r="CD35" i="5"/>
  <c r="CC41" i="5"/>
  <c r="CD46" i="5"/>
  <c r="CC50" i="5"/>
  <c r="CD31" i="5"/>
  <c r="CC49" i="5"/>
  <c r="CD54" i="5"/>
  <c r="CC58" i="5"/>
  <c r="CC14" i="5"/>
  <c r="CD33" i="5"/>
  <c r="CC25" i="5"/>
  <c r="CD30" i="5"/>
  <c r="CC34" i="5"/>
  <c r="CD13" i="5"/>
  <c r="CC45" i="5"/>
  <c r="CD48" i="5"/>
  <c r="CC52" i="5"/>
  <c r="CD47" i="5"/>
  <c r="IH27" i="6"/>
  <c r="II36" i="6"/>
  <c r="IH44" i="6"/>
  <c r="II51" i="6"/>
  <c r="II19" i="6"/>
  <c r="IH23" i="6"/>
  <c r="II32" i="6"/>
  <c r="IH40" i="6"/>
  <c r="II47" i="6"/>
  <c r="II15" i="6"/>
  <c r="II46" i="6"/>
  <c r="IH33" i="6"/>
  <c r="IH50" i="6"/>
  <c r="II25" i="6"/>
  <c r="II22" i="6"/>
  <c r="II37" i="6"/>
  <c r="II50" i="6"/>
  <c r="IH26" i="6"/>
  <c r="IH21" i="6"/>
  <c r="II13" i="6"/>
  <c r="IH51" i="6"/>
  <c r="IH19" i="6"/>
  <c r="II28" i="6"/>
  <c r="IH36" i="6"/>
  <c r="II43" i="6"/>
  <c r="IH47" i="6"/>
  <c r="IH15" i="6"/>
  <c r="II24" i="6"/>
  <c r="IH32" i="6"/>
  <c r="II39" i="6"/>
  <c r="IH45" i="6"/>
  <c r="II30" i="6"/>
  <c r="IH17" i="6"/>
  <c r="IH34" i="6"/>
  <c r="IH29" i="6"/>
  <c r="IH46" i="6"/>
  <c r="II21" i="6"/>
  <c r="II34" i="6"/>
  <c r="II49" i="6"/>
  <c r="II14" i="6"/>
  <c r="IH43" i="6"/>
  <c r="II52" i="6"/>
  <c r="II20" i="6"/>
  <c r="IH28" i="6"/>
  <c r="II35" i="6"/>
  <c r="IH39" i="6"/>
  <c r="II48" i="6"/>
  <c r="II16" i="6"/>
  <c r="IH24" i="6"/>
  <c r="II31" i="6"/>
  <c r="IH37" i="6"/>
  <c r="IH38" i="6"/>
  <c r="II42" i="6"/>
  <c r="IH18" i="6"/>
  <c r="IH13" i="6"/>
  <c r="IH30" i="6"/>
  <c r="IH49" i="6"/>
  <c r="II18" i="6"/>
  <c r="II33" i="6"/>
  <c r="IH22" i="6"/>
  <c r="IH35" i="6"/>
  <c r="II44" i="6"/>
  <c r="IH52" i="6"/>
  <c r="IH20" i="6"/>
  <c r="II27" i="6"/>
  <c r="IH31" i="6"/>
  <c r="II40" i="6"/>
  <c r="IH48" i="6"/>
  <c r="IH16" i="6"/>
  <c r="II23" i="6"/>
  <c r="IH41" i="6"/>
  <c r="II29" i="6"/>
  <c r="II26" i="6"/>
  <c r="II41" i="6"/>
  <c r="II38" i="6"/>
  <c r="IH14" i="6"/>
  <c r="IH25" i="6"/>
  <c r="IH42" i="6"/>
  <c r="II17" i="6"/>
  <c r="II45" i="6"/>
  <c r="IF47" i="6"/>
  <c r="IF15" i="6"/>
  <c r="IE25" i="6"/>
  <c r="IF36" i="6"/>
  <c r="IE46" i="6"/>
  <c r="IE14" i="6"/>
  <c r="IF29" i="6"/>
  <c r="IE39" i="6"/>
  <c r="IF50" i="6"/>
  <c r="IF18" i="6"/>
  <c r="IE28" i="6"/>
  <c r="IF35" i="6"/>
  <c r="IE45" i="6"/>
  <c r="IE13" i="6"/>
  <c r="IF24" i="6"/>
  <c r="IE34" i="6"/>
  <c r="IF41" i="6"/>
  <c r="IE51" i="6"/>
  <c r="IE19" i="6"/>
  <c r="IF30" i="6"/>
  <c r="IE40" i="6"/>
  <c r="IF39" i="6"/>
  <c r="IE49" i="6"/>
  <c r="IE17" i="6"/>
  <c r="IF28" i="6"/>
  <c r="IE38" i="6"/>
  <c r="IF53" i="6"/>
  <c r="IF21" i="6"/>
  <c r="IE31" i="6"/>
  <c r="IF42" i="6"/>
  <c r="IE52" i="6"/>
  <c r="IE20" i="6"/>
  <c r="IF27" i="6"/>
  <c r="IE37" i="6"/>
  <c r="IF48" i="6"/>
  <c r="IF16" i="6"/>
  <c r="IE26" i="6"/>
  <c r="IF33" i="6"/>
  <c r="IE43" i="6"/>
  <c r="IF54" i="6"/>
  <c r="IF22" i="6"/>
  <c r="IE32" i="6"/>
  <c r="IF31" i="6"/>
  <c r="IE41" i="6"/>
  <c r="IF52" i="6"/>
  <c r="IF20" i="6"/>
  <c r="IE30" i="6"/>
  <c r="IF45" i="6"/>
  <c r="IF13" i="6"/>
  <c r="O271" i="6" s="1"/>
  <c r="IE23" i="6"/>
  <c r="IF34" i="6"/>
  <c r="IE44" i="6"/>
  <c r="IF51" i="6"/>
  <c r="IF19" i="6"/>
  <c r="IE29" i="6"/>
  <c r="IF40" i="6"/>
  <c r="IE50" i="6"/>
  <c r="IE18" i="6"/>
  <c r="IF25" i="6"/>
  <c r="IE35" i="6"/>
  <c r="IF46" i="6"/>
  <c r="IF14" i="6"/>
  <c r="IE24" i="6"/>
  <c r="IF23" i="6"/>
  <c r="IE33" i="6"/>
  <c r="IF44" i="6"/>
  <c r="IE54" i="6"/>
  <c r="IE22" i="6"/>
  <c r="IF37" i="6"/>
  <c r="IE47" i="6"/>
  <c r="IE15" i="6"/>
  <c r="IF26" i="6"/>
  <c r="IE36" i="6"/>
  <c r="IF43" i="6"/>
  <c r="IE53" i="6"/>
  <c r="IE21" i="6"/>
  <c r="IF32" i="6"/>
  <c r="IE42" i="6"/>
  <c r="IF49" i="6"/>
  <c r="IF17" i="6"/>
  <c r="IE27" i="6"/>
  <c r="IF38" i="6"/>
  <c r="IE48" i="6"/>
  <c r="IE16" i="6"/>
  <c r="FC66" i="4"/>
  <c r="FC34" i="4"/>
  <c r="FC59" i="4"/>
  <c r="FC27" i="4"/>
  <c r="FB36" i="4"/>
  <c r="FB27" i="4"/>
  <c r="FB18" i="4"/>
  <c r="FB13" i="4"/>
  <c r="FC28" i="4"/>
  <c r="FC41" i="4"/>
  <c r="FB44" i="4"/>
  <c r="FB15" i="4"/>
  <c r="FB41" i="4"/>
  <c r="FC40" i="4"/>
  <c r="FC55" i="4"/>
  <c r="FC13" i="4"/>
  <c r="O170" i="4" s="1"/>
  <c r="FB39" i="4"/>
  <c r="FB65" i="4"/>
  <c r="FC36" i="4"/>
  <c r="FB60" i="4"/>
  <c r="FB57" i="4"/>
  <c r="FC69" i="4"/>
  <c r="FB67" i="4"/>
  <c r="FC68" i="4"/>
  <c r="FC39" i="4"/>
  <c r="FB62" i="4"/>
  <c r="FC44" i="4"/>
  <c r="FC15" i="4"/>
  <c r="FB14" i="4"/>
  <c r="FC58" i="4"/>
  <c r="FC26" i="4"/>
  <c r="FC51" i="4"/>
  <c r="FC19" i="4"/>
  <c r="FB20" i="4"/>
  <c r="FB66" i="4"/>
  <c r="FB61" i="4"/>
  <c r="FC60" i="4"/>
  <c r="FC16" i="4"/>
  <c r="FC31" i="4"/>
  <c r="FB24" i="4"/>
  <c r="FB46" i="4"/>
  <c r="FB21" i="4"/>
  <c r="FC30" i="4"/>
  <c r="FC45" i="4"/>
  <c r="FB48" i="4"/>
  <c r="FB19" i="4"/>
  <c r="FB49" i="4"/>
  <c r="FC14" i="4"/>
  <c r="FB16" i="4"/>
  <c r="FB17" i="4"/>
  <c r="FC47" i="4"/>
  <c r="FB23" i="4"/>
  <c r="FC46" i="4"/>
  <c r="FC17" i="4"/>
  <c r="FB22" i="4"/>
  <c r="FC22" i="4"/>
  <c r="FB32" i="4"/>
  <c r="FB33" i="4"/>
  <c r="FC50" i="4"/>
  <c r="FC18" i="4"/>
  <c r="FC43" i="4"/>
  <c r="FB68" i="4"/>
  <c r="FB59" i="4"/>
  <c r="FB50" i="4"/>
  <c r="FB45" i="4"/>
  <c r="FC48" i="4"/>
  <c r="FC63" i="4"/>
  <c r="FC21" i="4"/>
  <c r="FB55" i="4"/>
  <c r="FB26" i="4"/>
  <c r="FC62" i="4"/>
  <c r="FC20" i="4"/>
  <c r="FC33" i="4"/>
  <c r="FB28" i="4"/>
  <c r="FB54" i="4"/>
  <c r="FB25" i="4"/>
  <c r="FC49" i="4"/>
  <c r="FB31" i="4"/>
  <c r="FC54" i="4"/>
  <c r="FC25" i="4"/>
  <c r="FB38" i="4"/>
  <c r="FC24" i="4"/>
  <c r="FB40" i="4"/>
  <c r="FB37" i="4"/>
  <c r="FC57" i="4"/>
  <c r="FB47" i="4"/>
  <c r="FC42" i="4"/>
  <c r="FC67" i="4"/>
  <c r="FC35" i="4"/>
  <c r="FB52" i="4"/>
  <c r="FB43" i="4"/>
  <c r="FB34" i="4"/>
  <c r="FB29" i="4"/>
  <c r="FC38" i="4"/>
  <c r="FC53" i="4"/>
  <c r="FB64" i="4"/>
  <c r="FB35" i="4"/>
  <c r="FB69" i="4"/>
  <c r="FC52" i="4"/>
  <c r="FC65" i="4"/>
  <c r="FC23" i="4"/>
  <c r="FB63" i="4"/>
  <c r="FB30" i="4"/>
  <c r="FC56" i="4"/>
  <c r="FC29" i="4"/>
  <c r="FB42" i="4"/>
  <c r="FC32" i="4"/>
  <c r="FB56" i="4"/>
  <c r="FB53" i="4"/>
  <c r="FC61" i="4"/>
  <c r="FB51" i="4"/>
  <c r="FC64" i="4"/>
  <c r="FC37" i="4"/>
  <c r="FB58" i="4"/>
  <c r="M165" i="4"/>
  <c r="O165" i="4"/>
  <c r="N165" i="4"/>
  <c r="EY62" i="4"/>
  <c r="EY30" i="4"/>
  <c r="EY55" i="4"/>
  <c r="EY23" i="4"/>
  <c r="EZ29" i="4"/>
  <c r="EZ24" i="4"/>
  <c r="EZ15" i="4"/>
  <c r="EY66" i="4"/>
  <c r="EY24" i="4"/>
  <c r="EY37" i="4"/>
  <c r="EZ37" i="4"/>
  <c r="EZ67" i="4"/>
  <c r="EZ34" i="4"/>
  <c r="EY48" i="4"/>
  <c r="EY61" i="4"/>
  <c r="EY19" i="4"/>
  <c r="EZ60" i="4"/>
  <c r="EZ27" i="4"/>
  <c r="EY64" i="4"/>
  <c r="EY35" i="4"/>
  <c r="EZ59" i="4"/>
  <c r="EY40" i="4"/>
  <c r="EZ69" i="4"/>
  <c r="EZ66" i="4"/>
  <c r="EY67" i="4"/>
  <c r="EZ68" i="4"/>
  <c r="EY50" i="4"/>
  <c r="EY21" i="4"/>
  <c r="EZ35" i="4"/>
  <c r="EY54" i="4"/>
  <c r="EY22" i="4"/>
  <c r="EY47" i="4"/>
  <c r="EY15" i="4"/>
  <c r="EZ13" i="4"/>
  <c r="O182" i="5" s="1"/>
  <c r="EZ63" i="4"/>
  <c r="EZ54" i="4"/>
  <c r="EY56" i="4"/>
  <c r="EY69" i="4"/>
  <c r="EY27" i="4"/>
  <c r="EZ17" i="4"/>
  <c r="EZ43" i="4"/>
  <c r="EZ14" i="4"/>
  <c r="EY36" i="4"/>
  <c r="EY51" i="4"/>
  <c r="EZ65" i="4"/>
  <c r="EZ36" i="4"/>
  <c r="EZ62" i="4"/>
  <c r="EY42" i="4"/>
  <c r="EY13" i="4"/>
  <c r="EZ19" i="4"/>
  <c r="EY18" i="4"/>
  <c r="EZ25" i="4"/>
  <c r="EZ26" i="4"/>
  <c r="EY45" i="4"/>
  <c r="EZ28" i="4"/>
  <c r="EY28" i="4"/>
  <c r="EZ49" i="4"/>
  <c r="EZ46" i="4"/>
  <c r="EY46" i="4"/>
  <c r="EY14" i="4"/>
  <c r="EY39" i="4"/>
  <c r="EZ61" i="4"/>
  <c r="EZ56" i="4"/>
  <c r="EZ47" i="4"/>
  <c r="EZ38" i="4"/>
  <c r="EY44" i="4"/>
  <c r="EY59" i="4"/>
  <c r="EY17" i="4"/>
  <c r="EZ52" i="4"/>
  <c r="EZ23" i="4"/>
  <c r="EY68" i="4"/>
  <c r="EY26" i="4"/>
  <c r="EY41" i="4"/>
  <c r="EZ41" i="4"/>
  <c r="EZ16" i="4"/>
  <c r="EZ42" i="4"/>
  <c r="EY20" i="4"/>
  <c r="EZ33" i="4"/>
  <c r="EZ30" i="4"/>
  <c r="EY53" i="4"/>
  <c r="EZ44" i="4"/>
  <c r="EY52" i="4"/>
  <c r="EY25" i="4"/>
  <c r="EZ39" i="4"/>
  <c r="EY65" i="4"/>
  <c r="EZ64" i="4"/>
  <c r="EY38" i="4"/>
  <c r="EY63" i="4"/>
  <c r="EY31" i="4"/>
  <c r="EZ45" i="4"/>
  <c r="EZ40" i="4"/>
  <c r="EZ31" i="4"/>
  <c r="EZ22" i="4"/>
  <c r="EY34" i="4"/>
  <c r="EY49" i="4"/>
  <c r="EZ57" i="4"/>
  <c r="EZ32" i="4"/>
  <c r="EZ58" i="4"/>
  <c r="EY58" i="4"/>
  <c r="EY16" i="4"/>
  <c r="EY29" i="4"/>
  <c r="EZ21" i="4"/>
  <c r="EZ51" i="4"/>
  <c r="EZ18" i="4"/>
  <c r="EY57" i="4"/>
  <c r="EZ48" i="4"/>
  <c r="EY60" i="4"/>
  <c r="EY33" i="4"/>
  <c r="EZ55" i="4"/>
  <c r="EY32" i="4"/>
  <c r="EZ53" i="4"/>
  <c r="EZ50" i="4"/>
  <c r="EY43" i="4"/>
  <c r="EZ20" i="4"/>
  <c r="M183" i="4"/>
  <c r="O183" i="4"/>
  <c r="N183" i="4"/>
  <c r="N174" i="4"/>
  <c r="M174" i="4"/>
  <c r="O174" i="4"/>
  <c r="FI47" i="4"/>
  <c r="FI15" i="4"/>
  <c r="FI40" i="4"/>
  <c r="FI69" i="4"/>
  <c r="FI27" i="4"/>
  <c r="FI42" i="4"/>
  <c r="FH49" i="4"/>
  <c r="FH44" i="4"/>
  <c r="FH35" i="4"/>
  <c r="FH26" i="4"/>
  <c r="FI25" i="4"/>
  <c r="FI26" i="4"/>
  <c r="FH64" i="4"/>
  <c r="FH31" i="4"/>
  <c r="FI65" i="4"/>
  <c r="FI66" i="4"/>
  <c r="FH61" i="4"/>
  <c r="FH36" i="4"/>
  <c r="FH62" i="4"/>
  <c r="FI45" i="4"/>
  <c r="FI46" i="4"/>
  <c r="FH37" i="4"/>
  <c r="FH63" i="4"/>
  <c r="FH34" i="4"/>
  <c r="FI29" i="4"/>
  <c r="FI28" i="4"/>
  <c r="FH68" i="4"/>
  <c r="FH39" i="4"/>
  <c r="FI39" i="4"/>
  <c r="FI64" i="4"/>
  <c r="FI32" i="4"/>
  <c r="FI59" i="4"/>
  <c r="FI17" i="4"/>
  <c r="FI30" i="4"/>
  <c r="FH33" i="4"/>
  <c r="FH28" i="4"/>
  <c r="FH19" i="4"/>
  <c r="FI67" i="4"/>
  <c r="FI68" i="4"/>
  <c r="FH69" i="4"/>
  <c r="FH40" i="4"/>
  <c r="FH66" i="4"/>
  <c r="FI51" i="4"/>
  <c r="FI50" i="4"/>
  <c r="FH41" i="4"/>
  <c r="FH16" i="4"/>
  <c r="FH38" i="4"/>
  <c r="FI33" i="4"/>
  <c r="FI34" i="4"/>
  <c r="FH13" i="4"/>
  <c r="FH43" i="4"/>
  <c r="FH14" i="4"/>
  <c r="FI13" i="4"/>
  <c r="O188" i="4" s="1"/>
  <c r="FI14" i="4"/>
  <c r="FH48" i="4"/>
  <c r="FH15" i="4"/>
  <c r="FI63" i="4"/>
  <c r="FI31" i="4"/>
  <c r="FI56" i="4"/>
  <c r="FI24" i="4"/>
  <c r="FI49" i="4"/>
  <c r="FI62" i="4"/>
  <c r="FI20" i="4"/>
  <c r="FH17" i="4"/>
  <c r="FH67" i="4"/>
  <c r="FH58" i="4"/>
  <c r="FI53" i="4"/>
  <c r="FI54" i="4"/>
  <c r="FH45" i="4"/>
  <c r="FH20" i="4"/>
  <c r="FH46" i="4"/>
  <c r="FI35" i="4"/>
  <c r="FI36" i="4"/>
  <c r="FH21" i="4"/>
  <c r="FH47" i="4"/>
  <c r="FH18" i="4"/>
  <c r="FI19" i="4"/>
  <c r="FI18" i="4"/>
  <c r="FH52" i="4"/>
  <c r="FH23" i="4"/>
  <c r="FI57" i="4"/>
  <c r="FI58" i="4"/>
  <c r="FH53" i="4"/>
  <c r="FH24" i="4"/>
  <c r="FH50" i="4"/>
  <c r="FI55" i="4"/>
  <c r="FI23" i="4"/>
  <c r="FI48" i="4"/>
  <c r="FI16" i="4"/>
  <c r="FI37" i="4"/>
  <c r="FI52" i="4"/>
  <c r="FH65" i="4"/>
  <c r="FH60" i="4"/>
  <c r="FH51" i="4"/>
  <c r="FH42" i="4"/>
  <c r="FI41" i="4"/>
  <c r="FI38" i="4"/>
  <c r="FH25" i="4"/>
  <c r="FH55" i="4"/>
  <c r="FH22" i="4"/>
  <c r="FI21" i="4"/>
  <c r="FI22" i="4"/>
  <c r="FH56" i="4"/>
  <c r="FH27" i="4"/>
  <c r="FI61" i="4"/>
  <c r="FI60" i="4"/>
  <c r="FH57" i="4"/>
  <c r="FH32" i="4"/>
  <c r="FH54" i="4"/>
  <c r="FI43" i="4"/>
  <c r="FI44" i="4"/>
  <c r="FH29" i="4"/>
  <c r="FH59" i="4"/>
  <c r="FH30" i="4"/>
  <c r="O192" i="4"/>
  <c r="M192" i="4"/>
  <c r="N192" i="4"/>
  <c r="FE63" i="4"/>
  <c r="FE29" i="4"/>
  <c r="FE54" i="4"/>
  <c r="FE22" i="4"/>
  <c r="FF22" i="4"/>
  <c r="FF17" i="4"/>
  <c r="FF67" i="4"/>
  <c r="FE61" i="4"/>
  <c r="FE17" i="4"/>
  <c r="FE32" i="4"/>
  <c r="FF18" i="4"/>
  <c r="FF52" i="4"/>
  <c r="FF23" i="4"/>
  <c r="FE33" i="4"/>
  <c r="FE48" i="4"/>
  <c r="FF50" i="4"/>
  <c r="FF25" i="4"/>
  <c r="FF55" i="4"/>
  <c r="FE41" i="4"/>
  <c r="FE56" i="4"/>
  <c r="FF66" i="4"/>
  <c r="FF41" i="4"/>
  <c r="FF16" i="4"/>
  <c r="FE50" i="4"/>
  <c r="FE25" i="4"/>
  <c r="FF39" i="4"/>
  <c r="FF14" i="4"/>
  <c r="FE60" i="4"/>
  <c r="FE53" i="4"/>
  <c r="FE21" i="4"/>
  <c r="FE46" i="4"/>
  <c r="FE14" i="4"/>
  <c r="FF65" i="4"/>
  <c r="FF60" i="4"/>
  <c r="FF51" i="4"/>
  <c r="FE49" i="4"/>
  <c r="FE64" i="4"/>
  <c r="FE20" i="4"/>
  <c r="FF57" i="4"/>
  <c r="FF32" i="4"/>
  <c r="FE69" i="4"/>
  <c r="FE23" i="4"/>
  <c r="FE36" i="4"/>
  <c r="FF30" i="4"/>
  <c r="FF64" i="4"/>
  <c r="FF31" i="4"/>
  <c r="FE31" i="4"/>
  <c r="FE44" i="4"/>
  <c r="FF46" i="4"/>
  <c r="FF21" i="4"/>
  <c r="FF47" i="4"/>
  <c r="FF58" i="4"/>
  <c r="FE40" i="4"/>
  <c r="FE59" i="4"/>
  <c r="FF48" i="4"/>
  <c r="FE18" i="4"/>
  <c r="FE65" i="4"/>
  <c r="FE45" i="4"/>
  <c r="FE13" i="4"/>
  <c r="FE38" i="4"/>
  <c r="FF54" i="4"/>
  <c r="FF49" i="4"/>
  <c r="FF44" i="4"/>
  <c r="FF35" i="4"/>
  <c r="FE39" i="4"/>
  <c r="FE52" i="4"/>
  <c r="FF62" i="4"/>
  <c r="FF37" i="4"/>
  <c r="FF63" i="4"/>
  <c r="FE55" i="4"/>
  <c r="FE68" i="4"/>
  <c r="FE26" i="4"/>
  <c r="FF69" i="4"/>
  <c r="FF40" i="4"/>
  <c r="FE67" i="4"/>
  <c r="FE19" i="4"/>
  <c r="FE34" i="4"/>
  <c r="FF26" i="4"/>
  <c r="FF56" i="4"/>
  <c r="FF27" i="4"/>
  <c r="FF29" i="4"/>
  <c r="FF34" i="4"/>
  <c r="FE15" i="4"/>
  <c r="FF15" i="4"/>
  <c r="FF53" i="4"/>
  <c r="FE57" i="4"/>
  <c r="FE37" i="4"/>
  <c r="FE62" i="4"/>
  <c r="FE30" i="4"/>
  <c r="FF38" i="4"/>
  <c r="FF33" i="4"/>
  <c r="FF28" i="4"/>
  <c r="FF19" i="4"/>
  <c r="FE27" i="4"/>
  <c r="FE42" i="4"/>
  <c r="FF42" i="4"/>
  <c r="FF13" i="4"/>
  <c r="FF43" i="4"/>
  <c r="FE43" i="4"/>
  <c r="FE58" i="4"/>
  <c r="FE16" i="4"/>
  <c r="FF45" i="4"/>
  <c r="FF20" i="4"/>
  <c r="FE51" i="4"/>
  <c r="FE66" i="4"/>
  <c r="FE24" i="4"/>
  <c r="FF61" i="4"/>
  <c r="FF36" i="4"/>
  <c r="FE35" i="4"/>
  <c r="FF59" i="4"/>
  <c r="FF68" i="4"/>
  <c r="FE28" i="4"/>
  <c r="FE47" i="4"/>
  <c r="FF24" i="4"/>
  <c r="O204" i="7"/>
  <c r="N204" i="7"/>
  <c r="M204" i="7"/>
  <c r="N195" i="7"/>
  <c r="O195" i="7"/>
  <c r="M195" i="7"/>
  <c r="N186" i="7"/>
  <c r="O186" i="7"/>
  <c r="M186" i="7"/>
  <c r="Q101" i="15"/>
  <c r="Q105" i="15" s="1"/>
  <c r="R105" i="15" s="1"/>
  <c r="R101" i="15"/>
  <c r="P101" i="15"/>
  <c r="R267" i="6"/>
  <c r="Q267" i="6"/>
  <c r="P267" i="6"/>
  <c r="O81" i="15"/>
  <c r="N81" i="15"/>
  <c r="M81" i="15"/>
  <c r="Q133" i="4"/>
  <c r="Q137" i="4" s="1"/>
  <c r="R137" i="4" s="1"/>
  <c r="P133" i="4"/>
  <c r="R133" i="4"/>
  <c r="Q124" i="4"/>
  <c r="Q128" i="4" s="1"/>
  <c r="R128" i="4" s="1"/>
  <c r="R124" i="4"/>
  <c r="P124" i="4"/>
  <c r="P13" i="15"/>
  <c r="R13" i="15"/>
  <c r="Q13" i="15"/>
  <c r="Q17" i="15" s="1"/>
  <c r="R17" i="15" s="1"/>
  <c r="N158" i="7"/>
  <c r="O158" i="7"/>
  <c r="M158" i="7"/>
  <c r="N176" i="7"/>
  <c r="O176" i="7"/>
  <c r="M176" i="7"/>
  <c r="O167" i="7"/>
  <c r="M167" i="7"/>
  <c r="N167" i="7"/>
  <c r="GS36" i="7"/>
  <c r="GS49" i="7"/>
  <c r="GR27" i="7"/>
  <c r="GS19" i="7"/>
  <c r="GS33" i="7"/>
  <c r="GS54" i="7"/>
  <c r="GS22" i="7"/>
  <c r="GR45" i="7"/>
  <c r="GR13" i="7"/>
  <c r="GR30" i="7"/>
  <c r="GR48" i="7"/>
  <c r="GS32" i="7"/>
  <c r="GR23" i="7"/>
  <c r="GS25" i="7"/>
  <c r="GS18" i="7"/>
  <c r="GS47" i="7"/>
  <c r="GR40" i="7"/>
  <c r="GR15" i="7"/>
  <c r="GS55" i="7"/>
  <c r="GR24" i="7"/>
  <c r="GS27" i="7"/>
  <c r="GR49" i="7"/>
  <c r="GS28" i="7"/>
  <c r="GR51" i="7"/>
  <c r="GR19" i="7"/>
  <c r="GR42" i="7"/>
  <c r="GS17" i="7"/>
  <c r="GS46" i="7"/>
  <c r="GS14" i="7"/>
  <c r="GR37" i="7"/>
  <c r="GS39" i="7"/>
  <c r="GR14" i="7"/>
  <c r="GR32" i="7"/>
  <c r="GS16" i="7"/>
  <c r="GS43" i="7"/>
  <c r="GR36" i="7"/>
  <c r="GR57" i="7"/>
  <c r="GS15" i="7"/>
  <c r="GS56" i="7"/>
  <c r="GR34" i="7"/>
  <c r="GR33" i="7"/>
  <c r="GS40" i="7"/>
  <c r="GS41" i="7"/>
  <c r="GR17" i="7"/>
  <c r="GS52" i="7"/>
  <c r="GS20" i="7"/>
  <c r="GR43" i="7"/>
  <c r="GR54" i="7"/>
  <c r="GR26" i="7"/>
  <c r="GR44" i="7"/>
  <c r="GS38" i="7"/>
  <c r="GS51" i="7"/>
  <c r="GR29" i="7"/>
  <c r="GS23" i="7"/>
  <c r="GS37" i="7"/>
  <c r="GR16" i="7"/>
  <c r="GR55" i="7"/>
  <c r="GR52" i="7"/>
  <c r="GS50" i="7"/>
  <c r="GR41" i="7"/>
  <c r="GR22" i="7"/>
  <c r="GS24" i="7"/>
  <c r="GR56" i="7"/>
  <c r="GS31" i="7"/>
  <c r="GS53" i="7"/>
  <c r="GR20" i="7"/>
  <c r="GR38" i="7"/>
  <c r="GS44" i="7"/>
  <c r="GS57" i="7"/>
  <c r="GR35" i="7"/>
  <c r="GS35" i="7"/>
  <c r="GR50" i="7"/>
  <c r="GR28" i="7"/>
  <c r="GS30" i="7"/>
  <c r="GR53" i="7"/>
  <c r="GR21" i="7"/>
  <c r="GR46" i="7"/>
  <c r="GS21" i="7"/>
  <c r="GS48" i="7"/>
  <c r="GR39" i="7"/>
  <c r="GR18" i="7"/>
  <c r="GS34" i="7"/>
  <c r="GR25" i="7"/>
  <c r="GS29" i="7"/>
  <c r="GR47" i="7"/>
  <c r="GS42" i="7"/>
  <c r="GS45" i="7"/>
  <c r="GR31" i="7"/>
  <c r="GS26" i="7"/>
  <c r="GS13" i="7"/>
  <c r="GP39" i="7"/>
  <c r="GO40" i="7"/>
  <c r="GO31" i="7"/>
  <c r="GO20" i="7"/>
  <c r="GO41" i="7"/>
  <c r="GP17" i="7"/>
  <c r="GP46" i="7"/>
  <c r="GO33" i="7"/>
  <c r="GP24" i="7"/>
  <c r="GP19" i="7"/>
  <c r="GO36" i="7"/>
  <c r="GP37" i="7"/>
  <c r="GP28" i="7"/>
  <c r="GP43" i="7"/>
  <c r="GP16" i="7"/>
  <c r="GP27" i="7"/>
  <c r="GP45" i="7"/>
  <c r="GO19" i="7"/>
  <c r="GP31" i="7"/>
  <c r="GO29" i="7"/>
  <c r="GP20" i="7"/>
  <c r="GP44" i="7"/>
  <c r="GP41" i="7"/>
  <c r="GO44" i="7"/>
  <c r="GO34" i="7"/>
  <c r="GP22" i="7"/>
  <c r="GO14" i="7"/>
  <c r="GP34" i="7"/>
  <c r="GP14" i="7"/>
  <c r="GP21" i="7"/>
  <c r="GP38" i="7"/>
  <c r="GO48" i="7"/>
  <c r="GP29" i="7"/>
  <c r="GO24" i="7"/>
  <c r="GP13" i="7"/>
  <c r="GO18" i="7"/>
  <c r="GO47" i="7"/>
  <c r="GP23" i="7"/>
  <c r="GP18" i="7"/>
  <c r="GO42" i="7"/>
  <c r="GP32" i="7"/>
  <c r="GP33" i="7"/>
  <c r="GO32" i="7"/>
  <c r="GO23" i="7"/>
  <c r="GP48" i="7"/>
  <c r="GO43" i="7"/>
  <c r="GO13" i="7"/>
  <c r="GO27" i="7"/>
  <c r="GO37" i="7"/>
  <c r="GO17" i="7"/>
  <c r="GP36" i="7"/>
  <c r="GP26" i="7"/>
  <c r="GO15" i="7"/>
  <c r="GO39" i="7"/>
  <c r="GP47" i="7"/>
  <c r="GP15" i="7"/>
  <c r="GP42" i="7"/>
  <c r="GP30" i="7"/>
  <c r="GO22" i="7"/>
  <c r="GP25" i="7"/>
  <c r="GO21" i="7"/>
  <c r="GO46" i="7"/>
  <c r="GO35" i="7"/>
  <c r="GP35" i="7"/>
  <c r="GO26" i="7"/>
  <c r="GO45" i="7"/>
  <c r="GO16" i="7"/>
  <c r="GO30" i="7"/>
  <c r="GO25" i="7"/>
  <c r="GP40" i="7"/>
  <c r="GO38" i="7"/>
  <c r="GO28" i="7"/>
  <c r="GL49" i="7"/>
  <c r="GL27" i="7"/>
  <c r="GM28" i="7"/>
  <c r="GL30" i="7"/>
  <c r="GM31" i="7"/>
  <c r="GL48" i="7"/>
  <c r="GL13" i="7"/>
  <c r="GM14" i="7"/>
  <c r="GL16" i="7"/>
  <c r="GM17" i="7"/>
  <c r="GL42" i="7"/>
  <c r="GL46" i="7"/>
  <c r="GL25" i="7"/>
  <c r="GL28" i="7"/>
  <c r="GL31" i="7"/>
  <c r="GL39" i="7"/>
  <c r="GL15" i="7"/>
  <c r="GL33" i="7"/>
  <c r="GM18" i="7"/>
  <c r="GL41" i="7"/>
  <c r="GL19" i="7"/>
  <c r="GM20" i="7"/>
  <c r="GL22" i="7"/>
  <c r="GM23" i="7"/>
  <c r="GM37" i="7"/>
  <c r="GM39" i="7"/>
  <c r="GM41" i="7"/>
  <c r="GM43" i="7"/>
  <c r="GL45" i="7"/>
  <c r="GM24" i="7"/>
  <c r="GM27" i="7"/>
  <c r="GM44" i="7"/>
  <c r="GM48" i="7"/>
  <c r="GM32" i="7"/>
  <c r="GL17" i="7"/>
  <c r="GM16" i="7"/>
  <c r="GM34" i="7"/>
  <c r="GM21" i="7"/>
  <c r="GM45" i="7"/>
  <c r="GM47" i="7"/>
  <c r="GM49" i="7"/>
  <c r="GL14" i="7"/>
  <c r="GM15" i="7"/>
  <c r="GL29" i="7"/>
  <c r="GM30" i="7"/>
  <c r="GL32" i="7"/>
  <c r="GM33" i="7"/>
  <c r="GL40" i="7"/>
  <c r="GL44" i="7"/>
  <c r="GL47" i="7"/>
  <c r="GM26" i="7"/>
  <c r="GM29" i="7"/>
  <c r="GL34" i="7"/>
  <c r="GL20" i="7"/>
  <c r="GL18" i="7"/>
  <c r="GL36" i="7"/>
  <c r="GL35" i="7"/>
  <c r="GM36" i="7"/>
  <c r="GM38" i="7"/>
  <c r="GM40" i="7"/>
  <c r="GL43" i="7"/>
  <c r="GL21" i="7"/>
  <c r="GM22" i="7"/>
  <c r="GL24" i="7"/>
  <c r="GM25" i="7"/>
  <c r="GL23" i="7"/>
  <c r="GL26" i="7"/>
  <c r="GM42" i="7"/>
  <c r="GM46" i="7"/>
  <c r="GM13" i="7"/>
  <c r="O234" i="7" s="1"/>
  <c r="GM35" i="7"/>
  <c r="GL37" i="7"/>
  <c r="GM19" i="7"/>
  <c r="GL38" i="7"/>
  <c r="O204" i="6"/>
  <c r="M204" i="6"/>
  <c r="N204" i="6"/>
  <c r="FB68" i="6"/>
  <c r="FB36" i="6"/>
  <c r="FB46" i="6"/>
  <c r="FB14" i="6"/>
  <c r="FC39" i="6"/>
  <c r="FB51" i="6"/>
  <c r="FB19" i="6"/>
  <c r="FC44" i="6"/>
  <c r="FC23" i="6"/>
  <c r="FB32" i="6"/>
  <c r="FC43" i="6"/>
  <c r="FB45" i="6"/>
  <c r="FC58" i="6"/>
  <c r="FC16" i="6"/>
  <c r="FB34" i="6"/>
  <c r="FC45" i="6"/>
  <c r="FB47" i="6"/>
  <c r="FC62" i="6"/>
  <c r="FC18" i="6"/>
  <c r="FC49" i="6"/>
  <c r="FC64" i="6"/>
  <c r="FC56" i="6"/>
  <c r="FB24" i="6"/>
  <c r="FB39" i="6"/>
  <c r="FC15" i="6"/>
  <c r="FC29" i="6"/>
  <c r="FC46" i="6"/>
  <c r="FC61" i="6"/>
  <c r="FB21" i="6"/>
  <c r="FB60" i="6"/>
  <c r="FB28" i="6"/>
  <c r="FB38" i="6"/>
  <c r="FC63" i="6"/>
  <c r="FC31" i="6"/>
  <c r="FB43" i="6"/>
  <c r="FC68" i="6"/>
  <c r="FC36" i="6"/>
  <c r="FC19" i="6"/>
  <c r="FB18" i="6"/>
  <c r="FC33" i="6"/>
  <c r="FB33" i="6"/>
  <c r="FC48" i="6"/>
  <c r="FC13" i="6"/>
  <c r="O209" i="6" s="1"/>
  <c r="FB20" i="6"/>
  <c r="FC35" i="6"/>
  <c r="FB37" i="6"/>
  <c r="FC50" i="6"/>
  <c r="FC21" i="6"/>
  <c r="FC27" i="6"/>
  <c r="FC42" i="6"/>
  <c r="FB58" i="6"/>
  <c r="FC59" i="6"/>
  <c r="FB17" i="6"/>
  <c r="FB42" i="6"/>
  <c r="FB53" i="6"/>
  <c r="FC24" i="6"/>
  <c r="FC41" i="6"/>
  <c r="FC34" i="6"/>
  <c r="FB52" i="6"/>
  <c r="FB62" i="6"/>
  <c r="FB30" i="6"/>
  <c r="FC55" i="6"/>
  <c r="FB67" i="6"/>
  <c r="FB35" i="6"/>
  <c r="FC60" i="6"/>
  <c r="FC28" i="6"/>
  <c r="FB64" i="6"/>
  <c r="FC65" i="6"/>
  <c r="FB65" i="6"/>
  <c r="FB23" i="6"/>
  <c r="FC38" i="6"/>
  <c r="FB66" i="6"/>
  <c r="FC67" i="6"/>
  <c r="FB69" i="6"/>
  <c r="FB25" i="6"/>
  <c r="FC40" i="6"/>
  <c r="FB40" i="6"/>
  <c r="FB49" i="6"/>
  <c r="FC22" i="6"/>
  <c r="FC14" i="6"/>
  <c r="FC37" i="6"/>
  <c r="FC54" i="6"/>
  <c r="FB16" i="6"/>
  <c r="FB31" i="6"/>
  <c r="FC25" i="6"/>
  <c r="FB63" i="6"/>
  <c r="FB44" i="6"/>
  <c r="FB54" i="6"/>
  <c r="FB22" i="6"/>
  <c r="FC47" i="6"/>
  <c r="FB59" i="6"/>
  <c r="FB27" i="6"/>
  <c r="FC52" i="6"/>
  <c r="FC20" i="6"/>
  <c r="FB48" i="6"/>
  <c r="FC53" i="6"/>
  <c r="FB55" i="6"/>
  <c r="FB13" i="6"/>
  <c r="FC26" i="6"/>
  <c r="FB50" i="6"/>
  <c r="FC57" i="6"/>
  <c r="FB57" i="6"/>
  <c r="FB15" i="6"/>
  <c r="FC30" i="6"/>
  <c r="FC69" i="6"/>
  <c r="FB29" i="6"/>
  <c r="FC17" i="6"/>
  <c r="FB56" i="6"/>
  <c r="FB61" i="6"/>
  <c r="FC32" i="6"/>
  <c r="FC51" i="6"/>
  <c r="FC66" i="6"/>
  <c r="FB26" i="6"/>
  <c r="FB41" i="6"/>
  <c r="M213" i="6"/>
  <c r="N213" i="6"/>
  <c r="O213" i="6"/>
  <c r="EZ43" i="6"/>
  <c r="EZ56" i="6"/>
  <c r="EZ24" i="6"/>
  <c r="EY48" i="6"/>
  <c r="EY16" i="6"/>
  <c r="EZ23" i="6"/>
  <c r="EY35" i="6"/>
  <c r="EZ49" i="6"/>
  <c r="EZ62" i="6"/>
  <c r="EZ30" i="6"/>
  <c r="EY54" i="6"/>
  <c r="EY22" i="6"/>
  <c r="EY47" i="6"/>
  <c r="EY59" i="6"/>
  <c r="EZ47" i="6"/>
  <c r="EZ60" i="6"/>
  <c r="EZ28" i="6"/>
  <c r="EY52" i="6"/>
  <c r="EY20" i="6"/>
  <c r="EY39" i="6"/>
  <c r="EY51" i="6"/>
  <c r="EZ53" i="6"/>
  <c r="EZ66" i="6"/>
  <c r="EZ34" i="6"/>
  <c r="EY58" i="6"/>
  <c r="EY26" i="6"/>
  <c r="EY63" i="6"/>
  <c r="EY15" i="6"/>
  <c r="EZ67" i="6"/>
  <c r="EZ35" i="6"/>
  <c r="EZ48" i="6"/>
  <c r="EZ16" i="6"/>
  <c r="EY40" i="6"/>
  <c r="EY49" i="6"/>
  <c r="EY61" i="6"/>
  <c r="EZ13" i="6"/>
  <c r="O295" i="6" s="1"/>
  <c r="EZ41" i="6"/>
  <c r="EZ54" i="6"/>
  <c r="EZ22" i="6"/>
  <c r="EY46" i="6"/>
  <c r="EY14" i="6"/>
  <c r="EZ19" i="6"/>
  <c r="EY27" i="6"/>
  <c r="EZ39" i="6"/>
  <c r="EZ52" i="6"/>
  <c r="EZ20" i="6"/>
  <c r="EY44" i="6"/>
  <c r="EY65" i="6"/>
  <c r="EZ15" i="6"/>
  <c r="EZ21" i="6"/>
  <c r="EZ45" i="6"/>
  <c r="EZ58" i="6"/>
  <c r="EZ26" i="6"/>
  <c r="EY50" i="6"/>
  <c r="EY18" i="6"/>
  <c r="EY31" i="6"/>
  <c r="EY43" i="6"/>
  <c r="EZ59" i="6"/>
  <c r="EZ27" i="6"/>
  <c r="EZ40" i="6"/>
  <c r="EY64" i="6"/>
  <c r="EY32" i="6"/>
  <c r="EY21" i="6"/>
  <c r="EY29" i="6"/>
  <c r="EZ65" i="6"/>
  <c r="EZ33" i="6"/>
  <c r="EZ46" i="6"/>
  <c r="EZ14" i="6"/>
  <c r="EY38" i="6"/>
  <c r="EY41" i="6"/>
  <c r="EY53" i="6"/>
  <c r="EZ63" i="6"/>
  <c r="EZ31" i="6"/>
  <c r="EZ44" i="6"/>
  <c r="EY68" i="6"/>
  <c r="EY36" i="6"/>
  <c r="EY33" i="6"/>
  <c r="EY45" i="6"/>
  <c r="EZ69" i="6"/>
  <c r="EZ37" i="6"/>
  <c r="EZ50" i="6"/>
  <c r="EZ18" i="6"/>
  <c r="EY42" i="6"/>
  <c r="EY57" i="6"/>
  <c r="EY69" i="6"/>
  <c r="EZ17" i="6"/>
  <c r="EZ51" i="6"/>
  <c r="EZ64" i="6"/>
  <c r="EZ32" i="6"/>
  <c r="EY56" i="6"/>
  <c r="EY24" i="6"/>
  <c r="EY55" i="6"/>
  <c r="EY67" i="6"/>
  <c r="EZ57" i="6"/>
  <c r="EZ25" i="6"/>
  <c r="EZ38" i="6"/>
  <c r="EY62" i="6"/>
  <c r="EY30" i="6"/>
  <c r="EY17" i="6"/>
  <c r="EY23" i="6"/>
  <c r="EZ55" i="6"/>
  <c r="EZ68" i="6"/>
  <c r="EZ36" i="6"/>
  <c r="EY60" i="6"/>
  <c r="EY28" i="6"/>
  <c r="EY13" i="6"/>
  <c r="EY19" i="6"/>
  <c r="EZ61" i="6"/>
  <c r="EZ29" i="6"/>
  <c r="EZ42" i="6"/>
  <c r="EY66" i="6"/>
  <c r="EY34" i="6"/>
  <c r="EY25" i="6"/>
  <c r="EY37" i="6"/>
  <c r="EA55" i="8"/>
  <c r="EA23" i="8"/>
  <c r="DZ45" i="8"/>
  <c r="DZ13" i="8"/>
  <c r="EA60" i="8"/>
  <c r="DZ48" i="8"/>
  <c r="EA34" i="8"/>
  <c r="EA45" i="8"/>
  <c r="EA13" i="8"/>
  <c r="O200" i="8" s="1"/>
  <c r="DZ35" i="8"/>
  <c r="DZ50" i="8"/>
  <c r="EA40" i="8"/>
  <c r="DZ28" i="8"/>
  <c r="EA14" i="8"/>
  <c r="EA43" i="8"/>
  <c r="DZ65" i="8"/>
  <c r="DZ33" i="8"/>
  <c r="DZ46" i="8"/>
  <c r="EA36" i="8"/>
  <c r="DZ24" i="8"/>
  <c r="EA65" i="8"/>
  <c r="EA33" i="8"/>
  <c r="DZ55" i="8"/>
  <c r="DZ23" i="8"/>
  <c r="DZ26" i="8"/>
  <c r="EA16" i="8"/>
  <c r="EA54" i="8"/>
  <c r="EA47" i="8"/>
  <c r="EA15" i="8"/>
  <c r="DZ37" i="8"/>
  <c r="DZ54" i="8"/>
  <c r="EA44" i="8"/>
  <c r="DZ32" i="8"/>
  <c r="EA18" i="8"/>
  <c r="EA37" i="8"/>
  <c r="DZ59" i="8"/>
  <c r="DZ27" i="8"/>
  <c r="DZ34" i="8"/>
  <c r="EA24" i="8"/>
  <c r="EA62" i="8"/>
  <c r="EA66" i="8"/>
  <c r="EA35" i="8"/>
  <c r="DZ57" i="8"/>
  <c r="DZ25" i="8"/>
  <c r="DZ30" i="8"/>
  <c r="EA20" i="8"/>
  <c r="EA58" i="8"/>
  <c r="EA57" i="8"/>
  <c r="EA25" i="8"/>
  <c r="DZ47" i="8"/>
  <c r="DZ15" i="8"/>
  <c r="EA64" i="8"/>
  <c r="DZ52" i="8"/>
  <c r="EA38" i="8"/>
  <c r="EA39" i="8"/>
  <c r="DZ61" i="8"/>
  <c r="DZ29" i="8"/>
  <c r="DZ38" i="8"/>
  <c r="EA28" i="8"/>
  <c r="DZ16" i="8"/>
  <c r="EA61" i="8"/>
  <c r="EA29" i="8"/>
  <c r="DZ51" i="8"/>
  <c r="DZ19" i="8"/>
  <c r="DZ18" i="8"/>
  <c r="DZ60" i="8"/>
  <c r="EA46" i="8"/>
  <c r="EA59" i="8"/>
  <c r="EA27" i="8"/>
  <c r="DZ49" i="8"/>
  <c r="DZ17" i="8"/>
  <c r="DZ14" i="8"/>
  <c r="DZ56" i="8"/>
  <c r="EA42" i="8"/>
  <c r="EA49" i="8"/>
  <c r="EA17" i="8"/>
  <c r="DZ39" i="8"/>
  <c r="DZ58" i="8"/>
  <c r="EA48" i="8"/>
  <c r="DZ36" i="8"/>
  <c r="EA22" i="8"/>
  <c r="EA63" i="8"/>
  <c r="EA31" i="8"/>
  <c r="DZ53" i="8"/>
  <c r="DZ21" i="8"/>
  <c r="DZ22" i="8"/>
  <c r="DZ64" i="8"/>
  <c r="EA50" i="8"/>
  <c r="EA53" i="8"/>
  <c r="EA21" i="8"/>
  <c r="DZ43" i="8"/>
  <c r="DZ66" i="8"/>
  <c r="EA56" i="8"/>
  <c r="DZ44" i="8"/>
  <c r="EA30" i="8"/>
  <c r="EA51" i="8"/>
  <c r="EA19" i="8"/>
  <c r="DZ41" i="8"/>
  <c r="DZ62" i="8"/>
  <c r="EA52" i="8"/>
  <c r="DZ40" i="8"/>
  <c r="EA26" i="8"/>
  <c r="EA41" i="8"/>
  <c r="DZ63" i="8"/>
  <c r="DZ31" i="8"/>
  <c r="DZ42" i="8"/>
  <c r="EA32" i="8"/>
  <c r="DZ20" i="8"/>
  <c r="O195" i="8"/>
  <c r="N195" i="8"/>
  <c r="M195" i="8"/>
  <c r="DW52" i="8"/>
  <c r="DW46" i="8"/>
  <c r="DX51" i="8"/>
  <c r="DW13" i="8"/>
  <c r="DX24" i="8"/>
  <c r="DX39" i="8"/>
  <c r="DW55" i="8"/>
  <c r="DX15" i="8"/>
  <c r="DW48" i="8"/>
  <c r="DX38" i="8"/>
  <c r="DX40" i="8"/>
  <c r="DX42" i="8"/>
  <c r="DX41" i="8"/>
  <c r="DW34" i="8"/>
  <c r="DW23" i="8"/>
  <c r="DX22" i="8"/>
  <c r="DW24" i="8"/>
  <c r="DX25" i="8"/>
  <c r="DW32" i="8"/>
  <c r="DW19" i="8"/>
  <c r="DX20" i="8"/>
  <c r="DW22" i="8"/>
  <c r="DX21" i="8"/>
  <c r="DX43" i="8"/>
  <c r="DW43" i="8"/>
  <c r="DX31" i="8"/>
  <c r="DW31" i="8"/>
  <c r="DW64" i="8"/>
  <c r="DW66" i="8"/>
  <c r="DW38" i="8"/>
  <c r="DW41" i="8"/>
  <c r="DX56" i="8"/>
  <c r="DX16" i="8"/>
  <c r="DW29" i="8"/>
  <c r="DX44" i="8"/>
  <c r="DW50" i="8"/>
  <c r="DW36" i="8"/>
  <c r="DW25" i="8"/>
  <c r="DW27" i="8"/>
  <c r="DX26" i="8"/>
  <c r="DX28" i="8"/>
  <c r="DW65" i="8"/>
  <c r="DX64" i="8"/>
  <c r="DX66" i="8"/>
  <c r="DW14" i="8"/>
  <c r="DX13" i="8"/>
  <c r="O191" i="8" s="1"/>
  <c r="DX59" i="8"/>
  <c r="DX61" i="8"/>
  <c r="DX63" i="8"/>
  <c r="DW63" i="8"/>
  <c r="DW40" i="8"/>
  <c r="DX27" i="8"/>
  <c r="DX18" i="8"/>
  <c r="DW18" i="8"/>
  <c r="DW62" i="8"/>
  <c r="DW58" i="8"/>
  <c r="DW30" i="8"/>
  <c r="DX30" i="8"/>
  <c r="DX45" i="8"/>
  <c r="DW61" i="8"/>
  <c r="DW20" i="8"/>
  <c r="DX33" i="8"/>
  <c r="DX29" i="8"/>
  <c r="DW26" i="8"/>
  <c r="DW15" i="8"/>
  <c r="DX14" i="8"/>
  <c r="DW16" i="8"/>
  <c r="DX17" i="8"/>
  <c r="DW49" i="8"/>
  <c r="DW51" i="8"/>
  <c r="DW53" i="8"/>
  <c r="DX52" i="8"/>
  <c r="DW54" i="8"/>
  <c r="DX46" i="8"/>
  <c r="DX48" i="8"/>
  <c r="DX47" i="8"/>
  <c r="DX49" i="8"/>
  <c r="DW28" i="8"/>
  <c r="DW17" i="8"/>
  <c r="DX58" i="8"/>
  <c r="DX60" i="8"/>
  <c r="DW60" i="8"/>
  <c r="DW56" i="8"/>
  <c r="DX62" i="8"/>
  <c r="DW21" i="8"/>
  <c r="DW35" i="8"/>
  <c r="DX50" i="8"/>
  <c r="DX65" i="8"/>
  <c r="DX23" i="8"/>
  <c r="DX19" i="8"/>
  <c r="DX54" i="8"/>
  <c r="DX53" i="8"/>
  <c r="DX55" i="8"/>
  <c r="DX57" i="8"/>
  <c r="DW44" i="8"/>
  <c r="DX35" i="8"/>
  <c r="DX37" i="8"/>
  <c r="DW37" i="8"/>
  <c r="DW39" i="8"/>
  <c r="DW42" i="8"/>
  <c r="DW33" i="8"/>
  <c r="DX32" i="8"/>
  <c r="DX34" i="8"/>
  <c r="DX36" i="8"/>
  <c r="DW57" i="8"/>
  <c r="DW59" i="8"/>
  <c r="DW45" i="8"/>
  <c r="DW47" i="8"/>
  <c r="DU37" i="8"/>
  <c r="DT47" i="8"/>
  <c r="DU55" i="8"/>
  <c r="DU15" i="8"/>
  <c r="DT37" i="8"/>
  <c r="DU60" i="8"/>
  <c r="DU28" i="8"/>
  <c r="DT50" i="8"/>
  <c r="DT18" i="8"/>
  <c r="DU31" i="8"/>
  <c r="DT51" i="8"/>
  <c r="DT19" i="8"/>
  <c r="DU42" i="8"/>
  <c r="DT64" i="8"/>
  <c r="DT32" i="8"/>
  <c r="DU49" i="8"/>
  <c r="DT65" i="8"/>
  <c r="DT33" i="8"/>
  <c r="DU56" i="8"/>
  <c r="DU24" i="8"/>
  <c r="DT46" i="8"/>
  <c r="DT14" i="8"/>
  <c r="DT63" i="8"/>
  <c r="DT23" i="8"/>
  <c r="DT28" i="8"/>
  <c r="DU22" i="8"/>
  <c r="DT60" i="8"/>
  <c r="DU61" i="8"/>
  <c r="DU29" i="8"/>
  <c r="DT15" i="8"/>
  <c r="DU43" i="8"/>
  <c r="DT61" i="8"/>
  <c r="DT29" i="8"/>
  <c r="DU52" i="8"/>
  <c r="DU20" i="8"/>
  <c r="DT42" i="8"/>
  <c r="DU63" i="8"/>
  <c r="DU21" i="8"/>
  <c r="DT43" i="8"/>
  <c r="DU66" i="8"/>
  <c r="DU34" i="8"/>
  <c r="DT56" i="8"/>
  <c r="DT24" i="8"/>
  <c r="DU39" i="8"/>
  <c r="DT57" i="8"/>
  <c r="DT25" i="8"/>
  <c r="DU48" i="8"/>
  <c r="DU16" i="8"/>
  <c r="DT38" i="8"/>
  <c r="DU57" i="8"/>
  <c r="DT55" i="8"/>
  <c r="DU62" i="8"/>
  <c r="DU30" i="8"/>
  <c r="DT44" i="8"/>
  <c r="DU53" i="8"/>
  <c r="DU47" i="8"/>
  <c r="DU38" i="8"/>
  <c r="DU33" i="8"/>
  <c r="DT53" i="8"/>
  <c r="DT21" i="8"/>
  <c r="DU44" i="8"/>
  <c r="DT66" i="8"/>
  <c r="DT34" i="8"/>
  <c r="DU51" i="8"/>
  <c r="DU13" i="8"/>
  <c r="DT35" i="8"/>
  <c r="DU58" i="8"/>
  <c r="DU26" i="8"/>
  <c r="DT48" i="8"/>
  <c r="DT16" i="8"/>
  <c r="DU27" i="8"/>
  <c r="DT49" i="8"/>
  <c r="DT17" i="8"/>
  <c r="DU40" i="8"/>
  <c r="DT62" i="8"/>
  <c r="DT30" i="8"/>
  <c r="DU35" i="8"/>
  <c r="DT39" i="8"/>
  <c r="DU54" i="8"/>
  <c r="DT52" i="8"/>
  <c r="DU14" i="8"/>
  <c r="DU45" i="8"/>
  <c r="DU17" i="8"/>
  <c r="DU65" i="8"/>
  <c r="DU23" i="8"/>
  <c r="DT45" i="8"/>
  <c r="DT13" i="8"/>
  <c r="DU36" i="8"/>
  <c r="DT58" i="8"/>
  <c r="DT26" i="8"/>
  <c r="DU41" i="8"/>
  <c r="DT59" i="8"/>
  <c r="DT27" i="8"/>
  <c r="DU50" i="8"/>
  <c r="DU18" i="8"/>
  <c r="DT40" i="8"/>
  <c r="DU59" i="8"/>
  <c r="DU19" i="8"/>
  <c r="DT41" i="8"/>
  <c r="DU64" i="8"/>
  <c r="DU32" i="8"/>
  <c r="DT54" i="8"/>
  <c r="DT22" i="8"/>
  <c r="DU25" i="8"/>
  <c r="DT31" i="8"/>
  <c r="DU46" i="8"/>
  <c r="DT20" i="8"/>
  <c r="DT36" i="8"/>
  <c r="R230" i="7"/>
  <c r="P230" i="7"/>
  <c r="Q230" i="7"/>
  <c r="R23" i="15"/>
  <c r="Q23" i="15"/>
  <c r="Q27" i="15" s="1"/>
  <c r="R27" i="15" s="1"/>
  <c r="P23" i="15"/>
  <c r="R279" i="6"/>
  <c r="Q279" i="6"/>
  <c r="P279" i="6"/>
  <c r="P151" i="4"/>
  <c r="Q151" i="4"/>
  <c r="Q155" i="4" s="1"/>
  <c r="R155" i="4" s="1"/>
  <c r="R151" i="4"/>
  <c r="EX61" i="7"/>
  <c r="EX29" i="7"/>
  <c r="EY54" i="7"/>
  <c r="EY22" i="7"/>
  <c r="EX46" i="7"/>
  <c r="EX14" i="7"/>
  <c r="EY37" i="7"/>
  <c r="EX67" i="7"/>
  <c r="EX35" i="7"/>
  <c r="EY60" i="7"/>
  <c r="EY28" i="7"/>
  <c r="EX52" i="7"/>
  <c r="EX20" i="7"/>
  <c r="EY43" i="7"/>
  <c r="EX65" i="7"/>
  <c r="EX33" i="7"/>
  <c r="EY58" i="7"/>
  <c r="EY26" i="7"/>
  <c r="EX50" i="7"/>
  <c r="EX18" i="7"/>
  <c r="EY41" i="7"/>
  <c r="EX63" i="7"/>
  <c r="EX31" i="7"/>
  <c r="EY56" i="7"/>
  <c r="EY24" i="7"/>
  <c r="EX48" i="7"/>
  <c r="EX16" i="7"/>
  <c r="EY39" i="7"/>
  <c r="EX53" i="7"/>
  <c r="EX21" i="7"/>
  <c r="EY46" i="7"/>
  <c r="EY14" i="7"/>
  <c r="EX38" i="7"/>
  <c r="EY61" i="7"/>
  <c r="EY29" i="7"/>
  <c r="EX59" i="7"/>
  <c r="EX27" i="7"/>
  <c r="EY52" i="7"/>
  <c r="EY20" i="7"/>
  <c r="EX44" i="7"/>
  <c r="EY67" i="7"/>
  <c r="EY35" i="7"/>
  <c r="EX57" i="7"/>
  <c r="EX25" i="7"/>
  <c r="EY50" i="7"/>
  <c r="EY18" i="7"/>
  <c r="EX42" i="7"/>
  <c r="EY65" i="7"/>
  <c r="EY33" i="7"/>
  <c r="EX55" i="7"/>
  <c r="EX23" i="7"/>
  <c r="EY48" i="7"/>
  <c r="EY16" i="7"/>
  <c r="EX40" i="7"/>
  <c r="EY63" i="7"/>
  <c r="EY31" i="7"/>
  <c r="EX45" i="7"/>
  <c r="EX13" i="7"/>
  <c r="EY38" i="7"/>
  <c r="EX62" i="7"/>
  <c r="EX30" i="7"/>
  <c r="EY53" i="7"/>
  <c r="EY21" i="7"/>
  <c r="EX51" i="7"/>
  <c r="EX19" i="7"/>
  <c r="EY44" i="7"/>
  <c r="EX68" i="7"/>
  <c r="EX36" i="7"/>
  <c r="EY59" i="7"/>
  <c r="EY27" i="7"/>
  <c r="EX49" i="7"/>
  <c r="EX17" i="7"/>
  <c r="EY42" i="7"/>
  <c r="EX66" i="7"/>
  <c r="EX34" i="7"/>
  <c r="EY57" i="7"/>
  <c r="EY25" i="7"/>
  <c r="EX47" i="7"/>
  <c r="EX15" i="7"/>
  <c r="EY40" i="7"/>
  <c r="EX64" i="7"/>
  <c r="EX32" i="7"/>
  <c r="EY55" i="7"/>
  <c r="EY23" i="7"/>
  <c r="EX37" i="7"/>
  <c r="EY62" i="7"/>
  <c r="EY30" i="7"/>
  <c r="EX54" i="7"/>
  <c r="EX22" i="7"/>
  <c r="EY45" i="7"/>
  <c r="EY13" i="7"/>
  <c r="O172" i="7" s="1"/>
  <c r="EX43" i="7"/>
  <c r="EY68" i="7"/>
  <c r="EY36" i="7"/>
  <c r="EX60" i="7"/>
  <c r="EX28" i="7"/>
  <c r="EY51" i="7"/>
  <c r="EY19" i="7"/>
  <c r="EX41" i="7"/>
  <c r="EY66" i="7"/>
  <c r="EY34" i="7"/>
  <c r="EX58" i="7"/>
  <c r="EX26" i="7"/>
  <c r="EY49" i="7"/>
  <c r="EY17" i="7"/>
  <c r="EX39" i="7"/>
  <c r="EY64" i="7"/>
  <c r="EY32" i="7"/>
  <c r="EX56" i="7"/>
  <c r="EX24" i="7"/>
  <c r="EY47" i="7"/>
  <c r="EY15" i="7"/>
  <c r="EV61" i="7"/>
  <c r="EV29" i="7"/>
  <c r="EU53" i="7"/>
  <c r="EU21" i="7"/>
  <c r="EV46" i="7"/>
  <c r="EV14" i="7"/>
  <c r="EU38" i="7"/>
  <c r="EV67" i="7"/>
  <c r="EV35" i="7"/>
  <c r="EU59" i="7"/>
  <c r="EU27" i="7"/>
  <c r="EV52" i="7"/>
  <c r="EV20" i="7"/>
  <c r="EU44" i="7"/>
  <c r="EV65" i="7"/>
  <c r="EV33" i="7"/>
  <c r="EU57" i="7"/>
  <c r="EU25" i="7"/>
  <c r="EV50" i="7"/>
  <c r="EV18" i="7"/>
  <c r="EU42" i="7"/>
  <c r="EV63" i="7"/>
  <c r="EV31" i="7"/>
  <c r="EU55" i="7"/>
  <c r="EU23" i="7"/>
  <c r="EV48" i="7"/>
  <c r="EV16" i="7"/>
  <c r="EU40" i="7"/>
  <c r="EV53" i="7"/>
  <c r="EV21" i="7"/>
  <c r="EU45" i="7"/>
  <c r="EU13" i="7"/>
  <c r="EV38" i="7"/>
  <c r="EU62" i="7"/>
  <c r="EU30" i="7"/>
  <c r="EV59" i="7"/>
  <c r="EV27" i="7"/>
  <c r="EU51" i="7"/>
  <c r="EU19" i="7"/>
  <c r="EV44" i="7"/>
  <c r="EU68" i="7"/>
  <c r="EU36" i="7"/>
  <c r="EV57" i="7"/>
  <c r="EV25" i="7"/>
  <c r="EU49" i="7"/>
  <c r="EU17" i="7"/>
  <c r="EV42" i="7"/>
  <c r="EU66" i="7"/>
  <c r="EU34" i="7"/>
  <c r="EV55" i="7"/>
  <c r="EV23" i="7"/>
  <c r="EU47" i="7"/>
  <c r="EU15" i="7"/>
  <c r="EV40" i="7"/>
  <c r="EU64" i="7"/>
  <c r="EU32" i="7"/>
  <c r="EV45" i="7"/>
  <c r="EV13" i="7"/>
  <c r="EU37" i="7"/>
  <c r="EV62" i="7"/>
  <c r="EV30" i="7"/>
  <c r="EU54" i="7"/>
  <c r="EU22" i="7"/>
  <c r="EV51" i="7"/>
  <c r="EV19" i="7"/>
  <c r="EU43" i="7"/>
  <c r="EV68" i="7"/>
  <c r="EV36" i="7"/>
  <c r="EU60" i="7"/>
  <c r="EU28" i="7"/>
  <c r="EV49" i="7"/>
  <c r="EV17" i="7"/>
  <c r="EU41" i="7"/>
  <c r="EV66" i="7"/>
  <c r="EV34" i="7"/>
  <c r="EU58" i="7"/>
  <c r="EU26" i="7"/>
  <c r="EV47" i="7"/>
  <c r="EV15" i="7"/>
  <c r="EU39" i="7"/>
  <c r="EV64" i="7"/>
  <c r="EV32" i="7"/>
  <c r="EU56" i="7"/>
  <c r="EU24" i="7"/>
  <c r="EV37" i="7"/>
  <c r="EU61" i="7"/>
  <c r="EU29" i="7"/>
  <c r="EV54" i="7"/>
  <c r="EV22" i="7"/>
  <c r="EU46" i="7"/>
  <c r="EU14" i="7"/>
  <c r="EV43" i="7"/>
  <c r="EU67" i="7"/>
  <c r="EU35" i="7"/>
  <c r="EV60" i="7"/>
  <c r="EV28" i="7"/>
  <c r="EU52" i="7"/>
  <c r="EU20" i="7"/>
  <c r="EV41" i="7"/>
  <c r="EU65" i="7"/>
  <c r="EU33" i="7"/>
  <c r="EV58" i="7"/>
  <c r="EV26" i="7"/>
  <c r="EU50" i="7"/>
  <c r="EU18" i="7"/>
  <c r="EV39" i="7"/>
  <c r="EU63" i="7"/>
  <c r="EU31" i="7"/>
  <c r="EV56" i="7"/>
  <c r="EV24" i="7"/>
  <c r="EU48" i="7"/>
  <c r="EU16" i="7"/>
  <c r="ER62" i="7"/>
  <c r="ER30" i="7"/>
  <c r="ER52" i="7"/>
  <c r="ER20" i="7"/>
  <c r="ES43" i="7"/>
  <c r="ER67" i="7"/>
  <c r="ER35" i="7"/>
  <c r="ER66" i="7"/>
  <c r="ER34" i="7"/>
  <c r="ES57" i="7"/>
  <c r="ES25" i="7"/>
  <c r="ER49" i="7"/>
  <c r="ER17" i="7"/>
  <c r="ES42" i="7"/>
  <c r="ER56" i="7"/>
  <c r="ER24" i="7"/>
  <c r="ES47" i="7"/>
  <c r="ES15" i="7"/>
  <c r="ER39" i="7"/>
  <c r="ES64" i="7"/>
  <c r="ES32" i="7"/>
  <c r="ER53" i="7"/>
  <c r="ES22" i="7"/>
  <c r="ER61" i="7"/>
  <c r="ES28" i="7"/>
  <c r="ES46" i="7"/>
  <c r="ES52" i="7"/>
  <c r="ER13" i="7"/>
  <c r="ER54" i="7"/>
  <c r="ER22" i="7"/>
  <c r="ER44" i="7"/>
  <c r="ES67" i="7"/>
  <c r="ES35" i="7"/>
  <c r="ER59" i="7"/>
  <c r="ER27" i="7"/>
  <c r="ER58" i="7"/>
  <c r="ER26" i="7"/>
  <c r="ES49" i="7"/>
  <c r="ES17" i="7"/>
  <c r="ER41" i="7"/>
  <c r="ES66" i="7"/>
  <c r="ES34" i="7"/>
  <c r="ER48" i="7"/>
  <c r="ER16" i="7"/>
  <c r="ES39" i="7"/>
  <c r="ER63" i="7"/>
  <c r="ER31" i="7"/>
  <c r="ES56" i="7"/>
  <c r="ES24" i="7"/>
  <c r="ER21" i="7"/>
  <c r="ES14" i="7"/>
  <c r="ER29" i="7"/>
  <c r="ES16" i="7"/>
  <c r="ES18" i="7"/>
  <c r="ES20" i="7"/>
  <c r="ES62" i="7"/>
  <c r="ER46" i="7"/>
  <c r="ER68" i="7"/>
  <c r="ER36" i="7"/>
  <c r="ES59" i="7"/>
  <c r="ES27" i="7"/>
  <c r="ER51" i="7"/>
  <c r="ER19" i="7"/>
  <c r="ER50" i="7"/>
  <c r="ER18" i="7"/>
  <c r="ES41" i="7"/>
  <c r="ER65" i="7"/>
  <c r="ER33" i="7"/>
  <c r="ES58" i="7"/>
  <c r="ES26" i="7"/>
  <c r="ER40" i="7"/>
  <c r="ES63" i="7"/>
  <c r="ES31" i="7"/>
  <c r="ER55" i="7"/>
  <c r="ER23" i="7"/>
  <c r="ES48" i="7"/>
  <c r="ES61" i="7"/>
  <c r="ES54" i="7"/>
  <c r="ER14" i="7"/>
  <c r="ES60" i="7"/>
  <c r="ES45" i="7"/>
  <c r="ES53" i="7"/>
  <c r="ES13" i="7"/>
  <c r="ES21" i="7"/>
  <c r="ER38" i="7"/>
  <c r="ER60" i="7"/>
  <c r="ER28" i="7"/>
  <c r="ES51" i="7"/>
  <c r="ES19" i="7"/>
  <c r="ER43" i="7"/>
  <c r="ES68" i="7"/>
  <c r="ER42" i="7"/>
  <c r="ES65" i="7"/>
  <c r="ES33" i="7"/>
  <c r="ER57" i="7"/>
  <c r="ER25" i="7"/>
  <c r="ES50" i="7"/>
  <c r="ER64" i="7"/>
  <c r="ER32" i="7"/>
  <c r="ES55" i="7"/>
  <c r="ES23" i="7"/>
  <c r="ER47" i="7"/>
  <c r="ER15" i="7"/>
  <c r="ES40" i="7"/>
  <c r="ES29" i="7"/>
  <c r="ES38" i="7"/>
  <c r="ES37" i="7"/>
  <c r="ES44" i="7"/>
  <c r="ER37" i="7"/>
  <c r="ER45" i="7"/>
  <c r="ES30" i="7"/>
  <c r="ES36" i="7"/>
  <c r="N176" i="6"/>
  <c r="M176" i="6"/>
  <c r="O176" i="6"/>
  <c r="N167" i="6"/>
  <c r="M167" i="6"/>
  <c r="O167" i="6"/>
  <c r="DU65" i="7"/>
  <c r="DU33" i="7"/>
  <c r="DT53" i="7"/>
  <c r="DT21" i="7"/>
  <c r="DU45" i="7"/>
  <c r="DT55" i="7"/>
  <c r="DT66" i="7"/>
  <c r="DU52" i="7"/>
  <c r="DT44" i="7"/>
  <c r="DU34" i="7"/>
  <c r="DU27" i="7"/>
  <c r="DT19" i="7"/>
  <c r="DU44" i="7"/>
  <c r="DT16" i="7"/>
  <c r="DT17" i="7"/>
  <c r="DU47" i="7"/>
  <c r="DT41" i="7"/>
  <c r="DT22" i="7"/>
  <c r="DT48" i="7"/>
  <c r="DU14" i="7"/>
  <c r="DU15" i="7"/>
  <c r="DT62" i="7"/>
  <c r="DU28" i="7"/>
  <c r="DU54" i="7"/>
  <c r="DU21" i="7"/>
  <c r="DT50" i="7"/>
  <c r="DT52" i="7"/>
  <c r="DU57" i="7"/>
  <c r="DU25" i="7"/>
  <c r="DT45" i="7"/>
  <c r="DT13" i="7"/>
  <c r="DU35" i="7"/>
  <c r="DT43" i="7"/>
  <c r="DT46" i="7"/>
  <c r="DU36" i="7"/>
  <c r="DT28" i="7"/>
  <c r="DU18" i="7"/>
  <c r="DT63" i="7"/>
  <c r="DT58" i="7"/>
  <c r="DU24" i="7"/>
  <c r="DU46" i="7"/>
  <c r="DU16" i="7"/>
  <c r="DU31" i="7"/>
  <c r="DT27" i="7"/>
  <c r="DU56" i="7"/>
  <c r="DT24" i="7"/>
  <c r="DU59" i="7"/>
  <c r="DT51" i="7"/>
  <c r="DT38" i="7"/>
  <c r="DT64" i="7"/>
  <c r="DU30" i="7"/>
  <c r="DT59" i="7"/>
  <c r="DT26" i="7"/>
  <c r="DT32" i="7"/>
  <c r="DU49" i="7"/>
  <c r="DU17" i="7"/>
  <c r="DT37" i="7"/>
  <c r="DT54" i="7"/>
  <c r="DU23" i="7"/>
  <c r="DT33" i="7"/>
  <c r="DT30" i="7"/>
  <c r="DU20" i="7"/>
  <c r="DU66" i="7"/>
  <c r="DU53" i="7"/>
  <c r="DT49" i="7"/>
  <c r="DT34" i="7"/>
  <c r="DT56" i="7"/>
  <c r="DU26" i="7"/>
  <c r="DU42" i="7"/>
  <c r="DU19" i="7"/>
  <c r="DT15" i="7"/>
  <c r="DU32" i="7"/>
  <c r="DU58" i="7"/>
  <c r="DU43" i="7"/>
  <c r="DT39" i="7"/>
  <c r="DT18" i="7"/>
  <c r="DT40" i="7"/>
  <c r="DU63" i="7"/>
  <c r="DT47" i="7"/>
  <c r="DU60" i="7"/>
  <c r="DU62" i="7"/>
  <c r="DU41" i="7"/>
  <c r="DT61" i="7"/>
  <c r="DT29" i="7"/>
  <c r="DU55" i="7"/>
  <c r="DT65" i="7"/>
  <c r="DT23" i="7"/>
  <c r="DT14" i="7"/>
  <c r="DT60" i="7"/>
  <c r="DU50" i="7"/>
  <c r="DU39" i="7"/>
  <c r="DT35" i="7"/>
  <c r="DU64" i="7"/>
  <c r="DT36" i="7"/>
  <c r="DU37" i="7"/>
  <c r="DU61" i="7"/>
  <c r="DT57" i="7"/>
  <c r="DT42" i="7"/>
  <c r="DU13" i="7"/>
  <c r="DU38" i="7"/>
  <c r="DU29" i="7"/>
  <c r="DT25" i="7"/>
  <c r="DU48" i="7"/>
  <c r="DT20" i="7"/>
  <c r="DU51" i="7"/>
  <c r="DT31" i="7"/>
  <c r="DU40" i="7"/>
  <c r="DU22" i="7"/>
  <c r="EA65" i="7"/>
  <c r="EA33" i="7"/>
  <c r="DZ55" i="7"/>
  <c r="DZ23" i="7"/>
  <c r="EA46" i="7"/>
  <c r="EA14" i="7"/>
  <c r="DZ36" i="7"/>
  <c r="EA47" i="7"/>
  <c r="DZ59" i="7"/>
  <c r="DZ17" i="7"/>
  <c r="EA28" i="7"/>
  <c r="DZ40" i="7"/>
  <c r="EA51" i="7"/>
  <c r="DZ61" i="7"/>
  <c r="DZ19" i="7"/>
  <c r="EA32" i="7"/>
  <c r="DZ42" i="7"/>
  <c r="EA43" i="7"/>
  <c r="EA66" i="7"/>
  <c r="DZ34" i="7"/>
  <c r="EA31" i="7"/>
  <c r="EA56" i="7"/>
  <c r="DZ24" i="7"/>
  <c r="DZ35" i="7"/>
  <c r="DZ58" i="7"/>
  <c r="EA35" i="7"/>
  <c r="EA36" i="7"/>
  <c r="EA57" i="7"/>
  <c r="EA25" i="7"/>
  <c r="DZ47" i="7"/>
  <c r="DZ15" i="7"/>
  <c r="EA38" i="7"/>
  <c r="DZ60" i="7"/>
  <c r="DZ28" i="7"/>
  <c r="EA37" i="7"/>
  <c r="DZ49" i="7"/>
  <c r="EA60" i="7"/>
  <c r="EA18" i="7"/>
  <c r="DZ30" i="7"/>
  <c r="EA39" i="7"/>
  <c r="DZ51" i="7"/>
  <c r="EA64" i="7"/>
  <c r="EA20" i="7"/>
  <c r="DZ32" i="7"/>
  <c r="EA21" i="7"/>
  <c r="EA44" i="7"/>
  <c r="DZ14" i="7"/>
  <c r="DZ65" i="7"/>
  <c r="EA34" i="7"/>
  <c r="EA45" i="7"/>
  <c r="DZ13" i="7"/>
  <c r="DZ38" i="7"/>
  <c r="EA13" i="7"/>
  <c r="O200" i="7" s="1"/>
  <c r="EA16" i="7"/>
  <c r="EA49" i="7"/>
  <c r="EA17" i="7"/>
  <c r="DZ39" i="7"/>
  <c r="EA62" i="7"/>
  <c r="EA30" i="7"/>
  <c r="DZ52" i="7"/>
  <c r="DZ20" i="7"/>
  <c r="EA27" i="7"/>
  <c r="DZ37" i="7"/>
  <c r="EA50" i="7"/>
  <c r="DZ62" i="7"/>
  <c r="DZ18" i="7"/>
  <c r="EA29" i="7"/>
  <c r="DZ41" i="7"/>
  <c r="EA52" i="7"/>
  <c r="DZ64" i="7"/>
  <c r="DZ22" i="7"/>
  <c r="DZ53" i="7"/>
  <c r="EA24" i="7"/>
  <c r="EA58" i="7"/>
  <c r="DZ43" i="7"/>
  <c r="DZ66" i="7"/>
  <c r="EA23" i="7"/>
  <c r="EA48" i="7"/>
  <c r="DZ16" i="7"/>
  <c r="DZ45" i="7"/>
  <c r="DZ48" i="7"/>
  <c r="EA41" i="7"/>
  <c r="DZ63" i="7"/>
  <c r="DZ31" i="7"/>
  <c r="EA54" i="7"/>
  <c r="EA22" i="7"/>
  <c r="DZ44" i="7"/>
  <c r="EA59" i="7"/>
  <c r="EA15" i="7"/>
  <c r="DZ27" i="7"/>
  <c r="EA40" i="7"/>
  <c r="DZ50" i="7"/>
  <c r="EA61" i="7"/>
  <c r="EA19" i="7"/>
  <c r="DZ29" i="7"/>
  <c r="EA42" i="7"/>
  <c r="DZ54" i="7"/>
  <c r="EA63" i="7"/>
  <c r="DZ33" i="7"/>
  <c r="DZ56" i="7"/>
  <c r="EA53" i="7"/>
  <c r="DZ21" i="7"/>
  <c r="DZ46" i="7"/>
  <c r="DZ57" i="7"/>
  <c r="EA26" i="7"/>
  <c r="EA55" i="7"/>
  <c r="DZ25" i="7"/>
  <c r="DZ26" i="7"/>
  <c r="DW66" i="7"/>
  <c r="DW43" i="7"/>
  <c r="DX66" i="7"/>
  <c r="DX34" i="7"/>
  <c r="DX39" i="7"/>
  <c r="DW22" i="7"/>
  <c r="DX63" i="7"/>
  <c r="DW61" i="7"/>
  <c r="DW17" i="7"/>
  <c r="DW63" i="7"/>
  <c r="DW21" i="7"/>
  <c r="DX32" i="7"/>
  <c r="DX15" i="7"/>
  <c r="DX29" i="7"/>
  <c r="DW55" i="7"/>
  <c r="DX30" i="7"/>
  <c r="DW30" i="7"/>
  <c r="DW20" i="7"/>
  <c r="DW45" i="7"/>
  <c r="DX24" i="7"/>
  <c r="DW14" i="7"/>
  <c r="DW60" i="7"/>
  <c r="DX48" i="7"/>
  <c r="DX19" i="7"/>
  <c r="DW52" i="7"/>
  <c r="DX40" i="7"/>
  <c r="DW50" i="7"/>
  <c r="DW58" i="7"/>
  <c r="DW35" i="7"/>
  <c r="DX58" i="7"/>
  <c r="DX26" i="7"/>
  <c r="DX23" i="7"/>
  <c r="DX57" i="7"/>
  <c r="DW44" i="7"/>
  <c r="DW49" i="7"/>
  <c r="DX62" i="7"/>
  <c r="DW53" i="7"/>
  <c r="DX64" i="7"/>
  <c r="DX22" i="7"/>
  <c r="DW42" i="7"/>
  <c r="DW56" i="7"/>
  <c r="DW33" i="7"/>
  <c r="DX16" i="7"/>
  <c r="DX53" i="7"/>
  <c r="DW25" i="7"/>
  <c r="DW23" i="7"/>
  <c r="DX51" i="7"/>
  <c r="DX37" i="7"/>
  <c r="DW57" i="7"/>
  <c r="DX36" i="7"/>
  <c r="DW34" i="7"/>
  <c r="DW24" i="7"/>
  <c r="DX28" i="7"/>
  <c r="DX45" i="7"/>
  <c r="DW59" i="7"/>
  <c r="DW27" i="7"/>
  <c r="DX50" i="7"/>
  <c r="DX18" i="7"/>
  <c r="DW54" i="7"/>
  <c r="DX41" i="7"/>
  <c r="DW28" i="7"/>
  <c r="DW39" i="7"/>
  <c r="DX52" i="7"/>
  <c r="DW41" i="7"/>
  <c r="DX54" i="7"/>
  <c r="DX61" i="7"/>
  <c r="DW18" i="7"/>
  <c r="DW36" i="7"/>
  <c r="DW13" i="7"/>
  <c r="DX43" i="7"/>
  <c r="DX21" i="7"/>
  <c r="DW26" i="7"/>
  <c r="DX56" i="7"/>
  <c r="DX27" i="7"/>
  <c r="DX13" i="7"/>
  <c r="O191" i="7" s="1"/>
  <c r="DW37" i="7"/>
  <c r="DX20" i="7"/>
  <c r="DX65" i="7"/>
  <c r="DW47" i="7"/>
  <c r="DX14" i="7"/>
  <c r="DX17" i="7"/>
  <c r="DW51" i="7"/>
  <c r="DW19" i="7"/>
  <c r="DX42" i="7"/>
  <c r="DX55" i="7"/>
  <c r="DW38" i="7"/>
  <c r="DX25" i="7"/>
  <c r="DW62" i="7"/>
  <c r="DW29" i="7"/>
  <c r="DW64" i="7"/>
  <c r="DW31" i="7"/>
  <c r="DX44" i="7"/>
  <c r="DX35" i="7"/>
  <c r="DX49" i="7"/>
  <c r="DW16" i="7"/>
  <c r="DX46" i="7"/>
  <c r="DX59" i="7"/>
  <c r="DW48" i="7"/>
  <c r="DW65" i="7"/>
  <c r="DX38" i="7"/>
  <c r="DW46" i="7"/>
  <c r="DW32" i="7"/>
  <c r="DW15" i="7"/>
  <c r="DX47" i="7"/>
  <c r="DX33" i="7"/>
  <c r="DX60" i="7"/>
  <c r="DX31" i="7"/>
  <c r="DW40" i="7"/>
  <c r="Q178" i="5"/>
  <c r="P178" i="5"/>
  <c r="R178" i="5"/>
  <c r="R66" i="15"/>
  <c r="Q66" i="15"/>
  <c r="Q70" i="15" s="1"/>
  <c r="R70" i="15" s="1"/>
  <c r="P66" i="15"/>
  <c r="P231" i="8"/>
  <c r="R231" i="8"/>
  <c r="Q231" i="8"/>
  <c r="Q77" i="15"/>
  <c r="Q81" i="15" s="1"/>
  <c r="R81" i="15" s="1"/>
  <c r="P77" i="15"/>
  <c r="R77" i="15"/>
  <c r="N36" i="15"/>
  <c r="O36" i="15"/>
  <c r="M36" i="15"/>
  <c r="R242" i="7"/>
  <c r="Q242" i="7"/>
  <c r="P242" i="7"/>
  <c r="BK50" i="5"/>
  <c r="BK18" i="5"/>
  <c r="BL43" i="5"/>
  <c r="BK69" i="5"/>
  <c r="BK37" i="5"/>
  <c r="BL42" i="5"/>
  <c r="BL22" i="5"/>
  <c r="BK64" i="5"/>
  <c r="BK22" i="5"/>
  <c r="BL37" i="5"/>
  <c r="BK51" i="5"/>
  <c r="BL58" i="5"/>
  <c r="BL60" i="5"/>
  <c r="BL65" i="5"/>
  <c r="BK67" i="5"/>
  <c r="BL66" i="5"/>
  <c r="BK68" i="5"/>
  <c r="BL63" i="5"/>
  <c r="BK65" i="5"/>
  <c r="BL50" i="5"/>
  <c r="BK60" i="5"/>
  <c r="BL61" i="5"/>
  <c r="BK59" i="5"/>
  <c r="BL34" i="5"/>
  <c r="BK56" i="5"/>
  <c r="BL55" i="5"/>
  <c r="BK57" i="5"/>
  <c r="BL26" i="5"/>
  <c r="BK42" i="5"/>
  <c r="BL67" i="5"/>
  <c r="BL35" i="5"/>
  <c r="BK61" i="5"/>
  <c r="BK29" i="5"/>
  <c r="BL64" i="5"/>
  <c r="BL52" i="5"/>
  <c r="BK54" i="5"/>
  <c r="BL69" i="5"/>
  <c r="BL25" i="5"/>
  <c r="BK41" i="5"/>
  <c r="BL18" i="5"/>
  <c r="BK52" i="5"/>
  <c r="BL53" i="5"/>
  <c r="BK55" i="5"/>
  <c r="BL56" i="5"/>
  <c r="BK48" i="5"/>
  <c r="BL49" i="5"/>
  <c r="BK49" i="5"/>
  <c r="BL48" i="5"/>
  <c r="BK46" i="5"/>
  <c r="BL45" i="5"/>
  <c r="BK47" i="5"/>
  <c r="BL40" i="5"/>
  <c r="BK40" i="5"/>
  <c r="BL41" i="5"/>
  <c r="BK43" i="5"/>
  <c r="BL16" i="5"/>
  <c r="BK66" i="5"/>
  <c r="BK34" i="5"/>
  <c r="BL59" i="5"/>
  <c r="BL27" i="5"/>
  <c r="BK53" i="5"/>
  <c r="BK21" i="5"/>
  <c r="BL32" i="5"/>
  <c r="BL20" i="5"/>
  <c r="BK44" i="5"/>
  <c r="BL57" i="5"/>
  <c r="BL15" i="5"/>
  <c r="BK31" i="5"/>
  <c r="BL24" i="5"/>
  <c r="BK38" i="5"/>
  <c r="BL39" i="5"/>
  <c r="BK39" i="5"/>
  <c r="BL62" i="5"/>
  <c r="BK36" i="5"/>
  <c r="BL33" i="5"/>
  <c r="BK35" i="5"/>
  <c r="BL46" i="5"/>
  <c r="BK30" i="5"/>
  <c r="BL31" i="5"/>
  <c r="BK33" i="5"/>
  <c r="BL30" i="5"/>
  <c r="BK28" i="5"/>
  <c r="BL29" i="5"/>
  <c r="BK27" i="5"/>
  <c r="BL14" i="5"/>
  <c r="BK58" i="5"/>
  <c r="BK26" i="5"/>
  <c r="BL51" i="5"/>
  <c r="BL19" i="5"/>
  <c r="BK45" i="5"/>
  <c r="BK13" i="5"/>
  <c r="BL54" i="5"/>
  <c r="BK62" i="5"/>
  <c r="BK32" i="5"/>
  <c r="BL47" i="5"/>
  <c r="BK63" i="5"/>
  <c r="BK19" i="5"/>
  <c r="BL38" i="5"/>
  <c r="BK24" i="5"/>
  <c r="BL23" i="5"/>
  <c r="BK25" i="5"/>
  <c r="BL68" i="5"/>
  <c r="BK20" i="5"/>
  <c r="BL21" i="5"/>
  <c r="BK23" i="5"/>
  <c r="BL44" i="5"/>
  <c r="BK16" i="5"/>
  <c r="BL17" i="5"/>
  <c r="BK17" i="5"/>
  <c r="BL36" i="5"/>
  <c r="BK14" i="5"/>
  <c r="BL13" i="5"/>
  <c r="O165" i="5" s="1"/>
  <c r="BK15" i="5"/>
  <c r="BL28" i="5"/>
  <c r="M144" i="5"/>
  <c r="O144" i="5"/>
  <c r="N144" i="5"/>
  <c r="GP66" i="8"/>
  <c r="GP34" i="8"/>
  <c r="GP62" i="8"/>
  <c r="GP30" i="8"/>
  <c r="GO51" i="8"/>
  <c r="GO64" i="8"/>
  <c r="GP55" i="8"/>
  <c r="GO50" i="8"/>
  <c r="GP45" i="8"/>
  <c r="GO25" i="8"/>
  <c r="GP48" i="8"/>
  <c r="GO45" i="8"/>
  <c r="GO28" i="8"/>
  <c r="GO58" i="8"/>
  <c r="GP33" i="8"/>
  <c r="GP28" i="8"/>
  <c r="GO31" i="8"/>
  <c r="GP59" i="8"/>
  <c r="GO30" i="8"/>
  <c r="GP56" i="8"/>
  <c r="GO49" i="8"/>
  <c r="GO40" i="8"/>
  <c r="GO14" i="8"/>
  <c r="GP41" i="8"/>
  <c r="GO57" i="8"/>
  <c r="GO36" i="8"/>
  <c r="GO42" i="8"/>
  <c r="GP58" i="8"/>
  <c r="GP26" i="8"/>
  <c r="GP54" i="8"/>
  <c r="GP22" i="8"/>
  <c r="GO43" i="8"/>
  <c r="GO48" i="8"/>
  <c r="GP39" i="8"/>
  <c r="GO34" i="8"/>
  <c r="GP29" i="8"/>
  <c r="GP27" i="8"/>
  <c r="GP32" i="8"/>
  <c r="GO33" i="8"/>
  <c r="GP63" i="8"/>
  <c r="GO38" i="8"/>
  <c r="GO13" i="8"/>
  <c r="GO65" i="8"/>
  <c r="GO21" i="8"/>
  <c r="GP35" i="8"/>
  <c r="GP13" i="8"/>
  <c r="GP40" i="8"/>
  <c r="GO39" i="8"/>
  <c r="GO20" i="8"/>
  <c r="GO46" i="8"/>
  <c r="GP21" i="8"/>
  <c r="GO47" i="8"/>
  <c r="GO15" i="8"/>
  <c r="GO22" i="8"/>
  <c r="GP50" i="8"/>
  <c r="GP18" i="8"/>
  <c r="GP46" i="8"/>
  <c r="GP14" i="8"/>
  <c r="GO35" i="8"/>
  <c r="GO32" i="8"/>
  <c r="GP23" i="8"/>
  <c r="GO19" i="8"/>
  <c r="GP15" i="8"/>
  <c r="GP57" i="8"/>
  <c r="GP16" i="8"/>
  <c r="GO23" i="8"/>
  <c r="GP43" i="8"/>
  <c r="GO16" i="8"/>
  <c r="GP60" i="8"/>
  <c r="GO53" i="8"/>
  <c r="GO44" i="8"/>
  <c r="GO17" i="8"/>
  <c r="GP49" i="8"/>
  <c r="GP24" i="8"/>
  <c r="GO29" i="8"/>
  <c r="GP51" i="8"/>
  <c r="GO26" i="8"/>
  <c r="GP52" i="8"/>
  <c r="GO37" i="8"/>
  <c r="GP47" i="8"/>
  <c r="GP37" i="8"/>
  <c r="GP42" i="8"/>
  <c r="GO63" i="8"/>
  <c r="GP38" i="8"/>
  <c r="GO59" i="8"/>
  <c r="GO27" i="8"/>
  <c r="GP17" i="8"/>
  <c r="GO66" i="8"/>
  <c r="GP61" i="8"/>
  <c r="GP36" i="8"/>
  <c r="GP64" i="8"/>
  <c r="GO55" i="8"/>
  <c r="GO52" i="8"/>
  <c r="GP19" i="8"/>
  <c r="GP53" i="8"/>
  <c r="GP44" i="8"/>
  <c r="GO41" i="8"/>
  <c r="GO24" i="8"/>
  <c r="GO54" i="8"/>
  <c r="GP25" i="8"/>
  <c r="GO61" i="8"/>
  <c r="GO60" i="8"/>
  <c r="GP31" i="8"/>
  <c r="GP65" i="8"/>
  <c r="GP20" i="8"/>
  <c r="GO56" i="8"/>
  <c r="GO62" i="8"/>
  <c r="GO18" i="8"/>
  <c r="GR58" i="8"/>
  <c r="GR26" i="8"/>
  <c r="GR47" i="8"/>
  <c r="GS56" i="8"/>
  <c r="GS24" i="8"/>
  <c r="GS55" i="8"/>
  <c r="GS59" i="8"/>
  <c r="GR48" i="8"/>
  <c r="GR16" i="8"/>
  <c r="GR37" i="8"/>
  <c r="GS46" i="8"/>
  <c r="GS14" i="8"/>
  <c r="GR21" i="8"/>
  <c r="GR23" i="8"/>
  <c r="GR38" i="8"/>
  <c r="GR59" i="8"/>
  <c r="GR27" i="8"/>
  <c r="GS36" i="8"/>
  <c r="GS33" i="8"/>
  <c r="GS45" i="8"/>
  <c r="GR60" i="8"/>
  <c r="GR28" i="8"/>
  <c r="GR49" i="8"/>
  <c r="GS58" i="8"/>
  <c r="GS26" i="8"/>
  <c r="GS63" i="8"/>
  <c r="GS15" i="8"/>
  <c r="GR50" i="8"/>
  <c r="GR18" i="8"/>
  <c r="GR39" i="8"/>
  <c r="GS48" i="8"/>
  <c r="GS16" i="8"/>
  <c r="GR25" i="8"/>
  <c r="GS27" i="8"/>
  <c r="GR40" i="8"/>
  <c r="GR61" i="8"/>
  <c r="GR29" i="8"/>
  <c r="GS38" i="8"/>
  <c r="GS41" i="8"/>
  <c r="GS53" i="8"/>
  <c r="GR62" i="8"/>
  <c r="GR30" i="8"/>
  <c r="GR51" i="8"/>
  <c r="GS60" i="8"/>
  <c r="GS28" i="8"/>
  <c r="GS13" i="8"/>
  <c r="GS19" i="8"/>
  <c r="GR52" i="8"/>
  <c r="GR20" i="8"/>
  <c r="GR41" i="8"/>
  <c r="GS50" i="8"/>
  <c r="GS18" i="8"/>
  <c r="GS31" i="8"/>
  <c r="GS35" i="8"/>
  <c r="GR42" i="8"/>
  <c r="GR63" i="8"/>
  <c r="GR31" i="8"/>
  <c r="GS40" i="8"/>
  <c r="GS49" i="8"/>
  <c r="GS61" i="8"/>
  <c r="GR64" i="8"/>
  <c r="GR32" i="8"/>
  <c r="GR53" i="8"/>
  <c r="GS62" i="8"/>
  <c r="GS30" i="8"/>
  <c r="GS17" i="8"/>
  <c r="GS23" i="8"/>
  <c r="GR54" i="8"/>
  <c r="GR22" i="8"/>
  <c r="GR43" i="8"/>
  <c r="GS52" i="8"/>
  <c r="GS20" i="8"/>
  <c r="GS39" i="8"/>
  <c r="GS43" i="8"/>
  <c r="GR44" i="8"/>
  <c r="GR65" i="8"/>
  <c r="GR33" i="8"/>
  <c r="GS42" i="8"/>
  <c r="GS57" i="8"/>
  <c r="GR13" i="8"/>
  <c r="GR15" i="8"/>
  <c r="GR66" i="8"/>
  <c r="GR34" i="8"/>
  <c r="GR55" i="8"/>
  <c r="GS64" i="8"/>
  <c r="GS32" i="8"/>
  <c r="GS21" i="8"/>
  <c r="GS29" i="8"/>
  <c r="GR56" i="8"/>
  <c r="GR24" i="8"/>
  <c r="GR45" i="8"/>
  <c r="GS54" i="8"/>
  <c r="GS22" i="8"/>
  <c r="GS47" i="8"/>
  <c r="GS51" i="8"/>
  <c r="GR46" i="8"/>
  <c r="GR14" i="8"/>
  <c r="GR35" i="8"/>
  <c r="GS44" i="8"/>
  <c r="GS65" i="8"/>
  <c r="GR17" i="8"/>
  <c r="GR19" i="8"/>
  <c r="GR36" i="8"/>
  <c r="GR57" i="8"/>
  <c r="GS66" i="8"/>
  <c r="GS34" i="8"/>
  <c r="GS25" i="8"/>
  <c r="GS37" i="8"/>
  <c r="GM58" i="8"/>
  <c r="GM26" i="8"/>
  <c r="GL48" i="8"/>
  <c r="GL16" i="8"/>
  <c r="GM37" i="8"/>
  <c r="GL59" i="8"/>
  <c r="GL27" i="8"/>
  <c r="GM35" i="8"/>
  <c r="GM44" i="8"/>
  <c r="GL54" i="8"/>
  <c r="GM65" i="8"/>
  <c r="GM23" i="8"/>
  <c r="GL33" i="8"/>
  <c r="GM52" i="8"/>
  <c r="GL62" i="8"/>
  <c r="GL20" i="8"/>
  <c r="GM31" i="8"/>
  <c r="GL41" i="8"/>
  <c r="GM48" i="8"/>
  <c r="GL60" i="8"/>
  <c r="GL18" i="8"/>
  <c r="GM27" i="8"/>
  <c r="GL39" i="8"/>
  <c r="GM46" i="8"/>
  <c r="GL46" i="8"/>
  <c r="GM47" i="8"/>
  <c r="GL47" i="8"/>
  <c r="GM50" i="8"/>
  <c r="GM18" i="8"/>
  <c r="GL40" i="8"/>
  <c r="GM61" i="8"/>
  <c r="GM29" i="8"/>
  <c r="GL51" i="8"/>
  <c r="GL19" i="8"/>
  <c r="GL37" i="8"/>
  <c r="GM32" i="8"/>
  <c r="GL44" i="8"/>
  <c r="GM55" i="8"/>
  <c r="GL65" i="8"/>
  <c r="GL23" i="8"/>
  <c r="GM40" i="8"/>
  <c r="GL52" i="8"/>
  <c r="GM63" i="8"/>
  <c r="GM19" i="8"/>
  <c r="GL31" i="8"/>
  <c r="GM38" i="8"/>
  <c r="GL50" i="8"/>
  <c r="GM59" i="8"/>
  <c r="GM17" i="8"/>
  <c r="GL29" i="8"/>
  <c r="GM36" i="8"/>
  <c r="GL36" i="8"/>
  <c r="GM25" i="8"/>
  <c r="GL25" i="8"/>
  <c r="GM42" i="8"/>
  <c r="GL64" i="8"/>
  <c r="GL32" i="8"/>
  <c r="GM53" i="8"/>
  <c r="GM21" i="8"/>
  <c r="GL43" i="8"/>
  <c r="GM24" i="8"/>
  <c r="GM64" i="8"/>
  <c r="GM22" i="8"/>
  <c r="GL34" i="8"/>
  <c r="GM43" i="8"/>
  <c r="GL55" i="8"/>
  <c r="GL13" i="8"/>
  <c r="GM30" i="8"/>
  <c r="GL42" i="8"/>
  <c r="GM51" i="8"/>
  <c r="GL63" i="8"/>
  <c r="GL21" i="8"/>
  <c r="GM28" i="8"/>
  <c r="GL38" i="8"/>
  <c r="GM49" i="8"/>
  <c r="GL61" i="8"/>
  <c r="GL17" i="8"/>
  <c r="GM14" i="8"/>
  <c r="GL14" i="8"/>
  <c r="GM15" i="8"/>
  <c r="GL15" i="8"/>
  <c r="GM66" i="8"/>
  <c r="GM34" i="8"/>
  <c r="GL56" i="8"/>
  <c r="GL24" i="8"/>
  <c r="GM45" i="8"/>
  <c r="GM13" i="8"/>
  <c r="O235" i="8" s="1"/>
  <c r="GL35" i="8"/>
  <c r="GL26" i="8"/>
  <c r="GM54" i="8"/>
  <c r="GL66" i="8"/>
  <c r="GL22" i="8"/>
  <c r="GM33" i="8"/>
  <c r="GL45" i="8"/>
  <c r="GM62" i="8"/>
  <c r="GM20" i="8"/>
  <c r="GL30" i="8"/>
  <c r="GM41" i="8"/>
  <c r="GL53" i="8"/>
  <c r="GM60" i="8"/>
  <c r="GM16" i="8"/>
  <c r="GL28" i="8"/>
  <c r="GM39" i="8"/>
  <c r="GL49" i="8"/>
  <c r="GM56" i="8"/>
  <c r="GL58" i="8"/>
  <c r="GM57" i="8"/>
  <c r="GL57" i="8"/>
  <c r="B90" i="15"/>
  <c r="A90" i="15"/>
  <c r="B86" i="15"/>
  <c r="B41" i="15"/>
  <c r="B45" i="15"/>
  <c r="A45" i="15"/>
  <c r="R210" i="8"/>
  <c r="Q210" i="8"/>
  <c r="P210" i="8"/>
  <c r="R275" i="15"/>
  <c r="Q275" i="15"/>
  <c r="Q279" i="15" s="1"/>
  <c r="R279" i="15" s="1"/>
  <c r="P275" i="15"/>
  <c r="P126" i="8"/>
  <c r="R126" i="8"/>
  <c r="Q126" i="8"/>
  <c r="Q130" i="8" s="1"/>
  <c r="R130" i="8" s="1"/>
  <c r="P32" i="15"/>
  <c r="Q32" i="15"/>
  <c r="Q36" i="15" s="1"/>
  <c r="R36" i="15" s="1"/>
  <c r="R32" i="15"/>
  <c r="P286" i="15"/>
  <c r="R286" i="15"/>
  <c r="Q286" i="15"/>
  <c r="Q290" i="15" s="1"/>
  <c r="R290" i="15" s="1"/>
  <c r="O154" i="15"/>
  <c r="O237" i="6"/>
  <c r="AG28" i="6"/>
  <c r="AG31" i="6"/>
  <c r="AG30" i="6"/>
  <c r="AG23" i="6"/>
  <c r="AG24" i="6"/>
  <c r="AG26" i="6"/>
  <c r="AG25" i="6"/>
  <c r="AG33" i="6"/>
  <c r="AG36" i="6"/>
  <c r="AG20" i="6"/>
  <c r="AG21" i="6"/>
  <c r="AG34" i="6"/>
  <c r="AG27" i="6"/>
  <c r="AG32" i="6"/>
  <c r="AG37" i="6"/>
  <c r="AG35" i="6"/>
  <c r="AG29" i="6"/>
  <c r="AG22" i="6"/>
  <c r="O178" i="15"/>
  <c r="N178" i="15"/>
  <c r="M178" i="15"/>
  <c r="O148" i="15"/>
  <c r="M148" i="15"/>
  <c r="N148" i="15"/>
  <c r="EJ24" i="6"/>
  <c r="M223" i="8"/>
  <c r="O223" i="8"/>
  <c r="N223" i="8"/>
  <c r="O214" i="8"/>
  <c r="N214" i="8"/>
  <c r="M214" i="8"/>
  <c r="P140" i="5" a="1"/>
  <c r="P234" i="7" a="1"/>
  <c r="P235" i="8" a="1"/>
  <c r="P142" i="4" a="1"/>
  <c r="P226" i="4" a="1"/>
  <c r="P245" i="15" a="1"/>
  <c r="P172" i="6" a="1"/>
  <c r="P154" i="8" a="1"/>
  <c r="P188" i="4" a="1"/>
  <c r="P200" i="7" a="1"/>
  <c r="P86" i="15" a="1"/>
  <c r="CP20" i="6" a="1"/>
  <c r="HF13" i="6" a="1"/>
  <c r="FO13" i="8" a="1"/>
  <c r="FR13" i="8" a="1"/>
  <c r="P41" i="15" a="1"/>
  <c r="DI13" i="6" a="1"/>
  <c r="P163" i="8" a="1"/>
  <c r="P170" i="4" a="1"/>
  <c r="P209" i="6" a="1"/>
  <c r="P172" i="7" a="1"/>
  <c r="P191" i="7" a="1"/>
  <c r="P165" i="5" a="1"/>
  <c r="M90" i="15" a="1"/>
  <c r="M45" i="15" a="1"/>
  <c r="GJ13" i="6" a="1"/>
  <c r="GF13" i="4" a="1"/>
  <c r="GL13" i="4" a="1"/>
  <c r="GI13" i="4" a="1"/>
  <c r="GO13" i="4" a="1"/>
  <c r="FL13" i="7" a="1"/>
  <c r="P179" i="4" a="1"/>
  <c r="P191" i="8" a="1"/>
  <c r="P182" i="5" a="1"/>
  <c r="FH13" i="6" a="1"/>
  <c r="P200" i="8" a="1"/>
  <c r="P172" i="8" a="1"/>
  <c r="FU13" i="8" a="1"/>
  <c r="P219" i="8" a="1"/>
  <c r="P144" i="8" a="1"/>
  <c r="P154" i="15" a="1"/>
  <c r="P271" i="6" a="1"/>
  <c r="P283" i="6" a="1"/>
  <c r="HC13" i="6" a="1"/>
  <c r="P237" i="6" a="1"/>
  <c r="P295" i="6" a="1"/>
  <c r="Q140" i="5" l="1"/>
  <c r="Q144" i="5" s="1"/>
  <c r="R144" i="5" s="1"/>
  <c r="R140" i="5"/>
  <c r="P140" i="5"/>
  <c r="R271" i="6"/>
  <c r="Q271" i="6"/>
  <c r="Q272" i="6" s="1" a="1"/>
  <c r="Q272" i="6" s="1"/>
  <c r="R273" i="6" s="1"/>
  <c r="S273" i="6" s="1"/>
  <c r="P271" i="6"/>
  <c r="R234" i="7"/>
  <c r="Q234" i="7"/>
  <c r="Q235" i="7" s="1"/>
  <c r="R236" i="7" s="1"/>
  <c r="S236" i="7" s="1"/>
  <c r="P234" i="7"/>
  <c r="R235" i="8"/>
  <c r="Q235" i="8"/>
  <c r="Q236" i="8" s="1"/>
  <c r="P235" i="8"/>
  <c r="R219" i="8"/>
  <c r="Q219" i="8"/>
  <c r="P219" i="8"/>
  <c r="P142" i="4"/>
  <c r="R142" i="4"/>
  <c r="Q142" i="4"/>
  <c r="Q146" i="4" s="1"/>
  <c r="R237" i="8"/>
  <c r="S237" i="8" s="1"/>
  <c r="O255" i="8"/>
  <c r="P226" i="4"/>
  <c r="Q226" i="4"/>
  <c r="Q230" i="4" s="1"/>
  <c r="R230" i="4" s="1"/>
  <c r="R226" i="4"/>
  <c r="O291" i="6"/>
  <c r="O161" i="4"/>
  <c r="O254" i="7"/>
  <c r="O247" i="8"/>
  <c r="P245" i="15"/>
  <c r="R245" i="15"/>
  <c r="Q245" i="15"/>
  <c r="Q249" i="15" s="1"/>
  <c r="R249" i="15" s="1"/>
  <c r="R144" i="8"/>
  <c r="Q144" i="8"/>
  <c r="Q148" i="8" s="1"/>
  <c r="R148" i="8" s="1"/>
  <c r="P144" i="8"/>
  <c r="O163" i="6"/>
  <c r="O200" i="6"/>
  <c r="R191" i="8"/>
  <c r="P191" i="8"/>
  <c r="Q191" i="8"/>
  <c r="Q195" i="8" s="1"/>
  <c r="R195" i="8" s="1"/>
  <c r="R179" i="4"/>
  <c r="P179" i="4"/>
  <c r="Q179" i="4"/>
  <c r="Q183" i="4" s="1"/>
  <c r="R183" i="4" s="1" a="1"/>
  <c r="R183" i="4" s="1"/>
  <c r="FM58" i="7"/>
  <c r="FM26" i="7"/>
  <c r="FL42" i="7"/>
  <c r="FM57" i="7"/>
  <c r="FM25" i="7"/>
  <c r="FL41" i="7"/>
  <c r="FM56" i="7"/>
  <c r="FM24" i="7"/>
  <c r="FL40" i="7"/>
  <c r="FM55" i="7"/>
  <c r="FM23" i="7"/>
  <c r="FL39" i="7"/>
  <c r="FM54" i="7"/>
  <c r="FM22" i="7"/>
  <c r="FL38" i="7"/>
  <c r="FM53" i="7"/>
  <c r="FM21" i="7"/>
  <c r="FL37" i="7"/>
  <c r="FM60" i="7"/>
  <c r="FM28" i="7"/>
  <c r="FL44" i="7"/>
  <c r="FM59" i="7"/>
  <c r="FM27" i="7"/>
  <c r="FL35" i="7"/>
  <c r="FM50" i="7"/>
  <c r="FM18" i="7"/>
  <c r="FL34" i="7"/>
  <c r="FM49" i="7"/>
  <c r="FM17" i="7"/>
  <c r="FL33" i="7"/>
  <c r="FM48" i="7"/>
  <c r="FM16" i="7"/>
  <c r="FL32" i="7"/>
  <c r="FM47" i="7"/>
  <c r="FM15" i="7"/>
  <c r="FL31" i="7"/>
  <c r="FM46" i="7"/>
  <c r="FM14" i="7"/>
  <c r="FL30" i="7"/>
  <c r="FM45" i="7"/>
  <c r="FM13" i="7"/>
  <c r="FL29" i="7"/>
  <c r="FM52" i="7"/>
  <c r="FM20" i="7"/>
  <c r="FL36" i="7"/>
  <c r="FM51" i="7"/>
  <c r="FM19" i="7"/>
  <c r="FL27" i="7"/>
  <c r="FM42" i="7"/>
  <c r="FL58" i="7"/>
  <c r="FL26" i="7"/>
  <c r="FM41" i="7"/>
  <c r="FL57" i="7"/>
  <c r="FL25" i="7"/>
  <c r="FM40" i="7"/>
  <c r="FL56" i="7"/>
  <c r="FL24" i="7"/>
  <c r="FM39" i="7"/>
  <c r="FL55" i="7"/>
  <c r="FL23" i="7"/>
  <c r="FM38" i="7"/>
  <c r="FL54" i="7"/>
  <c r="FL22" i="7"/>
  <c r="FM37" i="7"/>
  <c r="FL53" i="7"/>
  <c r="FL21" i="7"/>
  <c r="FM44" i="7"/>
  <c r="FL60" i="7"/>
  <c r="FL28" i="7"/>
  <c r="FM43" i="7"/>
  <c r="FL51" i="7"/>
  <c r="FL19" i="7"/>
  <c r="FL59" i="7"/>
  <c r="FM34" i="7"/>
  <c r="FL50" i="7"/>
  <c r="FL18" i="7"/>
  <c r="FM33" i="7"/>
  <c r="FL49" i="7"/>
  <c r="FL17" i="7"/>
  <c r="FM32" i="7"/>
  <c r="FL48" i="7"/>
  <c r="FL16" i="7"/>
  <c r="FM31" i="7"/>
  <c r="FL47" i="7"/>
  <c r="FL15" i="7"/>
  <c r="FM30" i="7"/>
  <c r="FL46" i="7"/>
  <c r="FL14" i="7"/>
  <c r="FM29" i="7"/>
  <c r="FL45" i="7"/>
  <c r="FL13" i="7"/>
  <c r="FM36" i="7"/>
  <c r="FL52" i="7"/>
  <c r="FL20" i="7"/>
  <c r="FM35" i="7"/>
  <c r="FL43" i="7"/>
  <c r="GP71" i="4"/>
  <c r="GP39" i="4"/>
  <c r="GP68" i="4"/>
  <c r="GP36" i="4"/>
  <c r="GO53" i="4"/>
  <c r="GO52" i="4"/>
  <c r="GO47" i="4"/>
  <c r="GO42" i="4"/>
  <c r="GP41" i="4"/>
  <c r="GP58" i="4"/>
  <c r="GP16" i="4"/>
  <c r="GO56" i="4"/>
  <c r="GO27" i="4"/>
  <c r="GP67" i="4"/>
  <c r="GP25" i="4"/>
  <c r="GP43" i="4"/>
  <c r="GP62" i="4"/>
  <c r="GP18" i="4"/>
  <c r="GO60" i="4"/>
  <c r="GO35" i="4"/>
  <c r="GP49" i="4"/>
  <c r="GO49" i="4"/>
  <c r="GO62" i="4"/>
  <c r="GP42" i="4"/>
  <c r="GO24" i="4"/>
  <c r="GP69" i="4"/>
  <c r="GP14" i="4"/>
  <c r="GO23" i="4"/>
  <c r="GP54" i="4"/>
  <c r="GO44" i="4"/>
  <c r="GP63" i="4"/>
  <c r="GP31" i="4"/>
  <c r="GP60" i="4"/>
  <c r="GP28" i="4"/>
  <c r="GO37" i="4"/>
  <c r="GO36" i="4"/>
  <c r="GO31" i="4"/>
  <c r="GO26" i="4"/>
  <c r="GP29" i="4"/>
  <c r="GP48" i="4"/>
  <c r="GO57" i="4"/>
  <c r="GO32" i="4"/>
  <c r="GO66" i="4"/>
  <c r="GP57" i="4"/>
  <c r="GP13" i="4"/>
  <c r="GP33" i="4"/>
  <c r="GP50" i="4"/>
  <c r="GO61" i="4"/>
  <c r="GO40" i="4"/>
  <c r="GO70" i="4"/>
  <c r="GP66" i="4"/>
  <c r="GO72" i="4"/>
  <c r="GO18" i="4"/>
  <c r="GP22" i="4"/>
  <c r="GO39" i="4"/>
  <c r="GP27" i="4"/>
  <c r="GO29" i="4"/>
  <c r="GO38" i="4"/>
  <c r="GP32" i="4"/>
  <c r="GO59" i="4"/>
  <c r="GP55" i="4"/>
  <c r="GP23" i="4"/>
  <c r="GP52" i="4"/>
  <c r="GP20" i="4"/>
  <c r="GO21" i="4"/>
  <c r="GO20" i="4"/>
  <c r="GO15" i="4"/>
  <c r="GP61" i="4"/>
  <c r="GP19" i="4"/>
  <c r="GP38" i="4"/>
  <c r="GO33" i="4"/>
  <c r="GO71" i="4"/>
  <c r="GO46" i="4"/>
  <c r="GP45" i="4"/>
  <c r="GP65" i="4"/>
  <c r="GP21" i="4"/>
  <c r="GP40" i="4"/>
  <c r="GO41" i="4"/>
  <c r="GO16" i="4"/>
  <c r="GO50" i="4"/>
  <c r="GP46" i="4"/>
  <c r="GO28" i="4"/>
  <c r="GP37" i="4"/>
  <c r="GO45" i="4"/>
  <c r="GO54" i="4"/>
  <c r="GP56" i="4"/>
  <c r="GO48" i="4"/>
  <c r="GP59" i="4"/>
  <c r="GO65" i="4"/>
  <c r="GO19" i="4"/>
  <c r="GP47" i="4"/>
  <c r="GP15" i="4"/>
  <c r="GP44" i="4"/>
  <c r="GO69" i="4"/>
  <c r="GO68" i="4"/>
  <c r="GO63" i="4"/>
  <c r="GO58" i="4"/>
  <c r="GP51" i="4"/>
  <c r="GP70" i="4"/>
  <c r="GP26" i="4"/>
  <c r="GO13" i="4"/>
  <c r="GO51" i="4"/>
  <c r="GO22" i="4"/>
  <c r="GP35" i="4"/>
  <c r="GP53" i="4"/>
  <c r="GP72" i="4"/>
  <c r="GP30" i="4"/>
  <c r="GO17" i="4"/>
  <c r="GO55" i="4"/>
  <c r="GO30" i="4"/>
  <c r="GP24" i="4"/>
  <c r="GO43" i="4"/>
  <c r="GP64" i="4"/>
  <c r="GO64" i="4"/>
  <c r="GO14" i="4"/>
  <c r="GP34" i="4"/>
  <c r="GO67" i="4"/>
  <c r="GP17" i="4"/>
  <c r="GO25" i="4"/>
  <c r="GO34" i="4"/>
  <c r="GJ66" i="4"/>
  <c r="GJ34" i="4"/>
  <c r="GJ61" i="4"/>
  <c r="GJ29" i="4"/>
  <c r="GI42" i="4"/>
  <c r="GI37" i="4"/>
  <c r="GI36" i="4"/>
  <c r="GI31" i="4"/>
  <c r="GJ46" i="4"/>
  <c r="GJ63" i="4"/>
  <c r="GJ19" i="4"/>
  <c r="GI61" i="4"/>
  <c r="GJ60" i="4"/>
  <c r="GJ16" i="4"/>
  <c r="GJ33" i="4"/>
  <c r="GI30" i="4"/>
  <c r="GI64" i="4"/>
  <c r="GI39" i="4"/>
  <c r="GJ71" i="4"/>
  <c r="GI18" i="4"/>
  <c r="GI67" i="4"/>
  <c r="GJ30" i="4"/>
  <c r="GI54" i="4"/>
  <c r="GI28" i="4"/>
  <c r="GJ44" i="4"/>
  <c r="GJ17" i="4"/>
  <c r="GI48" i="4"/>
  <c r="GJ62" i="4"/>
  <c r="GJ35" i="4"/>
  <c r="GI72" i="4"/>
  <c r="GJ58" i="4"/>
  <c r="GJ26" i="4"/>
  <c r="GJ53" i="4"/>
  <c r="GJ21" i="4"/>
  <c r="GI26" i="4"/>
  <c r="GI21" i="4"/>
  <c r="GI20" i="4"/>
  <c r="GI15" i="4"/>
  <c r="GJ36" i="4"/>
  <c r="GJ51" i="4"/>
  <c r="GI66" i="4"/>
  <c r="GI41" i="4"/>
  <c r="GJ48" i="4"/>
  <c r="GJ65" i="4"/>
  <c r="GJ23" i="4"/>
  <c r="GI65" i="4"/>
  <c r="GI44" i="4"/>
  <c r="GI19" i="4"/>
  <c r="GJ49" i="4"/>
  <c r="GI33" i="4"/>
  <c r="GI35" i="4"/>
  <c r="GJ67" i="4"/>
  <c r="GI14" i="4"/>
  <c r="GI55" i="4"/>
  <c r="GJ22" i="4"/>
  <c r="GI38" i="4"/>
  <c r="GI16" i="4"/>
  <c r="GJ40" i="4"/>
  <c r="GJ15" i="4"/>
  <c r="GI40" i="4"/>
  <c r="GJ50" i="4"/>
  <c r="GJ18" i="4"/>
  <c r="GJ45" i="4"/>
  <c r="GJ13" i="4"/>
  <c r="GI69" i="4"/>
  <c r="GI68" i="4"/>
  <c r="GI63" i="4"/>
  <c r="GJ68" i="4"/>
  <c r="GJ24" i="4"/>
  <c r="GJ41" i="4"/>
  <c r="GI46" i="4"/>
  <c r="GI17" i="4"/>
  <c r="GJ38" i="4"/>
  <c r="GJ55" i="4"/>
  <c r="GI70" i="4"/>
  <c r="GI45" i="4"/>
  <c r="GI24" i="4"/>
  <c r="GJ54" i="4"/>
  <c r="GJ27" i="4"/>
  <c r="GI60" i="4"/>
  <c r="GJ72" i="4"/>
  <c r="GJ47" i="4"/>
  <c r="GI29" i="4"/>
  <c r="GI27" i="4"/>
  <c r="GJ59" i="4"/>
  <c r="GI57" i="4"/>
  <c r="GI51" i="4"/>
  <c r="GJ20" i="4"/>
  <c r="GI34" i="4"/>
  <c r="GI71" i="4"/>
  <c r="GJ42" i="4"/>
  <c r="GJ69" i="4"/>
  <c r="GJ37" i="4"/>
  <c r="GI58" i="4"/>
  <c r="GI53" i="4"/>
  <c r="GI52" i="4"/>
  <c r="GI47" i="4"/>
  <c r="GJ56" i="4"/>
  <c r="GJ14" i="4"/>
  <c r="GJ31" i="4"/>
  <c r="GI22" i="4"/>
  <c r="GJ70" i="4"/>
  <c r="GJ28" i="4"/>
  <c r="GJ43" i="4"/>
  <c r="GI50" i="4"/>
  <c r="GI25" i="4"/>
  <c r="GI59" i="4"/>
  <c r="GJ32" i="4"/>
  <c r="GI62" i="4"/>
  <c r="GI32" i="4"/>
  <c r="GJ52" i="4"/>
  <c r="GJ25" i="4"/>
  <c r="GI56" i="4"/>
  <c r="GJ64" i="4"/>
  <c r="GJ39" i="4"/>
  <c r="GI13" i="4"/>
  <c r="GI23" i="4"/>
  <c r="GJ57" i="4"/>
  <c r="GI49" i="4"/>
  <c r="GI43" i="4"/>
  <c r="GL70" i="4"/>
  <c r="GL38" i="4"/>
  <c r="GL65" i="4"/>
  <c r="GL33" i="4"/>
  <c r="GM49" i="4"/>
  <c r="GM48" i="4"/>
  <c r="GM43" i="4"/>
  <c r="GM38" i="4"/>
  <c r="GL42" i="4"/>
  <c r="GL59" i="4"/>
  <c r="GL15" i="4"/>
  <c r="GM56" i="4"/>
  <c r="GM31" i="4"/>
  <c r="GL66" i="4"/>
  <c r="GL24" i="4"/>
  <c r="GL39" i="4"/>
  <c r="GM41" i="4"/>
  <c r="GM20" i="4"/>
  <c r="GM50" i="4"/>
  <c r="GL18" i="4"/>
  <c r="GM29" i="4"/>
  <c r="GM42" i="4"/>
  <c r="GL53" i="4"/>
  <c r="GM44" i="4"/>
  <c r="GL72" i="4"/>
  <c r="GL45" i="4"/>
  <c r="GM28" i="4"/>
  <c r="GL68" i="4"/>
  <c r="GL43" i="4"/>
  <c r="GM24" i="4"/>
  <c r="GL62" i="4"/>
  <c r="GL30" i="4"/>
  <c r="GL57" i="4"/>
  <c r="GL25" i="4"/>
  <c r="GM33" i="4"/>
  <c r="GM32" i="4"/>
  <c r="GM27" i="4"/>
  <c r="GM22" i="4"/>
  <c r="GL32" i="4"/>
  <c r="GL47" i="4"/>
  <c r="GM57" i="4"/>
  <c r="GM36" i="4"/>
  <c r="GM66" i="4"/>
  <c r="GL56" i="4"/>
  <c r="GL71" i="4"/>
  <c r="GL29" i="4"/>
  <c r="GM21" i="4"/>
  <c r="GM55" i="4"/>
  <c r="GM30" i="4"/>
  <c r="GL55" i="4"/>
  <c r="GM52" i="4"/>
  <c r="GL58" i="4"/>
  <c r="GL31" i="4"/>
  <c r="GM63" i="4"/>
  <c r="GL50" i="4"/>
  <c r="GL23" i="4"/>
  <c r="GM47" i="4"/>
  <c r="GL48" i="4"/>
  <c r="GL21" i="4"/>
  <c r="GM39" i="4"/>
  <c r="GL54" i="4"/>
  <c r="GL22" i="4"/>
  <c r="GL49" i="4"/>
  <c r="GL17" i="4"/>
  <c r="GM17" i="4"/>
  <c r="GM16" i="4"/>
  <c r="GM70" i="4"/>
  <c r="GL64" i="4"/>
  <c r="GL20" i="4"/>
  <c r="GL37" i="4"/>
  <c r="GM37" i="4"/>
  <c r="GM71" i="4"/>
  <c r="GM46" i="4"/>
  <c r="GL44" i="4"/>
  <c r="GL61" i="4"/>
  <c r="GL19" i="4"/>
  <c r="GM60" i="4"/>
  <c r="GM35" i="4"/>
  <c r="GL60" i="4"/>
  <c r="GL35" i="4"/>
  <c r="GM67" i="4"/>
  <c r="GL36" i="4"/>
  <c r="GM69" i="4"/>
  <c r="GM19" i="4"/>
  <c r="GL28" i="4"/>
  <c r="GM53" i="4"/>
  <c r="GM62" i="4"/>
  <c r="GL26" i="4"/>
  <c r="GM45" i="4"/>
  <c r="GM58" i="4"/>
  <c r="GL46" i="4"/>
  <c r="GL14" i="4"/>
  <c r="GL41" i="4"/>
  <c r="GM65" i="4"/>
  <c r="GM64" i="4"/>
  <c r="GM59" i="4"/>
  <c r="GM54" i="4"/>
  <c r="GL52" i="4"/>
  <c r="GL69" i="4"/>
  <c r="GL27" i="4"/>
  <c r="GM13" i="4"/>
  <c r="GM51" i="4"/>
  <c r="GM26" i="4"/>
  <c r="GL34" i="4"/>
  <c r="GL51" i="4"/>
  <c r="GM61" i="4"/>
  <c r="GM40" i="4"/>
  <c r="GM15" i="4"/>
  <c r="GL40" i="4"/>
  <c r="GL13" i="4"/>
  <c r="GM23" i="4"/>
  <c r="GL16" i="4"/>
  <c r="GM25" i="4"/>
  <c r="GM34" i="4"/>
  <c r="GL67" i="4"/>
  <c r="GM72" i="4"/>
  <c r="GM18" i="4"/>
  <c r="GL63" i="4"/>
  <c r="GM68" i="4"/>
  <c r="GM14" i="4"/>
  <c r="GF67" i="4"/>
  <c r="GF35" i="4"/>
  <c r="GF45" i="4"/>
  <c r="GF68" i="4"/>
  <c r="GF36" i="4"/>
  <c r="GG54" i="4"/>
  <c r="GG49" i="4"/>
  <c r="GG48" i="4"/>
  <c r="GG43" i="4"/>
  <c r="GF49" i="4"/>
  <c r="GF72" i="4"/>
  <c r="GF40" i="4"/>
  <c r="GG62" i="4"/>
  <c r="GG57" i="4"/>
  <c r="GG56" i="4"/>
  <c r="GG51" i="4"/>
  <c r="GF57" i="4"/>
  <c r="GF17" i="4"/>
  <c r="GF46" i="4"/>
  <c r="GF14" i="4"/>
  <c r="GG69" i="4"/>
  <c r="GG68" i="4"/>
  <c r="GG63" i="4"/>
  <c r="GF53" i="4"/>
  <c r="GG61" i="4"/>
  <c r="GF66" i="4"/>
  <c r="GF31" i="4"/>
  <c r="GG29" i="4"/>
  <c r="GF21" i="4"/>
  <c r="GG13" i="4"/>
  <c r="O157" i="5" s="1"/>
  <c r="GF59" i="4"/>
  <c r="GF27" i="4"/>
  <c r="GF33" i="4"/>
  <c r="GF60" i="4"/>
  <c r="GF28" i="4"/>
  <c r="GG38" i="4"/>
  <c r="GG33" i="4"/>
  <c r="GG32" i="4"/>
  <c r="GG27" i="4"/>
  <c r="GF39" i="4"/>
  <c r="GF64" i="4"/>
  <c r="GF32" i="4"/>
  <c r="GG46" i="4"/>
  <c r="GG41" i="4"/>
  <c r="GG40" i="4"/>
  <c r="GG35" i="4"/>
  <c r="GF47" i="4"/>
  <c r="GF70" i="4"/>
  <c r="GF38" i="4"/>
  <c r="GG58" i="4"/>
  <c r="GG53" i="4"/>
  <c r="GG52" i="4"/>
  <c r="GG47" i="4"/>
  <c r="GF13" i="4"/>
  <c r="GG60" i="4"/>
  <c r="GF34" i="4"/>
  <c r="GF58" i="4"/>
  <c r="GG28" i="4"/>
  <c r="GF50" i="4"/>
  <c r="GG71" i="4"/>
  <c r="GF51" i="4"/>
  <c r="GF65" i="4"/>
  <c r="GF23" i="4"/>
  <c r="GF52" i="4"/>
  <c r="GF20" i="4"/>
  <c r="GG22" i="4"/>
  <c r="GG17" i="4"/>
  <c r="GG16" i="4"/>
  <c r="GF71" i="4"/>
  <c r="GF29" i="4"/>
  <c r="GF56" i="4"/>
  <c r="GF24" i="4"/>
  <c r="GG30" i="4"/>
  <c r="GG25" i="4"/>
  <c r="GG24" i="4"/>
  <c r="GG19" i="4"/>
  <c r="GF37" i="4"/>
  <c r="GF62" i="4"/>
  <c r="GF30" i="4"/>
  <c r="GG42" i="4"/>
  <c r="GG37" i="4"/>
  <c r="GG36" i="4"/>
  <c r="GG31" i="4"/>
  <c r="GF42" i="4"/>
  <c r="GG55" i="4"/>
  <c r="GG50" i="4"/>
  <c r="GF26" i="4"/>
  <c r="GG23" i="4"/>
  <c r="GF18" i="4"/>
  <c r="GG44" i="4"/>
  <c r="GF43" i="4"/>
  <c r="GF55" i="4"/>
  <c r="GF15" i="4"/>
  <c r="GF44" i="4"/>
  <c r="GG70" i="4"/>
  <c r="GG65" i="4"/>
  <c r="GG64" i="4"/>
  <c r="GG59" i="4"/>
  <c r="GF61" i="4"/>
  <c r="GF19" i="4"/>
  <c r="GF48" i="4"/>
  <c r="GF16" i="4"/>
  <c r="GG14" i="4"/>
  <c r="GG72" i="4"/>
  <c r="GG67" i="4"/>
  <c r="GF69" i="4"/>
  <c r="GF25" i="4"/>
  <c r="GF54" i="4"/>
  <c r="GF22" i="4"/>
  <c r="GG26" i="4"/>
  <c r="GG21" i="4"/>
  <c r="GG20" i="4"/>
  <c r="GG15" i="4"/>
  <c r="GG66" i="4"/>
  <c r="GF41" i="4"/>
  <c r="GG45" i="4"/>
  <c r="GG34" i="4"/>
  <c r="GF63" i="4"/>
  <c r="GG18" i="4"/>
  <c r="GG39" i="4"/>
  <c r="M45" i="15"/>
  <c r="O45" i="15"/>
  <c r="N45" i="15"/>
  <c r="M90" i="15"/>
  <c r="N90" i="15"/>
  <c r="O90" i="15"/>
  <c r="Q165" i="5"/>
  <c r="R171" i="5" s="1"/>
  <c r="S171" i="5" s="1"/>
  <c r="R165" i="5"/>
  <c r="P165" i="5"/>
  <c r="P191" i="7"/>
  <c r="R191" i="7"/>
  <c r="Q191" i="7"/>
  <c r="Q195" i="7" s="1"/>
  <c r="R195" i="7" s="1"/>
  <c r="R172" i="7"/>
  <c r="Q172" i="7"/>
  <c r="Q176" i="7" s="1"/>
  <c r="R176" i="7" s="1"/>
  <c r="P172" i="7"/>
  <c r="P209" i="6"/>
  <c r="R209" i="6"/>
  <c r="Q209" i="6"/>
  <c r="Q213" i="6" s="1"/>
  <c r="R213" i="6" s="1"/>
  <c r="P170" i="4"/>
  <c r="R170" i="4"/>
  <c r="Q170" i="4"/>
  <c r="Q174" i="4" s="1" a="1"/>
  <c r="Q174" i="4" s="1"/>
  <c r="R174" i="4" s="1"/>
  <c r="P163" i="8"/>
  <c r="R163" i="8"/>
  <c r="Q163" i="8"/>
  <c r="Q167" i="8" s="1"/>
  <c r="R167" i="8" s="1"/>
  <c r="Q41" i="15"/>
  <c r="R41" i="15"/>
  <c r="P41" i="15"/>
  <c r="FS60" i="8"/>
  <c r="FS52" i="8"/>
  <c r="FS44" i="8"/>
  <c r="FS36" i="8"/>
  <c r="FS28" i="8"/>
  <c r="FS20" i="8"/>
  <c r="FR66" i="8"/>
  <c r="FR58" i="8"/>
  <c r="FR50" i="8"/>
  <c r="FR42" i="8"/>
  <c r="FR34" i="8"/>
  <c r="FR26" i="8"/>
  <c r="FR18" i="8"/>
  <c r="FS63" i="8"/>
  <c r="FS55" i="8"/>
  <c r="FS47" i="8"/>
  <c r="FS39" i="8"/>
  <c r="FS31" i="8"/>
  <c r="FS23" i="8"/>
  <c r="FS15" i="8"/>
  <c r="FR61" i="8"/>
  <c r="FR53" i="8"/>
  <c r="FR45" i="8"/>
  <c r="FR37" i="8"/>
  <c r="FR29" i="8"/>
  <c r="FR21" i="8"/>
  <c r="FR13" i="8"/>
  <c r="FS66" i="8"/>
  <c r="FS58" i="8"/>
  <c r="FS50" i="8"/>
  <c r="FS42" i="8"/>
  <c r="FS34" i="8"/>
  <c r="FS26" i="8"/>
  <c r="FS18" i="8"/>
  <c r="FR64" i="8"/>
  <c r="FR56" i="8"/>
  <c r="FR48" i="8"/>
  <c r="FR40" i="8"/>
  <c r="FR32" i="8"/>
  <c r="FR24" i="8"/>
  <c r="FR16" i="8"/>
  <c r="FS61" i="8"/>
  <c r="FS53" i="8"/>
  <c r="FS45" i="8"/>
  <c r="FS37" i="8"/>
  <c r="FS29" i="8"/>
  <c r="FS21" i="8"/>
  <c r="FS13" i="8"/>
  <c r="FR59" i="8"/>
  <c r="FR51" i="8"/>
  <c r="FR43" i="8"/>
  <c r="FR35" i="8"/>
  <c r="FR27" i="8"/>
  <c r="FR19" i="8"/>
  <c r="FS64" i="8"/>
  <c r="FS56" i="8"/>
  <c r="FS48" i="8"/>
  <c r="FS40" i="8"/>
  <c r="FS32" i="8"/>
  <c r="FS24" i="8"/>
  <c r="FS16" i="8"/>
  <c r="FR62" i="8"/>
  <c r="FR54" i="8"/>
  <c r="FR46" i="8"/>
  <c r="FR38" i="8"/>
  <c r="FR30" i="8"/>
  <c r="FR22" i="8"/>
  <c r="FR14" i="8"/>
  <c r="FS59" i="8"/>
  <c r="FS51" i="8"/>
  <c r="FS43" i="8"/>
  <c r="FS35" i="8"/>
  <c r="FS27" i="8"/>
  <c r="FS19" i="8"/>
  <c r="FR65" i="8"/>
  <c r="FR57" i="8"/>
  <c r="FR49" i="8"/>
  <c r="FR41" i="8"/>
  <c r="FR33" i="8"/>
  <c r="FR25" i="8"/>
  <c r="FR17" i="8"/>
  <c r="FS62" i="8"/>
  <c r="FS54" i="8"/>
  <c r="FS46" i="8"/>
  <c r="FS38" i="8"/>
  <c r="FS30" i="8"/>
  <c r="FS22" i="8"/>
  <c r="FS14" i="8"/>
  <c r="FR60" i="8"/>
  <c r="FR52" i="8"/>
  <c r="FR44" i="8"/>
  <c r="FR36" i="8"/>
  <c r="FR28" i="8"/>
  <c r="FR20" i="8"/>
  <c r="FS65" i="8"/>
  <c r="FS57" i="8"/>
  <c r="FS49" i="8"/>
  <c r="FS41" i="8"/>
  <c r="FS33" i="8"/>
  <c r="FS25" i="8"/>
  <c r="FS17" i="8"/>
  <c r="FR63" i="8"/>
  <c r="FR55" i="8"/>
  <c r="FR47" i="8"/>
  <c r="FR39" i="8"/>
  <c r="FR31" i="8"/>
  <c r="FR23" i="8"/>
  <c r="FR15" i="8"/>
  <c r="FU48" i="8"/>
  <c r="FU16" i="8"/>
  <c r="FV37" i="8"/>
  <c r="FU59" i="8"/>
  <c r="FU27" i="8"/>
  <c r="FU36" i="8"/>
  <c r="FV47" i="8"/>
  <c r="FU57" i="8"/>
  <c r="FU15" i="8"/>
  <c r="FV38" i="8"/>
  <c r="FU62" i="8"/>
  <c r="FV59" i="8"/>
  <c r="FU55" i="8"/>
  <c r="FV58" i="8"/>
  <c r="FV16" i="8"/>
  <c r="FU18" i="8"/>
  <c r="FU65" i="8"/>
  <c r="FV66" i="8"/>
  <c r="FV24" i="8"/>
  <c r="FV65" i="8"/>
  <c r="FU63" i="8"/>
  <c r="FV64" i="8"/>
  <c r="FV20" i="8"/>
  <c r="FU22" i="8"/>
  <c r="FV19" i="8"/>
  <c r="FU17" i="8"/>
  <c r="FV28" i="8"/>
  <c r="FU40" i="8"/>
  <c r="FV61" i="8"/>
  <c r="FV29" i="8"/>
  <c r="FU51" i="8"/>
  <c r="FU19" i="8"/>
  <c r="FU26" i="8"/>
  <c r="FV35" i="8"/>
  <c r="FU47" i="8"/>
  <c r="FV62" i="8"/>
  <c r="FV30" i="8"/>
  <c r="FU50" i="8"/>
  <c r="FV43" i="8"/>
  <c r="FU41" i="8"/>
  <c r="FV48" i="8"/>
  <c r="FU60" i="8"/>
  <c r="FV55" i="8"/>
  <c r="FU53" i="8"/>
  <c r="FV56" i="8"/>
  <c r="FU54" i="8"/>
  <c r="FV51" i="8"/>
  <c r="FU49" i="8"/>
  <c r="FV52" i="8"/>
  <c r="FU66" i="8"/>
  <c r="FV63" i="8"/>
  <c r="FU61" i="8"/>
  <c r="FV60" i="8"/>
  <c r="FV18" i="8"/>
  <c r="FU64" i="8"/>
  <c r="FU32" i="8"/>
  <c r="FV53" i="8"/>
  <c r="FV21" i="8"/>
  <c r="FU43" i="8"/>
  <c r="FU58" i="8"/>
  <c r="FU14" i="8"/>
  <c r="FV25" i="8"/>
  <c r="FU37" i="8"/>
  <c r="FV54" i="8"/>
  <c r="FV22" i="8"/>
  <c r="FU34" i="8"/>
  <c r="FV31" i="8"/>
  <c r="FU29" i="8"/>
  <c r="FV36" i="8"/>
  <c r="FU44" i="8"/>
  <c r="FV41" i="8"/>
  <c r="FU39" i="8"/>
  <c r="FV44" i="8"/>
  <c r="FU42" i="8"/>
  <c r="FV39" i="8"/>
  <c r="FU33" i="8"/>
  <c r="FV42" i="8"/>
  <c r="FU52" i="8"/>
  <c r="FV49" i="8"/>
  <c r="FU45" i="8"/>
  <c r="FV50" i="8"/>
  <c r="FU56" i="8"/>
  <c r="FU24" i="8"/>
  <c r="FV45" i="8"/>
  <c r="FV13" i="8"/>
  <c r="FU35" i="8"/>
  <c r="FU46" i="8"/>
  <c r="FV57" i="8"/>
  <c r="FV15" i="8"/>
  <c r="FU25" i="8"/>
  <c r="FV46" i="8"/>
  <c r="FV14" i="8"/>
  <c r="FU20" i="8"/>
  <c r="FV17" i="8"/>
  <c r="FU13" i="8"/>
  <c r="FV26" i="8"/>
  <c r="FU30" i="8"/>
  <c r="FV27" i="8"/>
  <c r="FU23" i="8"/>
  <c r="FV34" i="8"/>
  <c r="FU28" i="8"/>
  <c r="FV23" i="8"/>
  <c r="FU21" i="8"/>
  <c r="FV32" i="8"/>
  <c r="FU38" i="8"/>
  <c r="FV33" i="8"/>
  <c r="FU31" i="8"/>
  <c r="FV40" i="8"/>
  <c r="FO51" i="8"/>
  <c r="FO19" i="8"/>
  <c r="FP42" i="8"/>
  <c r="FO64" i="8"/>
  <c r="FO32" i="8"/>
  <c r="FP53" i="8"/>
  <c r="FP21" i="8"/>
  <c r="FO39" i="8"/>
  <c r="FP40" i="8"/>
  <c r="FO52" i="8"/>
  <c r="FP63" i="8"/>
  <c r="FP19" i="8"/>
  <c r="FO25" i="8"/>
  <c r="FP38" i="8"/>
  <c r="FO50" i="8"/>
  <c r="FP59" i="8"/>
  <c r="FP17" i="8"/>
  <c r="FO33" i="8"/>
  <c r="FP46" i="8"/>
  <c r="FO58" i="8"/>
  <c r="FO14" i="8"/>
  <c r="FP25" i="8"/>
  <c r="FO41" i="8"/>
  <c r="FP54" i="8"/>
  <c r="FO66" i="8"/>
  <c r="FO22" i="8"/>
  <c r="FP33" i="8"/>
  <c r="FO43" i="8"/>
  <c r="FP66" i="8"/>
  <c r="FP34" i="8"/>
  <c r="FO56" i="8"/>
  <c r="FO24" i="8"/>
  <c r="FP45" i="8"/>
  <c r="FP13" i="8"/>
  <c r="FO29" i="8"/>
  <c r="FP30" i="8"/>
  <c r="FO42" i="8"/>
  <c r="FP51" i="8"/>
  <c r="FO57" i="8"/>
  <c r="FO15" i="8"/>
  <c r="FP28" i="8"/>
  <c r="FO38" i="8"/>
  <c r="FP49" i="8"/>
  <c r="FO65" i="8"/>
  <c r="FO23" i="8"/>
  <c r="FP36" i="8"/>
  <c r="FO46" i="8"/>
  <c r="FP57" i="8"/>
  <c r="FP15" i="8"/>
  <c r="FO31" i="8"/>
  <c r="FP44" i="8"/>
  <c r="FO54" i="8"/>
  <c r="FP65" i="8"/>
  <c r="FP23" i="8"/>
  <c r="FO35" i="8"/>
  <c r="FP58" i="8"/>
  <c r="FP26" i="8"/>
  <c r="FO48" i="8"/>
  <c r="FO16" i="8"/>
  <c r="FP37" i="8"/>
  <c r="FO61" i="8"/>
  <c r="FO17" i="8"/>
  <c r="FP20" i="8"/>
  <c r="FO30" i="8"/>
  <c r="FP41" i="8"/>
  <c r="FO47" i="8"/>
  <c r="FP60" i="8"/>
  <c r="FP16" i="8"/>
  <c r="FO28" i="8"/>
  <c r="FP39" i="8"/>
  <c r="FO55" i="8"/>
  <c r="FO13" i="8"/>
  <c r="FP24" i="8"/>
  <c r="FO36" i="8"/>
  <c r="FP47" i="8"/>
  <c r="FO63" i="8"/>
  <c r="FO21" i="8"/>
  <c r="FP32" i="8"/>
  <c r="FO44" i="8"/>
  <c r="FP55" i="8"/>
  <c r="FP62" i="8"/>
  <c r="FO59" i="8"/>
  <c r="FO27" i="8"/>
  <c r="FP50" i="8"/>
  <c r="FP18" i="8"/>
  <c r="FO40" i="8"/>
  <c r="FP61" i="8"/>
  <c r="FP29" i="8"/>
  <c r="FO49" i="8"/>
  <c r="FP52" i="8"/>
  <c r="FO62" i="8"/>
  <c r="FO20" i="8"/>
  <c r="FP31" i="8"/>
  <c r="FO37" i="8"/>
  <c r="FP48" i="8"/>
  <c r="FO60" i="8"/>
  <c r="FO18" i="8"/>
  <c r="FP27" i="8"/>
  <c r="FO45" i="8"/>
  <c r="FP56" i="8"/>
  <c r="FP14" i="8"/>
  <c r="FO26" i="8"/>
  <c r="FP35" i="8"/>
  <c r="FO53" i="8"/>
  <c r="FP64" i="8"/>
  <c r="FP22" i="8"/>
  <c r="FO34" i="8"/>
  <c r="FP43" i="8"/>
  <c r="HG51" i="6"/>
  <c r="HG43" i="6"/>
  <c r="HG35" i="6"/>
  <c r="HG27" i="6"/>
  <c r="HG19" i="6"/>
  <c r="HF53" i="6"/>
  <c r="HF45" i="6"/>
  <c r="HF37" i="6"/>
  <c r="HF29" i="6"/>
  <c r="HF21" i="6"/>
  <c r="HF13" i="6"/>
  <c r="HG46" i="6"/>
  <c r="HG38" i="6"/>
  <c r="HG30" i="6"/>
  <c r="HG22" i="6"/>
  <c r="HG14" i="6"/>
  <c r="HF46" i="6"/>
  <c r="HF38" i="6"/>
  <c r="HF30" i="6"/>
  <c r="HF22" i="6"/>
  <c r="HF14" i="6"/>
  <c r="HG49" i="6"/>
  <c r="HG41" i="6"/>
  <c r="HG33" i="6"/>
  <c r="HG25" i="6"/>
  <c r="HG17" i="6"/>
  <c r="HF51" i="6"/>
  <c r="HF43" i="6"/>
  <c r="HF35" i="6"/>
  <c r="HF27" i="6"/>
  <c r="HF19" i="6"/>
  <c r="HG52" i="6"/>
  <c r="HG44" i="6"/>
  <c r="HG36" i="6"/>
  <c r="HG28" i="6"/>
  <c r="HG20" i="6"/>
  <c r="HF52" i="6"/>
  <c r="HF44" i="6"/>
  <c r="HF36" i="6"/>
  <c r="HF28" i="6"/>
  <c r="HF20" i="6"/>
  <c r="HG47" i="6"/>
  <c r="HG39" i="6"/>
  <c r="HG31" i="6"/>
  <c r="HG23" i="6"/>
  <c r="HG15" i="6"/>
  <c r="HF49" i="6"/>
  <c r="HF41" i="6"/>
  <c r="HF33" i="6"/>
  <c r="HF25" i="6"/>
  <c r="HF17" i="6"/>
  <c r="HG50" i="6"/>
  <c r="HG42" i="6"/>
  <c r="HG34" i="6"/>
  <c r="HG26" i="6"/>
  <c r="HG18" i="6"/>
  <c r="HF50" i="6"/>
  <c r="HF42" i="6"/>
  <c r="HF34" i="6"/>
  <c r="HF26" i="6"/>
  <c r="HF18" i="6"/>
  <c r="HG53" i="6"/>
  <c r="HG45" i="6"/>
  <c r="HG37" i="6"/>
  <c r="HG29" i="6"/>
  <c r="HG21" i="6"/>
  <c r="HG13" i="6"/>
  <c r="HF47" i="6"/>
  <c r="HF39" i="6"/>
  <c r="HF31" i="6"/>
  <c r="HF23" i="6"/>
  <c r="HF15" i="6"/>
  <c r="HG48" i="6"/>
  <c r="HG40" i="6"/>
  <c r="HG32" i="6"/>
  <c r="HG24" i="6"/>
  <c r="HG16" i="6"/>
  <c r="HF48" i="6"/>
  <c r="HF40" i="6"/>
  <c r="HF32" i="6"/>
  <c r="HF24" i="6"/>
  <c r="HF16" i="6"/>
  <c r="HC31" i="6"/>
  <c r="HD36" i="6"/>
  <c r="HC40" i="6"/>
  <c r="HD45" i="6"/>
  <c r="HD13" i="6"/>
  <c r="HC21" i="6"/>
  <c r="HD26" i="6"/>
  <c r="HC30" i="6"/>
  <c r="HD35" i="6"/>
  <c r="HC35" i="6"/>
  <c r="HD40" i="6"/>
  <c r="HC23" i="6"/>
  <c r="HD28" i="6"/>
  <c r="HC32" i="6"/>
  <c r="HD37" i="6"/>
  <c r="HC45" i="6"/>
  <c r="HC13" i="6"/>
  <c r="HD18" i="6"/>
  <c r="HC47" i="6"/>
  <c r="HC15" i="6"/>
  <c r="HD20" i="6"/>
  <c r="HC24" i="6"/>
  <c r="HD29" i="6"/>
  <c r="HC37" i="6"/>
  <c r="HD42" i="6"/>
  <c r="HC46" i="6"/>
  <c r="HC14" i="6"/>
  <c r="HD19" i="6"/>
  <c r="HC19" i="6"/>
  <c r="HD24" i="6"/>
  <c r="HC28" i="6"/>
  <c r="HC39" i="6"/>
  <c r="HD44" i="6"/>
  <c r="HC48" i="6"/>
  <c r="HC16" i="6"/>
  <c r="HD21" i="6"/>
  <c r="HC29" i="6"/>
  <c r="HD34" i="6"/>
  <c r="HC38" i="6"/>
  <c r="HD43" i="6"/>
  <c r="HC43" i="6"/>
  <c r="HC22" i="6"/>
  <c r="HD32" i="6"/>
  <c r="HC20" i="6"/>
  <c r="HD25" i="6"/>
  <c r="HC33" i="6"/>
  <c r="HD38" i="6"/>
  <c r="HC42" i="6"/>
  <c r="HD47" i="6"/>
  <c r="HD15" i="6"/>
  <c r="HD27" i="6"/>
  <c r="HD16" i="6"/>
  <c r="HD49" i="6"/>
  <c r="HD17" i="6"/>
  <c r="HC25" i="6"/>
  <c r="HD30" i="6"/>
  <c r="HC34" i="6"/>
  <c r="HD39" i="6"/>
  <c r="HC27" i="6"/>
  <c r="HC44" i="6"/>
  <c r="HD41" i="6"/>
  <c r="HC49" i="6"/>
  <c r="HC17" i="6"/>
  <c r="HD22" i="6"/>
  <c r="HC26" i="6"/>
  <c r="HD31" i="6"/>
  <c r="HD48" i="6"/>
  <c r="HC36" i="6"/>
  <c r="HD33" i="6"/>
  <c r="HC41" i="6"/>
  <c r="HD46" i="6"/>
  <c r="HD14" i="6"/>
  <c r="HC18" i="6"/>
  <c r="HD23" i="6"/>
  <c r="P86" i="15"/>
  <c r="Q86" i="15"/>
  <c r="Q90" i="15" s="1"/>
  <c r="R90" i="15" s="1"/>
  <c r="R86" i="15"/>
  <c r="R200" i="7"/>
  <c r="Q200" i="7"/>
  <c r="Q204" i="7" s="1"/>
  <c r="R204" i="7" s="1"/>
  <c r="P200" i="7"/>
  <c r="R200" i="8"/>
  <c r="Q200" i="8"/>
  <c r="Q204" i="8" s="1"/>
  <c r="R204" i="8" s="1"/>
  <c r="P200" i="8"/>
  <c r="P188" i="4"/>
  <c r="R188" i="4"/>
  <c r="Q188" i="4"/>
  <c r="Q192" i="4" s="1"/>
  <c r="R192" i="4" s="1"/>
  <c r="R154" i="8"/>
  <c r="Q154" i="8"/>
  <c r="Q158" i="8" s="1"/>
  <c r="R158" i="8" s="1"/>
  <c r="P154" i="8"/>
  <c r="P172" i="8"/>
  <c r="Q172" i="8"/>
  <c r="Q176" i="8" s="1"/>
  <c r="R176" i="8" s="1"/>
  <c r="R172" i="8"/>
  <c r="P172" i="6"/>
  <c r="R172" i="6"/>
  <c r="Q172" i="6"/>
  <c r="Q176" i="6" s="1"/>
  <c r="R176" i="6" s="1"/>
  <c r="O154" i="7"/>
  <c r="O246" i="7"/>
  <c r="O163" i="7"/>
  <c r="O182" i="7"/>
  <c r="O258" i="7"/>
  <c r="O182" i="8"/>
  <c r="O259" i="8"/>
  <c r="Q295" i="6"/>
  <c r="Q296" i="6" s="1"/>
  <c r="P295" i="6"/>
  <c r="R295" i="6"/>
  <c r="P182" i="5"/>
  <c r="R182" i="5"/>
  <c r="Q182" i="5"/>
  <c r="Q183" i="5" s="1"/>
  <c r="R184" i="5" s="1"/>
  <c r="S184" i="5" s="1"/>
  <c r="P283" i="6"/>
  <c r="R283" i="6"/>
  <c r="Q283" i="6"/>
  <c r="Q284" i="6" s="1"/>
  <c r="R285" i="6" s="1"/>
  <c r="S285" i="6" s="1"/>
  <c r="FH67" i="6"/>
  <c r="FH59" i="6"/>
  <c r="FH51" i="6"/>
  <c r="FH43" i="6"/>
  <c r="FH35" i="6"/>
  <c r="FH27" i="6"/>
  <c r="FH19" i="6"/>
  <c r="FI68" i="6"/>
  <c r="FI60" i="6"/>
  <c r="FI52" i="6"/>
  <c r="FI44" i="6"/>
  <c r="FI36" i="6"/>
  <c r="FI28" i="6"/>
  <c r="FI20" i="6"/>
  <c r="FH68" i="6"/>
  <c r="FH60" i="6"/>
  <c r="FH52" i="6"/>
  <c r="FH44" i="6"/>
  <c r="FH36" i="6"/>
  <c r="FH28" i="6"/>
  <c r="FH20" i="6"/>
  <c r="FI69" i="6"/>
  <c r="FI61" i="6"/>
  <c r="FI53" i="6"/>
  <c r="FI45" i="6"/>
  <c r="FI37" i="6"/>
  <c r="FI29" i="6"/>
  <c r="FI21" i="6"/>
  <c r="FI13" i="6"/>
  <c r="O227" i="6" s="1"/>
  <c r="FH65" i="6"/>
  <c r="FH55" i="6"/>
  <c r="FH45" i="6"/>
  <c r="FH33" i="6"/>
  <c r="FH23" i="6"/>
  <c r="FH13" i="6"/>
  <c r="FI58" i="6"/>
  <c r="FI48" i="6"/>
  <c r="FI38" i="6"/>
  <c r="FI26" i="6"/>
  <c r="FI16" i="6"/>
  <c r="FH62" i="6"/>
  <c r="FH50" i="6"/>
  <c r="FH40" i="6"/>
  <c r="FH30" i="6"/>
  <c r="FH18" i="6"/>
  <c r="FI65" i="6"/>
  <c r="FI55" i="6"/>
  <c r="FI43" i="6"/>
  <c r="FI33" i="6"/>
  <c r="FI23" i="6"/>
  <c r="FH63" i="6"/>
  <c r="FH53" i="6"/>
  <c r="FH41" i="6"/>
  <c r="FH31" i="6"/>
  <c r="FH21" i="6"/>
  <c r="FI66" i="6"/>
  <c r="FI56" i="6"/>
  <c r="FI46" i="6"/>
  <c r="FI34" i="6"/>
  <c r="FI24" i="6"/>
  <c r="FI14" i="6"/>
  <c r="FH58" i="6"/>
  <c r="FH48" i="6"/>
  <c r="FH38" i="6"/>
  <c r="FH26" i="6"/>
  <c r="FH16" i="6"/>
  <c r="FI63" i="6"/>
  <c r="FI51" i="6"/>
  <c r="FI41" i="6"/>
  <c r="FI31" i="6"/>
  <c r="FI19" i="6"/>
  <c r="FH61" i="6"/>
  <c r="FH49" i="6"/>
  <c r="FH39" i="6"/>
  <c r="FH29" i="6"/>
  <c r="FH17" i="6"/>
  <c r="FI64" i="6"/>
  <c r="FI54" i="6"/>
  <c r="FI42" i="6"/>
  <c r="FI32" i="6"/>
  <c r="FI22" i="6"/>
  <c r="FH66" i="6"/>
  <c r="FH56" i="6"/>
  <c r="FH46" i="6"/>
  <c r="FH34" i="6"/>
  <c r="FH24" i="6"/>
  <c r="FH14" i="6"/>
  <c r="FI59" i="6"/>
  <c r="FI49" i="6"/>
  <c r="FI39" i="6"/>
  <c r="FI27" i="6"/>
  <c r="FI17" i="6"/>
  <c r="FH69" i="6"/>
  <c r="FH57" i="6"/>
  <c r="FH47" i="6"/>
  <c r="FH37" i="6"/>
  <c r="FH25" i="6"/>
  <c r="FH15" i="6"/>
  <c r="FI62" i="6"/>
  <c r="FI50" i="6"/>
  <c r="FI40" i="6"/>
  <c r="FI30" i="6"/>
  <c r="FI18" i="6"/>
  <c r="FH64" i="6"/>
  <c r="FH54" i="6"/>
  <c r="FH42" i="6"/>
  <c r="FH32" i="6"/>
  <c r="FH22" i="6"/>
  <c r="FI67" i="6"/>
  <c r="FI57" i="6"/>
  <c r="FI47" i="6"/>
  <c r="FI35" i="6"/>
  <c r="FI25" i="6"/>
  <c r="FI15" i="6"/>
  <c r="GJ63" i="6"/>
  <c r="GJ55" i="6"/>
  <c r="GJ47" i="6"/>
  <c r="GJ39" i="6"/>
  <c r="GJ31" i="6"/>
  <c r="GJ23" i="6"/>
  <c r="GJ15" i="6"/>
  <c r="GK64" i="6"/>
  <c r="GK56" i="6"/>
  <c r="GK48" i="6"/>
  <c r="GK40" i="6"/>
  <c r="GK32" i="6"/>
  <c r="GK24" i="6"/>
  <c r="GK16" i="6"/>
  <c r="GJ64" i="6"/>
  <c r="GJ56" i="6"/>
  <c r="GJ48" i="6"/>
  <c r="GJ40" i="6"/>
  <c r="GJ32" i="6"/>
  <c r="GJ24" i="6"/>
  <c r="GJ16" i="6"/>
  <c r="GK65" i="6"/>
  <c r="GK57" i="6"/>
  <c r="GK49" i="6"/>
  <c r="GK41" i="6"/>
  <c r="GK33" i="6"/>
  <c r="GK25" i="6"/>
  <c r="GK17" i="6"/>
  <c r="GJ61" i="6"/>
  <c r="GJ51" i="6"/>
  <c r="GJ41" i="6"/>
  <c r="GJ29" i="6"/>
  <c r="GJ19" i="6"/>
  <c r="GK66" i="6"/>
  <c r="GK54" i="6"/>
  <c r="GK44" i="6"/>
  <c r="GK34" i="6"/>
  <c r="GK22" i="6"/>
  <c r="GJ68" i="6"/>
  <c r="GJ58" i="6"/>
  <c r="GJ46" i="6"/>
  <c r="GJ36" i="6"/>
  <c r="GJ26" i="6"/>
  <c r="GJ14" i="6"/>
  <c r="GK61" i="6"/>
  <c r="GK51" i="6"/>
  <c r="GK39" i="6"/>
  <c r="GK29" i="6"/>
  <c r="GK19" i="6"/>
  <c r="GJ69" i="6"/>
  <c r="GJ59" i="6"/>
  <c r="GJ49" i="6"/>
  <c r="GJ37" i="6"/>
  <c r="GJ27" i="6"/>
  <c r="GJ17" i="6"/>
  <c r="GK62" i="6"/>
  <c r="GK52" i="6"/>
  <c r="GK42" i="6"/>
  <c r="GK30" i="6"/>
  <c r="GK20" i="6"/>
  <c r="GJ66" i="6"/>
  <c r="GJ54" i="6"/>
  <c r="GJ44" i="6"/>
  <c r="GJ34" i="6"/>
  <c r="GJ22" i="6"/>
  <c r="GK69" i="6"/>
  <c r="GK59" i="6"/>
  <c r="GK47" i="6"/>
  <c r="GK37" i="6"/>
  <c r="GK27" i="6"/>
  <c r="GK15" i="6"/>
  <c r="GJ67" i="6"/>
  <c r="GJ57" i="6"/>
  <c r="GJ45" i="6"/>
  <c r="GJ35" i="6"/>
  <c r="GJ25" i="6"/>
  <c r="GJ13" i="6"/>
  <c r="GK60" i="6"/>
  <c r="GK50" i="6"/>
  <c r="GK38" i="6"/>
  <c r="GK28" i="6"/>
  <c r="GK18" i="6"/>
  <c r="GJ62" i="6"/>
  <c r="GJ52" i="6"/>
  <c r="GJ42" i="6"/>
  <c r="GJ30" i="6"/>
  <c r="GJ20" i="6"/>
  <c r="GK67" i="6"/>
  <c r="GK55" i="6"/>
  <c r="GK45" i="6"/>
  <c r="GK35" i="6"/>
  <c r="GK23" i="6"/>
  <c r="GK13" i="6"/>
  <c r="O190" i="6" s="1"/>
  <c r="GJ65" i="6"/>
  <c r="GJ53" i="6"/>
  <c r="GJ43" i="6"/>
  <c r="GJ33" i="6"/>
  <c r="GJ21" i="6"/>
  <c r="GK68" i="6"/>
  <c r="GK58" i="6"/>
  <c r="GK46" i="6"/>
  <c r="GK36" i="6"/>
  <c r="GK26" i="6"/>
  <c r="GK14" i="6"/>
  <c r="GJ60" i="6"/>
  <c r="GJ50" i="6"/>
  <c r="GJ38" i="6"/>
  <c r="GJ28" i="6"/>
  <c r="GJ18" i="6"/>
  <c r="GK63" i="6"/>
  <c r="GK53" i="6"/>
  <c r="GK43" i="6"/>
  <c r="GK31" i="6"/>
  <c r="GK21" i="6"/>
  <c r="DJ66" i="6"/>
  <c r="DJ58" i="6"/>
  <c r="DJ50" i="6"/>
  <c r="DJ42" i="6"/>
  <c r="DJ34" i="6"/>
  <c r="DJ26" i="6"/>
  <c r="DJ18" i="6"/>
  <c r="DI66" i="6"/>
  <c r="DI58" i="6"/>
  <c r="DI50" i="6"/>
  <c r="DI42" i="6"/>
  <c r="DI34" i="6"/>
  <c r="DI26" i="6"/>
  <c r="DI18" i="6"/>
  <c r="DJ67" i="6"/>
  <c r="DJ59" i="6"/>
  <c r="DJ51" i="6"/>
  <c r="DJ43" i="6"/>
  <c r="DJ35" i="6"/>
  <c r="DJ27" i="6"/>
  <c r="DJ19" i="6"/>
  <c r="DI69" i="6"/>
  <c r="DI61" i="6"/>
  <c r="DI53" i="6"/>
  <c r="DI45" i="6"/>
  <c r="DI37" i="6"/>
  <c r="DI29" i="6"/>
  <c r="DI21" i="6"/>
  <c r="DI13" i="6"/>
  <c r="DJ60" i="6"/>
  <c r="DJ48" i="6"/>
  <c r="DJ38" i="6"/>
  <c r="DJ28" i="6"/>
  <c r="DJ16" i="6"/>
  <c r="DI62" i="6"/>
  <c r="DI52" i="6"/>
  <c r="DI40" i="6"/>
  <c r="DI30" i="6"/>
  <c r="DI20" i="6"/>
  <c r="DJ65" i="6"/>
  <c r="DJ55" i="6"/>
  <c r="DJ45" i="6"/>
  <c r="DJ33" i="6"/>
  <c r="DJ23" i="6"/>
  <c r="DJ13" i="6"/>
  <c r="DI59" i="6"/>
  <c r="DI49" i="6"/>
  <c r="DI39" i="6"/>
  <c r="DI27" i="6"/>
  <c r="DI17" i="6"/>
  <c r="DJ56" i="6"/>
  <c r="DJ44" i="6"/>
  <c r="DJ30" i="6"/>
  <c r="DJ14" i="6"/>
  <c r="DI56" i="6"/>
  <c r="DI44" i="6"/>
  <c r="DI28" i="6"/>
  <c r="DI14" i="6"/>
  <c r="DJ57" i="6"/>
  <c r="DJ41" i="6"/>
  <c r="DJ29" i="6"/>
  <c r="DJ15" i="6"/>
  <c r="DI57" i="6"/>
  <c r="DI43" i="6"/>
  <c r="DI31" i="6"/>
  <c r="DI15" i="6"/>
  <c r="DJ68" i="6"/>
  <c r="DJ54" i="6"/>
  <c r="DJ40" i="6"/>
  <c r="DJ24" i="6"/>
  <c r="DI68" i="6"/>
  <c r="DI54" i="6"/>
  <c r="DI38" i="6"/>
  <c r="DI24" i="6"/>
  <c r="DJ69" i="6"/>
  <c r="DJ53" i="6"/>
  <c r="DJ39" i="6"/>
  <c r="DJ25" i="6"/>
  <c r="DI67" i="6"/>
  <c r="DI55" i="6"/>
  <c r="DI41" i="6"/>
  <c r="DI25" i="6"/>
  <c r="DJ64" i="6"/>
  <c r="DJ52" i="6"/>
  <c r="DJ36" i="6"/>
  <c r="DJ22" i="6"/>
  <c r="DI64" i="6"/>
  <c r="DI48" i="6"/>
  <c r="DI36" i="6"/>
  <c r="DI22" i="6"/>
  <c r="DJ63" i="6"/>
  <c r="DJ49" i="6"/>
  <c r="DJ37" i="6"/>
  <c r="DJ21" i="6"/>
  <c r="DI65" i="6"/>
  <c r="DI51" i="6"/>
  <c r="DI35" i="6"/>
  <c r="DI23" i="6"/>
  <c r="DJ62" i="6"/>
  <c r="DJ46" i="6"/>
  <c r="DJ32" i="6"/>
  <c r="DJ20" i="6"/>
  <c r="DI60" i="6"/>
  <c r="DI46" i="6"/>
  <c r="DI32" i="6"/>
  <c r="DI16" i="6"/>
  <c r="DJ61" i="6"/>
  <c r="DJ47" i="6"/>
  <c r="DJ31" i="6"/>
  <c r="DJ17" i="6"/>
  <c r="DI63" i="6"/>
  <c r="DI47" i="6"/>
  <c r="DI33" i="6"/>
  <c r="DI19" i="6"/>
  <c r="P237" i="6"/>
  <c r="R237" i="6"/>
  <c r="Q237" i="6"/>
  <c r="Q241" i="6" s="1"/>
  <c r="R241" i="6" s="1"/>
  <c r="R154" i="15"/>
  <c r="Q154" i="15"/>
  <c r="Q158" i="15" s="1"/>
  <c r="R158" i="15" s="1"/>
  <c r="P154" i="15"/>
  <c r="Q223" i="8"/>
  <c r="R223" i="8" s="1"/>
  <c r="K250" i="6"/>
  <c r="K194" i="6"/>
  <c r="K231" i="6"/>
  <c r="K157" i="6"/>
  <c r="Q214" i="8"/>
  <c r="R214" i="8" s="1"/>
  <c r="CP20" i="6"/>
  <c r="CP30" i="6"/>
  <c r="CP33" i="6"/>
  <c r="CP32" i="6"/>
  <c r="CP31" i="6"/>
  <c r="CP25" i="6"/>
  <c r="CP27" i="6"/>
  <c r="CP28" i="6"/>
  <c r="CP26" i="6"/>
  <c r="CP29" i="6"/>
  <c r="CP22" i="6"/>
  <c r="CP24" i="6"/>
  <c r="CP21" i="6"/>
  <c r="CP23" i="6"/>
  <c r="EJ27" i="6"/>
  <c r="P157" i="5" a="1"/>
  <c r="P258" i="7" a="1"/>
  <c r="P246" i="7" a="1"/>
  <c r="P247" i="8" a="1"/>
  <c r="P259" i="8" a="1"/>
  <c r="P255" i="8" a="1"/>
  <c r="P161" i="4" a="1"/>
  <c r="P254" i="7" a="1"/>
  <c r="P291" i="6" a="1"/>
  <c r="FN42" i="7"/>
  <c r="FN38" i="7"/>
  <c r="FN34" i="7"/>
  <c r="FN30" i="7"/>
  <c r="FN26" i="7"/>
  <c r="FN55" i="7"/>
  <c r="FN22" i="7"/>
  <c r="FO13" i="7" a="1"/>
  <c r="FR13" i="7" a="1"/>
  <c r="FU13" i="7" a="1"/>
  <c r="FN51" i="7"/>
  <c r="FN50" i="7"/>
  <c r="FN17" i="7"/>
  <c r="FN46" i="7"/>
  <c r="FN13" i="7"/>
  <c r="P163" i="7" a="1"/>
  <c r="M157" i="6" a="1"/>
  <c r="GG13" i="6" a="1"/>
  <c r="HL13" i="6" a="1"/>
  <c r="FN49" i="7"/>
  <c r="P182" i="8" a="1"/>
  <c r="P190" i="6" a="1"/>
  <c r="FN39" i="7"/>
  <c r="FN35" i="7"/>
  <c r="FN31" i="7"/>
  <c r="FN27" i="7"/>
  <c r="FN56" i="7"/>
  <c r="FN23" i="7"/>
  <c r="FN60" i="7"/>
  <c r="FN19" i="7"/>
  <c r="FN18" i="7"/>
  <c r="FN47" i="7"/>
  <c r="FN14" i="7"/>
  <c r="FN43" i="7"/>
  <c r="P182" i="7" a="1"/>
  <c r="M250" i="6" a="1"/>
  <c r="FE13" i="6" a="1"/>
  <c r="M231" i="6" a="1"/>
  <c r="FN41" i="7"/>
  <c r="FN29" i="7"/>
  <c r="FN54" i="7"/>
  <c r="IN13" i="6" a="1"/>
  <c r="FN40" i="7"/>
  <c r="FN44" i="7"/>
  <c r="FN32" i="7"/>
  <c r="FN36" i="7"/>
  <c r="FN57" i="7"/>
  <c r="FN24" i="7"/>
  <c r="FN53" i="7"/>
  <c r="FN28" i="7"/>
  <c r="FN59" i="7"/>
  <c r="FN48" i="7"/>
  <c r="FN15" i="7"/>
  <c r="FN52" i="7"/>
  <c r="P154" i="7" a="1"/>
  <c r="M194" i="6" a="1"/>
  <c r="DW13" i="6" a="1"/>
  <c r="P227" i="6" a="1"/>
  <c r="FN37" i="7"/>
  <c r="FN33" i="7"/>
  <c r="FN58" i="7"/>
  <c r="FN25" i="7"/>
  <c r="FN21" i="7"/>
  <c r="FN16" i="7"/>
  <c r="FN45" i="7"/>
  <c r="FN20" i="7"/>
  <c r="DF13" i="6" a="1"/>
  <c r="P163" i="6" a="1"/>
  <c r="P200" i="6" a="1"/>
  <c r="P157" i="5" l="1"/>
  <c r="Q157" i="5"/>
  <c r="Q158" i="5" s="1"/>
  <c r="R159" i="5" s="1"/>
  <c r="S159" i="5" s="1"/>
  <c r="R157" i="5"/>
  <c r="Q246" i="7"/>
  <c r="Q247" i="7" s="1" a="1"/>
  <c r="Q247" i="7" s="1"/>
  <c r="R248" i="7" s="1"/>
  <c r="S248" i="7" s="1"/>
  <c r="P246" i="7"/>
  <c r="R246" i="7"/>
  <c r="R258" i="7"/>
  <c r="P258" i="7"/>
  <c r="Q258" i="7"/>
  <c r="Q259" i="7" s="1"/>
  <c r="P259" i="8"/>
  <c r="R259" i="8"/>
  <c r="Q259" i="8"/>
  <c r="Q260" i="8" s="1" a="1"/>
  <c r="Q260" i="8" s="1"/>
  <c r="P247" i="8"/>
  <c r="R247" i="8"/>
  <c r="Q247" i="8"/>
  <c r="Q248" i="8" s="1"/>
  <c r="R249" i="8" s="1"/>
  <c r="S249" i="8" s="1"/>
  <c r="P255" i="8"/>
  <c r="R255" i="8"/>
  <c r="Q255" i="8"/>
  <c r="Q291" i="6"/>
  <c r="R297" i="6" s="1"/>
  <c r="S297" i="6" s="1"/>
  <c r="P291" i="6"/>
  <c r="R291" i="6"/>
  <c r="Q254" i="7"/>
  <c r="P254" i="7"/>
  <c r="R254" i="7"/>
  <c r="R161" i="4"/>
  <c r="P161" i="4"/>
  <c r="Q161" i="4"/>
  <c r="Q165" i="4" s="1" a="1"/>
  <c r="Q165" i="4" s="1"/>
  <c r="R165" i="4" s="1"/>
  <c r="Q166" i="5"/>
  <c r="Q163" i="6"/>
  <c r="Q167" i="6" s="1"/>
  <c r="R167" i="6" s="1"/>
  <c r="P163" i="6"/>
  <c r="R163" i="6"/>
  <c r="P200" i="6"/>
  <c r="R200" i="6"/>
  <c r="Q200" i="6"/>
  <c r="Q204" i="6" s="1"/>
  <c r="R204" i="6" s="1"/>
  <c r="Q154" i="7"/>
  <c r="Q158" i="7" s="1"/>
  <c r="R158" i="7" s="1"/>
  <c r="P154" i="7"/>
  <c r="R154" i="7"/>
  <c r="R182" i="7"/>
  <c r="Q182" i="7"/>
  <c r="Q186" i="7" s="1"/>
  <c r="R186" i="7" s="1"/>
  <c r="P182" i="7"/>
  <c r="Q182" i="8"/>
  <c r="Q186" i="8" s="1"/>
  <c r="R186" i="8" s="1"/>
  <c r="P182" i="8"/>
  <c r="R182" i="8"/>
  <c r="R163" i="7"/>
  <c r="Q163" i="7"/>
  <c r="Q167" i="7" s="1"/>
  <c r="R167" i="7" s="1"/>
  <c r="P163" i="7"/>
  <c r="FV60" i="7"/>
  <c r="FV28" i="7"/>
  <c r="FU44" i="7"/>
  <c r="FV34" i="7"/>
  <c r="FU50" i="7"/>
  <c r="FU18" i="7"/>
  <c r="FV35" i="7"/>
  <c r="FV48" i="7"/>
  <c r="FV16" i="7"/>
  <c r="FU32" i="7"/>
  <c r="FV49" i="7"/>
  <c r="FV17" i="7"/>
  <c r="FV46" i="7"/>
  <c r="FV14" i="7"/>
  <c r="FU30" i="7"/>
  <c r="FV47" i="7"/>
  <c r="FV15" i="7"/>
  <c r="FU55" i="7"/>
  <c r="FU21" i="7"/>
  <c r="FU61" i="7"/>
  <c r="FU28" i="7"/>
  <c r="FU31" i="7"/>
  <c r="FU49" i="7"/>
  <c r="FV53" i="7"/>
  <c r="FU25" i="7"/>
  <c r="FU52" i="7"/>
  <c r="FU26" i="7"/>
  <c r="FU40" i="7"/>
  <c r="FV25" i="7"/>
  <c r="FV22" i="7"/>
  <c r="FV55" i="7"/>
  <c r="FU29" i="7"/>
  <c r="FU41" i="7"/>
  <c r="FU35" i="7"/>
  <c r="FV52" i="7"/>
  <c r="FV20" i="7"/>
  <c r="FV58" i="7"/>
  <c r="FV26" i="7"/>
  <c r="FU42" i="7"/>
  <c r="FV59" i="7"/>
  <c r="FV27" i="7"/>
  <c r="FV40" i="7"/>
  <c r="FU56" i="7"/>
  <c r="FU24" i="7"/>
  <c r="FV41" i="7"/>
  <c r="FU59" i="7"/>
  <c r="FV38" i="7"/>
  <c r="FU54" i="7"/>
  <c r="FU22" i="7"/>
  <c r="FV39" i="7"/>
  <c r="FU57" i="7"/>
  <c r="FU45" i="7"/>
  <c r="FU13" i="7"/>
  <c r="FU43" i="7"/>
  <c r="FV37" i="7"/>
  <c r="FU19" i="7"/>
  <c r="FU39" i="7"/>
  <c r="FV13" i="7"/>
  <c r="FU15" i="7"/>
  <c r="FV36" i="7"/>
  <c r="FU58" i="7"/>
  <c r="FV56" i="7"/>
  <c r="FV54" i="7"/>
  <c r="FV23" i="7"/>
  <c r="FV45" i="7"/>
  <c r="FU17" i="7"/>
  <c r="FV44" i="7"/>
  <c r="FU60" i="7"/>
  <c r="FV50" i="7"/>
  <c r="FV18" i="7"/>
  <c r="FU34" i="7"/>
  <c r="FV51" i="7"/>
  <c r="FV19" i="7"/>
  <c r="FV32" i="7"/>
  <c r="FU48" i="7"/>
  <c r="FU16" i="7"/>
  <c r="FV33" i="7"/>
  <c r="FU51" i="7"/>
  <c r="FV30" i="7"/>
  <c r="FU46" i="7"/>
  <c r="FU14" i="7"/>
  <c r="FV31" i="7"/>
  <c r="FV61" i="7"/>
  <c r="FU37" i="7"/>
  <c r="FU36" i="7"/>
  <c r="FU33" i="7"/>
  <c r="FU53" i="7"/>
  <c r="FU20" i="7"/>
  <c r="FU27" i="7"/>
  <c r="FU47" i="7"/>
  <c r="FV42" i="7"/>
  <c r="FV43" i="7"/>
  <c r="FV24" i="7"/>
  <c r="FV57" i="7"/>
  <c r="FU38" i="7"/>
  <c r="FV29" i="7"/>
  <c r="FU23" i="7"/>
  <c r="FV21" i="7"/>
  <c r="FR53" i="7"/>
  <c r="FR21" i="7"/>
  <c r="FS38" i="7"/>
  <c r="FR54" i="7"/>
  <c r="FR22" i="7"/>
  <c r="FS37" i="7"/>
  <c r="FR59" i="7"/>
  <c r="FR17" i="7"/>
  <c r="FS24" i="7"/>
  <c r="FR28" i="7"/>
  <c r="FS33" i="7"/>
  <c r="FR35" i="7"/>
  <c r="FS42" i="7"/>
  <c r="FR48" i="7"/>
  <c r="FS51" i="7"/>
  <c r="FR55" i="7"/>
  <c r="FS60" i="7"/>
  <c r="FS18" i="7"/>
  <c r="FR24" i="7"/>
  <c r="FS27" i="7"/>
  <c r="FR31" i="7"/>
  <c r="FS36" i="7"/>
  <c r="FR42" i="7"/>
  <c r="FS47" i="7"/>
  <c r="FS14" i="7"/>
  <c r="FS13" i="7"/>
  <c r="FR40" i="7"/>
  <c r="FR58" i="7"/>
  <c r="FR23" i="7"/>
  <c r="FS39" i="7"/>
  <c r="FS57" i="7"/>
  <c r="FR45" i="7"/>
  <c r="FR13" i="7"/>
  <c r="FS30" i="7"/>
  <c r="FR46" i="7"/>
  <c r="FR14" i="7"/>
  <c r="FS29" i="7"/>
  <c r="FR49" i="7"/>
  <c r="FS56" i="7"/>
  <c r="FR60" i="7"/>
  <c r="FR18" i="7"/>
  <c r="FS23" i="7"/>
  <c r="FR25" i="7"/>
  <c r="FS32" i="7"/>
  <c r="FR36" i="7"/>
  <c r="FS41" i="7"/>
  <c r="FR43" i="7"/>
  <c r="FS50" i="7"/>
  <c r="FR56" i="7"/>
  <c r="FS59" i="7"/>
  <c r="FS17" i="7"/>
  <c r="FR19" i="7"/>
  <c r="FS26" i="7"/>
  <c r="FR32" i="7"/>
  <c r="FS35" i="7"/>
  <c r="FR29" i="7"/>
  <c r="FR30" i="7"/>
  <c r="FR27" i="7"/>
  <c r="FR47" i="7"/>
  <c r="FR16" i="7"/>
  <c r="FR34" i="7"/>
  <c r="FR52" i="7"/>
  <c r="FR37" i="7"/>
  <c r="FS54" i="7"/>
  <c r="FS22" i="7"/>
  <c r="FR38" i="7"/>
  <c r="FS53" i="7"/>
  <c r="FS21" i="7"/>
  <c r="FR39" i="7"/>
  <c r="FS44" i="7"/>
  <c r="FR50" i="7"/>
  <c r="FS55" i="7"/>
  <c r="FR57" i="7"/>
  <c r="FR15" i="7"/>
  <c r="FS20" i="7"/>
  <c r="FR26" i="7"/>
  <c r="FS31" i="7"/>
  <c r="FR33" i="7"/>
  <c r="FS40" i="7"/>
  <c r="FR44" i="7"/>
  <c r="FS49" i="7"/>
  <c r="FR51" i="7"/>
  <c r="FS58" i="7"/>
  <c r="FS16" i="7"/>
  <c r="FR20" i="7"/>
  <c r="FS25" i="7"/>
  <c r="FS46" i="7"/>
  <c r="FS45" i="7"/>
  <c r="FS34" i="7"/>
  <c r="FS43" i="7"/>
  <c r="FS52" i="7"/>
  <c r="FS19" i="7"/>
  <c r="FS28" i="7"/>
  <c r="FR41" i="7"/>
  <c r="FS48" i="7"/>
  <c r="FS15" i="7"/>
  <c r="FP53" i="7"/>
  <c r="FP21" i="7"/>
  <c r="FO37" i="7"/>
  <c r="FP54" i="7"/>
  <c r="FP22" i="7"/>
  <c r="FO38" i="7"/>
  <c r="FP59" i="7"/>
  <c r="FP17" i="7"/>
  <c r="FO23" i="7"/>
  <c r="FP28" i="7"/>
  <c r="FO34" i="7"/>
  <c r="FP35" i="7"/>
  <c r="FO41" i="7"/>
  <c r="FP48" i="7"/>
  <c r="FO52" i="7"/>
  <c r="FP55" i="7"/>
  <c r="FO59" i="7"/>
  <c r="FO17" i="7"/>
  <c r="FP24" i="7"/>
  <c r="FO28" i="7"/>
  <c r="FP31" i="7"/>
  <c r="FO35" i="7"/>
  <c r="FP42" i="7"/>
  <c r="FO48" i="7"/>
  <c r="FO45" i="7"/>
  <c r="FO14" i="7"/>
  <c r="FP40" i="7"/>
  <c r="FO51" i="7"/>
  <c r="FO20" i="7"/>
  <c r="FP41" i="7"/>
  <c r="FO16" i="7"/>
  <c r="FP45" i="7"/>
  <c r="FP13" i="7"/>
  <c r="FO29" i="7"/>
  <c r="FP46" i="7"/>
  <c r="FP14" i="7"/>
  <c r="FO30" i="7"/>
  <c r="FP49" i="7"/>
  <c r="FO55" i="7"/>
  <c r="FP60" i="7"/>
  <c r="FP18" i="7"/>
  <c r="FO24" i="7"/>
  <c r="FP25" i="7"/>
  <c r="FO31" i="7"/>
  <c r="FP36" i="7"/>
  <c r="FO42" i="7"/>
  <c r="FP43" i="7"/>
  <c r="FO49" i="7"/>
  <c r="FP56" i="7"/>
  <c r="FO60" i="7"/>
  <c r="FO18" i="7"/>
  <c r="FP19" i="7"/>
  <c r="FO25" i="7"/>
  <c r="FP32" i="7"/>
  <c r="FO36" i="7"/>
  <c r="FP29" i="7"/>
  <c r="FP30" i="7"/>
  <c r="FO33" i="7"/>
  <c r="FP58" i="7"/>
  <c r="FO27" i="7"/>
  <c r="FO40" i="7"/>
  <c r="FP52" i="7"/>
  <c r="FP37" i="7"/>
  <c r="FO53" i="7"/>
  <c r="FO21" i="7"/>
  <c r="FP38" i="7"/>
  <c r="FO54" i="7"/>
  <c r="FO22" i="7"/>
  <c r="FP39" i="7"/>
  <c r="FO43" i="7"/>
  <c r="FP50" i="7"/>
  <c r="FO56" i="7"/>
  <c r="FP57" i="7"/>
  <c r="FP15" i="7"/>
  <c r="FO19" i="7"/>
  <c r="FP26" i="7"/>
  <c r="FO32" i="7"/>
  <c r="FP33" i="7"/>
  <c r="FO39" i="7"/>
  <c r="FP44" i="7"/>
  <c r="FO50" i="7"/>
  <c r="FP51" i="7"/>
  <c r="FO57" i="7"/>
  <c r="FO15" i="7"/>
  <c r="FP20" i="7"/>
  <c r="FO26" i="7"/>
  <c r="FO13" i="7"/>
  <c r="FO46" i="7"/>
  <c r="FP27" i="7"/>
  <c r="FO44" i="7"/>
  <c r="FP47" i="7"/>
  <c r="FP16" i="7"/>
  <c r="FP23" i="7"/>
  <c r="FP34" i="7"/>
  <c r="FO47" i="7"/>
  <c r="FO58" i="7"/>
  <c r="Q45" i="15"/>
  <c r="R45" i="15" s="1"/>
  <c r="P227" i="6"/>
  <c r="R227" i="6"/>
  <c r="Q227" i="6"/>
  <c r="O231" i="6"/>
  <c r="N231" i="6"/>
  <c r="M231" i="6"/>
  <c r="HM44" i="6"/>
  <c r="HM36" i="6"/>
  <c r="HM28" i="6"/>
  <c r="HM20" i="6"/>
  <c r="HL50" i="6"/>
  <c r="HL42" i="6"/>
  <c r="HL34" i="6"/>
  <c r="HL26" i="6"/>
  <c r="HL18" i="6"/>
  <c r="HM49" i="6"/>
  <c r="HM41" i="6"/>
  <c r="HM33" i="6"/>
  <c r="HM25" i="6"/>
  <c r="HM17" i="6"/>
  <c r="HL49" i="6"/>
  <c r="HL41" i="6"/>
  <c r="HL33" i="6"/>
  <c r="HL25" i="6"/>
  <c r="HL17" i="6"/>
  <c r="HM50" i="6"/>
  <c r="HM40" i="6"/>
  <c r="HM30" i="6"/>
  <c r="HM18" i="6"/>
  <c r="HL46" i="6"/>
  <c r="HL36" i="6"/>
  <c r="HM48" i="6"/>
  <c r="HM38" i="6"/>
  <c r="HM26" i="6"/>
  <c r="HM16" i="6"/>
  <c r="HL44" i="6"/>
  <c r="HM46" i="6"/>
  <c r="HM34" i="6"/>
  <c r="HM24" i="6"/>
  <c r="HM14" i="6"/>
  <c r="HL40" i="6"/>
  <c r="HL30" i="6"/>
  <c r="HL20" i="6"/>
  <c r="HM47" i="6"/>
  <c r="HM37" i="6"/>
  <c r="HM27" i="6"/>
  <c r="HM15" i="6"/>
  <c r="HM42" i="6"/>
  <c r="HM32" i="6"/>
  <c r="HM22" i="6"/>
  <c r="HL48" i="6"/>
  <c r="HL38" i="6"/>
  <c r="HL28" i="6"/>
  <c r="HL16" i="6"/>
  <c r="HM45" i="6"/>
  <c r="HM35" i="6"/>
  <c r="HM23" i="6"/>
  <c r="HM13" i="6"/>
  <c r="HL43" i="6"/>
  <c r="HL31" i="6"/>
  <c r="HL21" i="6"/>
  <c r="HL22" i="6"/>
  <c r="HM39" i="6"/>
  <c r="HM19" i="6"/>
  <c r="HL39" i="6"/>
  <c r="HL27" i="6"/>
  <c r="HL13" i="6"/>
  <c r="HL14" i="6"/>
  <c r="HM31" i="6"/>
  <c r="HL51" i="6"/>
  <c r="HL37" i="6"/>
  <c r="HL23" i="6"/>
  <c r="HL32" i="6"/>
  <c r="HM51" i="6"/>
  <c r="HM29" i="6"/>
  <c r="HL47" i="6"/>
  <c r="HL35" i="6"/>
  <c r="HL19" i="6"/>
  <c r="HL24" i="6"/>
  <c r="HM43" i="6"/>
  <c r="HM21" i="6"/>
  <c r="HL45" i="6"/>
  <c r="HL29" i="6"/>
  <c r="HL15" i="6"/>
  <c r="IN39" i="6"/>
  <c r="IN31" i="6"/>
  <c r="IN23" i="6"/>
  <c r="IN15" i="6"/>
  <c r="IO36" i="6"/>
  <c r="IO28" i="6"/>
  <c r="IO20" i="6"/>
  <c r="IN40" i="6"/>
  <c r="IN32" i="6"/>
  <c r="IN24" i="6"/>
  <c r="IN16" i="6"/>
  <c r="IO37" i="6"/>
  <c r="IO29" i="6"/>
  <c r="IO21" i="6"/>
  <c r="IO13" i="6"/>
  <c r="IN41" i="6"/>
  <c r="IN29" i="6"/>
  <c r="IN19" i="6"/>
  <c r="IO38" i="6"/>
  <c r="IO26" i="6"/>
  <c r="IO16" i="6"/>
  <c r="IN34" i="6"/>
  <c r="IN22" i="6"/>
  <c r="IO41" i="6"/>
  <c r="IO31" i="6"/>
  <c r="IO19" i="6"/>
  <c r="IN27" i="6"/>
  <c r="IN13" i="6"/>
  <c r="IO30" i="6"/>
  <c r="IO14" i="6"/>
  <c r="IN28" i="6"/>
  <c r="IN14" i="6"/>
  <c r="IO27" i="6"/>
  <c r="IO15" i="6"/>
  <c r="IN37" i="6"/>
  <c r="IN25" i="6"/>
  <c r="IO40" i="6"/>
  <c r="IO24" i="6"/>
  <c r="IN38" i="6"/>
  <c r="IN26" i="6"/>
  <c r="IO39" i="6"/>
  <c r="IO25" i="6"/>
  <c r="IN35" i="6"/>
  <c r="IN21" i="6"/>
  <c r="IO34" i="6"/>
  <c r="IO22" i="6"/>
  <c r="IN36" i="6"/>
  <c r="IN20" i="6"/>
  <c r="IO35" i="6"/>
  <c r="IO23" i="6"/>
  <c r="IN33" i="6"/>
  <c r="IN17" i="6"/>
  <c r="IO32" i="6"/>
  <c r="IO18" i="6"/>
  <c r="IN30" i="6"/>
  <c r="IN18" i="6"/>
  <c r="IO33" i="6"/>
  <c r="IO17" i="6"/>
  <c r="DW63" i="6"/>
  <c r="DX68" i="6"/>
  <c r="DX60" i="6"/>
  <c r="DX52" i="6"/>
  <c r="DX44" i="6"/>
  <c r="DX36" i="6"/>
  <c r="DX28" i="6"/>
  <c r="DX20" i="6"/>
  <c r="DX67" i="6"/>
  <c r="DW53" i="6"/>
  <c r="DW42" i="6"/>
  <c r="DX31" i="6"/>
  <c r="DW21" i="6"/>
  <c r="DW66" i="6"/>
  <c r="DW52" i="6"/>
  <c r="DX41" i="6"/>
  <c r="DW31" i="6"/>
  <c r="DW20" i="6"/>
  <c r="DX65" i="6"/>
  <c r="DX51" i="6"/>
  <c r="DW41" i="6"/>
  <c r="DW30" i="6"/>
  <c r="DX19" i="6"/>
  <c r="DW64" i="6"/>
  <c r="DW51" i="6"/>
  <c r="DW40" i="6"/>
  <c r="DX29" i="6"/>
  <c r="DW19" i="6"/>
  <c r="DW67" i="6"/>
  <c r="DW57" i="6"/>
  <c r="DX58" i="6"/>
  <c r="DX48" i="6"/>
  <c r="DX38" i="6"/>
  <c r="DX26" i="6"/>
  <c r="DX16" i="6"/>
  <c r="DX55" i="6"/>
  <c r="DX39" i="6"/>
  <c r="DW26" i="6"/>
  <c r="DW13" i="6"/>
  <c r="DX49" i="6"/>
  <c r="DW36" i="6"/>
  <c r="DW23" i="6"/>
  <c r="DX61" i="6"/>
  <c r="DW46" i="6"/>
  <c r="DW33" i="6"/>
  <c r="DW17" i="6"/>
  <c r="DW56" i="6"/>
  <c r="DW43" i="6"/>
  <c r="DW27" i="6"/>
  <c r="DX13" i="6"/>
  <c r="DW59" i="6"/>
  <c r="DX56" i="6"/>
  <c r="DX42" i="6"/>
  <c r="DX30" i="6"/>
  <c r="DX14" i="6"/>
  <c r="DX47" i="6"/>
  <c r="DW29" i="6"/>
  <c r="DW62" i="6"/>
  <c r="DW44" i="6"/>
  <c r="DX25" i="6"/>
  <c r="DX57" i="6"/>
  <c r="DW38" i="6"/>
  <c r="DW22" i="6"/>
  <c r="DX53" i="6"/>
  <c r="DW35" i="6"/>
  <c r="DW16" i="6"/>
  <c r="DW69" i="6"/>
  <c r="DX66" i="6"/>
  <c r="DX54" i="6"/>
  <c r="DX40" i="6"/>
  <c r="DX24" i="6"/>
  <c r="DX63" i="6"/>
  <c r="DW45" i="6"/>
  <c r="DX23" i="6"/>
  <c r="DW58" i="6"/>
  <c r="DW39" i="6"/>
  <c r="DX17" i="6"/>
  <c r="DW54" i="6"/>
  <c r="DX35" i="6"/>
  <c r="DW14" i="6"/>
  <c r="DW48" i="6"/>
  <c r="DW32" i="6"/>
  <c r="DW65" i="6"/>
  <c r="DX64" i="6"/>
  <c r="DX50" i="6"/>
  <c r="DX34" i="6"/>
  <c r="DX22" i="6"/>
  <c r="DX59" i="6"/>
  <c r="DW37" i="6"/>
  <c r="DW18" i="6"/>
  <c r="DW55" i="6"/>
  <c r="DX33" i="6"/>
  <c r="DW15" i="6"/>
  <c r="DW49" i="6"/>
  <c r="DX27" i="6"/>
  <c r="DW68" i="6"/>
  <c r="DX45" i="6"/>
  <c r="DW24" i="6"/>
  <c r="DW61" i="6"/>
  <c r="DX62" i="6"/>
  <c r="DX46" i="6"/>
  <c r="DX32" i="6"/>
  <c r="DX18" i="6"/>
  <c r="DW50" i="6"/>
  <c r="DW34" i="6"/>
  <c r="DX15" i="6"/>
  <c r="DW47" i="6"/>
  <c r="DW28" i="6"/>
  <c r="DX69" i="6"/>
  <c r="DX43" i="6"/>
  <c r="DW25" i="6"/>
  <c r="DW60" i="6"/>
  <c r="DX37" i="6"/>
  <c r="DX21" i="6"/>
  <c r="FF62" i="6"/>
  <c r="FF54" i="6"/>
  <c r="FF46" i="6"/>
  <c r="FF38" i="6"/>
  <c r="FF30" i="6"/>
  <c r="FF22" i="6"/>
  <c r="FF14" i="6"/>
  <c r="FE62" i="6"/>
  <c r="FE54" i="6"/>
  <c r="FE46" i="6"/>
  <c r="FE38" i="6"/>
  <c r="FE30" i="6"/>
  <c r="FE22" i="6"/>
  <c r="FE14" i="6"/>
  <c r="FF63" i="6"/>
  <c r="FF55" i="6"/>
  <c r="FF47" i="6"/>
  <c r="FF39" i="6"/>
  <c r="FF31" i="6"/>
  <c r="FF23" i="6"/>
  <c r="FF15" i="6"/>
  <c r="FE65" i="6"/>
  <c r="FE57" i="6"/>
  <c r="FE49" i="6"/>
  <c r="FE41" i="6"/>
  <c r="FE33" i="6"/>
  <c r="FE25" i="6"/>
  <c r="FE17" i="6"/>
  <c r="FF60" i="6"/>
  <c r="FF50" i="6"/>
  <c r="FF40" i="6"/>
  <c r="FF28" i="6"/>
  <c r="FF18" i="6"/>
  <c r="FE64" i="6"/>
  <c r="FE52" i="6"/>
  <c r="FF68" i="6"/>
  <c r="FF58" i="6"/>
  <c r="FF48" i="6"/>
  <c r="FF36" i="6"/>
  <c r="FF26" i="6"/>
  <c r="FF16" i="6"/>
  <c r="FF66" i="6"/>
  <c r="FF56" i="6"/>
  <c r="FF44" i="6"/>
  <c r="FF34" i="6"/>
  <c r="FF24" i="6"/>
  <c r="FE68" i="6"/>
  <c r="FE58" i="6"/>
  <c r="FE48" i="6"/>
  <c r="FF64" i="6"/>
  <c r="FF52" i="6"/>
  <c r="FF42" i="6"/>
  <c r="FF32" i="6"/>
  <c r="FF20" i="6"/>
  <c r="FE66" i="6"/>
  <c r="FE56" i="6"/>
  <c r="FE44" i="6"/>
  <c r="FE34" i="6"/>
  <c r="FE24" i="6"/>
  <c r="FF69" i="6"/>
  <c r="FF59" i="6"/>
  <c r="FF49" i="6"/>
  <c r="FF37" i="6"/>
  <c r="FF27" i="6"/>
  <c r="FF17" i="6"/>
  <c r="FE63" i="6"/>
  <c r="FE53" i="6"/>
  <c r="FE43" i="6"/>
  <c r="FE31" i="6"/>
  <c r="FE21" i="6"/>
  <c r="FE60" i="6"/>
  <c r="FE36" i="6"/>
  <c r="FE20" i="6"/>
  <c r="FF65" i="6"/>
  <c r="FF51" i="6"/>
  <c r="FF35" i="6"/>
  <c r="FF21" i="6"/>
  <c r="FE67" i="6"/>
  <c r="FE51" i="6"/>
  <c r="FE37" i="6"/>
  <c r="FE23" i="6"/>
  <c r="FE50" i="6"/>
  <c r="FE32" i="6"/>
  <c r="FE18" i="6"/>
  <c r="FF61" i="6"/>
  <c r="FF45" i="6"/>
  <c r="FF33" i="6"/>
  <c r="FF19" i="6"/>
  <c r="FE61" i="6"/>
  <c r="FE47" i="6"/>
  <c r="FE35" i="6"/>
  <c r="FE19" i="6"/>
  <c r="FE42" i="6"/>
  <c r="FE28" i="6"/>
  <c r="FE16" i="6"/>
  <c r="FF57" i="6"/>
  <c r="FF43" i="6"/>
  <c r="FF29" i="6"/>
  <c r="FF13" i="6"/>
  <c r="O218" i="6" s="1"/>
  <c r="FE59" i="6"/>
  <c r="FE45" i="6"/>
  <c r="FE29" i="6"/>
  <c r="FE15" i="6"/>
  <c r="FE40" i="6"/>
  <c r="FE26" i="6"/>
  <c r="FF67" i="6"/>
  <c r="FF53" i="6"/>
  <c r="FF41" i="6"/>
  <c r="FF25" i="6"/>
  <c r="FE69" i="6"/>
  <c r="FE55" i="6"/>
  <c r="FE39" i="6"/>
  <c r="FE27" i="6"/>
  <c r="FE13" i="6"/>
  <c r="GH66" i="6"/>
  <c r="GH58" i="6"/>
  <c r="GH50" i="6"/>
  <c r="GH42" i="6"/>
  <c r="GH34" i="6"/>
  <c r="GH26" i="6"/>
  <c r="GH18" i="6"/>
  <c r="GG66" i="6"/>
  <c r="GG58" i="6"/>
  <c r="GG50" i="6"/>
  <c r="GG42" i="6"/>
  <c r="GG34" i="6"/>
  <c r="GG26" i="6"/>
  <c r="GG18" i="6"/>
  <c r="GH67" i="6"/>
  <c r="GH59" i="6"/>
  <c r="GH51" i="6"/>
  <c r="GH43" i="6"/>
  <c r="GH35" i="6"/>
  <c r="GH27" i="6"/>
  <c r="GH19" i="6"/>
  <c r="GG69" i="6"/>
  <c r="GG61" i="6"/>
  <c r="GG53" i="6"/>
  <c r="GG45" i="6"/>
  <c r="GG37" i="6"/>
  <c r="GG29" i="6"/>
  <c r="GG21" i="6"/>
  <c r="GG13" i="6"/>
  <c r="GH68" i="6"/>
  <c r="GH56" i="6"/>
  <c r="GH46" i="6"/>
  <c r="GH36" i="6"/>
  <c r="GH24" i="6"/>
  <c r="GH14" i="6"/>
  <c r="GG60" i="6"/>
  <c r="GG48" i="6"/>
  <c r="GG38" i="6"/>
  <c r="GG28" i="6"/>
  <c r="GG16" i="6"/>
  <c r="GH63" i="6"/>
  <c r="GH53" i="6"/>
  <c r="GH41" i="6"/>
  <c r="GH31" i="6"/>
  <c r="GH21" i="6"/>
  <c r="GG67" i="6"/>
  <c r="GG57" i="6"/>
  <c r="GG47" i="6"/>
  <c r="GG35" i="6"/>
  <c r="GG25" i="6"/>
  <c r="GG15" i="6"/>
  <c r="GH64" i="6"/>
  <c r="GH54" i="6"/>
  <c r="GH44" i="6"/>
  <c r="GH32" i="6"/>
  <c r="GH22" i="6"/>
  <c r="GG68" i="6"/>
  <c r="GG56" i="6"/>
  <c r="GG46" i="6"/>
  <c r="GG36" i="6"/>
  <c r="GG24" i="6"/>
  <c r="GG14" i="6"/>
  <c r="GH61" i="6"/>
  <c r="GH49" i="6"/>
  <c r="GH39" i="6"/>
  <c r="GH29" i="6"/>
  <c r="GH17" i="6"/>
  <c r="GG65" i="6"/>
  <c r="GG55" i="6"/>
  <c r="GG43" i="6"/>
  <c r="GG33" i="6"/>
  <c r="GG23" i="6"/>
  <c r="GH62" i="6"/>
  <c r="GH52" i="6"/>
  <c r="GH40" i="6"/>
  <c r="GH30" i="6"/>
  <c r="GH20" i="6"/>
  <c r="GG64" i="6"/>
  <c r="GG54" i="6"/>
  <c r="GG44" i="6"/>
  <c r="GG32" i="6"/>
  <c r="GG22" i="6"/>
  <c r="GH69" i="6"/>
  <c r="GH57" i="6"/>
  <c r="GH47" i="6"/>
  <c r="GH37" i="6"/>
  <c r="GH25" i="6"/>
  <c r="GH15" i="6"/>
  <c r="GG63" i="6"/>
  <c r="GG51" i="6"/>
  <c r="GG41" i="6"/>
  <c r="GG31" i="6"/>
  <c r="GG19" i="6"/>
  <c r="GH60" i="6"/>
  <c r="GH48" i="6"/>
  <c r="GH38" i="6"/>
  <c r="GH28" i="6"/>
  <c r="GH16" i="6"/>
  <c r="GG62" i="6"/>
  <c r="GG52" i="6"/>
  <c r="GG40" i="6"/>
  <c r="GG30" i="6"/>
  <c r="GG20" i="6"/>
  <c r="GH65" i="6"/>
  <c r="GH55" i="6"/>
  <c r="GH45" i="6"/>
  <c r="GH33" i="6"/>
  <c r="GH23" i="6"/>
  <c r="GH13" i="6"/>
  <c r="GG59" i="6"/>
  <c r="GG49" i="6"/>
  <c r="GG39" i="6"/>
  <c r="GG27" i="6"/>
  <c r="GG17" i="6"/>
  <c r="R190" i="6"/>
  <c r="Q190" i="6"/>
  <c r="P190" i="6"/>
  <c r="O194" i="6"/>
  <c r="N194" i="6"/>
  <c r="M194" i="6"/>
  <c r="O250" i="6"/>
  <c r="N250" i="6"/>
  <c r="M250" i="6"/>
  <c r="N157" i="6"/>
  <c r="M157" i="6"/>
  <c r="O157" i="6"/>
  <c r="O144" i="15"/>
  <c r="O153" i="6"/>
  <c r="EJ30" i="6"/>
  <c r="K259" i="6"/>
  <c r="K222" i="6"/>
  <c r="K185" i="6"/>
  <c r="K148" i="6"/>
  <c r="DF68" i="6"/>
  <c r="DF60" i="6"/>
  <c r="DF52" i="6"/>
  <c r="DF44" i="6"/>
  <c r="DF36" i="6"/>
  <c r="DF28" i="6"/>
  <c r="DF20" i="6"/>
  <c r="DG69" i="6"/>
  <c r="DG61" i="6"/>
  <c r="DG53" i="6"/>
  <c r="DG45" i="6"/>
  <c r="DG37" i="6"/>
  <c r="DG29" i="6"/>
  <c r="DF66" i="6"/>
  <c r="DF56" i="6"/>
  <c r="DF46" i="6"/>
  <c r="DF34" i="6"/>
  <c r="DF24" i="6"/>
  <c r="DF14" i="6"/>
  <c r="DG59" i="6"/>
  <c r="DG49" i="6"/>
  <c r="DG39" i="6"/>
  <c r="DG27" i="6"/>
  <c r="DG19" i="6"/>
  <c r="DF69" i="6"/>
  <c r="DF61" i="6"/>
  <c r="DF53" i="6"/>
  <c r="DF45" i="6"/>
  <c r="DF37" i="6"/>
  <c r="DF29" i="6"/>
  <c r="DF21" i="6"/>
  <c r="DF13" i="6"/>
  <c r="DG62" i="6"/>
  <c r="DG54" i="6"/>
  <c r="DG46" i="6"/>
  <c r="DG38" i="6"/>
  <c r="DG30" i="6"/>
  <c r="DG22" i="6"/>
  <c r="DG14" i="6"/>
  <c r="DF62" i="6"/>
  <c r="DF48" i="6"/>
  <c r="DF32" i="6"/>
  <c r="DF18" i="6"/>
  <c r="DG63" i="6"/>
  <c r="DG47" i="6"/>
  <c r="DG33" i="6"/>
  <c r="DG21" i="6"/>
  <c r="DF67" i="6"/>
  <c r="DF57" i="6"/>
  <c r="DF47" i="6"/>
  <c r="DF35" i="6"/>
  <c r="DF25" i="6"/>
  <c r="DF15" i="6"/>
  <c r="DG60" i="6"/>
  <c r="DG50" i="6"/>
  <c r="DG40" i="6"/>
  <c r="DG28" i="6"/>
  <c r="DG18" i="6"/>
  <c r="DF58" i="6"/>
  <c r="DF42" i="6"/>
  <c r="DF30" i="6"/>
  <c r="DF16" i="6"/>
  <c r="DG57" i="6"/>
  <c r="DG43" i="6"/>
  <c r="DG31" i="6"/>
  <c r="DG17" i="6"/>
  <c r="DF65" i="6"/>
  <c r="DF55" i="6"/>
  <c r="DF43" i="6"/>
  <c r="DF33" i="6"/>
  <c r="DF23" i="6"/>
  <c r="DG68" i="6"/>
  <c r="DG58" i="6"/>
  <c r="DG48" i="6"/>
  <c r="DG36" i="6"/>
  <c r="DG26" i="6"/>
  <c r="DG16" i="6"/>
  <c r="DF54" i="6"/>
  <c r="DF40" i="6"/>
  <c r="DF26" i="6"/>
  <c r="DG67" i="6"/>
  <c r="DG55" i="6"/>
  <c r="DG41" i="6"/>
  <c r="DG25" i="6"/>
  <c r="DG15" i="6"/>
  <c r="DF63" i="6"/>
  <c r="DF51" i="6"/>
  <c r="DF41" i="6"/>
  <c r="DF31" i="6"/>
  <c r="DF19" i="6"/>
  <c r="DG66" i="6"/>
  <c r="DG56" i="6"/>
  <c r="DG44" i="6"/>
  <c r="DG34" i="6"/>
  <c r="DG24" i="6"/>
  <c r="DF64" i="6"/>
  <c r="DF50" i="6"/>
  <c r="DF38" i="6"/>
  <c r="DF22" i="6"/>
  <c r="DG65" i="6"/>
  <c r="DG51" i="6"/>
  <c r="DG35" i="6"/>
  <c r="DG23" i="6"/>
  <c r="DG13" i="6"/>
  <c r="DF59" i="6"/>
  <c r="DF49" i="6"/>
  <c r="DF39" i="6"/>
  <c r="DF27" i="6"/>
  <c r="DF17" i="6"/>
  <c r="DG64" i="6"/>
  <c r="DG52" i="6"/>
  <c r="DG42" i="6"/>
  <c r="DG32" i="6"/>
  <c r="DG20" i="6"/>
  <c r="M185" i="6" a="1"/>
  <c r="P181" i="6" a="1"/>
  <c r="HI13" i="6" a="1"/>
  <c r="M259" i="6" a="1"/>
  <c r="M148" i="6" a="1"/>
  <c r="P144" i="15" a="1"/>
  <c r="IK13" i="6" a="1"/>
  <c r="M222" i="6" a="1"/>
  <c r="P153" i="6" a="1"/>
  <c r="DT13" i="6" a="1"/>
  <c r="P218" i="6" a="1"/>
  <c r="R260" i="7" l="1"/>
  <c r="S260" i="7" s="1"/>
  <c r="R261" i="8"/>
  <c r="S261" i="8" s="1"/>
  <c r="Q194" i="6"/>
  <c r="R194" i="6" s="1"/>
  <c r="Q231" i="6"/>
  <c r="R231" i="6" s="1"/>
  <c r="O222" i="6"/>
  <c r="N222" i="6"/>
  <c r="M222" i="6"/>
  <c r="N259" i="6"/>
  <c r="M259" i="6"/>
  <c r="O259" i="6"/>
  <c r="M148" i="6"/>
  <c r="O148" i="6"/>
  <c r="N148" i="6"/>
  <c r="DU45" i="6"/>
  <c r="DT46" i="6"/>
  <c r="DT14" i="6"/>
  <c r="DU27" i="6"/>
  <c r="DT43" i="6"/>
  <c r="DU58" i="6"/>
  <c r="DU15" i="6"/>
  <c r="DT31" i="6"/>
  <c r="DT42" i="6"/>
  <c r="DT51" i="6"/>
  <c r="DT53" i="6"/>
  <c r="DT55" i="6"/>
  <c r="DT50" i="6"/>
  <c r="DU62" i="6"/>
  <c r="DU61" i="6"/>
  <c r="DU63" i="6"/>
  <c r="DT68" i="6"/>
  <c r="DT26" i="6"/>
  <c r="DU30" i="6"/>
  <c r="DU31" i="6"/>
  <c r="DU33" i="6"/>
  <c r="DU54" i="6"/>
  <c r="DU55" i="6"/>
  <c r="DT38" i="6"/>
  <c r="DT63" i="6"/>
  <c r="DT32" i="6"/>
  <c r="DU37" i="6"/>
  <c r="DT39" i="6"/>
  <c r="DU48" i="6"/>
  <c r="DT58" i="6"/>
  <c r="DU14" i="6"/>
  <c r="DU17" i="6"/>
  <c r="DU40" i="6"/>
  <c r="DT17" i="6"/>
  <c r="DU49" i="6"/>
  <c r="DU18" i="6"/>
  <c r="DT41" i="6"/>
  <c r="DU44" i="6"/>
  <c r="DU32" i="6"/>
  <c r="DU46" i="6"/>
  <c r="DT62" i="6"/>
  <c r="DT30" i="6"/>
  <c r="DT49" i="6"/>
  <c r="DU64" i="6"/>
  <c r="DU21" i="6"/>
  <c r="DT37" i="6"/>
  <c r="DU52" i="6"/>
  <c r="DT64" i="6"/>
  <c r="DT20" i="6"/>
  <c r="DU22" i="6"/>
  <c r="DU24" i="6"/>
  <c r="DU23" i="6"/>
  <c r="DU25" i="6"/>
  <c r="DT28" i="6"/>
  <c r="DT33" i="6"/>
  <c r="DT35" i="6"/>
  <c r="DU34" i="6"/>
  <c r="DU36" i="6"/>
  <c r="DT48" i="6"/>
  <c r="DT57" i="6"/>
  <c r="DT59" i="6"/>
  <c r="DT61" i="6"/>
  <c r="DU60" i="6"/>
  <c r="DT66" i="6"/>
  <c r="DT24" i="6"/>
  <c r="DT25" i="6"/>
  <c r="DT27" i="6"/>
  <c r="DT29" i="6"/>
  <c r="DU28" i="6"/>
  <c r="DT54" i="6"/>
  <c r="DT22" i="6"/>
  <c r="DU38" i="6"/>
  <c r="DU53" i="6"/>
  <c r="DT69" i="6"/>
  <c r="DU26" i="6"/>
  <c r="DU41" i="6"/>
  <c r="DT52" i="6"/>
  <c r="DT65" i="6"/>
  <c r="DT67" i="6"/>
  <c r="DU66" i="6"/>
  <c r="DU68" i="6"/>
  <c r="DT60" i="6"/>
  <c r="DT18" i="6"/>
  <c r="DU19" i="6"/>
  <c r="DT19" i="6"/>
  <c r="DT21" i="6"/>
  <c r="DT23" i="6"/>
  <c r="DT36" i="6"/>
  <c r="DU43" i="6"/>
  <c r="DT45" i="6"/>
  <c r="DT47" i="6"/>
  <c r="DT56" i="6"/>
  <c r="DU67" i="6"/>
  <c r="DU69" i="6"/>
  <c r="DU13" i="6"/>
  <c r="O174" i="15" s="1"/>
  <c r="DT13" i="6"/>
  <c r="DT15" i="6"/>
  <c r="DU51" i="6"/>
  <c r="DU65" i="6"/>
  <c r="DU29" i="6"/>
  <c r="DT44" i="6"/>
  <c r="DU56" i="6"/>
  <c r="DU57" i="6"/>
  <c r="DU59" i="6"/>
  <c r="DU47" i="6"/>
  <c r="DU20" i="6"/>
  <c r="DU35" i="6"/>
  <c r="DU39" i="6"/>
  <c r="DT40" i="6"/>
  <c r="DU50" i="6"/>
  <c r="DT16" i="6"/>
  <c r="DU16" i="6"/>
  <c r="DT34" i="6"/>
  <c r="DU42" i="6"/>
  <c r="IL42" i="6"/>
  <c r="IL34" i="6"/>
  <c r="IL26" i="6"/>
  <c r="IL18" i="6"/>
  <c r="IK46" i="6"/>
  <c r="IK38" i="6"/>
  <c r="IK30" i="6"/>
  <c r="IK22" i="6"/>
  <c r="IK14" i="6"/>
  <c r="IL43" i="6"/>
  <c r="IL35" i="6"/>
  <c r="IL27" i="6"/>
  <c r="IL19" i="6"/>
  <c r="IK49" i="6"/>
  <c r="IK41" i="6"/>
  <c r="IK33" i="6"/>
  <c r="IK25" i="6"/>
  <c r="IK17" i="6"/>
  <c r="IL48" i="6"/>
  <c r="IL38" i="6"/>
  <c r="IL28" i="6"/>
  <c r="IL16" i="6"/>
  <c r="IK42" i="6"/>
  <c r="IK32" i="6"/>
  <c r="IK20" i="6"/>
  <c r="IL47" i="6"/>
  <c r="IL37" i="6"/>
  <c r="IL25" i="6"/>
  <c r="IL15" i="6"/>
  <c r="IK43" i="6"/>
  <c r="IK31" i="6"/>
  <c r="IK21" i="6"/>
  <c r="IL46" i="6"/>
  <c r="IL36" i="6"/>
  <c r="IL24" i="6"/>
  <c r="IL14" i="6"/>
  <c r="IK40" i="6"/>
  <c r="IK28" i="6"/>
  <c r="IK18" i="6"/>
  <c r="IL45" i="6"/>
  <c r="IL33" i="6"/>
  <c r="IL23" i="6"/>
  <c r="IL13" i="6"/>
  <c r="IK39" i="6"/>
  <c r="IK29" i="6"/>
  <c r="IK19" i="6"/>
  <c r="IL44" i="6"/>
  <c r="IL32" i="6"/>
  <c r="IL22" i="6"/>
  <c r="IK48" i="6"/>
  <c r="IK36" i="6"/>
  <c r="IK26" i="6"/>
  <c r="IK16" i="6"/>
  <c r="IL41" i="6"/>
  <c r="IL31" i="6"/>
  <c r="IL21" i="6"/>
  <c r="IK47" i="6"/>
  <c r="IK37" i="6"/>
  <c r="IK27" i="6"/>
  <c r="IK15" i="6"/>
  <c r="IL40" i="6"/>
  <c r="IL30" i="6"/>
  <c r="IL20" i="6"/>
  <c r="IK44" i="6"/>
  <c r="IK34" i="6"/>
  <c r="IK24" i="6"/>
  <c r="IL49" i="6"/>
  <c r="IL39" i="6"/>
  <c r="IL29" i="6"/>
  <c r="IL17" i="6"/>
  <c r="IK45" i="6"/>
  <c r="IK35" i="6"/>
  <c r="IK23" i="6"/>
  <c r="IK13" i="6"/>
  <c r="HI46" i="6"/>
  <c r="HI38" i="6"/>
  <c r="HI30" i="6"/>
  <c r="HI22" i="6"/>
  <c r="HI14" i="6"/>
  <c r="HJ43" i="6"/>
  <c r="HJ35" i="6"/>
  <c r="HJ27" i="6"/>
  <c r="HJ19" i="6"/>
  <c r="HI49" i="6"/>
  <c r="HI41" i="6"/>
  <c r="HI33" i="6"/>
  <c r="HI25" i="6"/>
  <c r="HI17" i="6"/>
  <c r="HJ46" i="6"/>
  <c r="HJ38" i="6"/>
  <c r="HJ30" i="6"/>
  <c r="HJ22" i="6"/>
  <c r="HJ14" i="6"/>
  <c r="HI48" i="6"/>
  <c r="HI36" i="6"/>
  <c r="HI26" i="6"/>
  <c r="HI16" i="6"/>
  <c r="HJ41" i="6"/>
  <c r="HJ31" i="6"/>
  <c r="HJ21" i="6"/>
  <c r="HI47" i="6"/>
  <c r="HI37" i="6"/>
  <c r="HI27" i="6"/>
  <c r="HI15" i="6"/>
  <c r="HJ42" i="6"/>
  <c r="HJ32" i="6"/>
  <c r="HJ20" i="6"/>
  <c r="HI44" i="6"/>
  <c r="HI32" i="6"/>
  <c r="HI18" i="6"/>
  <c r="HJ39" i="6"/>
  <c r="HJ25" i="6"/>
  <c r="HJ13" i="6"/>
  <c r="HI35" i="6"/>
  <c r="HI21" i="6"/>
  <c r="HJ44" i="6"/>
  <c r="HJ28" i="6"/>
  <c r="HJ16" i="6"/>
  <c r="HI42" i="6"/>
  <c r="HI28" i="6"/>
  <c r="HJ49" i="6"/>
  <c r="HJ37" i="6"/>
  <c r="HJ23" i="6"/>
  <c r="HI45" i="6"/>
  <c r="HI31" i="6"/>
  <c r="HI19" i="6"/>
  <c r="HJ40" i="6"/>
  <c r="HJ26" i="6"/>
  <c r="HI40" i="6"/>
  <c r="HI24" i="6"/>
  <c r="HJ47" i="6"/>
  <c r="HJ33" i="6"/>
  <c r="HJ17" i="6"/>
  <c r="HI43" i="6"/>
  <c r="HI29" i="6"/>
  <c r="HI13" i="6"/>
  <c r="HJ36" i="6"/>
  <c r="HJ24" i="6"/>
  <c r="HI34" i="6"/>
  <c r="HI20" i="6"/>
  <c r="HJ45" i="6"/>
  <c r="HJ29" i="6"/>
  <c r="HJ15" i="6"/>
  <c r="HI39" i="6"/>
  <c r="HI23" i="6"/>
  <c r="HJ48" i="6"/>
  <c r="HJ34" i="6"/>
  <c r="HJ18" i="6"/>
  <c r="N185" i="6"/>
  <c r="M185" i="6"/>
  <c r="O185" i="6"/>
  <c r="R153" i="6"/>
  <c r="Q153" i="6"/>
  <c r="Q157" i="6" s="1"/>
  <c r="R157" i="6" s="1"/>
  <c r="P153" i="6"/>
  <c r="R144" i="15"/>
  <c r="P144" i="15"/>
  <c r="Q144" i="15"/>
  <c r="Q148" i="15" s="1"/>
  <c r="R148" i="15" s="1"/>
  <c r="Q181" i="6"/>
  <c r="P181" i="6"/>
  <c r="R181" i="6"/>
  <c r="R218" i="6"/>
  <c r="Q218" i="6"/>
  <c r="P218" i="6"/>
  <c r="O165" i="15"/>
  <c r="O246" i="6"/>
  <c r="O135" i="15"/>
  <c r="O144" i="6"/>
  <c r="P165" i="15" a="1"/>
  <c r="P255" i="6" a="1"/>
  <c r="P246" i="6" a="1"/>
  <c r="P144" i="6" a="1"/>
  <c r="P135" i="15" a="1"/>
  <c r="P174" i="15" a="1"/>
  <c r="Q185" i="6" l="1"/>
  <c r="R185" i="6" s="1"/>
  <c r="Q144" i="6"/>
  <c r="Q148" i="6" s="1"/>
  <c r="R148" i="6" s="1" a="1"/>
  <c r="R148" i="6" s="1"/>
  <c r="P144" i="6"/>
  <c r="R144" i="6"/>
  <c r="Q255" i="6"/>
  <c r="Q259" i="6" s="1" a="1"/>
  <c r="Q259" i="6" s="1"/>
  <c r="R259" i="6" s="1"/>
  <c r="P255" i="6"/>
  <c r="R255" i="6"/>
  <c r="R174" i="15"/>
  <c r="P174" i="15"/>
  <c r="Q174" i="15"/>
  <c r="Q178" i="15" s="1"/>
  <c r="R178" i="15" s="1"/>
  <c r="Q135" i="15"/>
  <c r="Q139" i="15" s="1"/>
  <c r="R139" i="15" s="1"/>
  <c r="P135" i="15"/>
  <c r="R135" i="15"/>
  <c r="P246" i="6"/>
  <c r="R246" i="6"/>
  <c r="Q246" i="6"/>
  <c r="Q250" i="6" s="1"/>
  <c r="R250" i="6" s="1"/>
  <c r="P165" i="15"/>
  <c r="Q165" i="15"/>
  <c r="Q169" i="15" s="1"/>
  <c r="R169" i="15" s="1"/>
  <c r="R165" i="15"/>
  <c r="Q222" i="6"/>
  <c r="R222" i="6" s="1"/>
</calcChain>
</file>

<file path=xl/sharedStrings.xml><?xml version="1.0" encoding="utf-8"?>
<sst xmlns="http://schemas.openxmlformats.org/spreadsheetml/2006/main" count="18089" uniqueCount="6392">
  <si>
    <t>Valuation date</t>
  </si>
  <si>
    <t>Last Market data update</t>
  </si>
  <si>
    <t>Legend</t>
  </si>
  <si>
    <t xml:space="preserve">Données de marché : </t>
  </si>
  <si>
    <t>Market data</t>
  </si>
  <si>
    <t xml:space="preserve">Données statiques : </t>
  </si>
  <si>
    <t>Static data</t>
  </si>
  <si>
    <t xml:space="preserve">Input : </t>
  </si>
  <si>
    <t>Input</t>
  </si>
  <si>
    <t xml:space="preserve">Output : </t>
  </si>
  <si>
    <t>Output</t>
  </si>
  <si>
    <t>Macro de conversion des données de marché dans le format du pricer commun</t>
  </si>
  <si>
    <t xml:space="preserve">Market data conversion </t>
  </si>
  <si>
    <t>COURBES DE TAUX EUR</t>
  </si>
  <si>
    <t>Date</t>
  </si>
  <si>
    <t>Cotation</t>
  </si>
  <si>
    <t>Mid</t>
  </si>
  <si>
    <t>Mono Devise (Deals Collatéralisés )</t>
  </si>
  <si>
    <t>Mono Devise (Deals non collatéralisés )</t>
  </si>
  <si>
    <t>Conventions</t>
  </si>
  <si>
    <t>CCY (USD Based)</t>
  </si>
  <si>
    <t>CCY Results (Non Collat. USD Based)</t>
  </si>
  <si>
    <t>Most liquid leg, Forward curve computation</t>
  </si>
  <si>
    <t>3M Forward (OIS based)</t>
  </si>
  <si>
    <t>Day count</t>
  </si>
  <si>
    <t>Business day</t>
  </si>
  <si>
    <t>Convention ZC</t>
  </si>
  <si>
    <t>Broken period</t>
  </si>
  <si>
    <t>Devise</t>
  </si>
  <si>
    <t>Convention Forward</t>
  </si>
  <si>
    <t>Day count Fwd</t>
  </si>
  <si>
    <t>Tenor Fixed Leg</t>
  </si>
  <si>
    <t>EUR OIS</t>
  </si>
  <si>
    <t>EUR 1M</t>
  </si>
  <si>
    <t>EUR 3M</t>
  </si>
  <si>
    <t>EUR6M</t>
  </si>
  <si>
    <t>EUR 12M</t>
  </si>
  <si>
    <t>Day count Fixed Leg</t>
  </si>
  <si>
    <t>actual/actual</t>
  </si>
  <si>
    <t>modified following</t>
  </si>
  <si>
    <t>Taux actuariels</t>
  </si>
  <si>
    <t>start</t>
  </si>
  <si>
    <t>actual/360</t>
  </si>
  <si>
    <t>Semi</t>
  </si>
  <si>
    <t>S133</t>
  </si>
  <si>
    <t>S232</t>
  </si>
  <si>
    <t>S201</t>
  </si>
  <si>
    <t>S45</t>
  </si>
  <si>
    <t>S314</t>
  </si>
  <si>
    <t>6M Forward (OIS based)</t>
  </si>
  <si>
    <t>12M Forward (OIS based)</t>
  </si>
  <si>
    <t>1M Forward (OIS based)</t>
  </si>
  <si>
    <t>3M Forward (6M based)</t>
  </si>
  <si>
    <t>6M Forward (6M based)</t>
  </si>
  <si>
    <t>12M Forward (6M based)</t>
  </si>
  <si>
    <t>1M Forward (6M based)</t>
  </si>
  <si>
    <t>3M Forward (3M based)</t>
  </si>
  <si>
    <t>6M Forward (3M based)</t>
  </si>
  <si>
    <t>Eur</t>
  </si>
  <si>
    <t>Annual</t>
  </si>
  <si>
    <t>30/360</t>
  </si>
  <si>
    <t>CCY OIS</t>
  </si>
  <si>
    <t xml:space="preserve"> </t>
  </si>
  <si>
    <t>CCY 3M Fwd</t>
  </si>
  <si>
    <t>CCY 6M Fwd</t>
  </si>
  <si>
    <t>CCY 12M Fwd</t>
  </si>
  <si>
    <t>CCY 1M Fwd</t>
  </si>
  <si>
    <t>Semble quen USD on utilise des taux continus</t>
  </si>
  <si>
    <t>Market rates</t>
  </si>
  <si>
    <t>Discount curve</t>
  </si>
  <si>
    <t>Date Cash rate 3M USD</t>
  </si>
  <si>
    <t>InstType</t>
  </si>
  <si>
    <t>Instrument</t>
  </si>
  <si>
    <t>InstDes</t>
  </si>
  <si>
    <t>StartDate</t>
  </si>
  <si>
    <t>Maturity</t>
  </si>
  <si>
    <t>Bid</t>
  </si>
  <si>
    <t>Ask</t>
  </si>
  <si>
    <t>Pcs</t>
  </si>
  <si>
    <t>Term</t>
  </si>
  <si>
    <t>Full Ticker Zero rate</t>
  </si>
  <si>
    <t>Full Ticker Discount factor</t>
  </si>
  <si>
    <t>Zero rate mid</t>
  </si>
  <si>
    <t>Discount factor mid</t>
  </si>
  <si>
    <t>Spot Rate</t>
  </si>
  <si>
    <t>Full Ticker</t>
  </si>
  <si>
    <t>Mid Bloomberg</t>
  </si>
  <si>
    <t>Dates</t>
  </si>
  <si>
    <t>ZC</t>
  </si>
  <si>
    <t>Day count (floating leg)</t>
  </si>
  <si>
    <t>CCY 6M</t>
  </si>
  <si>
    <t>CCY 6M Fwd (6M &amp; USD Based)</t>
  </si>
  <si>
    <t>CCY 12M Fwd (6M &amp; USD Based)</t>
  </si>
  <si>
    <t>CCY 1M Fwd (6M &amp; USD Based)</t>
  </si>
  <si>
    <t>1 DY</t>
  </si>
  <si>
    <t>CASH</t>
  </si>
  <si>
    <t>EONIA  Index</t>
  </si>
  <si>
    <t>EMMI EURO OverNight Index Aver</t>
  </si>
  <si>
    <t>CMPN</t>
  </si>
  <si>
    <t>1D</t>
  </si>
  <si>
    <t>S0133Z 1D BLC2 Curncy</t>
  </si>
  <si>
    <t>S0133D 1D BLC2 Curncy</t>
  </si>
  <si>
    <t>1 MO</t>
  </si>
  <si>
    <t>EUR001M  Index</t>
  </si>
  <si>
    <t>Euribor 1 Month ACT/360</t>
  </si>
  <si>
    <t>S0232Z 1D BLC2 Curncy</t>
  </si>
  <si>
    <t>S0232D 1D BLC2 Curncy</t>
  </si>
  <si>
    <t>3 MO</t>
  </si>
  <si>
    <t>EUR003M  Index</t>
  </si>
  <si>
    <t>Euribor 3 Month ACT/360</t>
  </si>
  <si>
    <t>S0201Z 1D BLC2 Curncy</t>
  </si>
  <si>
    <t>S0201D 1D BLC2 Curncy</t>
  </si>
  <si>
    <t>6 MO</t>
  </si>
  <si>
    <t>EUR006M  Index</t>
  </si>
  <si>
    <t>Euribor 6 Month ACT/360</t>
  </si>
  <si>
    <t>S0045Z 1D BLC2 Curncy</t>
  </si>
  <si>
    <t>S0045D 1D BLC2 Curncy</t>
  </si>
  <si>
    <t>S0314Z 1D BLC2 Curncy</t>
  </si>
  <si>
    <t>S0314D 1D BLC2 Curncy</t>
  </si>
  <si>
    <t xml:space="preserve">1M Forward (OIS based) </t>
  </si>
  <si>
    <t>1 WK</t>
  </si>
  <si>
    <t>SWAP</t>
  </si>
  <si>
    <t>EUSWE1Z BGN  Curncy</t>
  </si>
  <si>
    <t>EUR SWAP (EONIA)    1 WK</t>
  </si>
  <si>
    <t xml:space="preserve">BGN </t>
  </si>
  <si>
    <t>2D</t>
  </si>
  <si>
    <t>S0133Z 2D BLC2 Curncy</t>
  </si>
  <si>
    <t>S0133D 2D BLC2 Curncy</t>
  </si>
  <si>
    <t>2 MO</t>
  </si>
  <si>
    <t>EUSWBV1 CMPN Curncy</t>
  </si>
  <si>
    <t>EUR SWAP (vs 1M)    2 MO</t>
  </si>
  <si>
    <t>S0232Z 2D BLC2 Curncy</t>
  </si>
  <si>
    <t>S0232D 2D BLC2 Curncy</t>
  </si>
  <si>
    <t>1SF</t>
  </si>
  <si>
    <t>SERIAL_FUTURE</t>
  </si>
  <si>
    <t>S0201Z 2D BLC2 Curncy</t>
  </si>
  <si>
    <t>S0201D 2D BLC2 Curncy</t>
  </si>
  <si>
    <t>1 MO X 7 MO</t>
  </si>
  <si>
    <t>SERIAL_SPOT_FRA</t>
  </si>
  <si>
    <t>EUFR0AG CMPN Curncy</t>
  </si>
  <si>
    <t>EUR FRA             1X7</t>
  </si>
  <si>
    <t>S0045Z 2D BLC2 Curncy</t>
  </si>
  <si>
    <t>S0045D 2D BLC2 Curncy</t>
  </si>
  <si>
    <t>EUR001W  Index</t>
  </si>
  <si>
    <t>Euribor 1 Week ACT/360</t>
  </si>
  <si>
    <t>S0314Z 2D BLC2 Curncy</t>
  </si>
  <si>
    <t>S0314D 2D BLC2 Curncy</t>
  </si>
  <si>
    <t>2 WK</t>
  </si>
  <si>
    <t>EUSWE2Z BGN  Curncy</t>
  </si>
  <si>
    <t>EUR SWAP (EONIA)    2 WK</t>
  </si>
  <si>
    <t>1W</t>
  </si>
  <si>
    <t>S0133Z 1W BLC2 Curncy</t>
  </si>
  <si>
    <t>S0133D 1W BLC2 Curncy</t>
  </si>
  <si>
    <t>EUSWCV1 CMPN Curncy</t>
  </si>
  <si>
    <t>EUR SWAP (vs 1M)    3 MO</t>
  </si>
  <si>
    <t>S0232Z 1W BLC2 Curncy</t>
  </si>
  <si>
    <t>S0232D 1W BLC2 Curncy</t>
  </si>
  <si>
    <t>2SF</t>
  </si>
  <si>
    <t>S0201Z 1W BLC2 Curncy</t>
  </si>
  <si>
    <t>S0201D 1W BLC2 Curncy</t>
  </si>
  <si>
    <t>2 MO X 8 MO</t>
  </si>
  <si>
    <t>EUFR0BH CMPN Curncy</t>
  </si>
  <si>
    <t>EUR FRA             2x8</t>
  </si>
  <si>
    <t>S0045Z 1W BLC2 Curncy</t>
  </si>
  <si>
    <t>S0045D 1W BLC2 Curncy</t>
  </si>
  <si>
    <t>S0314Z 1W BLC2 Curncy</t>
  </si>
  <si>
    <t>S0314D 1W BLC2 Curncy</t>
  </si>
  <si>
    <t>EUSWEA BGN  Curncy</t>
  </si>
  <si>
    <t>EUR SWAP (EONIA)    1 MO</t>
  </si>
  <si>
    <t>2W</t>
  </si>
  <si>
    <t>S0133Z 2W BLC2 Curncy</t>
  </si>
  <si>
    <t>S0133D 2W BLC2 Curncy</t>
  </si>
  <si>
    <t>4 MO</t>
  </si>
  <si>
    <t>EUSWDV1 CMPN Curncy</t>
  </si>
  <si>
    <t>EUR SWAP (vs 1M)    4 MO</t>
  </si>
  <si>
    <t>S0232Z 2W BLC2 Curncy</t>
  </si>
  <si>
    <t>S0232D 2W BLC2 Curncy</t>
  </si>
  <si>
    <t>3SF</t>
  </si>
  <si>
    <t>S0201Z 2W BLC2 Curncy</t>
  </si>
  <si>
    <t>S0201D 2W BLC2 Curncy</t>
  </si>
  <si>
    <t>3 MO X 9 MO</t>
  </si>
  <si>
    <t>EUFR0CI CMPN Curncy</t>
  </si>
  <si>
    <t>EUR FRA             3x9</t>
  </si>
  <si>
    <t>S0045Z 2W BLC2 Curncy</t>
  </si>
  <si>
    <t>S0045D 2W BLC2 Curncy</t>
  </si>
  <si>
    <t>EUR002M  Index</t>
  </si>
  <si>
    <t>Euribor 2 Month ACT/360</t>
  </si>
  <si>
    <t>S0314Z 2W BLC2 Curncy</t>
  </si>
  <si>
    <t>S0314D 2W BLC2 Curncy</t>
  </si>
  <si>
    <t>Epsilon 1 (Newton Raphson tolerance)</t>
  </si>
  <si>
    <t>EUSWEB BGN  Curncy</t>
  </si>
  <si>
    <t>EUR SWAP (EONIA)    2 MO</t>
  </si>
  <si>
    <t>1M</t>
  </si>
  <si>
    <t>S0133Z 1M BLC2 Curncy</t>
  </si>
  <si>
    <t>S0133D 1M BLC2 Curncy</t>
  </si>
  <si>
    <t>5 MO</t>
  </si>
  <si>
    <t>EUSWEV1 CMPN Curncy</t>
  </si>
  <si>
    <t>EUR SWAP (vs 1M)    5 MO</t>
  </si>
  <si>
    <t>S0232Z 1M BLC2 Curncy</t>
  </si>
  <si>
    <t>S0232D 1M BLC2 Curncy</t>
  </si>
  <si>
    <t>4SF</t>
  </si>
  <si>
    <t>S0201Z 1M BLC2 Curncy</t>
  </si>
  <si>
    <t>S0201D 1M BLC2 Curncy</t>
  </si>
  <si>
    <t>4 MO X 10 MO</t>
  </si>
  <si>
    <t>EUFR0DJ CMPN Curncy</t>
  </si>
  <si>
    <t>EUR FRA             4x10</t>
  </si>
  <si>
    <t>S0045Z 1M BLC2 Curncy</t>
  </si>
  <si>
    <t>S0045D 1M BLC2 Curncy</t>
  </si>
  <si>
    <t>S0314Z 1M BLC2 Curncy</t>
  </si>
  <si>
    <t>S0314D 1M BLC2 Curncy</t>
  </si>
  <si>
    <t>Epsilon 2 (Newton Raphson derivative step)</t>
  </si>
  <si>
    <t>EUSWEC BGN  Curncy</t>
  </si>
  <si>
    <t>EUR SWAP (EONIA)    3 MO</t>
  </si>
  <si>
    <t>2M</t>
  </si>
  <si>
    <t>S0133Z 2M BLC2 Curncy</t>
  </si>
  <si>
    <t>S0133D 2M BLC2 Curncy</t>
  </si>
  <si>
    <t>EUSWFV1 CMPN Curncy</t>
  </si>
  <si>
    <t>EUR SWAP (vs 1M)    6 MO</t>
  </si>
  <si>
    <t>S0232Z 2M BLC2 Curncy</t>
  </si>
  <si>
    <t>S0232D 2M BLC2 Curncy</t>
  </si>
  <si>
    <t>5SF</t>
  </si>
  <si>
    <t>S0201Z 2M BLC2 Curncy</t>
  </si>
  <si>
    <t>S0201D 2M BLC2 Curncy</t>
  </si>
  <si>
    <t>5 MO X 11 MO</t>
  </si>
  <si>
    <t>EUFR0EK CMPN Curncy</t>
  </si>
  <si>
    <t>EUR FRA             5x11</t>
  </si>
  <si>
    <t>S0045Z 2M BLC2 Curncy</t>
  </si>
  <si>
    <t>S0045D 2M BLC2 Curncy</t>
  </si>
  <si>
    <t>S0314Z 2M BLC2 Curncy</t>
  </si>
  <si>
    <t>S0314D 2M BLC2 Curncy</t>
  </si>
  <si>
    <t>EUSWED BGN  Curncy</t>
  </si>
  <si>
    <t>EUR SWAP (EONIA)    4 MO</t>
  </si>
  <si>
    <t>3M</t>
  </si>
  <si>
    <t>S0133Z 3M BLC2 Curncy</t>
  </si>
  <si>
    <t>S0133D 3M BLC2 Curncy</t>
  </si>
  <si>
    <t>7 MO</t>
  </si>
  <si>
    <t>EUSWGV1 CMPN Curncy</t>
  </si>
  <si>
    <t>EUR SWAP (vs 1M)    7 MO</t>
  </si>
  <si>
    <t>S0232Z 3M BLC2 Curncy</t>
  </si>
  <si>
    <t>S0232D 3M BLC2 Curncy</t>
  </si>
  <si>
    <t>6SF</t>
  </si>
  <si>
    <t>S0201Z 3M BLC2 Curncy</t>
  </si>
  <si>
    <t>S0201D 3M BLC2 Curncy</t>
  </si>
  <si>
    <t>6 MO X 12 MO</t>
  </si>
  <si>
    <t>EUFR0F1 CMPN Curncy</t>
  </si>
  <si>
    <t>EUR FRA             6x12</t>
  </si>
  <si>
    <t>S0045Z 3M BLC2 Curncy</t>
  </si>
  <si>
    <t>S0045D 3M BLC2 Curncy</t>
  </si>
  <si>
    <t>9 MO</t>
  </si>
  <si>
    <t>EUR009M  Index</t>
  </si>
  <si>
    <t>Euribor 9 Month ACT/360</t>
  </si>
  <si>
    <t>S0314Z 3M BLC2 Curncy</t>
  </si>
  <si>
    <t>S0314D 3M BLC2 Curncy</t>
  </si>
  <si>
    <t xml:space="preserve">Sens RD </t>
  </si>
  <si>
    <t>un</t>
  </si>
  <si>
    <t>EUSWEE BGN  Curncy</t>
  </si>
  <si>
    <t>EUR SWAP (EONIA)    5 MO</t>
  </si>
  <si>
    <t>4M</t>
  </si>
  <si>
    <t>S0133Z 4M BLC2 Curncy</t>
  </si>
  <si>
    <t>S0133D 4M BLC2 Curncy</t>
  </si>
  <si>
    <t>8 MO</t>
  </si>
  <si>
    <t>EUSWHV1 CMPN Curncy</t>
  </si>
  <si>
    <t>EUR SWAP (vs 1M)    8 MO</t>
  </si>
  <si>
    <t>S0232Z 4M BLC2 Curncy</t>
  </si>
  <si>
    <t>S0232D 4M BLC2 Curncy</t>
  </si>
  <si>
    <t>7SF</t>
  </si>
  <si>
    <t>ERH7  Comdty</t>
  </si>
  <si>
    <t>3MO EURO EURIBOR  Mar17</t>
  </si>
  <si>
    <t>S0201Z 4M BLC2 Curncy</t>
  </si>
  <si>
    <t>S0201D 4M BLC2 Curncy</t>
  </si>
  <si>
    <t>7 MO X 13 MO</t>
  </si>
  <si>
    <t>EUFR0G1A CMPN Curncy</t>
  </si>
  <si>
    <t>EUR FRA             7x13</t>
  </si>
  <si>
    <t>S0045Z 4M BLC2 Curncy</t>
  </si>
  <si>
    <t>S0045D 4M BLC2 Curncy</t>
  </si>
  <si>
    <t>12 MO</t>
  </si>
  <si>
    <t>EUR012M  Index</t>
  </si>
  <si>
    <t>Euribor 12 Month ACT/360</t>
  </si>
  <si>
    <t>S0314Z 4M BLC2 Curncy</t>
  </si>
  <si>
    <t>S0314D 4M BLC2 Curncy</t>
  </si>
  <si>
    <t>RD Factor</t>
  </si>
  <si>
    <t>EUSWEF BGN  Curncy</t>
  </si>
  <si>
    <t>EUR SWAP (EONIA)    6 MO</t>
  </si>
  <si>
    <t>5M</t>
  </si>
  <si>
    <t>S0133Z 5M BLC2 Curncy</t>
  </si>
  <si>
    <t>S0133D 5M BLC2 Curncy</t>
  </si>
  <si>
    <t>EUSWIV1 CMPN Curncy</t>
  </si>
  <si>
    <t>EUR SWAP (vs 1M)    9 MO</t>
  </si>
  <si>
    <t>S0232Z 5M BLC2 Curncy</t>
  </si>
  <si>
    <t>S0232D 5M BLC2 Curncy</t>
  </si>
  <si>
    <t>8SF</t>
  </si>
  <si>
    <t>ERM7  Comdty</t>
  </si>
  <si>
    <t>3MO EURO EURIBOR  Jun17</t>
  </si>
  <si>
    <t>S0201Z 5M BLC2 Curncy</t>
  </si>
  <si>
    <t>S0201D 5M BLC2 Curncy</t>
  </si>
  <si>
    <t>8 MO X 14 MO</t>
  </si>
  <si>
    <t>EUFR0H1B CMPN Curncy</t>
  </si>
  <si>
    <t>EUR FRA             8x14</t>
  </si>
  <si>
    <t>S0045Z 5M BLC2 Curncy</t>
  </si>
  <si>
    <t>S0045D 5M BLC2 Curncy</t>
  </si>
  <si>
    <t>2 YR</t>
  </si>
  <si>
    <t>SPREAD FORMULA</t>
  </si>
  <si>
    <t>N/A</t>
  </si>
  <si>
    <t>S0314Z 5M BLC2 Curncy</t>
  </si>
  <si>
    <t>S0314D 5M BLC2 Curncy</t>
  </si>
  <si>
    <t>EUSWEG BGN  Curncy</t>
  </si>
  <si>
    <t>EUR SWAP (EONIA)    7 MO</t>
  </si>
  <si>
    <t>6M</t>
  </si>
  <si>
    <t>S0133Z 6M BLC2 Curncy</t>
  </si>
  <si>
    <t>S0133D 6M BLC2 Curncy</t>
  </si>
  <si>
    <t>10 MO</t>
  </si>
  <si>
    <t>EUSWJV1 CMPN Curncy</t>
  </si>
  <si>
    <t>EUR SWAP (vs 1M)   10 MO</t>
  </si>
  <si>
    <t>S0232Z 6M BLC2 Curncy</t>
  </si>
  <si>
    <t>S0232D 6M BLC2 Curncy</t>
  </si>
  <si>
    <t>9SF</t>
  </si>
  <si>
    <t>ERU7  Comdty</t>
  </si>
  <si>
    <t>3MO EURO EURIBOR  Sep17</t>
  </si>
  <si>
    <t>S0201Z 6M BLC2 Curncy</t>
  </si>
  <si>
    <t>S0201D 6M BLC2 Curncy</t>
  </si>
  <si>
    <t>9 MO X 15 MO</t>
  </si>
  <si>
    <t>EUFR0I1C CMPN Curncy</t>
  </si>
  <si>
    <t>EUR FRA             9x15</t>
  </si>
  <si>
    <t>S0045Z 6M BLC2 Curncy</t>
  </si>
  <si>
    <t>S0045D 6M BLC2 Curncy</t>
  </si>
  <si>
    <t>3 YR</t>
  </si>
  <si>
    <t>S0314Z 6M BLC2 Curncy</t>
  </si>
  <si>
    <t>S0314D 6M BLC2 Curncy</t>
  </si>
  <si>
    <t>EUSWEH BGN  Curncy</t>
  </si>
  <si>
    <t>EUR SWAP (EONIA)    8 MO</t>
  </si>
  <si>
    <t>7M</t>
  </si>
  <si>
    <t>S0133Z 7M BLC2 Curncy</t>
  </si>
  <si>
    <t>S0133D 7M BLC2 Curncy</t>
  </si>
  <si>
    <t>11 MO</t>
  </si>
  <si>
    <t>EUSWKV1 CMPN Curncy</t>
  </si>
  <si>
    <t>EUR SWAP (vs 1M)   11 MO</t>
  </si>
  <si>
    <t>S0232Z 7M BLC2 Curncy</t>
  </si>
  <si>
    <t>S0232D 7M BLC2 Curncy</t>
  </si>
  <si>
    <t>10SF</t>
  </si>
  <si>
    <t>ERZ7  Comdty</t>
  </si>
  <si>
    <t>3MO EURO EURIBOR  Dec17</t>
  </si>
  <si>
    <t>S0201Z 7M BLC2 Curncy</t>
  </si>
  <si>
    <t>S0201D 7M BLC2 Curncy</t>
  </si>
  <si>
    <t>10 MO X 16 MO</t>
  </si>
  <si>
    <t>EUFR0J1D CMPN Curncy</t>
  </si>
  <si>
    <t>EUR FRA            10X16</t>
  </si>
  <si>
    <t>S0045Z 7M BLC2 Curncy</t>
  </si>
  <si>
    <t>S0045D 7M BLC2 Curncy</t>
  </si>
  <si>
    <t>4 YR</t>
  </si>
  <si>
    <t>S0314Z 7M BLC2 Curncy</t>
  </si>
  <si>
    <t>S0314D 7M BLC2 Curncy</t>
  </si>
  <si>
    <t>EUSWEI BGN  Curncy</t>
  </si>
  <si>
    <t>EUR SWAP (EONIA)    9 MO</t>
  </si>
  <si>
    <t>8M</t>
  </si>
  <si>
    <t>S0133Z 8M BLC2 Curncy</t>
  </si>
  <si>
    <t>S0133D 8M BLC2 Curncy</t>
  </si>
  <si>
    <t>1 YR</t>
  </si>
  <si>
    <t>EUSW1V1 CMPN Curncy</t>
  </si>
  <si>
    <t>EUR SWAP (VS 1M)    1 YR</t>
  </si>
  <si>
    <t>S0232Z 8M BLC2 Curncy</t>
  </si>
  <si>
    <t>S0232D 8M BLC2 Curncy</t>
  </si>
  <si>
    <t>11SF</t>
  </si>
  <si>
    <t>ERH8  Comdty</t>
  </si>
  <si>
    <t>3MO EURO EURIBOR  Mar18</t>
  </si>
  <si>
    <t>S0201Z 8M BLC2 Curncy</t>
  </si>
  <si>
    <t>S0201D 8M BLC2 Curncy</t>
  </si>
  <si>
    <t>11 MO X 17 MO</t>
  </si>
  <si>
    <t>EUFR0K1E CMPN Curncy</t>
  </si>
  <si>
    <t>EUR FRA            11x17</t>
  </si>
  <si>
    <t>S0045Z 8M BLC2 Curncy</t>
  </si>
  <si>
    <t>S0045D 8M BLC2 Curncy</t>
  </si>
  <si>
    <t>5 YR</t>
  </si>
  <si>
    <t>S0314Z 8M BLC2 Curncy</t>
  </si>
  <si>
    <t>S0314D 8M BLC2 Curncy</t>
  </si>
  <si>
    <t>EUSWEJ BGN  Curncy</t>
  </si>
  <si>
    <t>EUR SWAP (EONIA)   10 MO</t>
  </si>
  <si>
    <t>9M</t>
  </si>
  <si>
    <t>S0133Z 9M BLC2 Curncy</t>
  </si>
  <si>
    <t>S0133D 9M BLC2 Curncy</t>
  </si>
  <si>
    <t>15 MO</t>
  </si>
  <si>
    <t>EUSW1CV1 CMPN Curncy</t>
  </si>
  <si>
    <t>EUR SWAP (VS 1M)   15 MO</t>
  </si>
  <si>
    <t>S0232Z 9M BLC2 Curncy</t>
  </si>
  <si>
    <t>S0232D 9M BLC2 Curncy</t>
  </si>
  <si>
    <t>12SF</t>
  </si>
  <si>
    <t>ERM8  Comdty</t>
  </si>
  <si>
    <t>3MO EURO EURIBOR  Jun18</t>
  </si>
  <si>
    <t>S0201Z 9M BLC2 Curncy</t>
  </si>
  <si>
    <t>S0201D 9M BLC2 Curncy</t>
  </si>
  <si>
    <t>12 MO X 18 MO</t>
  </si>
  <si>
    <t>EUFR011F CMPN Curncy</t>
  </si>
  <si>
    <t>EUR FRA            12x18</t>
  </si>
  <si>
    <t>S0045Z 9M BLC2 Curncy</t>
  </si>
  <si>
    <t>S0045D 9M BLC2 Curncy</t>
  </si>
  <si>
    <t>6 YR</t>
  </si>
  <si>
    <t>S0314Z 9M BLC2 Curncy</t>
  </si>
  <si>
    <t>S0314D 9M BLC2 Curncy</t>
  </si>
  <si>
    <t>EUSWEK BGN  Curncy</t>
  </si>
  <si>
    <t>EUR SWAP (EONIA)   11 MO</t>
  </si>
  <si>
    <t>10M</t>
  </si>
  <si>
    <t>S0133Z 10M BLC2 Curncy</t>
  </si>
  <si>
    <t>S0133D 10M BLC2 Curncy</t>
  </si>
  <si>
    <t>18 MO</t>
  </si>
  <si>
    <t>EUSW1FV1 CMPN Curncy</t>
  </si>
  <si>
    <t>EUR SWAP (VS 1M)   18 MO</t>
  </si>
  <si>
    <t>S0232Z 10M BLC2 Curncy</t>
  </si>
  <si>
    <t>S0232D 10M BLC2 Curncy</t>
  </si>
  <si>
    <t>EUSW3V3 BGN  Curncy</t>
  </si>
  <si>
    <t>EUR SWAP (vs 3M)    3 YR</t>
  </si>
  <si>
    <t>S0201Z 10M BLC2 Curncy</t>
  </si>
  <si>
    <t>S0201D 10M BLC2 Curncy</t>
  </si>
  <si>
    <t>EUSA2 BGN  Curncy</t>
  </si>
  <si>
    <t>EUR SWAP ANNUAL     2 YR</t>
  </si>
  <si>
    <t>S0045Z 10M BLC2 Curncy</t>
  </si>
  <si>
    <t>S0045D 10M BLC2 Curncy</t>
  </si>
  <si>
    <t>7 YR</t>
  </si>
  <si>
    <t>S0314Z 10M BLC2 Curncy</t>
  </si>
  <si>
    <t>S0314D 10M BLC2 Curncy</t>
  </si>
  <si>
    <t>EUSWE1 BGN  Curncy</t>
  </si>
  <si>
    <t>EUR SWAP (EONIA)    1 YR</t>
  </si>
  <si>
    <t>11M</t>
  </si>
  <si>
    <t>S0133Z 11M BLC2 Curncy</t>
  </si>
  <si>
    <t>S0133D 11M BLC2 Curncy</t>
  </si>
  <si>
    <t>21 MO</t>
  </si>
  <si>
    <t>EUSW1IV1 CMPN Curncy</t>
  </si>
  <si>
    <t>EUR SWAP (VS 1M)   21 MO</t>
  </si>
  <si>
    <t>S0232Z 11M BLC2 Curncy</t>
  </si>
  <si>
    <t>S0232D 11M BLC2 Curncy</t>
  </si>
  <si>
    <t>EUSW4V3 BGN  Curncy</t>
  </si>
  <si>
    <t>EUR SWAP (vs 3M)    4 YR</t>
  </si>
  <si>
    <t>S0201Z 11M BLC2 Curncy</t>
  </si>
  <si>
    <t>S0201D 11M BLC2 Curncy</t>
  </si>
  <si>
    <t>EUSA3 BGN  Curncy</t>
  </si>
  <si>
    <t>EUR SWAP ANNUAL     3 YR</t>
  </si>
  <si>
    <t>S0045Z 11M BLC2 Curncy</t>
  </si>
  <si>
    <t>S0045D 11M BLC2 Curncy</t>
  </si>
  <si>
    <t>8 YR</t>
  </si>
  <si>
    <t>S0314Z 11M BLC2 Curncy</t>
  </si>
  <si>
    <t>S0314D 11M BLC2 Curncy</t>
  </si>
  <si>
    <t>EUSWE1F BGN  Curncy</t>
  </si>
  <si>
    <t>EUR SWAP (EONIA)   18 MO</t>
  </si>
  <si>
    <t>1Y</t>
  </si>
  <si>
    <t>S0133Z 1Y BLC2 Curncy</t>
  </si>
  <si>
    <t>S0133D 1Y BLC2 Curncy</t>
  </si>
  <si>
    <t>EUSW2V1 CMPN Curncy</t>
  </si>
  <si>
    <t>EUR SWAP (VS 1M)    2 YR</t>
  </si>
  <si>
    <t>S0232Z 1Y BLC2 Curncy</t>
  </si>
  <si>
    <t>S0232D 1Y BLC2 Curncy</t>
  </si>
  <si>
    <t>EUSW5V3 BGN  Curncy</t>
  </si>
  <si>
    <t>EUR SWAP (vs 3M)    5 YR</t>
  </si>
  <si>
    <t>S0201Z 1Y BLC2 Curncy</t>
  </si>
  <si>
    <t>S0201D 1Y BLC2 Curncy</t>
  </si>
  <si>
    <t>EUSA4 BGN  Curncy</t>
  </si>
  <si>
    <t>EUR SWAP ANNUAL     4 YR</t>
  </si>
  <si>
    <t>S0045Z 1Y BLC2 Curncy</t>
  </si>
  <si>
    <t>S0045D 1Y BLC2 Curncy</t>
  </si>
  <si>
    <t>9 YR</t>
  </si>
  <si>
    <t>S0314Z 1Y BLC2 Curncy</t>
  </si>
  <si>
    <t>S0314D 1Y BLC2 Curncy</t>
  </si>
  <si>
    <t xml:space="preserve">1M Forward (3M based) </t>
  </si>
  <si>
    <t>EUSWE2 BGN  Curncy</t>
  </si>
  <si>
    <t>EUR SWAP (EONIA)    2 YR</t>
  </si>
  <si>
    <t>15M</t>
  </si>
  <si>
    <t>S0133Z 15M BLC2 Curncy</t>
  </si>
  <si>
    <t>S0133D 15M BLC2 Curncy</t>
  </si>
  <si>
    <t>EUSW3V1 CMPN Curncy</t>
  </si>
  <si>
    <t>EUR SWAP (VS 1M)    3 YR</t>
  </si>
  <si>
    <t>S0232Z 15M BLC2 Curncy</t>
  </si>
  <si>
    <t>S0232D 15M BLC2 Curncy</t>
  </si>
  <si>
    <t>EUSW6V3 BGN  Curncy</t>
  </si>
  <si>
    <t>EUR SWAP (vs 3M)    6 YR</t>
  </si>
  <si>
    <t>S0201Z 15M BLC2 Curncy</t>
  </si>
  <si>
    <t>S0201D 15M BLC2 Curncy</t>
  </si>
  <si>
    <t>EUSA5 BGN  Curncy</t>
  </si>
  <si>
    <t>EUR SWAP ANNUAL     5 YR</t>
  </si>
  <si>
    <t>S0045Z 15M BLC2 Curncy</t>
  </si>
  <si>
    <t>S0045D 15M BLC2 Curncy</t>
  </si>
  <si>
    <t>10 YR</t>
  </si>
  <si>
    <t>S0314Z 15M BLC2 Curncy</t>
  </si>
  <si>
    <t>S0314D 15M BLC2 Curncy</t>
  </si>
  <si>
    <t>30 MO</t>
  </si>
  <si>
    <t>EUSWE2F BGN  Curncy</t>
  </si>
  <si>
    <t>EUR SWAP (EONIA)   30 MO</t>
  </si>
  <si>
    <t>18M</t>
  </si>
  <si>
    <t>S0133Z 18M BLC2 Curncy</t>
  </si>
  <si>
    <t>S0133D 18M BLC2 Curncy</t>
  </si>
  <si>
    <t>EUSW4V1 CMPN Curncy</t>
  </si>
  <si>
    <t>EUR SWAP (VS 1M)    4 YR</t>
  </si>
  <si>
    <t>S0232Z 18M BLC2 Curncy</t>
  </si>
  <si>
    <t>S0232D 18M BLC2 Curncy</t>
  </si>
  <si>
    <t>EUSW7V3 BGN  Curncy</t>
  </si>
  <si>
    <t>EUR SWAP (vs 3M)    7 YR</t>
  </si>
  <si>
    <t>S0201Z 18M BLC2 Curncy</t>
  </si>
  <si>
    <t>S0201D 18M BLC2 Curncy</t>
  </si>
  <si>
    <t>EUSA6 BGN  Curncy</t>
  </si>
  <si>
    <t>EUR SWAP ANNUAL     6 YR</t>
  </si>
  <si>
    <t>S0045Z 18M BLC2 Curncy</t>
  </si>
  <si>
    <t>S0045D 18M BLC2 Curncy</t>
  </si>
  <si>
    <t>12 YR</t>
  </si>
  <si>
    <t>S0314Z 18M BLC2 Curncy</t>
  </si>
  <si>
    <t>S0314D 18M BLC2 Curncy</t>
  </si>
  <si>
    <t>EUSWE3 BGN  Curncy</t>
  </si>
  <si>
    <t>EUR SWAP (EONIA)    3 YR</t>
  </si>
  <si>
    <t>21M</t>
  </si>
  <si>
    <t>S0133Z 21M BLC2 Curncy</t>
  </si>
  <si>
    <t>S0133D 21M BLC2 Curncy</t>
  </si>
  <si>
    <t>EUSW5V1 CMPN Curncy</t>
  </si>
  <si>
    <t>EUR SWAP (VS 1M)    5 YR</t>
  </si>
  <si>
    <t>S0232Z 21M BLC2 Curncy</t>
  </si>
  <si>
    <t>S0232D 21M BLC2 Curncy</t>
  </si>
  <si>
    <t>EUSW8V3 BGN  Curncy</t>
  </si>
  <si>
    <t>EUR SWAP (vs 3M)    8 YR</t>
  </si>
  <si>
    <t>S0201Z 21M BLC2 Curncy</t>
  </si>
  <si>
    <t>S0201D 21M BLC2 Curncy</t>
  </si>
  <si>
    <t>EUSA7 BGN  Curncy</t>
  </si>
  <si>
    <t>EUR SWAP ANNUAL     7 YR</t>
  </si>
  <si>
    <t>S0045Z 21M BLC2 Curncy</t>
  </si>
  <si>
    <t>S0045D 21M BLC2 Curncy</t>
  </si>
  <si>
    <t>15 YR</t>
  </si>
  <si>
    <t>S0314Z 21M BLC2 Curncy</t>
  </si>
  <si>
    <t>S0314D 21M BLC2 Curncy</t>
  </si>
  <si>
    <t xml:space="preserve">12M Forward (3M based) </t>
  </si>
  <si>
    <t>EUSWE4 BGN  Curncy</t>
  </si>
  <si>
    <t>EUR SWAP (EONIA)    4 YR</t>
  </si>
  <si>
    <t>2Y</t>
  </si>
  <si>
    <t>S0133Z 2Y BLC2 Curncy</t>
  </si>
  <si>
    <t>S0133D 2Y BLC2 Curncy</t>
  </si>
  <si>
    <t>EUSW6V1 CMPN Curncy</t>
  </si>
  <si>
    <t>EUR SWAP (VS 1M)    6 YR</t>
  </si>
  <si>
    <t>S0232Z 2Y BLC2 Curncy</t>
  </si>
  <si>
    <t>S0232D 2Y BLC2 Curncy</t>
  </si>
  <si>
    <t>EUSW9V3 BGN  Curncy</t>
  </si>
  <si>
    <t>EUR SWAP (vs 3M)    9 YR</t>
  </si>
  <si>
    <t>S0201Z 2Y BLC2 Curncy</t>
  </si>
  <si>
    <t>S0201D 2Y BLC2 Curncy</t>
  </si>
  <si>
    <t>EUSA8 BGN  Curncy</t>
  </si>
  <si>
    <t>EUR SWAP ANNUAL     8 YR</t>
  </si>
  <si>
    <t>S0045Z 2Y BLC2 Curncy</t>
  </si>
  <si>
    <t>S0045D 2Y BLC2 Curncy</t>
  </si>
  <si>
    <t>20 YR</t>
  </si>
  <si>
    <t>S0314Z 2Y BLC2 Curncy</t>
  </si>
  <si>
    <t>S0314D 2Y BLC2 Curncy</t>
  </si>
  <si>
    <t>EUSWE5 BGN  Curncy</t>
  </si>
  <si>
    <t>EUR SWAP (EONIA)    5 YR</t>
  </si>
  <si>
    <t>27M</t>
  </si>
  <si>
    <t>S0133Z 27M BLC2 Curncy</t>
  </si>
  <si>
    <t>S0133D 27M BLC2 Curncy</t>
  </si>
  <si>
    <t>EUSW7V1 CMPN Curncy</t>
  </si>
  <si>
    <t>EUR SWAP (VS 1M)    7 YR</t>
  </si>
  <si>
    <t>S0232Z 27M BLC2 Curncy</t>
  </si>
  <si>
    <t>S0232D 27M BLC2 Curncy</t>
  </si>
  <si>
    <t>EUSW10V3 BGN  Curncy</t>
  </si>
  <si>
    <t>EUR SWAP (vs 3M)   10 YR</t>
  </si>
  <si>
    <t>S0201Z 27M BLC2 Curncy</t>
  </si>
  <si>
    <t>S0201D 27M BLC2 Curncy</t>
  </si>
  <si>
    <t>EUSA9 BGN  Curncy</t>
  </si>
  <si>
    <t>EUR SWAP ANNUAL     9 YR</t>
  </si>
  <si>
    <t>S0045Z 27M BLC2 Curncy</t>
  </si>
  <si>
    <t>S0045D 27M BLC2 Curncy</t>
  </si>
  <si>
    <t>25 YR</t>
  </si>
  <si>
    <t>S0314Z 27M BLC2 Curncy</t>
  </si>
  <si>
    <t>S0314D 27M BLC2 Curncy</t>
  </si>
  <si>
    <t>EUSWE6 BGN  Curncy</t>
  </si>
  <si>
    <t>EUR SWAP (EONIA)    6 YR</t>
  </si>
  <si>
    <t>30M</t>
  </si>
  <si>
    <t>S0133Z 30M BLC2 Curncy</t>
  </si>
  <si>
    <t>S0133D 30M BLC2 Curncy</t>
  </si>
  <si>
    <t>EUSW8V1 CMPN Curncy</t>
  </si>
  <si>
    <t>EUR SWAP (VS 1M)    8 YR</t>
  </si>
  <si>
    <t>S0232Z 30M BLC2 Curncy</t>
  </si>
  <si>
    <t>S0232D 30M BLC2 Curncy</t>
  </si>
  <si>
    <t>11 YR</t>
  </si>
  <si>
    <t>EUSW11V3 BGN  Curncy</t>
  </si>
  <si>
    <t>EUR SWAP (vs 3M)   11 YR</t>
  </si>
  <si>
    <t>S0201Z 30M BLC2 Curncy</t>
  </si>
  <si>
    <t>S0201D 30M BLC2 Curncy</t>
  </si>
  <si>
    <t>EUSA10 BGN  Curncy</t>
  </si>
  <si>
    <t>EUR SWAP ANNUAL    10 YR</t>
  </si>
  <si>
    <t>S0045Z 30M BLC2 Curncy</t>
  </si>
  <si>
    <t>S0045D 30M BLC2 Curncy</t>
  </si>
  <si>
    <t>30 YR</t>
  </si>
  <si>
    <t>S0314Z 30M BLC2 Curncy</t>
  </si>
  <si>
    <t>S0314D 30M BLC2 Curncy</t>
  </si>
  <si>
    <t>EUSWE7 BGN  Curncy</t>
  </si>
  <si>
    <t>EUR SWAP (EONIA)    7 YR</t>
  </si>
  <si>
    <t>33M</t>
  </si>
  <si>
    <t>S0133Z 33M BLC2 Curncy</t>
  </si>
  <si>
    <t>S0133D 33M BLC2 Curncy</t>
  </si>
  <si>
    <t>EUSW9V1 CMPN Curncy</t>
  </si>
  <si>
    <t>EUR SWAP (VS 1M)    9 YR</t>
  </si>
  <si>
    <t>S0232Z 33M BLC2 Curncy</t>
  </si>
  <si>
    <t>S0232D 33M BLC2 Curncy</t>
  </si>
  <si>
    <t>EUSW12V3 BGN  Curncy</t>
  </si>
  <si>
    <t>EUR SWAP (vs 3M)   12 YR</t>
  </si>
  <si>
    <t>S0201Z 33M BLC2 Curncy</t>
  </si>
  <si>
    <t>S0201D 33M BLC2 Curncy</t>
  </si>
  <si>
    <t>EUSA11 BGN  Curncy</t>
  </si>
  <si>
    <t>EUR SWAP ANNUAL    11 YR</t>
  </si>
  <si>
    <t>S0045Z 33M BLC2 Curncy</t>
  </si>
  <si>
    <t>S0045D 33M BLC2 Curncy</t>
  </si>
  <si>
    <t/>
  </si>
  <si>
    <t>S0314Z 33M BLC2 Curncy</t>
  </si>
  <si>
    <t>S0314D 33M BLC2 Curncy</t>
  </si>
  <si>
    <t>EUSWE8 BGN  Curncy</t>
  </si>
  <si>
    <t>EUR SWAP (EONIA)    8 YR</t>
  </si>
  <si>
    <t>3Y</t>
  </si>
  <si>
    <t>S0133Z 3Y BLC2 Curncy</t>
  </si>
  <si>
    <t>S0133D 3Y BLC2 Curncy</t>
  </si>
  <si>
    <t>EUSW10V1 CMPN Curncy</t>
  </si>
  <si>
    <t>EUR SWAP (VS 1M)   10 YR</t>
  </si>
  <si>
    <t>S0232Z 3Y BLC2 Curncy</t>
  </si>
  <si>
    <t>S0232D 3Y BLC2 Curncy</t>
  </si>
  <si>
    <t>EUSW15V3 BGN  Curncy</t>
  </si>
  <si>
    <t>EUR SWAP (vs 3M)   15 YR</t>
  </si>
  <si>
    <t>S0201Z 3Y BLC2 Curncy</t>
  </si>
  <si>
    <t>S0201D 3Y BLC2 Curncy</t>
  </si>
  <si>
    <t>EUSA12 BGN  Curncy</t>
  </si>
  <si>
    <t>EUR SWAP ANNUAL    12 YR</t>
  </si>
  <si>
    <t>S0045Z 3Y BLC2 Curncy</t>
  </si>
  <si>
    <t>S0045D 3Y BLC2 Curncy</t>
  </si>
  <si>
    <t>S0314Z 3Y BLC2 Curncy</t>
  </si>
  <si>
    <t>S0314D 3Y BLC2 Curncy</t>
  </si>
  <si>
    <t>EUSWE9 BGN  Curncy</t>
  </si>
  <si>
    <t>EUR SWAP (EONIA)    9 YR</t>
  </si>
  <si>
    <t>39M</t>
  </si>
  <si>
    <t>S0133Z 39M BLC2 Curncy</t>
  </si>
  <si>
    <t>S0133D 39M BLC2 Curncy</t>
  </si>
  <si>
    <t>EUSW12V1 CMPN Curncy</t>
  </si>
  <si>
    <t>EUR SWAP (VS 1M)   12 YR</t>
  </si>
  <si>
    <t>S0232Z 39M BLC2 Curncy</t>
  </si>
  <si>
    <t>S0232D 39M BLC2 Curncy</t>
  </si>
  <si>
    <t>EUSW20V3 BGN  Curncy</t>
  </si>
  <si>
    <t>EUR SWAP (vs 3M)   20 YR</t>
  </si>
  <si>
    <t>S0201Z 39M BLC2 Curncy</t>
  </si>
  <si>
    <t>S0201D 39M BLC2 Curncy</t>
  </si>
  <si>
    <t>EUSA15 BGN  Curncy</t>
  </si>
  <si>
    <t>EUR SWAP ANNUAL    15 YR</t>
  </si>
  <si>
    <t>S0045Z 39M BLC2 Curncy</t>
  </si>
  <si>
    <t>S0045D 39M BLC2 Curncy</t>
  </si>
  <si>
    <t>S0314Z 39M BLC2 Curncy</t>
  </si>
  <si>
    <t>S0314D 39M BLC2 Curncy</t>
  </si>
  <si>
    <t>EUSWE10 BGN  Curncy</t>
  </si>
  <si>
    <t>EUR SWAP (EONIA)   10 YR</t>
  </si>
  <si>
    <t>42M</t>
  </si>
  <si>
    <t>S0133Z 42M BLC2 Curncy</t>
  </si>
  <si>
    <t>S0133D 42M BLC2 Curncy</t>
  </si>
  <si>
    <t>EUSW15V1 CMPN Curncy</t>
  </si>
  <si>
    <t>EUR SWAP (VS 1M)   15 YR</t>
  </si>
  <si>
    <t>S0232Z 42M BLC2 Curncy</t>
  </si>
  <si>
    <t>S0232D 42M BLC2 Curncy</t>
  </si>
  <si>
    <t>EUSW25V3 BGN  Curncy</t>
  </si>
  <si>
    <t>EUR SWAP (vs 3M)   25 YR</t>
  </si>
  <si>
    <t>S0201Z 42M BLC2 Curncy</t>
  </si>
  <si>
    <t>S0201D 42M BLC2 Curncy</t>
  </si>
  <si>
    <t>EUSA20 BGN  Curncy</t>
  </si>
  <si>
    <t>EUR SWAP ANNUAL    20 YR</t>
  </si>
  <si>
    <t>S0045Z 42M BLC2 Curncy</t>
  </si>
  <si>
    <t>S0045D 42M BLC2 Curncy</t>
  </si>
  <si>
    <t>S0314Z 42M BLC2 Curncy</t>
  </si>
  <si>
    <t>S0314D 42M BLC2 Curncy</t>
  </si>
  <si>
    <t>EUSWE11 BGN  Curncy</t>
  </si>
  <si>
    <t>EUR SWAP (EONIA)   11 YR</t>
  </si>
  <si>
    <t>45M</t>
  </si>
  <si>
    <t>S0133Z 45M BLC2 Curncy</t>
  </si>
  <si>
    <t>S0133D 45M BLC2 Curncy</t>
  </si>
  <si>
    <t>EUSW20V1 CMPN Curncy</t>
  </si>
  <si>
    <t>EUR SWAP (VS 1M)   20 YR</t>
  </si>
  <si>
    <t>S0232Z 45M BLC2 Curncy</t>
  </si>
  <si>
    <t>S0232D 45M BLC2 Curncy</t>
  </si>
  <si>
    <t>EUSW30V3 BGN  Curncy</t>
  </si>
  <si>
    <t>EUR SWAP (vs 3M)   30 YR</t>
  </si>
  <si>
    <t>S0201Z 45M BLC2 Curncy</t>
  </si>
  <si>
    <t>S0201D 45M BLC2 Curncy</t>
  </si>
  <si>
    <t>EUSA25 BGN  Curncy</t>
  </si>
  <si>
    <t>EUR SWAP ANNUAL    25 YR</t>
  </si>
  <si>
    <t>S0045Z 45M BLC2 Curncy</t>
  </si>
  <si>
    <t>S0045D 45M BLC2 Curncy</t>
  </si>
  <si>
    <t>S0314Z 45M BLC2 Curncy</t>
  </si>
  <si>
    <t>S0314D 45M BLC2 Curncy</t>
  </si>
  <si>
    <t>EUSWE12 BGN  Curncy</t>
  </si>
  <si>
    <t>EUR SWAP (EONIA)   12 YR</t>
  </si>
  <si>
    <t>4Y</t>
  </si>
  <si>
    <t>S0133Z 4Y BLC2 Curncy</t>
  </si>
  <si>
    <t>S0133D 4Y BLC2 Curncy</t>
  </si>
  <si>
    <t>EUSW25V1 CMPN Curncy</t>
  </si>
  <si>
    <t>EUR SWAP (VS 1M)   25 YR</t>
  </si>
  <si>
    <t>S0232Z 4Y BLC2 Curncy</t>
  </si>
  <si>
    <t>S0232D 4Y BLC2 Curncy</t>
  </si>
  <si>
    <t>35 YR</t>
  </si>
  <si>
    <t>EUSW35V3 BGN  Curncy</t>
  </si>
  <si>
    <t>EUR SWAP (vs 3M)   35 YR</t>
  </si>
  <si>
    <t>S0201Z 4Y BLC2 Curncy</t>
  </si>
  <si>
    <t>S0201D 4Y BLC2 Curncy</t>
  </si>
  <si>
    <t>EUSA30 BGN  Curncy</t>
  </si>
  <si>
    <t>EUR SWAP ANNUAL    30 YR</t>
  </si>
  <si>
    <t>S0045Z 4Y BLC2 Curncy</t>
  </si>
  <si>
    <t>S0045D 4Y BLC2 Curncy</t>
  </si>
  <si>
    <t>S0314Z 4Y BLC2 Curncy</t>
  </si>
  <si>
    <t>S0314D 4Y BLC2 Curncy</t>
  </si>
  <si>
    <t>EUSWE15 BGN  Curncy</t>
  </si>
  <si>
    <t>EUR SWAP (EONIA)   15 YR</t>
  </si>
  <si>
    <t>17Q</t>
  </si>
  <si>
    <t>S0133Z 17Q BLC2 Curncy</t>
  </si>
  <si>
    <t>S0133D 17Q BLC2 Curncy</t>
  </si>
  <si>
    <t>EUSW30V1 CMPN Curncy</t>
  </si>
  <si>
    <t>EUR SWAP (VS 1M)   30 YR</t>
  </si>
  <si>
    <t>S0232Z 17Q BLC2 Curncy</t>
  </si>
  <si>
    <t>S0232D 17Q BLC2 Curncy</t>
  </si>
  <si>
    <t>40 YR</t>
  </si>
  <si>
    <t>EUSW40V3 BGN  Curncy</t>
  </si>
  <si>
    <t>EUR SWAP (vs 3M)   40 YR</t>
  </si>
  <si>
    <t>S0201Z 17Q BLC2 Curncy</t>
  </si>
  <si>
    <t>S0201D 17Q BLC2 Curncy</t>
  </si>
  <si>
    <t>EUSA35 BGN  Curncy</t>
  </si>
  <si>
    <t>EUR SWAP ANNUAL    35 YR</t>
  </si>
  <si>
    <t>S0045Z 17Q BLC2 Curncy</t>
  </si>
  <si>
    <t>S0045D 17Q BLC2 Curncy</t>
  </si>
  <si>
    <t>S0314Z 17Q BLC2 Curncy</t>
  </si>
  <si>
    <t>S0314D 17Q BLC2 Curncy</t>
  </si>
  <si>
    <t>EUSWE20 BGN  Curncy</t>
  </si>
  <si>
    <t>EUR SWAP (EONIA)   20 YR</t>
  </si>
  <si>
    <t>18Q</t>
  </si>
  <si>
    <t>S0133Z 18Q BLC2 Curncy</t>
  </si>
  <si>
    <t>S0133D 18Q BLC2 Curncy</t>
  </si>
  <si>
    <t>S0232Z 18Q BLC2 Curncy</t>
  </si>
  <si>
    <t>S0232D 18Q BLC2 Curncy</t>
  </si>
  <si>
    <t>50 YR</t>
  </si>
  <si>
    <t>EUSW50V3 BGN  Curncy</t>
  </si>
  <si>
    <t>EUR SWAP (vs 3M)   50 YR</t>
  </si>
  <si>
    <t>S0201Z 18Q BLC2 Curncy</t>
  </si>
  <si>
    <t>S0201D 18Q BLC2 Curncy</t>
  </si>
  <si>
    <t>EUSA40 BGN  Curncy</t>
  </si>
  <si>
    <t>EUR SWAP ANNUAL    40 YR</t>
  </si>
  <si>
    <t>S0045Z 18Q BLC2 Curncy</t>
  </si>
  <si>
    <t>S0045D 18Q BLC2 Curncy</t>
  </si>
  <si>
    <t>S0314Z 18Q BLC2 Curncy</t>
  </si>
  <si>
    <t>S0314D 18Q BLC2 Curncy</t>
  </si>
  <si>
    <t>EUSWE25 BGN  Curncy</t>
  </si>
  <si>
    <t>EUR SWAP (EONIA)   25 YR</t>
  </si>
  <si>
    <t>19Q</t>
  </si>
  <si>
    <t>S0133Z 19Q BLC2 Curncy</t>
  </si>
  <si>
    <t>S0133D 19Q BLC2 Curncy</t>
  </si>
  <si>
    <t>S0232Z 19Q BLC2 Curncy</t>
  </si>
  <si>
    <t>S0232D 19Q BLC2 Curncy</t>
  </si>
  <si>
    <t>S0201Z 19Q BLC2 Curncy</t>
  </si>
  <si>
    <t>S0201D 19Q BLC2 Curncy</t>
  </si>
  <si>
    <t>45 YR</t>
  </si>
  <si>
    <t>EUSA45 BGN  Curncy</t>
  </si>
  <si>
    <t>EUR SWAP ANNUAL    45 YR</t>
  </si>
  <si>
    <t>S0045Z 19Q BLC2 Curncy</t>
  </si>
  <si>
    <t>S0045D 19Q BLC2 Curncy</t>
  </si>
  <si>
    <t>S0314Z 19Q BLC2 Curncy</t>
  </si>
  <si>
    <t>S0314D 19Q BLC2 Curncy</t>
  </si>
  <si>
    <t>EUSWE30 BGN  Curncy</t>
  </si>
  <si>
    <t>EUR SWAP (EONIA)   30 YR</t>
  </si>
  <si>
    <t>5Y</t>
  </si>
  <si>
    <t>S0133Z 5Y BLC2 Curncy</t>
  </si>
  <si>
    <t>S0133D 5Y BLC2 Curncy</t>
  </si>
  <si>
    <t>S0232Z 5Y BLC2 Curncy</t>
  </si>
  <si>
    <t>S0232D 5Y BLC2 Curncy</t>
  </si>
  <si>
    <t>S0201Z 5Y BLC2 Curncy</t>
  </si>
  <si>
    <t>S0201D 5Y BLC2 Curncy</t>
  </si>
  <si>
    <t>EUSA50 BGN  Curncy</t>
  </si>
  <si>
    <t>EUR SWAP ANNUAL    50 YR</t>
  </si>
  <si>
    <t>S0045Z 5Y BLC2 Curncy</t>
  </si>
  <si>
    <t>S0045D 5Y BLC2 Curncy</t>
  </si>
  <si>
    <t>S0314Z 5Y BLC2 Curncy</t>
  </si>
  <si>
    <t>S0314D 5Y BLC2 Curncy</t>
  </si>
  <si>
    <t>EUSWE35 BGN  Curncy</t>
  </si>
  <si>
    <t>EUR SWAP (EONIA)   35 YR</t>
  </si>
  <si>
    <t>21Q</t>
  </si>
  <si>
    <t>S0133Z 21Q BLC2 Curncy</t>
  </si>
  <si>
    <t>S0133D 21Q BLC2 Curncy</t>
  </si>
  <si>
    <t>S0232Z 21Q BLC2 Curncy</t>
  </si>
  <si>
    <t>S0232D 21Q BLC2 Curncy</t>
  </si>
  <si>
    <t>S0201Z 21Q BLC2 Curncy</t>
  </si>
  <si>
    <t>S0201D 21Q BLC2 Curncy</t>
  </si>
  <si>
    <t>S0045Z 21Q BLC2 Curncy</t>
  </si>
  <si>
    <t>S0045D 21Q BLC2 Curncy</t>
  </si>
  <si>
    <t>S0314Z 21Q BLC2 Curncy</t>
  </si>
  <si>
    <t>S0314D 21Q BLC2 Curncy</t>
  </si>
  <si>
    <t>EUSWE40 BGN  Curncy</t>
  </si>
  <si>
    <t>EUR SWAP (EONIA)   40 YR</t>
  </si>
  <si>
    <t>22Q</t>
  </si>
  <si>
    <t>S0133Z 22Q BLC2 Curncy</t>
  </si>
  <si>
    <t>S0133D 22Q BLC2 Curncy</t>
  </si>
  <si>
    <t>S0232Z 22Q BLC2 Curncy</t>
  </si>
  <si>
    <t>S0232D 22Q BLC2 Curncy</t>
  </si>
  <si>
    <t>S0201Z 22Q BLC2 Curncy</t>
  </si>
  <si>
    <t>S0201D 22Q BLC2 Curncy</t>
  </si>
  <si>
    <t>S0045Z 22Q BLC2 Curncy</t>
  </si>
  <si>
    <t>S0045D 22Q BLC2 Curncy</t>
  </si>
  <si>
    <t>S0314Z 22Q BLC2 Curncy</t>
  </si>
  <si>
    <t>S0314D 22Q BLC2 Curncy</t>
  </si>
  <si>
    <t>EUSWE50 BGN  Curncy</t>
  </si>
  <si>
    <t>EUR SWAP (EONIA)   50 YR</t>
  </si>
  <si>
    <t>23Q</t>
  </si>
  <si>
    <t>S0133Z 23Q BLC2 Curncy</t>
  </si>
  <si>
    <t>S0133D 23Q BLC2 Curncy</t>
  </si>
  <si>
    <t>S0232Z 23Q BLC2 Curncy</t>
  </si>
  <si>
    <t>S0232D 23Q BLC2 Curncy</t>
  </si>
  <si>
    <t>S0201Z 23Q BLC2 Curncy</t>
  </si>
  <si>
    <t>S0201D 23Q BLC2 Curncy</t>
  </si>
  <si>
    <t>S0045Z 23Q BLC2 Curncy</t>
  </si>
  <si>
    <t>S0045D 23Q BLC2 Curncy</t>
  </si>
  <si>
    <t>S0314Z 23Q BLC2 Curncy</t>
  </si>
  <si>
    <t>S0314D 23Q BLC2 Curncy</t>
  </si>
  <si>
    <t>6Y</t>
  </si>
  <si>
    <t>S0133Z 6Y BLC2 Curncy</t>
  </si>
  <si>
    <t>S0133D 6Y BLC2 Curncy</t>
  </si>
  <si>
    <t>S0232Z 6Y BLC2 Curncy</t>
  </si>
  <si>
    <t>S0232D 6Y BLC2 Curncy</t>
  </si>
  <si>
    <t>S0201Z 6Y BLC2 Curncy</t>
  </si>
  <si>
    <t>S0201D 6Y BLC2 Curncy</t>
  </si>
  <si>
    <t>S0045Z 6Y BLC2 Curncy</t>
  </si>
  <si>
    <t>S0045D 6Y BLC2 Curncy</t>
  </si>
  <si>
    <t>S0314Z 6Y BLC2 Curncy</t>
  </si>
  <si>
    <t>S0314D 6Y BLC2 Curncy</t>
  </si>
  <si>
    <t>25Q</t>
  </si>
  <si>
    <t>S0133Z 25Q BLC2 Curncy</t>
  </si>
  <si>
    <t>S0133D 25Q BLC2 Curncy</t>
  </si>
  <si>
    <t>S0232Z 25Q BLC2 Curncy</t>
  </si>
  <si>
    <t>S0232D 25Q BLC2 Curncy</t>
  </si>
  <si>
    <t>S0201Z 25Q BLC2 Curncy</t>
  </si>
  <si>
    <t>S0201D 25Q BLC2 Curncy</t>
  </si>
  <si>
    <t>S0045Z 25Q BLC2 Curncy</t>
  </si>
  <si>
    <t>S0045D 25Q BLC2 Curncy</t>
  </si>
  <si>
    <t>S0314Z 25Q BLC2 Curncy</t>
  </si>
  <si>
    <t>S0314D 25Q BLC2 Curncy</t>
  </si>
  <si>
    <t>26Q</t>
  </si>
  <si>
    <t>S0133Z 26Q BLC2 Curncy</t>
  </si>
  <si>
    <t>S0133D 26Q BLC2 Curncy</t>
  </si>
  <si>
    <t>S0232Z 26Q BLC2 Curncy</t>
  </si>
  <si>
    <t>S0232D 26Q BLC2 Curncy</t>
  </si>
  <si>
    <t>S0201Z 26Q BLC2 Curncy</t>
  </si>
  <si>
    <t>S0201D 26Q BLC2 Curncy</t>
  </si>
  <si>
    <t>S0045Z 26Q BLC2 Curncy</t>
  </si>
  <si>
    <t>S0045D 26Q BLC2 Curncy</t>
  </si>
  <si>
    <t>S0314Z 26Q BLC2 Curncy</t>
  </si>
  <si>
    <t>S0314D 26Q BLC2 Curncy</t>
  </si>
  <si>
    <t>27Q</t>
  </si>
  <si>
    <t>S0133Z 27Q BLC2 Curncy</t>
  </si>
  <si>
    <t>S0133D 27Q BLC2 Curncy</t>
  </si>
  <si>
    <t>S0232Z 27Q BLC2 Curncy</t>
  </si>
  <si>
    <t>S0232D 27Q BLC2 Curncy</t>
  </si>
  <si>
    <t>S0201Z 27Q BLC2 Curncy</t>
  </si>
  <si>
    <t>S0201D 27Q BLC2 Curncy</t>
  </si>
  <si>
    <t>S0045Z 27Q BLC2 Curncy</t>
  </si>
  <si>
    <t>S0045D 27Q BLC2 Curncy</t>
  </si>
  <si>
    <t>S0314Z 27Q BLC2 Curncy</t>
  </si>
  <si>
    <t>S0314D 27Q BLC2 Curncy</t>
  </si>
  <si>
    <t>7Y</t>
  </si>
  <si>
    <t>S0133Z 7Y BLC2 Curncy</t>
  </si>
  <si>
    <t>S0133D 7Y BLC2 Curncy</t>
  </si>
  <si>
    <t>S0232Z 7Y BLC2 Curncy</t>
  </si>
  <si>
    <t>S0232D 7Y BLC2 Curncy</t>
  </si>
  <si>
    <t>S0201Z 7Y BLC2 Curncy</t>
  </si>
  <si>
    <t>S0201D 7Y BLC2 Curncy</t>
  </si>
  <si>
    <t>S0045Z 7Y BLC2 Curncy</t>
  </si>
  <si>
    <t>S0045D 7Y BLC2 Curncy</t>
  </si>
  <si>
    <t>S0314Z 7Y BLC2 Curncy</t>
  </si>
  <si>
    <t>S0314D 7Y BLC2 Curncy</t>
  </si>
  <si>
    <t>29Q</t>
  </si>
  <si>
    <t>S0133Z 29Q BLC2 Curncy</t>
  </si>
  <si>
    <t>S0133D 29Q BLC2 Curncy</t>
  </si>
  <si>
    <t>S0232Z 29Q BLC2 Curncy</t>
  </si>
  <si>
    <t>S0232D 29Q BLC2 Curncy</t>
  </si>
  <si>
    <t>S0201Z 29Q BLC2 Curncy</t>
  </si>
  <si>
    <t>S0201D 29Q BLC2 Curncy</t>
  </si>
  <si>
    <t>S0045Z 29Q BLC2 Curncy</t>
  </si>
  <si>
    <t>S0045D 29Q BLC2 Curncy</t>
  </si>
  <si>
    <t>S0314Z 29Q BLC2 Curncy</t>
  </si>
  <si>
    <t>S0314D 29Q BLC2 Curncy</t>
  </si>
  <si>
    <t>30Q</t>
  </si>
  <si>
    <t>S0133Z 30Q BLC2 Curncy</t>
  </si>
  <si>
    <t>S0133D 30Q BLC2 Curncy</t>
  </si>
  <si>
    <t>S0232Z 30Q BLC2 Curncy</t>
  </si>
  <si>
    <t>S0232D 30Q BLC2 Curncy</t>
  </si>
  <si>
    <t>S0201Z 30Q BLC2 Curncy</t>
  </si>
  <si>
    <t>S0201D 30Q BLC2 Curncy</t>
  </si>
  <si>
    <t>S0045Z 30Q BLC2 Curncy</t>
  </si>
  <si>
    <t>S0045D 30Q BLC2 Curncy</t>
  </si>
  <si>
    <t>S0314Z 30Q BLC2 Curncy</t>
  </si>
  <si>
    <t>S0314D 30Q BLC2 Curncy</t>
  </si>
  <si>
    <t>31Q</t>
  </si>
  <si>
    <t>S0133Z 31Q BLC2 Curncy</t>
  </si>
  <si>
    <t>S0133D 31Q BLC2 Curncy</t>
  </si>
  <si>
    <t>S0232Z 31Q BLC2 Curncy</t>
  </si>
  <si>
    <t>S0232D 31Q BLC2 Curncy</t>
  </si>
  <si>
    <t>S0201Z 31Q BLC2 Curncy</t>
  </si>
  <si>
    <t>S0201D 31Q BLC2 Curncy</t>
  </si>
  <si>
    <t>S0045Z 31Q BLC2 Curncy</t>
  </si>
  <si>
    <t>S0045D 31Q BLC2 Curncy</t>
  </si>
  <si>
    <t>S0314Z 31Q BLC2 Curncy</t>
  </si>
  <si>
    <t>S0314D 31Q BLC2 Curncy</t>
  </si>
  <si>
    <t>8Y</t>
  </si>
  <si>
    <t>S0133Z 8Y BLC2 Curncy</t>
  </si>
  <si>
    <t>S0133D 8Y BLC2 Curncy</t>
  </si>
  <si>
    <t>S0232Z 8Y BLC2 Curncy</t>
  </si>
  <si>
    <t>S0232D 8Y BLC2 Curncy</t>
  </si>
  <si>
    <t>S0201Z 8Y BLC2 Curncy</t>
  </si>
  <si>
    <t>S0201D 8Y BLC2 Curncy</t>
  </si>
  <si>
    <t>S0045Z 8Y BLC2 Curncy</t>
  </si>
  <si>
    <t>S0045D 8Y BLC2 Curncy</t>
  </si>
  <si>
    <t>S0314Z 8Y BLC2 Curncy</t>
  </si>
  <si>
    <t>S0314D 8Y BLC2 Curncy</t>
  </si>
  <si>
    <t>33Q</t>
  </si>
  <si>
    <t>S0133Z 33Q BLC2 Curncy</t>
  </si>
  <si>
    <t>S0133D 33Q BLC2 Curncy</t>
  </si>
  <si>
    <t>S0232Z 33Q BLC2 Curncy</t>
  </si>
  <si>
    <t>S0232D 33Q BLC2 Curncy</t>
  </si>
  <si>
    <t>S0201Z 33Q BLC2 Curncy</t>
  </si>
  <si>
    <t>S0201D 33Q BLC2 Curncy</t>
  </si>
  <si>
    <t>S0045Z 33Q BLC2 Curncy</t>
  </si>
  <si>
    <t>S0045D 33Q BLC2 Curncy</t>
  </si>
  <si>
    <t>S0314Z 33Q BLC2 Curncy</t>
  </si>
  <si>
    <t>S0314D 33Q BLC2 Curncy</t>
  </si>
  <si>
    <t>34Q</t>
  </si>
  <si>
    <t>S0133Z 34Q BLC2 Curncy</t>
  </si>
  <si>
    <t>S0133D 34Q BLC2 Curncy</t>
  </si>
  <si>
    <t>S0232Z 34Q BLC2 Curncy</t>
  </si>
  <si>
    <t>S0232D 34Q BLC2 Curncy</t>
  </si>
  <si>
    <t>S0201Z 34Q BLC2 Curncy</t>
  </si>
  <si>
    <t>S0201D 34Q BLC2 Curncy</t>
  </si>
  <si>
    <t>S0045Z 34Q BLC2 Curncy</t>
  </si>
  <si>
    <t>S0045D 34Q BLC2 Curncy</t>
  </si>
  <si>
    <t>S0314Z 34Q BLC2 Curncy</t>
  </si>
  <si>
    <t>S0314D 34Q BLC2 Curncy</t>
  </si>
  <si>
    <t>35Q</t>
  </si>
  <si>
    <t>S0133Z 35Q BLC2 Curncy</t>
  </si>
  <si>
    <t>S0133D 35Q BLC2 Curncy</t>
  </si>
  <si>
    <t>S0232Z 35Q BLC2 Curncy</t>
  </si>
  <si>
    <t>S0232D 35Q BLC2 Curncy</t>
  </si>
  <si>
    <t>S0201Z 35Q BLC2 Curncy</t>
  </si>
  <si>
    <t>S0201D 35Q BLC2 Curncy</t>
  </si>
  <si>
    <t>S0045Z 35Q BLC2 Curncy</t>
  </si>
  <si>
    <t>S0045D 35Q BLC2 Curncy</t>
  </si>
  <si>
    <t>S0314Z 35Q BLC2 Curncy</t>
  </si>
  <si>
    <t>S0314D 35Q BLC2 Curncy</t>
  </si>
  <si>
    <t>9Y</t>
  </si>
  <si>
    <t>S0133Z 9Y BLC2 Curncy</t>
  </si>
  <si>
    <t>S0133D 9Y BLC2 Curncy</t>
  </si>
  <si>
    <t>S0232Z 9Y BLC2 Curncy</t>
  </si>
  <si>
    <t>S0232D 9Y BLC2 Curncy</t>
  </si>
  <si>
    <t>S0201Z 9Y BLC2 Curncy</t>
  </si>
  <si>
    <t>S0201D 9Y BLC2 Curncy</t>
  </si>
  <si>
    <t>S0045Z 9Y BLC2 Curncy</t>
  </si>
  <si>
    <t>S0045D 9Y BLC2 Curncy</t>
  </si>
  <si>
    <t>S0314Z 9Y BLC2 Curncy</t>
  </si>
  <si>
    <t>S0314D 9Y BLC2 Curncy</t>
  </si>
  <si>
    <t>37Q</t>
  </si>
  <si>
    <t>S0133Z 37Q BLC2 Curncy</t>
  </si>
  <si>
    <t>S0133D 37Q BLC2 Curncy</t>
  </si>
  <si>
    <t>S0232Z 37Q BLC2 Curncy</t>
  </si>
  <si>
    <t>S0232D 37Q BLC2 Curncy</t>
  </si>
  <si>
    <t>S0201Z 37Q BLC2 Curncy</t>
  </si>
  <si>
    <t>S0201D 37Q BLC2 Curncy</t>
  </si>
  <si>
    <t>S0045Z 37Q BLC2 Curncy</t>
  </si>
  <si>
    <t>S0045D 37Q BLC2 Curncy</t>
  </si>
  <si>
    <t>S0314Z 37Q BLC2 Curncy</t>
  </si>
  <si>
    <t>S0314D 37Q BLC2 Curncy</t>
  </si>
  <si>
    <t>38Q</t>
  </si>
  <si>
    <t>S0133Z 38Q BLC2 Curncy</t>
  </si>
  <si>
    <t>S0133D 38Q BLC2 Curncy</t>
  </si>
  <si>
    <t>S0232Z 38Q BLC2 Curncy</t>
  </si>
  <si>
    <t>S0232D 38Q BLC2 Curncy</t>
  </si>
  <si>
    <t>S0201Z 38Q BLC2 Curncy</t>
  </si>
  <si>
    <t>S0201D 38Q BLC2 Curncy</t>
  </si>
  <si>
    <t>S0045Z 38Q BLC2 Curncy</t>
  </si>
  <si>
    <t>S0045D 38Q BLC2 Curncy</t>
  </si>
  <si>
    <t>S0314Z 38Q BLC2 Curncy</t>
  </si>
  <si>
    <t>S0314D 38Q BLC2 Curncy</t>
  </si>
  <si>
    <t>39Q</t>
  </si>
  <si>
    <t>S0133Z 39Q BLC2 Curncy</t>
  </si>
  <si>
    <t>S0133D 39Q BLC2 Curncy</t>
  </si>
  <si>
    <t>S0232Z 39Q BLC2 Curncy</t>
  </si>
  <si>
    <t>S0232D 39Q BLC2 Curncy</t>
  </si>
  <si>
    <t>S0201Z 39Q BLC2 Curncy</t>
  </si>
  <si>
    <t>S0201D 39Q BLC2 Curncy</t>
  </si>
  <si>
    <t>S0045Z 39Q BLC2 Curncy</t>
  </si>
  <si>
    <t>S0045D 39Q BLC2 Curncy</t>
  </si>
  <si>
    <t>S0314Z 39Q BLC2 Curncy</t>
  </si>
  <si>
    <t>S0314D 39Q BLC2 Curncy</t>
  </si>
  <si>
    <t>10Y</t>
  </si>
  <si>
    <t>S0133Z 10Y BLC2 Curncy</t>
  </si>
  <si>
    <t>S0133D 10Y BLC2 Curncy</t>
  </si>
  <si>
    <t>S0232Z 10Y BLC2 Curncy</t>
  </si>
  <si>
    <t>S0232D 10Y BLC2 Curncy</t>
  </si>
  <si>
    <t>S0201Z 10Y BLC2 Curncy</t>
  </si>
  <si>
    <t>S0201D 10Y BLC2 Curncy</t>
  </si>
  <si>
    <t>S0045Z 10Y BLC2 Curncy</t>
  </si>
  <si>
    <t>S0045D 10Y BLC2 Curncy</t>
  </si>
  <si>
    <t>S0314Z 10Y BLC2 Curncy</t>
  </si>
  <si>
    <t>S0314D 10Y BLC2 Curncy</t>
  </si>
  <si>
    <t>11Y</t>
  </si>
  <si>
    <t>S0133Z 11Y BLC2 Curncy</t>
  </si>
  <si>
    <t>S0133D 11Y BLC2 Curncy</t>
  </si>
  <si>
    <t>S0232Z 11Y BLC2 Curncy</t>
  </si>
  <si>
    <t>S0232D 11Y BLC2 Curncy</t>
  </si>
  <si>
    <t>S0201Z 11Y BLC2 Curncy</t>
  </si>
  <si>
    <t>S0201D 11Y BLC2 Curncy</t>
  </si>
  <si>
    <t>S0045Z 11Y BLC2 Curncy</t>
  </si>
  <si>
    <t>S0045D 11Y BLC2 Curncy</t>
  </si>
  <si>
    <t>S0314Z 11Y BLC2 Curncy</t>
  </si>
  <si>
    <t>S0314D 11Y BLC2 Curncy</t>
  </si>
  <si>
    <t>12Y</t>
  </si>
  <si>
    <t>S0133Z 12Y BLC2 Curncy</t>
  </si>
  <si>
    <t>S0133D 12Y BLC2 Curncy</t>
  </si>
  <si>
    <t>S0232Z 12Y BLC2 Curncy</t>
  </si>
  <si>
    <t>S0232D 12Y BLC2 Curncy</t>
  </si>
  <si>
    <t>S0201Z 12Y BLC2 Curncy</t>
  </si>
  <si>
    <t>S0201D 12Y BLC2 Curncy</t>
  </si>
  <si>
    <t>S0045Z 12Y BLC2 Curncy</t>
  </si>
  <si>
    <t>S0045D 12Y BLC2 Curncy</t>
  </si>
  <si>
    <t>S0314Z 12Y BLC2 Curncy</t>
  </si>
  <si>
    <t>S0314D 12Y BLC2 Curncy</t>
  </si>
  <si>
    <t>13Y</t>
  </si>
  <si>
    <t>S0133Z 13Y BLC2 Curncy</t>
  </si>
  <si>
    <t>S0133D 13Y BLC2 Curncy</t>
  </si>
  <si>
    <t>S0232Z 13Y BLC2 Curncy</t>
  </si>
  <si>
    <t>S0232D 13Y BLC2 Curncy</t>
  </si>
  <si>
    <t>S0201Z 13Y BLC2 Curncy</t>
  </si>
  <si>
    <t>S0201D 13Y BLC2 Curncy</t>
  </si>
  <si>
    <t>S0045Z 13Y BLC2 Curncy</t>
  </si>
  <si>
    <t>S0045D 13Y BLC2 Curncy</t>
  </si>
  <si>
    <t>S0314Z 13Y BLC2 Curncy</t>
  </si>
  <si>
    <t>S0314D 13Y BLC2 Curncy</t>
  </si>
  <si>
    <t>14Y</t>
  </si>
  <si>
    <t>S0133Z 14Y BLC2 Curncy</t>
  </si>
  <si>
    <t>S0133D 14Y BLC2 Curncy</t>
  </si>
  <si>
    <t>S0232Z 14Y BLC2 Curncy</t>
  </si>
  <si>
    <t>S0232D 14Y BLC2 Curncy</t>
  </si>
  <si>
    <t>S0201Z 14Y BLC2 Curncy</t>
  </si>
  <si>
    <t>S0201D 14Y BLC2 Curncy</t>
  </si>
  <si>
    <t>S0045Z 14Y BLC2 Curncy</t>
  </si>
  <si>
    <t>S0045D 14Y BLC2 Curncy</t>
  </si>
  <si>
    <t>S0314Z 14Y BLC2 Curncy</t>
  </si>
  <si>
    <t>S0314D 14Y BLC2 Curncy</t>
  </si>
  <si>
    <t>15Y</t>
  </si>
  <si>
    <t>S0133Z 15Y BLC2 Curncy</t>
  </si>
  <si>
    <t>S0133D 15Y BLC2 Curncy</t>
  </si>
  <si>
    <t>S0232Z 15Y BLC2 Curncy</t>
  </si>
  <si>
    <t>S0232D 15Y BLC2 Curncy</t>
  </si>
  <si>
    <t>S0201Z 15Y BLC2 Curncy</t>
  </si>
  <si>
    <t>S0201D 15Y BLC2 Curncy</t>
  </si>
  <si>
    <t>S0045Z 15Y BLC2 Curncy</t>
  </si>
  <si>
    <t>S0045D 15Y BLC2 Curncy</t>
  </si>
  <si>
    <t>S0314Z 15Y BLC2 Curncy</t>
  </si>
  <si>
    <t>S0314D 15Y BLC2 Curncy</t>
  </si>
  <si>
    <t>16Y</t>
  </si>
  <si>
    <t>S0133Z 16Y BLC2 Curncy</t>
  </si>
  <si>
    <t>S0133D 16Y BLC2 Curncy</t>
  </si>
  <si>
    <t>S0232Z 16Y BLC2 Curncy</t>
  </si>
  <si>
    <t>S0232D 16Y BLC2 Curncy</t>
  </si>
  <si>
    <t>S0201Z 16Y BLC2 Curncy</t>
  </si>
  <si>
    <t>S0201D 16Y BLC2 Curncy</t>
  </si>
  <si>
    <t>S0045Z 16Y BLC2 Curncy</t>
  </si>
  <si>
    <t>S0045D 16Y BLC2 Curncy</t>
  </si>
  <si>
    <t>S0314Z 16Y BLC2 Curncy</t>
  </si>
  <si>
    <t>S0314D 16Y BLC2 Curncy</t>
  </si>
  <si>
    <t>17Y</t>
  </si>
  <si>
    <t>S0133Z 17Y BLC2 Curncy</t>
  </si>
  <si>
    <t>S0133D 17Y BLC2 Curncy</t>
  </si>
  <si>
    <t>S0232Z 17Y BLC2 Curncy</t>
  </si>
  <si>
    <t>S0232D 17Y BLC2 Curncy</t>
  </si>
  <si>
    <t>S0201Z 17Y BLC2 Curncy</t>
  </si>
  <si>
    <t>S0201D 17Y BLC2 Curncy</t>
  </si>
  <si>
    <t>S0045Z 17Y BLC2 Curncy</t>
  </si>
  <si>
    <t>S0045D 17Y BLC2 Curncy</t>
  </si>
  <si>
    <t>S0314Z 17Y BLC2 Curncy</t>
  </si>
  <si>
    <t>S0314D 17Y BLC2 Curncy</t>
  </si>
  <si>
    <t>18Y</t>
  </si>
  <si>
    <t>S0133Z 18Y BLC2 Curncy</t>
  </si>
  <si>
    <t>S0133D 18Y BLC2 Curncy</t>
  </si>
  <si>
    <t>S0232Z 18Y BLC2 Curncy</t>
  </si>
  <si>
    <t>S0232D 18Y BLC2 Curncy</t>
  </si>
  <si>
    <t>S0201Z 18Y BLC2 Curncy</t>
  </si>
  <si>
    <t>S0201D 18Y BLC2 Curncy</t>
  </si>
  <si>
    <t>S0045Z 18Y BLC2 Curncy</t>
  </si>
  <si>
    <t>S0045D 18Y BLC2 Curncy</t>
  </si>
  <si>
    <t>S0314Z 18Y BLC2 Curncy</t>
  </si>
  <si>
    <t>S0314D 18Y BLC2 Curncy</t>
  </si>
  <si>
    <t>19Y</t>
  </si>
  <si>
    <t>S0133Z 19Y BLC2 Curncy</t>
  </si>
  <si>
    <t>S0133D 19Y BLC2 Curncy</t>
  </si>
  <si>
    <t>S0232Z 19Y BLC2 Curncy</t>
  </si>
  <si>
    <t>S0232D 19Y BLC2 Curncy</t>
  </si>
  <si>
    <t>S0201Z 19Y BLC2 Curncy</t>
  </si>
  <si>
    <t>S0201D 19Y BLC2 Curncy</t>
  </si>
  <si>
    <t>S0045Z 19Y BLC2 Curncy</t>
  </si>
  <si>
    <t>S0045D 19Y BLC2 Curncy</t>
  </si>
  <si>
    <t>S0314Z 19Y BLC2 Curncy</t>
  </si>
  <si>
    <t>S0314D 19Y BLC2 Curncy</t>
  </si>
  <si>
    <t>20Y</t>
  </si>
  <si>
    <t>S0133Z 20Y BLC2 Curncy</t>
  </si>
  <si>
    <t>S0133D 20Y BLC2 Curncy</t>
  </si>
  <si>
    <t>S0232Z 20Y BLC2 Curncy</t>
  </si>
  <si>
    <t>S0232D 20Y BLC2 Curncy</t>
  </si>
  <si>
    <t>S0201Z 20Y BLC2 Curncy</t>
  </si>
  <si>
    <t>S0201D 20Y BLC2 Curncy</t>
  </si>
  <si>
    <t>S0045Z 20Y BLC2 Curncy</t>
  </si>
  <si>
    <t>S0045D 20Y BLC2 Curncy</t>
  </si>
  <si>
    <t>S0314Z 20Y BLC2 Curncy</t>
  </si>
  <si>
    <t>S0314D 20Y BLC2 Curncy</t>
  </si>
  <si>
    <t>21Y</t>
  </si>
  <si>
    <t>S0133Z 21Y BLC2 Curncy</t>
  </si>
  <si>
    <t>S0133D 21Y BLC2 Curncy</t>
  </si>
  <si>
    <t>S0232Z 21Y BLC2 Curncy</t>
  </si>
  <si>
    <t>S0232D 21Y BLC2 Curncy</t>
  </si>
  <si>
    <t>S0201Z 21Y BLC2 Curncy</t>
  </si>
  <si>
    <t>S0201D 21Y BLC2 Curncy</t>
  </si>
  <si>
    <t>S0045Z 21Y BLC2 Curncy</t>
  </si>
  <si>
    <t>S0045D 21Y BLC2 Curncy</t>
  </si>
  <si>
    <t>S0314Z 21Y BLC2 Curncy</t>
  </si>
  <si>
    <t>S0314D 21Y BLC2 Curncy</t>
  </si>
  <si>
    <t>22Y</t>
  </si>
  <si>
    <t>S0133Z 22Y BLC2 Curncy</t>
  </si>
  <si>
    <t>S0133D 22Y BLC2 Curncy</t>
  </si>
  <si>
    <t>S0232Z 22Y BLC2 Curncy</t>
  </si>
  <si>
    <t>S0232D 22Y BLC2 Curncy</t>
  </si>
  <si>
    <t>S0201Z 22Y BLC2 Curncy</t>
  </si>
  <si>
    <t>S0201D 22Y BLC2 Curncy</t>
  </si>
  <si>
    <t>S0045Z 22Y BLC2 Curncy</t>
  </si>
  <si>
    <t>S0045D 22Y BLC2 Curncy</t>
  </si>
  <si>
    <t>S0314Z 22Y BLC2 Curncy</t>
  </si>
  <si>
    <t>S0314D 22Y BLC2 Curncy</t>
  </si>
  <si>
    <t>23Y</t>
  </si>
  <si>
    <t>S0133Z 23Y BLC2 Curncy</t>
  </si>
  <si>
    <t>S0133D 23Y BLC2 Curncy</t>
  </si>
  <si>
    <t>S0232Z 23Y BLC2 Curncy</t>
  </si>
  <si>
    <t>S0232D 23Y BLC2 Curncy</t>
  </si>
  <si>
    <t>S0201Z 23Y BLC2 Curncy</t>
  </si>
  <si>
    <t>S0201D 23Y BLC2 Curncy</t>
  </si>
  <si>
    <t>S0045Z 23Y BLC2 Curncy</t>
  </si>
  <si>
    <t>S0045D 23Y BLC2 Curncy</t>
  </si>
  <si>
    <t>S0314Z 23Y BLC2 Curncy</t>
  </si>
  <si>
    <t>S0314D 23Y BLC2 Curncy</t>
  </si>
  <si>
    <t>24Y</t>
  </si>
  <si>
    <t>S0133Z 24Y BLC2 Curncy</t>
  </si>
  <si>
    <t>S0133D 24Y BLC2 Curncy</t>
  </si>
  <si>
    <t>S0232Z 24Y BLC2 Curncy</t>
  </si>
  <si>
    <t>S0232D 24Y BLC2 Curncy</t>
  </si>
  <si>
    <t>S0201Z 24Y BLC2 Curncy</t>
  </si>
  <si>
    <t>S0201D 24Y BLC2 Curncy</t>
  </si>
  <si>
    <t>S0045Z 24Y BLC2 Curncy</t>
  </si>
  <si>
    <t>S0045D 24Y BLC2 Curncy</t>
  </si>
  <si>
    <t>S0314Z 24Y BLC2 Curncy</t>
  </si>
  <si>
    <t>S0314D 24Y BLC2 Curncy</t>
  </si>
  <si>
    <t>25Y</t>
  </si>
  <si>
    <t>S0133Z 25Y BLC2 Curncy</t>
  </si>
  <si>
    <t>S0133D 25Y BLC2 Curncy</t>
  </si>
  <si>
    <t>S0232Z 25Y BLC2 Curncy</t>
  </si>
  <si>
    <t>S0232D 25Y BLC2 Curncy</t>
  </si>
  <si>
    <t>S0201Z 25Y BLC2 Curncy</t>
  </si>
  <si>
    <t>S0201D 25Y BLC2 Curncy</t>
  </si>
  <si>
    <t>S0045Z 25Y BLC2 Curncy</t>
  </si>
  <si>
    <t>S0045D 25Y BLC2 Curncy</t>
  </si>
  <si>
    <t>S0314Z 25Y BLC2 Curncy</t>
  </si>
  <si>
    <t>S0314D 25Y BLC2 Curncy</t>
  </si>
  <si>
    <t>26Y</t>
  </si>
  <si>
    <t>S0133Z 26Y BLC2 Curncy</t>
  </si>
  <si>
    <t>S0133D 26Y BLC2 Curncy</t>
  </si>
  <si>
    <t>S0232Z 26Y BLC2 Curncy</t>
  </si>
  <si>
    <t>S0232D 26Y BLC2 Curncy</t>
  </si>
  <si>
    <t>S0201Z 26Y BLC2 Curncy</t>
  </si>
  <si>
    <t>S0201D 26Y BLC2 Curncy</t>
  </si>
  <si>
    <t>S0045Z 26Y BLC2 Curncy</t>
  </si>
  <si>
    <t>S0045D 26Y BLC2 Curncy</t>
  </si>
  <si>
    <t>S0314Z 26Y BLC2 Curncy</t>
  </si>
  <si>
    <t>S0314D 26Y BLC2 Curncy</t>
  </si>
  <si>
    <t>27Y</t>
  </si>
  <si>
    <t>S0133Z 27Y BLC2 Curncy</t>
  </si>
  <si>
    <t>S0133D 27Y BLC2 Curncy</t>
  </si>
  <si>
    <t>S0232Z 27Y BLC2 Curncy</t>
  </si>
  <si>
    <t>S0232D 27Y BLC2 Curncy</t>
  </si>
  <si>
    <t>S0201Z 27Y BLC2 Curncy</t>
  </si>
  <si>
    <t>S0201D 27Y BLC2 Curncy</t>
  </si>
  <si>
    <t>S0045Z 27Y BLC2 Curncy</t>
  </si>
  <si>
    <t>S0045D 27Y BLC2 Curncy</t>
  </si>
  <si>
    <t>S0314Z 27Y BLC2 Curncy</t>
  </si>
  <si>
    <t>S0314D 27Y BLC2 Curncy</t>
  </si>
  <si>
    <t>28Y</t>
  </si>
  <si>
    <t>S0133Z 28Y BLC2 Curncy</t>
  </si>
  <si>
    <t>S0133D 28Y BLC2 Curncy</t>
  </si>
  <si>
    <t>S0232Z 28Y BLC2 Curncy</t>
  </si>
  <si>
    <t>S0232D 28Y BLC2 Curncy</t>
  </si>
  <si>
    <t>S0201Z 28Y BLC2 Curncy</t>
  </si>
  <si>
    <t>S0201D 28Y BLC2 Curncy</t>
  </si>
  <si>
    <t>S0045Z 28Y BLC2 Curncy</t>
  </si>
  <si>
    <t>S0045D 28Y BLC2 Curncy</t>
  </si>
  <si>
    <t>S0314Z 28Y BLC2 Curncy</t>
  </si>
  <si>
    <t>S0314D 28Y BLC2 Curncy</t>
  </si>
  <si>
    <t>29Y</t>
  </si>
  <si>
    <t>S0133Z 29Y BLC2 Curncy</t>
  </si>
  <si>
    <t>S0133D 29Y BLC2 Curncy</t>
  </si>
  <si>
    <t>S0232Z 29Y BLC2 Curncy</t>
  </si>
  <si>
    <t>S0232D 29Y BLC2 Curncy</t>
  </si>
  <si>
    <t>S0201Z 29Y BLC2 Curncy</t>
  </si>
  <si>
    <t>S0201D 29Y BLC2 Curncy</t>
  </si>
  <si>
    <t>S0045Z 29Y BLC2 Curncy</t>
  </si>
  <si>
    <t>S0045D 29Y BLC2 Curncy</t>
  </si>
  <si>
    <t>S0314Z 29Y BLC2 Curncy</t>
  </si>
  <si>
    <t>S0314D 29Y BLC2 Curncy</t>
  </si>
  <si>
    <t>30Y</t>
  </si>
  <si>
    <t>S0133Z 30Y BLC2 Curncy</t>
  </si>
  <si>
    <t>S0133D 30Y BLC2 Curncy</t>
  </si>
  <si>
    <t>S0232Z 30Y BLC2 Curncy</t>
  </si>
  <si>
    <t>S0232D 30Y BLC2 Curncy</t>
  </si>
  <si>
    <t>S0201Z 30Y BLC2 Curncy</t>
  </si>
  <si>
    <t>S0201D 30Y BLC2 Curncy</t>
  </si>
  <si>
    <t>S0045Z 30Y BLC2 Curncy</t>
  </si>
  <si>
    <t>S0045D 30Y BLC2 Curncy</t>
  </si>
  <si>
    <t>S0314Z 30Y BLC2 Curncy</t>
  </si>
  <si>
    <t>S0314D 30Y BLC2 Curncy</t>
  </si>
  <si>
    <t>31Y</t>
  </si>
  <si>
    <t>S0133Z 31Y BLC2 Curncy</t>
  </si>
  <si>
    <t>S0133D 31Y BLC2 Curncy</t>
  </si>
  <si>
    <t>S0232Z 31Y BLC2 Curncy</t>
  </si>
  <si>
    <t>S0232D 31Y BLC2 Curncy</t>
  </si>
  <si>
    <t>S0201Z 31Y BLC2 Curncy</t>
  </si>
  <si>
    <t>S0201D 31Y BLC2 Curncy</t>
  </si>
  <si>
    <t>S0045Z 31Y BLC2 Curncy</t>
  </si>
  <si>
    <t>S0045D 31Y BLC2 Curncy</t>
  </si>
  <si>
    <t>S0314Z 31Y BLC2 Curncy</t>
  </si>
  <si>
    <t>S0314D 31Y BLC2 Curncy</t>
  </si>
  <si>
    <t>32Y</t>
  </si>
  <si>
    <t>S0133Z 32Y BLC2 Curncy</t>
  </si>
  <si>
    <t>S0133D 32Y BLC2 Curncy</t>
  </si>
  <si>
    <t>S0232Z 32Y BLC2 Curncy</t>
  </si>
  <si>
    <t>S0232D 32Y BLC2 Curncy</t>
  </si>
  <si>
    <t>S0201Z 32Y BLC2 Curncy</t>
  </si>
  <si>
    <t>S0201D 32Y BLC2 Curncy</t>
  </si>
  <si>
    <t>S0045Z 32Y BLC2 Curncy</t>
  </si>
  <si>
    <t>S0045D 32Y BLC2 Curncy</t>
  </si>
  <si>
    <t>S0314Z 32Y BLC2 Curncy</t>
  </si>
  <si>
    <t>S0314D 32Y BLC2 Curncy</t>
  </si>
  <si>
    <t>33Y</t>
  </si>
  <si>
    <t>S0133Z 33Y BLC2 Curncy</t>
  </si>
  <si>
    <t>S0133D 33Y BLC2 Curncy</t>
  </si>
  <si>
    <t>S0232Z 33Y BLC2 Curncy</t>
  </si>
  <si>
    <t>S0232D 33Y BLC2 Curncy</t>
  </si>
  <si>
    <t>S0201Z 33Y BLC2 Curncy</t>
  </si>
  <si>
    <t>S0201D 33Y BLC2 Curncy</t>
  </si>
  <si>
    <t>S0045Z 33Y BLC2 Curncy</t>
  </si>
  <si>
    <t>S0045D 33Y BLC2 Curncy</t>
  </si>
  <si>
    <t>S0314Z 33Y BLC2 Curncy</t>
  </si>
  <si>
    <t>S0314D 33Y BLC2 Curncy</t>
  </si>
  <si>
    <t>34Y</t>
  </si>
  <si>
    <t>S0133Z 34Y BLC2 Curncy</t>
  </si>
  <si>
    <t>S0133D 34Y BLC2 Curncy</t>
  </si>
  <si>
    <t>S0232Z 34Y BLC2 Curncy</t>
  </si>
  <si>
    <t>S0232D 34Y BLC2 Curncy</t>
  </si>
  <si>
    <t>S0201Z 34Y BLC2 Curncy</t>
  </si>
  <si>
    <t>S0201D 34Y BLC2 Curncy</t>
  </si>
  <si>
    <t>S0045Z 34Y BLC2 Curncy</t>
  </si>
  <si>
    <t>S0045D 34Y BLC2 Curncy</t>
  </si>
  <si>
    <t>S0314Z 34Y BLC2 Curncy</t>
  </si>
  <si>
    <t>S0314D 34Y BLC2 Curncy</t>
  </si>
  <si>
    <t>35Y</t>
  </si>
  <si>
    <t>S0133Z 35Y BLC2 Curncy</t>
  </si>
  <si>
    <t>S0133D 35Y BLC2 Curncy</t>
  </si>
  <si>
    <t>S0232Z 35Y BLC2 Curncy</t>
  </si>
  <si>
    <t>S0232D 35Y BLC2 Curncy</t>
  </si>
  <si>
    <t>S0201Z 35Y BLC2 Curncy</t>
  </si>
  <si>
    <t>S0201D 35Y BLC2 Curncy</t>
  </si>
  <si>
    <t>S0045Z 35Y BLC2 Curncy</t>
  </si>
  <si>
    <t>S0045D 35Y BLC2 Curncy</t>
  </si>
  <si>
    <t>S0314Z 35Y BLC2 Curncy</t>
  </si>
  <si>
    <t>S0314D 35Y BLC2 Curncy</t>
  </si>
  <si>
    <t>36Y</t>
  </si>
  <si>
    <t>S0133Z 36Y BLC2 Curncy</t>
  </si>
  <si>
    <t>S0133D 36Y BLC2 Curncy</t>
  </si>
  <si>
    <t>S0232Z 36Y BLC2 Curncy</t>
  </si>
  <si>
    <t>S0232D 36Y BLC2 Curncy</t>
  </si>
  <si>
    <t>S0201Z 36Y BLC2 Curncy</t>
  </si>
  <si>
    <t>S0201D 36Y BLC2 Curncy</t>
  </si>
  <si>
    <t>S0045Z 36Y BLC2 Curncy</t>
  </si>
  <si>
    <t>S0045D 36Y BLC2 Curncy</t>
  </si>
  <si>
    <t>S0314Z 36Y BLC2 Curncy</t>
  </si>
  <si>
    <t>S0314D 36Y BLC2 Curncy</t>
  </si>
  <si>
    <t>37Y</t>
  </si>
  <si>
    <t>S0133Z 37Y BLC2 Curncy</t>
  </si>
  <si>
    <t>S0133D 37Y BLC2 Curncy</t>
  </si>
  <si>
    <t>S0232Z 37Y BLC2 Curncy</t>
  </si>
  <si>
    <t>S0232D 37Y BLC2 Curncy</t>
  </si>
  <si>
    <t>S0201Z 37Y BLC2 Curncy</t>
  </si>
  <si>
    <t>S0201D 37Y BLC2 Curncy</t>
  </si>
  <si>
    <t>S0045Z 37Y BLC2 Curncy</t>
  </si>
  <si>
    <t>S0045D 37Y BLC2 Curncy</t>
  </si>
  <si>
    <t>S0314Z 37Y BLC2 Curncy</t>
  </si>
  <si>
    <t>S0314D 37Y BLC2 Curncy</t>
  </si>
  <si>
    <t>38Y</t>
  </si>
  <si>
    <t>S0133Z 38Y BLC2 Curncy</t>
  </si>
  <si>
    <t>S0133D 38Y BLC2 Curncy</t>
  </si>
  <si>
    <t>S0232Z 38Y BLC2 Curncy</t>
  </si>
  <si>
    <t>S0232D 38Y BLC2 Curncy</t>
  </si>
  <si>
    <t>S0201Z 38Y BLC2 Curncy</t>
  </si>
  <si>
    <t>S0201D 38Y BLC2 Curncy</t>
  </si>
  <si>
    <t>S0045Z 38Y BLC2 Curncy</t>
  </si>
  <si>
    <t>S0045D 38Y BLC2 Curncy</t>
  </si>
  <si>
    <t>S0314Z 38Y BLC2 Curncy</t>
  </si>
  <si>
    <t>S0314D 38Y BLC2 Curncy</t>
  </si>
  <si>
    <t>39Y</t>
  </si>
  <si>
    <t>S0133Z 39Y BLC2 Curncy</t>
  </si>
  <si>
    <t>S0133D 39Y BLC2 Curncy</t>
  </si>
  <si>
    <t>S0232Z 39Y BLC2 Curncy</t>
  </si>
  <si>
    <t>S0232D 39Y BLC2 Curncy</t>
  </si>
  <si>
    <t>S0201Z 39Y BLC2 Curncy</t>
  </si>
  <si>
    <t>S0201D 39Y BLC2 Curncy</t>
  </si>
  <si>
    <t>S0045Z 39Y BLC2 Curncy</t>
  </si>
  <si>
    <t>S0045D 39Y BLC2 Curncy</t>
  </si>
  <si>
    <t>S0314Z 39Y BLC2 Curncy</t>
  </si>
  <si>
    <t>S0314D 39Y BLC2 Curncy</t>
  </si>
  <si>
    <t>40Y</t>
  </si>
  <si>
    <t>S0133Z 40Y BLC2 Curncy</t>
  </si>
  <si>
    <t>S0133D 40Y BLC2 Curncy</t>
  </si>
  <si>
    <t>S0232Z 40Y BLC2 Curncy</t>
  </si>
  <si>
    <t>S0232D 40Y BLC2 Curncy</t>
  </si>
  <si>
    <t>S0201Z 40Y BLC2 Curncy</t>
  </si>
  <si>
    <t>S0201D 40Y BLC2 Curncy</t>
  </si>
  <si>
    <t>S0045Z 40Y BLC2 Curncy</t>
  </si>
  <si>
    <t>S0045D 40Y BLC2 Curncy</t>
  </si>
  <si>
    <t>S0314Z 40Y BLC2 Curncy</t>
  </si>
  <si>
    <t>S0314D 40Y BLC2 Curncy</t>
  </si>
  <si>
    <t>41Y</t>
  </si>
  <si>
    <t>S0133Z 41Y BLC2 Curncy</t>
  </si>
  <si>
    <t>S0133D 41Y BLC2 Curncy</t>
  </si>
  <si>
    <t>S0232Z 41Y BLC2 Curncy</t>
  </si>
  <si>
    <t>S0232D 41Y BLC2 Curncy</t>
  </si>
  <si>
    <t>S0201Z 41Y BLC2 Curncy</t>
  </si>
  <si>
    <t>S0201D 41Y BLC2 Curncy</t>
  </si>
  <si>
    <t>S0045Z 41Y BLC2 Curncy</t>
  </si>
  <si>
    <t>S0045D 41Y BLC2 Curncy</t>
  </si>
  <si>
    <t>S0314Z 41Y BLC2 Curncy</t>
  </si>
  <si>
    <t>S0314D 41Y BLC2 Curncy</t>
  </si>
  <si>
    <t>42Y</t>
  </si>
  <si>
    <t>S0133Z 42Y BLC2 Curncy</t>
  </si>
  <si>
    <t>S0133D 42Y BLC2 Curncy</t>
  </si>
  <si>
    <t>S0232Z 42Y BLC2 Curncy</t>
  </si>
  <si>
    <t>S0232D 42Y BLC2 Curncy</t>
  </si>
  <si>
    <t>S0201Z 42Y BLC2 Curncy</t>
  </si>
  <si>
    <t>S0201D 42Y BLC2 Curncy</t>
  </si>
  <si>
    <t>S0045Z 42Y BLC2 Curncy</t>
  </si>
  <si>
    <t>S0045D 42Y BLC2 Curncy</t>
  </si>
  <si>
    <t>S0314Z 42Y BLC2 Curncy</t>
  </si>
  <si>
    <t>S0314D 42Y BLC2 Curncy</t>
  </si>
  <si>
    <t>43Y</t>
  </si>
  <si>
    <t>S0133Z 43Y BLC2 Curncy</t>
  </si>
  <si>
    <t>S0133D 43Y BLC2 Curncy</t>
  </si>
  <si>
    <t>S0232Z 43Y BLC2 Curncy</t>
  </si>
  <si>
    <t>S0232D 43Y BLC2 Curncy</t>
  </si>
  <si>
    <t>S0201Z 43Y BLC2 Curncy</t>
  </si>
  <si>
    <t>S0201D 43Y BLC2 Curncy</t>
  </si>
  <si>
    <t>S0045Z 43Y BLC2 Curncy</t>
  </si>
  <si>
    <t>S0045D 43Y BLC2 Curncy</t>
  </si>
  <si>
    <t>S0314Z 43Y BLC2 Curncy</t>
  </si>
  <si>
    <t>S0314D 43Y BLC2 Curncy</t>
  </si>
  <si>
    <t>44Y</t>
  </si>
  <si>
    <t>S0133Z 44Y BLC2 Curncy</t>
  </si>
  <si>
    <t>S0133D 44Y BLC2 Curncy</t>
  </si>
  <si>
    <t>S0232Z 44Y BLC2 Curncy</t>
  </si>
  <si>
    <t>S0232D 44Y BLC2 Curncy</t>
  </si>
  <si>
    <t>S0201Z 44Y BLC2 Curncy</t>
  </si>
  <si>
    <t>S0201D 44Y BLC2 Curncy</t>
  </si>
  <si>
    <t>S0045Z 44Y BLC2 Curncy</t>
  </si>
  <si>
    <t>S0045D 44Y BLC2 Curncy</t>
  </si>
  <si>
    <t>S0314Z 44Y BLC2 Curncy</t>
  </si>
  <si>
    <t>S0314D 44Y BLC2 Curncy</t>
  </si>
  <si>
    <t>45Y</t>
  </si>
  <si>
    <t>S0133Z 45Y BLC2 Curncy</t>
  </si>
  <si>
    <t>S0133D 45Y BLC2 Curncy</t>
  </si>
  <si>
    <t>S0232Z 45Y BLC2 Curncy</t>
  </si>
  <si>
    <t>S0232D 45Y BLC2 Curncy</t>
  </si>
  <si>
    <t>S0201Z 45Y BLC2 Curncy</t>
  </si>
  <si>
    <t>S0201D 45Y BLC2 Curncy</t>
  </si>
  <si>
    <t>S0045Z 45Y BLC2 Curncy</t>
  </si>
  <si>
    <t>S0045D 45Y BLC2 Curncy</t>
  </si>
  <si>
    <t>S0314Z 45Y BLC2 Curncy</t>
  </si>
  <si>
    <t>S0314D 45Y BLC2 Curncy</t>
  </si>
  <si>
    <t>46Y</t>
  </si>
  <si>
    <t>S0133Z 46Y BLC2 Curncy</t>
  </si>
  <si>
    <t>S0133D 46Y BLC2 Curncy</t>
  </si>
  <si>
    <t>S0232Z 46Y BLC2 Curncy</t>
  </si>
  <si>
    <t>S0232D 46Y BLC2 Curncy</t>
  </si>
  <si>
    <t>S0201Z 46Y BLC2 Curncy</t>
  </si>
  <si>
    <t>S0201D 46Y BLC2 Curncy</t>
  </si>
  <si>
    <t>S0045Z 46Y BLC2 Curncy</t>
  </si>
  <si>
    <t>S0045D 46Y BLC2 Curncy</t>
  </si>
  <si>
    <t>S0314Z 46Y BLC2 Curncy</t>
  </si>
  <si>
    <t>S0314D 46Y BLC2 Curncy</t>
  </si>
  <si>
    <t>47Y</t>
  </si>
  <si>
    <t>S0133Z 47Y BLC2 Curncy</t>
  </si>
  <si>
    <t>S0133D 47Y BLC2 Curncy</t>
  </si>
  <si>
    <t>S0232Z 47Y BLC2 Curncy</t>
  </si>
  <si>
    <t>S0232D 47Y BLC2 Curncy</t>
  </si>
  <si>
    <t>S0201Z 47Y BLC2 Curncy</t>
  </si>
  <si>
    <t>S0201D 47Y BLC2 Curncy</t>
  </si>
  <si>
    <t>S0045Z 47Y BLC2 Curncy</t>
  </si>
  <si>
    <t>S0045D 47Y BLC2 Curncy</t>
  </si>
  <si>
    <t>S0314Z 47Y BLC2 Curncy</t>
  </si>
  <si>
    <t>S0314D 47Y BLC2 Curncy</t>
  </si>
  <si>
    <t>48Y</t>
  </si>
  <si>
    <t>S0133Z 48Y BLC2 Curncy</t>
  </si>
  <si>
    <t>S0133D 48Y BLC2 Curncy</t>
  </si>
  <si>
    <t>S0232Z 48Y BLC2 Curncy</t>
  </si>
  <si>
    <t>S0232D 48Y BLC2 Curncy</t>
  </si>
  <si>
    <t>S0201Z 48Y BLC2 Curncy</t>
  </si>
  <si>
    <t>S0201D 48Y BLC2 Curncy</t>
  </si>
  <si>
    <t>S0045Z 48Y BLC2 Curncy</t>
  </si>
  <si>
    <t>S0045D 48Y BLC2 Curncy</t>
  </si>
  <si>
    <t>S0314Z 48Y BLC2 Curncy</t>
  </si>
  <si>
    <t>S0314D 48Y BLC2 Curncy</t>
  </si>
  <si>
    <t>49Y</t>
  </si>
  <si>
    <t>S0133Z 49Y BLC2 Curncy</t>
  </si>
  <si>
    <t>S0133D 49Y BLC2 Curncy</t>
  </si>
  <si>
    <t>S0232Z 49Y BLC2 Curncy</t>
  </si>
  <si>
    <t>S0232D 49Y BLC2 Curncy</t>
  </si>
  <si>
    <t>S0201Z 49Y BLC2 Curncy</t>
  </si>
  <si>
    <t>S0201D 49Y BLC2 Curncy</t>
  </si>
  <si>
    <t>S0045Z 49Y BLC2 Curncy</t>
  </si>
  <si>
    <t>S0045D 49Y BLC2 Curncy</t>
  </si>
  <si>
    <t>S0314Z 49Y BLC2 Curncy</t>
  </si>
  <si>
    <t>S0314D 49Y BLC2 Curncy</t>
  </si>
  <si>
    <t>50Y</t>
  </si>
  <si>
    <t>S0133Z 50Y BLC2 Curncy</t>
  </si>
  <si>
    <t>S0133D 50Y BLC2 Curncy</t>
  </si>
  <si>
    <t>S0232Z 50Y BLC2 Curncy</t>
  </si>
  <si>
    <t>S0232D 50Y BLC2 Curncy</t>
  </si>
  <si>
    <t>S0201Z 50Y BLC2 Curncy</t>
  </si>
  <si>
    <t>S0201D 50Y BLC2 Curncy</t>
  </si>
  <si>
    <t>S0045Z 50Y BLC2 Curncy</t>
  </si>
  <si>
    <t>S0045D 50Y BLC2 Curncy</t>
  </si>
  <si>
    <t>S0314Z 50Y BLC2 Curncy</t>
  </si>
  <si>
    <t>S0314D 50Y BLC2 Curncy</t>
  </si>
  <si>
    <t>Check IRS 3M OIS Based</t>
  </si>
  <si>
    <t>Start date</t>
  </si>
  <si>
    <t>Maturity date</t>
  </si>
  <si>
    <t>Frequency (months)</t>
  </si>
  <si>
    <t>Nominal</t>
  </si>
  <si>
    <t>Spread emetteur</t>
  </si>
  <si>
    <t>Marge or CCY spread</t>
  </si>
  <si>
    <t>Taux première période</t>
  </si>
  <si>
    <t>Accrued</t>
  </si>
  <si>
    <t>Dirty price</t>
  </si>
  <si>
    <t>Clean price</t>
  </si>
  <si>
    <t>Tx fixe</t>
  </si>
  <si>
    <t>Check IRS 6M OIS Based</t>
  </si>
  <si>
    <t>Check IRS 12M OIS Based</t>
  </si>
  <si>
    <t>Check  IRS 1M OIS Based</t>
  </si>
  <si>
    <t>Check IRS 3M OIS USD Based</t>
  </si>
  <si>
    <t>Check IRS 6M OIS USD Based</t>
  </si>
  <si>
    <t>Check IRS 12M OIS USD Based</t>
  </si>
  <si>
    <t>Check IRS 1M OIS USD Based</t>
  </si>
  <si>
    <t>Check IRS 3M 6M Based</t>
  </si>
  <si>
    <t>Check IRS 6M 6M Based</t>
  </si>
  <si>
    <t>Check IRS 1M 6M Based</t>
  </si>
  <si>
    <t>Check IRS 12M 6M Based</t>
  </si>
  <si>
    <t>COURBES DE TAUX USD</t>
  </si>
  <si>
    <t>CCY (EUR Based)</t>
  </si>
  <si>
    <t>CCY Results (Non Collat. EUR Based)</t>
  </si>
  <si>
    <t xml:space="preserve">Mono Devise </t>
  </si>
  <si>
    <t>USD OIS</t>
  </si>
  <si>
    <t>USD 3M</t>
  </si>
  <si>
    <t>S42</t>
  </si>
  <si>
    <t>S23</t>
  </si>
  <si>
    <t>Date Cash rate 3M EUR</t>
  </si>
  <si>
    <t>CCY 3M</t>
  </si>
  <si>
    <t>CCY 3M Fwd (3M &amp; EUR Based)</t>
  </si>
  <si>
    <t>FEDL01  Index</t>
  </si>
  <si>
    <t>US Federal Funds Effective Rat</t>
  </si>
  <si>
    <t>S0042Z 1D BLC2 Curncy</t>
  </si>
  <si>
    <t>S0042D 1D BLC2 Curncy</t>
  </si>
  <si>
    <t>US0003M  Index</t>
  </si>
  <si>
    <t>ICE LIBOR USD 3 Month</t>
  </si>
  <si>
    <t>S0023Z 1D BLC2 Curncy</t>
  </si>
  <si>
    <t>S0023D 1D BLC2 Curncy</t>
  </si>
  <si>
    <t>USSO1Z BGN  Curncy</t>
  </si>
  <si>
    <t>USD SWAP OIS        1 WK</t>
  </si>
  <si>
    <t>S0042Z 2D BLC2 Curncy</t>
  </si>
  <si>
    <t>S0042D 2D BLC2 Curncy</t>
  </si>
  <si>
    <t>S0023Z 2D BLC2 Curncy</t>
  </si>
  <si>
    <t>S0023D 2D BLC2 Curncy</t>
  </si>
  <si>
    <t>USSO2Z BGN  Curncy</t>
  </si>
  <si>
    <t>USD SWAP OIS        2 WK</t>
  </si>
  <si>
    <t>S0042Z 1W BLC2 Curncy</t>
  </si>
  <si>
    <t>S0042D 1W BLC2 Curncy</t>
  </si>
  <si>
    <t>S0023Z 1W BLC2 Curncy</t>
  </si>
  <si>
    <t>S0023D 1W BLC2 Curncy</t>
  </si>
  <si>
    <t>3 WK</t>
  </si>
  <si>
    <t>USSO3Z BGN  Curncy</t>
  </si>
  <si>
    <t>USD SWAP OIS        3 WK</t>
  </si>
  <si>
    <t>S0042Z 2W BLC2 Curncy</t>
  </si>
  <si>
    <t>S0042D 2W BLC2 Curncy</t>
  </si>
  <si>
    <t>S0023Z 2W BLC2 Curncy</t>
  </si>
  <si>
    <t>S0023D 2W BLC2 Curncy</t>
  </si>
  <si>
    <t>USSOA BGN  Curncy</t>
  </si>
  <si>
    <t>USD SWAP OIS        1 MO</t>
  </si>
  <si>
    <t>S0042Z 1M BLC2 Curncy</t>
  </si>
  <si>
    <t>S0042D 1M BLC2 Curncy</t>
  </si>
  <si>
    <t>S0023Z 1M BLC2 Curncy</t>
  </si>
  <si>
    <t>S0023D 1M BLC2 Curncy</t>
  </si>
  <si>
    <t>USSOB BGN  Curncy</t>
  </si>
  <si>
    <t>USD SWAP OIS        2 MO</t>
  </si>
  <si>
    <t>S0042Z 2M BLC2 Curncy</t>
  </si>
  <si>
    <t>S0042D 2M BLC2 Curncy</t>
  </si>
  <si>
    <t>S0023Z 2M BLC2 Curncy</t>
  </si>
  <si>
    <t>S0023D 2M BLC2 Curncy</t>
  </si>
  <si>
    <t>USSOC BGN  Curncy</t>
  </si>
  <si>
    <t>USD SWAP OIS        3 MO</t>
  </si>
  <si>
    <t>S0042Z 3M BLC2 Curncy</t>
  </si>
  <si>
    <t>S0042D 3M BLC2 Curncy</t>
  </si>
  <si>
    <t>S0023Z 3M BLC2 Curncy</t>
  </si>
  <si>
    <t>S0023D 3M BLC2 Curncy</t>
  </si>
  <si>
    <t>no</t>
  </si>
  <si>
    <t>USSOD BGN  Curncy</t>
  </si>
  <si>
    <t>USD SWAP OIS        4 MO</t>
  </si>
  <si>
    <t>S0042Z 4M BLC2 Curncy</t>
  </si>
  <si>
    <t>S0042D 4M BLC2 Curncy</t>
  </si>
  <si>
    <t>EDH7  Comdty</t>
  </si>
  <si>
    <t>90DAY EURO$ FUTR  Mar17</t>
  </si>
  <si>
    <t>S0023Z 4M BLC2 Curncy</t>
  </si>
  <si>
    <t>S0023D 4M BLC2 Curncy</t>
  </si>
  <si>
    <t>USSOE BGN  Curncy</t>
  </si>
  <si>
    <t>USD SWAP OIS        5 MO</t>
  </si>
  <si>
    <t>S0042Z 5M BLC2 Curncy</t>
  </si>
  <si>
    <t>S0042D 5M BLC2 Curncy</t>
  </si>
  <si>
    <t>EDM7  Comdty</t>
  </si>
  <si>
    <t>90DAY EURO$ FUTR  Jun17</t>
  </si>
  <si>
    <t>S0023Z 5M BLC2 Curncy</t>
  </si>
  <si>
    <t>S0023D 5M BLC2 Curncy</t>
  </si>
  <si>
    <t>USSOF BGN  Curncy</t>
  </si>
  <si>
    <t>USD SWAP OIS        6 MO</t>
  </si>
  <si>
    <t>S0042Z 6M BLC2 Curncy</t>
  </si>
  <si>
    <t>S0042D 6M BLC2 Curncy</t>
  </si>
  <si>
    <t>EDU7  Comdty</t>
  </si>
  <si>
    <t>90DAY EURO$ FUTR  Sep17</t>
  </si>
  <si>
    <t>S0023Z 6M BLC2 Curncy</t>
  </si>
  <si>
    <t>S0023D 6M BLC2 Curncy</t>
  </si>
  <si>
    <t>USSOI BGN  Curncy</t>
  </si>
  <si>
    <t>USD SWAP OIS        9 MO</t>
  </si>
  <si>
    <t>S0042Z 7M BLC2 Curncy</t>
  </si>
  <si>
    <t>S0042D 7M BLC2 Curncy</t>
  </si>
  <si>
    <t>EDZ7  Comdty</t>
  </si>
  <si>
    <t>90DAY EURO$ FUTR  Dec17</t>
  </si>
  <si>
    <t>S0023Z 7M BLC2 Curncy</t>
  </si>
  <si>
    <t>S0023D 7M BLC2 Curncy</t>
  </si>
  <si>
    <t>USSO1 BGN  Curncy</t>
  </si>
  <si>
    <t>USD SWAP OIS        1 YR</t>
  </si>
  <si>
    <t>S0042Z 8M BLC2 Curncy</t>
  </si>
  <si>
    <t>S0042D 8M BLC2 Curncy</t>
  </si>
  <si>
    <t>EDH8  Comdty</t>
  </si>
  <si>
    <t>90DAY EURO$ FUTR  Mar18</t>
  </si>
  <si>
    <t>S0023Z 8M BLC2 Curncy</t>
  </si>
  <si>
    <t>S0023D 8M BLC2 Curncy</t>
  </si>
  <si>
    <t>USSO1F BGN  Curncy</t>
  </si>
  <si>
    <t>USD SWAP OIS       18 MO</t>
  </si>
  <si>
    <t>S0042Z 9M BLC2 Curncy</t>
  </si>
  <si>
    <t>S0042D 9M BLC2 Curncy</t>
  </si>
  <si>
    <t>EDM8  Comdty</t>
  </si>
  <si>
    <t>90DAY EURO$ FUTR  Jun18</t>
  </si>
  <si>
    <t>S0023Z 9M BLC2 Curncy</t>
  </si>
  <si>
    <t>S0023D 9M BLC2 Curncy</t>
  </si>
  <si>
    <t>USSO2 BGN  Curncy</t>
  </si>
  <si>
    <t>USD SWAP OIS        2 YR</t>
  </si>
  <si>
    <t>S0042Z 10M BLC2 Curncy</t>
  </si>
  <si>
    <t>S0042D 10M BLC2 Curncy</t>
  </si>
  <si>
    <t>13SF</t>
  </si>
  <si>
    <t>EDU8  Comdty</t>
  </si>
  <si>
    <t>90DAY EURO$ FUTR  Sep18</t>
  </si>
  <si>
    <t>S0023Z 10M BLC2 Curncy</t>
  </si>
  <si>
    <t>S0023D 10M BLC2 Curncy</t>
  </si>
  <si>
    <t>USSO3 BGN  Curncy</t>
  </si>
  <si>
    <t>USD SWAP OIS        3 YR</t>
  </si>
  <si>
    <t>S0042Z 11M BLC2 Curncy</t>
  </si>
  <si>
    <t>S0042D 11M BLC2 Curncy</t>
  </si>
  <si>
    <t>14SF</t>
  </si>
  <si>
    <t>EDZ8  Comdty</t>
  </si>
  <si>
    <t>90DAY EURO$ FUTR  Dec18</t>
  </si>
  <si>
    <t>S0023Z 11M BLC2 Curncy</t>
  </si>
  <si>
    <t>S0023D 11M BLC2 Curncy</t>
  </si>
  <si>
    <t>USSO4 BGN  Curncy</t>
  </si>
  <si>
    <t>USD SWAP OIS        4 YR</t>
  </si>
  <si>
    <t>S0042Z 1Y BLC2 Curncy</t>
  </si>
  <si>
    <t>S0042D 1Y BLC2 Curncy</t>
  </si>
  <si>
    <t>15SF</t>
  </si>
  <si>
    <t>EDH9  Comdty</t>
  </si>
  <si>
    <t>90DAY EURO$ FUTR  Mar19</t>
  </si>
  <si>
    <t>S0023Z 1Y BLC2 Curncy</t>
  </si>
  <si>
    <t>S0023D 1Y BLC2 Curncy</t>
  </si>
  <si>
    <t>USSO5 BGN  Curncy</t>
  </si>
  <si>
    <t>USD SWAP OIS        5 YR</t>
  </si>
  <si>
    <t>S0042Z 15M BLC2 Curncy</t>
  </si>
  <si>
    <t>S0042D 15M BLC2 Curncy</t>
  </si>
  <si>
    <t>16SF</t>
  </si>
  <si>
    <t>EDM9  Comdty</t>
  </si>
  <si>
    <t>90DAY EURO$ FUTR  Jun19</t>
  </si>
  <si>
    <t>S0023Z 15M BLC2 Curncy</t>
  </si>
  <si>
    <t>S0023D 15M BLC2 Curncy</t>
  </si>
  <si>
    <t>S0042Z 18M BLC2 Curncy</t>
  </si>
  <si>
    <t>S0042D 18M BLC2 Curncy</t>
  </si>
  <si>
    <t>USSWAP4 BGN  Curncy</t>
  </si>
  <si>
    <t>USD SWAP SEMI 30/360 4YR</t>
  </si>
  <si>
    <t>S0023Z 18M BLC2 Curncy</t>
  </si>
  <si>
    <t>S0023D 18M BLC2 Curncy</t>
  </si>
  <si>
    <t>S0042Z 21M BLC2 Curncy</t>
  </si>
  <si>
    <t>S0042D 21M BLC2 Curncy</t>
  </si>
  <si>
    <t>USSWAP5 BGN  Curncy</t>
  </si>
  <si>
    <t>USD SWAP SEMI 30/360 5YR</t>
  </si>
  <si>
    <t>S0023Z 21M BLC2 Curncy</t>
  </si>
  <si>
    <t>S0023D 21M BLC2 Curncy</t>
  </si>
  <si>
    <t>S0042Z 2Y BLC2 Curncy</t>
  </si>
  <si>
    <t>S0042D 2Y BLC2 Curncy</t>
  </si>
  <si>
    <t>USSW6 BGN  Curncy</t>
  </si>
  <si>
    <t>USD SWAP SEMI 30/360 6YR</t>
  </si>
  <si>
    <t>S0023Z 2Y BLC2 Curncy</t>
  </si>
  <si>
    <t>S0023D 2Y BLC2 Curncy</t>
  </si>
  <si>
    <t>S0042Z 27M BLC2 Curncy</t>
  </si>
  <si>
    <t>S0042D 27M BLC2 Curncy</t>
  </si>
  <si>
    <t>USSWAP7 BGN  Curncy</t>
  </si>
  <si>
    <t>USD SWAP SEMI 30/360 7YR</t>
  </si>
  <si>
    <t>S0023Z 27M BLC2 Curncy</t>
  </si>
  <si>
    <t>S0023D 27M BLC2 Curncy</t>
  </si>
  <si>
    <t>S0042Z 30M BLC2 Curncy</t>
  </si>
  <si>
    <t>S0042D 30M BLC2 Curncy</t>
  </si>
  <si>
    <t>USSW8 BGN  Curncy</t>
  </si>
  <si>
    <t>USD SWAP SEMI 30/360 8YR</t>
  </si>
  <si>
    <t>S0023Z 30M BLC2 Curncy</t>
  </si>
  <si>
    <t>S0023D 30M BLC2 Curncy</t>
  </si>
  <si>
    <t>S0042Z 33M BLC2 Curncy</t>
  </si>
  <si>
    <t>S0042D 33M BLC2 Curncy</t>
  </si>
  <si>
    <t>USSW9 BGN  Curncy</t>
  </si>
  <si>
    <t>USD SWAP SEMI 30/360 9YR</t>
  </si>
  <si>
    <t>S0023Z 33M BLC2 Curncy</t>
  </si>
  <si>
    <t>S0023D 33M BLC2 Curncy</t>
  </si>
  <si>
    <t>S0042Z 3Y BLC2 Curncy</t>
  </si>
  <si>
    <t>S0042D 3Y BLC2 Curncy</t>
  </si>
  <si>
    <t>USSWAP10 BGN  Curncy</t>
  </si>
  <si>
    <t>USD SWAP SEMI 30/360 10Y</t>
  </si>
  <si>
    <t>S0023Z 3Y BLC2 Curncy</t>
  </si>
  <si>
    <t>S0023D 3Y BLC2 Curncy</t>
  </si>
  <si>
    <t>S0042Z 39M BLC2 Curncy</t>
  </si>
  <si>
    <t>S0042D 39M BLC2 Curncy</t>
  </si>
  <si>
    <t>USSWAP11 BGN  Curncy</t>
  </si>
  <si>
    <t>USD SWAP SEMI 30/360 11Y</t>
  </si>
  <si>
    <t>S0023Z 39M BLC2 Curncy</t>
  </si>
  <si>
    <t>S0023D 39M BLC2 Curncy</t>
  </si>
  <si>
    <t>S0042Z 42M BLC2 Curncy</t>
  </si>
  <si>
    <t>S0042D 42M BLC2 Curncy</t>
  </si>
  <si>
    <t>USSWAP12 BGN  Curncy</t>
  </si>
  <si>
    <t>USD SWAP SEMI 30/360 12Y</t>
  </si>
  <si>
    <t>S0023Z 42M BLC2 Curncy</t>
  </si>
  <si>
    <t>S0023D 42M BLC2 Curncy</t>
  </si>
  <si>
    <t>S0042Z 45M BLC2 Curncy</t>
  </si>
  <si>
    <t>S0042D 45M BLC2 Curncy</t>
  </si>
  <si>
    <t>USSWAP15 BGN  Curncy</t>
  </si>
  <si>
    <t>USD SWAP SEMI 30/360 15Y</t>
  </si>
  <si>
    <t>S0023Z 45M BLC2 Curncy</t>
  </si>
  <si>
    <t>S0023D 45M BLC2 Curncy</t>
  </si>
  <si>
    <t>S0042Z 4Y BLC2 Curncy</t>
  </si>
  <si>
    <t>S0042D 4Y BLC2 Curncy</t>
  </si>
  <si>
    <t>USSWAP20 BGN  Curncy</t>
  </si>
  <si>
    <t>USD SWAP SEMI 30/360 20Y</t>
  </si>
  <si>
    <t>S0023Z 4Y BLC2 Curncy</t>
  </si>
  <si>
    <t>S0023D 4Y BLC2 Curncy</t>
  </si>
  <si>
    <t>S0042Z 17Q BLC2 Curncy</t>
  </si>
  <si>
    <t>S0042D 17Q BLC2 Curncy</t>
  </si>
  <si>
    <t>USSWAP25 BGN  Curncy</t>
  </si>
  <si>
    <t>USD SWAP SEMI 30/360 25Y</t>
  </si>
  <si>
    <t>S0023Z 17Q BLC2 Curncy</t>
  </si>
  <si>
    <t>S0023D 17Q BLC2 Curncy</t>
  </si>
  <si>
    <t>S0042Z 18Q BLC2 Curncy</t>
  </si>
  <si>
    <t>S0042D 18Q BLC2 Curncy</t>
  </si>
  <si>
    <t>USSWAP30 BGN  Curncy</t>
  </si>
  <si>
    <t>USD SWAP SEMI 30/360 30Y</t>
  </si>
  <si>
    <t>S0023Z 18Q BLC2 Curncy</t>
  </si>
  <si>
    <t>S0023D 18Q BLC2 Curncy</t>
  </si>
  <si>
    <t>S0042Z 19Q BLC2 Curncy</t>
  </si>
  <si>
    <t>S0042D 19Q BLC2 Curncy</t>
  </si>
  <si>
    <t>USSWAP40 BGN  Curncy</t>
  </si>
  <si>
    <t>USD SWAP SEMI 30/360 40Y</t>
  </si>
  <si>
    <t>S0023Z 19Q BLC2 Curncy</t>
  </si>
  <si>
    <t>S0023D 19Q BLC2 Curncy</t>
  </si>
  <si>
    <t>S0042Z 5Y BLC2 Curncy</t>
  </si>
  <si>
    <t>S0042D 5Y BLC2 Curncy</t>
  </si>
  <si>
    <t>USSWAP50 BGN  Curncy</t>
  </si>
  <si>
    <t>USD SWAP SEMI 30/360 50Y</t>
  </si>
  <si>
    <t>S0023Z 5Y BLC2 Curncy</t>
  </si>
  <si>
    <t>S0023D 5Y BLC2 Curncy</t>
  </si>
  <si>
    <t>S0042Z 21Q BLC2 Curncy</t>
  </si>
  <si>
    <t>S0042D 21Q BLC2 Curncy</t>
  </si>
  <si>
    <t>S0023Z 21Q BLC2 Curncy</t>
  </si>
  <si>
    <t>S0023D 21Q BLC2 Curncy</t>
  </si>
  <si>
    <t>S0042Z 22Q BLC2 Curncy</t>
  </si>
  <si>
    <t>S0042D 22Q BLC2 Curncy</t>
  </si>
  <si>
    <t>S0023Z 22Q BLC2 Curncy</t>
  </si>
  <si>
    <t>S0023D 22Q BLC2 Curncy</t>
  </si>
  <si>
    <t>S0042Z 23Q BLC2 Curncy</t>
  </si>
  <si>
    <t>S0042D 23Q BLC2 Curncy</t>
  </si>
  <si>
    <t>S0023Z 23Q BLC2 Curncy</t>
  </si>
  <si>
    <t>S0023D 23Q BLC2 Curncy</t>
  </si>
  <si>
    <t>S0042Z 6Y BLC2 Curncy</t>
  </si>
  <si>
    <t>S0042D 6Y BLC2 Curncy</t>
  </si>
  <si>
    <t>S0023Z 6Y BLC2 Curncy</t>
  </si>
  <si>
    <t>S0023D 6Y BLC2 Curncy</t>
  </si>
  <si>
    <t>S0042Z 25Q BLC2 Curncy</t>
  </si>
  <si>
    <t>S0042D 25Q BLC2 Curncy</t>
  </si>
  <si>
    <t>S0023Z 25Q BLC2 Curncy</t>
  </si>
  <si>
    <t>S0023D 25Q BLC2 Curncy</t>
  </si>
  <si>
    <t>S0042Z 26Q BLC2 Curncy</t>
  </si>
  <si>
    <t>S0042D 26Q BLC2 Curncy</t>
  </si>
  <si>
    <t>S0023Z 26Q BLC2 Curncy</t>
  </si>
  <si>
    <t>S0023D 26Q BLC2 Curncy</t>
  </si>
  <si>
    <t>S0042Z 27Q BLC2 Curncy</t>
  </si>
  <si>
    <t>S0042D 27Q BLC2 Curncy</t>
  </si>
  <si>
    <t>S0023Z 27Q BLC2 Curncy</t>
  </si>
  <si>
    <t>S0023D 27Q BLC2 Curncy</t>
  </si>
  <si>
    <t>S0042Z 7Y BLC2 Curncy</t>
  </si>
  <si>
    <t>S0042D 7Y BLC2 Curncy</t>
  </si>
  <si>
    <t>S0023Z 7Y BLC2 Curncy</t>
  </si>
  <si>
    <t>S0023D 7Y BLC2 Curncy</t>
  </si>
  <si>
    <t>S0042Z 29Q BLC2 Curncy</t>
  </si>
  <si>
    <t>S0042D 29Q BLC2 Curncy</t>
  </si>
  <si>
    <t>S0023Z 29Q BLC2 Curncy</t>
  </si>
  <si>
    <t>S0023D 29Q BLC2 Curncy</t>
  </si>
  <si>
    <t>S0042Z 30Q BLC2 Curncy</t>
  </si>
  <si>
    <t>S0042D 30Q BLC2 Curncy</t>
  </si>
  <si>
    <t>S0023Z 30Q BLC2 Curncy</t>
  </si>
  <si>
    <t>S0023D 30Q BLC2 Curncy</t>
  </si>
  <si>
    <t>S0042Z 31Q BLC2 Curncy</t>
  </si>
  <si>
    <t>S0042D 31Q BLC2 Curncy</t>
  </si>
  <si>
    <t>S0023Z 31Q BLC2 Curncy</t>
  </si>
  <si>
    <t>S0023D 31Q BLC2 Curncy</t>
  </si>
  <si>
    <t>S0042Z 8Y BLC2 Curncy</t>
  </si>
  <si>
    <t>S0042D 8Y BLC2 Curncy</t>
  </si>
  <si>
    <t>S0023Z 8Y BLC2 Curncy</t>
  </si>
  <si>
    <t>S0023D 8Y BLC2 Curncy</t>
  </si>
  <si>
    <t>S0042Z 33Q BLC2 Curncy</t>
  </si>
  <si>
    <t>S0042D 33Q BLC2 Curncy</t>
  </si>
  <si>
    <t>S0023Z 33Q BLC2 Curncy</t>
  </si>
  <si>
    <t>S0023D 33Q BLC2 Curncy</t>
  </si>
  <si>
    <t>S0042Z 34Q BLC2 Curncy</t>
  </si>
  <si>
    <t>S0042D 34Q BLC2 Curncy</t>
  </si>
  <si>
    <t>S0023Z 34Q BLC2 Curncy</t>
  </si>
  <si>
    <t>S0023D 34Q BLC2 Curncy</t>
  </si>
  <si>
    <t>S0042Z 35Q BLC2 Curncy</t>
  </si>
  <si>
    <t>S0042D 35Q BLC2 Curncy</t>
  </si>
  <si>
    <t>S0023Z 35Q BLC2 Curncy</t>
  </si>
  <si>
    <t>S0023D 35Q BLC2 Curncy</t>
  </si>
  <si>
    <t>S0042Z 9Y BLC2 Curncy</t>
  </si>
  <si>
    <t>S0042D 9Y BLC2 Curncy</t>
  </si>
  <si>
    <t>S0023Z 9Y BLC2 Curncy</t>
  </si>
  <si>
    <t>S0023D 9Y BLC2 Curncy</t>
  </si>
  <si>
    <t>S0042Z 37Q BLC2 Curncy</t>
  </si>
  <si>
    <t>S0042D 37Q BLC2 Curncy</t>
  </si>
  <si>
    <t>S0023Z 37Q BLC2 Curncy</t>
  </si>
  <si>
    <t>S0023D 37Q BLC2 Curncy</t>
  </si>
  <si>
    <t>S0042Z 38Q BLC2 Curncy</t>
  </si>
  <si>
    <t>S0042D 38Q BLC2 Curncy</t>
  </si>
  <si>
    <t>S0023Z 38Q BLC2 Curncy</t>
  </si>
  <si>
    <t>S0023D 38Q BLC2 Curncy</t>
  </si>
  <si>
    <t>S0042Z 39Q BLC2 Curncy</t>
  </si>
  <si>
    <t>S0042D 39Q BLC2 Curncy</t>
  </si>
  <si>
    <t>S0023Z 39Q BLC2 Curncy</t>
  </si>
  <si>
    <t>S0023D 39Q BLC2 Curncy</t>
  </si>
  <si>
    <t>S0042Z 10Y BLC2 Curncy</t>
  </si>
  <si>
    <t>S0042D 10Y BLC2 Curncy</t>
  </si>
  <si>
    <t>S0023Z 10Y BLC2 Curncy</t>
  </si>
  <si>
    <t>S0023D 10Y BLC2 Curncy</t>
  </si>
  <si>
    <t>S0042Z 11Y BLC2 Curncy</t>
  </si>
  <si>
    <t>S0042D 11Y BLC2 Curncy</t>
  </si>
  <si>
    <t>S0023Z 11Y BLC2 Curncy</t>
  </si>
  <si>
    <t>S0023D 11Y BLC2 Curncy</t>
  </si>
  <si>
    <t>S0042Z 12Y BLC2 Curncy</t>
  </si>
  <si>
    <t>S0042D 12Y BLC2 Curncy</t>
  </si>
  <si>
    <t>S0023Z 12Y BLC2 Curncy</t>
  </si>
  <si>
    <t>S0023D 12Y BLC2 Curncy</t>
  </si>
  <si>
    <t>S0042Z 13Y BLC2 Curncy</t>
  </si>
  <si>
    <t>S0042D 13Y BLC2 Curncy</t>
  </si>
  <si>
    <t>S0023Z 13Y BLC2 Curncy</t>
  </si>
  <si>
    <t>S0023D 13Y BLC2 Curncy</t>
  </si>
  <si>
    <t>S0042Z 14Y BLC2 Curncy</t>
  </si>
  <si>
    <t>S0042D 14Y BLC2 Curncy</t>
  </si>
  <si>
    <t>S0023Z 14Y BLC2 Curncy</t>
  </si>
  <si>
    <t>S0023D 14Y BLC2 Curncy</t>
  </si>
  <si>
    <t>S0042Z 15Y BLC2 Curncy</t>
  </si>
  <si>
    <t>S0042D 15Y BLC2 Curncy</t>
  </si>
  <si>
    <t>S0023Z 15Y BLC2 Curncy</t>
  </si>
  <si>
    <t>S0023D 15Y BLC2 Curncy</t>
  </si>
  <si>
    <t>S0042Z 16Y BLC2 Curncy</t>
  </si>
  <si>
    <t>S0042D 16Y BLC2 Curncy</t>
  </si>
  <si>
    <t>S0023Z 16Y BLC2 Curncy</t>
  </si>
  <si>
    <t>S0023D 16Y BLC2 Curncy</t>
  </si>
  <si>
    <t>S0042Z 17Y BLC2 Curncy</t>
  </si>
  <si>
    <t>S0042D 17Y BLC2 Curncy</t>
  </si>
  <si>
    <t>S0023Z 17Y BLC2 Curncy</t>
  </si>
  <si>
    <t>S0023D 17Y BLC2 Curncy</t>
  </si>
  <si>
    <t>S0042Z 18Y BLC2 Curncy</t>
  </si>
  <si>
    <t>S0042D 18Y BLC2 Curncy</t>
  </si>
  <si>
    <t>S0023Z 18Y BLC2 Curncy</t>
  </si>
  <si>
    <t>S0023D 18Y BLC2 Curncy</t>
  </si>
  <si>
    <t>S0042Z 19Y BLC2 Curncy</t>
  </si>
  <si>
    <t>S0042D 19Y BLC2 Curncy</t>
  </si>
  <si>
    <t>S0023Z 19Y BLC2 Curncy</t>
  </si>
  <si>
    <t>S0023D 19Y BLC2 Curncy</t>
  </si>
  <si>
    <t>S0042Z 20Y BLC2 Curncy</t>
  </si>
  <si>
    <t>S0042D 20Y BLC2 Curncy</t>
  </si>
  <si>
    <t>S0023Z 20Y BLC2 Curncy</t>
  </si>
  <si>
    <t>S0023D 20Y BLC2 Curncy</t>
  </si>
  <si>
    <t>S0042Z 21Y BLC2 Curncy</t>
  </si>
  <si>
    <t>S0042D 21Y BLC2 Curncy</t>
  </si>
  <si>
    <t>S0023Z 21Y BLC2 Curncy</t>
  </si>
  <si>
    <t>S0023D 21Y BLC2 Curncy</t>
  </si>
  <si>
    <t>S0042Z 22Y BLC2 Curncy</t>
  </si>
  <si>
    <t>S0042D 22Y BLC2 Curncy</t>
  </si>
  <si>
    <t>S0023Z 22Y BLC2 Curncy</t>
  </si>
  <si>
    <t>S0023D 22Y BLC2 Curncy</t>
  </si>
  <si>
    <t>S0042Z 23Y BLC2 Curncy</t>
  </si>
  <si>
    <t>S0042D 23Y BLC2 Curncy</t>
  </si>
  <si>
    <t>S0023Z 23Y BLC2 Curncy</t>
  </si>
  <si>
    <t>S0023D 23Y BLC2 Curncy</t>
  </si>
  <si>
    <t>S0042Z 24Y BLC2 Curncy</t>
  </si>
  <si>
    <t>S0042D 24Y BLC2 Curncy</t>
  </si>
  <si>
    <t>S0023Z 24Y BLC2 Curncy</t>
  </si>
  <si>
    <t>S0023D 24Y BLC2 Curncy</t>
  </si>
  <si>
    <t>S0042Z 25Y BLC2 Curncy</t>
  </si>
  <si>
    <t>S0042D 25Y BLC2 Curncy</t>
  </si>
  <si>
    <t>S0023Z 25Y BLC2 Curncy</t>
  </si>
  <si>
    <t>S0023D 25Y BLC2 Curncy</t>
  </si>
  <si>
    <t>S0042Z 26Y BLC2 Curncy</t>
  </si>
  <si>
    <t>S0042D 26Y BLC2 Curncy</t>
  </si>
  <si>
    <t>S0023Z 26Y BLC2 Curncy</t>
  </si>
  <si>
    <t>S0023D 26Y BLC2 Curncy</t>
  </si>
  <si>
    <t>S0042Z 27Y BLC2 Curncy</t>
  </si>
  <si>
    <t>S0042D 27Y BLC2 Curncy</t>
  </si>
  <si>
    <t>S0023Z 27Y BLC2 Curncy</t>
  </si>
  <si>
    <t>S0023D 27Y BLC2 Curncy</t>
  </si>
  <si>
    <t>S0042Z 28Y BLC2 Curncy</t>
  </si>
  <si>
    <t>S0042D 28Y BLC2 Curncy</t>
  </si>
  <si>
    <t>S0023Z 28Y BLC2 Curncy</t>
  </si>
  <si>
    <t>S0023D 28Y BLC2 Curncy</t>
  </si>
  <si>
    <t>S0042Z 29Y BLC2 Curncy</t>
  </si>
  <si>
    <t>S0042D 29Y BLC2 Curncy</t>
  </si>
  <si>
    <t>S0023Z 29Y BLC2 Curncy</t>
  </si>
  <si>
    <t>S0023D 29Y BLC2 Curncy</t>
  </si>
  <si>
    <t>S0042Z 30Y BLC2 Curncy</t>
  </si>
  <si>
    <t>S0042D 30Y BLC2 Curncy</t>
  </si>
  <si>
    <t>S0023Z 30Y BLC2 Curncy</t>
  </si>
  <si>
    <t>S0023D 30Y BLC2 Curncy</t>
  </si>
  <si>
    <t>S0042Z 31Y BLC2 Curncy</t>
  </si>
  <si>
    <t>S0042D 31Y BLC2 Curncy</t>
  </si>
  <si>
    <t>S0023Z 31Y BLC2 Curncy</t>
  </si>
  <si>
    <t>S0023D 31Y BLC2 Curncy</t>
  </si>
  <si>
    <t>S0042Z 32Y BLC2 Curncy</t>
  </si>
  <si>
    <t>S0042D 32Y BLC2 Curncy</t>
  </si>
  <si>
    <t>S0023Z 32Y BLC2 Curncy</t>
  </si>
  <si>
    <t>S0023D 32Y BLC2 Curncy</t>
  </si>
  <si>
    <t>S0042Z 33Y BLC2 Curncy</t>
  </si>
  <si>
    <t>S0042D 33Y BLC2 Curncy</t>
  </si>
  <si>
    <t>S0023Z 33Y BLC2 Curncy</t>
  </si>
  <si>
    <t>S0023D 33Y BLC2 Curncy</t>
  </si>
  <si>
    <t>S0042Z 34Y BLC2 Curncy</t>
  </si>
  <si>
    <t>S0042D 34Y BLC2 Curncy</t>
  </si>
  <si>
    <t>S0023Z 34Y BLC2 Curncy</t>
  </si>
  <si>
    <t>S0023D 34Y BLC2 Curncy</t>
  </si>
  <si>
    <t>S0042Z 35Y BLC2 Curncy</t>
  </si>
  <si>
    <t>S0042D 35Y BLC2 Curncy</t>
  </si>
  <si>
    <t>S0023Z 35Y BLC2 Curncy</t>
  </si>
  <si>
    <t>S0023D 35Y BLC2 Curncy</t>
  </si>
  <si>
    <t>S0042Z 36Y BLC2 Curncy</t>
  </si>
  <si>
    <t>S0042D 36Y BLC2 Curncy</t>
  </si>
  <si>
    <t>S0023Z 36Y BLC2 Curncy</t>
  </si>
  <si>
    <t>S0023D 36Y BLC2 Curncy</t>
  </si>
  <si>
    <t>S0042Z 37Y BLC2 Curncy</t>
  </si>
  <si>
    <t>S0042D 37Y BLC2 Curncy</t>
  </si>
  <si>
    <t>S0023Z 37Y BLC2 Curncy</t>
  </si>
  <si>
    <t>S0023D 37Y BLC2 Curncy</t>
  </si>
  <si>
    <t>S0042Z 38Y BLC2 Curncy</t>
  </si>
  <si>
    <t>S0042D 38Y BLC2 Curncy</t>
  </si>
  <si>
    <t>S0023Z 38Y BLC2 Curncy</t>
  </si>
  <si>
    <t>S0023D 38Y BLC2 Curncy</t>
  </si>
  <si>
    <t>S0042Z 39Y BLC2 Curncy</t>
  </si>
  <si>
    <t>S0042D 39Y BLC2 Curncy</t>
  </si>
  <si>
    <t>S0023Z 39Y BLC2 Curncy</t>
  </si>
  <si>
    <t>S0023D 39Y BLC2 Curncy</t>
  </si>
  <si>
    <t>S0042Z 40Y BLC2 Curncy</t>
  </si>
  <si>
    <t>S0042D 40Y BLC2 Curncy</t>
  </si>
  <si>
    <t>S0023Z 40Y BLC2 Curncy</t>
  </si>
  <si>
    <t>S0023D 40Y BLC2 Curncy</t>
  </si>
  <si>
    <t>S0042Z 41Y BLC2 Curncy</t>
  </si>
  <si>
    <t>S0042D 41Y BLC2 Curncy</t>
  </si>
  <si>
    <t>S0023Z 41Y BLC2 Curncy</t>
  </si>
  <si>
    <t>S0023D 41Y BLC2 Curncy</t>
  </si>
  <si>
    <t>S0042Z 42Y BLC2 Curncy</t>
  </si>
  <si>
    <t>S0042D 42Y BLC2 Curncy</t>
  </si>
  <si>
    <t>S0023Z 42Y BLC2 Curncy</t>
  </si>
  <si>
    <t>S0023D 42Y BLC2 Curncy</t>
  </si>
  <si>
    <t>S0042Z 43Y BLC2 Curncy</t>
  </si>
  <si>
    <t>S0042D 43Y BLC2 Curncy</t>
  </si>
  <si>
    <t>S0023Z 43Y BLC2 Curncy</t>
  </si>
  <si>
    <t>S0023D 43Y BLC2 Curncy</t>
  </si>
  <si>
    <t>S0042Z 44Y BLC2 Curncy</t>
  </si>
  <si>
    <t>S0042D 44Y BLC2 Curncy</t>
  </si>
  <si>
    <t>S0023Z 44Y BLC2 Curncy</t>
  </si>
  <si>
    <t>S0023D 44Y BLC2 Curncy</t>
  </si>
  <si>
    <t>S0042Z 45Y BLC2 Curncy</t>
  </si>
  <si>
    <t>S0042D 45Y BLC2 Curncy</t>
  </si>
  <si>
    <t>S0023Z 45Y BLC2 Curncy</t>
  </si>
  <si>
    <t>S0023D 45Y BLC2 Curncy</t>
  </si>
  <si>
    <t>S0042Z 46Y BLC2 Curncy</t>
  </si>
  <si>
    <t>S0042D 46Y BLC2 Curncy</t>
  </si>
  <si>
    <t>S0023Z 46Y BLC2 Curncy</t>
  </si>
  <si>
    <t>S0023D 46Y BLC2 Curncy</t>
  </si>
  <si>
    <t>S0042Z 47Y BLC2 Curncy</t>
  </si>
  <si>
    <t>S0042D 47Y BLC2 Curncy</t>
  </si>
  <si>
    <t>S0023Z 47Y BLC2 Curncy</t>
  </si>
  <si>
    <t>S0023D 47Y BLC2 Curncy</t>
  </si>
  <si>
    <t>S0042Z 48Y BLC2 Curncy</t>
  </si>
  <si>
    <t>S0042D 48Y BLC2 Curncy</t>
  </si>
  <si>
    <t>S0023Z 48Y BLC2 Curncy</t>
  </si>
  <si>
    <t>S0023D 48Y BLC2 Curncy</t>
  </si>
  <si>
    <t>S0042Z 49Y BLC2 Curncy</t>
  </si>
  <si>
    <t>S0042D 49Y BLC2 Curncy</t>
  </si>
  <si>
    <t>S0023Z 49Y BLC2 Curncy</t>
  </si>
  <si>
    <t>S0023D 49Y BLC2 Curncy</t>
  </si>
  <si>
    <t>S0042Z 50Y BLC2 Curncy</t>
  </si>
  <si>
    <t>S0042D 50Y BLC2 Curncy</t>
  </si>
  <si>
    <t>S0023Z 50Y BLC2 Curncy</t>
  </si>
  <si>
    <t>S0023D 50Y BLC2 Curncy</t>
  </si>
  <si>
    <t>USD</t>
  </si>
  <si>
    <t>Check IRS 3M OIS EUR Based</t>
  </si>
  <si>
    <t>Check CIRS EURUSD non collat (3M USD based)</t>
  </si>
  <si>
    <t>Jambe variable usd receveuse</t>
  </si>
  <si>
    <t>Jambe variable eur payeuse</t>
  </si>
  <si>
    <t>Check CIRS EURUSD collat EUR (OIS EUR based)</t>
  </si>
  <si>
    <t>Check CIRS EURUSD collat USD (OIS USD based)</t>
  </si>
  <si>
    <t>COURBES DE TAUX GBP</t>
  </si>
  <si>
    <t>GBP OIS</t>
  </si>
  <si>
    <t>GBP 1M</t>
  </si>
  <si>
    <t>GBP 3M</t>
  </si>
  <si>
    <t>GBP 6M</t>
  </si>
  <si>
    <t>GBP 12M</t>
  </si>
  <si>
    <t>S141</t>
  </si>
  <si>
    <t>S223</t>
  </si>
  <si>
    <t>S222</t>
  </si>
  <si>
    <t>S22</t>
  </si>
  <si>
    <t>S315</t>
  </si>
  <si>
    <t>actual/365</t>
  </si>
  <si>
    <t>Quarterly</t>
  </si>
  <si>
    <t>CCY 6M Fwd (6M &amp; EUR Based)</t>
  </si>
  <si>
    <t>CCY 12M Fwd (6M &amp; EUR Based)</t>
  </si>
  <si>
    <t>CCY 1M Fwd (6M &amp; EUR Based)</t>
  </si>
  <si>
    <t>Less liquid leg, Forward curve computation</t>
  </si>
  <si>
    <t>SONIO/N  Index</t>
  </si>
  <si>
    <t>WMBA Sonia O/N Deposit Rates S</t>
  </si>
  <si>
    <t>S0141Z 1D BLC2 Curncy</t>
  </si>
  <si>
    <t>S0141D 1D BLC2 Curncy</t>
  </si>
  <si>
    <t>BP00O/N  Index</t>
  </si>
  <si>
    <t>ICE LIBOR GBP Overnight</t>
  </si>
  <si>
    <t>S0223Z 1D BLC2 Curncy</t>
  </si>
  <si>
    <t>S0223D 1D BLC2 Curncy</t>
  </si>
  <si>
    <t>BP0003M  Index</t>
  </si>
  <si>
    <t>ICE LIBOR GBP 3 Month</t>
  </si>
  <si>
    <t>S0222Z 1D BLC2 Curncy</t>
  </si>
  <si>
    <t>S0222D 1D BLC2 Curncy</t>
  </si>
  <si>
    <t>BP0006M  Index</t>
  </si>
  <si>
    <t>ICE LIBOR GBP 6 Month</t>
  </si>
  <si>
    <t>S0022Z 1D BLC2 Curncy</t>
  </si>
  <si>
    <t>S0022D 1D BLC2 Curncy</t>
  </si>
  <si>
    <t>S0315Z 1D BLC2 Curncy</t>
  </si>
  <si>
    <t>S0315D 1D BLC2 Curncy</t>
  </si>
  <si>
    <t>BPSWS1Z BGN  Curncy</t>
  </si>
  <si>
    <t>GBP SWAP (vs SONIA) 1 WK</t>
  </si>
  <si>
    <t>S0141Z 2D BLC2 Curncy</t>
  </si>
  <si>
    <t>S0141D 2D BLC2 Curncy</t>
  </si>
  <si>
    <t>BP0001W  Index</t>
  </si>
  <si>
    <t>ICE LIBOR GBP 1 Week</t>
  </si>
  <si>
    <t>S0223Z 2D BLC2 Curncy</t>
  </si>
  <si>
    <t>S0223D 2D BLC2 Curncy</t>
  </si>
  <si>
    <t>S0222Z 2D BLC2 Curncy</t>
  </si>
  <si>
    <t>S0222D 2D BLC2 Curncy</t>
  </si>
  <si>
    <t>BPFR0AG CMPN Curncy</t>
  </si>
  <si>
    <t>GBP FRA             1X7</t>
  </si>
  <si>
    <t>S0022Z 2D BLC2 Curncy</t>
  </si>
  <si>
    <t>S0022D 2D BLC2 Curncy</t>
  </si>
  <si>
    <t>S0315Z 2D BLC2 Curncy</t>
  </si>
  <si>
    <t>S0315D 2D BLC2 Curncy</t>
  </si>
  <si>
    <t>BPSWS2Z BGN  Curncy</t>
  </si>
  <si>
    <t>GBP SWAP (vs SONIA) 2 WK</t>
  </si>
  <si>
    <t>S0141Z 1W BLC2 Curncy</t>
  </si>
  <si>
    <t>S0141D 1W BLC2 Curncy</t>
  </si>
  <si>
    <t>BP0001M  Index</t>
  </si>
  <si>
    <t>ICE LIBOR GBP 1 Month</t>
  </si>
  <si>
    <t>S0223Z 1W BLC2 Curncy</t>
  </si>
  <si>
    <t>S0223D 1W BLC2 Curncy</t>
  </si>
  <si>
    <t>S0222Z 1W BLC2 Curncy</t>
  </si>
  <si>
    <t>S0222D 1W BLC2 Curncy</t>
  </si>
  <si>
    <t>BPFR0BH CMPN Curncy</t>
  </si>
  <si>
    <t>GBP FRA             2X8</t>
  </si>
  <si>
    <t>S0022Z 1W BLC2 Curncy</t>
  </si>
  <si>
    <t>S0022D 1W BLC2 Curncy</t>
  </si>
  <si>
    <t>S0315Z 1W BLC2 Curncy</t>
  </si>
  <si>
    <t>S0315D 1W BLC2 Curncy</t>
  </si>
  <si>
    <t>BPSWSA BGN  Curncy</t>
  </si>
  <si>
    <t>GBP SWAP (vs SONIA) 1 MO</t>
  </si>
  <si>
    <t>S0141Z 2W BLC2 Curncy</t>
  </si>
  <si>
    <t>S0141D 2W BLC2 Curncy</t>
  </si>
  <si>
    <t>BPSWBV1 CMPN Curncy</t>
  </si>
  <si>
    <t>GBP SWAP (vs 1M LIB) 2MO</t>
  </si>
  <si>
    <t>S0223Z 2W BLC2 Curncy</t>
  </si>
  <si>
    <t>S0223D 2W BLC2 Curncy</t>
  </si>
  <si>
    <t>S0222Z 2W BLC2 Curncy</t>
  </si>
  <si>
    <t>S0222D 2W BLC2 Curncy</t>
  </si>
  <si>
    <t>BPFR0CI CMPN Curncy</t>
  </si>
  <si>
    <t>GBP FRA             3X9</t>
  </si>
  <si>
    <t>S0022Z 2W BLC2 Curncy</t>
  </si>
  <si>
    <t>S0022D 2W BLC2 Curncy</t>
  </si>
  <si>
    <t>BP0002M  Index</t>
  </si>
  <si>
    <t>ICE LIBOR GBP 2 Month</t>
  </si>
  <si>
    <t>S0315Z 2W BLC2 Curncy</t>
  </si>
  <si>
    <t>S0315D 2W BLC2 Curncy</t>
  </si>
  <si>
    <t>BPSWSB BGN  Curncy</t>
  </si>
  <si>
    <t>GBP SWAP (vs SONIA) 2 MO</t>
  </si>
  <si>
    <t>S0141Z 1M BLC2 Curncy</t>
  </si>
  <si>
    <t>S0141D 1M BLC2 Curncy</t>
  </si>
  <si>
    <t>BPSWCV1 CMPN Curncy</t>
  </si>
  <si>
    <t>GBP SWAP (VS 1M LIB) 3MO</t>
  </si>
  <si>
    <t>S0223Z 1M BLC2 Curncy</t>
  </si>
  <si>
    <t>S0223D 1M BLC2 Curncy</t>
  </si>
  <si>
    <t>S0222Z 1M BLC2 Curncy</t>
  </si>
  <si>
    <t>S0222D 1M BLC2 Curncy</t>
  </si>
  <si>
    <t>BPFR0DJ CMPN Curncy</t>
  </si>
  <si>
    <t>GBP FRA             4X10</t>
  </si>
  <si>
    <t>S0022Z 1M BLC2 Curncy</t>
  </si>
  <si>
    <t>S0022D 1M BLC2 Curncy</t>
  </si>
  <si>
    <t>S0315Z 1M BLC2 Curncy</t>
  </si>
  <si>
    <t>S0315D 1M BLC2 Curncy</t>
  </si>
  <si>
    <t>BPSWSC BGN  Curncy</t>
  </si>
  <si>
    <t>GBP SWAP (vs SONIA) 3 MO</t>
  </si>
  <si>
    <t>S0141Z 2M BLC2 Curncy</t>
  </si>
  <si>
    <t>S0141D 2M BLC2 Curncy</t>
  </si>
  <si>
    <t>BPSWFV1 CMPN Curncy</t>
  </si>
  <si>
    <t>GBP SWAP (vs 1M LIB) 6MO</t>
  </si>
  <si>
    <t>S0223Z 2M BLC2 Curncy</t>
  </si>
  <si>
    <t>S0223D 2M BLC2 Curncy</t>
  </si>
  <si>
    <t>L H7  Comdty</t>
  </si>
  <si>
    <t>90DAY STERLING FU Mar17</t>
  </si>
  <si>
    <t>S0222Z 2M BLC2 Curncy</t>
  </si>
  <si>
    <t>S0222D 2M BLC2 Curncy</t>
  </si>
  <si>
    <t>BPFR0EK CMPN Curncy</t>
  </si>
  <si>
    <t>GBP FRA             5X11</t>
  </si>
  <si>
    <t>S0022Z 2M BLC2 Curncy</t>
  </si>
  <si>
    <t>S0022D 2M BLC2 Curncy</t>
  </si>
  <si>
    <t>S0315Z 2M BLC2 Curncy</t>
  </si>
  <si>
    <t>S0315D 2M BLC2 Curncy</t>
  </si>
  <si>
    <t>BPSWSD BGN  Curncy</t>
  </si>
  <si>
    <t>GBP SWAP (vs SONIA) 4 MO</t>
  </si>
  <si>
    <t>S0141Z 3M BLC2 Curncy</t>
  </si>
  <si>
    <t>S0141D 3M BLC2 Curncy</t>
  </si>
  <si>
    <t>BPSWIV1 CMPN Curncy</t>
  </si>
  <si>
    <t>GBP SWAP (vs 1M LIB) 9MO</t>
  </si>
  <si>
    <t>S0223Z 3M BLC2 Curncy</t>
  </si>
  <si>
    <t>S0223D 3M BLC2 Curncy</t>
  </si>
  <si>
    <t>L M7  Comdty</t>
  </si>
  <si>
    <t>90DAY STERLING FU Jun17</t>
  </si>
  <si>
    <t>S0222Z 3M BLC2 Curncy</t>
  </si>
  <si>
    <t>S0222D 3M BLC2 Curncy</t>
  </si>
  <si>
    <t>BPFR0F1 CMPN Curncy</t>
  </si>
  <si>
    <t>GBP FRA             6X12</t>
  </si>
  <si>
    <t>S0022Z 3M BLC2 Curncy</t>
  </si>
  <si>
    <t>S0022D 3M BLC2 Curncy</t>
  </si>
  <si>
    <t>BP0012M  Index</t>
  </si>
  <si>
    <t>ICE LIBOR GBP 12 Month</t>
  </si>
  <si>
    <t>S0315Z 3M BLC2 Curncy</t>
  </si>
  <si>
    <t>S0315D 3M BLC2 Curncy</t>
  </si>
  <si>
    <t>RD factor</t>
  </si>
  <si>
    <t>BPSWSE BGN  Curncy</t>
  </si>
  <si>
    <t>GBP SWAP (vs SONIA) 5 MO</t>
  </si>
  <si>
    <t>S0141Z 4M BLC2 Curncy</t>
  </si>
  <si>
    <t>S0141D 4M BLC2 Curncy</t>
  </si>
  <si>
    <t>S0223Z 4M BLC2 Curncy</t>
  </si>
  <si>
    <t>S0223D 4M BLC2 Curncy</t>
  </si>
  <si>
    <t>L U7  Comdty</t>
  </si>
  <si>
    <t>90DAY STERLING FU Sep17</t>
  </si>
  <si>
    <t>S0222Z 4M BLC2 Curncy</t>
  </si>
  <si>
    <t>S0222D 4M BLC2 Curncy</t>
  </si>
  <si>
    <t>BPFR0I1C CMPN Curncy</t>
  </si>
  <si>
    <t>GBP FRA             9X15</t>
  </si>
  <si>
    <t>S0022Z 4M BLC2 Curncy</t>
  </si>
  <si>
    <t>S0022D 4M BLC2 Curncy</t>
  </si>
  <si>
    <t>S0315Z 4M BLC2 Curncy</t>
  </si>
  <si>
    <t>S0315D 4M BLC2 Curncy</t>
  </si>
  <si>
    <t>BPSWSF BGN  Curncy</t>
  </si>
  <si>
    <t>GBP SWAP (vs SONIA) 6 MO</t>
  </si>
  <si>
    <t>S0141Z 5M BLC2 Curncy</t>
  </si>
  <si>
    <t>S0141D 5M BLC2 Curncy</t>
  </si>
  <si>
    <t>S0223Z 5M BLC2 Curncy</t>
  </si>
  <si>
    <t>S0223D 5M BLC2 Curncy</t>
  </si>
  <si>
    <t>L Z7  Comdty</t>
  </si>
  <si>
    <t>90DAY STERLING FU Dec17</t>
  </si>
  <si>
    <t>S0222Z 5M BLC2 Curncy</t>
  </si>
  <si>
    <t>S0222D 5M BLC2 Curncy</t>
  </si>
  <si>
    <t>BPFR011F CMPN Curncy</t>
  </si>
  <si>
    <t>GBP FRA            12X18</t>
  </si>
  <si>
    <t>S0022Z 5M BLC2 Curncy</t>
  </si>
  <si>
    <t>S0022D 5M BLC2 Curncy</t>
  </si>
  <si>
    <t>S0315Z 5M BLC2 Curncy</t>
  </si>
  <si>
    <t>S0315D 5M BLC2 Curncy</t>
  </si>
  <si>
    <t>BPSWSG BGN  Curncy</t>
  </si>
  <si>
    <t>GBP SWAP (vs SONIA) 7 MO</t>
  </si>
  <si>
    <t>S0141Z 6M BLC2 Curncy</t>
  </si>
  <si>
    <t>S0141D 6M BLC2 Curncy</t>
  </si>
  <si>
    <t>S0223Z 6M BLC2 Curncy</t>
  </si>
  <si>
    <t>S0223D 6M BLC2 Curncy</t>
  </si>
  <si>
    <t>L H8  Comdty</t>
  </si>
  <si>
    <t>90DAY STERLING FU Mar18</t>
  </si>
  <si>
    <t>S0222Z 6M BLC2 Curncy</t>
  </si>
  <si>
    <t>S0222D 6M BLC2 Curncy</t>
  </si>
  <si>
    <t>BPSW2 BGN  Curncy</t>
  </si>
  <si>
    <t>GBP SWAP            2 YR</t>
  </si>
  <si>
    <t>S0022Z 6M BLC2 Curncy</t>
  </si>
  <si>
    <t>S0022D 6M BLC2 Curncy</t>
  </si>
  <si>
    <t>S0315Z 6M BLC2 Curncy</t>
  </si>
  <si>
    <t>S0315D 6M BLC2 Curncy</t>
  </si>
  <si>
    <t>BPSWSH BGN  Curncy</t>
  </si>
  <si>
    <t>GBP SWAP (vs SONIA) 8 MO</t>
  </si>
  <si>
    <t>S0141Z 7M BLC2 Curncy</t>
  </si>
  <si>
    <t>S0141D 7M BLC2 Curncy</t>
  </si>
  <si>
    <t>S0223Z 7M BLC2 Curncy</t>
  </si>
  <si>
    <t>S0223D 7M BLC2 Curncy</t>
  </si>
  <si>
    <t>L M8  Comdty</t>
  </si>
  <si>
    <t>90DAY STERLING FU Jun18</t>
  </si>
  <si>
    <t>S0222Z 7M BLC2 Curncy</t>
  </si>
  <si>
    <t>S0222D 7M BLC2 Curncy</t>
  </si>
  <si>
    <t>BPSW3 BGN  Curncy</t>
  </si>
  <si>
    <t>GBP SWAP            3 YR</t>
  </si>
  <si>
    <t>S0022Z 7M BLC2 Curncy</t>
  </si>
  <si>
    <t>S0022D 7M BLC2 Curncy</t>
  </si>
  <si>
    <t>S0315Z 7M BLC2 Curncy</t>
  </si>
  <si>
    <t>S0315D 7M BLC2 Curncy</t>
  </si>
  <si>
    <t>BPSWSI BGN  Curncy</t>
  </si>
  <si>
    <t>GBP SWAP (vs SONIA) 9 MO</t>
  </si>
  <si>
    <t>S0141Z 8M BLC2 Curncy</t>
  </si>
  <si>
    <t>S0141D 8M BLC2 Curncy</t>
  </si>
  <si>
    <t>S0223Z 8M BLC2 Curncy</t>
  </si>
  <si>
    <t>S0223D 8M BLC2 Curncy</t>
  </si>
  <si>
    <t>BPSW3V3 BGN  Curncy</t>
  </si>
  <si>
    <t>GBP SWAP (VS 3M LIB) 3YR</t>
  </si>
  <si>
    <t>S0222Z 8M BLC2 Curncy</t>
  </si>
  <si>
    <t>S0222D 8M BLC2 Curncy</t>
  </si>
  <si>
    <t>BPSW4 BGN  Curncy</t>
  </si>
  <si>
    <t>GBP SWAP            4 YR</t>
  </si>
  <si>
    <t>S0022Z 8M BLC2 Curncy</t>
  </si>
  <si>
    <t>S0022D 8M BLC2 Curncy</t>
  </si>
  <si>
    <t>S0315Z 8M BLC2 Curncy</t>
  </si>
  <si>
    <t>S0315D 8M BLC2 Curncy</t>
  </si>
  <si>
    <t>BPSWSJ BGN  Curncy</t>
  </si>
  <si>
    <t>GBP SWAP (vs SONIA) 10MO</t>
  </si>
  <si>
    <t>S0141Z 9M BLC2 Curncy</t>
  </si>
  <si>
    <t>S0141D 9M BLC2 Curncy</t>
  </si>
  <si>
    <t>S0223Z 9M BLC2 Curncy</t>
  </si>
  <si>
    <t>S0223D 9M BLC2 Curncy</t>
  </si>
  <si>
    <t>BPSW4V3 BGN  Curncy</t>
  </si>
  <si>
    <t>GBP SWAP (vs 3M LIB) 4YR</t>
  </si>
  <si>
    <t>S0222Z 9M BLC2 Curncy</t>
  </si>
  <si>
    <t>S0222D 9M BLC2 Curncy</t>
  </si>
  <si>
    <t>BPSW5 BGN  Curncy</t>
  </si>
  <si>
    <t>GBP SWAP            5 YR</t>
  </si>
  <si>
    <t>S0022Z 9M BLC2 Curncy</t>
  </si>
  <si>
    <t>S0022D 9M BLC2 Curncy</t>
  </si>
  <si>
    <t>S0315Z 9M BLC2 Curncy</t>
  </si>
  <si>
    <t>S0315D 9M BLC2 Curncy</t>
  </si>
  <si>
    <t xml:space="preserve">1M Forward (6M based) </t>
  </si>
  <si>
    <t>BPSWSK BGN  Curncy</t>
  </si>
  <si>
    <t>GBP SWAP (vs SONIA) 11MO</t>
  </si>
  <si>
    <t>S0141Z 10M BLC2 Curncy</t>
  </si>
  <si>
    <t>S0141D 10M BLC2 Curncy</t>
  </si>
  <si>
    <t>S0223Z 10M BLC2 Curncy</t>
  </si>
  <si>
    <t>S0223D 10M BLC2 Curncy</t>
  </si>
  <si>
    <t>BPSW5V3 BGN  Curncy</t>
  </si>
  <si>
    <t>GBP SWAP (VS 3M LIB) 5YR</t>
  </si>
  <si>
    <t>S0222Z 10M BLC2 Curncy</t>
  </si>
  <si>
    <t>S0222D 10M BLC2 Curncy</t>
  </si>
  <si>
    <t>BPSW6 BGN  Curncy</t>
  </si>
  <si>
    <t>GBP SWAP            6 YR</t>
  </si>
  <si>
    <t>S0022Z 10M BLC2 Curncy</t>
  </si>
  <si>
    <t>S0022D 10M BLC2 Curncy</t>
  </si>
  <si>
    <t>S0315Z 10M BLC2 Curncy</t>
  </si>
  <si>
    <t>S0315D 10M BLC2 Curncy</t>
  </si>
  <si>
    <t>BPSWS1 BGN  Curncy</t>
  </si>
  <si>
    <t>GBP SWAP (vs SONIA) 1 YR</t>
  </si>
  <si>
    <t>S0141Z 11M BLC2 Curncy</t>
  </si>
  <si>
    <t>S0141D 11M BLC2 Curncy</t>
  </si>
  <si>
    <t>S0223Z 11M BLC2 Curncy</t>
  </si>
  <si>
    <t>S0223D 11M BLC2 Curncy</t>
  </si>
  <si>
    <t>BPSW6V3 BGN  Curncy</t>
  </si>
  <si>
    <t>GBP SWAP (VS 3M LIB) 6YR</t>
  </si>
  <si>
    <t>S0222Z 11M BLC2 Curncy</t>
  </si>
  <si>
    <t>S0222D 11M BLC2 Curncy</t>
  </si>
  <si>
    <t>BPSW7 BGN  Curncy</t>
  </si>
  <si>
    <t>GBP SWAP            7 YR</t>
  </si>
  <si>
    <t>S0022Z 11M BLC2 Curncy</t>
  </si>
  <si>
    <t>S0022D 11M BLC2 Curncy</t>
  </si>
  <si>
    <t>S0315Z 11M BLC2 Curncy</t>
  </si>
  <si>
    <t>S0315D 11M BLC2 Curncy</t>
  </si>
  <si>
    <t>BPSWS1F BGN  Curncy</t>
  </si>
  <si>
    <t>GBP SWAP (vs SONIA) 18MO</t>
  </si>
  <si>
    <t>S0141Z 1Y BLC2 Curncy</t>
  </si>
  <si>
    <t>S0141D 1Y BLC2 Curncy</t>
  </si>
  <si>
    <t>S0223Z 1Y BLC2 Curncy</t>
  </si>
  <si>
    <t>S0223D 1Y BLC2 Curncy</t>
  </si>
  <si>
    <t>BPSW7V3 BGN  Curncy</t>
  </si>
  <si>
    <t>GBP SWAP (VS 3M LIB) 7YR</t>
  </si>
  <si>
    <t>S0222Z 1Y BLC2 Curncy</t>
  </si>
  <si>
    <t>S0222D 1Y BLC2 Curncy</t>
  </si>
  <si>
    <t>BPSW8 BGN  Curncy</t>
  </si>
  <si>
    <t>GBP SWAP            8 YR</t>
  </si>
  <si>
    <t>S0022Z 1Y BLC2 Curncy</t>
  </si>
  <si>
    <t>S0022D 1Y BLC2 Curncy</t>
  </si>
  <si>
    <t>S0315Z 1Y BLC2 Curncy</t>
  </si>
  <si>
    <t>S0315D 1Y BLC2 Curncy</t>
  </si>
  <si>
    <t xml:space="preserve">12M Forward (6M based) </t>
  </si>
  <si>
    <t>BPSWS2 BGN  Curncy</t>
  </si>
  <si>
    <t>GBP SWAP (vs SONIA) 2 YR</t>
  </si>
  <si>
    <t>S0141Z 15M BLC2 Curncy</t>
  </si>
  <si>
    <t>S0141D 15M BLC2 Curncy</t>
  </si>
  <si>
    <t>S0223Z 15M BLC2 Curncy</t>
  </si>
  <si>
    <t>S0223D 15M BLC2 Curncy</t>
  </si>
  <si>
    <t>BPSW8V3 BGN  Curncy</t>
  </si>
  <si>
    <t>GBP SWAP (VS 3M LIB) 8YR</t>
  </si>
  <si>
    <t>S0222Z 15M BLC2 Curncy</t>
  </si>
  <si>
    <t>S0222D 15M BLC2 Curncy</t>
  </si>
  <si>
    <t>BPSW9 BGN  Curncy</t>
  </si>
  <si>
    <t>GBP SWAP            9 YR</t>
  </si>
  <si>
    <t>S0022Z 15M BLC2 Curncy</t>
  </si>
  <si>
    <t>S0022D 15M BLC2 Curncy</t>
  </si>
  <si>
    <t>S0315Z 15M BLC2 Curncy</t>
  </si>
  <si>
    <t>S0315D 15M BLC2 Curncy</t>
  </si>
  <si>
    <t>BPSWS3 BGN  Curncy</t>
  </si>
  <si>
    <t>GBP SWAP (vs SONIA) 3 YR</t>
  </si>
  <si>
    <t>S0141Z 18M BLC2 Curncy</t>
  </si>
  <si>
    <t>S0141D 18M BLC2 Curncy</t>
  </si>
  <si>
    <t>S0223Z 18M BLC2 Curncy</t>
  </si>
  <si>
    <t>S0223D 18M BLC2 Curncy</t>
  </si>
  <si>
    <t>BPSW9V3 BGN  Curncy</t>
  </si>
  <si>
    <t>GBP SWAP (VS 3M LIB) 9YR</t>
  </si>
  <si>
    <t>S0222Z 18M BLC2 Curncy</t>
  </si>
  <si>
    <t>S0222D 18M BLC2 Curncy</t>
  </si>
  <si>
    <t>BPSW10 BGN  Curncy</t>
  </si>
  <si>
    <t>GBP SWAP            10YR</t>
  </si>
  <si>
    <t>S0022Z 18M BLC2 Curncy</t>
  </si>
  <si>
    <t>S0022D 18M BLC2 Curncy</t>
  </si>
  <si>
    <t>S0315Z 18M BLC2 Curncy</t>
  </si>
  <si>
    <t>S0315D 18M BLC2 Curncy</t>
  </si>
  <si>
    <t>BPSWS4 BGN  Curncy</t>
  </si>
  <si>
    <t>GBP SWAP (vs SONIA) 4 YR</t>
  </si>
  <si>
    <t>S0141Z 21M BLC2 Curncy</t>
  </si>
  <si>
    <t>S0141D 21M BLC2 Curncy</t>
  </si>
  <si>
    <t>S0223Z 21M BLC2 Curncy</t>
  </si>
  <si>
    <t>S0223D 21M BLC2 Curncy</t>
  </si>
  <si>
    <t>BPSW10V3 BGN  Curncy</t>
  </si>
  <si>
    <t>GBP SWAP (VS 3M LIB)10YR</t>
  </si>
  <si>
    <t>S0222Z 21M BLC2 Curncy</t>
  </si>
  <si>
    <t>S0222D 21M BLC2 Curncy</t>
  </si>
  <si>
    <t>BPSW12 BGN  Curncy</t>
  </si>
  <si>
    <t>GBP SWAP            12YR</t>
  </si>
  <si>
    <t>S0022Z 21M BLC2 Curncy</t>
  </si>
  <si>
    <t>S0022D 21M BLC2 Curncy</t>
  </si>
  <si>
    <t>S0315Z 21M BLC2 Curncy</t>
  </si>
  <si>
    <t>S0315D 21M BLC2 Curncy</t>
  </si>
  <si>
    <t>BPSWS5 BGN  Curncy</t>
  </si>
  <si>
    <t>GBP SWAP (vs SONIA) 5 YR</t>
  </si>
  <si>
    <t>S0141Z 2Y BLC2 Curncy</t>
  </si>
  <si>
    <t>S0141D 2Y BLC2 Curncy</t>
  </si>
  <si>
    <t>S0223Z 2Y BLC2 Curncy</t>
  </si>
  <si>
    <t>S0223D 2Y BLC2 Curncy</t>
  </si>
  <si>
    <t>BPSW12V3 BGN  Curncy</t>
  </si>
  <si>
    <t>GBP SWAP (VS 3M LIB)12YR</t>
  </si>
  <si>
    <t>S0222Z 2Y BLC2 Curncy</t>
  </si>
  <si>
    <t>S0222D 2Y BLC2 Curncy</t>
  </si>
  <si>
    <t>BPSW15 BGN  Curncy</t>
  </si>
  <si>
    <t>GBP SWAP            15YR</t>
  </si>
  <si>
    <t>S0022Z 2Y BLC2 Curncy</t>
  </si>
  <si>
    <t>S0022D 2Y BLC2 Curncy</t>
  </si>
  <si>
    <t>S0315Z 2Y BLC2 Curncy</t>
  </si>
  <si>
    <t>S0315D 2Y BLC2 Curncy</t>
  </si>
  <si>
    <t>BPSWS6 BGN  Curncy</t>
  </si>
  <si>
    <t>GBP SWAP (vs SONIA) 6 YR</t>
  </si>
  <si>
    <t>S0141Z 27M BLC2 Curncy</t>
  </si>
  <si>
    <t>S0141D 27M BLC2 Curncy</t>
  </si>
  <si>
    <t>S0223Z 27M BLC2 Curncy</t>
  </si>
  <si>
    <t>S0223D 27M BLC2 Curncy</t>
  </si>
  <si>
    <t>BPSW15V3 BGN  Curncy</t>
  </si>
  <si>
    <t>GBP SWAP (VS 3M LIB)15YR</t>
  </si>
  <si>
    <t>S0222Z 27M BLC2 Curncy</t>
  </si>
  <si>
    <t>S0222D 27M BLC2 Curncy</t>
  </si>
  <si>
    <t>BPSW20 BGN  Curncy</t>
  </si>
  <si>
    <t>GBP SWAP            20YR</t>
  </si>
  <si>
    <t>S0022Z 27M BLC2 Curncy</t>
  </si>
  <si>
    <t>S0022D 27M BLC2 Curncy</t>
  </si>
  <si>
    <t>S0315Z 27M BLC2 Curncy</t>
  </si>
  <si>
    <t>S0315D 27M BLC2 Curncy</t>
  </si>
  <si>
    <t>BPSWS7 BGN  Curncy</t>
  </si>
  <si>
    <t>GBP SWAP (vs SONIA) 7 YR</t>
  </si>
  <si>
    <t>S0141Z 30M BLC2 Curncy</t>
  </si>
  <si>
    <t>S0141D 30M BLC2 Curncy</t>
  </si>
  <si>
    <t>S0223Z 30M BLC2 Curncy</t>
  </si>
  <si>
    <t>S0223D 30M BLC2 Curncy</t>
  </si>
  <si>
    <t>BPSW20V3 BGN  Curncy</t>
  </si>
  <si>
    <t>GBP SWAP (VS 3M LIB)20YR</t>
  </si>
  <si>
    <t>S0222Z 30M BLC2 Curncy</t>
  </si>
  <si>
    <t>S0222D 30M BLC2 Curncy</t>
  </si>
  <si>
    <t>BPSW25 BGN  Curncy</t>
  </si>
  <si>
    <t>GBP SWAP           25 YR</t>
  </si>
  <si>
    <t>S0022Z 30M BLC2 Curncy</t>
  </si>
  <si>
    <t>S0022D 30M BLC2 Curncy</t>
  </si>
  <si>
    <t>S0315Z 30M BLC2 Curncy</t>
  </si>
  <si>
    <t>S0315D 30M BLC2 Curncy</t>
  </si>
  <si>
    <t>BPSWS8 BGN  Curncy</t>
  </si>
  <si>
    <t>GBP SWAP (vs SONIA) 8 YR</t>
  </si>
  <si>
    <t>S0141Z 33M BLC2 Curncy</t>
  </si>
  <si>
    <t>S0141D 33M BLC2 Curncy</t>
  </si>
  <si>
    <t>S0223Z 33M BLC2 Curncy</t>
  </si>
  <si>
    <t>S0223D 33M BLC2 Curncy</t>
  </si>
  <si>
    <t>BPSW25V3 BGN  Curncy</t>
  </si>
  <si>
    <t>GBP SWAP (VS 3M LIB)25YR</t>
  </si>
  <si>
    <t>S0222Z 33M BLC2 Curncy</t>
  </si>
  <si>
    <t>S0222D 33M BLC2 Curncy</t>
  </si>
  <si>
    <t>BPSW30 BGN  Curncy</t>
  </si>
  <si>
    <t>GBP SWAP            30YR</t>
  </si>
  <si>
    <t>S0022Z 33M BLC2 Curncy</t>
  </si>
  <si>
    <t>S0022D 33M BLC2 Curncy</t>
  </si>
  <si>
    <t>S0315Z 33M BLC2 Curncy</t>
  </si>
  <si>
    <t>S0315D 33M BLC2 Curncy</t>
  </si>
  <si>
    <t>BPSWS9 BGN  Curncy</t>
  </si>
  <si>
    <t>GBP SWAP (vs SONIA) 9 YR</t>
  </si>
  <si>
    <t>S0141Z 3Y BLC2 Curncy</t>
  </si>
  <si>
    <t>S0141D 3Y BLC2 Curncy</t>
  </si>
  <si>
    <t>S0223Z 3Y BLC2 Curncy</t>
  </si>
  <si>
    <t>S0223D 3Y BLC2 Curncy</t>
  </si>
  <si>
    <t>BPSW30V3 BGN  Curncy</t>
  </si>
  <si>
    <t>GBP SWAP (VS 3M LIB)30YR</t>
  </si>
  <si>
    <t>S0222Z 3Y BLC2 Curncy</t>
  </si>
  <si>
    <t>S0222D 3Y BLC2 Curncy</t>
  </si>
  <si>
    <t>BPSW40 BGN  Curncy</t>
  </si>
  <si>
    <t>GBP SWAP           40 YR</t>
  </si>
  <si>
    <t>S0022Z 3Y BLC2 Curncy</t>
  </si>
  <si>
    <t>S0022D 3Y BLC2 Curncy</t>
  </si>
  <si>
    <t>S0315Z 3Y BLC2 Curncy</t>
  </si>
  <si>
    <t>S0315D 3Y BLC2 Curncy</t>
  </si>
  <si>
    <t>BPSWS10 BGN  Curncy</t>
  </si>
  <si>
    <t>GBP SWAP (vs SONIA) 10YR</t>
  </si>
  <si>
    <t>S0141Z 39M BLC2 Curncy</t>
  </si>
  <si>
    <t>S0141D 39M BLC2 Curncy</t>
  </si>
  <si>
    <t>S0223Z 39M BLC2 Curncy</t>
  </si>
  <si>
    <t>S0223D 39M BLC2 Curncy</t>
  </si>
  <si>
    <t>BPSW40V3 BGN  Curncy</t>
  </si>
  <si>
    <t>GBP SWAP (VS 3M LIB)40YR</t>
  </si>
  <si>
    <t>S0222Z 39M BLC2 Curncy</t>
  </si>
  <si>
    <t>S0222D 39M BLC2 Curncy</t>
  </si>
  <si>
    <t>BPSW50 BGN  Curncy</t>
  </si>
  <si>
    <t>GBP SWAP           50 YR</t>
  </si>
  <si>
    <t>S0022Z 39M BLC2 Curncy</t>
  </si>
  <si>
    <t>S0022D 39M BLC2 Curncy</t>
  </si>
  <si>
    <t>S0315Z 39M BLC2 Curncy</t>
  </si>
  <si>
    <t>S0315D 39M BLC2 Curncy</t>
  </si>
  <si>
    <t>BPSWS12 BGN  Curncy</t>
  </si>
  <si>
    <t>GBP SWAP (vs SONIA) 12YR</t>
  </si>
  <si>
    <t>S0141Z 42M BLC2 Curncy</t>
  </si>
  <si>
    <t>S0141D 42M BLC2 Curncy</t>
  </si>
  <si>
    <t>S0223Z 42M BLC2 Curncy</t>
  </si>
  <si>
    <t>S0223D 42M BLC2 Curncy</t>
  </si>
  <si>
    <t>S0222Z 42M BLC2 Curncy</t>
  </si>
  <si>
    <t>S0222D 42M BLC2 Curncy</t>
  </si>
  <si>
    <t>S0022Z 42M BLC2 Curncy</t>
  </si>
  <si>
    <t>S0022D 42M BLC2 Curncy</t>
  </si>
  <si>
    <t>S0315Z 42M BLC2 Curncy</t>
  </si>
  <si>
    <t>S0315D 42M BLC2 Curncy</t>
  </si>
  <si>
    <t>BPSWS15 BGN  Curncy</t>
  </si>
  <si>
    <t>GBP SWAP (vs SONIA) 15YR</t>
  </si>
  <si>
    <t>S0141Z 45M BLC2 Curncy</t>
  </si>
  <si>
    <t>S0141D 45M BLC2 Curncy</t>
  </si>
  <si>
    <t>S0223Z 45M BLC2 Curncy</t>
  </si>
  <si>
    <t>S0223D 45M BLC2 Curncy</t>
  </si>
  <si>
    <t>S0222Z 45M BLC2 Curncy</t>
  </si>
  <si>
    <t>S0222D 45M BLC2 Curncy</t>
  </si>
  <si>
    <t>S0022Z 45M BLC2 Curncy</t>
  </si>
  <si>
    <t>S0022D 45M BLC2 Curncy</t>
  </si>
  <si>
    <t>S0315Z 45M BLC2 Curncy</t>
  </si>
  <si>
    <t>S0315D 45M BLC2 Curncy</t>
  </si>
  <si>
    <t>BPSWS20 BGN  Curncy</t>
  </si>
  <si>
    <t>GBP SWAP (vs SONIA) 20YR</t>
  </si>
  <si>
    <t>S0141Z 4Y BLC2 Curncy</t>
  </si>
  <si>
    <t>S0141D 4Y BLC2 Curncy</t>
  </si>
  <si>
    <t>S0223Z 4Y BLC2 Curncy</t>
  </si>
  <si>
    <t>S0223D 4Y BLC2 Curncy</t>
  </si>
  <si>
    <t>S0222Z 4Y BLC2 Curncy</t>
  </si>
  <si>
    <t>S0222D 4Y BLC2 Curncy</t>
  </si>
  <si>
    <t>S0022Z 4Y BLC2 Curncy</t>
  </si>
  <si>
    <t>S0022D 4Y BLC2 Curncy</t>
  </si>
  <si>
    <t>S0315Z 4Y BLC2 Curncy</t>
  </si>
  <si>
    <t>S0315D 4Y BLC2 Curncy</t>
  </si>
  <si>
    <t>BPSWS25 BGN  Curncy</t>
  </si>
  <si>
    <t>GBP SWAP (vs SONIA) 25YR</t>
  </si>
  <si>
    <t>S0141Z 17Q BLC2 Curncy</t>
  </si>
  <si>
    <t>S0141D 17Q BLC2 Curncy</t>
  </si>
  <si>
    <t>S0223Z 17Q BLC2 Curncy</t>
  </si>
  <si>
    <t>S0223D 17Q BLC2 Curncy</t>
  </si>
  <si>
    <t>S0222Z 17Q BLC2 Curncy</t>
  </si>
  <si>
    <t>S0222D 17Q BLC2 Curncy</t>
  </si>
  <si>
    <t>S0022Z 17Q BLC2 Curncy</t>
  </si>
  <si>
    <t>S0022D 17Q BLC2 Curncy</t>
  </si>
  <si>
    <t>S0315Z 17Q BLC2 Curncy</t>
  </si>
  <si>
    <t>S0315D 17Q BLC2 Curncy</t>
  </si>
  <si>
    <t>BPSWS30 BGN  Curncy</t>
  </si>
  <si>
    <t>GBP SWAP (vs SONIA) 30YR</t>
  </si>
  <si>
    <t>S0141Z 18Q BLC2 Curncy</t>
  </si>
  <si>
    <t>S0141D 18Q BLC2 Curncy</t>
  </si>
  <si>
    <t>S0223Z 18Q BLC2 Curncy</t>
  </si>
  <si>
    <t>S0223D 18Q BLC2 Curncy</t>
  </si>
  <si>
    <t>S0222Z 18Q BLC2 Curncy</t>
  </si>
  <si>
    <t>S0222D 18Q BLC2 Curncy</t>
  </si>
  <si>
    <t>S0022Z 18Q BLC2 Curncy</t>
  </si>
  <si>
    <t>S0022D 18Q BLC2 Curncy</t>
  </si>
  <si>
    <t>S0315Z 18Q BLC2 Curncy</t>
  </si>
  <si>
    <t>S0315D 18Q BLC2 Curncy</t>
  </si>
  <si>
    <t>BPSWS40 BGN  Curncy</t>
  </si>
  <si>
    <t>GBP SWAP (vs SONIA) 40YR</t>
  </si>
  <si>
    <t>S0141Z 19Q BLC2 Curncy</t>
  </si>
  <si>
    <t>S0141D 19Q BLC2 Curncy</t>
  </si>
  <si>
    <t>S0223Z 19Q BLC2 Curncy</t>
  </si>
  <si>
    <t>S0223D 19Q BLC2 Curncy</t>
  </si>
  <si>
    <t>S0222Z 19Q BLC2 Curncy</t>
  </si>
  <si>
    <t>S0222D 19Q BLC2 Curncy</t>
  </si>
  <si>
    <t>S0022Z 19Q BLC2 Curncy</t>
  </si>
  <si>
    <t>S0022D 19Q BLC2 Curncy</t>
  </si>
  <si>
    <t>S0315Z 19Q BLC2 Curncy</t>
  </si>
  <si>
    <t>S0315D 19Q BLC2 Curncy</t>
  </si>
  <si>
    <t>BPSWS50 BGN  Curncy</t>
  </si>
  <si>
    <t>GBP SWAP (vs SONIA) 50YR</t>
  </si>
  <si>
    <t>S0141Z 5Y BLC2 Curncy</t>
  </si>
  <si>
    <t>S0141D 5Y BLC2 Curncy</t>
  </si>
  <si>
    <t>S0223Z 5Y BLC2 Curncy</t>
  </si>
  <si>
    <t>S0223D 5Y BLC2 Curncy</t>
  </si>
  <si>
    <t>S0222Z 5Y BLC2 Curncy</t>
  </si>
  <si>
    <t>S0222D 5Y BLC2 Curncy</t>
  </si>
  <si>
    <t>S0022Z 5Y BLC2 Curncy</t>
  </si>
  <si>
    <t>S0022D 5Y BLC2 Curncy</t>
  </si>
  <si>
    <t>S0315Z 5Y BLC2 Curncy</t>
  </si>
  <si>
    <t>S0315D 5Y BLC2 Curncy</t>
  </si>
  <si>
    <t>S0141Z 21Q BLC2 Curncy</t>
  </si>
  <si>
    <t>S0141D 21Q BLC2 Curncy</t>
  </si>
  <si>
    <t>S0223Z 21Q BLC2 Curncy</t>
  </si>
  <si>
    <t>S0223D 21Q BLC2 Curncy</t>
  </si>
  <si>
    <t>S0222Z 21Q BLC2 Curncy</t>
  </si>
  <si>
    <t>S0222D 21Q BLC2 Curncy</t>
  </si>
  <si>
    <t>S0022Z 21Q BLC2 Curncy</t>
  </si>
  <si>
    <t>S0022D 21Q BLC2 Curncy</t>
  </si>
  <si>
    <t>S0315Z 21Q BLC2 Curncy</t>
  </si>
  <si>
    <t>S0315D 21Q BLC2 Curncy</t>
  </si>
  <si>
    <t>S0141Z 22Q BLC2 Curncy</t>
  </si>
  <si>
    <t>S0141D 22Q BLC2 Curncy</t>
  </si>
  <si>
    <t>S0223Z 22Q BLC2 Curncy</t>
  </si>
  <si>
    <t>S0223D 22Q BLC2 Curncy</t>
  </si>
  <si>
    <t>S0222Z 22Q BLC2 Curncy</t>
  </si>
  <si>
    <t>S0222D 22Q BLC2 Curncy</t>
  </si>
  <si>
    <t>S0022Z 22Q BLC2 Curncy</t>
  </si>
  <si>
    <t>S0022D 22Q BLC2 Curncy</t>
  </si>
  <si>
    <t>S0315Z 22Q BLC2 Curncy</t>
  </si>
  <si>
    <t>S0315D 22Q BLC2 Curncy</t>
  </si>
  <si>
    <t>S0141Z 23Q BLC2 Curncy</t>
  </si>
  <si>
    <t>S0141D 23Q BLC2 Curncy</t>
  </si>
  <si>
    <t>S0223Z 23Q BLC2 Curncy</t>
  </si>
  <si>
    <t>S0223D 23Q BLC2 Curncy</t>
  </si>
  <si>
    <t>S0222Z 23Q BLC2 Curncy</t>
  </si>
  <si>
    <t>S0222D 23Q BLC2 Curncy</t>
  </si>
  <si>
    <t>S0022Z 23Q BLC2 Curncy</t>
  </si>
  <si>
    <t>S0022D 23Q BLC2 Curncy</t>
  </si>
  <si>
    <t>S0315Z 23Q BLC2 Curncy</t>
  </si>
  <si>
    <t>S0315D 23Q BLC2 Curncy</t>
  </si>
  <si>
    <t>S0141Z 6Y BLC2 Curncy</t>
  </si>
  <si>
    <t>S0141D 6Y BLC2 Curncy</t>
  </si>
  <si>
    <t>S0223Z 6Y BLC2 Curncy</t>
  </si>
  <si>
    <t>S0223D 6Y BLC2 Curncy</t>
  </si>
  <si>
    <t>S0222Z 6Y BLC2 Curncy</t>
  </si>
  <si>
    <t>S0222D 6Y BLC2 Curncy</t>
  </si>
  <si>
    <t>S0022Z 6Y BLC2 Curncy</t>
  </si>
  <si>
    <t>S0022D 6Y BLC2 Curncy</t>
  </si>
  <si>
    <t>S0315Z 6Y BLC2 Curncy</t>
  </si>
  <si>
    <t>S0315D 6Y BLC2 Curncy</t>
  </si>
  <si>
    <t>S0141Z 25Q BLC2 Curncy</t>
  </si>
  <si>
    <t>S0141D 25Q BLC2 Curncy</t>
  </si>
  <si>
    <t>S0223Z 25Q BLC2 Curncy</t>
  </si>
  <si>
    <t>S0223D 25Q BLC2 Curncy</t>
  </si>
  <si>
    <t>S0222Z 25Q BLC2 Curncy</t>
  </si>
  <si>
    <t>S0222D 25Q BLC2 Curncy</t>
  </si>
  <si>
    <t>S0022Z 25Q BLC2 Curncy</t>
  </si>
  <si>
    <t>S0022D 25Q BLC2 Curncy</t>
  </si>
  <si>
    <t>S0315Z 25Q BLC2 Curncy</t>
  </si>
  <si>
    <t>S0315D 25Q BLC2 Curncy</t>
  </si>
  <si>
    <t>S0141Z 26Q BLC2 Curncy</t>
  </si>
  <si>
    <t>S0141D 26Q BLC2 Curncy</t>
  </si>
  <si>
    <t>S0223Z 26Q BLC2 Curncy</t>
  </si>
  <si>
    <t>S0223D 26Q BLC2 Curncy</t>
  </si>
  <si>
    <t>S0222Z 26Q BLC2 Curncy</t>
  </si>
  <si>
    <t>S0222D 26Q BLC2 Curncy</t>
  </si>
  <si>
    <t>S0022Z 26Q BLC2 Curncy</t>
  </si>
  <si>
    <t>S0022D 26Q BLC2 Curncy</t>
  </si>
  <si>
    <t>S0315Z 26Q BLC2 Curncy</t>
  </si>
  <si>
    <t>S0315D 26Q BLC2 Curncy</t>
  </si>
  <si>
    <t>S0141Z 27Q BLC2 Curncy</t>
  </si>
  <si>
    <t>S0141D 27Q BLC2 Curncy</t>
  </si>
  <si>
    <t>S0223Z 27Q BLC2 Curncy</t>
  </si>
  <si>
    <t>S0223D 27Q BLC2 Curncy</t>
  </si>
  <si>
    <t>S0222Z 27Q BLC2 Curncy</t>
  </si>
  <si>
    <t>S0222D 27Q BLC2 Curncy</t>
  </si>
  <si>
    <t>S0022Z 27Q BLC2 Curncy</t>
  </si>
  <si>
    <t>S0022D 27Q BLC2 Curncy</t>
  </si>
  <si>
    <t>S0315Z 27Q BLC2 Curncy</t>
  </si>
  <si>
    <t>S0315D 27Q BLC2 Curncy</t>
  </si>
  <si>
    <t>S0141Z 7Y BLC2 Curncy</t>
  </si>
  <si>
    <t>S0141D 7Y BLC2 Curncy</t>
  </si>
  <si>
    <t>S0223Z 7Y BLC2 Curncy</t>
  </si>
  <si>
    <t>S0223D 7Y BLC2 Curncy</t>
  </si>
  <si>
    <t>S0222Z 7Y BLC2 Curncy</t>
  </si>
  <si>
    <t>S0222D 7Y BLC2 Curncy</t>
  </si>
  <si>
    <t>S0022Z 7Y BLC2 Curncy</t>
  </si>
  <si>
    <t>S0022D 7Y BLC2 Curncy</t>
  </si>
  <si>
    <t>S0315Z 7Y BLC2 Curncy</t>
  </si>
  <si>
    <t>S0315D 7Y BLC2 Curncy</t>
  </si>
  <si>
    <t>S0141Z 29Q BLC2 Curncy</t>
  </si>
  <si>
    <t>S0141D 29Q BLC2 Curncy</t>
  </si>
  <si>
    <t>S0223Z 29Q BLC2 Curncy</t>
  </si>
  <si>
    <t>S0223D 29Q BLC2 Curncy</t>
  </si>
  <si>
    <t>S0222Z 29Q BLC2 Curncy</t>
  </si>
  <si>
    <t>S0222D 29Q BLC2 Curncy</t>
  </si>
  <si>
    <t>S0022Z 29Q BLC2 Curncy</t>
  </si>
  <si>
    <t>S0022D 29Q BLC2 Curncy</t>
  </si>
  <si>
    <t>S0315Z 29Q BLC2 Curncy</t>
  </si>
  <si>
    <t>S0315D 29Q BLC2 Curncy</t>
  </si>
  <si>
    <t>S0141Z 30Q BLC2 Curncy</t>
  </si>
  <si>
    <t>S0141D 30Q BLC2 Curncy</t>
  </si>
  <si>
    <t>S0223Z 30Q BLC2 Curncy</t>
  </si>
  <si>
    <t>S0223D 30Q BLC2 Curncy</t>
  </si>
  <si>
    <t>S0222Z 30Q BLC2 Curncy</t>
  </si>
  <si>
    <t>S0222D 30Q BLC2 Curncy</t>
  </si>
  <si>
    <t>S0022Z 30Q BLC2 Curncy</t>
  </si>
  <si>
    <t>S0022D 30Q BLC2 Curncy</t>
  </si>
  <si>
    <t>S0315Z 30Q BLC2 Curncy</t>
  </si>
  <si>
    <t>S0315D 30Q BLC2 Curncy</t>
  </si>
  <si>
    <t>S0141Z 31Q BLC2 Curncy</t>
  </si>
  <si>
    <t>S0141D 31Q BLC2 Curncy</t>
  </si>
  <si>
    <t>S0223Z 31Q BLC2 Curncy</t>
  </si>
  <si>
    <t>S0223D 31Q BLC2 Curncy</t>
  </si>
  <si>
    <t>S0222Z 31Q BLC2 Curncy</t>
  </si>
  <si>
    <t>S0222D 31Q BLC2 Curncy</t>
  </si>
  <si>
    <t>S0022Z 31Q BLC2 Curncy</t>
  </si>
  <si>
    <t>S0022D 31Q BLC2 Curncy</t>
  </si>
  <si>
    <t>S0315Z 31Q BLC2 Curncy</t>
  </si>
  <si>
    <t>S0315D 31Q BLC2 Curncy</t>
  </si>
  <si>
    <t>S0141Z 8Y BLC2 Curncy</t>
  </si>
  <si>
    <t>S0141D 8Y BLC2 Curncy</t>
  </si>
  <si>
    <t>S0223Z 8Y BLC2 Curncy</t>
  </si>
  <si>
    <t>S0223D 8Y BLC2 Curncy</t>
  </si>
  <si>
    <t>S0222Z 8Y BLC2 Curncy</t>
  </si>
  <si>
    <t>S0222D 8Y BLC2 Curncy</t>
  </si>
  <si>
    <t>S0022Z 8Y BLC2 Curncy</t>
  </si>
  <si>
    <t>S0022D 8Y BLC2 Curncy</t>
  </si>
  <si>
    <t>S0315Z 8Y BLC2 Curncy</t>
  </si>
  <si>
    <t>S0315D 8Y BLC2 Curncy</t>
  </si>
  <si>
    <t>S0141Z 33Q BLC2 Curncy</t>
  </si>
  <si>
    <t>S0141D 33Q BLC2 Curncy</t>
  </si>
  <si>
    <t>S0223Z 33Q BLC2 Curncy</t>
  </si>
  <si>
    <t>S0223D 33Q BLC2 Curncy</t>
  </si>
  <si>
    <t>S0222Z 33Q BLC2 Curncy</t>
  </si>
  <si>
    <t>S0222D 33Q BLC2 Curncy</t>
  </si>
  <si>
    <t>S0022Z 33Q BLC2 Curncy</t>
  </si>
  <si>
    <t>S0022D 33Q BLC2 Curncy</t>
  </si>
  <si>
    <t>S0315Z 33Q BLC2 Curncy</t>
  </si>
  <si>
    <t>S0315D 33Q BLC2 Curncy</t>
  </si>
  <si>
    <t>S0141Z 34Q BLC2 Curncy</t>
  </si>
  <si>
    <t>S0141D 34Q BLC2 Curncy</t>
  </si>
  <si>
    <t>S0223Z 34Q BLC2 Curncy</t>
  </si>
  <si>
    <t>S0223D 34Q BLC2 Curncy</t>
  </si>
  <si>
    <t>S0222Z 34Q BLC2 Curncy</t>
  </si>
  <si>
    <t>S0222D 34Q BLC2 Curncy</t>
  </si>
  <si>
    <t>S0022Z 34Q BLC2 Curncy</t>
  </si>
  <si>
    <t>S0022D 34Q BLC2 Curncy</t>
  </si>
  <si>
    <t>S0315Z 34Q BLC2 Curncy</t>
  </si>
  <si>
    <t>S0315D 34Q BLC2 Curncy</t>
  </si>
  <si>
    <t>S0141Z 35Q BLC2 Curncy</t>
  </si>
  <si>
    <t>S0141D 35Q BLC2 Curncy</t>
  </si>
  <si>
    <t>S0223Z 35Q BLC2 Curncy</t>
  </si>
  <si>
    <t>S0223D 35Q BLC2 Curncy</t>
  </si>
  <si>
    <t>S0222Z 35Q BLC2 Curncy</t>
  </si>
  <si>
    <t>S0222D 35Q BLC2 Curncy</t>
  </si>
  <si>
    <t>S0022Z 35Q BLC2 Curncy</t>
  </si>
  <si>
    <t>S0022D 35Q BLC2 Curncy</t>
  </si>
  <si>
    <t>S0315Z 35Q BLC2 Curncy</t>
  </si>
  <si>
    <t>S0315D 35Q BLC2 Curncy</t>
  </si>
  <si>
    <t>S0141Z 9Y BLC2 Curncy</t>
  </si>
  <si>
    <t>S0141D 9Y BLC2 Curncy</t>
  </si>
  <si>
    <t>S0223Z 9Y BLC2 Curncy</t>
  </si>
  <si>
    <t>S0223D 9Y BLC2 Curncy</t>
  </si>
  <si>
    <t>S0222Z 9Y BLC2 Curncy</t>
  </si>
  <si>
    <t>S0222D 9Y BLC2 Curncy</t>
  </si>
  <si>
    <t>S0022Z 9Y BLC2 Curncy</t>
  </si>
  <si>
    <t>S0022D 9Y BLC2 Curncy</t>
  </si>
  <si>
    <t>S0315Z 9Y BLC2 Curncy</t>
  </si>
  <si>
    <t>S0315D 9Y BLC2 Curncy</t>
  </si>
  <si>
    <t>S0141Z 37Q BLC2 Curncy</t>
  </si>
  <si>
    <t>S0141D 37Q BLC2 Curncy</t>
  </si>
  <si>
    <t>S0223Z 37Q BLC2 Curncy</t>
  </si>
  <si>
    <t>S0223D 37Q BLC2 Curncy</t>
  </si>
  <si>
    <t>S0222Z 37Q BLC2 Curncy</t>
  </si>
  <si>
    <t>S0222D 37Q BLC2 Curncy</t>
  </si>
  <si>
    <t>S0022Z 37Q BLC2 Curncy</t>
  </si>
  <si>
    <t>S0022D 37Q BLC2 Curncy</t>
  </si>
  <si>
    <t>S0315Z 37Q BLC2 Curncy</t>
  </si>
  <si>
    <t>S0315D 37Q BLC2 Curncy</t>
  </si>
  <si>
    <t>S0141Z 38Q BLC2 Curncy</t>
  </si>
  <si>
    <t>S0141D 38Q BLC2 Curncy</t>
  </si>
  <si>
    <t>S0223Z 38Q BLC2 Curncy</t>
  </si>
  <si>
    <t>S0223D 38Q BLC2 Curncy</t>
  </si>
  <si>
    <t>S0222Z 38Q BLC2 Curncy</t>
  </si>
  <si>
    <t>S0222D 38Q BLC2 Curncy</t>
  </si>
  <si>
    <t>S0022Z 38Q BLC2 Curncy</t>
  </si>
  <si>
    <t>S0022D 38Q BLC2 Curncy</t>
  </si>
  <si>
    <t>S0315Z 38Q BLC2 Curncy</t>
  </si>
  <si>
    <t>S0315D 38Q BLC2 Curncy</t>
  </si>
  <si>
    <t>S0141Z 39Q BLC2 Curncy</t>
  </si>
  <si>
    <t>S0141D 39Q BLC2 Curncy</t>
  </si>
  <si>
    <t>S0223Z 39Q BLC2 Curncy</t>
  </si>
  <si>
    <t>S0223D 39Q BLC2 Curncy</t>
  </si>
  <si>
    <t>S0222Z 39Q BLC2 Curncy</t>
  </si>
  <si>
    <t>S0222D 39Q BLC2 Curncy</t>
  </si>
  <si>
    <t>S0022Z 39Q BLC2 Curncy</t>
  </si>
  <si>
    <t>S0022D 39Q BLC2 Curncy</t>
  </si>
  <si>
    <t>S0315Z 39Q BLC2 Curncy</t>
  </si>
  <si>
    <t>S0315D 39Q BLC2 Curncy</t>
  </si>
  <si>
    <t>S0141Z 10Y BLC2 Curncy</t>
  </si>
  <si>
    <t>S0141D 10Y BLC2 Curncy</t>
  </si>
  <si>
    <t>S0223Z 10Y BLC2 Curncy</t>
  </si>
  <si>
    <t>S0223D 10Y BLC2 Curncy</t>
  </si>
  <si>
    <t>S0222Z 10Y BLC2 Curncy</t>
  </si>
  <si>
    <t>S0222D 10Y BLC2 Curncy</t>
  </si>
  <si>
    <t>S0022Z 10Y BLC2 Curncy</t>
  </si>
  <si>
    <t>S0022D 10Y BLC2 Curncy</t>
  </si>
  <si>
    <t>S0315Z 10Y BLC2 Curncy</t>
  </si>
  <si>
    <t>S0315D 10Y BLC2 Curncy</t>
  </si>
  <si>
    <t>S0141Z 11Y BLC2 Curncy</t>
  </si>
  <si>
    <t>S0141D 11Y BLC2 Curncy</t>
  </si>
  <si>
    <t>S0223Z 11Y BLC2 Curncy</t>
  </si>
  <si>
    <t>S0223D 11Y BLC2 Curncy</t>
  </si>
  <si>
    <t>S0222Z 11Y BLC2 Curncy</t>
  </si>
  <si>
    <t>S0222D 11Y BLC2 Curncy</t>
  </si>
  <si>
    <t>S0022Z 11Y BLC2 Curncy</t>
  </si>
  <si>
    <t>S0022D 11Y BLC2 Curncy</t>
  </si>
  <si>
    <t>S0315Z 11Y BLC2 Curncy</t>
  </si>
  <si>
    <t>S0315D 11Y BLC2 Curncy</t>
  </si>
  <si>
    <t>S0141Z 12Y BLC2 Curncy</t>
  </si>
  <si>
    <t>S0141D 12Y BLC2 Curncy</t>
  </si>
  <si>
    <t>S0223Z 12Y BLC2 Curncy</t>
  </si>
  <si>
    <t>S0223D 12Y BLC2 Curncy</t>
  </si>
  <si>
    <t>S0222Z 12Y BLC2 Curncy</t>
  </si>
  <si>
    <t>S0222D 12Y BLC2 Curncy</t>
  </si>
  <si>
    <t>S0022Z 12Y BLC2 Curncy</t>
  </si>
  <si>
    <t>S0022D 12Y BLC2 Curncy</t>
  </si>
  <si>
    <t>S0315Z 12Y BLC2 Curncy</t>
  </si>
  <si>
    <t>S0315D 12Y BLC2 Curncy</t>
  </si>
  <si>
    <t>S0141Z 13Y BLC2 Curncy</t>
  </si>
  <si>
    <t>S0141D 13Y BLC2 Curncy</t>
  </si>
  <si>
    <t>S0223Z 13Y BLC2 Curncy</t>
  </si>
  <si>
    <t>S0223D 13Y BLC2 Curncy</t>
  </si>
  <si>
    <t>S0222Z 13Y BLC2 Curncy</t>
  </si>
  <si>
    <t>S0222D 13Y BLC2 Curncy</t>
  </si>
  <si>
    <t>S0022Z 13Y BLC2 Curncy</t>
  </si>
  <si>
    <t>S0022D 13Y BLC2 Curncy</t>
  </si>
  <si>
    <t>S0315Z 13Y BLC2 Curncy</t>
  </si>
  <si>
    <t>S0315D 13Y BLC2 Curncy</t>
  </si>
  <si>
    <t>S0141Z 14Y BLC2 Curncy</t>
  </si>
  <si>
    <t>S0141D 14Y BLC2 Curncy</t>
  </si>
  <si>
    <t>S0223Z 14Y BLC2 Curncy</t>
  </si>
  <si>
    <t>S0223D 14Y BLC2 Curncy</t>
  </si>
  <si>
    <t>S0222Z 14Y BLC2 Curncy</t>
  </si>
  <si>
    <t>S0222D 14Y BLC2 Curncy</t>
  </si>
  <si>
    <t>S0022Z 14Y BLC2 Curncy</t>
  </si>
  <si>
    <t>S0022D 14Y BLC2 Curncy</t>
  </si>
  <si>
    <t>S0315Z 14Y BLC2 Curncy</t>
  </si>
  <si>
    <t>S0315D 14Y BLC2 Curncy</t>
  </si>
  <si>
    <t>S0141Z 15Y BLC2 Curncy</t>
  </si>
  <si>
    <t>S0141D 15Y BLC2 Curncy</t>
  </si>
  <si>
    <t>S0223Z 15Y BLC2 Curncy</t>
  </si>
  <si>
    <t>S0223D 15Y BLC2 Curncy</t>
  </si>
  <si>
    <t>S0222Z 15Y BLC2 Curncy</t>
  </si>
  <si>
    <t>S0222D 15Y BLC2 Curncy</t>
  </si>
  <si>
    <t>S0022Z 15Y BLC2 Curncy</t>
  </si>
  <si>
    <t>S0022D 15Y BLC2 Curncy</t>
  </si>
  <si>
    <t>S0315Z 15Y BLC2 Curncy</t>
  </si>
  <si>
    <t>S0315D 15Y BLC2 Curncy</t>
  </si>
  <si>
    <t>S0141Z 16Y BLC2 Curncy</t>
  </si>
  <si>
    <t>S0141D 16Y BLC2 Curncy</t>
  </si>
  <si>
    <t>S0223Z 16Y BLC2 Curncy</t>
  </si>
  <si>
    <t>S0223D 16Y BLC2 Curncy</t>
  </si>
  <si>
    <t>S0222Z 16Y BLC2 Curncy</t>
  </si>
  <si>
    <t>S0222D 16Y BLC2 Curncy</t>
  </si>
  <si>
    <t>S0022Z 16Y BLC2 Curncy</t>
  </si>
  <si>
    <t>S0022D 16Y BLC2 Curncy</t>
  </si>
  <si>
    <t>S0315Z 16Y BLC2 Curncy</t>
  </si>
  <si>
    <t>S0315D 16Y BLC2 Curncy</t>
  </si>
  <si>
    <t>S0141Z 17Y BLC2 Curncy</t>
  </si>
  <si>
    <t>S0141D 17Y BLC2 Curncy</t>
  </si>
  <si>
    <t>S0223Z 17Y BLC2 Curncy</t>
  </si>
  <si>
    <t>S0223D 17Y BLC2 Curncy</t>
  </si>
  <si>
    <t>S0222Z 17Y BLC2 Curncy</t>
  </si>
  <si>
    <t>S0222D 17Y BLC2 Curncy</t>
  </si>
  <si>
    <t>S0022Z 17Y BLC2 Curncy</t>
  </si>
  <si>
    <t>S0022D 17Y BLC2 Curncy</t>
  </si>
  <si>
    <t>S0315Z 17Y BLC2 Curncy</t>
  </si>
  <si>
    <t>S0315D 17Y BLC2 Curncy</t>
  </si>
  <si>
    <t>S0141Z 18Y BLC2 Curncy</t>
  </si>
  <si>
    <t>S0141D 18Y BLC2 Curncy</t>
  </si>
  <si>
    <t>S0223Z 18Y BLC2 Curncy</t>
  </si>
  <si>
    <t>S0223D 18Y BLC2 Curncy</t>
  </si>
  <si>
    <t>S0222Z 18Y BLC2 Curncy</t>
  </si>
  <si>
    <t>S0222D 18Y BLC2 Curncy</t>
  </si>
  <si>
    <t>S0022Z 18Y BLC2 Curncy</t>
  </si>
  <si>
    <t>S0022D 18Y BLC2 Curncy</t>
  </si>
  <si>
    <t>S0315Z 18Y BLC2 Curncy</t>
  </si>
  <si>
    <t>S0315D 18Y BLC2 Curncy</t>
  </si>
  <si>
    <t>S0141Z 19Y BLC2 Curncy</t>
  </si>
  <si>
    <t>S0141D 19Y BLC2 Curncy</t>
  </si>
  <si>
    <t>S0223Z 19Y BLC2 Curncy</t>
  </si>
  <si>
    <t>S0223D 19Y BLC2 Curncy</t>
  </si>
  <si>
    <t>S0222Z 19Y BLC2 Curncy</t>
  </si>
  <si>
    <t>S0222D 19Y BLC2 Curncy</t>
  </si>
  <si>
    <t>S0022Z 19Y BLC2 Curncy</t>
  </si>
  <si>
    <t>S0022D 19Y BLC2 Curncy</t>
  </si>
  <si>
    <t>S0315Z 19Y BLC2 Curncy</t>
  </si>
  <si>
    <t>S0315D 19Y BLC2 Curncy</t>
  </si>
  <si>
    <t>S0141Z 20Y BLC2 Curncy</t>
  </si>
  <si>
    <t>S0141D 20Y BLC2 Curncy</t>
  </si>
  <si>
    <t>S0223Z 20Y BLC2 Curncy</t>
  </si>
  <si>
    <t>S0223D 20Y BLC2 Curncy</t>
  </si>
  <si>
    <t>S0222Z 20Y BLC2 Curncy</t>
  </si>
  <si>
    <t>S0222D 20Y BLC2 Curncy</t>
  </si>
  <si>
    <t>S0022Z 20Y BLC2 Curncy</t>
  </si>
  <si>
    <t>S0022D 20Y BLC2 Curncy</t>
  </si>
  <si>
    <t>S0315Z 20Y BLC2 Curncy</t>
  </si>
  <si>
    <t>S0315D 20Y BLC2 Curncy</t>
  </si>
  <si>
    <t>S0141Z 21Y BLC2 Curncy</t>
  </si>
  <si>
    <t>S0141D 21Y BLC2 Curncy</t>
  </si>
  <si>
    <t>S0223Z 21Y BLC2 Curncy</t>
  </si>
  <si>
    <t>S0223D 21Y BLC2 Curncy</t>
  </si>
  <si>
    <t>S0222Z 21Y BLC2 Curncy</t>
  </si>
  <si>
    <t>S0222D 21Y BLC2 Curncy</t>
  </si>
  <si>
    <t>S0022Z 21Y BLC2 Curncy</t>
  </si>
  <si>
    <t>S0022D 21Y BLC2 Curncy</t>
  </si>
  <si>
    <t>S0315Z 21Y BLC2 Curncy</t>
  </si>
  <si>
    <t>S0315D 21Y BLC2 Curncy</t>
  </si>
  <si>
    <t>S0141Z 22Y BLC2 Curncy</t>
  </si>
  <si>
    <t>S0141D 22Y BLC2 Curncy</t>
  </si>
  <si>
    <t>S0223Z 22Y BLC2 Curncy</t>
  </si>
  <si>
    <t>S0223D 22Y BLC2 Curncy</t>
  </si>
  <si>
    <t>S0222Z 22Y BLC2 Curncy</t>
  </si>
  <si>
    <t>S0222D 22Y BLC2 Curncy</t>
  </si>
  <si>
    <t>S0022Z 22Y BLC2 Curncy</t>
  </si>
  <si>
    <t>S0022D 22Y BLC2 Curncy</t>
  </si>
  <si>
    <t>S0315Z 22Y BLC2 Curncy</t>
  </si>
  <si>
    <t>S0315D 22Y BLC2 Curncy</t>
  </si>
  <si>
    <t>S0141Z 23Y BLC2 Curncy</t>
  </si>
  <si>
    <t>S0141D 23Y BLC2 Curncy</t>
  </si>
  <si>
    <t>S0223Z 23Y BLC2 Curncy</t>
  </si>
  <si>
    <t>S0223D 23Y BLC2 Curncy</t>
  </si>
  <si>
    <t>S0222Z 23Y BLC2 Curncy</t>
  </si>
  <si>
    <t>S0222D 23Y BLC2 Curncy</t>
  </si>
  <si>
    <t>S0022Z 23Y BLC2 Curncy</t>
  </si>
  <si>
    <t>S0022D 23Y BLC2 Curncy</t>
  </si>
  <si>
    <t>S0315Z 23Y BLC2 Curncy</t>
  </si>
  <si>
    <t>S0315D 23Y BLC2 Curncy</t>
  </si>
  <si>
    <t>S0141Z 24Y BLC2 Curncy</t>
  </si>
  <si>
    <t>S0141D 24Y BLC2 Curncy</t>
  </si>
  <si>
    <t>S0223Z 24Y BLC2 Curncy</t>
  </si>
  <si>
    <t>S0223D 24Y BLC2 Curncy</t>
  </si>
  <si>
    <t>S0222Z 24Y BLC2 Curncy</t>
  </si>
  <si>
    <t>S0222D 24Y BLC2 Curncy</t>
  </si>
  <si>
    <t>S0022Z 24Y BLC2 Curncy</t>
  </si>
  <si>
    <t>S0022D 24Y BLC2 Curncy</t>
  </si>
  <si>
    <t>S0315Z 24Y BLC2 Curncy</t>
  </si>
  <si>
    <t>S0315D 24Y BLC2 Curncy</t>
  </si>
  <si>
    <t>S0141Z 25Y BLC2 Curncy</t>
  </si>
  <si>
    <t>S0141D 25Y BLC2 Curncy</t>
  </si>
  <si>
    <t>S0223Z 25Y BLC2 Curncy</t>
  </si>
  <si>
    <t>S0223D 25Y BLC2 Curncy</t>
  </si>
  <si>
    <t>S0222Z 25Y BLC2 Curncy</t>
  </si>
  <si>
    <t>S0222D 25Y BLC2 Curncy</t>
  </si>
  <si>
    <t>S0022Z 25Y BLC2 Curncy</t>
  </si>
  <si>
    <t>S0022D 25Y BLC2 Curncy</t>
  </si>
  <si>
    <t>S0315Z 25Y BLC2 Curncy</t>
  </si>
  <si>
    <t>S0315D 25Y BLC2 Curncy</t>
  </si>
  <si>
    <t>S0141Z 26Y BLC2 Curncy</t>
  </si>
  <si>
    <t>S0141D 26Y BLC2 Curncy</t>
  </si>
  <si>
    <t>S0223Z 26Y BLC2 Curncy</t>
  </si>
  <si>
    <t>S0223D 26Y BLC2 Curncy</t>
  </si>
  <si>
    <t>S0222Z 26Y BLC2 Curncy</t>
  </si>
  <si>
    <t>S0222D 26Y BLC2 Curncy</t>
  </si>
  <si>
    <t>S0022Z 26Y BLC2 Curncy</t>
  </si>
  <si>
    <t>S0022D 26Y BLC2 Curncy</t>
  </si>
  <si>
    <t>S0315Z 26Y BLC2 Curncy</t>
  </si>
  <si>
    <t>S0315D 26Y BLC2 Curncy</t>
  </si>
  <si>
    <t>S0141Z 27Y BLC2 Curncy</t>
  </si>
  <si>
    <t>S0141D 27Y BLC2 Curncy</t>
  </si>
  <si>
    <t>S0223Z 27Y BLC2 Curncy</t>
  </si>
  <si>
    <t>S0223D 27Y BLC2 Curncy</t>
  </si>
  <si>
    <t>S0222Z 27Y BLC2 Curncy</t>
  </si>
  <si>
    <t>S0222D 27Y BLC2 Curncy</t>
  </si>
  <si>
    <t>S0022Z 27Y BLC2 Curncy</t>
  </si>
  <si>
    <t>S0022D 27Y BLC2 Curncy</t>
  </si>
  <si>
    <t>S0315Z 27Y BLC2 Curncy</t>
  </si>
  <si>
    <t>S0315D 27Y BLC2 Curncy</t>
  </si>
  <si>
    <t>S0141Z 28Y BLC2 Curncy</t>
  </si>
  <si>
    <t>S0141D 28Y BLC2 Curncy</t>
  </si>
  <si>
    <t>S0223Z 28Y BLC2 Curncy</t>
  </si>
  <si>
    <t>S0223D 28Y BLC2 Curncy</t>
  </si>
  <si>
    <t>S0222Z 28Y BLC2 Curncy</t>
  </si>
  <si>
    <t>S0222D 28Y BLC2 Curncy</t>
  </si>
  <si>
    <t>S0022Z 28Y BLC2 Curncy</t>
  </si>
  <si>
    <t>S0022D 28Y BLC2 Curncy</t>
  </si>
  <si>
    <t>S0315Z 28Y BLC2 Curncy</t>
  </si>
  <si>
    <t>S0315D 28Y BLC2 Curncy</t>
  </si>
  <si>
    <t>S0141Z 29Y BLC2 Curncy</t>
  </si>
  <si>
    <t>S0141D 29Y BLC2 Curncy</t>
  </si>
  <si>
    <t>S0223Z 29Y BLC2 Curncy</t>
  </si>
  <si>
    <t>S0223D 29Y BLC2 Curncy</t>
  </si>
  <si>
    <t>S0222Z 29Y BLC2 Curncy</t>
  </si>
  <si>
    <t>S0222D 29Y BLC2 Curncy</t>
  </si>
  <si>
    <t>S0022Z 29Y BLC2 Curncy</t>
  </si>
  <si>
    <t>S0022D 29Y BLC2 Curncy</t>
  </si>
  <si>
    <t>S0315Z 29Y BLC2 Curncy</t>
  </si>
  <si>
    <t>S0315D 29Y BLC2 Curncy</t>
  </si>
  <si>
    <t>S0141Z 30Y BLC2 Curncy</t>
  </si>
  <si>
    <t>S0141D 30Y BLC2 Curncy</t>
  </si>
  <si>
    <t>S0223Z 30Y BLC2 Curncy</t>
  </si>
  <si>
    <t>S0223D 30Y BLC2 Curncy</t>
  </si>
  <si>
    <t>S0222Z 30Y BLC2 Curncy</t>
  </si>
  <si>
    <t>S0222D 30Y BLC2 Curncy</t>
  </si>
  <si>
    <t>S0022Z 30Y BLC2 Curncy</t>
  </si>
  <si>
    <t>S0022D 30Y BLC2 Curncy</t>
  </si>
  <si>
    <t>S0315Z 30Y BLC2 Curncy</t>
  </si>
  <si>
    <t>S0315D 30Y BLC2 Curncy</t>
  </si>
  <si>
    <t>S0141Z 31Y BLC2 Curncy</t>
  </si>
  <si>
    <t>S0141D 31Y BLC2 Curncy</t>
  </si>
  <si>
    <t>S0223Z 31Y BLC2 Curncy</t>
  </si>
  <si>
    <t>S0223D 31Y BLC2 Curncy</t>
  </si>
  <si>
    <t>S0222Z 31Y BLC2 Curncy</t>
  </si>
  <si>
    <t>S0222D 31Y BLC2 Curncy</t>
  </si>
  <si>
    <t>S0022Z 31Y BLC2 Curncy</t>
  </si>
  <si>
    <t>S0022D 31Y BLC2 Curncy</t>
  </si>
  <si>
    <t>S0315Z 31Y BLC2 Curncy</t>
  </si>
  <si>
    <t>S0315D 31Y BLC2 Curncy</t>
  </si>
  <si>
    <t>S0141Z 32Y BLC2 Curncy</t>
  </si>
  <si>
    <t>S0141D 32Y BLC2 Curncy</t>
  </si>
  <si>
    <t>S0223Z 32Y BLC2 Curncy</t>
  </si>
  <si>
    <t>S0223D 32Y BLC2 Curncy</t>
  </si>
  <si>
    <t>S0222Z 32Y BLC2 Curncy</t>
  </si>
  <si>
    <t>S0222D 32Y BLC2 Curncy</t>
  </si>
  <si>
    <t>S0022Z 32Y BLC2 Curncy</t>
  </si>
  <si>
    <t>S0022D 32Y BLC2 Curncy</t>
  </si>
  <si>
    <t>S0315Z 32Y BLC2 Curncy</t>
  </si>
  <si>
    <t>S0315D 32Y BLC2 Curncy</t>
  </si>
  <si>
    <t>S0141Z 33Y BLC2 Curncy</t>
  </si>
  <si>
    <t>S0141D 33Y BLC2 Curncy</t>
  </si>
  <si>
    <t>S0223Z 33Y BLC2 Curncy</t>
  </si>
  <si>
    <t>S0223D 33Y BLC2 Curncy</t>
  </si>
  <si>
    <t>S0222Z 33Y BLC2 Curncy</t>
  </si>
  <si>
    <t>S0222D 33Y BLC2 Curncy</t>
  </si>
  <si>
    <t>S0022Z 33Y BLC2 Curncy</t>
  </si>
  <si>
    <t>S0022D 33Y BLC2 Curncy</t>
  </si>
  <si>
    <t>S0315Z 33Y BLC2 Curncy</t>
  </si>
  <si>
    <t>S0315D 33Y BLC2 Curncy</t>
  </si>
  <si>
    <t>S0141Z 34Y BLC2 Curncy</t>
  </si>
  <si>
    <t>S0141D 34Y BLC2 Curncy</t>
  </si>
  <si>
    <t>S0223Z 34Y BLC2 Curncy</t>
  </si>
  <si>
    <t>S0223D 34Y BLC2 Curncy</t>
  </si>
  <si>
    <t>S0222Z 34Y BLC2 Curncy</t>
  </si>
  <si>
    <t>S0222D 34Y BLC2 Curncy</t>
  </si>
  <si>
    <t>S0022Z 34Y BLC2 Curncy</t>
  </si>
  <si>
    <t>S0022D 34Y BLC2 Curncy</t>
  </si>
  <si>
    <t>S0315Z 34Y BLC2 Curncy</t>
  </si>
  <si>
    <t>S0315D 34Y BLC2 Curncy</t>
  </si>
  <si>
    <t>S0141Z 35Y BLC2 Curncy</t>
  </si>
  <si>
    <t>S0141D 35Y BLC2 Curncy</t>
  </si>
  <si>
    <t>S0223Z 35Y BLC2 Curncy</t>
  </si>
  <si>
    <t>S0223D 35Y BLC2 Curncy</t>
  </si>
  <si>
    <t>S0222Z 35Y BLC2 Curncy</t>
  </si>
  <si>
    <t>S0222D 35Y BLC2 Curncy</t>
  </si>
  <si>
    <t>S0022Z 35Y BLC2 Curncy</t>
  </si>
  <si>
    <t>S0022D 35Y BLC2 Curncy</t>
  </si>
  <si>
    <t>S0315Z 35Y BLC2 Curncy</t>
  </si>
  <si>
    <t>S0315D 35Y BLC2 Curncy</t>
  </si>
  <si>
    <t>S0141Z 36Y BLC2 Curncy</t>
  </si>
  <si>
    <t>S0141D 36Y BLC2 Curncy</t>
  </si>
  <si>
    <t>S0223Z 36Y BLC2 Curncy</t>
  </si>
  <si>
    <t>S0223D 36Y BLC2 Curncy</t>
  </si>
  <si>
    <t>S0222Z 36Y BLC2 Curncy</t>
  </si>
  <si>
    <t>S0222D 36Y BLC2 Curncy</t>
  </si>
  <si>
    <t>S0022Z 36Y BLC2 Curncy</t>
  </si>
  <si>
    <t>S0022D 36Y BLC2 Curncy</t>
  </si>
  <si>
    <t>S0315Z 36Y BLC2 Curncy</t>
  </si>
  <si>
    <t>S0315D 36Y BLC2 Curncy</t>
  </si>
  <si>
    <t>S0141Z 37Y BLC2 Curncy</t>
  </si>
  <si>
    <t>S0141D 37Y BLC2 Curncy</t>
  </si>
  <si>
    <t>S0223Z 37Y BLC2 Curncy</t>
  </si>
  <si>
    <t>S0223D 37Y BLC2 Curncy</t>
  </si>
  <si>
    <t>S0222Z 37Y BLC2 Curncy</t>
  </si>
  <si>
    <t>S0222D 37Y BLC2 Curncy</t>
  </si>
  <si>
    <t>S0022Z 37Y BLC2 Curncy</t>
  </si>
  <si>
    <t>S0022D 37Y BLC2 Curncy</t>
  </si>
  <si>
    <t>S0315Z 37Y BLC2 Curncy</t>
  </si>
  <si>
    <t>S0315D 37Y BLC2 Curncy</t>
  </si>
  <si>
    <t>S0141Z 38Y BLC2 Curncy</t>
  </si>
  <si>
    <t>S0141D 38Y BLC2 Curncy</t>
  </si>
  <si>
    <t>S0223Z 38Y BLC2 Curncy</t>
  </si>
  <si>
    <t>S0223D 38Y BLC2 Curncy</t>
  </si>
  <si>
    <t>S0222Z 38Y BLC2 Curncy</t>
  </si>
  <si>
    <t>S0222D 38Y BLC2 Curncy</t>
  </si>
  <si>
    <t>S0022Z 38Y BLC2 Curncy</t>
  </si>
  <si>
    <t>S0022D 38Y BLC2 Curncy</t>
  </si>
  <si>
    <t>S0315Z 38Y BLC2 Curncy</t>
  </si>
  <si>
    <t>S0315D 38Y BLC2 Curncy</t>
  </si>
  <si>
    <t>S0141Z 39Y BLC2 Curncy</t>
  </si>
  <si>
    <t>S0141D 39Y BLC2 Curncy</t>
  </si>
  <si>
    <t>S0223Z 39Y BLC2 Curncy</t>
  </si>
  <si>
    <t>S0223D 39Y BLC2 Curncy</t>
  </si>
  <si>
    <t>S0222Z 39Y BLC2 Curncy</t>
  </si>
  <si>
    <t>S0222D 39Y BLC2 Curncy</t>
  </si>
  <si>
    <t>S0022Z 39Y BLC2 Curncy</t>
  </si>
  <si>
    <t>S0022D 39Y BLC2 Curncy</t>
  </si>
  <si>
    <t>S0315Z 39Y BLC2 Curncy</t>
  </si>
  <si>
    <t>S0315D 39Y BLC2 Curncy</t>
  </si>
  <si>
    <t>S0141Z 40Y BLC2 Curncy</t>
  </si>
  <si>
    <t>S0141D 40Y BLC2 Curncy</t>
  </si>
  <si>
    <t>S0223Z 40Y BLC2 Curncy</t>
  </si>
  <si>
    <t>S0223D 40Y BLC2 Curncy</t>
  </si>
  <si>
    <t>S0222Z 40Y BLC2 Curncy</t>
  </si>
  <si>
    <t>S0222D 40Y BLC2 Curncy</t>
  </si>
  <si>
    <t>S0022Z 40Y BLC2 Curncy</t>
  </si>
  <si>
    <t>S0022D 40Y BLC2 Curncy</t>
  </si>
  <si>
    <t>S0315Z 40Y BLC2 Curncy</t>
  </si>
  <si>
    <t>S0315D 40Y BLC2 Curncy</t>
  </si>
  <si>
    <t>S0141Z 41Y BLC2 Curncy</t>
  </si>
  <si>
    <t>S0141D 41Y BLC2 Curncy</t>
  </si>
  <si>
    <t>S0223Z 41Y BLC2 Curncy</t>
  </si>
  <si>
    <t>S0223D 41Y BLC2 Curncy</t>
  </si>
  <si>
    <t>S0222Z 41Y BLC2 Curncy</t>
  </si>
  <si>
    <t>S0222D 41Y BLC2 Curncy</t>
  </si>
  <si>
    <t>S0022Z 41Y BLC2 Curncy</t>
  </si>
  <si>
    <t>S0022D 41Y BLC2 Curncy</t>
  </si>
  <si>
    <t>S0315Z 41Y BLC2 Curncy</t>
  </si>
  <si>
    <t>S0315D 41Y BLC2 Curncy</t>
  </si>
  <si>
    <t>S0141Z 42Y BLC2 Curncy</t>
  </si>
  <si>
    <t>S0141D 42Y BLC2 Curncy</t>
  </si>
  <si>
    <t>S0223Z 42Y BLC2 Curncy</t>
  </si>
  <si>
    <t>S0223D 42Y BLC2 Curncy</t>
  </si>
  <si>
    <t>S0222Z 42Y BLC2 Curncy</t>
  </si>
  <si>
    <t>S0222D 42Y BLC2 Curncy</t>
  </si>
  <si>
    <t>S0022Z 42Y BLC2 Curncy</t>
  </si>
  <si>
    <t>S0022D 42Y BLC2 Curncy</t>
  </si>
  <si>
    <t>S0315Z 42Y BLC2 Curncy</t>
  </si>
  <si>
    <t>S0315D 42Y BLC2 Curncy</t>
  </si>
  <si>
    <t>S0141Z 43Y BLC2 Curncy</t>
  </si>
  <si>
    <t>S0141D 43Y BLC2 Curncy</t>
  </si>
  <si>
    <t>S0223Z 43Y BLC2 Curncy</t>
  </si>
  <si>
    <t>S0223D 43Y BLC2 Curncy</t>
  </si>
  <si>
    <t>S0222Z 43Y BLC2 Curncy</t>
  </si>
  <si>
    <t>S0222D 43Y BLC2 Curncy</t>
  </si>
  <si>
    <t>S0022Z 43Y BLC2 Curncy</t>
  </si>
  <si>
    <t>S0022D 43Y BLC2 Curncy</t>
  </si>
  <si>
    <t>S0315Z 43Y BLC2 Curncy</t>
  </si>
  <si>
    <t>S0315D 43Y BLC2 Curncy</t>
  </si>
  <si>
    <t>S0141Z 44Y BLC2 Curncy</t>
  </si>
  <si>
    <t>S0141D 44Y BLC2 Curncy</t>
  </si>
  <si>
    <t>S0223Z 44Y BLC2 Curncy</t>
  </si>
  <si>
    <t>S0223D 44Y BLC2 Curncy</t>
  </si>
  <si>
    <t>S0222Z 44Y BLC2 Curncy</t>
  </si>
  <si>
    <t>S0222D 44Y BLC2 Curncy</t>
  </si>
  <si>
    <t>S0022Z 44Y BLC2 Curncy</t>
  </si>
  <si>
    <t>S0022D 44Y BLC2 Curncy</t>
  </si>
  <si>
    <t>S0315Z 44Y BLC2 Curncy</t>
  </si>
  <si>
    <t>S0315D 44Y BLC2 Curncy</t>
  </si>
  <si>
    <t>S0141Z 45Y BLC2 Curncy</t>
  </si>
  <si>
    <t>S0141D 45Y BLC2 Curncy</t>
  </si>
  <si>
    <t>S0223Z 45Y BLC2 Curncy</t>
  </si>
  <si>
    <t>S0223D 45Y BLC2 Curncy</t>
  </si>
  <si>
    <t>S0222Z 45Y BLC2 Curncy</t>
  </si>
  <si>
    <t>S0222D 45Y BLC2 Curncy</t>
  </si>
  <si>
    <t>S0022Z 45Y BLC2 Curncy</t>
  </si>
  <si>
    <t>S0022D 45Y BLC2 Curncy</t>
  </si>
  <si>
    <t>S0315Z 45Y BLC2 Curncy</t>
  </si>
  <si>
    <t>S0315D 45Y BLC2 Curncy</t>
  </si>
  <si>
    <t>S0141Z 46Y BLC2 Curncy</t>
  </si>
  <si>
    <t>S0141D 46Y BLC2 Curncy</t>
  </si>
  <si>
    <t>S0223Z 46Y BLC2 Curncy</t>
  </si>
  <si>
    <t>S0223D 46Y BLC2 Curncy</t>
  </si>
  <si>
    <t>S0222Z 46Y BLC2 Curncy</t>
  </si>
  <si>
    <t>S0222D 46Y BLC2 Curncy</t>
  </si>
  <si>
    <t>S0022Z 46Y BLC2 Curncy</t>
  </si>
  <si>
    <t>S0022D 46Y BLC2 Curncy</t>
  </si>
  <si>
    <t>S0315Z 46Y BLC2 Curncy</t>
  </si>
  <si>
    <t>S0315D 46Y BLC2 Curncy</t>
  </si>
  <si>
    <t>S0141Z 47Y BLC2 Curncy</t>
  </si>
  <si>
    <t>S0141D 47Y BLC2 Curncy</t>
  </si>
  <si>
    <t>S0223Z 47Y BLC2 Curncy</t>
  </si>
  <si>
    <t>S0223D 47Y BLC2 Curncy</t>
  </si>
  <si>
    <t>S0222Z 47Y BLC2 Curncy</t>
  </si>
  <si>
    <t>S0222D 47Y BLC2 Curncy</t>
  </si>
  <si>
    <t>S0022Z 47Y BLC2 Curncy</t>
  </si>
  <si>
    <t>S0022D 47Y BLC2 Curncy</t>
  </si>
  <si>
    <t>S0315Z 47Y BLC2 Curncy</t>
  </si>
  <si>
    <t>S0315D 47Y BLC2 Curncy</t>
  </si>
  <si>
    <t>S0141Z 48Y BLC2 Curncy</t>
  </si>
  <si>
    <t>S0141D 48Y BLC2 Curncy</t>
  </si>
  <si>
    <t>S0223Z 48Y BLC2 Curncy</t>
  </si>
  <si>
    <t>S0223D 48Y BLC2 Curncy</t>
  </si>
  <si>
    <t>S0222Z 48Y BLC2 Curncy</t>
  </si>
  <si>
    <t>S0222D 48Y BLC2 Curncy</t>
  </si>
  <si>
    <t>S0022Z 48Y BLC2 Curncy</t>
  </si>
  <si>
    <t>S0022D 48Y BLC2 Curncy</t>
  </si>
  <si>
    <t>S0315Z 48Y BLC2 Curncy</t>
  </si>
  <si>
    <t>S0315D 48Y BLC2 Curncy</t>
  </si>
  <si>
    <t>S0141Z 49Y BLC2 Curncy</t>
  </si>
  <si>
    <t>S0141D 49Y BLC2 Curncy</t>
  </si>
  <si>
    <t>S0223Z 49Y BLC2 Curncy</t>
  </si>
  <si>
    <t>S0223D 49Y BLC2 Curncy</t>
  </si>
  <si>
    <t>S0222Z 49Y BLC2 Curncy</t>
  </si>
  <si>
    <t>S0222D 49Y BLC2 Curncy</t>
  </si>
  <si>
    <t>S0022Z 49Y BLC2 Curncy</t>
  </si>
  <si>
    <t>S0022D 49Y BLC2 Curncy</t>
  </si>
  <si>
    <t>S0315Z 49Y BLC2 Curncy</t>
  </si>
  <si>
    <t>S0315D 49Y BLC2 Curncy</t>
  </si>
  <si>
    <t>S0141Z 50Y BLC2 Curncy</t>
  </si>
  <si>
    <t>S0141D 50Y BLC2 Curncy</t>
  </si>
  <si>
    <t>S0223Z 50Y BLC2 Curncy</t>
  </si>
  <si>
    <t>S0223D 50Y BLC2 Curncy</t>
  </si>
  <si>
    <t>S0222Z 50Y BLC2 Curncy</t>
  </si>
  <si>
    <t>S0222D 50Y BLC2 Curncy</t>
  </si>
  <si>
    <t>S0022Z 50Y BLC2 Curncy</t>
  </si>
  <si>
    <t>S0022D 50Y BLC2 Curncy</t>
  </si>
  <si>
    <t>S0315Z 50Y BLC2 Curncy</t>
  </si>
  <si>
    <t>S0315D 50Y BLC2 Curncy</t>
  </si>
  <si>
    <t>Check 3M OIS Based</t>
  </si>
  <si>
    <t>Bloomberg</t>
  </si>
  <si>
    <t>GBP</t>
  </si>
  <si>
    <t>Check 6M OIS Based</t>
  </si>
  <si>
    <t>Check 12M OIS Based</t>
  </si>
  <si>
    <t>Check 1M OIS Based</t>
  </si>
  <si>
    <t>Check 3M OIS EUR Based</t>
  </si>
  <si>
    <t>Check 6M OIS EUR Based</t>
  </si>
  <si>
    <t>Check 12M OIS EUR Based</t>
  </si>
  <si>
    <t>Check 1M OIS EUR Based</t>
  </si>
  <si>
    <t>Check 3M OIS USD Based</t>
  </si>
  <si>
    <t>Check 6M OIS USD Based</t>
  </si>
  <si>
    <t>Check 12M OIS USD Based</t>
  </si>
  <si>
    <t>Check 1M OIS USD Based</t>
  </si>
  <si>
    <t>Check 3M 6M Based</t>
  </si>
  <si>
    <t>Check 1M 6M Based</t>
  </si>
  <si>
    <t>Check 12M 6M Based</t>
  </si>
  <si>
    <t>Check CIRS EURGBP non collat (6M EUR based)</t>
  </si>
  <si>
    <t>Jambe variable eur receveuse</t>
  </si>
  <si>
    <t>EUR</t>
  </si>
  <si>
    <t>Jambe variable gbp payeuse</t>
  </si>
  <si>
    <t>Check CIRS EURGBP collat EUR (OIS EUR based)</t>
  </si>
  <si>
    <t>Check CIRS EURGBP collat USD (OIS USD based)</t>
  </si>
  <si>
    <t>COURBES DE TAUX CHF</t>
  </si>
  <si>
    <t>CHF OIS</t>
  </si>
  <si>
    <t>CHF 1M</t>
  </si>
  <si>
    <t>CHF 3M</t>
  </si>
  <si>
    <t>CHF 6M</t>
  </si>
  <si>
    <t>S234</t>
  </si>
  <si>
    <t>S340</t>
  </si>
  <si>
    <t>S254</t>
  </si>
  <si>
    <t>S21</t>
  </si>
  <si>
    <t>CCY 3M Fwd (6M &amp; USD Based)</t>
  </si>
  <si>
    <t>Bloom</t>
  </si>
  <si>
    <t>TOISTOIS  Index</t>
  </si>
  <si>
    <t>S0234Z 1D BLC2 Curncy</t>
  </si>
  <si>
    <t>S0234D 1D BLC2 Curncy</t>
  </si>
  <si>
    <t>O/N</t>
  </si>
  <si>
    <t>SFDR1T CMPN Curncy</t>
  </si>
  <si>
    <t>CHF DEPOSIT         O/N</t>
  </si>
  <si>
    <t>S0340Z 1D BLC2 Curncy</t>
  </si>
  <si>
    <t>S0340D 1D BLC2 Curncy</t>
  </si>
  <si>
    <t>S0254Z 1D BLC2 Curncy</t>
  </si>
  <si>
    <t>S0254D 1D BLC2 Curncy</t>
  </si>
  <si>
    <t>SF0006M  Index</t>
  </si>
  <si>
    <t>ICE LIBOR CHF 6 Month</t>
  </si>
  <si>
    <t>S0021Z 1D BLC2 Curncy</t>
  </si>
  <si>
    <t>S0021D 1D BLC2 Curncy</t>
  </si>
  <si>
    <t>SFSWTA CMPN Curncy</t>
  </si>
  <si>
    <t>CHF SWAP TOIS       1 MO</t>
  </si>
  <si>
    <t>S0234Z 2D BLC2 Curncy</t>
  </si>
  <si>
    <t>S0234D 2D BLC2 Curncy</t>
  </si>
  <si>
    <t>SF0001W  Index</t>
  </si>
  <si>
    <t>ICE LIBOR CHF 1 Week</t>
  </si>
  <si>
    <t>S0340Z 2D BLC2 Curncy</t>
  </si>
  <si>
    <t>S0340D 2D BLC2 Curncy</t>
  </si>
  <si>
    <t>S0254Z 2D BLC2 Curncy</t>
  </si>
  <si>
    <t>S0254D 2D BLC2 Curncy</t>
  </si>
  <si>
    <t>SFFR0AG CMPN Curncy</t>
  </si>
  <si>
    <t>CHF FRA             1X7</t>
  </si>
  <si>
    <t>S0021Z 2D BLC2 Curncy</t>
  </si>
  <si>
    <t>S0021D 2D BLC2 Curncy</t>
  </si>
  <si>
    <t>SFSWTB CMPN Curncy</t>
  </si>
  <si>
    <t>CHF SWAP TOIS       2 MO</t>
  </si>
  <si>
    <t>S0234Z 1W BLC2 Curncy</t>
  </si>
  <si>
    <t>S0234D 1W BLC2 Curncy</t>
  </si>
  <si>
    <t>SF0001M  Index</t>
  </si>
  <si>
    <t>ICE LIBOR CHF 1 Month</t>
  </si>
  <si>
    <t>S0340Z 1W BLC2 Curncy</t>
  </si>
  <si>
    <t>S0340D 1W BLC2 Curncy</t>
  </si>
  <si>
    <t>S0254Z 1W BLC2 Curncy</t>
  </si>
  <si>
    <t>S0254D 1W BLC2 Curncy</t>
  </si>
  <si>
    <t>SFFR0BH CMPN Curncy</t>
  </si>
  <si>
    <t>CHF FRA             2X8</t>
  </si>
  <si>
    <t>S0021Z 1W BLC2 Curncy</t>
  </si>
  <si>
    <t>S0021D 1W BLC2 Curncy</t>
  </si>
  <si>
    <t>SFSWTC CMPN Curncy</t>
  </si>
  <si>
    <t>CHF SWAP TOIS       3 MO</t>
  </si>
  <si>
    <t>S0234Z 2W BLC2 Curncy</t>
  </si>
  <si>
    <t>S0234D 2W BLC2 Curncy</t>
  </si>
  <si>
    <t>SFSW1V1 CMPN Curncy</t>
  </si>
  <si>
    <t>CHF SWAP (VS 1M LIB) 1YR</t>
  </si>
  <si>
    <t>S0340Z 2W BLC2 Curncy</t>
  </si>
  <si>
    <t>S0340D 2W BLC2 Curncy</t>
  </si>
  <si>
    <t>SF0002M  Index</t>
  </si>
  <si>
    <t>ICE LIBOR CHF 2 Month</t>
  </si>
  <si>
    <t>S0254Z 2W BLC2 Curncy</t>
  </si>
  <si>
    <t>S0254D 2W BLC2 Curncy</t>
  </si>
  <si>
    <t>SFFR0CI CMPN Curncy</t>
  </si>
  <si>
    <t>CHF FRA             3X9</t>
  </si>
  <si>
    <t>S0021Z 2W BLC2 Curncy</t>
  </si>
  <si>
    <t>S0021D 2W BLC2 Curncy</t>
  </si>
  <si>
    <t>SFSWTD CMPN Curncy</t>
  </si>
  <si>
    <t>CHF SWAP TOIS       4 MO</t>
  </si>
  <si>
    <t>S0234Z 1M BLC2 Curncy</t>
  </si>
  <si>
    <t>S0234D 1M BLC2 Curncy</t>
  </si>
  <si>
    <t>SFSW2V1 CMPN Curncy</t>
  </si>
  <si>
    <t>CHF SWAP (VS 1M LIB) 2YR</t>
  </si>
  <si>
    <t>S0340Z 1M BLC2 Curncy</t>
  </si>
  <si>
    <t>S0340D 1M BLC2 Curncy</t>
  </si>
  <si>
    <t>SF0003M  Index</t>
  </si>
  <si>
    <t>ICE LIBOR CHF 3 Month</t>
  </si>
  <si>
    <t>S0254Z 1M BLC2 Curncy</t>
  </si>
  <si>
    <t>S0254D 1M BLC2 Curncy</t>
  </si>
  <si>
    <t>SFFR0DJ CMPN Curncy</t>
  </si>
  <si>
    <t>CHF FRA             4X10</t>
  </si>
  <si>
    <t>S0021Z 1M BLC2 Curncy</t>
  </si>
  <si>
    <t>S0021D 1M BLC2 Curncy</t>
  </si>
  <si>
    <t>SFSWTE CMPN Curncy</t>
  </si>
  <si>
    <t>CHF SWAP TOIS       5 MO</t>
  </si>
  <si>
    <t>S0234Z 2M BLC2 Curncy</t>
  </si>
  <si>
    <t>S0234D 2M BLC2 Curncy</t>
  </si>
  <si>
    <t>SFSW3V1 CMPN Curncy</t>
  </si>
  <si>
    <t>CHF SWAP (VS 1M LIB) 3YR</t>
  </si>
  <si>
    <t>S0340Z 2M BLC2 Curncy</t>
  </si>
  <si>
    <t>S0340D 2M BLC2 Curncy</t>
  </si>
  <si>
    <t>1F</t>
  </si>
  <si>
    <t>FUTURE</t>
  </si>
  <si>
    <t>S0254Z 2M BLC2 Curncy</t>
  </si>
  <si>
    <t>S0254D 2M BLC2 Curncy</t>
  </si>
  <si>
    <t>SFFR0EK CMPN Curncy</t>
  </si>
  <si>
    <t>CHF FRA             5X11</t>
  </si>
  <si>
    <t>S0021Z 2M BLC2 Curncy</t>
  </si>
  <si>
    <t>S0021D 2M BLC2 Curncy</t>
  </si>
  <si>
    <t>SFSWTF CMPN Curncy</t>
  </si>
  <si>
    <t>CHF SWAP TOIS       6 MO</t>
  </si>
  <si>
    <t>S0234Z 3M BLC2 Curncy</t>
  </si>
  <si>
    <t>S0234D 3M BLC2 Curncy</t>
  </si>
  <si>
    <t>SFSW4V1 CMPN Curncy</t>
  </si>
  <si>
    <t>CHF SWAP (VS 1M LIB) 4YR</t>
  </si>
  <si>
    <t>S0340Z 3M BLC2 Curncy</t>
  </si>
  <si>
    <t>S0340D 3M BLC2 Curncy</t>
  </si>
  <si>
    <t>2F</t>
  </si>
  <si>
    <t>S0254Z 3M BLC2 Curncy</t>
  </si>
  <si>
    <t>S0254D 3M BLC2 Curncy</t>
  </si>
  <si>
    <t>SFFR0F1 CMPN Curncy</t>
  </si>
  <si>
    <t>CHF FRA             6X12</t>
  </si>
  <si>
    <t>S0021Z 3M BLC2 Curncy</t>
  </si>
  <si>
    <t>S0021D 3M BLC2 Curncy</t>
  </si>
  <si>
    <t>SFSWTG CMPN Curncy</t>
  </si>
  <si>
    <t>CHF SWAP TOIS       7 MO</t>
  </si>
  <si>
    <t>S0234Z 4M BLC2 Curncy</t>
  </si>
  <si>
    <t>S0234D 4M BLC2 Curncy</t>
  </si>
  <si>
    <t>SFSW5V1 CMPN Curncy</t>
  </si>
  <si>
    <t>CHF SWAP (VS 1M LIB) 5YR</t>
  </si>
  <si>
    <t>S0340Z 4M BLC2 Curncy</t>
  </si>
  <si>
    <t>S0340D 4M BLC2 Curncy</t>
  </si>
  <si>
    <t>3F</t>
  </si>
  <si>
    <t>ESH7  Comdty</t>
  </si>
  <si>
    <t>Euro CHF 3MO ICE  Mar17</t>
  </si>
  <si>
    <t>S0254Z 4M BLC2 Curncy</t>
  </si>
  <si>
    <t>S0254D 4M BLC2 Curncy</t>
  </si>
  <si>
    <t>SFFR0I1C CMPN Curncy</t>
  </si>
  <si>
    <t>CHF FRA             9X15</t>
  </si>
  <si>
    <t>S0021Z 4M BLC2 Curncy</t>
  </si>
  <si>
    <t>S0021D 4M BLC2 Curncy</t>
  </si>
  <si>
    <t>SFSWTH CMPN Curncy</t>
  </si>
  <si>
    <t>CHF SWAP TOIS       8 MO</t>
  </si>
  <si>
    <t>S0234Z 5M BLC2 Curncy</t>
  </si>
  <si>
    <t>S0234D 5M BLC2 Curncy</t>
  </si>
  <si>
    <t>SFSW6V1 CMPN Curncy</t>
  </si>
  <si>
    <t>CHF SWAP (VS 1M LIB) 6YR</t>
  </si>
  <si>
    <t>S0340Z 5M BLC2 Curncy</t>
  </si>
  <si>
    <t>S0340D 5M BLC2 Curncy</t>
  </si>
  <si>
    <t>4F</t>
  </si>
  <si>
    <t>ESM7  Comdty</t>
  </si>
  <si>
    <t>Euro CHF 3MO ICE  Jun17</t>
  </si>
  <si>
    <t>S0254Z 5M BLC2 Curncy</t>
  </si>
  <si>
    <t>S0254D 5M BLC2 Curncy</t>
  </si>
  <si>
    <t>SFSW2 CMPN Curncy</t>
  </si>
  <si>
    <t>CHF SWAP (VS 6M LIB) 2Y</t>
  </si>
  <si>
    <t>S0021Z 5M BLC2 Curncy</t>
  </si>
  <si>
    <t>S0021D 5M BLC2 Curncy</t>
  </si>
  <si>
    <t>SFSWTI CMPN Curncy</t>
  </si>
  <si>
    <t>CHF SWAP TOIS       9 MO</t>
  </si>
  <si>
    <t>S0234Z 6M BLC2 Curncy</t>
  </si>
  <si>
    <t>S0234D 6M BLC2 Curncy</t>
  </si>
  <si>
    <t>SFSW7V1 CMPN Curncy</t>
  </si>
  <si>
    <t>CHF SWAP (VS 1M LIB) 7YR</t>
  </si>
  <si>
    <t>S0340Z 6M BLC2 Curncy</t>
  </si>
  <si>
    <t>S0340D 6M BLC2 Curncy</t>
  </si>
  <si>
    <t>5F</t>
  </si>
  <si>
    <t>ESU7  Comdty</t>
  </si>
  <si>
    <t>Euro CHF 3MO ICE  Sep17</t>
  </si>
  <si>
    <t>S0254Z 6M BLC2 Curncy</t>
  </si>
  <si>
    <t>S0254D 6M BLC2 Curncy</t>
  </si>
  <si>
    <t>SFSW3 CMPN Curncy</t>
  </si>
  <si>
    <t>CHF SWAP (VS 6M LIB) 3Y</t>
  </si>
  <si>
    <t>S0021Z 6M BLC2 Curncy</t>
  </si>
  <si>
    <t>S0021D 6M BLC2 Curncy</t>
  </si>
  <si>
    <t>SFSWTJ CMPN Curncy</t>
  </si>
  <si>
    <t>CHF SWAP TOIS      10 MO</t>
  </si>
  <si>
    <t>S0234Z 7M BLC2 Curncy</t>
  </si>
  <si>
    <t>S0234D 7M BLC2 Curncy</t>
  </si>
  <si>
    <t>SFSW8V1 CMPN Curncy</t>
  </si>
  <si>
    <t>CHF SWAP (VS 1M LIB) 8YR</t>
  </si>
  <si>
    <t>S0340Z 7M BLC2 Curncy</t>
  </si>
  <si>
    <t>S0340D 7M BLC2 Curncy</t>
  </si>
  <si>
    <t>6F</t>
  </si>
  <si>
    <t>ESZ7  Comdty</t>
  </si>
  <si>
    <t>Euro CHF 3MO ICE  Dec17</t>
  </si>
  <si>
    <t>S0254Z 7M BLC2 Curncy</t>
  </si>
  <si>
    <t>S0254D 7M BLC2 Curncy</t>
  </si>
  <si>
    <t>SFSW4 CMPN Curncy</t>
  </si>
  <si>
    <t>CHF SWAP (VS 6M LIB) 4Y</t>
  </si>
  <si>
    <t>S0021Z 7M BLC2 Curncy</t>
  </si>
  <si>
    <t>S0021D 7M BLC2 Curncy</t>
  </si>
  <si>
    <t>SFSWTK CMPN Curncy</t>
  </si>
  <si>
    <t>CHF SWAP TOIS      11 MO</t>
  </si>
  <si>
    <t>S0234Z 8M BLC2 Curncy</t>
  </si>
  <si>
    <t>S0234D 8M BLC2 Curncy</t>
  </si>
  <si>
    <t>SFSW9V1 CMPN Curncy</t>
  </si>
  <si>
    <t>CHF SWAP (VS 1M LIB) 9YR</t>
  </si>
  <si>
    <t>S0340Z 8M BLC2 Curncy</t>
  </si>
  <si>
    <t>S0340D 8M BLC2 Curncy</t>
  </si>
  <si>
    <t>SFSW2V3 CMPN Curncy</t>
  </si>
  <si>
    <t>CHF SWAP (vs 3M LIB) 2YR</t>
  </si>
  <si>
    <t>S0254Z 8M BLC2 Curncy</t>
  </si>
  <si>
    <t>S0254D 8M BLC2 Curncy</t>
  </si>
  <si>
    <t>SFSW5 CMPN Curncy</t>
  </si>
  <si>
    <t>CHF SWAP (VS 6M LIB) 5Y</t>
  </si>
  <si>
    <t>S0021Z 8M BLC2 Curncy</t>
  </si>
  <si>
    <t>S0021D 8M BLC2 Curncy</t>
  </si>
  <si>
    <t>SFSWT1 CMPN Curncy</t>
  </si>
  <si>
    <t>CHF SWAP TOIS      12 MO</t>
  </si>
  <si>
    <t>S0234Z 9M BLC2 Curncy</t>
  </si>
  <si>
    <t>S0234D 9M BLC2 Curncy</t>
  </si>
  <si>
    <t>SFSW10V1 CMPN Curncy</t>
  </si>
  <si>
    <t>CHF SWAP (VS 1M LIB) 10Y</t>
  </si>
  <si>
    <t>S0340Z 9M BLC2 Curncy</t>
  </si>
  <si>
    <t>S0340D 9M BLC2 Curncy</t>
  </si>
  <si>
    <t>SFSW3V3 CMPN Curncy</t>
  </si>
  <si>
    <t>CHF SWAP (VS 3M LIB) 3YR</t>
  </si>
  <si>
    <t>S0254Z 9M BLC2 Curncy</t>
  </si>
  <si>
    <t>S0254D 9M BLC2 Curncy</t>
  </si>
  <si>
    <t>SFSW6 CMPN Curncy</t>
  </si>
  <si>
    <t>CHF SWAP (VS 6M LIB) 6Y</t>
  </si>
  <si>
    <t>S0021Z 9M BLC2 Curncy</t>
  </si>
  <si>
    <t>S0021D 9M BLC2 Curncy</t>
  </si>
  <si>
    <t>SFSWT1C CMPL Curncy</t>
  </si>
  <si>
    <t>CHF SWAP TOIS      15 MO</t>
  </si>
  <si>
    <t>CMPL</t>
  </si>
  <si>
    <t>S0234Z 10M BLC2 Curncy</t>
  </si>
  <si>
    <t>S0234D 10M BLC2 Curncy</t>
  </si>
  <si>
    <t>SFSW12V1 CMPN Curncy</t>
  </si>
  <si>
    <t>CHF SWAP (VS 1M LIB)12YR</t>
  </si>
  <si>
    <t>S0340Z 10M BLC2 Curncy</t>
  </si>
  <si>
    <t>S0340D 10M BLC2 Curncy</t>
  </si>
  <si>
    <t>SFSW4V3 CMPN Curncy</t>
  </si>
  <si>
    <t>CHF SWAP (vs 3M LIB) 4YR</t>
  </si>
  <si>
    <t>S0254Z 10M BLC2 Curncy</t>
  </si>
  <si>
    <t>S0254D 10M BLC2 Curncy</t>
  </si>
  <si>
    <t>SFSW7 CMPN Curncy</t>
  </si>
  <si>
    <t>CHF SWAP (VS 6M LIB) 7Y</t>
  </si>
  <si>
    <t>S0021Z 10M BLC2 Curncy</t>
  </si>
  <si>
    <t>S0021D 10M BLC2 Curncy</t>
  </si>
  <si>
    <t>SFSWT1F CMPL Curncy</t>
  </si>
  <si>
    <t>CHF SWAP TOIS      18 MO</t>
  </si>
  <si>
    <t>S0234Z 11M BLC2 Curncy</t>
  </si>
  <si>
    <t>S0234D 11M BLC2 Curncy</t>
  </si>
  <si>
    <t>13 YR</t>
  </si>
  <si>
    <t>SFSW13V1 CMPN Curncy</t>
  </si>
  <si>
    <t>CHF SWAP (VS 1M LIB)13YR</t>
  </si>
  <si>
    <t>S0340Z 11M BLC2 Curncy</t>
  </si>
  <si>
    <t>S0340D 11M BLC2 Curncy</t>
  </si>
  <si>
    <t>SFSW5V3 CMPN Curncy</t>
  </si>
  <si>
    <t>CHF SWAP (vs 3M LIB) 5YR</t>
  </si>
  <si>
    <t>S0254Z 11M BLC2 Curncy</t>
  </si>
  <si>
    <t>S0254D 11M BLC2 Curncy</t>
  </si>
  <si>
    <t>SFSW8 CMPN Curncy</t>
  </si>
  <si>
    <t>CHF SWAP (VS 6M LIB) 8Y</t>
  </si>
  <si>
    <t>S0021Z 11M BLC2 Curncy</t>
  </si>
  <si>
    <t>S0021D 11M BLC2 Curncy</t>
  </si>
  <si>
    <t>SFSWT1I CMPL Curncy</t>
  </si>
  <si>
    <t>CHF SWAP TOIS      21 MO</t>
  </si>
  <si>
    <t>S0234Z 1Y BLC2 Curncy</t>
  </si>
  <si>
    <t>S0234D 1Y BLC2 Curncy</t>
  </si>
  <si>
    <t>SFSW15V1 CMPN Curncy</t>
  </si>
  <si>
    <t>CHF SWAP (VS 1M LIB)15YR</t>
  </si>
  <si>
    <t>S0340Z 1Y BLC2 Curncy</t>
  </si>
  <si>
    <t>S0340D 1Y BLC2 Curncy</t>
  </si>
  <si>
    <t>SFSW6V3 CMPN Curncy</t>
  </si>
  <si>
    <t>CHF SWAP (vs 3M LIB) 6YR</t>
  </si>
  <si>
    <t>S0254Z 1Y BLC2 Curncy</t>
  </si>
  <si>
    <t>S0254D 1Y BLC2 Curncy</t>
  </si>
  <si>
    <t>SFSW9 CMPN Curncy</t>
  </si>
  <si>
    <t>CHF SWAP (VS 6M LIB) 9Y</t>
  </si>
  <si>
    <t>S0021Z 1Y BLC2 Curncy</t>
  </si>
  <si>
    <t>S0021D 1Y BLC2 Curncy</t>
  </si>
  <si>
    <t>SFSWT2 CMPL Curncy</t>
  </si>
  <si>
    <t>CHF SWAP TOIS       2 YR</t>
  </si>
  <si>
    <t>S0234Z 15M BLC2 Curncy</t>
  </si>
  <si>
    <t>S0234D 15M BLC2 Curncy</t>
  </si>
  <si>
    <t>SFSW20V1 CMPN Curncy</t>
  </si>
  <si>
    <t>CHF SWAP (VS 1M LIB)20YR</t>
  </si>
  <si>
    <t>S0340Z 15M BLC2 Curncy</t>
  </si>
  <si>
    <t>S0340D 15M BLC2 Curncy</t>
  </si>
  <si>
    <t>SFSW7V3 CMPN Curncy</t>
  </si>
  <si>
    <t>CHF SWAP (vs 3M LIB) 7YR</t>
  </si>
  <si>
    <t>S0254Z 15M BLC2 Curncy</t>
  </si>
  <si>
    <t>S0254D 15M BLC2 Curncy</t>
  </si>
  <si>
    <t>SFSW10 CMPN Curncy</t>
  </si>
  <si>
    <t>CHF SWAP (VS 6M LIB) 10Y</t>
  </si>
  <si>
    <t>S0021Z 15M BLC2 Curncy</t>
  </si>
  <si>
    <t>S0021D 15M BLC2 Curncy</t>
  </si>
  <si>
    <t>SFSWT3 CMPL Curncy</t>
  </si>
  <si>
    <t>CHF SWAP TOIS       3 YR</t>
  </si>
  <si>
    <t>S0234Z 18M BLC2 Curncy</t>
  </si>
  <si>
    <t>S0234D 18M BLC2 Curncy</t>
  </si>
  <si>
    <t>SFSW25V1 CMPN Curncy</t>
  </si>
  <si>
    <t>CHF SWAP (VS 1M LIB)25YR</t>
  </si>
  <si>
    <t>S0340Z 18M BLC2 Curncy</t>
  </si>
  <si>
    <t>S0340D 18M BLC2 Curncy</t>
  </si>
  <si>
    <t>SFSW8V3 CMPN Curncy</t>
  </si>
  <si>
    <t>CHF SWAP (vs 3M LIB) 8YR</t>
  </si>
  <si>
    <t>S0254Z 18M BLC2 Curncy</t>
  </si>
  <si>
    <t>S0254D 18M BLC2 Curncy</t>
  </si>
  <si>
    <t>SFSW12 CMPN Curncy</t>
  </si>
  <si>
    <t>CHF SWAP (VS 6M LIB) 12Y</t>
  </si>
  <si>
    <t>S0021Z 18M BLC2 Curncy</t>
  </si>
  <si>
    <t>S0021D 18M BLC2 Curncy</t>
  </si>
  <si>
    <t>SFSWT4 CMPL Curncy</t>
  </si>
  <si>
    <t>CHF SWAP TOIS       4 YR</t>
  </si>
  <si>
    <t>S0234Z 21M BLC2 Curncy</t>
  </si>
  <si>
    <t>S0234D 21M BLC2 Curncy</t>
  </si>
  <si>
    <t>SFSW30V1 CMPN Curncy</t>
  </si>
  <si>
    <t>CHF SWAP (VS 1M LIB)30YR</t>
  </si>
  <si>
    <t>S0340Z 21M BLC2 Curncy</t>
  </si>
  <si>
    <t>S0340D 21M BLC2 Curncy</t>
  </si>
  <si>
    <t>SFSW9V3 CMPN Curncy</t>
  </si>
  <si>
    <t>CHF SWAP (vs 3M LIB) 9YR</t>
  </si>
  <si>
    <t>S0254Z 21M BLC2 Curncy</t>
  </si>
  <si>
    <t>S0254D 21M BLC2 Curncy</t>
  </si>
  <si>
    <t>SFSW15 CMPN Curncy</t>
  </si>
  <si>
    <t>CHF SWAP (VS 6M LIB) 15Y</t>
  </si>
  <si>
    <t>S0021Z 21M BLC2 Curncy</t>
  </si>
  <si>
    <t>S0021D 21M BLC2 Curncy</t>
  </si>
  <si>
    <t>SFSWT5 CMPL Curncy</t>
  </si>
  <si>
    <t>CHF SWAP TOIS       5 YR</t>
  </si>
  <si>
    <t>S0234Z 2Y BLC2 Curncy</t>
  </si>
  <si>
    <t>S0234D 2Y BLC2 Curncy</t>
  </si>
  <si>
    <t>S0340Z 2Y BLC2 Curncy</t>
  </si>
  <si>
    <t>S0340D 2Y BLC2 Curncy</t>
  </si>
  <si>
    <t>SFSW10V3 CMPN Curncy</t>
  </si>
  <si>
    <t>CHF SWAP (vs 3M LIB) 10Y</t>
  </si>
  <si>
    <t>S0254Z 2Y BLC2 Curncy</t>
  </si>
  <si>
    <t>S0254D 2Y BLC2 Curncy</t>
  </si>
  <si>
    <t>SFSW20 CMPN Curncy</t>
  </si>
  <si>
    <t>CHF SWAP (VS 6M LIB) 20Y</t>
  </si>
  <si>
    <t>S0021Z 2Y BLC2 Curncy</t>
  </si>
  <si>
    <t>S0021D 2Y BLC2 Curncy</t>
  </si>
  <si>
    <t>SFSWT6 CMPL Curncy</t>
  </si>
  <si>
    <t>CHF SWAP TOIS       6 YR</t>
  </si>
  <si>
    <t>S0234Z 27M BLC2 Curncy</t>
  </si>
  <si>
    <t>S0234D 27M BLC2 Curncy</t>
  </si>
  <si>
    <t>S0340Z 27M BLC2 Curncy</t>
  </si>
  <si>
    <t>S0340D 27M BLC2 Curncy</t>
  </si>
  <si>
    <t>SFSW11V3 CMPN Curncy</t>
  </si>
  <si>
    <t>CHF SWAP (VS 3M LIB) 11Y</t>
  </si>
  <si>
    <t>S0254Z 27M BLC2 Curncy</t>
  </si>
  <si>
    <t>S0254D 27M BLC2 Curncy</t>
  </si>
  <si>
    <t>SFSW25 CMPN Curncy</t>
  </si>
  <si>
    <t>CHF SWAP (VS 6M LIB) 25Y</t>
  </si>
  <si>
    <t>S0021Z 27M BLC2 Curncy</t>
  </si>
  <si>
    <t>S0021D 27M BLC2 Curncy</t>
  </si>
  <si>
    <t>SFSWT7 CMPL Curncy</t>
  </si>
  <si>
    <t>CHF SWAP TOIS       7 YR</t>
  </si>
  <si>
    <t>S0234Z 30M BLC2 Curncy</t>
  </si>
  <si>
    <t>S0234D 30M BLC2 Curncy</t>
  </si>
  <si>
    <t>S0340Z 30M BLC2 Curncy</t>
  </si>
  <si>
    <t>S0340D 30M BLC2 Curncy</t>
  </si>
  <si>
    <t>SFSW12V3 CMPN Curncy</t>
  </si>
  <si>
    <t>CHF SWAP (vs 3M LIB) 12Y</t>
  </si>
  <si>
    <t>S0254Z 30M BLC2 Curncy</t>
  </si>
  <si>
    <t>S0254D 30M BLC2 Curncy</t>
  </si>
  <si>
    <t>SFSW30 CMPN Curncy</t>
  </si>
  <si>
    <t>CHF SWAP (VS 6M LIB) 30Y</t>
  </si>
  <si>
    <t>S0021Z 30M BLC2 Curncy</t>
  </si>
  <si>
    <t>S0021D 30M BLC2 Curncy</t>
  </si>
  <si>
    <t>SFSWT8 CMPL Curncy</t>
  </si>
  <si>
    <t>CHF SWAP TOIS       8 YR</t>
  </si>
  <si>
    <t>S0234Z 33M BLC2 Curncy</t>
  </si>
  <si>
    <t>S0234D 33M BLC2 Curncy</t>
  </si>
  <si>
    <t>SFSW50V1  Curncy</t>
  </si>
  <si>
    <t>CHF SWAP (VS 1M LIB)50YR</t>
  </si>
  <si>
    <t>S0340Z 33M BLC2 Curncy</t>
  </si>
  <si>
    <t>S0340D 33M BLC2 Curncy</t>
  </si>
  <si>
    <t>SFSW15V3 CMPN Curncy</t>
  </si>
  <si>
    <t>CHF SWAP (vs 3M LIB) 15Y</t>
  </si>
  <si>
    <t>S0254Z 33M BLC2 Curncy</t>
  </si>
  <si>
    <t>S0254D 33M BLC2 Curncy</t>
  </si>
  <si>
    <t>S0021Z 33M BLC2 Curncy</t>
  </si>
  <si>
    <t>S0021D 33M BLC2 Curncy</t>
  </si>
  <si>
    <t>SFSWT10 CMPL Curncy</t>
  </si>
  <si>
    <t>CHF SWAP TOIS      10 YR</t>
  </si>
  <si>
    <t>S0234Z 3Y BLC2 Curncy</t>
  </si>
  <si>
    <t>S0234D 3Y BLC2 Curncy</t>
  </si>
  <si>
    <t>S0340Z 3Y BLC2 Curncy</t>
  </si>
  <si>
    <t>S0340D 3Y BLC2 Curncy</t>
  </si>
  <si>
    <t>SFSW20V3 CMPN Curncy</t>
  </si>
  <si>
    <t>CHF SWAP (vs 3M LIB) 20Y</t>
  </si>
  <si>
    <t>S0254Z 3Y BLC2 Curncy</t>
  </si>
  <si>
    <t>S0254D 3Y BLC2 Curncy</t>
  </si>
  <si>
    <t>S0021Z 3Y BLC2 Curncy</t>
  </si>
  <si>
    <t>S0021D 3Y BLC2 Curncy</t>
  </si>
  <si>
    <t>SFSWT12 CMPL Curncy</t>
  </si>
  <si>
    <t>CHF SWAP TOIS      12 YR</t>
  </si>
  <si>
    <t>S0234Z 39M BLC2 Curncy</t>
  </si>
  <si>
    <t>S0234D 39M BLC2 Curncy</t>
  </si>
  <si>
    <t>S0340Z 39M BLC2 Curncy</t>
  </si>
  <si>
    <t>S0340D 39M BLC2 Curncy</t>
  </si>
  <si>
    <t>SFSW25V3 CMPN Curncy</t>
  </si>
  <si>
    <t>CHF SWAP (VS 3M LIB) 25Y</t>
  </si>
  <si>
    <t>S0254Z 39M BLC2 Curncy</t>
  </si>
  <si>
    <t>S0254D 39M BLC2 Curncy</t>
  </si>
  <si>
    <t>S0021Z 39M BLC2 Curncy</t>
  </si>
  <si>
    <t>S0021D 39M BLC2 Curncy</t>
  </si>
  <si>
    <t>SFSWT15 CMPL Curncy</t>
  </si>
  <si>
    <t>CHF SWAP TOIS      15 YR</t>
  </si>
  <si>
    <t>S0234Z 42M BLC2 Curncy</t>
  </si>
  <si>
    <t>S0234D 42M BLC2 Curncy</t>
  </si>
  <si>
    <t>S0340Z 42M BLC2 Curncy</t>
  </si>
  <si>
    <t>S0340D 42M BLC2 Curncy</t>
  </si>
  <si>
    <t>SFSW30V3 CMPN Curncy</t>
  </si>
  <si>
    <t>CHF SWAP (VS 3M LIB) 30Y</t>
  </si>
  <si>
    <t>S0254Z 42M BLC2 Curncy</t>
  </si>
  <si>
    <t>S0254D 42M BLC2 Curncy</t>
  </si>
  <si>
    <t>S0021Z 42M BLC2 Curncy</t>
  </si>
  <si>
    <t>S0021D 42M BLC2 Curncy</t>
  </si>
  <si>
    <t>SFSWT20 CMPL Curncy</t>
  </si>
  <si>
    <t>CHF SWAP TOIS      20 YR</t>
  </si>
  <si>
    <t>S0234Z 45M BLC2 Curncy</t>
  </si>
  <si>
    <t>S0234D 45M BLC2 Curncy</t>
  </si>
  <si>
    <t>S0340Z 45M BLC2 Curncy</t>
  </si>
  <si>
    <t>S0340D 45M BLC2 Curncy</t>
  </si>
  <si>
    <t>S0254Z 45M BLC2 Curncy</t>
  </si>
  <si>
    <t>S0254D 45M BLC2 Curncy</t>
  </si>
  <si>
    <t>S0021Z 45M BLC2 Curncy</t>
  </si>
  <si>
    <t>S0021D 45M BLC2 Curncy</t>
  </si>
  <si>
    <t>SFSWT25 CMPL Curncy</t>
  </si>
  <si>
    <t>CHF SWAP TOIS      25 YR</t>
  </si>
  <si>
    <t>S0234Z 4Y BLC2 Curncy</t>
  </si>
  <si>
    <t>S0234D 4Y BLC2 Curncy</t>
  </si>
  <si>
    <t>S0340Z 4Y BLC2 Curncy</t>
  </si>
  <si>
    <t>S0340D 4Y BLC2 Curncy</t>
  </si>
  <si>
    <t>S0254Z 4Y BLC2 Curncy</t>
  </si>
  <si>
    <t>S0254D 4Y BLC2 Curncy</t>
  </si>
  <si>
    <t>S0021Z 4Y BLC2 Curncy</t>
  </si>
  <si>
    <t>S0021D 4Y BLC2 Curncy</t>
  </si>
  <si>
    <t>SFSWT30 CMPL Curncy</t>
  </si>
  <si>
    <t>CHF SWAP TOIS      30 YR</t>
  </si>
  <si>
    <t>S0234Z 17Q BLC2 Curncy</t>
  </si>
  <si>
    <t>S0234D 17Q BLC2 Curncy</t>
  </si>
  <si>
    <t>S0340Z 17Q BLC2 Curncy</t>
  </si>
  <si>
    <t>S0340D 17Q BLC2 Curncy</t>
  </si>
  <si>
    <t>S0254Z 17Q BLC2 Curncy</t>
  </si>
  <si>
    <t>S0254D 17Q BLC2 Curncy</t>
  </si>
  <si>
    <t>S0021Z 17Q BLC2 Curncy</t>
  </si>
  <si>
    <t>S0021D 17Q BLC2 Curncy</t>
  </si>
  <si>
    <t>S0234Z 18Q BLC2 Curncy</t>
  </si>
  <si>
    <t>S0234D 18Q BLC2 Curncy</t>
  </si>
  <si>
    <t>S0340Z 18Q BLC2 Curncy</t>
  </si>
  <si>
    <t>S0340D 18Q BLC2 Curncy</t>
  </si>
  <si>
    <t>S0254Z 18Q BLC2 Curncy</t>
  </si>
  <si>
    <t>S0254D 18Q BLC2 Curncy</t>
  </si>
  <si>
    <t>S0021Z 18Q BLC2 Curncy</t>
  </si>
  <si>
    <t>S0021D 18Q BLC2 Curncy</t>
  </si>
  <si>
    <t>S0234Z 19Q BLC2 Curncy</t>
  </si>
  <si>
    <t>S0234D 19Q BLC2 Curncy</t>
  </si>
  <si>
    <t>S0340Z 19Q BLC2 Curncy</t>
  </si>
  <si>
    <t>S0340D 19Q BLC2 Curncy</t>
  </si>
  <si>
    <t>S0254Z 19Q BLC2 Curncy</t>
  </si>
  <si>
    <t>S0254D 19Q BLC2 Curncy</t>
  </si>
  <si>
    <t>S0021Z 19Q BLC2 Curncy</t>
  </si>
  <si>
    <t>S0021D 19Q BLC2 Curncy</t>
  </si>
  <si>
    <t>S0234Z 5Y BLC2 Curncy</t>
  </si>
  <si>
    <t>S0234D 5Y BLC2 Curncy</t>
  </si>
  <si>
    <t>S0340Z 5Y BLC2 Curncy</t>
  </si>
  <si>
    <t>S0340D 5Y BLC2 Curncy</t>
  </si>
  <si>
    <t>S0254Z 5Y BLC2 Curncy</t>
  </si>
  <si>
    <t>S0254D 5Y BLC2 Curncy</t>
  </si>
  <si>
    <t>S0021Z 5Y BLC2 Curncy</t>
  </si>
  <si>
    <t>S0021D 5Y BLC2 Curncy</t>
  </si>
  <si>
    <t>S0234Z 21Q BLC2 Curncy</t>
  </si>
  <si>
    <t>S0234D 21Q BLC2 Curncy</t>
  </si>
  <si>
    <t>S0340Z 21Q BLC2 Curncy</t>
  </si>
  <si>
    <t>S0340D 21Q BLC2 Curncy</t>
  </si>
  <si>
    <t>S0254Z 21Q BLC2 Curncy</t>
  </si>
  <si>
    <t>S0254D 21Q BLC2 Curncy</t>
  </si>
  <si>
    <t>S0021Z 21Q BLC2 Curncy</t>
  </si>
  <si>
    <t>S0021D 21Q BLC2 Curncy</t>
  </si>
  <si>
    <t>S0234Z 22Q BLC2 Curncy</t>
  </si>
  <si>
    <t>S0234D 22Q BLC2 Curncy</t>
  </si>
  <si>
    <t>S0340Z 22Q BLC2 Curncy</t>
  </si>
  <si>
    <t>S0340D 22Q BLC2 Curncy</t>
  </si>
  <si>
    <t>S0254Z 22Q BLC2 Curncy</t>
  </si>
  <si>
    <t>S0254D 22Q BLC2 Curncy</t>
  </si>
  <si>
    <t>S0021Z 22Q BLC2 Curncy</t>
  </si>
  <si>
    <t>S0021D 22Q BLC2 Curncy</t>
  </si>
  <si>
    <t>S0234Z 23Q BLC2 Curncy</t>
  </si>
  <si>
    <t>S0234D 23Q BLC2 Curncy</t>
  </si>
  <si>
    <t>S0340Z 23Q BLC2 Curncy</t>
  </si>
  <si>
    <t>S0340D 23Q BLC2 Curncy</t>
  </si>
  <si>
    <t>S0254Z 23Q BLC2 Curncy</t>
  </si>
  <si>
    <t>S0254D 23Q BLC2 Curncy</t>
  </si>
  <si>
    <t>S0021Z 23Q BLC2 Curncy</t>
  </si>
  <si>
    <t>S0021D 23Q BLC2 Curncy</t>
  </si>
  <si>
    <t>S0234Z 6Y BLC2 Curncy</t>
  </si>
  <si>
    <t>S0234D 6Y BLC2 Curncy</t>
  </si>
  <si>
    <t>S0340Z 6Y BLC2 Curncy</t>
  </si>
  <si>
    <t>S0340D 6Y BLC2 Curncy</t>
  </si>
  <si>
    <t>S0254Z 6Y BLC2 Curncy</t>
  </si>
  <si>
    <t>S0254D 6Y BLC2 Curncy</t>
  </si>
  <si>
    <t>S0021Z 6Y BLC2 Curncy</t>
  </si>
  <si>
    <t>S0021D 6Y BLC2 Curncy</t>
  </si>
  <si>
    <t>S0234Z 25Q BLC2 Curncy</t>
  </si>
  <si>
    <t>S0234D 25Q BLC2 Curncy</t>
  </si>
  <si>
    <t>S0340Z 25Q BLC2 Curncy</t>
  </si>
  <si>
    <t>S0340D 25Q BLC2 Curncy</t>
  </si>
  <si>
    <t>S0254Z 25Q BLC2 Curncy</t>
  </si>
  <si>
    <t>S0254D 25Q BLC2 Curncy</t>
  </si>
  <si>
    <t>S0021Z 25Q BLC2 Curncy</t>
  </si>
  <si>
    <t>S0021D 25Q BLC2 Curncy</t>
  </si>
  <si>
    <t>S0234Z 26Q BLC2 Curncy</t>
  </si>
  <si>
    <t>S0234D 26Q BLC2 Curncy</t>
  </si>
  <si>
    <t>S0340Z 26Q BLC2 Curncy</t>
  </si>
  <si>
    <t>S0340D 26Q BLC2 Curncy</t>
  </si>
  <si>
    <t>S0254Z 26Q BLC2 Curncy</t>
  </si>
  <si>
    <t>S0254D 26Q BLC2 Curncy</t>
  </si>
  <si>
    <t>S0021Z 26Q BLC2 Curncy</t>
  </si>
  <si>
    <t>S0021D 26Q BLC2 Curncy</t>
  </si>
  <si>
    <t>S0234Z 27Q BLC2 Curncy</t>
  </si>
  <si>
    <t>S0234D 27Q BLC2 Curncy</t>
  </si>
  <si>
    <t>S0340Z 27Q BLC2 Curncy</t>
  </si>
  <si>
    <t>S0340D 27Q BLC2 Curncy</t>
  </si>
  <si>
    <t>S0254Z 27Q BLC2 Curncy</t>
  </si>
  <si>
    <t>S0254D 27Q BLC2 Curncy</t>
  </si>
  <si>
    <t>S0021Z 27Q BLC2 Curncy</t>
  </si>
  <si>
    <t>S0021D 27Q BLC2 Curncy</t>
  </si>
  <si>
    <t>S0234Z 7Y BLC2 Curncy</t>
  </si>
  <si>
    <t>S0234D 7Y BLC2 Curncy</t>
  </si>
  <si>
    <t>S0340Z 7Y BLC2 Curncy</t>
  </si>
  <si>
    <t>S0340D 7Y BLC2 Curncy</t>
  </si>
  <si>
    <t>S0254Z 7Y BLC2 Curncy</t>
  </si>
  <si>
    <t>S0254D 7Y BLC2 Curncy</t>
  </si>
  <si>
    <t>S0021Z 7Y BLC2 Curncy</t>
  </si>
  <si>
    <t>S0021D 7Y BLC2 Curncy</t>
  </si>
  <si>
    <t>S0234Z 29Q BLC2 Curncy</t>
  </si>
  <si>
    <t>S0234D 29Q BLC2 Curncy</t>
  </si>
  <si>
    <t>S0340Z 29Q BLC2 Curncy</t>
  </si>
  <si>
    <t>S0340D 29Q BLC2 Curncy</t>
  </si>
  <si>
    <t>S0254Z 29Q BLC2 Curncy</t>
  </si>
  <si>
    <t>S0254D 29Q BLC2 Curncy</t>
  </si>
  <si>
    <t>S0021Z 29Q BLC2 Curncy</t>
  </si>
  <si>
    <t>S0021D 29Q BLC2 Curncy</t>
  </si>
  <si>
    <t>S0234Z 30Q BLC2 Curncy</t>
  </si>
  <si>
    <t>S0234D 30Q BLC2 Curncy</t>
  </si>
  <si>
    <t>S0340Z 30Q BLC2 Curncy</t>
  </si>
  <si>
    <t>S0340D 30Q BLC2 Curncy</t>
  </si>
  <si>
    <t>S0254Z 30Q BLC2 Curncy</t>
  </si>
  <si>
    <t>S0254D 30Q BLC2 Curncy</t>
  </si>
  <si>
    <t>S0021Z 30Q BLC2 Curncy</t>
  </si>
  <si>
    <t>S0021D 30Q BLC2 Curncy</t>
  </si>
  <si>
    <t>S0234Z 31Q BLC2 Curncy</t>
  </si>
  <si>
    <t>S0234D 31Q BLC2 Curncy</t>
  </si>
  <si>
    <t>S0340Z 31Q BLC2 Curncy</t>
  </si>
  <si>
    <t>S0340D 31Q BLC2 Curncy</t>
  </si>
  <si>
    <t>S0254Z 31Q BLC2 Curncy</t>
  </si>
  <si>
    <t>S0254D 31Q BLC2 Curncy</t>
  </si>
  <si>
    <t>S0021Z 31Q BLC2 Curncy</t>
  </si>
  <si>
    <t>S0021D 31Q BLC2 Curncy</t>
  </si>
  <si>
    <t>S0234Z 8Y BLC2 Curncy</t>
  </si>
  <si>
    <t>S0234D 8Y BLC2 Curncy</t>
  </si>
  <si>
    <t>S0340Z 8Y BLC2 Curncy</t>
  </si>
  <si>
    <t>S0340D 8Y BLC2 Curncy</t>
  </si>
  <si>
    <t>S0254Z 8Y BLC2 Curncy</t>
  </si>
  <si>
    <t>S0254D 8Y BLC2 Curncy</t>
  </si>
  <si>
    <t>S0021Z 8Y BLC2 Curncy</t>
  </si>
  <si>
    <t>S0021D 8Y BLC2 Curncy</t>
  </si>
  <si>
    <t>S0234Z 33Q BLC2 Curncy</t>
  </si>
  <si>
    <t>S0234D 33Q BLC2 Curncy</t>
  </si>
  <si>
    <t>S0340Z 33Q BLC2 Curncy</t>
  </si>
  <si>
    <t>S0340D 33Q BLC2 Curncy</t>
  </si>
  <si>
    <t>S0254Z 33Q BLC2 Curncy</t>
  </si>
  <si>
    <t>S0254D 33Q BLC2 Curncy</t>
  </si>
  <si>
    <t>S0021Z 33Q BLC2 Curncy</t>
  </si>
  <si>
    <t>S0021D 33Q BLC2 Curncy</t>
  </si>
  <si>
    <t>S0234Z 34Q BLC2 Curncy</t>
  </si>
  <si>
    <t>S0234D 34Q BLC2 Curncy</t>
  </si>
  <si>
    <t>S0340Z 34Q BLC2 Curncy</t>
  </si>
  <si>
    <t>S0340D 34Q BLC2 Curncy</t>
  </si>
  <si>
    <t>S0254Z 34Q BLC2 Curncy</t>
  </si>
  <si>
    <t>S0254D 34Q BLC2 Curncy</t>
  </si>
  <si>
    <t>S0021Z 34Q BLC2 Curncy</t>
  </si>
  <si>
    <t>S0021D 34Q BLC2 Curncy</t>
  </si>
  <si>
    <t>S0234Z 35Q BLC2 Curncy</t>
  </si>
  <si>
    <t>S0234D 35Q BLC2 Curncy</t>
  </si>
  <si>
    <t>S0340Z 35Q BLC2 Curncy</t>
  </si>
  <si>
    <t>S0340D 35Q BLC2 Curncy</t>
  </si>
  <si>
    <t>S0254Z 35Q BLC2 Curncy</t>
  </si>
  <si>
    <t>S0254D 35Q BLC2 Curncy</t>
  </si>
  <si>
    <t>S0021Z 35Q BLC2 Curncy</t>
  </si>
  <si>
    <t>S0021D 35Q BLC2 Curncy</t>
  </si>
  <si>
    <t>S0234Z 9Y BLC2 Curncy</t>
  </si>
  <si>
    <t>S0234D 9Y BLC2 Curncy</t>
  </si>
  <si>
    <t>S0340Z 9Y BLC2 Curncy</t>
  </si>
  <si>
    <t>S0340D 9Y BLC2 Curncy</t>
  </si>
  <si>
    <t>S0254Z 9Y BLC2 Curncy</t>
  </si>
  <si>
    <t>S0254D 9Y BLC2 Curncy</t>
  </si>
  <si>
    <t>S0021Z 9Y BLC2 Curncy</t>
  </si>
  <si>
    <t>S0021D 9Y BLC2 Curncy</t>
  </si>
  <si>
    <t>S0234Z 37Q BLC2 Curncy</t>
  </si>
  <si>
    <t>S0234D 37Q BLC2 Curncy</t>
  </si>
  <si>
    <t>S0340Z 37Q BLC2 Curncy</t>
  </si>
  <si>
    <t>S0340D 37Q BLC2 Curncy</t>
  </si>
  <si>
    <t>S0254Z 37Q BLC2 Curncy</t>
  </si>
  <si>
    <t>S0254D 37Q BLC2 Curncy</t>
  </si>
  <si>
    <t>S0021Z 37Q BLC2 Curncy</t>
  </si>
  <si>
    <t>S0021D 37Q BLC2 Curncy</t>
  </si>
  <si>
    <t>S0234Z 38Q BLC2 Curncy</t>
  </si>
  <si>
    <t>S0234D 38Q BLC2 Curncy</t>
  </si>
  <si>
    <t>S0340Z 38Q BLC2 Curncy</t>
  </si>
  <si>
    <t>S0340D 38Q BLC2 Curncy</t>
  </si>
  <si>
    <t>S0254Z 38Q BLC2 Curncy</t>
  </si>
  <si>
    <t>S0254D 38Q BLC2 Curncy</t>
  </si>
  <si>
    <t>S0021Z 38Q BLC2 Curncy</t>
  </si>
  <si>
    <t>S0021D 38Q BLC2 Curncy</t>
  </si>
  <si>
    <t>S0234Z 39Q BLC2 Curncy</t>
  </si>
  <si>
    <t>S0234D 39Q BLC2 Curncy</t>
  </si>
  <si>
    <t>S0340Z 39Q BLC2 Curncy</t>
  </si>
  <si>
    <t>S0340D 39Q BLC2 Curncy</t>
  </si>
  <si>
    <t>S0254Z 39Q BLC2 Curncy</t>
  </si>
  <si>
    <t>S0254D 39Q BLC2 Curncy</t>
  </si>
  <si>
    <t>S0021Z 39Q BLC2 Curncy</t>
  </si>
  <si>
    <t>S0021D 39Q BLC2 Curncy</t>
  </si>
  <si>
    <t>S0234Z 10Y BLC2 Curncy</t>
  </si>
  <si>
    <t>S0234D 10Y BLC2 Curncy</t>
  </si>
  <si>
    <t>S0340Z 10Y BLC2 Curncy</t>
  </si>
  <si>
    <t>S0340D 10Y BLC2 Curncy</t>
  </si>
  <si>
    <t>S0254Z 10Y BLC2 Curncy</t>
  </si>
  <si>
    <t>S0254D 10Y BLC2 Curncy</t>
  </si>
  <si>
    <t>S0021Z 10Y BLC2 Curncy</t>
  </si>
  <si>
    <t>S0021D 10Y BLC2 Curncy</t>
  </si>
  <si>
    <t>S0234Z 11Y BLC2 Curncy</t>
  </si>
  <si>
    <t>S0234D 11Y BLC2 Curncy</t>
  </si>
  <si>
    <t>S0340Z 11Y BLC2 Curncy</t>
  </si>
  <si>
    <t>S0340D 11Y BLC2 Curncy</t>
  </si>
  <si>
    <t>S0254Z 11Y BLC2 Curncy</t>
  </si>
  <si>
    <t>S0254D 11Y BLC2 Curncy</t>
  </si>
  <si>
    <t>S0021Z 11Y BLC2 Curncy</t>
  </si>
  <si>
    <t>S0021D 11Y BLC2 Curncy</t>
  </si>
  <si>
    <t>S0234Z 12Y BLC2 Curncy</t>
  </si>
  <si>
    <t>S0234D 12Y BLC2 Curncy</t>
  </si>
  <si>
    <t>S0340Z 12Y BLC2 Curncy</t>
  </si>
  <si>
    <t>S0340D 12Y BLC2 Curncy</t>
  </si>
  <si>
    <t>S0254Z 12Y BLC2 Curncy</t>
  </si>
  <si>
    <t>S0254D 12Y BLC2 Curncy</t>
  </si>
  <si>
    <t>S0021Z 12Y BLC2 Curncy</t>
  </si>
  <si>
    <t>S0021D 12Y BLC2 Curncy</t>
  </si>
  <si>
    <t>S0234Z 13Y BLC2 Curncy</t>
  </si>
  <si>
    <t>S0234D 13Y BLC2 Curncy</t>
  </si>
  <si>
    <t>S0340Z 13Y BLC2 Curncy</t>
  </si>
  <si>
    <t>S0340D 13Y BLC2 Curncy</t>
  </si>
  <si>
    <t>S0254Z 13Y BLC2 Curncy</t>
  </si>
  <si>
    <t>S0254D 13Y BLC2 Curncy</t>
  </si>
  <si>
    <t>S0021Z 13Y BLC2 Curncy</t>
  </si>
  <si>
    <t>S0021D 13Y BLC2 Curncy</t>
  </si>
  <si>
    <t>S0234Z 14Y BLC2 Curncy</t>
  </si>
  <si>
    <t>S0234D 14Y BLC2 Curncy</t>
  </si>
  <si>
    <t>S0340Z 14Y BLC2 Curncy</t>
  </si>
  <si>
    <t>S0340D 14Y BLC2 Curncy</t>
  </si>
  <si>
    <t>S0254Z 14Y BLC2 Curncy</t>
  </si>
  <si>
    <t>S0254D 14Y BLC2 Curncy</t>
  </si>
  <si>
    <t>S0021Z 14Y BLC2 Curncy</t>
  </si>
  <si>
    <t>S0021D 14Y BLC2 Curncy</t>
  </si>
  <si>
    <t>S0234Z 15Y BLC2 Curncy</t>
  </si>
  <si>
    <t>S0234D 15Y BLC2 Curncy</t>
  </si>
  <si>
    <t>S0340Z 15Y BLC2 Curncy</t>
  </si>
  <si>
    <t>S0340D 15Y BLC2 Curncy</t>
  </si>
  <si>
    <t>S0254Z 15Y BLC2 Curncy</t>
  </si>
  <si>
    <t>S0254D 15Y BLC2 Curncy</t>
  </si>
  <si>
    <t>S0021Z 15Y BLC2 Curncy</t>
  </si>
  <si>
    <t>S0021D 15Y BLC2 Curncy</t>
  </si>
  <si>
    <t>S0234Z 16Y BLC2 Curncy</t>
  </si>
  <si>
    <t>S0234D 16Y BLC2 Curncy</t>
  </si>
  <si>
    <t>S0340Z 16Y BLC2 Curncy</t>
  </si>
  <si>
    <t>S0340D 16Y BLC2 Curncy</t>
  </si>
  <si>
    <t>S0254Z 16Y BLC2 Curncy</t>
  </si>
  <si>
    <t>S0254D 16Y BLC2 Curncy</t>
  </si>
  <si>
    <t>S0021Z 16Y BLC2 Curncy</t>
  </si>
  <si>
    <t>S0021D 16Y BLC2 Curncy</t>
  </si>
  <si>
    <t>S0234Z 17Y BLC2 Curncy</t>
  </si>
  <si>
    <t>S0234D 17Y BLC2 Curncy</t>
  </si>
  <si>
    <t>S0340Z 17Y BLC2 Curncy</t>
  </si>
  <si>
    <t>S0340D 17Y BLC2 Curncy</t>
  </si>
  <si>
    <t>S0254Z 17Y BLC2 Curncy</t>
  </si>
  <si>
    <t>S0254D 17Y BLC2 Curncy</t>
  </si>
  <si>
    <t>S0021Z 17Y BLC2 Curncy</t>
  </si>
  <si>
    <t>S0021D 17Y BLC2 Curncy</t>
  </si>
  <si>
    <t>S0234Z 18Y BLC2 Curncy</t>
  </si>
  <si>
    <t>S0234D 18Y BLC2 Curncy</t>
  </si>
  <si>
    <t>S0340Z 18Y BLC2 Curncy</t>
  </si>
  <si>
    <t>S0340D 18Y BLC2 Curncy</t>
  </si>
  <si>
    <t>S0254Z 18Y BLC2 Curncy</t>
  </si>
  <si>
    <t>S0254D 18Y BLC2 Curncy</t>
  </si>
  <si>
    <t>S0021Z 18Y BLC2 Curncy</t>
  </si>
  <si>
    <t>S0021D 18Y BLC2 Curncy</t>
  </si>
  <si>
    <t>S0234Z 19Y BLC2 Curncy</t>
  </si>
  <si>
    <t>S0234D 19Y BLC2 Curncy</t>
  </si>
  <si>
    <t>S0340Z 19Y BLC2 Curncy</t>
  </si>
  <si>
    <t>S0340D 19Y BLC2 Curncy</t>
  </si>
  <si>
    <t>S0254Z 19Y BLC2 Curncy</t>
  </si>
  <si>
    <t>S0254D 19Y BLC2 Curncy</t>
  </si>
  <si>
    <t>S0021Z 19Y BLC2 Curncy</t>
  </si>
  <si>
    <t>S0021D 19Y BLC2 Curncy</t>
  </si>
  <si>
    <t>S0234Z 20Y BLC2 Curncy</t>
  </si>
  <si>
    <t>S0234D 20Y BLC2 Curncy</t>
  </si>
  <si>
    <t>S0340Z 20Y BLC2 Curncy</t>
  </si>
  <si>
    <t>S0340D 20Y BLC2 Curncy</t>
  </si>
  <si>
    <t>S0254Z 20Y BLC2 Curncy</t>
  </si>
  <si>
    <t>S0254D 20Y BLC2 Curncy</t>
  </si>
  <si>
    <t>S0021Z 20Y BLC2 Curncy</t>
  </si>
  <si>
    <t>S0021D 20Y BLC2 Curncy</t>
  </si>
  <si>
    <t>S0234Z 21Y BLC2 Curncy</t>
  </si>
  <si>
    <t>S0234D 21Y BLC2 Curncy</t>
  </si>
  <si>
    <t>S0340Z 21Y BLC2 Curncy</t>
  </si>
  <si>
    <t>S0340D 21Y BLC2 Curncy</t>
  </si>
  <si>
    <t>S0254Z 21Y BLC2 Curncy</t>
  </si>
  <si>
    <t>S0254D 21Y BLC2 Curncy</t>
  </si>
  <si>
    <t>S0021Z 21Y BLC2 Curncy</t>
  </si>
  <si>
    <t>S0021D 21Y BLC2 Curncy</t>
  </si>
  <si>
    <t>S0234Z 22Y BLC2 Curncy</t>
  </si>
  <si>
    <t>S0234D 22Y BLC2 Curncy</t>
  </si>
  <si>
    <t>S0340Z 22Y BLC2 Curncy</t>
  </si>
  <si>
    <t>S0340D 22Y BLC2 Curncy</t>
  </si>
  <si>
    <t>S0254Z 22Y BLC2 Curncy</t>
  </si>
  <si>
    <t>S0254D 22Y BLC2 Curncy</t>
  </si>
  <si>
    <t>S0021Z 22Y BLC2 Curncy</t>
  </si>
  <si>
    <t>S0021D 22Y BLC2 Curncy</t>
  </si>
  <si>
    <t>S0234Z 23Y BLC2 Curncy</t>
  </si>
  <si>
    <t>S0234D 23Y BLC2 Curncy</t>
  </si>
  <si>
    <t>S0340Z 23Y BLC2 Curncy</t>
  </si>
  <si>
    <t>S0340D 23Y BLC2 Curncy</t>
  </si>
  <si>
    <t>S0254Z 23Y BLC2 Curncy</t>
  </si>
  <si>
    <t>S0254D 23Y BLC2 Curncy</t>
  </si>
  <si>
    <t>S0021Z 23Y BLC2 Curncy</t>
  </si>
  <si>
    <t>S0021D 23Y BLC2 Curncy</t>
  </si>
  <si>
    <t>S0234Z 24Y BLC2 Curncy</t>
  </si>
  <si>
    <t>S0234D 24Y BLC2 Curncy</t>
  </si>
  <si>
    <t>S0340Z 24Y BLC2 Curncy</t>
  </si>
  <si>
    <t>S0340D 24Y BLC2 Curncy</t>
  </si>
  <si>
    <t>S0254Z 24Y BLC2 Curncy</t>
  </si>
  <si>
    <t>S0254D 24Y BLC2 Curncy</t>
  </si>
  <si>
    <t>S0021Z 24Y BLC2 Curncy</t>
  </si>
  <si>
    <t>S0021D 24Y BLC2 Curncy</t>
  </si>
  <si>
    <t>S0234Z 25Y BLC2 Curncy</t>
  </si>
  <si>
    <t>S0234D 25Y BLC2 Curncy</t>
  </si>
  <si>
    <t>S0340Z 25Y BLC2 Curncy</t>
  </si>
  <si>
    <t>S0340D 25Y BLC2 Curncy</t>
  </si>
  <si>
    <t>S0254Z 25Y BLC2 Curncy</t>
  </si>
  <si>
    <t>S0254D 25Y BLC2 Curncy</t>
  </si>
  <si>
    <t>S0021Z 25Y BLC2 Curncy</t>
  </si>
  <si>
    <t>S0021D 25Y BLC2 Curncy</t>
  </si>
  <si>
    <t>S0234Z 26Y BLC2 Curncy</t>
  </si>
  <si>
    <t>S0234D 26Y BLC2 Curncy</t>
  </si>
  <si>
    <t>S0340Z 26Y BLC2 Curncy</t>
  </si>
  <si>
    <t>S0340D 26Y BLC2 Curncy</t>
  </si>
  <si>
    <t>S0254Z 26Y BLC2 Curncy</t>
  </si>
  <si>
    <t>S0254D 26Y BLC2 Curncy</t>
  </si>
  <si>
    <t>S0021Z 26Y BLC2 Curncy</t>
  </si>
  <si>
    <t>S0021D 26Y BLC2 Curncy</t>
  </si>
  <si>
    <t>S0234Z 27Y BLC2 Curncy</t>
  </si>
  <si>
    <t>S0234D 27Y BLC2 Curncy</t>
  </si>
  <si>
    <t>S0340Z 27Y BLC2 Curncy</t>
  </si>
  <si>
    <t>S0340D 27Y BLC2 Curncy</t>
  </si>
  <si>
    <t>S0254Z 27Y BLC2 Curncy</t>
  </si>
  <si>
    <t>S0254D 27Y BLC2 Curncy</t>
  </si>
  <si>
    <t>S0021Z 27Y BLC2 Curncy</t>
  </si>
  <si>
    <t>S0021D 27Y BLC2 Curncy</t>
  </si>
  <si>
    <t>S0234Z 28Y BLC2 Curncy</t>
  </si>
  <si>
    <t>S0234D 28Y BLC2 Curncy</t>
  </si>
  <si>
    <t>S0340Z 28Y BLC2 Curncy</t>
  </si>
  <si>
    <t>S0340D 28Y BLC2 Curncy</t>
  </si>
  <si>
    <t>S0254Z 28Y BLC2 Curncy</t>
  </si>
  <si>
    <t>S0254D 28Y BLC2 Curncy</t>
  </si>
  <si>
    <t>S0021Z 28Y BLC2 Curncy</t>
  </si>
  <si>
    <t>S0021D 28Y BLC2 Curncy</t>
  </si>
  <si>
    <t>S0234Z 29Y BLC2 Curncy</t>
  </si>
  <si>
    <t>S0234D 29Y BLC2 Curncy</t>
  </si>
  <si>
    <t>S0340Z 29Y BLC2 Curncy</t>
  </si>
  <si>
    <t>S0340D 29Y BLC2 Curncy</t>
  </si>
  <si>
    <t>S0254Z 29Y BLC2 Curncy</t>
  </si>
  <si>
    <t>S0254D 29Y BLC2 Curncy</t>
  </si>
  <si>
    <t>S0021Z 29Y BLC2 Curncy</t>
  </si>
  <si>
    <t>S0021D 29Y BLC2 Curncy</t>
  </si>
  <si>
    <t>S0234Z 30Y BLC2 Curncy</t>
  </si>
  <si>
    <t>S0234D 30Y BLC2 Curncy</t>
  </si>
  <si>
    <t>S0340Z 30Y BLC2 Curncy</t>
  </si>
  <si>
    <t>S0340D 30Y BLC2 Curncy</t>
  </si>
  <si>
    <t>S0254Z 30Y BLC2 Curncy</t>
  </si>
  <si>
    <t>S0254D 30Y BLC2 Curncy</t>
  </si>
  <si>
    <t>S0021Z 30Y BLC2 Curncy</t>
  </si>
  <si>
    <t>S0021D 30Y BLC2 Curncy</t>
  </si>
  <si>
    <t>S0234Z 31Y BLC2 Curncy</t>
  </si>
  <si>
    <t>S0234D 31Y BLC2 Curncy</t>
  </si>
  <si>
    <t>S0340Z 31Y BLC2 Curncy</t>
  </si>
  <si>
    <t>S0340D 31Y BLC2 Curncy</t>
  </si>
  <si>
    <t>S0254Z 31Y BLC2 Curncy</t>
  </si>
  <si>
    <t>S0254D 31Y BLC2 Curncy</t>
  </si>
  <si>
    <t>S0234Z 32Y BLC2 Curncy</t>
  </si>
  <si>
    <t>S0234D 32Y BLC2 Curncy</t>
  </si>
  <si>
    <t>S0340Z 32Y BLC2 Curncy</t>
  </si>
  <si>
    <t>S0340D 32Y BLC2 Curncy</t>
  </si>
  <si>
    <t>S0254Z 32Y BLC2 Curncy</t>
  </si>
  <si>
    <t>S0254D 32Y BLC2 Curncy</t>
  </si>
  <si>
    <t>S0234Z 33Y BLC2 Curncy</t>
  </si>
  <si>
    <t>S0234D 33Y BLC2 Curncy</t>
  </si>
  <si>
    <t>S0340Z 33Y BLC2 Curncy</t>
  </si>
  <si>
    <t>S0340D 33Y BLC2 Curncy</t>
  </si>
  <si>
    <t>S0254Z 33Y BLC2 Curncy</t>
  </si>
  <si>
    <t>S0254D 33Y BLC2 Curncy</t>
  </si>
  <si>
    <t>S0234Z 34Y BLC2 Curncy</t>
  </si>
  <si>
    <t>S0234D 34Y BLC2 Curncy</t>
  </si>
  <si>
    <t>S0340Z 34Y BLC2 Curncy</t>
  </si>
  <si>
    <t>S0340D 34Y BLC2 Curncy</t>
  </si>
  <si>
    <t>S0254Z 34Y BLC2 Curncy</t>
  </si>
  <si>
    <t>S0254D 34Y BLC2 Curncy</t>
  </si>
  <si>
    <t>S0234Z 35Y BLC2 Curncy</t>
  </si>
  <si>
    <t>S0234D 35Y BLC2 Curncy</t>
  </si>
  <si>
    <t>S0340Z 35Y BLC2 Curncy</t>
  </si>
  <si>
    <t>S0340D 35Y BLC2 Curncy</t>
  </si>
  <si>
    <t>S0254Z 35Y BLC2 Curncy</t>
  </si>
  <si>
    <t>S0254D 35Y BLC2 Curncy</t>
  </si>
  <si>
    <t>S0234Z 36Y BLC2 Curncy</t>
  </si>
  <si>
    <t>S0234D 36Y BLC2 Curncy</t>
  </si>
  <si>
    <t>S0340Z 36Y BLC2 Curncy</t>
  </si>
  <si>
    <t>S0340D 36Y BLC2 Curncy</t>
  </si>
  <si>
    <t>S0254Z 36Y BLC2 Curncy</t>
  </si>
  <si>
    <t>S0254D 36Y BLC2 Curncy</t>
  </si>
  <si>
    <t>S0234Z 37Y BLC2 Curncy</t>
  </si>
  <si>
    <t>S0234D 37Y BLC2 Curncy</t>
  </si>
  <si>
    <t>S0340Z 37Y BLC2 Curncy</t>
  </si>
  <si>
    <t>S0340D 37Y BLC2 Curncy</t>
  </si>
  <si>
    <t>S0254Z 37Y BLC2 Curncy</t>
  </si>
  <si>
    <t>S0254D 37Y BLC2 Curncy</t>
  </si>
  <si>
    <t>S0234Z 38Y BLC2 Curncy</t>
  </si>
  <si>
    <t>S0234D 38Y BLC2 Curncy</t>
  </si>
  <si>
    <t>S0340Z 38Y BLC2 Curncy</t>
  </si>
  <si>
    <t>S0340D 38Y BLC2 Curncy</t>
  </si>
  <si>
    <t>S0254Z 38Y BLC2 Curncy</t>
  </si>
  <si>
    <t>S0254D 38Y BLC2 Curncy</t>
  </si>
  <si>
    <t>S0234Z 39Y BLC2 Curncy</t>
  </si>
  <si>
    <t>S0234D 39Y BLC2 Curncy</t>
  </si>
  <si>
    <t>S0340Z 39Y BLC2 Curncy</t>
  </si>
  <si>
    <t>S0340D 39Y BLC2 Curncy</t>
  </si>
  <si>
    <t>S0254Z 39Y BLC2 Curncy</t>
  </si>
  <si>
    <t>S0254D 39Y BLC2 Curncy</t>
  </si>
  <si>
    <t>S0234Z 40Y BLC2 Curncy</t>
  </si>
  <si>
    <t>S0234D 40Y BLC2 Curncy</t>
  </si>
  <si>
    <t>S0340Z 40Y BLC2 Curncy</t>
  </si>
  <si>
    <t>S0340D 40Y BLC2 Curncy</t>
  </si>
  <si>
    <t>S0254Z 40Y BLC2 Curncy</t>
  </si>
  <si>
    <t>S0254D 40Y BLC2 Curncy</t>
  </si>
  <si>
    <t>S0234Z 41Y BLC2 Curncy</t>
  </si>
  <si>
    <t>S0234D 41Y BLC2 Curncy</t>
  </si>
  <si>
    <t>S0340Z 41Y BLC2 Curncy</t>
  </si>
  <si>
    <t>S0340D 41Y BLC2 Curncy</t>
  </si>
  <si>
    <t>S0254Z 41Y BLC2 Curncy</t>
  </si>
  <si>
    <t>S0254D 41Y BLC2 Curncy</t>
  </si>
  <si>
    <t>S0234Z 42Y BLC2 Curncy</t>
  </si>
  <si>
    <t>S0234D 42Y BLC2 Curncy</t>
  </si>
  <si>
    <t>S0340Z 42Y BLC2 Curncy</t>
  </si>
  <si>
    <t>S0340D 42Y BLC2 Curncy</t>
  </si>
  <si>
    <t>S0254Z 42Y BLC2 Curncy</t>
  </si>
  <si>
    <t>S0254D 42Y BLC2 Curncy</t>
  </si>
  <si>
    <t>S0234Z 43Y BLC2 Curncy</t>
  </si>
  <si>
    <t>S0234D 43Y BLC2 Curncy</t>
  </si>
  <si>
    <t>S0340Z 43Y BLC2 Curncy</t>
  </si>
  <si>
    <t>S0340D 43Y BLC2 Curncy</t>
  </si>
  <si>
    <t>S0254Z 43Y BLC2 Curncy</t>
  </si>
  <si>
    <t>S0254D 43Y BLC2 Curncy</t>
  </si>
  <si>
    <t>S0234Z 44Y BLC2 Curncy</t>
  </si>
  <si>
    <t>S0234D 44Y BLC2 Curncy</t>
  </si>
  <si>
    <t>S0340Z 44Y BLC2 Curncy</t>
  </si>
  <si>
    <t>S0340D 44Y BLC2 Curncy</t>
  </si>
  <si>
    <t>S0254Z 44Y BLC2 Curncy</t>
  </si>
  <si>
    <t>S0254D 44Y BLC2 Curncy</t>
  </si>
  <si>
    <t>S0234Z 45Y BLC2 Curncy</t>
  </si>
  <si>
    <t>S0234D 45Y BLC2 Curncy</t>
  </si>
  <si>
    <t>S0340Z 45Y BLC2 Curncy</t>
  </si>
  <si>
    <t>S0340D 45Y BLC2 Curncy</t>
  </si>
  <si>
    <t>S0254Z 45Y BLC2 Curncy</t>
  </si>
  <si>
    <t>S0254D 45Y BLC2 Curncy</t>
  </si>
  <si>
    <t>S0234Z 46Y BLC2 Curncy</t>
  </si>
  <si>
    <t>S0234D 46Y BLC2 Curncy</t>
  </si>
  <si>
    <t>S0340Z 46Y BLC2 Curncy</t>
  </si>
  <si>
    <t>S0340D 46Y BLC2 Curncy</t>
  </si>
  <si>
    <t>S0254Z 46Y BLC2 Curncy</t>
  </si>
  <si>
    <t>S0254D 46Y BLC2 Curncy</t>
  </si>
  <si>
    <t>S0234Z 47Y BLC2 Curncy</t>
  </si>
  <si>
    <t>S0234D 47Y BLC2 Curncy</t>
  </si>
  <si>
    <t>S0340Z 47Y BLC2 Curncy</t>
  </si>
  <si>
    <t>S0340D 47Y BLC2 Curncy</t>
  </si>
  <si>
    <t>S0254Z 47Y BLC2 Curncy</t>
  </si>
  <si>
    <t>S0254D 47Y BLC2 Curncy</t>
  </si>
  <si>
    <t>S0234Z 48Y BLC2 Curncy</t>
  </si>
  <si>
    <t>S0234D 48Y BLC2 Curncy</t>
  </si>
  <si>
    <t>S0340Z 48Y BLC2 Curncy</t>
  </si>
  <si>
    <t>S0340D 48Y BLC2 Curncy</t>
  </si>
  <si>
    <t>S0254Z 48Y BLC2 Curncy</t>
  </si>
  <si>
    <t>S0254D 48Y BLC2 Curncy</t>
  </si>
  <si>
    <t>S0234Z 49Y BLC2 Curncy</t>
  </si>
  <si>
    <t>S0234D 49Y BLC2 Curncy</t>
  </si>
  <si>
    <t>S0340Z 49Y BLC2 Curncy</t>
  </si>
  <si>
    <t>S0340D 49Y BLC2 Curncy</t>
  </si>
  <si>
    <t>S0254Z 49Y BLC2 Curncy</t>
  </si>
  <si>
    <t>S0254D 49Y BLC2 Curncy</t>
  </si>
  <si>
    <t>S0234Z 50Y BLC2 Curncy</t>
  </si>
  <si>
    <t>S0234D 50Y BLC2 Curncy</t>
  </si>
  <si>
    <t>S0340Z 50Y BLC2 Curncy</t>
  </si>
  <si>
    <t>S0340D 50Y BLC2 Curncy</t>
  </si>
  <si>
    <t>S0254Z 50Y BLC2 Curncy</t>
  </si>
  <si>
    <t>S0254D 50Y BLC2 Curncy</t>
  </si>
  <si>
    <t>CHF</t>
  </si>
  <si>
    <t>Check CIRS EURCHF non collat (6M EUR based)</t>
  </si>
  <si>
    <t>Jambe variable chf payeuse</t>
  </si>
  <si>
    <t>Check CIRS EURCHF collat EUR (OIS EUR based)</t>
  </si>
  <si>
    <t>Check CIRS EURCHF collat USD (OIS USD based)</t>
  </si>
  <si>
    <t>COURBES DE TAUX JPY</t>
  </si>
  <si>
    <t>JPY OIS</t>
  </si>
  <si>
    <t>JPY 1M</t>
  </si>
  <si>
    <t>JPY 3M</t>
  </si>
  <si>
    <t>JPY 6M</t>
  </si>
  <si>
    <t>S195</t>
  </si>
  <si>
    <t>S307</t>
  </si>
  <si>
    <t>S308</t>
  </si>
  <si>
    <t>S13</t>
  </si>
  <si>
    <t>MUTSCALM  Index</t>
  </si>
  <si>
    <t>Bank of Japan Estimate Unsecur</t>
  </si>
  <si>
    <t>S0195Z 1D BLC2 Curncy</t>
  </si>
  <si>
    <t>S0195D 1D BLC2 Curncy</t>
  </si>
  <si>
    <t>JY0001M  Index</t>
  </si>
  <si>
    <t>ICE LIBOR JPY 1 Month</t>
  </si>
  <si>
    <t>S0307Z 1D BLC2 Curncy</t>
  </si>
  <si>
    <t>S0307D 1D BLC2 Curncy</t>
  </si>
  <si>
    <t>JY0003M  Index</t>
  </si>
  <si>
    <t>ICE LIBOR JPY 3 Month</t>
  </si>
  <si>
    <t>S0308Z 1D BLC2 Curncy</t>
  </si>
  <si>
    <t>S0308D 1D BLC2 Curncy</t>
  </si>
  <si>
    <t>JY0006M  Index</t>
  </si>
  <si>
    <t>ICE LIBOR JPY 6 Month</t>
  </si>
  <si>
    <t>S0013Z 1W BLC2 Curncy</t>
  </si>
  <si>
    <t>S0013D 1W BLC2 Curncy</t>
  </si>
  <si>
    <t>JYSO1Z BGN  Curncy</t>
  </si>
  <si>
    <t>JPY SWAP vs TONAR   1 WK</t>
  </si>
  <si>
    <t>S0195Z 2D BLC2 Curncy</t>
  </si>
  <si>
    <t>S0195D 2D BLC2 Curncy</t>
  </si>
  <si>
    <t>JYSWCV1 CMPN Curncy</t>
  </si>
  <si>
    <t>JPY SWAP (VS 1M LIB) 3MO</t>
  </si>
  <si>
    <t>S0307Z 2D BLC2 Curncy</t>
  </si>
  <si>
    <t>S0307D 2D BLC2 Curncy</t>
  </si>
  <si>
    <t>1 MO X 4 MO</t>
  </si>
  <si>
    <t>JYFR1/4 CMPN Curncy</t>
  </si>
  <si>
    <t>JPY FRA (LIBOR)     1X4</t>
  </si>
  <si>
    <t>S0308Z 2D BLC2 Curncy</t>
  </si>
  <si>
    <t>S0308D 2D BLC2 Curncy</t>
  </si>
  <si>
    <t>JYFR1/7 CMPN Curncy</t>
  </si>
  <si>
    <t>JPY FRA (LIBOR)     1X7</t>
  </si>
  <si>
    <t>S0013Z 2W BLC2 Curncy</t>
  </si>
  <si>
    <t>S0013D 2W BLC2 Curncy</t>
  </si>
  <si>
    <t>JYSO2Z BGN  Curncy</t>
  </si>
  <si>
    <t>JPY SWAP vs TONAR   2 WK</t>
  </si>
  <si>
    <t>S0195Z 1W BLC2 Curncy</t>
  </si>
  <si>
    <t>S0195D 1W BLC2 Curncy</t>
  </si>
  <si>
    <t>JYSWFV1 CMPN Curncy</t>
  </si>
  <si>
    <t>JPY SWAP (VS 1M LIB) 6MO</t>
  </si>
  <si>
    <t>S0307Z 1W BLC2 Curncy</t>
  </si>
  <si>
    <t>S0307D 1W BLC2 Curncy</t>
  </si>
  <si>
    <t>2 MO X 5 MO</t>
  </si>
  <si>
    <t>JYFR2/5 CMPN Curncy</t>
  </si>
  <si>
    <t>JPY FRA (LIBOR)     2X5</t>
  </si>
  <si>
    <t>S0308Z 1W BLC2 Curncy</t>
  </si>
  <si>
    <t>S0308D 1W BLC2 Curncy</t>
  </si>
  <si>
    <t>JYFR2/8 CMPN Curncy</t>
  </si>
  <si>
    <t>JPY FRA (LIBOR)     2X8</t>
  </si>
  <si>
    <t>S0013Z 1M BLC2 Curncy</t>
  </si>
  <si>
    <t>S0013D 1M BLC2 Curncy</t>
  </si>
  <si>
    <t>JYSO3Z BGN  Curncy</t>
  </si>
  <si>
    <t>JPY SWAP vs TONAR   3 WK</t>
  </si>
  <si>
    <t>S0195Z 2W BLC2 Curncy</t>
  </si>
  <si>
    <t>S0195D 2W BLC2 Curncy</t>
  </si>
  <si>
    <t>JYSWIV1 CMPN Curncy</t>
  </si>
  <si>
    <t>JPY SWAP (VS 1M LIB) 9MO</t>
  </si>
  <si>
    <t>S0307Z 2W BLC2 Curncy</t>
  </si>
  <si>
    <t>S0307D 2W BLC2 Curncy</t>
  </si>
  <si>
    <t>3 MO X 6 MO</t>
  </si>
  <si>
    <t>JYFR3/6 CMPN Curncy</t>
  </si>
  <si>
    <t>JPY FRA (LIBOR)     3X6</t>
  </si>
  <si>
    <t>S0308Z 2W BLC2 Curncy</t>
  </si>
  <si>
    <t>S0308D 2W BLC2 Curncy</t>
  </si>
  <si>
    <t>JYFR3/9 CMPN Curncy</t>
  </si>
  <si>
    <t>JPY FRA (LIBOR)     3X9</t>
  </si>
  <si>
    <t>S0013Z 2M BLC2 Curncy</t>
  </si>
  <si>
    <t>S0013D 2M BLC2 Curncy</t>
  </si>
  <si>
    <t>JYSOA BGN  Curncy</t>
  </si>
  <si>
    <t>JPY SWAP vs TONAR   1 MO</t>
  </si>
  <si>
    <t>S0195Z 1M BLC2 Curncy</t>
  </si>
  <si>
    <t>S0195D 1M BLC2 Curncy</t>
  </si>
  <si>
    <t>S0307Z 1M BLC2 Curncy</t>
  </si>
  <si>
    <t>S0307D 1M BLC2 Curncy</t>
  </si>
  <si>
    <t>4 MO X 7 MO</t>
  </si>
  <si>
    <t>JYFR4/7 CMPN Curncy</t>
  </si>
  <si>
    <t>JPY FRA (LIBOR)     4X7</t>
  </si>
  <si>
    <t>S0308Z 1M BLC2 Curncy</t>
  </si>
  <si>
    <t>S0308D 1M BLC2 Curncy</t>
  </si>
  <si>
    <t>JYFR4/10 CMPN Curncy</t>
  </si>
  <si>
    <t>JPY FRA (LIBOR)     4X10</t>
  </si>
  <si>
    <t>S0013Z 3M BLC2 Curncy</t>
  </si>
  <si>
    <t>S0013D 3M BLC2 Curncy</t>
  </si>
  <si>
    <t>JYSOB BGN  Curncy</t>
  </si>
  <si>
    <t>JPY SWAP vs TONAR   2 MO</t>
  </si>
  <si>
    <t>S0195Z 2M BLC2 Curncy</t>
  </si>
  <si>
    <t>S0195D 2M BLC2 Curncy</t>
  </si>
  <si>
    <t>S0307Z 2M BLC2 Curncy</t>
  </si>
  <si>
    <t>S0307D 2M BLC2 Curncy</t>
  </si>
  <si>
    <t>5 MO X 8 MO</t>
  </si>
  <si>
    <t>JYFR5/8 CMPN Curncy</t>
  </si>
  <si>
    <t>JPY FRA (LIBOR)     5X8</t>
  </si>
  <si>
    <t>S0308Z 2M BLC2 Curncy</t>
  </si>
  <si>
    <t>S0308D 2M BLC2 Curncy</t>
  </si>
  <si>
    <t>JYFR5/11 CMPN Curncy</t>
  </si>
  <si>
    <t>JPY FRA (LIBOR)     5X11</t>
  </si>
  <si>
    <t>S0013Z 4M BLC2 Curncy</t>
  </si>
  <si>
    <t>S0013D 4M BLC2 Curncy</t>
  </si>
  <si>
    <t>JYSOC BGN  Curncy</t>
  </si>
  <si>
    <t>JPY SWAP vs TONAR   3 MO</t>
  </si>
  <si>
    <t>S0195Z 3M BLC2 Curncy</t>
  </si>
  <si>
    <t>S0195D 3M BLC2 Curncy</t>
  </si>
  <si>
    <t>S0307Z 3M BLC2 Curncy</t>
  </si>
  <si>
    <t>S0307D 3M BLC2 Curncy</t>
  </si>
  <si>
    <t>6 MO X 9 MO</t>
  </si>
  <si>
    <t>JYFR6/9 CMPN Curncy</t>
  </si>
  <si>
    <t>JPY FRA (LIBOR)     6X9</t>
  </si>
  <si>
    <t>S0308Z 3M BLC2 Curncy</t>
  </si>
  <si>
    <t>S0308D 3M BLC2 Curncy</t>
  </si>
  <si>
    <t>JYFR6/12 CMPN Curncy</t>
  </si>
  <si>
    <t>JPY FRA (LIBOR)     6X12</t>
  </si>
  <si>
    <t>S0013Z 5M BLC2 Curncy</t>
  </si>
  <si>
    <t>S0013D 5M BLC2 Curncy</t>
  </si>
  <si>
    <t>JYSOD BGN  Curncy</t>
  </si>
  <si>
    <t>JPY SWAP vs TONAR   4 MO</t>
  </si>
  <si>
    <t>S0195Z 4M BLC2 Curncy</t>
  </si>
  <si>
    <t>S0195D 4M BLC2 Curncy</t>
  </si>
  <si>
    <t>S0307Z 4M BLC2 Curncy</t>
  </si>
  <si>
    <t>S0307D 4M BLC2 Curncy</t>
  </si>
  <si>
    <t>7 MO X 10 MO</t>
  </si>
  <si>
    <t>JYFR7/10 CMPN Curncy</t>
  </si>
  <si>
    <t>JPY FRA (LIBOR)     7X10</t>
  </si>
  <si>
    <t>S0308Z 4M BLC2 Curncy</t>
  </si>
  <si>
    <t>S0308D 4M BLC2 Curncy</t>
  </si>
  <si>
    <t>JYSWAP1F BGN  Curncy</t>
  </si>
  <si>
    <t>JPY SWAP           18MO</t>
  </si>
  <si>
    <t>S0013Z 6M BLC2 Curncy</t>
  </si>
  <si>
    <t>S0013D 6M BLC2 Curncy</t>
  </si>
  <si>
    <t>JYSOE BGN  Curncy</t>
  </si>
  <si>
    <t>JPY SWAP vs TONAR   5 MO</t>
  </si>
  <si>
    <t>S0195Z 5M BLC2 Curncy</t>
  </si>
  <si>
    <t>S0195D 5M BLC2 Curncy</t>
  </si>
  <si>
    <t>S0307Z 5M BLC2 Curncy</t>
  </si>
  <si>
    <t>S0307D 5M BLC2 Curncy</t>
  </si>
  <si>
    <t>8 MO X 11 MO</t>
  </si>
  <si>
    <t>JYFR8/11 CMPN Curncy</t>
  </si>
  <si>
    <t>JPY FRA (LIBOR)     8X11</t>
  </si>
  <si>
    <t>S0308Z 5M BLC2 Curncy</t>
  </si>
  <si>
    <t>S0308D 5M BLC2 Curncy</t>
  </si>
  <si>
    <t>JYSWAP2 BGN  Curncy</t>
  </si>
  <si>
    <t>JPY SWAP           2 YR</t>
  </si>
  <si>
    <t>S0013Z 7M BLC2 Curncy</t>
  </si>
  <si>
    <t>S0013D 7M BLC2 Curncy</t>
  </si>
  <si>
    <t>JYSOF BGN  Curncy</t>
  </si>
  <si>
    <t>JPY SWAP vs TONAR   6 MO</t>
  </si>
  <si>
    <t>S0195Z 6M BLC2 Curncy</t>
  </si>
  <si>
    <t>S0195D 6M BLC2 Curncy</t>
  </si>
  <si>
    <t>S0307Z 6M BLC2 Curncy</t>
  </si>
  <si>
    <t>S0307D 6M BLC2 Curncy</t>
  </si>
  <si>
    <t>9 MO X 12 MO</t>
  </si>
  <si>
    <t>JYFR9/12 CMPN Curncy</t>
  </si>
  <si>
    <t>JPY FRA (LIBOR)     9X12</t>
  </si>
  <si>
    <t>S0308Z 6M BLC2 Curncy</t>
  </si>
  <si>
    <t>S0308D 6M BLC2 Curncy</t>
  </si>
  <si>
    <t>JYSWAP3 BGN  Curncy</t>
  </si>
  <si>
    <t>JPY SWAP           3 YR</t>
  </si>
  <si>
    <t>S0013Z 8M BLC2 Curncy</t>
  </si>
  <si>
    <t>S0013D 8M BLC2 Curncy</t>
  </si>
  <si>
    <t>JYSOG BGN  Curncy</t>
  </si>
  <si>
    <t>JPY SWAP vs TONAR   7 MO</t>
  </si>
  <si>
    <t>S0195Z 7M BLC2 Curncy</t>
  </si>
  <si>
    <t>S0195D 7M BLC2 Curncy</t>
  </si>
  <si>
    <t>S0307Z 7M BLC2 Curncy</t>
  </si>
  <si>
    <t>S0307D 7M BLC2 Curncy</t>
  </si>
  <si>
    <t>S0308Z 7M BLC2 Curncy</t>
  </si>
  <si>
    <t>S0308D 7M BLC2 Curncy</t>
  </si>
  <si>
    <t>JYSWAP4 BGN  Curncy</t>
  </si>
  <si>
    <t>JPY SWAP           4 YR</t>
  </si>
  <si>
    <t>S0013Z 9M BLC2 Curncy</t>
  </si>
  <si>
    <t>S0013D 9M BLC2 Curncy</t>
  </si>
  <si>
    <t>JYSOH BGN  Curncy</t>
  </si>
  <si>
    <t>JPY SWAP vs TONAR   8 MO</t>
  </si>
  <si>
    <t>S0195Z 8M BLC2 Curncy</t>
  </si>
  <si>
    <t>S0195D 8M BLC2 Curncy</t>
  </si>
  <si>
    <t>S0307Z 8M BLC2 Curncy</t>
  </si>
  <si>
    <t>S0307D 8M BLC2 Curncy</t>
  </si>
  <si>
    <t>S0308Z 8M BLC2 Curncy</t>
  </si>
  <si>
    <t>S0308D 8M BLC2 Curncy</t>
  </si>
  <si>
    <t>JYSWAP5 BGN  Curncy</t>
  </si>
  <si>
    <t>JPY SWAP           5 YR</t>
  </si>
  <si>
    <t>S0013Z 10M BLC2 Curncy</t>
  </si>
  <si>
    <t>S0013D 10M BLC2 Curncy</t>
  </si>
  <si>
    <t>JYSOI BGN  Curncy</t>
  </si>
  <si>
    <t>JPY SWAP vs TONAR   9 MO</t>
  </si>
  <si>
    <t>S0195Z 9M BLC2 Curncy</t>
  </si>
  <si>
    <t>S0195D 9M BLC2 Curncy</t>
  </si>
  <si>
    <t>S0307Z 9M BLC2 Curncy</t>
  </si>
  <si>
    <t>S0307D 9M BLC2 Curncy</t>
  </si>
  <si>
    <t>S0308Z 9M BLC2 Curncy</t>
  </si>
  <si>
    <t>S0308D 9M BLC2 Curncy</t>
  </si>
  <si>
    <t>JYSWAP6 BGN  Curncy</t>
  </si>
  <si>
    <t>JPY SWAP           6 YR</t>
  </si>
  <si>
    <t>S0013Z 11M BLC2 Curncy</t>
  </si>
  <si>
    <t>S0013D 11M BLC2 Curncy</t>
  </si>
  <si>
    <t>JYSOJ BGN  Curncy</t>
  </si>
  <si>
    <t>JPY SWAP vs TONAR  10 MO</t>
  </si>
  <si>
    <t>S0195Z 10M BLC2 Curncy</t>
  </si>
  <si>
    <t>S0195D 10M BLC2 Curncy</t>
  </si>
  <si>
    <t>S0307Z 10M BLC2 Curncy</t>
  </si>
  <si>
    <t>S0307D 10M BLC2 Curncy</t>
  </si>
  <si>
    <t>S0308Z 10M BLC2 Curncy</t>
  </si>
  <si>
    <t>S0308D 10M BLC2 Curncy</t>
  </si>
  <si>
    <t>JYSWAP7 BGN  Curncy</t>
  </si>
  <si>
    <t>JPY SWAP           7 YR</t>
  </si>
  <si>
    <t>S0013Z 1Y BLC2 Curncy</t>
  </si>
  <si>
    <t>S0013D 1Y BLC2 Curncy</t>
  </si>
  <si>
    <t>JYSOK BGN  Curncy</t>
  </si>
  <si>
    <t>JPY SWAP vs TONAR  11 MO</t>
  </si>
  <si>
    <t>S0195Z 11M BLC2 Curncy</t>
  </si>
  <si>
    <t>S0195D 11M BLC2 Curncy</t>
  </si>
  <si>
    <t>S0307Z 11M BLC2 Curncy</t>
  </si>
  <si>
    <t>S0307D 11M BLC2 Curncy</t>
  </si>
  <si>
    <t>S0308Z 11M BLC2 Curncy</t>
  </si>
  <si>
    <t>S0308D 11M BLC2 Curncy</t>
  </si>
  <si>
    <t>JYSWAP8 BGN  Curncy</t>
  </si>
  <si>
    <t>JPY SWAP           8 YR</t>
  </si>
  <si>
    <t>S0013Z 15M BLC2 Curncy</t>
  </si>
  <si>
    <t>S0013D 15M BLC2 Curncy</t>
  </si>
  <si>
    <t>JYSO1 BGN  Curncy</t>
  </si>
  <si>
    <t>JPY SWAP vs TONAR   1 YR</t>
  </si>
  <si>
    <t>S0195Z 1Y BLC2 Curncy</t>
  </si>
  <si>
    <t>S0195D 1Y BLC2 Curncy</t>
  </si>
  <si>
    <t>S0307Z 1Y BLC2 Curncy</t>
  </si>
  <si>
    <t>S0307D 1Y BLC2 Curncy</t>
  </si>
  <si>
    <t>S0308Z 1Y BLC2 Curncy</t>
  </si>
  <si>
    <t>S0308D 1Y BLC2 Curncy</t>
  </si>
  <si>
    <t>JYSWAP9 BGN  Curncy</t>
  </si>
  <si>
    <t>JPY SWAP           9 YR</t>
  </si>
  <si>
    <t>S0013Z 18M BLC2 Curncy</t>
  </si>
  <si>
    <t>S0013D 18M BLC2 Curncy</t>
  </si>
  <si>
    <t>JYSO1F BGN  Curncy</t>
  </si>
  <si>
    <t>JPY SWAP vs TONAR  18 MO</t>
  </si>
  <si>
    <t>S0195Z 15M BLC2 Curncy</t>
  </si>
  <si>
    <t>S0195D 15M BLC2 Curncy</t>
  </si>
  <si>
    <t>S0307Z 15M BLC2 Curncy</t>
  </si>
  <si>
    <t>S0307D 15M BLC2 Curncy</t>
  </si>
  <si>
    <t>S0308Z 15M BLC2 Curncy</t>
  </si>
  <si>
    <t>S0308D 15M BLC2 Curncy</t>
  </si>
  <si>
    <t>JYSWAP10 BGN  Curncy</t>
  </si>
  <si>
    <t>JPY SWAP           10YR</t>
  </si>
  <si>
    <t>S0013Z 21M BLC2 Curncy</t>
  </si>
  <si>
    <t>S0013D 21M BLC2 Curncy</t>
  </si>
  <si>
    <t>JYSO2 BGN  Curncy</t>
  </si>
  <si>
    <t>JPY SWAP vs TONAR   2 YR</t>
  </si>
  <si>
    <t>S0195Z 18M BLC2 Curncy</t>
  </si>
  <si>
    <t>S0195D 18M BLC2 Curncy</t>
  </si>
  <si>
    <t>S0307Z 18M BLC2 Curncy</t>
  </si>
  <si>
    <t>S0307D 18M BLC2 Curncy</t>
  </si>
  <si>
    <t>S0308Z 18M BLC2 Curncy</t>
  </si>
  <si>
    <t>S0308D 18M BLC2 Curncy</t>
  </si>
  <si>
    <t>JYSWAP12 BGN  Curncy</t>
  </si>
  <si>
    <t>JPY SWAP           12YR</t>
  </si>
  <si>
    <t>S0013Z 2Y BLC2 Curncy</t>
  </si>
  <si>
    <t>S0013D 2Y BLC2 Curncy</t>
  </si>
  <si>
    <t>JYSO3 BGN  Curncy</t>
  </si>
  <si>
    <t>JPY SWAP vs TONAR   3 YR</t>
  </si>
  <si>
    <t>S0195Z 21M BLC2 Curncy</t>
  </si>
  <si>
    <t>S0195D 21M BLC2 Curncy</t>
  </si>
  <si>
    <t>S0307Z 21M BLC2 Curncy</t>
  </si>
  <si>
    <t>S0307D 21M BLC2 Curncy</t>
  </si>
  <si>
    <t>S0308Z 21M BLC2 Curncy</t>
  </si>
  <si>
    <t>S0308D 21M BLC2 Curncy</t>
  </si>
  <si>
    <t>JYSW15 BGN  Curncy</t>
  </si>
  <si>
    <t>JPY SWAP            15YR</t>
  </si>
  <si>
    <t>S0013Z 27M BLC2 Curncy</t>
  </si>
  <si>
    <t>S0013D 27M BLC2 Curncy</t>
  </si>
  <si>
    <t>JYSO4 BGN  Curncy</t>
  </si>
  <si>
    <t>JPY SWAP vs TONAR   4 YR</t>
  </si>
  <si>
    <t>S0195Z 2Y BLC2 Curncy</t>
  </si>
  <si>
    <t>S0195D 2Y BLC2 Curncy</t>
  </si>
  <si>
    <t>S0307Z 2Y BLC2 Curncy</t>
  </si>
  <si>
    <t>S0307D 2Y BLC2 Curncy</t>
  </si>
  <si>
    <t>S0308Z 2Y BLC2 Curncy</t>
  </si>
  <si>
    <t>S0308D 2Y BLC2 Curncy</t>
  </si>
  <si>
    <t>JYSW20 BGN  Curncy</t>
  </si>
  <si>
    <t>JPY SWAP            20YR</t>
  </si>
  <si>
    <t>S0013Z 30M BLC2 Curncy</t>
  </si>
  <si>
    <t>S0013D 30M BLC2 Curncy</t>
  </si>
  <si>
    <t>JYSO5 BGN  Curncy</t>
  </si>
  <si>
    <t>JPY SWAP vs TONAR   5 YR</t>
  </si>
  <si>
    <t>S0195Z 27M BLC2 Curncy</t>
  </si>
  <si>
    <t>S0195D 27M BLC2 Curncy</t>
  </si>
  <si>
    <t>S0307Z 27M BLC2 Curncy</t>
  </si>
  <si>
    <t>S0307D 27M BLC2 Curncy</t>
  </si>
  <si>
    <t>S0308Z 27M BLC2 Curncy</t>
  </si>
  <si>
    <t>S0308D 27M BLC2 Curncy</t>
  </si>
  <si>
    <t>JYSW25 BGN  Curncy</t>
  </si>
  <si>
    <t>JPY SWAP            25YR</t>
  </si>
  <si>
    <t>S0013Z 33M BLC2 Curncy</t>
  </si>
  <si>
    <t>S0013D 33M BLC2 Curncy</t>
  </si>
  <si>
    <t>JYSO6 BGN  Curncy</t>
  </si>
  <si>
    <t>JPY SWAP vs TONAR   6 YR</t>
  </si>
  <si>
    <t>S0195Z 30M BLC2 Curncy</t>
  </si>
  <si>
    <t>S0195D 30M BLC2 Curncy</t>
  </si>
  <si>
    <t>S0307Z 30M BLC2 Curncy</t>
  </si>
  <si>
    <t>S0307D 30M BLC2 Curncy</t>
  </si>
  <si>
    <t>S0308Z 30M BLC2 Curncy</t>
  </si>
  <si>
    <t>S0308D 30M BLC2 Curncy</t>
  </si>
  <si>
    <t>JYSW30 BGN  Curncy</t>
  </si>
  <si>
    <t>JPY SWAP            30YR</t>
  </si>
  <si>
    <t>S0013Z 3Y BLC2 Curncy</t>
  </si>
  <si>
    <t>S0013D 3Y BLC2 Curncy</t>
  </si>
  <si>
    <t>JYSO7 BGN  Curncy</t>
  </si>
  <si>
    <t>JPY SWAP vs TONAR   7 YR</t>
  </si>
  <si>
    <t>S0195Z 33M BLC2 Curncy</t>
  </si>
  <si>
    <t>S0195D 33M BLC2 Curncy</t>
  </si>
  <si>
    <t>S0307Z 33M BLC2 Curncy</t>
  </si>
  <si>
    <t>S0307D 33M BLC2 Curncy</t>
  </si>
  <si>
    <t>S0308Z 33M BLC2 Curncy</t>
  </si>
  <si>
    <t>S0308D 33M BLC2 Curncy</t>
  </si>
  <si>
    <t>JYSW35 BGN  Curncy</t>
  </si>
  <si>
    <t>JPY SWAP            35YR</t>
  </si>
  <si>
    <t>S0013Z 39M BLC2 Curncy</t>
  </si>
  <si>
    <t>S0013D 39M BLC2 Curncy</t>
  </si>
  <si>
    <t>JYSO8 BGN  Curncy</t>
  </si>
  <si>
    <t>JPY SWAP vs TONAR   8 YR</t>
  </si>
  <si>
    <t>S0195Z 3Y BLC2 Curncy</t>
  </si>
  <si>
    <t>S0195D 3Y BLC2 Curncy</t>
  </si>
  <si>
    <t>S0307Z 3Y BLC2 Curncy</t>
  </si>
  <si>
    <t>S0307D 3Y BLC2 Curncy</t>
  </si>
  <si>
    <t>S0308Z 3Y BLC2 Curncy</t>
  </si>
  <si>
    <t>S0308D 3Y BLC2 Curncy</t>
  </si>
  <si>
    <t>JYSW40 BGN  Curncy</t>
  </si>
  <si>
    <t>JPY SWAP            40YR</t>
  </si>
  <si>
    <t>S0013Z 42M BLC2 Curncy</t>
  </si>
  <si>
    <t>S0013D 42M BLC2 Curncy</t>
  </si>
  <si>
    <t>JYSO9 BGN  Curncy</t>
  </si>
  <si>
    <t>JPY SWAP vs TONAR   9 YR</t>
  </si>
  <si>
    <t>S0195Z 39M BLC2 Curncy</t>
  </si>
  <si>
    <t>S0195D 39M BLC2 Curncy</t>
  </si>
  <si>
    <t>S0307Z 39M BLC2 Curncy</t>
  </si>
  <si>
    <t>S0307D 39M BLC2 Curncy</t>
  </si>
  <si>
    <t>S0308Z 39M BLC2 Curncy</t>
  </si>
  <si>
    <t>S0308D 39M BLC2 Curncy</t>
  </si>
  <si>
    <t>S0013Z 45M BLC2 Curncy</t>
  </si>
  <si>
    <t>S0013D 45M BLC2 Curncy</t>
  </si>
  <si>
    <t>JYSO10 BGN  Curncy</t>
  </si>
  <si>
    <t>JPY SWAP vs TONAR  10 YR</t>
  </si>
  <si>
    <t>S0195Z 42M BLC2 Curncy</t>
  </si>
  <si>
    <t>S0195D 42M BLC2 Curncy</t>
  </si>
  <si>
    <t>S0307Z 42M BLC2 Curncy</t>
  </si>
  <si>
    <t>S0307D 42M BLC2 Curncy</t>
  </si>
  <si>
    <t>S0308Z 42M BLC2 Curncy</t>
  </si>
  <si>
    <t>S0308D 42M BLC2 Curncy</t>
  </si>
  <si>
    <t>S0013Z 4Y BLC2 Curncy</t>
  </si>
  <si>
    <t>S0013D 4Y BLC2 Curncy</t>
  </si>
  <si>
    <t>JYSO11 BGN  Curncy</t>
  </si>
  <si>
    <t>JPY SWAP vs TONAR  11 YR</t>
  </si>
  <si>
    <t>S0195Z 45M BLC2 Curncy</t>
  </si>
  <si>
    <t>S0195D 45M BLC2 Curncy</t>
  </si>
  <si>
    <t>S0307Z 45M BLC2 Curncy</t>
  </si>
  <si>
    <t>S0307D 45M BLC2 Curncy</t>
  </si>
  <si>
    <t>S0308Z 45M BLC2 Curncy</t>
  </si>
  <si>
    <t>S0308D 45M BLC2 Curncy</t>
  </si>
  <si>
    <t>S0013Z 17Q BLC2 Curncy</t>
  </si>
  <si>
    <t>S0013D 17Q BLC2 Curncy</t>
  </si>
  <si>
    <t>JYSO12 BGN  Curncy</t>
  </si>
  <si>
    <t>JPY SWAP vs TONAR  12 YR</t>
  </si>
  <si>
    <t>S0195Z 4Y BLC2 Curncy</t>
  </si>
  <si>
    <t>S0195D 4Y BLC2 Curncy</t>
  </si>
  <si>
    <t>S0307Z 4Y BLC2 Curncy</t>
  </si>
  <si>
    <t>S0307D 4Y BLC2 Curncy</t>
  </si>
  <si>
    <t>S0308Z 4Y BLC2 Curncy</t>
  </si>
  <si>
    <t>S0308D 4Y BLC2 Curncy</t>
  </si>
  <si>
    <t>S0013Z 18Q BLC2 Curncy</t>
  </si>
  <si>
    <t>S0013D 18Q BLC2 Curncy</t>
  </si>
  <si>
    <t>JYSO15 BGN  Curncy</t>
  </si>
  <si>
    <t>JPY SWAP vs TONAR  15 YR</t>
  </si>
  <si>
    <t>S0195Z 17Q BLC2 Curncy</t>
  </si>
  <si>
    <t>S0195D 17Q BLC2 Curncy</t>
  </si>
  <si>
    <t>S0307Z 17Q BLC2 Curncy</t>
  </si>
  <si>
    <t>S0307D 17Q BLC2 Curncy</t>
  </si>
  <si>
    <t>S0308Z 17Q BLC2 Curncy</t>
  </si>
  <si>
    <t>S0308D 17Q BLC2 Curncy</t>
  </si>
  <si>
    <t>S0013Z 19Q BLC2 Curncy</t>
  </si>
  <si>
    <t>S0013D 19Q BLC2 Curncy</t>
  </si>
  <si>
    <t>JYSO20 BGN  Curncy</t>
  </si>
  <si>
    <t>JPY SWAP vs TONAR  20 YR</t>
  </si>
  <si>
    <t>S0195Z 18Q BLC2 Curncy</t>
  </si>
  <si>
    <t>S0195D 18Q BLC2 Curncy</t>
  </si>
  <si>
    <t>S0307Z 18Q BLC2 Curncy</t>
  </si>
  <si>
    <t>S0307D 18Q BLC2 Curncy</t>
  </si>
  <si>
    <t>S0308Z 18Q BLC2 Curncy</t>
  </si>
  <si>
    <t>S0308D 18Q BLC2 Curncy</t>
  </si>
  <si>
    <t>S0013Z 5Y BLC2 Curncy</t>
  </si>
  <si>
    <t>S0013D 5Y BLC2 Curncy</t>
  </si>
  <si>
    <t>JYSO25 BGN  Curncy</t>
  </si>
  <si>
    <t>JPY SWAP vs TONAR  25 YR</t>
  </si>
  <si>
    <t>S0195Z 19Q BLC2 Curncy</t>
  </si>
  <si>
    <t>S0195D 19Q BLC2 Curncy</t>
  </si>
  <si>
    <t>S0307Z 19Q BLC2 Curncy</t>
  </si>
  <si>
    <t>S0307D 19Q BLC2 Curncy</t>
  </si>
  <si>
    <t>S0308Z 19Q BLC2 Curncy</t>
  </si>
  <si>
    <t>S0308D 19Q BLC2 Curncy</t>
  </si>
  <si>
    <t>S0013Z 21Q BLC2 Curncy</t>
  </si>
  <si>
    <t>S0013D 21Q BLC2 Curncy</t>
  </si>
  <si>
    <t>JYSO30 BGN  Curncy</t>
  </si>
  <si>
    <t>JPY SWAP vs TONAR  30 YR</t>
  </si>
  <si>
    <t>S0195Z 5Y BLC2 Curncy</t>
  </si>
  <si>
    <t>S0195D 5Y BLC2 Curncy</t>
  </si>
  <si>
    <t>S0307Z 5Y BLC2 Curncy</t>
  </si>
  <si>
    <t>S0307D 5Y BLC2 Curncy</t>
  </si>
  <si>
    <t>S0308Z 5Y BLC2 Curncy</t>
  </si>
  <si>
    <t>S0308D 5Y BLC2 Curncy</t>
  </si>
  <si>
    <t>S0013Z 22Q BLC2 Curncy</t>
  </si>
  <si>
    <t>S0013D 22Q BLC2 Curncy</t>
  </si>
  <si>
    <t>JYSO35 BGN  Curncy</t>
  </si>
  <si>
    <t>JPY SWAP vs TONAR  35 YR</t>
  </si>
  <si>
    <t>S0195Z 21Q BLC2 Curncy</t>
  </si>
  <si>
    <t>S0195D 21Q BLC2 Curncy</t>
  </si>
  <si>
    <t>S0307Z 21Q BLC2 Curncy</t>
  </si>
  <si>
    <t>S0307D 21Q BLC2 Curncy</t>
  </si>
  <si>
    <t>S0308Z 21Q BLC2 Curncy</t>
  </si>
  <si>
    <t>S0308D 21Q BLC2 Curncy</t>
  </si>
  <si>
    <t>S0013Z 23Q BLC2 Curncy</t>
  </si>
  <si>
    <t>S0013D 23Q BLC2 Curncy</t>
  </si>
  <si>
    <t>JYSO40 BGN  Curncy</t>
  </si>
  <si>
    <t>JPY SWAP vs TONAR  40 YR</t>
  </si>
  <si>
    <t>S0195Z 22Q BLC2 Curncy</t>
  </si>
  <si>
    <t>S0195D 22Q BLC2 Curncy</t>
  </si>
  <si>
    <t>S0307Z 22Q BLC2 Curncy</t>
  </si>
  <si>
    <t>S0307D 22Q BLC2 Curncy</t>
  </si>
  <si>
    <t>S0308Z 22Q BLC2 Curncy</t>
  </si>
  <si>
    <t>S0308D 22Q BLC2 Curncy</t>
  </si>
  <si>
    <t>S0013Z 6Y BLC2 Curncy</t>
  </si>
  <si>
    <t>S0013D 6Y BLC2 Curncy</t>
  </si>
  <si>
    <t>S0195Z 23Q BLC2 Curncy</t>
  </si>
  <si>
    <t>S0195D 23Q BLC2 Curncy</t>
  </si>
  <si>
    <t>S0307Z 23Q BLC2 Curncy</t>
  </si>
  <si>
    <t>S0307D 23Q BLC2 Curncy</t>
  </si>
  <si>
    <t>S0308Z 23Q BLC2 Curncy</t>
  </si>
  <si>
    <t>S0308D 23Q BLC2 Curncy</t>
  </si>
  <si>
    <t>S0013Z 25Q BLC2 Curncy</t>
  </si>
  <si>
    <t>S0013D 25Q BLC2 Curncy</t>
  </si>
  <si>
    <t>S0195Z 6Y BLC2 Curncy</t>
  </si>
  <si>
    <t>S0195D 6Y BLC2 Curncy</t>
  </si>
  <si>
    <t>S0307Z 6Y BLC2 Curncy</t>
  </si>
  <si>
    <t>S0307D 6Y BLC2 Curncy</t>
  </si>
  <si>
    <t>S0308Z 6Y BLC2 Curncy</t>
  </si>
  <si>
    <t>S0308D 6Y BLC2 Curncy</t>
  </si>
  <si>
    <t>S0013Z 26Q BLC2 Curncy</t>
  </si>
  <si>
    <t>S0013D 26Q BLC2 Curncy</t>
  </si>
  <si>
    <t>S0195Z 25Q BLC2 Curncy</t>
  </si>
  <si>
    <t>S0195D 25Q BLC2 Curncy</t>
  </si>
  <si>
    <t>S0307Z 25Q BLC2 Curncy</t>
  </si>
  <si>
    <t>S0307D 25Q BLC2 Curncy</t>
  </si>
  <si>
    <t>S0308Z 25Q BLC2 Curncy</t>
  </si>
  <si>
    <t>S0308D 25Q BLC2 Curncy</t>
  </si>
  <si>
    <t>S0013Z 27Q BLC2 Curncy</t>
  </si>
  <si>
    <t>S0013D 27Q BLC2 Curncy</t>
  </si>
  <si>
    <t>S0195Z 26Q BLC2 Curncy</t>
  </si>
  <si>
    <t>S0195D 26Q BLC2 Curncy</t>
  </si>
  <si>
    <t>S0307Z 26Q BLC2 Curncy</t>
  </si>
  <si>
    <t>S0307D 26Q BLC2 Curncy</t>
  </si>
  <si>
    <t>S0308Z 26Q BLC2 Curncy</t>
  </si>
  <si>
    <t>S0308D 26Q BLC2 Curncy</t>
  </si>
  <si>
    <t>S0013Z 7Y BLC2 Curncy</t>
  </si>
  <si>
    <t>S0013D 7Y BLC2 Curncy</t>
  </si>
  <si>
    <t>S0195Z 27Q BLC2 Curncy</t>
  </si>
  <si>
    <t>S0195D 27Q BLC2 Curncy</t>
  </si>
  <si>
    <t>S0307Z 27Q BLC2 Curncy</t>
  </si>
  <si>
    <t>S0307D 27Q BLC2 Curncy</t>
  </si>
  <si>
    <t>S0308Z 27Q BLC2 Curncy</t>
  </si>
  <si>
    <t>S0308D 27Q BLC2 Curncy</t>
  </si>
  <si>
    <t>S0013Z 29Q BLC2 Curncy</t>
  </si>
  <si>
    <t>S0013D 29Q BLC2 Curncy</t>
  </si>
  <si>
    <t>S0195Z 7Y BLC2 Curncy</t>
  </si>
  <si>
    <t>S0195D 7Y BLC2 Curncy</t>
  </si>
  <si>
    <t>S0307Z 7Y BLC2 Curncy</t>
  </si>
  <si>
    <t>S0307D 7Y BLC2 Curncy</t>
  </si>
  <si>
    <t>S0308Z 7Y BLC2 Curncy</t>
  </si>
  <si>
    <t>S0308D 7Y BLC2 Curncy</t>
  </si>
  <si>
    <t>S0013Z 30Q BLC2 Curncy</t>
  </si>
  <si>
    <t>S0013D 30Q BLC2 Curncy</t>
  </si>
  <si>
    <t>S0195Z 29Q BLC2 Curncy</t>
  </si>
  <si>
    <t>S0195D 29Q BLC2 Curncy</t>
  </si>
  <si>
    <t>S0307Z 29Q BLC2 Curncy</t>
  </si>
  <si>
    <t>S0307D 29Q BLC2 Curncy</t>
  </si>
  <si>
    <t>S0308Z 29Q BLC2 Curncy</t>
  </si>
  <si>
    <t>S0308D 29Q BLC2 Curncy</t>
  </si>
  <si>
    <t>S0013Z 31Q BLC2 Curncy</t>
  </si>
  <si>
    <t>S0013D 31Q BLC2 Curncy</t>
  </si>
  <si>
    <t>S0195Z 30Q BLC2 Curncy</t>
  </si>
  <si>
    <t>S0195D 30Q BLC2 Curncy</t>
  </si>
  <si>
    <t>S0307Z 30Q BLC2 Curncy</t>
  </si>
  <si>
    <t>S0307D 30Q BLC2 Curncy</t>
  </si>
  <si>
    <t>S0308Z 30Q BLC2 Curncy</t>
  </si>
  <si>
    <t>S0308D 30Q BLC2 Curncy</t>
  </si>
  <si>
    <t>S0013Z 8Y BLC2 Curncy</t>
  </si>
  <si>
    <t>S0013D 8Y BLC2 Curncy</t>
  </si>
  <si>
    <t>S0195Z 31Q BLC2 Curncy</t>
  </si>
  <si>
    <t>S0195D 31Q BLC2 Curncy</t>
  </si>
  <si>
    <t>S0307Z 31Q BLC2 Curncy</t>
  </si>
  <si>
    <t>S0307D 31Q BLC2 Curncy</t>
  </si>
  <si>
    <t>S0308Z 31Q BLC2 Curncy</t>
  </si>
  <si>
    <t>S0308D 31Q BLC2 Curncy</t>
  </si>
  <si>
    <t>S0013Z 33Q BLC2 Curncy</t>
  </si>
  <si>
    <t>S0013D 33Q BLC2 Curncy</t>
  </si>
  <si>
    <t>S0195Z 8Y BLC2 Curncy</t>
  </si>
  <si>
    <t>S0195D 8Y BLC2 Curncy</t>
  </si>
  <si>
    <t>S0307Z 8Y BLC2 Curncy</t>
  </si>
  <si>
    <t>S0307D 8Y BLC2 Curncy</t>
  </si>
  <si>
    <t>S0308Z 8Y BLC2 Curncy</t>
  </si>
  <si>
    <t>S0308D 8Y BLC2 Curncy</t>
  </si>
  <si>
    <t>S0013Z 34Q BLC2 Curncy</t>
  </si>
  <si>
    <t>S0013D 34Q BLC2 Curncy</t>
  </si>
  <si>
    <t>S0195Z 33Q BLC2 Curncy</t>
  </si>
  <si>
    <t>S0195D 33Q BLC2 Curncy</t>
  </si>
  <si>
    <t>S0307Z 33Q BLC2 Curncy</t>
  </si>
  <si>
    <t>S0307D 33Q BLC2 Curncy</t>
  </si>
  <si>
    <t>S0308Z 33Q BLC2 Curncy</t>
  </si>
  <si>
    <t>S0308D 33Q BLC2 Curncy</t>
  </si>
  <si>
    <t>S0013Z 35Q BLC2 Curncy</t>
  </si>
  <si>
    <t>S0013D 35Q BLC2 Curncy</t>
  </si>
  <si>
    <t>S0195Z 34Q BLC2 Curncy</t>
  </si>
  <si>
    <t>S0195D 34Q BLC2 Curncy</t>
  </si>
  <si>
    <t>S0307Z 34Q BLC2 Curncy</t>
  </si>
  <si>
    <t>S0307D 34Q BLC2 Curncy</t>
  </si>
  <si>
    <t>S0308Z 34Q BLC2 Curncy</t>
  </si>
  <si>
    <t>S0308D 34Q BLC2 Curncy</t>
  </si>
  <si>
    <t>S0013Z 9Y BLC2 Curncy</t>
  </si>
  <si>
    <t>S0013D 9Y BLC2 Curncy</t>
  </si>
  <si>
    <t>S0195Z 35Q BLC2 Curncy</t>
  </si>
  <si>
    <t>S0195D 35Q BLC2 Curncy</t>
  </si>
  <si>
    <t>S0307Z 35Q BLC2 Curncy</t>
  </si>
  <si>
    <t>S0307D 35Q BLC2 Curncy</t>
  </si>
  <si>
    <t>S0308Z 35Q BLC2 Curncy</t>
  </si>
  <si>
    <t>S0308D 35Q BLC2 Curncy</t>
  </si>
  <si>
    <t>S0013Z 37Q BLC2 Curncy</t>
  </si>
  <si>
    <t>S0013D 37Q BLC2 Curncy</t>
  </si>
  <si>
    <t>S0195Z 9Y BLC2 Curncy</t>
  </si>
  <si>
    <t>S0195D 9Y BLC2 Curncy</t>
  </si>
  <si>
    <t>S0307Z 9Y BLC2 Curncy</t>
  </si>
  <si>
    <t>S0307D 9Y BLC2 Curncy</t>
  </si>
  <si>
    <t>S0308Z 9Y BLC2 Curncy</t>
  </si>
  <si>
    <t>S0308D 9Y BLC2 Curncy</t>
  </si>
  <si>
    <t>S0013Z 38Q BLC2 Curncy</t>
  </si>
  <si>
    <t>S0013D 38Q BLC2 Curncy</t>
  </si>
  <si>
    <t>S0195Z 37Q BLC2 Curncy</t>
  </si>
  <si>
    <t>S0195D 37Q BLC2 Curncy</t>
  </si>
  <si>
    <t>S0307Z 37Q BLC2 Curncy</t>
  </si>
  <si>
    <t>S0307D 37Q BLC2 Curncy</t>
  </si>
  <si>
    <t>S0308Z 37Q BLC2 Curncy</t>
  </si>
  <si>
    <t>S0308D 37Q BLC2 Curncy</t>
  </si>
  <si>
    <t>S0013Z 39Q BLC2 Curncy</t>
  </si>
  <si>
    <t>S0013D 39Q BLC2 Curncy</t>
  </si>
  <si>
    <t>S0195Z 38Q BLC2 Curncy</t>
  </si>
  <si>
    <t>S0195D 38Q BLC2 Curncy</t>
  </si>
  <si>
    <t>S0307Z 38Q BLC2 Curncy</t>
  </si>
  <si>
    <t>S0307D 38Q BLC2 Curncy</t>
  </si>
  <si>
    <t>S0308Z 38Q BLC2 Curncy</t>
  </si>
  <si>
    <t>S0308D 38Q BLC2 Curncy</t>
  </si>
  <si>
    <t>S0013Z 10Y BLC2 Curncy</t>
  </si>
  <si>
    <t>S0013D 10Y BLC2 Curncy</t>
  </si>
  <si>
    <t>S0195Z 39Q BLC2 Curncy</t>
  </si>
  <si>
    <t>S0195D 39Q BLC2 Curncy</t>
  </si>
  <si>
    <t>S0307Z 39Q BLC2 Curncy</t>
  </si>
  <si>
    <t>S0307D 39Q BLC2 Curncy</t>
  </si>
  <si>
    <t>S0308Z 39Q BLC2 Curncy</t>
  </si>
  <si>
    <t>S0308D 39Q BLC2 Curncy</t>
  </si>
  <si>
    <t>S0013Z 11Y BLC2 Curncy</t>
  </si>
  <si>
    <t>S0013D 11Y BLC2 Curncy</t>
  </si>
  <si>
    <t>S0195Z 10Y BLC2 Curncy</t>
  </si>
  <si>
    <t>S0195D 10Y BLC2 Curncy</t>
  </si>
  <si>
    <t>S0307Z 10Y BLC2 Curncy</t>
  </si>
  <si>
    <t>S0307D 10Y BLC2 Curncy</t>
  </si>
  <si>
    <t>S0308Z 10Y BLC2 Curncy</t>
  </si>
  <si>
    <t>S0308D 10Y BLC2 Curncy</t>
  </si>
  <si>
    <t>S0013Z 12Y BLC2 Curncy</t>
  </si>
  <si>
    <t>S0013D 12Y BLC2 Curncy</t>
  </si>
  <si>
    <t>S0195Z 11Y BLC2 Curncy</t>
  </si>
  <si>
    <t>S0195D 11Y BLC2 Curncy</t>
  </si>
  <si>
    <t>S0307Z 11Y BLC2 Curncy</t>
  </si>
  <si>
    <t>S0307D 11Y BLC2 Curncy</t>
  </si>
  <si>
    <t>S0308Z 11Y BLC2 Curncy</t>
  </si>
  <si>
    <t>S0308D 11Y BLC2 Curncy</t>
  </si>
  <si>
    <t>S0013Z 13Y BLC2 Curncy</t>
  </si>
  <si>
    <t>S0013D 13Y BLC2 Curncy</t>
  </si>
  <si>
    <t>S0195Z 12Y BLC2 Curncy</t>
  </si>
  <si>
    <t>S0195D 12Y BLC2 Curncy</t>
  </si>
  <si>
    <t>S0307Z 12Y BLC2 Curncy</t>
  </si>
  <si>
    <t>S0307D 12Y BLC2 Curncy</t>
  </si>
  <si>
    <t>S0308Z 12Y BLC2 Curncy</t>
  </si>
  <si>
    <t>S0308D 12Y BLC2 Curncy</t>
  </si>
  <si>
    <t>S0013Z 14Y BLC2 Curncy</t>
  </si>
  <si>
    <t>S0013D 14Y BLC2 Curncy</t>
  </si>
  <si>
    <t>S0195Z 13Y BLC2 Curncy</t>
  </si>
  <si>
    <t>S0195D 13Y BLC2 Curncy</t>
  </si>
  <si>
    <t>S0307Z 13Y BLC2 Curncy</t>
  </si>
  <si>
    <t>S0307D 13Y BLC2 Curncy</t>
  </si>
  <si>
    <t>S0308Z 13Y BLC2 Curncy</t>
  </si>
  <si>
    <t>S0308D 13Y BLC2 Curncy</t>
  </si>
  <si>
    <t>S0013Z 15Y BLC2 Curncy</t>
  </si>
  <si>
    <t>S0013D 15Y BLC2 Curncy</t>
  </si>
  <si>
    <t>S0195Z 14Y BLC2 Curncy</t>
  </si>
  <si>
    <t>S0195D 14Y BLC2 Curncy</t>
  </si>
  <si>
    <t>S0307Z 14Y BLC2 Curncy</t>
  </si>
  <si>
    <t>S0307D 14Y BLC2 Curncy</t>
  </si>
  <si>
    <t>S0308Z 14Y BLC2 Curncy</t>
  </si>
  <si>
    <t>S0308D 14Y BLC2 Curncy</t>
  </si>
  <si>
    <t>S0013Z 16Y BLC2 Curncy</t>
  </si>
  <si>
    <t>S0013D 16Y BLC2 Curncy</t>
  </si>
  <si>
    <t>S0195Z 15Y BLC2 Curncy</t>
  </si>
  <si>
    <t>S0195D 15Y BLC2 Curncy</t>
  </si>
  <si>
    <t>S0307Z 15Y BLC2 Curncy</t>
  </si>
  <si>
    <t>S0307D 15Y BLC2 Curncy</t>
  </si>
  <si>
    <t>S0308Z 15Y BLC2 Curncy</t>
  </si>
  <si>
    <t>S0308D 15Y BLC2 Curncy</t>
  </si>
  <si>
    <t>S0013Z 17Y BLC2 Curncy</t>
  </si>
  <si>
    <t>S0013D 17Y BLC2 Curncy</t>
  </si>
  <si>
    <t>S0195Z 16Y BLC2 Curncy</t>
  </si>
  <si>
    <t>S0195D 16Y BLC2 Curncy</t>
  </si>
  <si>
    <t>S0307Z 16Y BLC2 Curncy</t>
  </si>
  <si>
    <t>S0307D 16Y BLC2 Curncy</t>
  </si>
  <si>
    <t>S0308Z 16Y BLC2 Curncy</t>
  </si>
  <si>
    <t>S0308D 16Y BLC2 Curncy</t>
  </si>
  <si>
    <t>S0013Z 18Y BLC2 Curncy</t>
  </si>
  <si>
    <t>S0013D 18Y BLC2 Curncy</t>
  </si>
  <si>
    <t>S0195Z 17Y BLC2 Curncy</t>
  </si>
  <si>
    <t>S0195D 17Y BLC2 Curncy</t>
  </si>
  <si>
    <t>S0307Z 17Y BLC2 Curncy</t>
  </si>
  <si>
    <t>S0307D 17Y BLC2 Curncy</t>
  </si>
  <si>
    <t>S0308Z 17Y BLC2 Curncy</t>
  </si>
  <si>
    <t>S0308D 17Y BLC2 Curncy</t>
  </si>
  <si>
    <t>S0013Z 19Y BLC2 Curncy</t>
  </si>
  <si>
    <t>S0013D 19Y BLC2 Curncy</t>
  </si>
  <si>
    <t>S0195Z 18Y BLC2 Curncy</t>
  </si>
  <si>
    <t>S0195D 18Y BLC2 Curncy</t>
  </si>
  <si>
    <t>S0307Z 18Y BLC2 Curncy</t>
  </si>
  <si>
    <t>S0307D 18Y BLC2 Curncy</t>
  </si>
  <si>
    <t>S0308Z 18Y BLC2 Curncy</t>
  </si>
  <si>
    <t>S0308D 18Y BLC2 Curncy</t>
  </si>
  <si>
    <t>S0013Z 20Y BLC2 Curncy</t>
  </si>
  <si>
    <t>S0013D 20Y BLC2 Curncy</t>
  </si>
  <si>
    <t>S0195Z 19Y BLC2 Curncy</t>
  </si>
  <si>
    <t>S0195D 19Y BLC2 Curncy</t>
  </si>
  <si>
    <t>S0307Z 19Y BLC2 Curncy</t>
  </si>
  <si>
    <t>S0307D 19Y BLC2 Curncy</t>
  </si>
  <si>
    <t>S0308Z 19Y BLC2 Curncy</t>
  </si>
  <si>
    <t>S0308D 19Y BLC2 Curncy</t>
  </si>
  <si>
    <t>S0013Z 21Y BLC2 Curncy</t>
  </si>
  <si>
    <t>S0013D 21Y BLC2 Curncy</t>
  </si>
  <si>
    <t>S0195Z 20Y BLC2 Curncy</t>
  </si>
  <si>
    <t>S0195D 20Y BLC2 Curncy</t>
  </si>
  <si>
    <t>S0307Z 20Y BLC2 Curncy</t>
  </si>
  <si>
    <t>S0307D 20Y BLC2 Curncy</t>
  </si>
  <si>
    <t>S0308Z 20Y BLC2 Curncy</t>
  </si>
  <si>
    <t>S0308D 20Y BLC2 Curncy</t>
  </si>
  <si>
    <t>S0013Z 22Y BLC2 Curncy</t>
  </si>
  <si>
    <t>S0013D 22Y BLC2 Curncy</t>
  </si>
  <si>
    <t>S0195Z 21Y BLC2 Curncy</t>
  </si>
  <si>
    <t>S0195D 21Y BLC2 Curncy</t>
  </si>
  <si>
    <t>S0307Z 21Y BLC2 Curncy</t>
  </si>
  <si>
    <t>S0307D 21Y BLC2 Curncy</t>
  </si>
  <si>
    <t>S0308Z 21Y BLC2 Curncy</t>
  </si>
  <si>
    <t>S0308D 21Y BLC2 Curncy</t>
  </si>
  <si>
    <t>S0013Z 23Y BLC2 Curncy</t>
  </si>
  <si>
    <t>S0013D 23Y BLC2 Curncy</t>
  </si>
  <si>
    <t>S0195Z 22Y BLC2 Curncy</t>
  </si>
  <si>
    <t>S0195D 22Y BLC2 Curncy</t>
  </si>
  <si>
    <t>S0307Z 22Y BLC2 Curncy</t>
  </si>
  <si>
    <t>S0307D 22Y BLC2 Curncy</t>
  </si>
  <si>
    <t>S0308Z 22Y BLC2 Curncy</t>
  </si>
  <si>
    <t>S0308D 22Y BLC2 Curncy</t>
  </si>
  <si>
    <t>S0013Z 24Y BLC2 Curncy</t>
  </si>
  <si>
    <t>S0013D 24Y BLC2 Curncy</t>
  </si>
  <si>
    <t>S0195Z 23Y BLC2 Curncy</t>
  </si>
  <si>
    <t>S0195D 23Y BLC2 Curncy</t>
  </si>
  <si>
    <t>S0307Z 23Y BLC2 Curncy</t>
  </si>
  <si>
    <t>S0307D 23Y BLC2 Curncy</t>
  </si>
  <si>
    <t>S0308Z 23Y BLC2 Curncy</t>
  </si>
  <si>
    <t>S0308D 23Y BLC2 Curncy</t>
  </si>
  <si>
    <t>S0013Z 25Y BLC2 Curncy</t>
  </si>
  <si>
    <t>S0013D 25Y BLC2 Curncy</t>
  </si>
  <si>
    <t>S0195Z 24Y BLC2 Curncy</t>
  </si>
  <si>
    <t>S0195D 24Y BLC2 Curncy</t>
  </si>
  <si>
    <t>S0307Z 24Y BLC2 Curncy</t>
  </si>
  <si>
    <t>S0307D 24Y BLC2 Curncy</t>
  </si>
  <si>
    <t>S0308Z 24Y BLC2 Curncy</t>
  </si>
  <si>
    <t>S0308D 24Y BLC2 Curncy</t>
  </si>
  <si>
    <t>S0013Z 26Y BLC2 Curncy</t>
  </si>
  <si>
    <t>S0013D 26Y BLC2 Curncy</t>
  </si>
  <si>
    <t>S0195Z 25Y BLC2 Curncy</t>
  </si>
  <si>
    <t>S0195D 25Y BLC2 Curncy</t>
  </si>
  <si>
    <t>S0307Z 25Y BLC2 Curncy</t>
  </si>
  <si>
    <t>S0307D 25Y BLC2 Curncy</t>
  </si>
  <si>
    <t>S0308Z 25Y BLC2 Curncy</t>
  </si>
  <si>
    <t>S0308D 25Y BLC2 Curncy</t>
  </si>
  <si>
    <t>S0013Z 27Y BLC2 Curncy</t>
  </si>
  <si>
    <t>S0013D 27Y BLC2 Curncy</t>
  </si>
  <si>
    <t>S0195Z 26Y BLC2 Curncy</t>
  </si>
  <si>
    <t>S0195D 26Y BLC2 Curncy</t>
  </si>
  <si>
    <t>S0307Z 26Y BLC2 Curncy</t>
  </si>
  <si>
    <t>S0307D 26Y BLC2 Curncy</t>
  </si>
  <si>
    <t>S0308Z 26Y BLC2 Curncy</t>
  </si>
  <si>
    <t>S0308D 26Y BLC2 Curncy</t>
  </si>
  <si>
    <t>S0013Z 28Y BLC2 Curncy</t>
  </si>
  <si>
    <t>S0013D 28Y BLC2 Curncy</t>
  </si>
  <si>
    <t>S0195Z 27Y BLC2 Curncy</t>
  </si>
  <si>
    <t>S0195D 27Y BLC2 Curncy</t>
  </si>
  <si>
    <t>S0307Z 27Y BLC2 Curncy</t>
  </si>
  <si>
    <t>S0307D 27Y BLC2 Curncy</t>
  </si>
  <si>
    <t>S0308Z 27Y BLC2 Curncy</t>
  </si>
  <si>
    <t>S0308D 27Y BLC2 Curncy</t>
  </si>
  <si>
    <t>S0013Z 29Y BLC2 Curncy</t>
  </si>
  <si>
    <t>S0013D 29Y BLC2 Curncy</t>
  </si>
  <si>
    <t>S0195Z 28Y BLC2 Curncy</t>
  </si>
  <si>
    <t>S0195D 28Y BLC2 Curncy</t>
  </si>
  <si>
    <t>S0307Z 28Y BLC2 Curncy</t>
  </si>
  <si>
    <t>S0307D 28Y BLC2 Curncy</t>
  </si>
  <si>
    <t>S0308Z 28Y BLC2 Curncy</t>
  </si>
  <si>
    <t>S0308D 28Y BLC2 Curncy</t>
  </si>
  <si>
    <t>S0013Z 30Y BLC2 Curncy</t>
  </si>
  <si>
    <t>S0013D 30Y BLC2 Curncy</t>
  </si>
  <si>
    <t>S0195Z 29Y BLC2 Curncy</t>
  </si>
  <si>
    <t>S0195D 29Y BLC2 Curncy</t>
  </si>
  <si>
    <t>S0307Z 29Y BLC2 Curncy</t>
  </si>
  <si>
    <t>S0307D 29Y BLC2 Curncy</t>
  </si>
  <si>
    <t>S0308Z 29Y BLC2 Curncy</t>
  </si>
  <si>
    <t>S0308D 29Y BLC2 Curncy</t>
  </si>
  <si>
    <t>S0013Z 31Y BLC2 Curncy</t>
  </si>
  <si>
    <t>S0013D 31Y BLC2 Curncy</t>
  </si>
  <si>
    <t>S0195Z 30Y BLC2 Curncy</t>
  </si>
  <si>
    <t>S0195D 30Y BLC2 Curncy</t>
  </si>
  <si>
    <t>S0307Z 30Y BLC2 Curncy</t>
  </si>
  <si>
    <t>S0307D 30Y BLC2 Curncy</t>
  </si>
  <si>
    <t>S0308Z 30Y BLC2 Curncy</t>
  </si>
  <si>
    <t>S0308D 30Y BLC2 Curncy</t>
  </si>
  <si>
    <t>S0013Z 32Y BLC2 Curncy</t>
  </si>
  <si>
    <t>S0013D 32Y BLC2 Curncy</t>
  </si>
  <si>
    <t>S0195Z 31Y BLC2 Curncy</t>
  </si>
  <si>
    <t>S0195D 31Y BLC2 Curncy</t>
  </si>
  <si>
    <t>S0307Z 31Y BLC2 Curncy</t>
  </si>
  <si>
    <t>S0307D 31Y BLC2 Curncy</t>
  </si>
  <si>
    <t>S0308Z 31Y BLC2 Curncy</t>
  </si>
  <si>
    <t>S0308D 31Y BLC2 Curncy</t>
  </si>
  <si>
    <t>S0013Z 33Y BLC2 Curncy</t>
  </si>
  <si>
    <t>S0013D 33Y BLC2 Curncy</t>
  </si>
  <si>
    <t>S0195Z 32Y BLC2 Curncy</t>
  </si>
  <si>
    <t>S0195D 32Y BLC2 Curncy</t>
  </si>
  <si>
    <t>S0307Z 32Y BLC2 Curncy</t>
  </si>
  <si>
    <t>S0307D 32Y BLC2 Curncy</t>
  </si>
  <si>
    <t>S0308Z 32Y BLC2 Curncy</t>
  </si>
  <si>
    <t>S0308D 32Y BLC2 Curncy</t>
  </si>
  <si>
    <t>S0013Z 34Y BLC2 Curncy</t>
  </si>
  <si>
    <t>S0013D 34Y BLC2 Curncy</t>
  </si>
  <si>
    <t>S0195Z 33Y BLC2 Curncy</t>
  </si>
  <si>
    <t>S0195D 33Y BLC2 Curncy</t>
  </si>
  <si>
    <t>S0307Z 33Y BLC2 Curncy</t>
  </si>
  <si>
    <t>S0307D 33Y BLC2 Curncy</t>
  </si>
  <si>
    <t>S0308Z 33Y BLC2 Curncy</t>
  </si>
  <si>
    <t>S0308D 33Y BLC2 Curncy</t>
  </si>
  <si>
    <t>S0013Z 35Y BLC2 Curncy</t>
  </si>
  <si>
    <t>S0013D 35Y BLC2 Curncy</t>
  </si>
  <si>
    <t>S0195Z 34Y BLC2 Curncy</t>
  </si>
  <si>
    <t>S0195D 34Y BLC2 Curncy</t>
  </si>
  <si>
    <t>S0307Z 34Y BLC2 Curncy</t>
  </si>
  <si>
    <t>S0307D 34Y BLC2 Curncy</t>
  </si>
  <si>
    <t>S0308Z 34Y BLC2 Curncy</t>
  </si>
  <si>
    <t>S0308D 34Y BLC2 Curncy</t>
  </si>
  <si>
    <t>S0013Z 36Y BLC2 Curncy</t>
  </si>
  <si>
    <t>S0013D 36Y BLC2 Curncy</t>
  </si>
  <si>
    <t>S0195Z 35Y BLC2 Curncy</t>
  </si>
  <si>
    <t>S0195D 35Y BLC2 Curncy</t>
  </si>
  <si>
    <t>S0307Z 35Y BLC2 Curncy</t>
  </si>
  <si>
    <t>S0307D 35Y BLC2 Curncy</t>
  </si>
  <si>
    <t>S0308Z 35Y BLC2 Curncy</t>
  </si>
  <si>
    <t>S0308D 35Y BLC2 Curncy</t>
  </si>
  <si>
    <t>S0013Z 37Y BLC2 Curncy</t>
  </si>
  <si>
    <t>S0013D 37Y BLC2 Curncy</t>
  </si>
  <si>
    <t>S0195Z 36Y BLC2 Curncy</t>
  </si>
  <si>
    <t>S0195D 36Y BLC2 Curncy</t>
  </si>
  <si>
    <t>S0307Z 36Y BLC2 Curncy</t>
  </si>
  <si>
    <t>S0307D 36Y BLC2 Curncy</t>
  </si>
  <si>
    <t>S0308Z 36Y BLC2 Curncy</t>
  </si>
  <si>
    <t>S0308D 36Y BLC2 Curncy</t>
  </si>
  <si>
    <t>S0013Z 38Y BLC2 Curncy</t>
  </si>
  <si>
    <t>S0013D 38Y BLC2 Curncy</t>
  </si>
  <si>
    <t>S0195Z 37Y BLC2 Curncy</t>
  </si>
  <si>
    <t>S0195D 37Y BLC2 Curncy</t>
  </si>
  <si>
    <t>S0307Z 37Y BLC2 Curncy</t>
  </si>
  <si>
    <t>S0307D 37Y BLC2 Curncy</t>
  </si>
  <si>
    <t>S0308Z 37Y BLC2 Curncy</t>
  </si>
  <si>
    <t>S0308D 37Y BLC2 Curncy</t>
  </si>
  <si>
    <t>S0013Z 39Y BLC2 Curncy</t>
  </si>
  <si>
    <t>S0013D 39Y BLC2 Curncy</t>
  </si>
  <si>
    <t>S0195Z 38Y BLC2 Curncy</t>
  </si>
  <si>
    <t>S0195D 38Y BLC2 Curncy</t>
  </si>
  <si>
    <t>S0307Z 38Y BLC2 Curncy</t>
  </si>
  <si>
    <t>S0307D 38Y BLC2 Curncy</t>
  </si>
  <si>
    <t>S0308Z 38Y BLC2 Curncy</t>
  </si>
  <si>
    <t>S0308D 38Y BLC2 Curncy</t>
  </si>
  <si>
    <t>S0013Z 40Y BLC2 Curncy</t>
  </si>
  <si>
    <t>S0013D 40Y BLC2 Curncy</t>
  </si>
  <si>
    <t>S0195Z 39Y BLC2 Curncy</t>
  </si>
  <si>
    <t>S0195D 39Y BLC2 Curncy</t>
  </si>
  <si>
    <t>S0307Z 39Y BLC2 Curncy</t>
  </si>
  <si>
    <t>S0307D 39Y BLC2 Curncy</t>
  </si>
  <si>
    <t>S0308Z 39Y BLC2 Curncy</t>
  </si>
  <si>
    <t>S0308D 39Y BLC2 Curncy</t>
  </si>
  <si>
    <t>S0195Z 40Y BLC2 Curncy</t>
  </si>
  <si>
    <t>S0195D 40Y BLC2 Curncy</t>
  </si>
  <si>
    <t>S0307Z 40Y BLC2 Curncy</t>
  </si>
  <si>
    <t>S0307D 40Y BLC2 Curncy</t>
  </si>
  <si>
    <t>S0308Z 40Y BLC2 Curncy</t>
  </si>
  <si>
    <t>S0308D 40Y BLC2 Curncy</t>
  </si>
  <si>
    <t>S0195Z 41Y BLC2 Curncy</t>
  </si>
  <si>
    <t>S0195D 41Y BLC2 Curncy</t>
  </si>
  <si>
    <t>S0307Z 41Y BLC2 Curncy</t>
  </si>
  <si>
    <t>S0307D 41Y BLC2 Curncy</t>
  </si>
  <si>
    <t>S0308Z 41Y BLC2 Curncy</t>
  </si>
  <si>
    <t>S0308D 41Y BLC2 Curncy</t>
  </si>
  <si>
    <t>S0195Z 42Y BLC2 Curncy</t>
  </si>
  <si>
    <t>S0195D 42Y BLC2 Curncy</t>
  </si>
  <si>
    <t>S0307Z 42Y BLC2 Curncy</t>
  </si>
  <si>
    <t>S0307D 42Y BLC2 Curncy</t>
  </si>
  <si>
    <t>S0308Z 42Y BLC2 Curncy</t>
  </si>
  <si>
    <t>S0308D 42Y BLC2 Curncy</t>
  </si>
  <si>
    <t>S0195Z 43Y BLC2 Curncy</t>
  </si>
  <si>
    <t>S0195D 43Y BLC2 Curncy</t>
  </si>
  <si>
    <t>S0307Z 43Y BLC2 Curncy</t>
  </si>
  <si>
    <t>S0307D 43Y BLC2 Curncy</t>
  </si>
  <si>
    <t>S0308Z 43Y BLC2 Curncy</t>
  </si>
  <si>
    <t>S0308D 43Y BLC2 Curncy</t>
  </si>
  <si>
    <t>S0195Z 44Y BLC2 Curncy</t>
  </si>
  <si>
    <t>S0195D 44Y BLC2 Curncy</t>
  </si>
  <si>
    <t>S0307Z 44Y BLC2 Curncy</t>
  </si>
  <si>
    <t>S0307D 44Y BLC2 Curncy</t>
  </si>
  <si>
    <t>S0308Z 44Y BLC2 Curncy</t>
  </si>
  <si>
    <t>S0308D 44Y BLC2 Curncy</t>
  </si>
  <si>
    <t>S0195Z 45Y BLC2 Curncy</t>
  </si>
  <si>
    <t>S0195D 45Y BLC2 Curncy</t>
  </si>
  <si>
    <t>S0307Z 45Y BLC2 Curncy</t>
  </si>
  <si>
    <t>S0307D 45Y BLC2 Curncy</t>
  </si>
  <si>
    <t>S0308Z 45Y BLC2 Curncy</t>
  </si>
  <si>
    <t>S0308D 45Y BLC2 Curncy</t>
  </si>
  <si>
    <t>S0195Z 46Y BLC2 Curncy</t>
  </si>
  <si>
    <t>S0195D 46Y BLC2 Curncy</t>
  </si>
  <si>
    <t>S0307Z 46Y BLC2 Curncy</t>
  </si>
  <si>
    <t>S0307D 46Y BLC2 Curncy</t>
  </si>
  <si>
    <t>S0308Z 46Y BLC2 Curncy</t>
  </si>
  <si>
    <t>S0308D 46Y BLC2 Curncy</t>
  </si>
  <si>
    <t>S0195Z 47Y BLC2 Curncy</t>
  </si>
  <si>
    <t>S0195D 47Y BLC2 Curncy</t>
  </si>
  <si>
    <t>S0307Z 47Y BLC2 Curncy</t>
  </si>
  <si>
    <t>S0307D 47Y BLC2 Curncy</t>
  </si>
  <si>
    <t>S0308Z 47Y BLC2 Curncy</t>
  </si>
  <si>
    <t>S0308D 47Y BLC2 Curncy</t>
  </si>
  <si>
    <t>S0195Z 48Y BLC2 Curncy</t>
  </si>
  <si>
    <t>S0195D 48Y BLC2 Curncy</t>
  </si>
  <si>
    <t>S0307Z 48Y BLC2 Curncy</t>
  </si>
  <si>
    <t>S0307D 48Y BLC2 Curncy</t>
  </si>
  <si>
    <t>S0308Z 48Y BLC2 Curncy</t>
  </si>
  <si>
    <t>S0308D 48Y BLC2 Curncy</t>
  </si>
  <si>
    <t>S0195Z 49Y BLC2 Curncy</t>
  </si>
  <si>
    <t>S0195D 49Y BLC2 Curncy</t>
  </si>
  <si>
    <t>S0307Z 49Y BLC2 Curncy</t>
  </si>
  <si>
    <t>S0307D 49Y BLC2 Curncy</t>
  </si>
  <si>
    <t>S0308Z 49Y BLC2 Curncy</t>
  </si>
  <si>
    <t>S0308D 49Y BLC2 Curncy</t>
  </si>
  <si>
    <t>S0195Z 50Y BLC2 Curncy</t>
  </si>
  <si>
    <t>S0195D 50Y BLC2 Curncy</t>
  </si>
  <si>
    <t>S0307Z 50Y BLC2 Curncy</t>
  </si>
  <si>
    <t>S0307D 50Y BLC2 Curncy</t>
  </si>
  <si>
    <t>S0308Z 50Y BLC2 Curncy</t>
  </si>
  <si>
    <t>S0308D 50Y BLC2 Curncy</t>
  </si>
  <si>
    <t>JPY</t>
  </si>
  <si>
    <t>Check CIRS EURJPY non collat (6M EUR based)</t>
  </si>
  <si>
    <t>Jambe variable JPY payeuse</t>
  </si>
  <si>
    <t>Check CIRS EURJPY collat EUR (OIS EUR based)</t>
  </si>
  <si>
    <t>Check CIRS EURJPY collat USD (OIS USD based)</t>
  </si>
  <si>
    <t>HISTORIQUES DE FIXING DE TAUX</t>
  </si>
  <si>
    <t>Date 2</t>
  </si>
  <si>
    <t>Date 1</t>
  </si>
  <si>
    <t>Last Price</t>
  </si>
  <si>
    <t>EURIBOR 1M</t>
  </si>
  <si>
    <t>EURIBOR 3M</t>
  </si>
  <si>
    <t>EURIBOR 6M</t>
  </si>
  <si>
    <t>EURIBOR 12M</t>
  </si>
  <si>
    <t>LIBOR USD 1M</t>
  </si>
  <si>
    <t>LIBOR USD 3M</t>
  </si>
  <si>
    <t>LIBOR USD 6M</t>
  </si>
  <si>
    <t>LIBOR USD 12M</t>
  </si>
  <si>
    <t>LIBOR GBP 1M</t>
  </si>
  <si>
    <t>LIBOR GBP 3M</t>
  </si>
  <si>
    <t>LIBOR GBP 6M</t>
  </si>
  <si>
    <t>LIBOR GBP 12M</t>
  </si>
  <si>
    <t>LIBOR CHF 1M</t>
  </si>
  <si>
    <t>LIBOR CHF 3M</t>
  </si>
  <si>
    <t>LIBOR CHF 6M</t>
  </si>
  <si>
    <t>LIBOR CHF 12M</t>
  </si>
  <si>
    <t>LIBOR JPY 1M</t>
  </si>
  <si>
    <t>LIBOR JPY 3M</t>
  </si>
  <si>
    <t>LIBOR JPY 6M</t>
  </si>
  <si>
    <t>LIBOR JPY 12M</t>
  </si>
  <si>
    <t>Last price</t>
  </si>
  <si>
    <t>US0001M  Index</t>
  </si>
  <si>
    <t>US0006M  Index</t>
  </si>
  <si>
    <t>US0012M  Index</t>
  </si>
  <si>
    <t>SF0012M  Index</t>
  </si>
  <si>
    <t>JY0012M  Index</t>
  </si>
  <si>
    <t>VOLATILITES DE CAPS</t>
  </si>
  <si>
    <t>DONNEES COPIEES MANUELLEMENT DEPUIS BBG</t>
  </si>
  <si>
    <t>Source</t>
  </si>
  <si>
    <t>BBIR (Bloomberg IR Cmp)</t>
  </si>
  <si>
    <t xml:space="preserve">Certaines Vols ATM EUR inexistantes </t>
  </si>
  <si>
    <t>EUR 6M</t>
  </si>
  <si>
    <t>Expiry</t>
  </si>
  <si>
    <t>ATM</t>
  </si>
  <si>
    <t>1Yr</t>
  </si>
  <si>
    <t>EUCV1  BBIR Curncy</t>
  </si>
  <si>
    <t>EUCF101  BBIR Curncy</t>
  </si>
  <si>
    <t>EUCF1751 BBIR Curncy</t>
  </si>
  <si>
    <t>EUCF201  BBIR Curncy</t>
  </si>
  <si>
    <t>EUCF2251 BBIR Curncy</t>
  </si>
  <si>
    <t>EUCF251  BBIR Curncy</t>
  </si>
  <si>
    <t>EUCF301  BBIR Curncy</t>
  </si>
  <si>
    <t>EUCF351  BBIR Curncy</t>
  </si>
  <si>
    <t>EUCF401  BBIR Curncy</t>
  </si>
  <si>
    <t>EUCF501  BBIR Curncy</t>
  </si>
  <si>
    <t>EUCF601  BBIR Curncy</t>
  </si>
  <si>
    <t>EUCF701  BBIR Curncy</t>
  </si>
  <si>
    <t>EUCF801  BBIR Curncy</t>
  </si>
  <si>
    <t>EUCF901  BBIR Curncy</t>
  </si>
  <si>
    <t>EUCF001  BBIR Curncy</t>
  </si>
  <si>
    <t>2Yr</t>
  </si>
  <si>
    <t>EUCV2    BBIR Curncy</t>
  </si>
  <si>
    <t>EUCF102 BBIR Curncy</t>
  </si>
  <si>
    <t>EUCF1752 BBIR Curncy</t>
  </si>
  <si>
    <t>EUCF202  BBIR Curncy</t>
  </si>
  <si>
    <t>EUCF2252 BBIR Curncy</t>
  </si>
  <si>
    <t>EUCF252  BBIR Curncy</t>
  </si>
  <si>
    <t>EUCF302  BBIR Curncy</t>
  </si>
  <si>
    <t>EUCF352  BBIR Curncy</t>
  </si>
  <si>
    <t>EUCF402  BBIR Curncy</t>
  </si>
  <si>
    <t>EUCF502  BBIR Curncy</t>
  </si>
  <si>
    <t>EUCF602  BBIR Curncy</t>
  </si>
  <si>
    <t>EUCF702  BBIR Curncy</t>
  </si>
  <si>
    <t>EUCF802  BBIR Curncy</t>
  </si>
  <si>
    <t>EUCF902  BBIR Curncy</t>
  </si>
  <si>
    <t>EUCF002  BBIR Curncy</t>
  </si>
  <si>
    <t>3Yr</t>
  </si>
  <si>
    <t>EUCV3    BBIR Curncy</t>
  </si>
  <si>
    <t>EUCF103  BBIR Curncy</t>
  </si>
  <si>
    <t>EUCF1753 BBIR Curncy</t>
  </si>
  <si>
    <t>EUCF203  BBIR Curncy</t>
  </si>
  <si>
    <t>EUCF2253 BBIR Curncy</t>
  </si>
  <si>
    <t>EUCF253  BBIR Curncy</t>
  </si>
  <si>
    <t>EUCF303  BBIR Curncy</t>
  </si>
  <si>
    <t>EUCF353  BBIR Curncy</t>
  </si>
  <si>
    <t>EUCF403  BBIR Curncy</t>
  </si>
  <si>
    <t>EUCF503  BBIR Curncy</t>
  </si>
  <si>
    <t>EUCF603  BBIR Curncy</t>
  </si>
  <si>
    <t>EUCF703  BBIR Curncy</t>
  </si>
  <si>
    <t>EUCF803  BBIR Curncy</t>
  </si>
  <si>
    <t>EUCF903  BBIR Curncy</t>
  </si>
  <si>
    <t>EUCF003  BBIR Curncy</t>
  </si>
  <si>
    <t>4Yr</t>
  </si>
  <si>
    <t>EUCV4    BBIR Curncy</t>
  </si>
  <si>
    <t>EUCF104  BBIR Curncy</t>
  </si>
  <si>
    <t>EUCF1754 BBIR Curncy</t>
  </si>
  <si>
    <t>EUCF204  BBIR Curncy</t>
  </si>
  <si>
    <t>EUCF2254 BBIR Curncy</t>
  </si>
  <si>
    <t>EUCF254  BBIR Curncy</t>
  </si>
  <si>
    <t>EUCF304  BBIR Curncy</t>
  </si>
  <si>
    <t>EUCF354  BBIR Curncy</t>
  </si>
  <si>
    <t>EUCF404  BBIR Curncy</t>
  </si>
  <si>
    <t>EUCF504  BBIR Curncy</t>
  </si>
  <si>
    <t>EUCF604  BBIR Curncy</t>
  </si>
  <si>
    <t>EUCF704  BBIR Curncy</t>
  </si>
  <si>
    <t>EUCF804  BBIR Curncy</t>
  </si>
  <si>
    <t>EUCF904  BBIR Curncy</t>
  </si>
  <si>
    <t>EUCF004  BBIR Curncy</t>
  </si>
  <si>
    <t>5Yr</t>
  </si>
  <si>
    <t>EUCV5    BBIR Curncy</t>
  </si>
  <si>
    <t>EUCF105  BBIR Curncy</t>
  </si>
  <si>
    <t>EUCF1755 BBIR Curncy</t>
  </si>
  <si>
    <t>EUCF205  BBIR Curncy</t>
  </si>
  <si>
    <t>EUCF2255 BBIR Curncy</t>
  </si>
  <si>
    <t>EUCF255  BBIR Curncy</t>
  </si>
  <si>
    <t>EUCF305  BBIR Curncy</t>
  </si>
  <si>
    <t>EUCF355  BBIR Curncy</t>
  </si>
  <si>
    <t>EUCF405  BBIR Curncy</t>
  </si>
  <si>
    <t>EUCF505  BBIR Curncy</t>
  </si>
  <si>
    <t>EUCF605  BBIR Curncy</t>
  </si>
  <si>
    <t>EUCF705  BBIR Curncy</t>
  </si>
  <si>
    <t>EUCF805  BBIR Curncy</t>
  </si>
  <si>
    <t>EUCF905  BBIR Curncy</t>
  </si>
  <si>
    <t>EUCF005  BBIR Curncy</t>
  </si>
  <si>
    <t>6Yr</t>
  </si>
  <si>
    <t>EUCV6    BBIR Curncy</t>
  </si>
  <si>
    <t>EUCF106  BBIR Curncy</t>
  </si>
  <si>
    <t>EUCF1756 BBIR Curncy</t>
  </si>
  <si>
    <t>EUCF206  BBIR Curncy</t>
  </si>
  <si>
    <t>EUCF2256 BBIR Curncy</t>
  </si>
  <si>
    <t>EUCF256  BBIR Curncy</t>
  </si>
  <si>
    <t>EUCF306  BBIR Curncy</t>
  </si>
  <si>
    <t>EUCF356  BBIR Curncy</t>
  </si>
  <si>
    <t>EUCF406  BBIR Curncy</t>
  </si>
  <si>
    <t>EUCF506  BBIR Curncy</t>
  </si>
  <si>
    <t>EUCF606  BBIR Curncy</t>
  </si>
  <si>
    <t>EUCF706  BBIR Curncy</t>
  </si>
  <si>
    <t>EUCF806  BBIR Curncy</t>
  </si>
  <si>
    <t>EUCF906  BBIR Curncy</t>
  </si>
  <si>
    <t>EUCF006  BBIR Curncy</t>
  </si>
  <si>
    <t>7Yr</t>
  </si>
  <si>
    <t>EUCV7    BBIR Curncy</t>
  </si>
  <si>
    <t>EUCF107  BBIR Curncy</t>
  </si>
  <si>
    <t>EUCF1757 BBIR Curncy</t>
  </si>
  <si>
    <t>EUCF207  BBIR Curncy</t>
  </si>
  <si>
    <t>EUCF2257 BBIR Curncy</t>
  </si>
  <si>
    <t>EUCF257  BBIR Curncy</t>
  </si>
  <si>
    <t>EUCF307  BBIR Curncy</t>
  </si>
  <si>
    <t>EUCF357  BBIR Curncy</t>
  </si>
  <si>
    <t>EUCF407  BBIR Curncy</t>
  </si>
  <si>
    <t>EUCF507  BBIR Curncy</t>
  </si>
  <si>
    <t>EUCF607  BBIR Curncy</t>
  </si>
  <si>
    <t>EUCF707  BBIR Curncy</t>
  </si>
  <si>
    <t>EUCF807  BBIR Curncy</t>
  </si>
  <si>
    <t>EUCF907  BBIR Curncy</t>
  </si>
  <si>
    <t>EUCF007  BBIR Curncy</t>
  </si>
  <si>
    <t>8Yr</t>
  </si>
  <si>
    <t>EUCV8    BBIR Curncy</t>
  </si>
  <si>
    <t>EUCF108  BBIR Curncy</t>
  </si>
  <si>
    <t>EUCF1758 BBIR Curncy</t>
  </si>
  <si>
    <t>EUCF208  BBIR Curncy</t>
  </si>
  <si>
    <t>EUCF2258 BBIR Curncy</t>
  </si>
  <si>
    <t>EUCF258  BBIR Curncy</t>
  </si>
  <si>
    <t>EUCF308  BBIR Curncy</t>
  </si>
  <si>
    <t>EUCF358  BBIR Curncy</t>
  </si>
  <si>
    <t>EUCF408  BBIR Curncy</t>
  </si>
  <si>
    <t>EUCF508  BBIR Curncy</t>
  </si>
  <si>
    <t>EUCF608  BBIR Curncy</t>
  </si>
  <si>
    <t>EUCF708  BBIR Curncy</t>
  </si>
  <si>
    <t>EUCF808  BBIR Curncy</t>
  </si>
  <si>
    <t>EUCF908  BBIR Curncy</t>
  </si>
  <si>
    <t>EUCF008  BBIR Curncy</t>
  </si>
  <si>
    <t>9Yr</t>
  </si>
  <si>
    <t>EUCV9    BBIR Curncy</t>
  </si>
  <si>
    <t>EUCF109  BBIR Curncy</t>
  </si>
  <si>
    <t>EUCF1759 BBIR Curncy</t>
  </si>
  <si>
    <t>EUCF209  BBIR Curncy</t>
  </si>
  <si>
    <t>EUCF2259 BBIR Curncy</t>
  </si>
  <si>
    <t>EUCF259  BBIR Curncy</t>
  </si>
  <si>
    <t>EUCF309  BBIR Curncy</t>
  </si>
  <si>
    <t>EUCF359  BBIR Curncy</t>
  </si>
  <si>
    <t>EUCF409  BBIR Curncy</t>
  </si>
  <si>
    <t>EUCF509  BBIR Curncy</t>
  </si>
  <si>
    <t>EUCF609  BBIR Curncy</t>
  </si>
  <si>
    <t>EUCF709  BBIR Curncy</t>
  </si>
  <si>
    <t>EUCF809  BBIR Curncy</t>
  </si>
  <si>
    <t>EUCF909  BBIR Curncy</t>
  </si>
  <si>
    <t>EUCF009  BBIR Curncy</t>
  </si>
  <si>
    <t>10Yr</t>
  </si>
  <si>
    <t>EUCV10   BBIR Curncy</t>
  </si>
  <si>
    <t>EUCF1010 BBIR Curncy</t>
  </si>
  <si>
    <t>EUCF1710 BBIR Curncy</t>
  </si>
  <si>
    <t>EUCF2010 BBIR Curncy</t>
  </si>
  <si>
    <t>EUCF2210 BBIR Curncy</t>
  </si>
  <si>
    <t>EUCF2510 BBIR Curncy</t>
  </si>
  <si>
    <t>EUCF3010 BBIR Curncy</t>
  </si>
  <si>
    <t>EUCF3510 BBIR Curncy</t>
  </si>
  <si>
    <t>EUCF4010 BBIR Curncy</t>
  </si>
  <si>
    <t>EUCF5010 BBIR Curncy</t>
  </si>
  <si>
    <t>EUCF6010 BBIR Curncy</t>
  </si>
  <si>
    <t>EUCF7010 BBIR Curncy</t>
  </si>
  <si>
    <t>EUCF8010 BBIR Curncy</t>
  </si>
  <si>
    <t>EUCF9010 BBIR Curncy</t>
  </si>
  <si>
    <t>EUCF0010 BBIR Curncy</t>
  </si>
  <si>
    <t>12Yr</t>
  </si>
  <si>
    <t>EUCV12   BBIR Curncy</t>
  </si>
  <si>
    <t>EUCF1012  BBIR Curncy</t>
  </si>
  <si>
    <t>EUCF1712 BBIR Curncy</t>
  </si>
  <si>
    <t>EUCF2012 BBIR Curncy</t>
  </si>
  <si>
    <t>EUCF2212 BBIR Curncy</t>
  </si>
  <si>
    <t>EUCF2512 BBIR Curncy</t>
  </si>
  <si>
    <t>EUCF3012 BBIR Curncy</t>
  </si>
  <si>
    <t>EUCF3512 BBIR Curncy</t>
  </si>
  <si>
    <t>EUCF4012 BBIR Curncy</t>
  </si>
  <si>
    <t>EUCF5012 BBIR Curncy</t>
  </si>
  <si>
    <t>EUCF6012 BBIR Curncy</t>
  </si>
  <si>
    <t>EUCF7012 BBIR Curncy</t>
  </si>
  <si>
    <t>EUCF8012 BBIR Curncy</t>
  </si>
  <si>
    <t>EUCF9012 BBIR Curncy</t>
  </si>
  <si>
    <t>EUCF0012 BBIR Curncy</t>
  </si>
  <si>
    <t>15Yr</t>
  </si>
  <si>
    <t>EUCV15   BBIR Curncy</t>
  </si>
  <si>
    <t>EUCF1015 BBIR Curncy</t>
  </si>
  <si>
    <t>EUCF1715 BBIR Curncy</t>
  </si>
  <si>
    <t>EUCF2015 BBIR Curncy</t>
  </si>
  <si>
    <t>EUCF2215 BBIR Curncy</t>
  </si>
  <si>
    <t>EUCF2515 BBIR Curncy</t>
  </si>
  <si>
    <t>EUCF3015 BBIR Curncy</t>
  </si>
  <si>
    <t>EUCF3515 BBIR Curncy</t>
  </si>
  <si>
    <t>EUCF4015 BBIR Curncy</t>
  </si>
  <si>
    <t>EUCF5015 BBIR Curncy</t>
  </si>
  <si>
    <t>EUCF6015 BBIR Curncy</t>
  </si>
  <si>
    <t>EUCF7015 BBIR Curncy</t>
  </si>
  <si>
    <t>EUCF8015 BBIR Curncy</t>
  </si>
  <si>
    <t>EUCF9015 BBIR Curncy</t>
  </si>
  <si>
    <t>EUCF0015 BBIR Curncy</t>
  </si>
  <si>
    <t>20Yr</t>
  </si>
  <si>
    <t>EUCV20   BBIR Curncy</t>
  </si>
  <si>
    <t>EUCF1020 BBIR Curncy</t>
  </si>
  <si>
    <t>EUCF1720 BBIR Curncy</t>
  </si>
  <si>
    <t>EUCF2020 BBIR Curncy</t>
  </si>
  <si>
    <t>EUCF2220 BBIR Curncy</t>
  </si>
  <si>
    <t>EUCF2520  BBIR Curncy</t>
  </si>
  <si>
    <t>EUCF3020  BBIR Curncy</t>
  </si>
  <si>
    <t>EUCF3520 BBIR Curncy</t>
  </si>
  <si>
    <t>EUCF4020 BBIR Curncy</t>
  </si>
  <si>
    <t>EUCF5020 BBIR Curncy</t>
  </si>
  <si>
    <t>EUCF6020 BBIR Curncy</t>
  </si>
  <si>
    <t>EUCF7020 BBIR Curncy</t>
  </si>
  <si>
    <t>EUCF8020 BBIR Curncy</t>
  </si>
  <si>
    <t>EUCF9020 BBIR Curncy</t>
  </si>
  <si>
    <t>EUCF0020 BBIR Curncy</t>
  </si>
  <si>
    <t>1.00%</t>
  </si>
  <si>
    <t>1.50%</t>
  </si>
  <si>
    <t>2.00%</t>
  </si>
  <si>
    <t>3.00%</t>
  </si>
  <si>
    <t>3.50%</t>
  </si>
  <si>
    <t>4.00%</t>
  </si>
  <si>
    <t>5.00%</t>
  </si>
  <si>
    <t>6.00%</t>
  </si>
  <si>
    <t>7.00%</t>
  </si>
  <si>
    <t>8.00%</t>
  </si>
  <si>
    <t>9.00%</t>
  </si>
  <si>
    <t>10.00%</t>
  </si>
  <si>
    <t>11.00%</t>
  </si>
  <si>
    <t>12.00%</t>
  </si>
  <si>
    <t>13.00%</t>
  </si>
  <si>
    <t>14.00%</t>
  </si>
  <si>
    <t>USCV1    BBIR Curncy</t>
  </si>
  <si>
    <t>USCF1001 BBIR Curncy</t>
  </si>
  <si>
    <t>USCF151  BBIR Curncy</t>
  </si>
  <si>
    <t>USCF201  BBIR Curncy</t>
  </si>
  <si>
    <t>USCF301  BBIR Curncy</t>
  </si>
  <si>
    <t>USCF351  BBIR Curncy</t>
  </si>
  <si>
    <t>USCF401  BBIR Curncy</t>
  </si>
  <si>
    <t>USCF501  BBIR Curncy</t>
  </si>
  <si>
    <t>USCF601  BBIR Curncy</t>
  </si>
  <si>
    <t>USCF701  BBIR Curncy</t>
  </si>
  <si>
    <t>USCF801  BBIR Curncy</t>
  </si>
  <si>
    <t>USCF901  BBIR Curncy</t>
  </si>
  <si>
    <t>USCF101  BBIR Curncy</t>
  </si>
  <si>
    <t>USCF011  BBIR Curncy</t>
  </si>
  <si>
    <t>USCF021  BBIR Curncy</t>
  </si>
  <si>
    <t>USCF031  BBIR Curncy</t>
  </si>
  <si>
    <t>USCF041  BBIR Curncy</t>
  </si>
  <si>
    <t>USCV2    BBIR Curncy</t>
  </si>
  <si>
    <t>USCF102  BBIR Curncy</t>
  </si>
  <si>
    <t>USCF152  BBIR Curncy</t>
  </si>
  <si>
    <t>USCF202  BBIR Curncy</t>
  </si>
  <si>
    <t>USCF302  BBIR Curncy</t>
  </si>
  <si>
    <t>USCF352  BBIR Curncy</t>
  </si>
  <si>
    <t>USCF402  BBIR Curncy</t>
  </si>
  <si>
    <t>USCF502  BBIR Curncy</t>
  </si>
  <si>
    <t>USCF602  BBIR Curncy</t>
  </si>
  <si>
    <t>USCF702  BBIR Curncy</t>
  </si>
  <si>
    <t>USCF802  BBIR Curncy</t>
  </si>
  <si>
    <t>USCF902  BBIR Curncy</t>
  </si>
  <si>
    <t>USCF1002 BBIR Curncy</t>
  </si>
  <si>
    <t>USCF012  BBIR Curncy</t>
  </si>
  <si>
    <t>USCF022  BBIR Curncy</t>
  </si>
  <si>
    <t>USCF032  BBIR Curncy</t>
  </si>
  <si>
    <t>USCF042  BBIR Curncy</t>
  </si>
  <si>
    <t>USCV3    BBIR Curncy</t>
  </si>
  <si>
    <t>USCF103  BBIR Curncy</t>
  </si>
  <si>
    <t>USCF153  BBIR Curncy</t>
  </si>
  <si>
    <t>USCF203  BBIR Curncy</t>
  </si>
  <si>
    <t>USCF303  BBIR Curncy</t>
  </si>
  <si>
    <t>USCF353  BBIR Curncy</t>
  </si>
  <si>
    <t>USCF403  BBIR Curncy</t>
  </si>
  <si>
    <t>USCF503  BBIR Curncy</t>
  </si>
  <si>
    <t>USCF603  BBIR Curncy</t>
  </si>
  <si>
    <t>USCF703  BBIR Curncy</t>
  </si>
  <si>
    <t>USCF803  BBIR Curncy</t>
  </si>
  <si>
    <t>USCF903  BBIR Curncy</t>
  </si>
  <si>
    <t>USCF1003 BBIR Curncy</t>
  </si>
  <si>
    <t>USCF013  BBIR Curncy</t>
  </si>
  <si>
    <t>USCF023  BBIR Curncy</t>
  </si>
  <si>
    <t>USCF033  BBIR Curncy</t>
  </si>
  <si>
    <t>USCF043  BBIR Curncy</t>
  </si>
  <si>
    <t>USCV4    BBIR Curncy</t>
  </si>
  <si>
    <t>USCF104  BBIR Curncy</t>
  </si>
  <si>
    <t>USCF154  BBIR Curncy</t>
  </si>
  <si>
    <t>USCF204  BBIR Curncy</t>
  </si>
  <si>
    <t>USCF304  BBIR Curncy</t>
  </si>
  <si>
    <t>USCF354  BBIR Curncy</t>
  </si>
  <si>
    <t>USCF404  BBIR Curncy</t>
  </si>
  <si>
    <t>USCF504  BBIR Curncy</t>
  </si>
  <si>
    <t>USCF604  BBIR Curncy</t>
  </si>
  <si>
    <t>USCF704  BBIR Curncy</t>
  </si>
  <si>
    <t>USCF804  BBIR Curncy</t>
  </si>
  <si>
    <t>USCF904  BBIR Curncy</t>
  </si>
  <si>
    <t>USCF1004 BBIR Curncy</t>
  </si>
  <si>
    <t>USCF014  BBIR Curncy</t>
  </si>
  <si>
    <t>USCF024  BBIR Curncy</t>
  </si>
  <si>
    <t>USCF034  BBIR Curncy</t>
  </si>
  <si>
    <t>USCF044  BBIR Curncy</t>
  </si>
  <si>
    <t>USCV5    BBIR Curncy</t>
  </si>
  <si>
    <t>USCF105  BBIR Curncy</t>
  </si>
  <si>
    <t>USCF155  BBIR Curncy</t>
  </si>
  <si>
    <t>USCF205  BBIR Curncy</t>
  </si>
  <si>
    <t>USCF305  BBIR Curncy</t>
  </si>
  <si>
    <t>USCF355  BBIR Curncy</t>
  </si>
  <si>
    <t>USCF405  BBIR Curncy</t>
  </si>
  <si>
    <t>USCF505  BBIR Curncy</t>
  </si>
  <si>
    <t>USCF605  BBIR Curncy</t>
  </si>
  <si>
    <t>USCF705  BBIR Curncy</t>
  </si>
  <si>
    <t>USCF805  BBIR Curncy</t>
  </si>
  <si>
    <t>USCF905  BBIR Curncy</t>
  </si>
  <si>
    <t>USCF1005 BBIR Curncy</t>
  </si>
  <si>
    <t>USCF015  BBIR Curncy</t>
  </si>
  <si>
    <t>USCF025  BBIR Curncy</t>
  </si>
  <si>
    <t>USCF035  BBIR Curncy</t>
  </si>
  <si>
    <t>USCF045  BBIR Curncy</t>
  </si>
  <si>
    <t>USCV6    BBIR Curncy</t>
  </si>
  <si>
    <t>USCF106  BBIR Curncy</t>
  </si>
  <si>
    <t>USCF156  BBIR Curncy</t>
  </si>
  <si>
    <t>USCF206  BBIR Curncy</t>
  </si>
  <si>
    <t>USCF306  BBIR Curncy</t>
  </si>
  <si>
    <t>USCF356  BBIR Curncy</t>
  </si>
  <si>
    <t>USCF406  BBIR Curncy</t>
  </si>
  <si>
    <t>USCF506  BBIR Curncy</t>
  </si>
  <si>
    <t>USCF606  BBIR Curncy</t>
  </si>
  <si>
    <t>USCF706  BBIR Curncy</t>
  </si>
  <si>
    <t>USCF806  BBIR Curncy</t>
  </si>
  <si>
    <t>USCF906  BBIR Curncy</t>
  </si>
  <si>
    <t>USCF1006 BBIR Curncy</t>
  </si>
  <si>
    <t>USCF016  BBIR Curncy</t>
  </si>
  <si>
    <t>USCF026  BBIR Curncy</t>
  </si>
  <si>
    <t>USCF036  BBIR Curncy</t>
  </si>
  <si>
    <t>USCF046  BBIR Curncy</t>
  </si>
  <si>
    <t>USCV7    BBIR Curncy</t>
  </si>
  <si>
    <t>USCF107  BBIR Curncy</t>
  </si>
  <si>
    <t>USCF157  BBIR Curncy</t>
  </si>
  <si>
    <t>USCF207  BBIR Curncy</t>
  </si>
  <si>
    <t>USCF307  BBIR Curncy</t>
  </si>
  <si>
    <t>USCF357  BBIR Curncy</t>
  </si>
  <si>
    <t>USCF407  BBIR Curncy</t>
  </si>
  <si>
    <t>USCF507  BBIR Curncy</t>
  </si>
  <si>
    <t>USCF607  BBIR Curncy</t>
  </si>
  <si>
    <t>USCF707  BBIR Curncy</t>
  </si>
  <si>
    <t>USCF807  BBIR Curncy</t>
  </si>
  <si>
    <t>USCF907  BBIR Curncy</t>
  </si>
  <si>
    <t>USCF1007 BBIR Curncy</t>
  </si>
  <si>
    <t>USCF017  BBIR Curncy</t>
  </si>
  <si>
    <t>USCF027  BBIR Curncy</t>
  </si>
  <si>
    <t>USCF037  BBIR Curncy</t>
  </si>
  <si>
    <t>USCF047  BBIR Curncy</t>
  </si>
  <si>
    <t>USCV8    BBIR Curncy</t>
  </si>
  <si>
    <t>USCF108  BBIR Curncy</t>
  </si>
  <si>
    <t>USCF158  BBIR Curncy</t>
  </si>
  <si>
    <t>USCF208  BBIR Curncy</t>
  </si>
  <si>
    <t>USCF308  BBIR Curncy</t>
  </si>
  <si>
    <t>USCF358  BBIR Curncy</t>
  </si>
  <si>
    <t>USCF408  BBIR Curncy</t>
  </si>
  <si>
    <t>USCF508  BBIR Curncy</t>
  </si>
  <si>
    <t>USCF608  BBIR Curncy</t>
  </si>
  <si>
    <t>USCF708  BBIR Curncy</t>
  </si>
  <si>
    <t>USCF808  BBIR Curncy</t>
  </si>
  <si>
    <t>USCF908  BBIR Curncy</t>
  </si>
  <si>
    <t>USCF1008 BBIR Curncy</t>
  </si>
  <si>
    <t>USCF018  BBIR Curncy</t>
  </si>
  <si>
    <t>USCF028  BBIR Curncy</t>
  </si>
  <si>
    <t>USCF038  BBIR Curncy</t>
  </si>
  <si>
    <t>USCF048  BBIR Curncy</t>
  </si>
  <si>
    <t>USCV9    BBIR Curncy</t>
  </si>
  <si>
    <t>USCF109  BBIR Curncy</t>
  </si>
  <si>
    <t>USCF159  BBIR Curncy</t>
  </si>
  <si>
    <t>USCF209  BBIR Curncy</t>
  </si>
  <si>
    <t>USCF309  BBIR Curncy</t>
  </si>
  <si>
    <t>USCF359  BBIR Curncy</t>
  </si>
  <si>
    <t>USCF409  BBIR Curncy</t>
  </si>
  <si>
    <t>USCF509  BBIR Curncy</t>
  </si>
  <si>
    <t>USCF609  BBIR Curncy</t>
  </si>
  <si>
    <t>USCF709  BBIR Curncy</t>
  </si>
  <si>
    <t>USCF809  BBIR Curncy</t>
  </si>
  <si>
    <t>USCF909  BBIR Curncy</t>
  </si>
  <si>
    <t>USCF1009 BBIR Curncy</t>
  </si>
  <si>
    <t>USCF019  BBIR Curncy</t>
  </si>
  <si>
    <t>USCF029  BBIR Curncy</t>
  </si>
  <si>
    <t>USCF039  BBIR Curncy</t>
  </si>
  <si>
    <t>USCF049  BBIR Curncy</t>
  </si>
  <si>
    <t>USCV10   BBIR Curncy</t>
  </si>
  <si>
    <t>USCF1010 BBIR Curncy</t>
  </si>
  <si>
    <t>USCF1510 BBIR Curncy</t>
  </si>
  <si>
    <t>USCF2010 BBIR Curncy</t>
  </si>
  <si>
    <t>USCF3010 BBIR Curncy</t>
  </si>
  <si>
    <t>USCF3510 BBIR Curncy</t>
  </si>
  <si>
    <t>USCF4010 BBIR Curncy</t>
  </si>
  <si>
    <t>USCF5010 BBIR Curncy</t>
  </si>
  <si>
    <t>USCF6010 BBIR Curncy</t>
  </si>
  <si>
    <t>USCF7010 BBIR Curncy</t>
  </si>
  <si>
    <t>USCF8010 BBIR Curncy</t>
  </si>
  <si>
    <t>USCF9010 BBIR Curncy</t>
  </si>
  <si>
    <t>USCF100X BBIR Curncy</t>
  </si>
  <si>
    <t>USCF0110 BBIR Curncy</t>
  </si>
  <si>
    <t>USCF0210 BBIR Curncy</t>
  </si>
  <si>
    <t>USCF0310 BBIR Curncy</t>
  </si>
  <si>
    <t>USCF0410 BBIR Curncy</t>
  </si>
  <si>
    <t>USCV12   BBIR Curncy</t>
  </si>
  <si>
    <t>USCF1012 BBIR Curncy</t>
  </si>
  <si>
    <t>USCF1512 BBIR Curncy</t>
  </si>
  <si>
    <t>USCF2012 BBIR Curncy</t>
  </si>
  <si>
    <t>USCF3012 BBIR Curncy</t>
  </si>
  <si>
    <t>USCF3512 BBIR Curncy</t>
  </si>
  <si>
    <t>USCF4012 BBIR Curncy</t>
  </si>
  <si>
    <t>USCF5012 BBIR Curncy</t>
  </si>
  <si>
    <t>USCF6012 BBIR Curncy</t>
  </si>
  <si>
    <t>USCF7012 BBIR Curncy</t>
  </si>
  <si>
    <t>USCF8012 BBIR Curncy</t>
  </si>
  <si>
    <t>USCF9012 BBIR Curncy</t>
  </si>
  <si>
    <t>USCF0012 BBIR Curncy</t>
  </si>
  <si>
    <t>USCF0112 BBIR Curncy</t>
  </si>
  <si>
    <t>USCF0212 BBIR Curncy</t>
  </si>
  <si>
    <t>USCF0312 BBIR Curncy</t>
  </si>
  <si>
    <t>USCF0412 BBIR Curncy</t>
  </si>
  <si>
    <t>USCV15   BBIR Curncy</t>
  </si>
  <si>
    <t>USCF1015 BBIR Curncy</t>
  </si>
  <si>
    <t>USCF1515 BBIR Curncy</t>
  </si>
  <si>
    <t>USCF2015 BBIR Curncy</t>
  </si>
  <si>
    <t>USCF3015 BBIR Curncy</t>
  </si>
  <si>
    <t>USCF3515 BBIR Curncy</t>
  </si>
  <si>
    <t>USCF4015 BBIR Curncy</t>
  </si>
  <si>
    <t>USCF5015 BBIR Curncy</t>
  </si>
  <si>
    <t>USCF6015 BBIR Curncy</t>
  </si>
  <si>
    <t>USCF7015 BBIR Curncy</t>
  </si>
  <si>
    <t>USCF8015 BBIR Curncy</t>
  </si>
  <si>
    <t>USCF9015 BBIR Curncy</t>
  </si>
  <si>
    <t>USCF0015 BBIR Curncy</t>
  </si>
  <si>
    <t>USCF0115 BBIR Curncy</t>
  </si>
  <si>
    <t>USCF0215 BBIR Curncy</t>
  </si>
  <si>
    <t>USCF0315 BBIR Curncy</t>
  </si>
  <si>
    <t>USCF0415 BBIR Curncy</t>
  </si>
  <si>
    <t>USCV20   BBIR Curncy</t>
  </si>
  <si>
    <t>USCF1020 BBIR Curncy</t>
  </si>
  <si>
    <t>USCF1520 BBIR Curncy</t>
  </si>
  <si>
    <t>USCF2020  BBIR Curncy</t>
  </si>
  <si>
    <t>USCF3020 BBIR Curncy</t>
  </si>
  <si>
    <t>USCF3520 BBIR Curncy</t>
  </si>
  <si>
    <t>USCF4020 BBIR Curncy</t>
  </si>
  <si>
    <t>USCF5020 BBIR Curncy</t>
  </si>
  <si>
    <t>USCF6020 BBIR Curncy</t>
  </si>
  <si>
    <t>USCF7020 BBIR Curncy</t>
  </si>
  <si>
    <t>USCF8020 BBIR Curncy</t>
  </si>
  <si>
    <t>USCF9020 BBIR Curncy</t>
  </si>
  <si>
    <t>USCF0020 BBIR Curncy</t>
  </si>
  <si>
    <t>USCF0120 BBIR Curncy</t>
  </si>
  <si>
    <t>USCF0220 BBIR Curncy</t>
  </si>
  <si>
    <t>USCF0320 BBIR Curncy</t>
  </si>
  <si>
    <t>USCF0420 BBIR Curncy</t>
  </si>
  <si>
    <t>25Yr</t>
  </si>
  <si>
    <t>USCV25   BBIR Curncy</t>
  </si>
  <si>
    <t>USCF1025 BBIR Curncy</t>
  </si>
  <si>
    <t>USCF1525 BBIR Curncy</t>
  </si>
  <si>
    <t>USCF2025 BBIR Curncy</t>
  </si>
  <si>
    <t>USCF3025 BBIR Curncy</t>
  </si>
  <si>
    <t>USCF3525 BBIR Curncy</t>
  </si>
  <si>
    <t>USCF4025 BBIR Curncy</t>
  </si>
  <si>
    <t>USCF5025 BBIR Curncy</t>
  </si>
  <si>
    <t>USCF6025 BBIR Curncy</t>
  </si>
  <si>
    <t>USCF7025 BBIR Curncy</t>
  </si>
  <si>
    <t>USCF8025 BBIR Curncy</t>
  </si>
  <si>
    <t>USCF9025 BBIR Curncy</t>
  </si>
  <si>
    <t>USCF0025 BBIR Curncy</t>
  </si>
  <si>
    <t>USCF0125 BBIR Curncy</t>
  </si>
  <si>
    <t>USCF0225 BBIR Curncy</t>
  </si>
  <si>
    <t>USCF0325 BBIR Curncy</t>
  </si>
  <si>
    <t>USCF0425 BBIR Curncy</t>
  </si>
  <si>
    <t>30Yr</t>
  </si>
  <si>
    <t>USCV30   BBIR Curncy</t>
  </si>
  <si>
    <t>USCF1030 BBIR Curncy</t>
  </si>
  <si>
    <t>USCF1530 BBIR Curncy</t>
  </si>
  <si>
    <t>USCF2030 BBIR Curncy</t>
  </si>
  <si>
    <t>USCF3030 BBIR Curncy</t>
  </si>
  <si>
    <t>USCF3530 BBIR Curncy</t>
  </si>
  <si>
    <t>USCF4030 BBIR Curncy</t>
  </si>
  <si>
    <t>USCF5030 BBIR Curncy</t>
  </si>
  <si>
    <t>USCF6030 BBIR Curncy</t>
  </si>
  <si>
    <t>USCF7030 BBIR Curncy</t>
  </si>
  <si>
    <t>USCF8030 BBIR Curncy</t>
  </si>
  <si>
    <t>USCF9030 BBIR Curncy</t>
  </si>
  <si>
    <t>USCF0030 BBIR Curncy</t>
  </si>
  <si>
    <t>USCF0130 BBIR Curncy</t>
  </si>
  <si>
    <t>USCF0230 BBIR Curncy</t>
  </si>
  <si>
    <t>USCF0330 BBIR Curncy</t>
  </si>
  <si>
    <t>USCF0430 BBIR Curncy</t>
  </si>
  <si>
    <t>2.50%</t>
  </si>
  <si>
    <t>BPCV1    BBIR Curncy</t>
  </si>
  <si>
    <t>BPCF101  BBIR Curncy</t>
  </si>
  <si>
    <t>BPCF151  BBIR Curncy</t>
  </si>
  <si>
    <t>BPCF201  BBIR Curncy</t>
  </si>
  <si>
    <t>BPCF251  BBIR Curncy</t>
  </si>
  <si>
    <t>BPCF301  BBIR Curncy</t>
  </si>
  <si>
    <t>BPCF351  BBIR Curncy</t>
  </si>
  <si>
    <t>BPCF401  BBIR Curncy</t>
  </si>
  <si>
    <t>BPCF501  BBIR Curncy</t>
  </si>
  <si>
    <t>BPCF601  BBIR Curncy</t>
  </si>
  <si>
    <t>BPCF701  BBIR Curncy</t>
  </si>
  <si>
    <t>BPCF801  BBIR Curncy</t>
  </si>
  <si>
    <t>BPCF901  BBIR Curncy</t>
  </si>
  <si>
    <t>BPCF1001 BBIR Curncy</t>
  </si>
  <si>
    <t>BPCV2    BBIR Curncy</t>
  </si>
  <si>
    <t>BPCF102  BBIR Curncy</t>
  </si>
  <si>
    <t>BPCF152  BBIR Curncy</t>
  </si>
  <si>
    <t>BPCF202  BBIR Curncy</t>
  </si>
  <si>
    <t>BPCF252  BBIR Curncy</t>
  </si>
  <si>
    <t>BPCF302  BBIR Curncy</t>
  </si>
  <si>
    <t>BPCF352  BBIR Curncy</t>
  </si>
  <si>
    <t>BPCF402  BBIR Curncy</t>
  </si>
  <si>
    <t>BPCF502  BBIR Curncy</t>
  </si>
  <si>
    <t>BPCF602  BBIR Curncy</t>
  </si>
  <si>
    <t>BPCF702  BBIR Curncy</t>
  </si>
  <si>
    <t>BPCF802  BBIR Curncy</t>
  </si>
  <si>
    <t>BPCF902  BBIR Curncy</t>
  </si>
  <si>
    <t>BPCF1002 BBIR Curncy</t>
  </si>
  <si>
    <t>BPCV3    BBIR Curncy</t>
  </si>
  <si>
    <t>BPCF103  BBIR Curncy</t>
  </si>
  <si>
    <t>BPCF153  BBIR Curncy</t>
  </si>
  <si>
    <t>BPCF203  BBIR Curncy</t>
  </si>
  <si>
    <t>BPCF253  BBIR Curncy</t>
  </si>
  <si>
    <t>BPCF303  BBIR Curncy</t>
  </si>
  <si>
    <t>BPCF353  BBIR Curncy</t>
  </si>
  <si>
    <t>BPCF403  BBIR Curncy</t>
  </si>
  <si>
    <t>BPCF503  BBIR Curncy</t>
  </si>
  <si>
    <t>BPCF603  BBIR Curncy</t>
  </si>
  <si>
    <t>BPCF703  BBIR Curncy</t>
  </si>
  <si>
    <t>BPCF803  BBIR Curncy</t>
  </si>
  <si>
    <t>BPCF903  BBIR Curncy</t>
  </si>
  <si>
    <t>BPCF1003 BBIR Curncy</t>
  </si>
  <si>
    <t>BPCV4    BBIR Curncy</t>
  </si>
  <si>
    <t>BPCF104  BBIR Curncy</t>
  </si>
  <si>
    <t>BPCF154  BBIR Curncy</t>
  </si>
  <si>
    <t>BPCF204  BBIR Curncy</t>
  </si>
  <si>
    <t>BPCF254  BBIR Curncy</t>
  </si>
  <si>
    <t>BPCF304  BBIR Curncy</t>
  </si>
  <si>
    <t>BPCF354  BBIR Curncy</t>
  </si>
  <si>
    <t>BPCF404  BBIR Curncy</t>
  </si>
  <si>
    <t>BPCF504  BBIR Curncy</t>
  </si>
  <si>
    <t>BPCF604  BBIR Curncy</t>
  </si>
  <si>
    <t>BPCF704  BBIR Curncy</t>
  </si>
  <si>
    <t>BPCF804  BBIR Curncy</t>
  </si>
  <si>
    <t>BPCF904  BBIR Curncy</t>
  </si>
  <si>
    <t>BPCF1004 BBIR Curncy</t>
  </si>
  <si>
    <t>BPCV5    BBIR Curncy</t>
  </si>
  <si>
    <t>BPCF105  BBIR Curncy</t>
  </si>
  <si>
    <t>BPCF155  BBIR Curncy</t>
  </si>
  <si>
    <t>BPCF205  BBIR Curncy</t>
  </si>
  <si>
    <t>BPCF255  BBIR Curncy</t>
  </si>
  <si>
    <t>BPCF305  BBIR Curncy</t>
  </si>
  <si>
    <t>BPCF355  BBIR Curncy</t>
  </si>
  <si>
    <t>BPCF405  BBIR Curncy</t>
  </si>
  <si>
    <t>BPCF505  BBIR Curncy</t>
  </si>
  <si>
    <t>BPCF605  BBIR Curncy</t>
  </si>
  <si>
    <t>BPCF705  BBIR Curncy</t>
  </si>
  <si>
    <t>BPCF805  BBIR Curncy</t>
  </si>
  <si>
    <t>BPCF905  BBIR Curncy</t>
  </si>
  <si>
    <t>BPCF1005 BBIR Curncy</t>
  </si>
  <si>
    <t>BPCV6    BBIR Curncy</t>
  </si>
  <si>
    <t>BPCF106  BBIR Curncy</t>
  </si>
  <si>
    <t>BPCF156  BBIR Curncy</t>
  </si>
  <si>
    <t>BPCF206  BBIR Curncy</t>
  </si>
  <si>
    <t>BPCF256  BBIR Curncy</t>
  </si>
  <si>
    <t>BPCF306  BBIR Curncy</t>
  </si>
  <si>
    <t>BPCF356  BBIR Curncy</t>
  </si>
  <si>
    <t>BPCF406  BBIR Curncy</t>
  </si>
  <si>
    <t>BPCF506  BBIR Curncy</t>
  </si>
  <si>
    <t>BPCF606  BBIR Curncy</t>
  </si>
  <si>
    <t>BPCF706  BBIR Curncy</t>
  </si>
  <si>
    <t>BPCF806  BBIR Curncy</t>
  </si>
  <si>
    <t>BPCF906  BBIR Curncy</t>
  </si>
  <si>
    <t>BPCF1006 BBIR Curncy</t>
  </si>
  <si>
    <t>BPCV7    BBIR Curncy</t>
  </si>
  <si>
    <t>BPCF107  BBIR Curncy</t>
  </si>
  <si>
    <t>BPCF157  BBIR Curncy</t>
  </si>
  <si>
    <t>BPCF207  BBIR Curncy</t>
  </si>
  <si>
    <t>BPCF257  BBIR Curncy</t>
  </si>
  <si>
    <t>BPCF307  BBIR Curncy</t>
  </si>
  <si>
    <t>BPCF357  BBIR Curncy</t>
  </si>
  <si>
    <t>BPCF407  BBIR Curncy</t>
  </si>
  <si>
    <t>BPCF507  BBIR Curncy</t>
  </si>
  <si>
    <t>BPCF607  BBIR Curncy</t>
  </si>
  <si>
    <t>BPCF707  BBIR Curncy</t>
  </si>
  <si>
    <t>BPCF807  BBIR Curncy</t>
  </si>
  <si>
    <t>BPCF907  BBIR Curncy</t>
  </si>
  <si>
    <t>BPCF1007 BBIR Curncy</t>
  </si>
  <si>
    <t>BPCV8    BBIR Curncy</t>
  </si>
  <si>
    <t>BPCF108  BBIR Curncy</t>
  </si>
  <si>
    <t>BPCF158  BBIR Curncy</t>
  </si>
  <si>
    <t>BPCF208  BBIR Curncy</t>
  </si>
  <si>
    <t>BPCF258  BBIR Curncy</t>
  </si>
  <si>
    <t>BPCF308  BBIR Curncy</t>
  </si>
  <si>
    <t>BPCF358  BBIR Curncy</t>
  </si>
  <si>
    <t>BPCF408  BBIR Curncy</t>
  </si>
  <si>
    <t>BPCF508  BBIR Curncy</t>
  </si>
  <si>
    <t>BPCF608  BBIR Curncy</t>
  </si>
  <si>
    <t>BPCF708  BBIR Curncy</t>
  </si>
  <si>
    <t>BPCF808  BBIR Curncy</t>
  </si>
  <si>
    <t>BPCF908  BBIR Curncy</t>
  </si>
  <si>
    <t>BPCF1008 BBIR Curncy</t>
  </si>
  <si>
    <t>BPCV9    BBIR Curncy</t>
  </si>
  <si>
    <t>BPCF109  BBIR Curncy</t>
  </si>
  <si>
    <t>BPCF159  BBIR Curncy</t>
  </si>
  <si>
    <t>BPCF209  BBIR Curncy</t>
  </si>
  <si>
    <t>BPCF259  BBIR Curncy</t>
  </si>
  <si>
    <t>BPCF309  BBIR Curncy</t>
  </si>
  <si>
    <t>BPCF359  BBIR Curncy</t>
  </si>
  <si>
    <t>BPCF409  BBIR Curncy</t>
  </si>
  <si>
    <t>BPCF509  BBIR Curncy</t>
  </si>
  <si>
    <t>BPCF609  BBIR Curncy</t>
  </si>
  <si>
    <t>BPCF709  BBIR Curncy</t>
  </si>
  <si>
    <t>BPCF809  BBIR Curncy</t>
  </si>
  <si>
    <t>BPCF909  BBIR Curncy</t>
  </si>
  <si>
    <t>BPCF1009 BBIR Curncy</t>
  </si>
  <si>
    <t>BPCV10   BBIR Curncy</t>
  </si>
  <si>
    <t>BPCF1010 BBIR Curncy</t>
  </si>
  <si>
    <t>BPCF1510 BBIR Curncy</t>
  </si>
  <si>
    <t>BPCF2010 BBIR Curncy</t>
  </si>
  <si>
    <t>BPCF2510 BBIR Curncy</t>
  </si>
  <si>
    <t>BPCF3010 BBIR Curncy</t>
  </si>
  <si>
    <t>BPCF3510 BBIR Curncy</t>
  </si>
  <si>
    <t>BPCF4010 BBIR Curncy</t>
  </si>
  <si>
    <t>BPCF5010 BBIR Curncy</t>
  </si>
  <si>
    <t>BPCF6010 BBIR Curncy</t>
  </si>
  <si>
    <t>BPCF7010 BBIR Curncy</t>
  </si>
  <si>
    <t>BPCF8010 BBIR Curncy</t>
  </si>
  <si>
    <t>BPCF9010 BBIR Curncy</t>
  </si>
  <si>
    <t>BPCF100X BBIR Curncy</t>
  </si>
  <si>
    <t>BPCV12   BBIR Curncy</t>
  </si>
  <si>
    <t>BPCF112  BBIR Curncy</t>
  </si>
  <si>
    <t>BPCF1512 BBIR Curncy</t>
  </si>
  <si>
    <t>BPCF2012 BBIR Curncy</t>
  </si>
  <si>
    <t>BPCF2512 BBIR Curncy</t>
  </si>
  <si>
    <t>BPCF3012 BBIR Curncy</t>
  </si>
  <si>
    <t>BPCF3512 BBIR Curncy</t>
  </si>
  <si>
    <t>BPCF4012 BBIR Curncy</t>
  </si>
  <si>
    <t>BPCF5012 BBIR Curncy</t>
  </si>
  <si>
    <t>BPCF6012 BBIR Curncy</t>
  </si>
  <si>
    <t>BPCF7012 BBIR Curncy</t>
  </si>
  <si>
    <t>BPCF8012 BBIR Curncy</t>
  </si>
  <si>
    <t>BPCF9012 BBIR Curncy</t>
  </si>
  <si>
    <t>BPCF1012 BBIR Curncy</t>
  </si>
  <si>
    <t>BPCV15   BBIR Curncy</t>
  </si>
  <si>
    <t>BPCF115  BBIR Curncy</t>
  </si>
  <si>
    <t>BPCF1515 BBIR Curncy</t>
  </si>
  <si>
    <t>BPCF2015 BBIR Curncy</t>
  </si>
  <si>
    <t>BPCF2515 BBIR Curncy</t>
  </si>
  <si>
    <t>BPCF3015 BBIR Curncy</t>
  </si>
  <si>
    <t>BPCF3515 BBIR Curncy</t>
  </si>
  <si>
    <t>BPCF4015 BBIR Curncy</t>
  </si>
  <si>
    <t>BPCF5015 BBIR Curncy</t>
  </si>
  <si>
    <t>BPCF6015 BBIR Curncy</t>
  </si>
  <si>
    <t>BPCF7015 BBIR Curncy</t>
  </si>
  <si>
    <t>BPCF8015 BBIR Curncy</t>
  </si>
  <si>
    <t>BPCF9015 BBIR Curncy</t>
  </si>
  <si>
    <t>BPCF1015 BBIR Curncy</t>
  </si>
  <si>
    <t>BPCV20   BBIR Curncy</t>
  </si>
  <si>
    <t>BPCF120  BBIR Curncy</t>
  </si>
  <si>
    <t>BPCF1520 BBIR Curncy</t>
  </si>
  <si>
    <t>BPCF2020 BBIR Curncy</t>
  </si>
  <si>
    <t>BPCF2520 BBIR Curncy</t>
  </si>
  <si>
    <t>BPCF3020 BBIR Curncy</t>
  </si>
  <si>
    <t>BPCF3520 BBIR Curncy</t>
  </si>
  <si>
    <t>BPCF4020 BBIR Curncy</t>
  </si>
  <si>
    <t>BPCF5020 BBIR Curncy</t>
  </si>
  <si>
    <t>BPCF6020 BBIR Curncy</t>
  </si>
  <si>
    <t>BPCF7020 BBIR Curncy</t>
  </si>
  <si>
    <t>BPCF8020 BBIR Curncy</t>
  </si>
  <si>
    <t>BPCF9020 BBIR Curncy</t>
  </si>
  <si>
    <t>BPCF1020 BBIR Curncy</t>
  </si>
  <si>
    <t>4.50%</t>
  </si>
  <si>
    <t xml:space="preserve">Vols ATM  inexistantes </t>
  </si>
  <si>
    <t>SFCV1   BBIR Curncy</t>
  </si>
  <si>
    <t>SFCF151  BBIR Curncy</t>
  </si>
  <si>
    <t>SFCF201  BBIR Curncy</t>
  </si>
  <si>
    <t>SFCF251  BBIR Curncy</t>
  </si>
  <si>
    <t>SFCF301  BBIR Curncy</t>
  </si>
  <si>
    <t>SFCF351  BBIR Curncy</t>
  </si>
  <si>
    <t>SFCF401  BBIR Curncy</t>
  </si>
  <si>
    <t>SFCF451  BBIR Curncy</t>
  </si>
  <si>
    <t>SFCV2    BBIR Curncy</t>
  </si>
  <si>
    <t>SFCF152  BBIR Curncy</t>
  </si>
  <si>
    <t>SFCF202  BBIR Curncy</t>
  </si>
  <si>
    <t>SFCF252  BBIR Curncy</t>
  </si>
  <si>
    <t>SFCF302  BBIR Curncy</t>
  </si>
  <si>
    <t>SFCF352  BBIR Curncy</t>
  </si>
  <si>
    <t>SFCF402  BBIR Curncy</t>
  </si>
  <si>
    <t>SFCF452  BBIR Curncy</t>
  </si>
  <si>
    <t>SFCV3    BBIR Curncy</t>
  </si>
  <si>
    <t>SFCF153  BBIR Curncy</t>
  </si>
  <si>
    <t>SFCF203  BBIR Curncy</t>
  </si>
  <si>
    <t>SFCF253  BBIR Curncy</t>
  </si>
  <si>
    <t>SFCF303  BBIR Curncy</t>
  </si>
  <si>
    <t>SFCF353  BBIR Curncy</t>
  </si>
  <si>
    <t>SFCF403  BBIR Curncy</t>
  </si>
  <si>
    <t>SFCF453  BBIR Curncy</t>
  </si>
  <si>
    <t>SFCV4    BBIR Curncy</t>
  </si>
  <si>
    <t>SFCF154  BBIR Curncy</t>
  </si>
  <si>
    <t>SFCF204  BBIR Curncy</t>
  </si>
  <si>
    <t>SFCF254  BBIR Curncy</t>
  </si>
  <si>
    <t>SFCF304  BBIR Curncy</t>
  </si>
  <si>
    <t>SFCF354  BBIR Curncy</t>
  </si>
  <si>
    <t>SFCF404  BBIR Curncy</t>
  </si>
  <si>
    <t>SFCF454  BBIR Curncy</t>
  </si>
  <si>
    <t>SFCV5    BBIR Curncy</t>
  </si>
  <si>
    <t>SFCF155  BBIR Curncy</t>
  </si>
  <si>
    <t>SFCF205  BBIR Curncy</t>
  </si>
  <si>
    <t>SFCF255  BBIR Curncy</t>
  </si>
  <si>
    <t>SFCF305  BBIR Curncy</t>
  </si>
  <si>
    <t>SFCF355  BBIR Curncy</t>
  </si>
  <si>
    <t>SFCF405  BBIR Curncy</t>
  </si>
  <si>
    <t>SFCF455  BBIR Curncy</t>
  </si>
  <si>
    <t>SFCFA6   BBIR Curncy</t>
  </si>
  <si>
    <t>SFCF156  BBIR Curncy</t>
  </si>
  <si>
    <t>SFCF206  BBIR Curncy</t>
  </si>
  <si>
    <t>SFCF256  BBIR Curncy</t>
  </si>
  <si>
    <t>SFCF306  BBIR Curncy</t>
  </si>
  <si>
    <t>SFCF356  BBIR Curncy</t>
  </si>
  <si>
    <t>SFCF406  BBIR Curncy</t>
  </si>
  <si>
    <t>SFCF456  BBIR Curncy</t>
  </si>
  <si>
    <t>SFCV7    BBIR Curncy</t>
  </si>
  <si>
    <t>SFCF157  BBIR Curncy</t>
  </si>
  <si>
    <t>SFCF207  BBIR Curncy</t>
  </si>
  <si>
    <t>SFCF257  BBIR Curncy</t>
  </si>
  <si>
    <t>SFCF307  BBIR Curncy</t>
  </si>
  <si>
    <t>SFCF357  BBIR Curncy</t>
  </si>
  <si>
    <t>SFCF407  BBIR Curncy</t>
  </si>
  <si>
    <t>SFCF457  BBIR Curncy</t>
  </si>
  <si>
    <t>SFCFA8   BBIR Curncy</t>
  </si>
  <si>
    <t>SFCF158  BBIR Curncy</t>
  </si>
  <si>
    <t>SFCF208  BBIR Curncy</t>
  </si>
  <si>
    <t>SFCF258  BBIR Curncy</t>
  </si>
  <si>
    <t>SFCF308  BBIR Curncy</t>
  </si>
  <si>
    <t>SFCF358  BBIR Curncy</t>
  </si>
  <si>
    <t>SFCF408  BBIR Curncy</t>
  </si>
  <si>
    <t>SFCF458  BBIR Curncy</t>
  </si>
  <si>
    <t>SFCFA9   BBIR Curncy</t>
  </si>
  <si>
    <t>SFCF159  BBIR Curncy</t>
  </si>
  <si>
    <t>SFCF209  BBIR Curncy</t>
  </si>
  <si>
    <t>SFCF259  BBIR Curncy</t>
  </si>
  <si>
    <t>SFCF309  BBIR Curncy</t>
  </si>
  <si>
    <t>SFCF359  BBIR Curncy</t>
  </si>
  <si>
    <t>SFCF409  BBIR Curncy</t>
  </si>
  <si>
    <t>SFCF459  BBIR Curncy</t>
  </si>
  <si>
    <t>SFCV10   BBIR Curncy</t>
  </si>
  <si>
    <t>SFCF1510 BBIR Curncy</t>
  </si>
  <si>
    <t>SFCF2010 BBIR Curncy</t>
  </si>
  <si>
    <t>SFCF2510 BBIR Curncy</t>
  </si>
  <si>
    <t>SFCF3010 BBIR Curncy</t>
  </si>
  <si>
    <t>SFCF3510 BBIR Curncy</t>
  </si>
  <si>
    <t>SFCF4010 BBIR Curncy</t>
  </si>
  <si>
    <t>SFCF4510 BBIR Curncy</t>
  </si>
  <si>
    <t>0.25%</t>
  </si>
  <si>
    <t>0.50%</t>
  </si>
  <si>
    <t>0.75%</t>
  </si>
  <si>
    <t>0.80%</t>
  </si>
  <si>
    <t>JYCV1    BBIR Curncy</t>
  </si>
  <si>
    <t>JYCF0251 BBIR Curncy</t>
  </si>
  <si>
    <t>JYCF051  BBIR Curncy</t>
  </si>
  <si>
    <t>JYCF0751 BBIR Curncy</t>
  </si>
  <si>
    <t>JYCF081  BBIR Curncy</t>
  </si>
  <si>
    <t>JYCF101  BBIR Curncy</t>
  </si>
  <si>
    <t>JYCF151  BBIR Curncy</t>
  </si>
  <si>
    <t>JYCF201  BBIR Curncy</t>
  </si>
  <si>
    <t>JYCF251  BBIR Curncy</t>
  </si>
  <si>
    <t>JYCF301  BBIR Curncy</t>
  </si>
  <si>
    <t>JYCF401  BBIR Curncy</t>
  </si>
  <si>
    <t>JYCF501  BBIR Curncy</t>
  </si>
  <si>
    <t>JYCV2    BBIR Curncy</t>
  </si>
  <si>
    <t>JYCF0252 BBIR Curncy</t>
  </si>
  <si>
    <t>JYCF052  BBIR Curncy</t>
  </si>
  <si>
    <t>JYCF0752 BBIR Curncy</t>
  </si>
  <si>
    <t>JYCF082  BBIR Curncy</t>
  </si>
  <si>
    <t>JYCF102  BBIR Curncy</t>
  </si>
  <si>
    <t>JYCF152  BBIR Curncy</t>
  </si>
  <si>
    <t>JYCF202  BBIR Curncy</t>
  </si>
  <si>
    <t>JYCF252  BBIR Curncy</t>
  </si>
  <si>
    <t>JYCF302  BBIR Curncy</t>
  </si>
  <si>
    <t>JYCF402  BBIR Curncy</t>
  </si>
  <si>
    <t>JYCF502  BBIR Curncy</t>
  </si>
  <si>
    <t>JYCV3    BBIR Curncy</t>
  </si>
  <si>
    <t>JYCF0253 BBIR Curncy</t>
  </si>
  <si>
    <t>JYCF053  BBIR Curncy</t>
  </si>
  <si>
    <t>JYCF0753 BBIR Curncy</t>
  </si>
  <si>
    <t>JYCF083  BBIR Curncy</t>
  </si>
  <si>
    <t>JYCF103  BBIR Curncy</t>
  </si>
  <si>
    <t>JYCF153  BBIR Curncy</t>
  </si>
  <si>
    <t>JYCF203  BBIR Curncy</t>
  </si>
  <si>
    <t>JYCF253  BBIR Curncy</t>
  </si>
  <si>
    <t>JYCF303  BBIR Curncy</t>
  </si>
  <si>
    <t>JYCF403  BBIR Curncy</t>
  </si>
  <si>
    <t>JYCF503  BBIR Curncy</t>
  </si>
  <si>
    <t>JYCV4    BBIR Curncy</t>
  </si>
  <si>
    <t>JYCF0254 BBIR Curncy</t>
  </si>
  <si>
    <t>JYCF054  BBIR Curncy</t>
  </si>
  <si>
    <t>JYCF0754 BBIR Curncy</t>
  </si>
  <si>
    <t>JYCF084  BBIR Curncy</t>
  </si>
  <si>
    <t>JYCF104  BBIR Curncy</t>
  </si>
  <si>
    <t>JYCF154  BBIR Curncy</t>
  </si>
  <si>
    <t>JYCF204  BBIR Curncy</t>
  </si>
  <si>
    <t>JYCF254  BBIR Curncy</t>
  </si>
  <si>
    <t>JYCF304  BBIR Curncy</t>
  </si>
  <si>
    <t>JYCF404  BBIR Curncy</t>
  </si>
  <si>
    <t>JYCF504  BBIR Curncy</t>
  </si>
  <si>
    <t>JYCV5    BBIR Curncy</t>
  </si>
  <si>
    <t>JYCF0255 BBIR Curncy</t>
  </si>
  <si>
    <t>JYCF055  BBIR Curncy</t>
  </si>
  <si>
    <t>JYCF0755 BBIR Curncy</t>
  </si>
  <si>
    <t>JYCF085  BBIR Curncy</t>
  </si>
  <si>
    <t>JYCF105  BBIR Curncy</t>
  </si>
  <si>
    <t>JYCF155  BBIR Curncy</t>
  </si>
  <si>
    <t>JYCF205  BBIR Curncy</t>
  </si>
  <si>
    <t>JYCF255  BBIR Curncy</t>
  </si>
  <si>
    <t>JYCF305  BBIR Curncy</t>
  </si>
  <si>
    <t>JYCF405  BBIR Curncy</t>
  </si>
  <si>
    <t>JYCF505  BBIR Curncy</t>
  </si>
  <si>
    <t>JYCV6    BBIR Curncy</t>
  </si>
  <si>
    <t>JYCF0256 BBIR Curncy</t>
  </si>
  <si>
    <t>JYCF056  BBIR Curncy</t>
  </si>
  <si>
    <t>JYCF0756 BBIR Curncy</t>
  </si>
  <si>
    <t>JYCF086  BBIR Curncy</t>
  </si>
  <si>
    <t>JYCF106  BBIR Curncy</t>
  </si>
  <si>
    <t>JYCF156  BBIR Curncy</t>
  </si>
  <si>
    <t>JYCF206  BBIR Curncy</t>
  </si>
  <si>
    <t>JYCF256  BBIR Curncy</t>
  </si>
  <si>
    <t>JYCF306  BBIR Curncy</t>
  </si>
  <si>
    <t>JYCF406  BBIR Curncy</t>
  </si>
  <si>
    <t>JYCF506  BBIR Curncy</t>
  </si>
  <si>
    <t>JYCV7    BBIR Curncy</t>
  </si>
  <si>
    <t>JYCF0257 BBIR Curncy</t>
  </si>
  <si>
    <t>JYCF057  BBIR Curncy</t>
  </si>
  <si>
    <t>JYCF0757 BBIR Curncy</t>
  </si>
  <si>
    <t>JYCF087  BBIR Curncy</t>
  </si>
  <si>
    <t>JYCF107  BBIR Curncy</t>
  </si>
  <si>
    <t>JYCF157  BBIR Curncy</t>
  </si>
  <si>
    <t>JYCF207  BBIR Curncy</t>
  </si>
  <si>
    <t>JYCF257  BBIR Curncy</t>
  </si>
  <si>
    <t>JYCF307  BBIR Curncy</t>
  </si>
  <si>
    <t>JYCF407  BBIR Curncy</t>
  </si>
  <si>
    <t>JYCF507  BBIR Curncy</t>
  </si>
  <si>
    <t>JYCV8    BBIR Curncy</t>
  </si>
  <si>
    <t>JYCF0258 BBIR Curncy</t>
  </si>
  <si>
    <t>JYCF058  BBIR Curncy</t>
  </si>
  <si>
    <t>JYCF0758 BBIR Curncy</t>
  </si>
  <si>
    <t>JYCF088  BBIR Curncy</t>
  </si>
  <si>
    <t>JYCF108  BBIR Curncy</t>
  </si>
  <si>
    <t>JYCF158  BBIR Curncy</t>
  </si>
  <si>
    <t>JYCF208  BBIR Curncy</t>
  </si>
  <si>
    <t>JYCF258  BBIR Curncy</t>
  </si>
  <si>
    <t>JYCF308  BBIR Curncy</t>
  </si>
  <si>
    <t>JYCF408  BBIR Curncy</t>
  </si>
  <si>
    <t>JYCF508  BBIR Curncy</t>
  </si>
  <si>
    <t>JYCV9    BBIR Curncy</t>
  </si>
  <si>
    <t>JYCF0259 BBIR Curncy</t>
  </si>
  <si>
    <t>JYCF059  BBIR Curncy</t>
  </si>
  <si>
    <t>JYCF0759 BBIR Curncy</t>
  </si>
  <si>
    <t>JYCF089  BBIR Curncy</t>
  </si>
  <si>
    <t>JYCF109  BBIR Curncy</t>
  </si>
  <si>
    <t>JYCF159  BBIR Curncy</t>
  </si>
  <si>
    <t>JYCF209  BBIR Curncy</t>
  </si>
  <si>
    <t>JYCF259  BBIR Curncy</t>
  </si>
  <si>
    <t>JYCF309  BBIR Curncy</t>
  </si>
  <si>
    <t>JYCF409  BBIR Curncy</t>
  </si>
  <si>
    <t>JYCF509  BBIR Curncy</t>
  </si>
  <si>
    <t>JYCV10   BBIR Curncy</t>
  </si>
  <si>
    <t>JYCP2510 BBIR Curncy</t>
  </si>
  <si>
    <t>JYCF0510 BBIR Curncy</t>
  </si>
  <si>
    <t>JYCF7510 BBIR Curncy</t>
  </si>
  <si>
    <t>JYCF0810 BBIR Curncy</t>
  </si>
  <si>
    <t>JYCF1010 BBIR Curncy</t>
  </si>
  <si>
    <t>JYCF1510 BBIR Curncy</t>
  </si>
  <si>
    <t>JYCF2010 BBIR Curncy</t>
  </si>
  <si>
    <t>JYCF2510 BBIR Curncy</t>
  </si>
  <si>
    <t>JYCF3010 BBIR Curncy</t>
  </si>
  <si>
    <t>JYCF4010 BBIR Curncy</t>
  </si>
  <si>
    <t>JYCF5010 BBIR Curncy</t>
  </si>
  <si>
    <t>SWAP RATES</t>
  </si>
  <si>
    <t xml:space="preserve">JPY 3M </t>
  </si>
  <si>
    <t>Maturity (Years)</t>
  </si>
  <si>
    <t>Tickers</t>
  </si>
  <si>
    <t>Swap Rate</t>
  </si>
  <si>
    <t>EUSW1V3 BGN Curncy</t>
  </si>
  <si>
    <t>USSWAP1 BGN Curncy</t>
  </si>
  <si>
    <t>BPSW1V3 BGN Curncy</t>
  </si>
  <si>
    <t>SFSW1V3 CMPN Curncy</t>
  </si>
  <si>
    <t>JYSWAP1 BGN Curncy</t>
  </si>
  <si>
    <t>EUSW2V3 BGN Curncy</t>
  </si>
  <si>
    <t xml:space="preserve">USSWAP2 BGN Curncy </t>
  </si>
  <si>
    <t>BPSW2V3 BGN Curncy</t>
  </si>
  <si>
    <t>USSWAP3 BGN Curncy</t>
  </si>
  <si>
    <t>BPSW11V3  Curncy</t>
  </si>
  <si>
    <t>SFSW13V3 CMPN Curncy</t>
  </si>
  <si>
    <t>SFSW14V3 CMPN Curncy</t>
  </si>
  <si>
    <t>SFSW40V3 CMPN Curncy</t>
  </si>
  <si>
    <t>SFSW50V3 CMPN Curncy</t>
  </si>
  <si>
    <t>SWAP POINTS</t>
  </si>
  <si>
    <t>EURUSD</t>
  </si>
  <si>
    <t>GBPUSD</t>
  </si>
  <si>
    <t>USDCHF</t>
  </si>
  <si>
    <t>USDJPY</t>
  </si>
  <si>
    <t>EURGBP</t>
  </si>
  <si>
    <t>EURCHF</t>
  </si>
  <si>
    <t>EURJPY</t>
  </si>
  <si>
    <t>Mid swap points</t>
  </si>
  <si>
    <t>EUR BGNL Curncy</t>
  </si>
  <si>
    <t>SPOT</t>
  </si>
  <si>
    <t>GBP BGNL Curncy</t>
  </si>
  <si>
    <t>CHF BGNL Curncy</t>
  </si>
  <si>
    <t>JPY BGNL Curncy</t>
  </si>
  <si>
    <t>EURGBP BGNL Curncy</t>
  </si>
  <si>
    <t>EURCHF BGNL Curncy</t>
  </si>
  <si>
    <t>EURJPY BGNL Curncy</t>
  </si>
  <si>
    <t>EURSN BGNL Curncy</t>
  </si>
  <si>
    <t>SN</t>
  </si>
  <si>
    <t>GBPSN BGNL Curncy</t>
  </si>
  <si>
    <t>CHFSN BGNL Curncy</t>
  </si>
  <si>
    <t>JPYSN BGNL Curncy</t>
  </si>
  <si>
    <t>EURGBPSN BGNL Curncy</t>
  </si>
  <si>
    <t>EURCHFSN BGNL Curncy</t>
  </si>
  <si>
    <t>EURJPYSN BGNL Curncy</t>
  </si>
  <si>
    <t>EUR1W BGNL Curncy</t>
  </si>
  <si>
    <t>GBP1W BGNL Curncy</t>
  </si>
  <si>
    <t>CHF1W BGNL Curncy</t>
  </si>
  <si>
    <t>JPY1W BGNL Curncy</t>
  </si>
  <si>
    <t>EURGBP1W BGNL Curncy</t>
  </si>
  <si>
    <t>EURCHF1W BGNL Curncy</t>
  </si>
  <si>
    <t>EURJPY1W BGNL Curncy</t>
  </si>
  <si>
    <t>EUR2W BGNL Curncy</t>
  </si>
  <si>
    <t>GBP2W BGNL Curncy</t>
  </si>
  <si>
    <t>CHF2W BGNL Curncy</t>
  </si>
  <si>
    <t>JPY2W BGNL Curncy</t>
  </si>
  <si>
    <t>EURGBP2W BGNL Curncy</t>
  </si>
  <si>
    <t>EURCHF2W BGNL Curncy</t>
  </si>
  <si>
    <t>EURJPY2W BGNL Curncy</t>
  </si>
  <si>
    <t>EUR3W BGNL Curncy</t>
  </si>
  <si>
    <t>3W</t>
  </si>
  <si>
    <t>GBP3W BGNL Curncy</t>
  </si>
  <si>
    <t>CHF3W BGNL Curncy</t>
  </si>
  <si>
    <t>JPY3W BGNL Curncy</t>
  </si>
  <si>
    <t>EURGBP3W BGNL Curncy</t>
  </si>
  <si>
    <t>EURCHF3W BGNL Curncy</t>
  </si>
  <si>
    <t>EURJPY3W BGNL Curncy</t>
  </si>
  <si>
    <t>EUR1M BGNL Curncy</t>
  </si>
  <si>
    <t>GBP1M BGNL Curncy</t>
  </si>
  <si>
    <t>CHF1M BGNL Curncy</t>
  </si>
  <si>
    <t>JPY1M BGNL Curncy</t>
  </si>
  <si>
    <t>EURGBP1M BGNL Curncy</t>
  </si>
  <si>
    <t>EURCHF1M BGNL Curncy</t>
  </si>
  <si>
    <t>EURJPY1M BGNL Curncy</t>
  </si>
  <si>
    <t>EUR2M BGNL Curncy</t>
  </si>
  <si>
    <t>GBP2M BGNL Curncy</t>
  </si>
  <si>
    <t>CHF2M BGNL Curncy</t>
  </si>
  <si>
    <t>JPY2M BGNL Curncy</t>
  </si>
  <si>
    <t>EURGBP2M BGNL Curncy</t>
  </si>
  <si>
    <t>EURCHF2M BGNL Curncy</t>
  </si>
  <si>
    <t>EURJPY2M BGNL Curncy</t>
  </si>
  <si>
    <t>EUR3M BGNL Curncy</t>
  </si>
  <si>
    <t>GBP3M BGNL Curncy</t>
  </si>
  <si>
    <t>CHF3M BGNL Curncy</t>
  </si>
  <si>
    <t>JPY3M BGNL Curncy</t>
  </si>
  <si>
    <t>EURGBP3M BGNL Curncy</t>
  </si>
  <si>
    <t>EURCHF3M BGNL Curncy</t>
  </si>
  <si>
    <t>EURJPY3M BGNL Curncy</t>
  </si>
  <si>
    <t>EUR4M BGNL Curncy</t>
  </si>
  <si>
    <t>GBP4M BGNL Curncy</t>
  </si>
  <si>
    <t>CHF4M BGNL Curncy</t>
  </si>
  <si>
    <t>JPY4M BGNL Curncy</t>
  </si>
  <si>
    <t>EURGBP4M BGNL Curncy</t>
  </si>
  <si>
    <t>EURCHF4M BGNL Curncy</t>
  </si>
  <si>
    <t>EURJPY4M BGNL Curncy</t>
  </si>
  <si>
    <t>EUR5M BGNL Curncy</t>
  </si>
  <si>
    <t>GBP5M BGNL Curncy</t>
  </si>
  <si>
    <t>CHF5M BGNL Curncy</t>
  </si>
  <si>
    <t>JPY5M BGNL Curncy</t>
  </si>
  <si>
    <t>EURGBP5M BGNL Curncy</t>
  </si>
  <si>
    <t>EURCHF5M BGNL Curncy</t>
  </si>
  <si>
    <t>EURJPY5M BGNL Curncy</t>
  </si>
  <si>
    <t>EUR6M BGNL Curncy</t>
  </si>
  <si>
    <t>GBP6M BGNL Curncy</t>
  </si>
  <si>
    <t>CHF6M BGNL Curncy</t>
  </si>
  <si>
    <t>JPY6M BGNL Curncy</t>
  </si>
  <si>
    <t>EURGBP6M BGNL Curncy</t>
  </si>
  <si>
    <t>EURCHF6M BGNL Curncy</t>
  </si>
  <si>
    <t>EURJPY6M BGNL Curncy</t>
  </si>
  <si>
    <t>EUR7M BGNL Curncy</t>
  </si>
  <si>
    <t>GBP7M BGNL Curncy</t>
  </si>
  <si>
    <t>CHF7M BGNL Curncy</t>
  </si>
  <si>
    <t>JPY7M BGNL Curncy</t>
  </si>
  <si>
    <t>EURGBP7M CMPL Curncy</t>
  </si>
  <si>
    <t>EURCHF7M CMPL Curncy</t>
  </si>
  <si>
    <t>EURJPY7M CMPL Curncy</t>
  </si>
  <si>
    <t>EUR8M BGNL Curncy</t>
  </si>
  <si>
    <t>GBP8M BGNL Curncy</t>
  </si>
  <si>
    <t>CHF8M BGNL Curncy</t>
  </si>
  <si>
    <t>JPY8M BGNL Curncy</t>
  </si>
  <si>
    <t>EURGBP8M CMPL Curncy</t>
  </si>
  <si>
    <t>EURCHF8M CMPL Curncy</t>
  </si>
  <si>
    <t>EURJPY8M CMPL Curncy</t>
  </si>
  <si>
    <t>EUR9M BGNL Curncy</t>
  </si>
  <si>
    <t>GBP9M BGNL Curncy</t>
  </si>
  <si>
    <t>CHF9M BGNL Curncy</t>
  </si>
  <si>
    <t>JPY9M BGNL Curncy</t>
  </si>
  <si>
    <t>EURGBP9M BGNL Curncy</t>
  </si>
  <si>
    <t>EURCHF9M BGNL Curncy</t>
  </si>
  <si>
    <t>EURJPY9M BGNL Curncy</t>
  </si>
  <si>
    <t>EUR10M BGNL Curncy</t>
  </si>
  <si>
    <t>GBP10M BGNL Curncy</t>
  </si>
  <si>
    <t>CHF10M BGNL Curncy</t>
  </si>
  <si>
    <t>JPY10M BGNL Curncy</t>
  </si>
  <si>
    <t>BPEU10M CMPL Curncy</t>
  </si>
  <si>
    <t>SFEU10M CMPL Curncy</t>
  </si>
  <si>
    <t>JYEU10M CMPL Curncy</t>
  </si>
  <si>
    <t>EUR11M BGNL Curncy</t>
  </si>
  <si>
    <t>GBP11M BGNL Curncy</t>
  </si>
  <si>
    <t>CHF11M BGNL Curncy</t>
  </si>
  <si>
    <t>JPY11M BGNL Curncy</t>
  </si>
  <si>
    <t>BPEU11M CMPL Curncy</t>
  </si>
  <si>
    <t>SFEU11M CMPL Curncy</t>
  </si>
  <si>
    <t>JYEU11M CMPL Curncy</t>
  </si>
  <si>
    <t>EUR12M BGNL Curncy</t>
  </si>
  <si>
    <t>12M</t>
  </si>
  <si>
    <t>GBP12M BGNL Curncy</t>
  </si>
  <si>
    <t>CHF12M BGNL Curncy</t>
  </si>
  <si>
    <t>JPY12M BGNL Curncy</t>
  </si>
  <si>
    <t>BPEU12M BGNL Curncy</t>
  </si>
  <si>
    <t>SFEU12M BGNL Curncy</t>
  </si>
  <si>
    <t>JYEU12M BGNL Curncy</t>
  </si>
  <si>
    <t>EUR15M BGNL Curncy</t>
  </si>
  <si>
    <t>GBP15M BGNL Curncy</t>
  </si>
  <si>
    <t>CHF15M BGNL Curncy</t>
  </si>
  <si>
    <t>JPY15M BGNL Curncy</t>
  </si>
  <si>
    <t>BPEU15M BGNL Curncy</t>
  </si>
  <si>
    <t>SFEU15M BGNL Curncy</t>
  </si>
  <si>
    <t>JYEU15M BGNL Curncy</t>
  </si>
  <si>
    <t>EUR18M BGNL Curncy</t>
  </si>
  <si>
    <t>GBP18M BGNL Curncy</t>
  </si>
  <si>
    <t>CHF18M BGNL Curncy</t>
  </si>
  <si>
    <t>JPY18M BGNL Curncy</t>
  </si>
  <si>
    <t>BPEU18M BGNL Curncy</t>
  </si>
  <si>
    <t>SFEU18M BGNL Curncy</t>
  </si>
  <si>
    <t>JYEU18M BGNL Curncy</t>
  </si>
  <si>
    <t>EUR21M BGNL Curncy</t>
  </si>
  <si>
    <t>GBP21M BGNL Curncy</t>
  </si>
  <si>
    <t>CHF21M CMPL Curncy</t>
  </si>
  <si>
    <t>JPY21M BGNL Curncy</t>
  </si>
  <si>
    <t>EURGBP2Y BGNL Curncy</t>
  </si>
  <si>
    <t>EURCHF2Y BGNL Curncy</t>
  </si>
  <si>
    <t>EURJPY2Y BGNL Curncy</t>
  </si>
  <si>
    <t>EUR2Y BGNL Curncy</t>
  </si>
  <si>
    <t>GBP2Y BGNL Curncy</t>
  </si>
  <si>
    <t>CHF2Y BGNL Curncy</t>
  </si>
  <si>
    <t>JPY2Y BGNL Curncy</t>
  </si>
  <si>
    <t>EURGBP3Y BGNL Curncy</t>
  </si>
  <si>
    <t>EURCHF3Y BGNL Curncy</t>
  </si>
  <si>
    <t>EURJPY3Y BGNL Curncy</t>
  </si>
  <si>
    <t>EUR3Y BGNL Curncy</t>
  </si>
  <si>
    <t>GBP3Y BGNL Curncy</t>
  </si>
  <si>
    <t>CHF3Y BGNL Curncy</t>
  </si>
  <si>
    <t>JPY3Y BGNL Curncy</t>
  </si>
  <si>
    <t>EURGBP4Y BGNL Curncy</t>
  </si>
  <si>
    <t>EURCHF4Y BGNL Curncy</t>
  </si>
  <si>
    <t>EURJPY4Y BGNL Curncy</t>
  </si>
  <si>
    <t>EUR4Y BGNL Curncy</t>
  </si>
  <si>
    <t>GBP4Y BGNL Curncy</t>
  </si>
  <si>
    <t>CHF4Y BGNL Curncy</t>
  </si>
  <si>
    <t>JPY4Y BGNL Curncy</t>
  </si>
  <si>
    <t>EURGBP5Y BGNL Curncy</t>
  </si>
  <si>
    <t>EURCHF5Y BGNL Curncy</t>
  </si>
  <si>
    <t>EURJPY5Y BGNL Curncy</t>
  </si>
  <si>
    <t>EUR5Y BGNL Curncy</t>
  </si>
  <si>
    <t>GBP5Y BGNL Curncy</t>
  </si>
  <si>
    <t>CHF5Y BGNL Curncy</t>
  </si>
  <si>
    <t>JPY5Y BGNL Curncy</t>
  </si>
  <si>
    <t>EURGBP6Y CMPL Curncy</t>
  </si>
  <si>
    <t>EURCHF6Y CMPL Curncy</t>
  </si>
  <si>
    <t>EURJPY6Y CMPL Curncy</t>
  </si>
  <si>
    <t>EUR6Y BGNL Curncy</t>
  </si>
  <si>
    <t>GBP6Y BGNL Curncy</t>
  </si>
  <si>
    <t>CHF6Y BGNL Curncy</t>
  </si>
  <si>
    <t>JPY6Y BGNL Curncy</t>
  </si>
  <si>
    <t>EURGBP7Y CMPL Curncy</t>
  </si>
  <si>
    <t>EURCHF7Y CMPL Curncy</t>
  </si>
  <si>
    <t>EURJPY7Y CMPL Curncy</t>
  </si>
  <si>
    <t>EUR7Y BGNL Curncy</t>
  </si>
  <si>
    <t>GBP7Y BGNL Curncy</t>
  </si>
  <si>
    <t>CHF7Y BGNL Curncy</t>
  </si>
  <si>
    <t>JPY7Y BGNL Curncy</t>
  </si>
  <si>
    <t>EURGBP8Y CMPL Curncy</t>
  </si>
  <si>
    <t>EURCHF8Y CMPL Curncy</t>
  </si>
  <si>
    <t>EURJPY8Y CMPL Curncy</t>
  </si>
  <si>
    <t>EUR8Y BGNL Curncy</t>
  </si>
  <si>
    <t>GBP8Y BGNL Curncy</t>
  </si>
  <si>
    <t>CHF8Y BGNL Curncy</t>
  </si>
  <si>
    <t>JPY8Y BGNL Curncy</t>
  </si>
  <si>
    <t>EURGBP9Y CMPL Curncy</t>
  </si>
  <si>
    <t>EURCHF9Y CMPL Curncy</t>
  </si>
  <si>
    <t>EURJPY9Y CMPL Curncy</t>
  </si>
  <si>
    <t>EUR9Y BGNL Curncy</t>
  </si>
  <si>
    <t>GBP9Y BGNL Curncy</t>
  </si>
  <si>
    <t>CHF9Y BGNL Curncy</t>
  </si>
  <si>
    <t>JPY9Y BGNL Curncy</t>
  </si>
  <si>
    <t>BPEU10Y CMPL Curncy</t>
  </si>
  <si>
    <t>SFEU10Y BGNL Curncy</t>
  </si>
  <si>
    <t>JYEU10Y CMPL Curncy</t>
  </si>
  <si>
    <t>EUR10Y CMPL Curncy</t>
  </si>
  <si>
    <t>GBP10Y BGNL Curncy</t>
  </si>
  <si>
    <t>CHF10Y BGNL Curncy</t>
  </si>
  <si>
    <t>JPY10Y BGNL Curncy</t>
  </si>
  <si>
    <t>EUR15Y CMPL Curncy</t>
  </si>
  <si>
    <t>GBP15Y CMPL Curncy</t>
  </si>
  <si>
    <t>JPY15Y CMPL Curncy</t>
  </si>
  <si>
    <t>EUR20Y CMPL Curncy</t>
  </si>
  <si>
    <t>GBP20Y CMPL Curncy</t>
  </si>
  <si>
    <t>JPY20Y CMPL Curncy</t>
  </si>
  <si>
    <t>BASIS SPREADS</t>
  </si>
  <si>
    <t>Cross currency swap spread VS USD tickers</t>
  </si>
  <si>
    <t>Cross currency swap spread VS EUR tickers</t>
  </si>
  <si>
    <t>Cross currency swap spread VS USD</t>
  </si>
  <si>
    <t>Cross currency swap spread VS EUR</t>
  </si>
  <si>
    <t>EUR VS USD</t>
  </si>
  <si>
    <t>GBP VS USD</t>
  </si>
  <si>
    <t>CHF VS USD</t>
  </si>
  <si>
    <t>JPY VS USD</t>
  </si>
  <si>
    <t>GBP VS EUR</t>
  </si>
  <si>
    <t>CHF VS EUR</t>
  </si>
  <si>
    <t>JPY VS EUR</t>
  </si>
  <si>
    <t>EUBS</t>
  </si>
  <si>
    <t>BPBS</t>
  </si>
  <si>
    <t>SFBS</t>
  </si>
  <si>
    <t>JYBS</t>
  </si>
  <si>
    <t>BPEBS</t>
  </si>
  <si>
    <t>SFEBS</t>
  </si>
  <si>
    <t>JYEBS</t>
  </si>
  <si>
    <t>EUBS1  Curncy</t>
  </si>
  <si>
    <t>BPBS1  Curncy</t>
  </si>
  <si>
    <t>SFBS1  Curncy</t>
  </si>
  <si>
    <t>JYBS1  Curncy</t>
  </si>
  <si>
    <t>BPEBS1  Curncy</t>
  </si>
  <si>
    <t>SFEBS1  Curncy</t>
  </si>
  <si>
    <t>JYEBS1  Curncy</t>
  </si>
  <si>
    <t>EUBS2  Curncy</t>
  </si>
  <si>
    <t>BPBS2  Curncy</t>
  </si>
  <si>
    <t>SFBS2  Curncy</t>
  </si>
  <si>
    <t>JYBS2  Curncy</t>
  </si>
  <si>
    <t>BPEBS2  Curncy</t>
  </si>
  <si>
    <t>SFEBS2  Curncy</t>
  </si>
  <si>
    <t>JYEBS2  Curncy</t>
  </si>
  <si>
    <t>EUBS3  Curncy</t>
  </si>
  <si>
    <t>BPBS3  Curncy</t>
  </si>
  <si>
    <t>SFBS3  Curncy</t>
  </si>
  <si>
    <t>JYBS3  Curncy</t>
  </si>
  <si>
    <t>BPEBS3  Curncy</t>
  </si>
  <si>
    <t>SFEBS3  Curncy</t>
  </si>
  <si>
    <t>JYEBS3  Curncy</t>
  </si>
  <si>
    <t>EUBS4  Curncy</t>
  </si>
  <si>
    <t>BPBS4  Curncy</t>
  </si>
  <si>
    <t>SFBS4  Curncy</t>
  </si>
  <si>
    <t>JYBS4  Curncy</t>
  </si>
  <si>
    <t>BPEBS4  Curncy</t>
  </si>
  <si>
    <t>SFEBS4  Curncy</t>
  </si>
  <si>
    <t>JYEBS4  Curncy</t>
  </si>
  <si>
    <t>EUBS5  Curncy</t>
  </si>
  <si>
    <t>BPBS5  Curncy</t>
  </si>
  <si>
    <t>SFBS5  Curncy</t>
  </si>
  <si>
    <t>JYBS5  Curncy</t>
  </si>
  <si>
    <t>BPEBS5  Curncy</t>
  </si>
  <si>
    <t>SFEBS5  Curncy</t>
  </si>
  <si>
    <t>JYEBS5  Curncy</t>
  </si>
  <si>
    <t>EUBS6  Curncy</t>
  </si>
  <si>
    <t>BPBS6  Curncy</t>
  </si>
  <si>
    <t>SFBS6  Curncy</t>
  </si>
  <si>
    <t>JYBS6  Curncy</t>
  </si>
  <si>
    <t>BPEBS6  Curncy</t>
  </si>
  <si>
    <t>SFEBS6  Curncy</t>
  </si>
  <si>
    <t>JYEBS6  Curncy</t>
  </si>
  <si>
    <t>EUBS7  Curncy</t>
  </si>
  <si>
    <t>BPBS7  Curncy</t>
  </si>
  <si>
    <t>SFBS7  Curncy</t>
  </si>
  <si>
    <t>JYBS7  Curncy</t>
  </si>
  <si>
    <t>BPEBS7  Curncy</t>
  </si>
  <si>
    <t>SFEBS7  Curncy</t>
  </si>
  <si>
    <t>JYEBS7  Curncy</t>
  </si>
  <si>
    <t>EUBS8  Curncy</t>
  </si>
  <si>
    <t>BPBS8  Curncy</t>
  </si>
  <si>
    <t>SFBS8  Curncy</t>
  </si>
  <si>
    <t>JYBS8  Curncy</t>
  </si>
  <si>
    <t>BPEBS8  Curncy</t>
  </si>
  <si>
    <t>SFEBS8  Curncy</t>
  </si>
  <si>
    <t>JYEBS8  Curncy</t>
  </si>
  <si>
    <t>EUBS9  Curncy</t>
  </si>
  <si>
    <t>BPBS9  Curncy</t>
  </si>
  <si>
    <t>SFBS9  Curncy</t>
  </si>
  <si>
    <t>JYBS9  Curncy</t>
  </si>
  <si>
    <t>BPEBS9  Curncy</t>
  </si>
  <si>
    <t>SFEBS9  Curncy</t>
  </si>
  <si>
    <t>JYEBS9  Curncy</t>
  </si>
  <si>
    <t>EUBS10  Curncy</t>
  </si>
  <si>
    <t>BPBS10  Curncy</t>
  </si>
  <si>
    <t>SFBS10  Curncy</t>
  </si>
  <si>
    <t>JYBS10  Curncy</t>
  </si>
  <si>
    <t>BPEBS10  Curncy</t>
  </si>
  <si>
    <t>SFEBS10  Curncy</t>
  </si>
  <si>
    <t>JYEBS10  Curncy</t>
  </si>
  <si>
    <t>EUBS11  Curncy</t>
  </si>
  <si>
    <t>BPBS11  Curncy</t>
  </si>
  <si>
    <t>SFBS11  Curncy</t>
  </si>
  <si>
    <t>JYBS11  Curncy</t>
  </si>
  <si>
    <t>BPEBS11  Curncy</t>
  </si>
  <si>
    <t>SFEBS11  Curncy</t>
  </si>
  <si>
    <t>JYEBS11  Curncy</t>
  </si>
  <si>
    <t>EUBS12  Curncy</t>
  </si>
  <si>
    <t>BPBS12  Curncy</t>
  </si>
  <si>
    <t>SFBS12  Curncy</t>
  </si>
  <si>
    <t>JYBS12  Curncy</t>
  </si>
  <si>
    <t>BPEBS12  Curncy</t>
  </si>
  <si>
    <t>SFEBS12  Curncy</t>
  </si>
  <si>
    <t>JYEBS12  Curncy</t>
  </si>
  <si>
    <t>EUBS13  Curncy</t>
  </si>
  <si>
    <t>BPBS13  Curncy</t>
  </si>
  <si>
    <t>SFBS13  Curncy</t>
  </si>
  <si>
    <t>JYBS13  Curncy</t>
  </si>
  <si>
    <t>BPEBS13  Curncy</t>
  </si>
  <si>
    <t>SFEBS13  Curncy</t>
  </si>
  <si>
    <t>JYEBS13  Curncy</t>
  </si>
  <si>
    <t>EUBS14  Curncy</t>
  </si>
  <si>
    <t>BPBS14  Curncy</t>
  </si>
  <si>
    <t>SFBS14  Curncy</t>
  </si>
  <si>
    <t>JYBS14  Curncy</t>
  </si>
  <si>
    <t>BPEBS14  Curncy</t>
  </si>
  <si>
    <t>SFEBS14  Curncy</t>
  </si>
  <si>
    <t>JYEBS14  Curncy</t>
  </si>
  <si>
    <t>EUBS15  Curncy</t>
  </si>
  <si>
    <t>BPBS15  Curncy</t>
  </si>
  <si>
    <t>SFBS15  Curncy</t>
  </si>
  <si>
    <t>JYBS15  Curncy</t>
  </si>
  <si>
    <t>BPEBS15  Curncy</t>
  </si>
  <si>
    <t>SFEBS15  Curncy</t>
  </si>
  <si>
    <t>JYEBS15  Curncy</t>
  </si>
  <si>
    <t>EUBS20  Curncy</t>
  </si>
  <si>
    <t>BPBS20  Curncy</t>
  </si>
  <si>
    <t>SFBS20  Curncy</t>
  </si>
  <si>
    <t>JYBS20  Curncy</t>
  </si>
  <si>
    <t>BPEBS20  Curncy</t>
  </si>
  <si>
    <t>SFEBS20  Curncy</t>
  </si>
  <si>
    <t>JYEBS20  Curncy</t>
  </si>
  <si>
    <t>EUBS30  Curncy</t>
  </si>
  <si>
    <t>BPBS30  Curncy</t>
  </si>
  <si>
    <t>SFBS30  Curncy</t>
  </si>
  <si>
    <t>JYBS30  Curncy</t>
  </si>
  <si>
    <t>BPEBS30  Curncy</t>
  </si>
  <si>
    <t>SFEBS30  Curncy</t>
  </si>
  <si>
    <t>JYEBS30  Curncy</t>
  </si>
  <si>
    <t>EUBS40  Curncy</t>
  </si>
  <si>
    <t>BPBS40  Curncy</t>
  </si>
  <si>
    <t>SFBS40  Curncy</t>
  </si>
  <si>
    <t>JYBS40  Curncy</t>
  </si>
  <si>
    <t>BPEBS40  Curncy</t>
  </si>
  <si>
    <t>SFEBS40  Curncy</t>
  </si>
  <si>
    <t>JYEBS40  Curncy</t>
  </si>
  <si>
    <t>EUBS50  Curncy</t>
  </si>
  <si>
    <t>BPBS50  Curncy</t>
  </si>
  <si>
    <t>SFBS50  Curncy</t>
  </si>
  <si>
    <t>JYBS50  Curncy</t>
  </si>
  <si>
    <t>BPEBS50  Curncy</t>
  </si>
  <si>
    <t>SFEBS50  Curncy</t>
  </si>
  <si>
    <t>JYEBS50  Curncy</t>
  </si>
  <si>
    <t>Tenor basis tickers</t>
  </si>
  <si>
    <t>Tenor basis</t>
  </si>
  <si>
    <t>6M VS 12M</t>
  </si>
  <si>
    <t>1M VS 3M</t>
  </si>
  <si>
    <t>1M VS 6M</t>
  </si>
  <si>
    <t>3M VS 6M</t>
  </si>
  <si>
    <t>EUBSS</t>
  </si>
  <si>
    <t>BPSCVA</t>
  </si>
  <si>
    <t>BPSIVF</t>
  </si>
  <si>
    <t>JYBB</t>
  </si>
  <si>
    <t>JYBC</t>
  </si>
  <si>
    <t>EUBSS1  Curncy</t>
  </si>
  <si>
    <t>BPSCVA1  Curncy</t>
  </si>
  <si>
    <t>BPSIVF1  Curncy</t>
  </si>
  <si>
    <t>JYBB1  Curncy</t>
  </si>
  <si>
    <t>JYBC1  Curncy</t>
  </si>
  <si>
    <t>EUBSS2  Curncy</t>
  </si>
  <si>
    <t>BPSCVA2  Curncy</t>
  </si>
  <si>
    <t>BPSIVF2  Curncy</t>
  </si>
  <si>
    <t>JYBB2  Curncy</t>
  </si>
  <si>
    <t>JYBC2  Curncy</t>
  </si>
  <si>
    <t>EUBSS3  Curncy</t>
  </si>
  <si>
    <t>BPSCVA3  Curncy</t>
  </si>
  <si>
    <t>BPSIVF3  Curncy</t>
  </si>
  <si>
    <t>JYBB3  Curncy</t>
  </si>
  <si>
    <t>JYBC3  Curncy</t>
  </si>
  <si>
    <t>EUBSS4  Curncy</t>
  </si>
  <si>
    <t>BPSCVA4  Curncy</t>
  </si>
  <si>
    <t>BPSIVF4  Curncy</t>
  </si>
  <si>
    <t>JYBB4  Curncy</t>
  </si>
  <si>
    <t>JYBC4  Curncy</t>
  </si>
  <si>
    <t>EUBSS5  Curncy</t>
  </si>
  <si>
    <t>BPSCVA5  Curncy</t>
  </si>
  <si>
    <t>BPSIVF5  Curncy</t>
  </si>
  <si>
    <t>JYBB5  Curncy</t>
  </si>
  <si>
    <t>JYBC5  Curncy</t>
  </si>
  <si>
    <t>EUBSS6  Curncy</t>
  </si>
  <si>
    <t>BPSCVA6  Curncy</t>
  </si>
  <si>
    <t>BPSIVF6  Curncy</t>
  </si>
  <si>
    <t>JYBB6  Curncy</t>
  </si>
  <si>
    <t>JYBC6  Curncy</t>
  </si>
  <si>
    <t>EUBSS7  Curncy</t>
  </si>
  <si>
    <t>BPSCVA7  Curncy</t>
  </si>
  <si>
    <t>BPSIVF7  Curncy</t>
  </si>
  <si>
    <t>JYBB7  Curncy</t>
  </si>
  <si>
    <t>JYBC7  Curncy</t>
  </si>
  <si>
    <t>EUBSS8  Curncy</t>
  </si>
  <si>
    <t>BPSCVA8  Curncy</t>
  </si>
  <si>
    <t>BPSIVF8  Curncy</t>
  </si>
  <si>
    <t>JYBB8  Curncy</t>
  </si>
  <si>
    <t>JYBC8  Curncy</t>
  </si>
  <si>
    <t>EUBSS9  Curncy</t>
  </si>
  <si>
    <t>BPSCVA9  Curncy</t>
  </si>
  <si>
    <t>BPSIVF9  Curncy</t>
  </si>
  <si>
    <t>JYBB9  Curncy</t>
  </si>
  <si>
    <t>JYBC9  Curncy</t>
  </si>
  <si>
    <t>EUBSS10  Curncy</t>
  </si>
  <si>
    <t>BPSCVA10  Curncy</t>
  </si>
  <si>
    <t>BPSIVF10  Curncy</t>
  </si>
  <si>
    <t>JYBB10  Curncy</t>
  </si>
  <si>
    <t>JYBC10  Curncy</t>
  </si>
  <si>
    <t>EUBSS12  Curncy</t>
  </si>
  <si>
    <t>BPSCVA12  Curncy</t>
  </si>
  <si>
    <t>BPSIVF12  Curncy</t>
  </si>
  <si>
    <t>JYBB12  Curncy</t>
  </si>
  <si>
    <t>JYBC12  Curncy</t>
  </si>
  <si>
    <t>EUBSS15  Curncy</t>
  </si>
  <si>
    <t>BPSCVA15  Curncy</t>
  </si>
  <si>
    <t>BPSIVF15  Curncy</t>
  </si>
  <si>
    <t>JYBB15  Curncy</t>
  </si>
  <si>
    <t>JYBC15  Curncy</t>
  </si>
  <si>
    <t>EUBSS20  Curncy</t>
  </si>
  <si>
    <t>BPSCVA20  Curncy</t>
  </si>
  <si>
    <t>BPSIVF20  Curncy</t>
  </si>
  <si>
    <t>JYBB20  Curncy</t>
  </si>
  <si>
    <t>JYBC20  Curncy</t>
  </si>
  <si>
    <t>EUBSS25  Curncy</t>
  </si>
  <si>
    <t>BPSCVA25  Curncy</t>
  </si>
  <si>
    <t>BPSIVF25  Curncy</t>
  </si>
  <si>
    <t>JYBB25  Curncy</t>
  </si>
  <si>
    <t>JYBC25  Curncy</t>
  </si>
  <si>
    <t>EUBSS30  Curncy</t>
  </si>
  <si>
    <t>BPSCVA30  Curncy</t>
  </si>
  <si>
    <t>BPSIVF30  Curncy</t>
  </si>
  <si>
    <t>JYBB30  Curncy</t>
  </si>
  <si>
    <t>JYBC30  Curncy</t>
  </si>
  <si>
    <t>EUBSS35  Curncy</t>
  </si>
  <si>
    <t>BPSCVA35  Curncy</t>
  </si>
  <si>
    <t>BPSIVF35  Curncy</t>
  </si>
  <si>
    <t>JYBB35  Curncy</t>
  </si>
  <si>
    <t>JYBC35  Curncy</t>
  </si>
  <si>
    <t>EUBSS40  Curncy</t>
  </si>
  <si>
    <t>BPSCVA40  Curncy</t>
  </si>
  <si>
    <t>BPSIVF40  Curncy</t>
  </si>
  <si>
    <t>JYBB40  Curncy</t>
  </si>
  <si>
    <t>JYBC40  Curncy</t>
  </si>
  <si>
    <t>EUBSS50  Curncy</t>
  </si>
  <si>
    <t>BPSCVA50  Curncy</t>
  </si>
  <si>
    <t>BPSIVF50  Curncy</t>
  </si>
  <si>
    <t>JYBB50  Curncy</t>
  </si>
  <si>
    <t>JYBC50  Curncy</t>
  </si>
  <si>
    <t>#N/A N/A</t>
  </si>
  <si>
    <t>VOLATILITES FX</t>
  </si>
  <si>
    <t>Données extraites manuellement sur l'interface OVDV de Bloomberg</t>
  </si>
  <si>
    <t>Les tickers BGN utilisés pour l'import automatique ne fournissent pas les mêmes valeurs que celles apparaissant dans l'interface OVDV</t>
  </si>
  <si>
    <t>DONNEES COPIEES MANUELLEMENT DEPUIS L'INTERFACE OVDV</t>
  </si>
  <si>
    <t>DONNEES EXTRAITES AUTOMATIQUEMENT</t>
  </si>
  <si>
    <t>Exp</t>
  </si>
  <si>
    <t>35C</t>
  </si>
  <si>
    <t>35P</t>
  </si>
  <si>
    <t>25C</t>
  </si>
  <si>
    <t>25P</t>
  </si>
  <si>
    <t>15C</t>
  </si>
  <si>
    <t>15P</t>
  </si>
  <si>
    <t>10C</t>
  </si>
  <si>
    <t>10P</t>
  </si>
  <si>
    <t>EURUSDVON BGN Curncy</t>
  </si>
  <si>
    <t>EURUSDV1W BGN Curncy</t>
  </si>
  <si>
    <t>EURUSDV2W BGN Curncy</t>
  </si>
  <si>
    <t>EURUSDV3W BGN Curncy</t>
  </si>
  <si>
    <t>EURUSDV1M BGN Curncy</t>
  </si>
  <si>
    <t>EURUSDV2M BGN Curncy</t>
  </si>
  <si>
    <t>EURUSDV3M BGN Curncy</t>
  </si>
  <si>
    <t>EURUSDV4M BGN Curncy</t>
  </si>
  <si>
    <t>EURUSDV6M BGN Curncy</t>
  </si>
  <si>
    <t>EURUSDV9M BGN Curncy</t>
  </si>
  <si>
    <t>EURUSDV1Y BGN Curncy</t>
  </si>
  <si>
    <t>EURUSDV18M BGN Curncy</t>
  </si>
  <si>
    <t>EURUSDV2Y BGN Curncy</t>
  </si>
  <si>
    <t>EURUSDV3Y BGN Curncy</t>
  </si>
  <si>
    <t>EURUSDV4Y BGN Curncy</t>
  </si>
  <si>
    <t>EURUSDV5Y BGN Curncy</t>
  </si>
  <si>
    <t>EURUSDV7Y BGN Curncy</t>
  </si>
  <si>
    <t>EURUSDV10Y BGN Curncy</t>
  </si>
  <si>
    <t>EURGBPVON BGN Curncy</t>
  </si>
  <si>
    <t>EURGBPV1W BGN Curncy</t>
  </si>
  <si>
    <t>EURGBPV2W BGN Curncy</t>
  </si>
  <si>
    <t>EURGBPV3W BGN Curncy</t>
  </si>
  <si>
    <t>EURGBPV1M BGN Curncy</t>
  </si>
  <si>
    <t>EURGBPV2M BGN Curncy</t>
  </si>
  <si>
    <t>EURGBPV3M BGN Curncy</t>
  </si>
  <si>
    <t>EURGBPV4M BGN Curncy</t>
  </si>
  <si>
    <t>EURGBPV6M BGN Curncy</t>
  </si>
  <si>
    <t>EURGBPV9M BGN Curncy</t>
  </si>
  <si>
    <t>EURGBPV1Y BGN Curncy</t>
  </si>
  <si>
    <t>EURGBPV18M BGN Curncy</t>
  </si>
  <si>
    <t>EURGBPV2Y BGN Curncy</t>
  </si>
  <si>
    <t>EURGBPV3Y BGN Curncy</t>
  </si>
  <si>
    <t>EURGBPV4Y BGN Curncy</t>
  </si>
  <si>
    <t>EURGBPV5Y BGN Curncy</t>
  </si>
  <si>
    <t>EURGBPV7Y BGN Curncy</t>
  </si>
  <si>
    <t>EURGBPV10Y BGN Curncy</t>
  </si>
  <si>
    <t>EURCHFVON BGN Curncy</t>
  </si>
  <si>
    <t>EURCHFV1W BGN Curncy</t>
  </si>
  <si>
    <t>EURCHFV2W BGN Curncy</t>
  </si>
  <si>
    <t>EURCHFV3W BGN Curncy</t>
  </si>
  <si>
    <t>EURCHFV1M BGN Curncy</t>
  </si>
  <si>
    <t>EURCHFV2M BGN Curncy</t>
  </si>
  <si>
    <t>EURCHFV3M BGN Curncy</t>
  </si>
  <si>
    <t>EURCHFV4M BGN Curncy</t>
  </si>
  <si>
    <t>EURCHFV6M BGN Curncy</t>
  </si>
  <si>
    <t>EURCHFV9M BGN Curncy</t>
  </si>
  <si>
    <t>EURCHFV1Y BGN Curncy</t>
  </si>
  <si>
    <t>EURCHFV18M BGN Curncy</t>
  </si>
  <si>
    <t>EURCHFV2Y BGN Curncy</t>
  </si>
  <si>
    <t>EURCHFV3Y BGN Curncy</t>
  </si>
  <si>
    <t>EURCHFV4Y BGN Curncy</t>
  </si>
  <si>
    <t>EURCHFV5Y BGN Curncy</t>
  </si>
  <si>
    <t>EURCHFV7Y BGN Curncy</t>
  </si>
  <si>
    <t>EURCHFV10Y BGN Curncy</t>
  </si>
  <si>
    <t>EURJPYVON BGN Curncy</t>
  </si>
  <si>
    <t>EURJPYV1W BGN Curncy</t>
  </si>
  <si>
    <t>EURJPYV2W BGN Curncy</t>
  </si>
  <si>
    <t>EURJPYV3W BGN Curncy</t>
  </si>
  <si>
    <t>EURJPYV1M BGN Curncy</t>
  </si>
  <si>
    <t>EURJPYV2M BGN Curncy</t>
  </si>
  <si>
    <t>EURJPYV3M BGN Curncy</t>
  </si>
  <si>
    <t>EURJPYV4M BGN Curncy</t>
  </si>
  <si>
    <t>EURJPYV6M BGN Curncy</t>
  </si>
  <si>
    <t>EURJPYV9M BGN Curncy</t>
  </si>
  <si>
    <t>EURJPYV1Y BGN Curncy</t>
  </si>
  <si>
    <t>EURJPYV18M BGN Curncy</t>
  </si>
  <si>
    <t>EURJPYV2Y BGN Curncy</t>
  </si>
  <si>
    <t>EURJPYV3Y BGN Curncy</t>
  </si>
  <si>
    <t>EURJPYV4Y BGN Curncy</t>
  </si>
  <si>
    <t>EURJPYV5Y BGN Curncy</t>
  </si>
  <si>
    <t>EURJPYV7Y BGN Curncy</t>
  </si>
  <si>
    <t>EURJPYV10Y BGN Curncy</t>
  </si>
  <si>
    <t>TESTS PRICING DES SWAPS ET DES CROSS CURRENCY SWAPS</t>
  </si>
  <si>
    <t>Bloomberg price</t>
  </si>
  <si>
    <t>Pricer commun</t>
  </si>
  <si>
    <t xml:space="preserve">Ecarts Bloomberg VS DTT </t>
  </si>
  <si>
    <t>IRS Monodevise EUR</t>
  </si>
  <si>
    <t>IRS Monodevise USD</t>
  </si>
  <si>
    <t>usd</t>
  </si>
  <si>
    <t>IRS Monodevise GBP</t>
  </si>
  <si>
    <t>gbp</t>
  </si>
  <si>
    <t>IRS Monodevise CHF</t>
  </si>
  <si>
    <t>chf</t>
  </si>
  <si>
    <t>IRS Monodevise JPY</t>
  </si>
  <si>
    <t>jpy</t>
  </si>
  <si>
    <t>Se placer en manuel avant de lancer la macro de converion</t>
  </si>
  <si>
    <t>ESH8  Comdty</t>
  </si>
  <si>
    <t>Euro CHF 3MO ICE  Mar18</t>
  </si>
  <si>
    <t>ESM8  Comdty</t>
  </si>
  <si>
    <t>Euro CHF 3MO ICE  Jun18</t>
  </si>
  <si>
    <t>EDF7  Comdty</t>
  </si>
  <si>
    <t>90DAY EURO$ FUTR  Jan17</t>
  </si>
  <si>
    <t>EDG7  Comdty</t>
  </si>
  <si>
    <t>90DAY EURO$ FUTR  Feb17</t>
  </si>
  <si>
    <t>EDJ7  Comdty</t>
  </si>
  <si>
    <t>90DAY EURO$ FUTR  Apr17</t>
  </si>
  <si>
    <t>EDK7  Comdty</t>
  </si>
  <si>
    <t>90DAY EURO$ FUTR  May17</t>
  </si>
  <si>
    <t>EDU9  Comdty</t>
  </si>
  <si>
    <t>90DAY EURO$ FUTR  Sep19</t>
  </si>
  <si>
    <t>EDZ9  Comdty</t>
  </si>
  <si>
    <t>90DAY EURO$ FUTR  Dec19</t>
  </si>
  <si>
    <t>L F7  Comdty</t>
  </si>
  <si>
    <t>90DAY STERLING FU Jan17</t>
  </si>
  <si>
    <t>L G7  Comdty</t>
  </si>
  <si>
    <t>90DAY STERLING FU Feb17</t>
  </si>
  <si>
    <t>L U8  Comdty</t>
  </si>
  <si>
    <t>90DAY STERLING FU Sep18</t>
  </si>
  <si>
    <t>L Z8  Comdty</t>
  </si>
  <si>
    <t>90DAY STERLING FU Dec18</t>
  </si>
  <si>
    <t>ERF7  Comdty</t>
  </si>
  <si>
    <t>3MO EURO EURIBOR  Jan17</t>
  </si>
  <si>
    <t>ERG7  Comdty</t>
  </si>
  <si>
    <t>3MO EURO EURIBOR  Feb17</t>
  </si>
  <si>
    <t>ERJ7  Comdty</t>
  </si>
  <si>
    <t>3MO EURO EURIBOR  Apr17</t>
  </si>
  <si>
    <t>ERK7  Comdty</t>
  </si>
  <si>
    <t>3MO EURO EURIBOR  May17</t>
  </si>
  <si>
    <t>ERU8  Comdty</t>
  </si>
  <si>
    <t>3MO EURO EURIBOR  Sep18</t>
  </si>
  <si>
    <t>ERZ8  Comdty</t>
  </si>
  <si>
    <t>3MO EURO EURIBOR  Dec18</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</si>
</sst>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00"/>
    <numFmt numFmtId="165" formatCode="0.00000"/>
    <numFmt numFmtId="166" formatCode="_(* #,##0.00_);_(* \(#,##0.00\);_(* &quot;-&quot;??_);_(@_)"/>
    <numFmt numFmtId="167" formatCode="_-* #,##0.0000000\ _€_-;\-* #,##0.0000000\ _€_-;_-* &quot;-&quot;??\ _€_-;_-@_-"/>
    <numFmt numFmtId="168" formatCode="_-* #,##0\ _€_-;\-* #,##0\ _€_-;_-* &quot;-&quot;??\ _€_-;_-@_-"/>
    <numFmt numFmtId="169" formatCode="_-* #,##0.00000\ _€_-;\-* #,##0.00000\ _€_-;_-* &quot;-&quot;??\ _€_-;_-@_-"/>
    <numFmt numFmtId="170" formatCode="0.000000"/>
    <numFmt numFmtId="171" formatCode="_-* #,##0.000000000\ _€_-;\-* #,##0.000000000\ _€_-;_-* &quot;-&quot;?????????\ _€_-;_-@_-"/>
    <numFmt numFmtId="172" formatCode="_(* #,##0.000000000_);_(* \(#,##0.000000000\);_(* &quot;-&quot;??_);_(@_)"/>
    <numFmt numFmtId="173" formatCode="0.0000%"/>
    <numFmt numFmtId="174" formatCode="0.0000000%"/>
  </numFmts>
  <fonts count="30" x14ac:knownFonts="1">
    <font>
      <sz val="11"/>
      <color theme="1"/>
      <name val="Calibri"/>
      <family val="2"/>
      <scheme val="minor"/>
    </font>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sz val="10"/>
      <name val="Arial"/>
      <family val="2"/>
    </font>
    <font>
      <sz val="11"/>
      <color rgb="FF002776"/>
      <name val="Calibri"/>
      <family val="2"/>
    </font>
    <font>
      <b/>
      <sz val="16"/>
      <color rgb="FF002776"/>
      <name val="Calibri"/>
      <family val="2"/>
    </font>
    <font>
      <sz val="16"/>
      <color rgb="FF002776"/>
      <name val="Calibri"/>
      <family val="2"/>
    </font>
    <font>
      <b/>
      <sz val="14"/>
      <color rgb="FF002776"/>
      <name val="Calibri"/>
      <family val="2"/>
    </font>
    <font>
      <sz val="11"/>
      <color rgb="FFFFFFFF"/>
      <name val="Calibri"/>
      <family val="2"/>
    </font>
    <font>
      <sz val="11"/>
      <color rgb="FF000000"/>
      <name val="Calibri"/>
      <family val="2"/>
    </font>
    <font>
      <b/>
      <i/>
      <sz val="20"/>
      <color rgb="FF002776"/>
      <name val="Arial"/>
      <family val="2"/>
    </font>
    <font>
      <b/>
      <i/>
      <sz val="14"/>
      <color rgb="FF00A1DE"/>
      <name val="Calibri"/>
      <family val="2"/>
      <scheme val="minor"/>
    </font>
    <font>
      <i/>
      <sz val="11"/>
      <name val="Calibri"/>
      <family val="2"/>
      <scheme val="minor"/>
    </font>
    <font>
      <sz val="11"/>
      <name val="Calibri"/>
      <family val="2"/>
      <scheme val="minor"/>
    </font>
    <font>
      <b/>
      <i/>
      <sz val="20"/>
      <color rgb="FF002776"/>
      <name val="Calibri"/>
      <family val="2"/>
      <scheme val="minor"/>
    </font>
    <font>
      <b/>
      <i/>
      <sz val="11"/>
      <color rgb="FF002776"/>
      <name val="Calibri"/>
      <family val="2"/>
      <scheme val="minor"/>
    </font>
    <font>
      <i/>
      <sz val="11"/>
      <color rgb="FF002776"/>
      <name val="Calibri"/>
      <family val="2"/>
      <scheme val="minor"/>
    </font>
    <font>
      <b/>
      <i/>
      <sz val="14"/>
      <color rgb="FF00A1DE"/>
      <name val="Calibri"/>
      <family val="2"/>
    </font>
    <font>
      <sz val="11"/>
      <color rgb="FF002776"/>
      <name val="Calibri"/>
      <family val="2"/>
      <scheme val="minor"/>
    </font>
    <font>
      <sz val="11"/>
      <color theme="3" tint="0.59999389629810485"/>
      <name val="Calibri"/>
      <family val="2"/>
      <scheme val="minor"/>
    </font>
    <font>
      <sz val="11"/>
      <color rgb="FFFFFFFF"/>
      <name val="Calibri"/>
      <family val="2"/>
      <scheme val="minor"/>
    </font>
    <font>
      <b/>
      <sz val="11"/>
      <color rgb="FFFFFFFF"/>
      <name val="Calibri"/>
      <family val="2"/>
      <scheme val="minor"/>
    </font>
    <font>
      <sz val="11"/>
      <color rgb="FF002776"/>
      <name val="Arial"/>
      <family val="2"/>
    </font>
    <font>
      <b/>
      <sz val="11"/>
      <color rgb="FF002776"/>
      <name val="Calibri"/>
      <family val="2"/>
      <scheme val="minor"/>
    </font>
    <font>
      <b/>
      <i/>
      <sz val="14"/>
      <color rgb="FFFF0000"/>
      <name val="Calibri"/>
      <family val="2"/>
      <scheme val="minor"/>
    </font>
    <font>
      <b/>
      <i/>
      <sz val="14"/>
      <color rgb="FF00A1DE"/>
      <name val="Arial"/>
      <family val="2"/>
    </font>
    <font>
      <b/>
      <i/>
      <sz val="22"/>
      <color rgb="FF002776"/>
      <name val="Arial"/>
      <family val="2"/>
    </font>
    <font>
      <b/>
      <i/>
      <sz val="20"/>
      <color rgb="FF00A1DE"/>
      <name val="Arial"/>
      <family val="2"/>
    </font>
  </fonts>
  <fills count="12">
    <fill>
      <patternFill patternType="none"/>
    </fill>
    <fill>
      <patternFill patternType="gray125"/>
    </fill>
    <fill>
      <patternFill patternType="solid">
        <fgColor rgb="FFC6EFCE"/>
      </patternFill>
    </fill>
    <fill>
      <patternFill patternType="solid">
        <fgColor rgb="FFFFFFFF"/>
        <bgColor indexed="64"/>
      </patternFill>
    </fill>
    <fill>
      <patternFill patternType="solid">
        <fgColor rgb="FFC7FF4C"/>
        <bgColor indexed="64"/>
      </patternFill>
    </fill>
    <fill>
      <patternFill patternType="solid">
        <fgColor rgb="FFD9D9D9"/>
        <bgColor indexed="64"/>
      </patternFill>
    </fill>
    <fill>
      <patternFill patternType="solid">
        <fgColor rgb="FFFFFF99"/>
        <bgColor indexed="64"/>
      </patternFill>
    </fill>
    <fill>
      <patternFill patternType="solid">
        <fgColor rgb="FF00A1DE"/>
        <bgColor indexed="64"/>
      </patternFill>
    </fill>
    <fill>
      <patternFill patternType="solid">
        <fgColor rgb="FF92D400"/>
        <bgColor indexed="64"/>
      </patternFill>
    </fill>
    <fill>
      <patternFill patternType="solid">
        <fgColor rgb="FFCC66FF"/>
        <bgColor indexed="64"/>
      </patternFill>
    </fill>
    <fill>
      <patternFill patternType="solid">
        <fgColor theme="0"/>
        <bgColor indexed="64"/>
      </patternFill>
    </fill>
    <fill>
      <patternFill patternType="solid">
        <fgColor rgb="FFFFC0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rgb="FFC7FF4C"/>
      </bottom>
      <diagonal/>
    </border>
    <border>
      <left/>
      <right/>
      <top/>
      <bottom style="thin">
        <color rgb="FF002776"/>
      </bottom>
      <diagonal/>
    </border>
    <border>
      <left style="thin">
        <color indexed="64"/>
      </left>
      <right style="thin">
        <color indexed="64"/>
      </right>
      <top style="thin">
        <color indexed="64"/>
      </top>
      <bottom style="thin">
        <color indexed="64"/>
      </bottom>
      <diagonal/>
    </border>
    <border>
      <left/>
      <right/>
      <top/>
      <bottom style="medium">
        <color rgb="FF92D400"/>
      </bottom>
      <diagonal/>
    </border>
    <border>
      <left/>
      <right/>
      <top style="medium">
        <color rgb="FF92D400"/>
      </top>
      <bottom style="thin">
        <color rgb="FF002776"/>
      </bottom>
      <diagonal/>
    </border>
    <border>
      <left/>
      <right/>
      <top/>
      <bottom style="thin">
        <color indexed="64"/>
      </bottom>
      <diagonal/>
    </border>
    <border>
      <left/>
      <right/>
      <top style="thin">
        <color indexed="64"/>
      </top>
      <bottom/>
      <diagonal/>
    </border>
  </borders>
  <cellStyleXfs count="6">
    <xf numFmtId="0" fontId="0" fillId="0" borderId="0"/>
    <xf numFmtId="9" fontId="1" fillId="0" borderId="0" applyFont="0" applyFill="0" applyBorder="0" applyAlignment="0" applyProtection="0"/>
    <xf numFmtId="0" fontId="2" fillId="2" borderId="0" applyNumberFormat="0" applyBorder="0" applyAlignment="0" applyProtection="0"/>
    <xf numFmtId="0" fontId="5" fillId="0" borderId="0"/>
    <xf numFmtId="0" fontId="5" fillId="0" borderId="0"/>
    <xf numFmtId="166" fontId="1" fillId="0" borderId="0" applyFont="0" applyFill="0" applyBorder="0" applyAlignment="0" applyProtection="0"/>
  </cellStyleXfs>
  <cellXfs count="171">
    <xf numFmtId="0" fontId="0" fillId="0" borderId="0" xfId="0"/>
    <xf numFmtId="0" fontId="6" fillId="3" borderId="0" xfId="3" applyFont="1" applyFill="1" applyBorder="1" applyProtection="1">
      <protection locked="0"/>
    </xf>
    <xf numFmtId="0" fontId="8" fillId="3" borderId="0" xfId="3" applyFont="1" applyFill="1" applyBorder="1" applyProtection="1">
      <protection locked="0"/>
    </xf>
    <xf numFmtId="0" fontId="9" fillId="3" borderId="0" xfId="3" applyFont="1" applyFill="1" applyBorder="1" applyAlignment="1" applyProtection="1">
      <alignment horizontal="center" vertical="center"/>
      <protection locked="0"/>
    </xf>
    <xf numFmtId="0" fontId="12" fillId="3" borderId="9" xfId="3" applyFont="1" applyFill="1" applyBorder="1" applyAlignment="1">
      <alignment horizontal="left"/>
    </xf>
    <xf numFmtId="0" fontId="5" fillId="0" borderId="0" xfId="3"/>
    <xf numFmtId="0" fontId="13" fillId="3" borderId="10" xfId="0" applyFont="1" applyFill="1" applyBorder="1" applyAlignment="1" applyProtection="1">
      <alignment horizontal="center"/>
      <protection locked="0"/>
    </xf>
    <xf numFmtId="14" fontId="14" fillId="8" borderId="0" xfId="0" applyNumberFormat="1" applyFont="1" applyFill="1" applyBorder="1" applyProtection="1">
      <protection locked="0"/>
    </xf>
    <xf numFmtId="14" fontId="15" fillId="8" borderId="0" xfId="0" applyNumberFormat="1" applyFont="1" applyFill="1" applyBorder="1" applyProtection="1">
      <protection locked="0"/>
    </xf>
    <xf numFmtId="9" fontId="5" fillId="0" borderId="0" xfId="3" applyNumberFormat="1"/>
    <xf numFmtId="0" fontId="5" fillId="0" borderId="0" xfId="3" applyAlignment="1">
      <alignment horizontal="right"/>
    </xf>
    <xf numFmtId="0" fontId="5" fillId="0" borderId="0" xfId="3" quotePrefix="1"/>
    <xf numFmtId="0" fontId="5" fillId="0" borderId="0" xfId="3" quotePrefix="1" applyAlignment="1">
      <alignment horizontal="left"/>
    </xf>
    <xf numFmtId="0" fontId="17" fillId="4" borderId="11" xfId="0" applyFont="1" applyFill="1" applyBorder="1" applyAlignment="1">
      <alignment horizontal="center"/>
    </xf>
    <xf numFmtId="14" fontId="18" fillId="4" borderId="11" xfId="0" applyNumberFormat="1" applyFont="1" applyFill="1" applyBorder="1" applyAlignment="1">
      <alignment horizontal="center"/>
    </xf>
    <xf numFmtId="0" fontId="18" fillId="4" borderId="11" xfId="0" applyFont="1" applyFill="1" applyBorder="1" applyAlignment="1">
      <alignment horizontal="center"/>
    </xf>
    <xf numFmtId="0" fontId="0" fillId="0" borderId="0" xfId="0" applyBorder="1" applyAlignment="1"/>
    <xf numFmtId="0" fontId="16" fillId="3" borderId="12" xfId="0" applyFont="1" applyFill="1" applyBorder="1" applyAlignment="1" applyProtection="1">
      <protection locked="0"/>
    </xf>
    <xf numFmtId="0" fontId="16" fillId="3" borderId="0" xfId="0" applyFont="1" applyFill="1" applyBorder="1" applyAlignment="1" applyProtection="1">
      <protection locked="0"/>
    </xf>
    <xf numFmtId="0" fontId="13" fillId="3" borderId="0" xfId="0" applyFont="1" applyFill="1" applyBorder="1" applyAlignment="1" applyProtection="1">
      <protection locked="0"/>
    </xf>
    <xf numFmtId="0" fontId="19" fillId="3" borderId="0" xfId="3" applyFont="1" applyFill="1" applyBorder="1" applyAlignment="1" applyProtection="1">
      <protection locked="0"/>
    </xf>
    <xf numFmtId="0" fontId="19" fillId="3" borderId="13" xfId="3" applyFont="1" applyFill="1" applyBorder="1" applyAlignment="1" applyProtection="1">
      <protection locked="0"/>
    </xf>
    <xf numFmtId="0" fontId="13" fillId="3" borderId="10" xfId="0" applyFont="1" applyFill="1" applyBorder="1" applyAlignment="1" applyProtection="1">
      <alignment horizontal="left"/>
      <protection locked="0"/>
    </xf>
    <xf numFmtId="0" fontId="13" fillId="3" borderId="10" xfId="0" applyFont="1" applyFill="1" applyBorder="1" applyAlignment="1" applyProtection="1">
      <protection locked="0"/>
    </xf>
    <xf numFmtId="0" fontId="0" fillId="0" borderId="14" xfId="0" applyBorder="1"/>
    <xf numFmtId="0" fontId="20" fillId="3" borderId="0" xfId="0" applyFont="1" applyFill="1" applyBorder="1" applyProtection="1">
      <protection locked="0"/>
    </xf>
    <xf numFmtId="0" fontId="13" fillId="3" borderId="10" xfId="0" applyFont="1" applyFill="1" applyBorder="1" applyAlignment="1">
      <alignment horizontal="center"/>
    </xf>
    <xf numFmtId="0" fontId="13" fillId="3" borderId="0" xfId="0" applyFont="1" applyFill="1" applyBorder="1" applyAlignment="1">
      <alignment horizontal="center"/>
    </xf>
    <xf numFmtId="0" fontId="3" fillId="0" borderId="0" xfId="0" applyFont="1"/>
    <xf numFmtId="0" fontId="0" fillId="0" borderId="0" xfId="0" applyBorder="1"/>
    <xf numFmtId="14" fontId="20" fillId="5" borderId="0" xfId="0" applyNumberFormat="1" applyFont="1" applyFill="1" applyBorder="1" applyProtection="1">
      <protection locked="0"/>
    </xf>
    <xf numFmtId="0" fontId="20" fillId="5" borderId="0" xfId="0" applyFont="1" applyFill="1" applyBorder="1" applyAlignment="1" applyProtection="1">
      <alignment horizontal="right"/>
      <protection locked="0"/>
    </xf>
    <xf numFmtId="0" fontId="20" fillId="5" borderId="0" xfId="0" applyFont="1" applyFill="1" applyBorder="1" applyProtection="1">
      <protection locked="0"/>
    </xf>
    <xf numFmtId="0" fontId="6" fillId="5" borderId="0" xfId="3" applyFont="1" applyFill="1" applyBorder="1" applyProtection="1">
      <protection locked="0"/>
    </xf>
    <xf numFmtId="0" fontId="20" fillId="4" borderId="0" xfId="0" applyFont="1" applyFill="1"/>
    <xf numFmtId="164" fontId="0" fillId="0" borderId="0" xfId="0" applyNumberFormat="1"/>
    <xf numFmtId="0" fontId="13" fillId="3" borderId="0" xfId="0" applyFont="1" applyFill="1" applyBorder="1" applyAlignment="1" applyProtection="1">
      <alignment horizontal="center"/>
      <protection locked="0"/>
    </xf>
    <xf numFmtId="0" fontId="4" fillId="9" borderId="0" xfId="0" applyFont="1" applyFill="1" applyBorder="1" applyProtection="1">
      <protection locked="0"/>
    </xf>
    <xf numFmtId="0" fontId="4" fillId="9" borderId="0" xfId="0" applyFont="1" applyFill="1" applyBorder="1" applyAlignment="1" applyProtection="1">
      <alignment horizontal="right"/>
      <protection locked="0"/>
    </xf>
    <xf numFmtId="0" fontId="21" fillId="3" borderId="0" xfId="0" applyFont="1" applyFill="1" applyBorder="1" applyProtection="1">
      <protection locked="0"/>
    </xf>
    <xf numFmtId="0" fontId="19" fillId="3" borderId="10" xfId="3" applyFont="1" applyFill="1" applyBorder="1" applyAlignment="1" applyProtection="1">
      <alignment horizontal="left"/>
      <protection locked="0"/>
    </xf>
    <xf numFmtId="0" fontId="19" fillId="3" borderId="10" xfId="3" applyFont="1" applyFill="1" applyBorder="1" applyAlignment="1" applyProtection="1">
      <alignment horizontal="center"/>
      <protection locked="0"/>
    </xf>
    <xf numFmtId="0" fontId="0" fillId="0" borderId="0" xfId="0" applyAlignment="1">
      <alignment horizontal="center"/>
    </xf>
    <xf numFmtId="0" fontId="0" fillId="0" borderId="15" xfId="0" applyBorder="1" applyAlignment="1">
      <alignment horizontal="left"/>
    </xf>
    <xf numFmtId="0" fontId="0" fillId="0" borderId="15" xfId="0" applyBorder="1" applyAlignment="1">
      <alignment horizontal="center"/>
    </xf>
    <xf numFmtId="0" fontId="0" fillId="0" borderId="0" xfId="0" applyBorder="1" applyAlignment="1">
      <alignment horizontal="left"/>
    </xf>
    <xf numFmtId="0" fontId="20" fillId="6" borderId="0" xfId="0" applyFont="1" applyFill="1" applyAlignment="1">
      <alignment horizontal="center"/>
    </xf>
    <xf numFmtId="14" fontId="20" fillId="6" borderId="0" xfId="0" applyNumberFormat="1" applyFont="1" applyFill="1" applyAlignment="1">
      <alignment horizontal="center"/>
    </xf>
    <xf numFmtId="164" fontId="20" fillId="6" borderId="0" xfId="0" applyNumberFormat="1" applyFont="1" applyFill="1" applyAlignment="1">
      <alignment horizontal="center"/>
    </xf>
    <xf numFmtId="165" fontId="20" fillId="6" borderId="0" xfId="0" applyNumberFormat="1" applyFont="1" applyFill="1" applyAlignment="1">
      <alignment horizontal="center"/>
    </xf>
    <xf numFmtId="0" fontId="20" fillId="5" borderId="0" xfId="0" applyFont="1" applyFill="1" applyAlignment="1" applyProtection="1">
      <alignment horizontal="center"/>
    </xf>
    <xf numFmtId="14" fontId="22" fillId="7" borderId="0" xfId="0" applyNumberFormat="1" applyFont="1" applyFill="1" applyAlignment="1">
      <alignment horizontal="center"/>
    </xf>
    <xf numFmtId="0" fontId="22" fillId="7" borderId="0" xfId="0" applyFont="1" applyFill="1" applyAlignment="1">
      <alignment horizontal="center"/>
    </xf>
    <xf numFmtId="165" fontId="22" fillId="7" borderId="0" xfId="0" applyNumberFormat="1" applyFont="1" applyFill="1" applyAlignment="1">
      <alignment horizontal="center"/>
    </xf>
    <xf numFmtId="14" fontId="22" fillId="7" borderId="0" xfId="0" applyNumberFormat="1" applyFont="1" applyFill="1"/>
    <xf numFmtId="0" fontId="22" fillId="7" borderId="0" xfId="0" applyFont="1" applyFill="1"/>
    <xf numFmtId="0" fontId="5" fillId="0" borderId="0" xfId="4"/>
    <xf numFmtId="167" fontId="22" fillId="7" borderId="0" xfId="5" applyNumberFormat="1" applyFont="1" applyFill="1" applyAlignment="1">
      <alignment horizontal="center"/>
    </xf>
    <xf numFmtId="14" fontId="0" fillId="0" borderId="0" xfId="0" applyNumberFormat="1"/>
    <xf numFmtId="0" fontId="6" fillId="4" borderId="0" xfId="3" applyFont="1" applyFill="1" applyBorder="1" applyProtection="1">
      <protection locked="0"/>
    </xf>
    <xf numFmtId="168" fontId="0" fillId="0" borderId="0" xfId="5" applyNumberFormat="1" applyFont="1"/>
    <xf numFmtId="0" fontId="23" fillId="7" borderId="0" xfId="0" applyFont="1" applyFill="1" applyAlignment="1">
      <alignment horizontal="center"/>
    </xf>
    <xf numFmtId="169" fontId="23" fillId="7" borderId="0" xfId="5" applyNumberFormat="1" applyFont="1" applyFill="1" applyAlignment="1">
      <alignment horizontal="center"/>
    </xf>
    <xf numFmtId="165" fontId="2" fillId="2" borderId="0" xfId="2" applyNumberFormat="1"/>
    <xf numFmtId="0" fontId="6" fillId="3" borderId="0" xfId="4" applyFont="1" applyFill="1" applyBorder="1" applyProtection="1">
      <protection locked="0"/>
    </xf>
    <xf numFmtId="14" fontId="20" fillId="4" borderId="0" xfId="0" applyNumberFormat="1" applyFont="1" applyFill="1" applyBorder="1" applyProtection="1">
      <protection locked="0"/>
    </xf>
    <xf numFmtId="1" fontId="20" fillId="5" borderId="0" xfId="0" applyNumberFormat="1" applyFont="1" applyFill="1" applyBorder="1" applyAlignment="1" applyProtection="1">
      <alignment horizontal="right"/>
      <protection locked="0"/>
    </xf>
    <xf numFmtId="4" fontId="20" fillId="5" borderId="0" xfId="0" applyNumberFormat="1" applyFont="1" applyFill="1" applyBorder="1" applyProtection="1">
      <protection locked="0"/>
    </xf>
    <xf numFmtId="10" fontId="20" fillId="5" borderId="0" xfId="0" applyNumberFormat="1" applyFont="1" applyFill="1" applyBorder="1" applyProtection="1">
      <protection locked="0"/>
    </xf>
    <xf numFmtId="4" fontId="22" fillId="7" borderId="0" xfId="0" applyNumberFormat="1" applyFont="1" applyFill="1" applyBorder="1" applyProtection="1">
      <protection locked="0"/>
    </xf>
    <xf numFmtId="10" fontId="20" fillId="5" borderId="0" xfId="0" applyNumberFormat="1" applyFont="1" applyFill="1" applyBorder="1" applyAlignment="1" applyProtection="1">
      <alignment horizontal="right"/>
      <protection locked="0"/>
    </xf>
    <xf numFmtId="4" fontId="22" fillId="7" borderId="0" xfId="0" applyNumberFormat="1" applyFont="1" applyFill="1" applyProtection="1">
      <protection locked="0"/>
    </xf>
    <xf numFmtId="4" fontId="20" fillId="3" borderId="0" xfId="0" applyNumberFormat="1" applyFont="1" applyFill="1" applyBorder="1" applyProtection="1">
      <protection locked="0"/>
    </xf>
    <xf numFmtId="10" fontId="20" fillId="3" borderId="0" xfId="1" applyNumberFormat="1" applyFont="1" applyFill="1" applyBorder="1" applyProtection="1">
      <protection locked="0"/>
    </xf>
    <xf numFmtId="0" fontId="19" fillId="3" borderId="10" xfId="3" applyFont="1" applyFill="1" applyBorder="1" applyAlignment="1" applyProtection="1">
      <protection locked="0"/>
    </xf>
    <xf numFmtId="170" fontId="22" fillId="7" borderId="0" xfId="0" applyNumberFormat="1" applyFont="1" applyFill="1" applyAlignment="1">
      <alignment horizontal="center"/>
    </xf>
    <xf numFmtId="171" fontId="0" fillId="0" borderId="0" xfId="0" applyNumberFormat="1"/>
    <xf numFmtId="172" fontId="0" fillId="0" borderId="0" xfId="5" applyNumberFormat="1" applyFont="1"/>
    <xf numFmtId="14" fontId="24" fillId="5" borderId="0" xfId="0" applyNumberFormat="1" applyFont="1" applyFill="1" applyProtection="1">
      <protection locked="0"/>
    </xf>
    <xf numFmtId="173" fontId="20" fillId="5" borderId="0" xfId="0" applyNumberFormat="1" applyFont="1" applyFill="1" applyBorder="1" applyProtection="1">
      <protection locked="0"/>
    </xf>
    <xf numFmtId="4" fontId="0" fillId="0" borderId="0" xfId="0" applyNumberFormat="1"/>
    <xf numFmtId="10" fontId="0" fillId="0" borderId="0" xfId="1" applyNumberFormat="1" applyFont="1"/>
    <xf numFmtId="174" fontId="20" fillId="5" borderId="0" xfId="0" applyNumberFormat="1" applyFont="1" applyFill="1" applyBorder="1" applyProtection="1">
      <protection locked="0"/>
    </xf>
    <xf numFmtId="0" fontId="0" fillId="0" borderId="0" xfId="0" applyAlignment="1"/>
    <xf numFmtId="165" fontId="0" fillId="0" borderId="0" xfId="0" applyNumberFormat="1"/>
    <xf numFmtId="0" fontId="25" fillId="3" borderId="0" xfId="0" applyFont="1" applyFill="1" applyBorder="1" applyProtection="1">
      <protection locked="0"/>
    </xf>
    <xf numFmtId="173" fontId="20" fillId="5" borderId="0" xfId="0" applyNumberFormat="1" applyFont="1" applyFill="1" applyBorder="1" applyAlignment="1" applyProtection="1">
      <alignment horizontal="right"/>
      <protection locked="0"/>
    </xf>
    <xf numFmtId="4" fontId="20" fillId="10" borderId="0" xfId="0" applyNumberFormat="1" applyFont="1" applyFill="1" applyBorder="1" applyProtection="1">
      <protection locked="0"/>
    </xf>
    <xf numFmtId="10" fontId="20" fillId="10" borderId="0" xfId="1" applyNumberFormat="1" applyFont="1" applyFill="1" applyBorder="1" applyProtection="1">
      <protection locked="0"/>
    </xf>
    <xf numFmtId="10" fontId="20" fillId="3" borderId="0" xfId="0" applyNumberFormat="1" applyFont="1" applyFill="1" applyBorder="1" applyProtection="1">
      <protection locked="0"/>
    </xf>
    <xf numFmtId="4" fontId="0" fillId="10" borderId="0" xfId="0" applyNumberFormat="1" applyFill="1"/>
    <xf numFmtId="0" fontId="19" fillId="3" borderId="0" xfId="3" applyFont="1" applyFill="1" applyBorder="1" applyAlignment="1" applyProtection="1">
      <alignment horizontal="center"/>
      <protection locked="0"/>
    </xf>
    <xf numFmtId="0" fontId="22" fillId="7" borderId="0" xfId="0" applyNumberFormat="1" applyFont="1" applyFill="1" applyAlignment="1">
      <alignment horizontal="center"/>
    </xf>
    <xf numFmtId="0" fontId="0" fillId="0" borderId="0" xfId="0" applyNumberFormat="1"/>
    <xf numFmtId="1" fontId="0" fillId="0" borderId="0" xfId="0" applyNumberFormat="1"/>
    <xf numFmtId="0" fontId="20" fillId="3" borderId="15" xfId="0" applyFont="1" applyFill="1" applyBorder="1" applyProtection="1">
      <protection locked="0"/>
    </xf>
    <xf numFmtId="170" fontId="23" fillId="7" borderId="0" xfId="0" applyNumberFormat="1" applyFont="1" applyFill="1" applyAlignment="1">
      <alignment horizontal="center"/>
    </xf>
    <xf numFmtId="14" fontId="23" fillId="7" borderId="0" xfId="0" applyNumberFormat="1" applyFont="1" applyFill="1" applyAlignment="1">
      <alignment horizontal="center"/>
    </xf>
    <xf numFmtId="170" fontId="0" fillId="0" borderId="0" xfId="0" applyNumberFormat="1"/>
    <xf numFmtId="0" fontId="20" fillId="5" borderId="0" xfId="0" applyFont="1" applyFill="1" applyAlignment="1" applyProtection="1">
      <alignment horizontal="right"/>
    </xf>
    <xf numFmtId="0" fontId="20" fillId="11" borderId="0" xfId="0" applyFont="1" applyFill="1" applyAlignment="1">
      <alignment horizontal="center" vertical="center" wrapText="1"/>
    </xf>
    <xf numFmtId="0" fontId="20" fillId="5" borderId="0" xfId="0" applyFont="1" applyFill="1" applyProtection="1"/>
    <xf numFmtId="0" fontId="0" fillId="0" borderId="0" xfId="0" applyAlignment="1">
      <alignment horizontal="right" vertical="center" wrapText="1"/>
    </xf>
    <xf numFmtId="10" fontId="0" fillId="0" borderId="0" xfId="0" applyNumberFormat="1" applyAlignment="1">
      <alignment horizontal="right" vertical="center" wrapText="1"/>
    </xf>
    <xf numFmtId="10" fontId="20" fillId="5" borderId="0" xfId="0" applyNumberFormat="1" applyFont="1" applyFill="1" applyProtection="1"/>
    <xf numFmtId="0" fontId="0" fillId="0" borderId="0" xfId="0" applyAlignment="1">
      <alignment vertical="center" wrapText="1"/>
    </xf>
    <xf numFmtId="14" fontId="0" fillId="0" borderId="0" xfId="0" applyNumberFormat="1" applyAlignment="1">
      <alignment horizontal="center"/>
    </xf>
    <xf numFmtId="2" fontId="0" fillId="0" borderId="0" xfId="0" applyNumberFormat="1"/>
    <xf numFmtId="0" fontId="20" fillId="5" borderId="0" xfId="0" applyFont="1" applyFill="1" applyAlignment="1" applyProtection="1">
      <alignment horizontal="center" vertical="center"/>
    </xf>
    <xf numFmtId="0" fontId="20" fillId="6" borderId="0" xfId="0" applyFont="1" applyFill="1" applyAlignment="1">
      <alignment horizontal="center" vertical="center"/>
    </xf>
    <xf numFmtId="0" fontId="25" fillId="5" borderId="0" xfId="0" applyFont="1" applyFill="1" applyAlignment="1" applyProtection="1">
      <alignment horizontal="center"/>
    </xf>
    <xf numFmtId="0" fontId="5" fillId="0" borderId="0" xfId="0" applyFont="1" applyAlignment="1">
      <alignment horizontal="center"/>
    </xf>
    <xf numFmtId="0" fontId="3" fillId="11" borderId="0" xfId="0" applyFont="1" applyFill="1"/>
    <xf numFmtId="0" fontId="0" fillId="0" borderId="0" xfId="0" applyAlignment="1">
      <alignment horizontal="center" vertical="center"/>
    </xf>
    <xf numFmtId="0" fontId="5" fillId="0" borderId="0" xfId="0" applyFont="1"/>
    <xf numFmtId="0" fontId="24" fillId="5" borderId="0" xfId="3" applyFont="1" applyFill="1" applyAlignment="1" applyProtection="1">
      <alignment horizontal="center" vertical="center"/>
    </xf>
    <xf numFmtId="0" fontId="5" fillId="0" borderId="0" xfId="3" applyAlignment="1">
      <alignment horizontal="center"/>
    </xf>
    <xf numFmtId="0" fontId="24" fillId="5" borderId="0" xfId="3" applyFont="1" applyFill="1" applyAlignment="1" applyProtection="1">
      <alignment horizontal="center"/>
    </xf>
    <xf numFmtId="9" fontId="20" fillId="5" borderId="0" xfId="0" applyNumberFormat="1" applyFont="1" applyFill="1" applyBorder="1" applyAlignment="1" applyProtection="1">
      <alignment horizontal="right"/>
      <protection locked="0"/>
    </xf>
    <xf numFmtId="0" fontId="12" fillId="3" borderId="9" xfId="3" applyFont="1" applyFill="1" applyBorder="1" applyAlignment="1"/>
    <xf numFmtId="0" fontId="0" fillId="0" borderId="0" xfId="0"/>
    <xf numFmtId="0" fontId="0" fillId="0" borderId="0" xfId="0"/>
    <xf numFmtId="0" fontId="20" fillId="10" borderId="0" xfId="0" applyFont="1" applyFill="1" applyBorder="1" applyProtection="1">
      <protection locked="0"/>
    </xf>
    <xf numFmtId="0" fontId="9" fillId="3" borderId="0" xfId="3" applyFont="1" applyFill="1" applyBorder="1" applyAlignment="1" applyProtection="1">
      <alignment horizontal="center" vertical="center"/>
      <protection locked="0"/>
    </xf>
    <xf numFmtId="0" fontId="6" fillId="5" borderId="0" xfId="3" applyFont="1" applyFill="1" applyBorder="1" applyAlignment="1" applyProtection="1">
      <alignment horizontal="center" vertical="center"/>
    </xf>
    <xf numFmtId="0" fontId="6" fillId="4" borderId="0" xfId="3" applyFont="1" applyFill="1" applyBorder="1" applyAlignment="1" applyProtection="1">
      <alignment horizontal="center" vertical="center"/>
    </xf>
    <xf numFmtId="0" fontId="10" fillId="7" borderId="0" xfId="3" applyFont="1" applyFill="1" applyBorder="1" applyAlignment="1" applyProtection="1">
      <alignment horizontal="center" vertical="center"/>
    </xf>
    <xf numFmtId="0" fontId="6" fillId="6" borderId="0" xfId="3" applyFont="1" applyFill="1" applyBorder="1" applyAlignment="1" applyProtection="1">
      <alignment horizontal="center" vertical="center"/>
      <protection locked="0"/>
    </xf>
    <xf numFmtId="0" fontId="7" fillId="3" borderId="1" xfId="3" applyFont="1" applyFill="1" applyBorder="1" applyAlignment="1" applyProtection="1">
      <alignment horizontal="center" vertical="center"/>
      <protection locked="0"/>
    </xf>
    <xf numFmtId="0" fontId="7" fillId="3" borderId="2" xfId="3" applyFont="1" applyFill="1" applyBorder="1" applyAlignment="1" applyProtection="1">
      <alignment horizontal="center" vertical="center"/>
      <protection locked="0"/>
    </xf>
    <xf numFmtId="0" fontId="7" fillId="3" borderId="4" xfId="3" applyFont="1" applyFill="1" applyBorder="1" applyAlignment="1" applyProtection="1">
      <alignment horizontal="center" vertical="center"/>
      <protection locked="0"/>
    </xf>
    <xf numFmtId="0" fontId="7" fillId="3" borderId="0" xfId="3" applyFont="1" applyFill="1" applyBorder="1" applyAlignment="1" applyProtection="1">
      <alignment horizontal="center" vertical="center"/>
      <protection locked="0"/>
    </xf>
    <xf numFmtId="0" fontId="7" fillId="3" borderId="6" xfId="3" applyFont="1" applyFill="1" applyBorder="1" applyAlignment="1" applyProtection="1">
      <alignment horizontal="center" vertical="center"/>
      <protection locked="0"/>
    </xf>
    <xf numFmtId="0" fontId="7" fillId="3" borderId="7" xfId="3" applyFont="1" applyFill="1" applyBorder="1" applyAlignment="1" applyProtection="1">
      <alignment horizontal="center" vertical="center"/>
      <protection locked="0"/>
    </xf>
    <xf numFmtId="14" fontId="8" fillId="4" borderId="2" xfId="3" applyNumberFormat="1" applyFont="1" applyFill="1" applyBorder="1" applyAlignment="1" applyProtection="1">
      <alignment horizontal="center" vertical="center"/>
      <protection locked="0"/>
    </xf>
    <xf numFmtId="14" fontId="8" fillId="4" borderId="3" xfId="3" applyNumberFormat="1" applyFont="1" applyFill="1" applyBorder="1" applyAlignment="1" applyProtection="1">
      <alignment horizontal="center" vertical="center"/>
      <protection locked="0"/>
    </xf>
    <xf numFmtId="14" fontId="8" fillId="4" borderId="0" xfId="3" applyNumberFormat="1" applyFont="1" applyFill="1" applyBorder="1" applyAlignment="1" applyProtection="1">
      <alignment horizontal="center" vertical="center"/>
      <protection locked="0"/>
    </xf>
    <xf numFmtId="14" fontId="8" fillId="4" borderId="5" xfId="3" applyNumberFormat="1" applyFont="1" applyFill="1" applyBorder="1" applyAlignment="1" applyProtection="1">
      <alignment horizontal="center" vertical="center"/>
      <protection locked="0"/>
    </xf>
    <xf numFmtId="14" fontId="8" fillId="4" borderId="7" xfId="3" applyNumberFormat="1" applyFont="1" applyFill="1" applyBorder="1" applyAlignment="1" applyProtection="1">
      <alignment horizontal="center" vertical="center"/>
      <protection locked="0"/>
    </xf>
    <xf numFmtId="14" fontId="8" fillId="4" borderId="8" xfId="3" applyNumberFormat="1" applyFont="1" applyFill="1" applyBorder="1" applyAlignment="1" applyProtection="1">
      <alignment horizontal="center" vertical="center"/>
      <protection locked="0"/>
    </xf>
    <xf numFmtId="0" fontId="7" fillId="3" borderId="1" xfId="3" applyFont="1" applyFill="1" applyBorder="1" applyAlignment="1" applyProtection="1">
      <alignment horizontal="center" vertical="center" wrapText="1"/>
      <protection locked="0"/>
    </xf>
    <xf numFmtId="0" fontId="7" fillId="3" borderId="2" xfId="3" applyFont="1" applyFill="1" applyBorder="1" applyAlignment="1" applyProtection="1">
      <alignment horizontal="center" vertical="center" wrapText="1"/>
      <protection locked="0"/>
    </xf>
    <xf numFmtId="0" fontId="7" fillId="3" borderId="4" xfId="3" applyFont="1" applyFill="1" applyBorder="1" applyAlignment="1" applyProtection="1">
      <alignment horizontal="center" vertical="center" wrapText="1"/>
      <protection locked="0"/>
    </xf>
    <xf numFmtId="0" fontId="7" fillId="3" borderId="0" xfId="3" applyFont="1" applyFill="1" applyBorder="1" applyAlignment="1" applyProtection="1">
      <alignment horizontal="center" vertical="center" wrapText="1"/>
      <protection locked="0"/>
    </xf>
    <xf numFmtId="0" fontId="7" fillId="3" borderId="6" xfId="3" applyFont="1" applyFill="1" applyBorder="1" applyAlignment="1" applyProtection="1">
      <alignment horizontal="center" vertical="center" wrapText="1"/>
      <protection locked="0"/>
    </xf>
    <xf numFmtId="0" fontId="7" fillId="3" borderId="7" xfId="3" applyFont="1" applyFill="1" applyBorder="1" applyAlignment="1" applyProtection="1">
      <alignment horizontal="center" vertical="center" wrapText="1"/>
      <protection locked="0"/>
    </xf>
    <xf numFmtId="14" fontId="8" fillId="5" borderId="2" xfId="3" applyNumberFormat="1" applyFont="1" applyFill="1" applyBorder="1" applyAlignment="1" applyProtection="1">
      <alignment horizontal="center" vertical="center"/>
      <protection locked="0"/>
    </xf>
    <xf numFmtId="0" fontId="8" fillId="5" borderId="2" xfId="3" applyFont="1" applyFill="1" applyBorder="1" applyAlignment="1" applyProtection="1">
      <alignment horizontal="center" vertical="center"/>
      <protection locked="0"/>
    </xf>
    <xf numFmtId="0" fontId="8" fillId="5" borderId="3" xfId="3" applyFont="1" applyFill="1" applyBorder="1" applyAlignment="1" applyProtection="1">
      <alignment horizontal="center" vertical="center"/>
      <protection locked="0"/>
    </xf>
    <xf numFmtId="0" fontId="8" fillId="5" borderId="0" xfId="3" applyFont="1" applyFill="1" applyBorder="1" applyAlignment="1" applyProtection="1">
      <alignment horizontal="center" vertical="center"/>
      <protection locked="0"/>
    </xf>
    <xf numFmtId="0" fontId="8" fillId="5" borderId="5" xfId="3" applyFont="1" applyFill="1" applyBorder="1" applyAlignment="1" applyProtection="1">
      <alignment horizontal="center" vertical="center"/>
      <protection locked="0"/>
    </xf>
    <xf numFmtId="0" fontId="8" fillId="5" borderId="7" xfId="3" applyFont="1" applyFill="1" applyBorder="1" applyAlignment="1" applyProtection="1">
      <alignment horizontal="center" vertical="center"/>
      <protection locked="0"/>
    </xf>
    <xf numFmtId="0" fontId="8" fillId="5" borderId="8" xfId="3" applyFont="1" applyFill="1" applyBorder="1" applyAlignment="1" applyProtection="1">
      <alignment horizontal="center" vertical="center"/>
      <protection locked="0"/>
    </xf>
    <xf numFmtId="0" fontId="12" fillId="3" borderId="12" xfId="4" applyFont="1" applyFill="1" applyBorder="1" applyAlignment="1" applyProtection="1">
      <alignment horizontal="left"/>
      <protection locked="0"/>
    </xf>
    <xf numFmtId="0" fontId="0" fillId="0" borderId="0" xfId="0"/>
    <xf numFmtId="0" fontId="13" fillId="3" borderId="10" xfId="0" applyFont="1" applyFill="1" applyBorder="1" applyAlignment="1" applyProtection="1">
      <alignment horizontal="left"/>
      <protection locked="0"/>
    </xf>
    <xf numFmtId="0" fontId="13" fillId="3" borderId="13" xfId="0" applyFont="1" applyFill="1" applyBorder="1" applyAlignment="1" applyProtection="1">
      <alignment horizontal="center"/>
      <protection locked="0"/>
    </xf>
    <xf numFmtId="0" fontId="13" fillId="3" borderId="10" xfId="0" applyFont="1" applyFill="1" applyBorder="1" applyAlignment="1">
      <alignment horizontal="center"/>
    </xf>
    <xf numFmtId="0" fontId="19" fillId="3" borderId="10" xfId="3" applyFont="1" applyFill="1" applyBorder="1" applyAlignment="1" applyProtection="1">
      <alignment horizontal="center"/>
      <protection locked="0"/>
    </xf>
    <xf numFmtId="0" fontId="13" fillId="3" borderId="10" xfId="0" applyFont="1" applyFill="1" applyBorder="1" applyAlignment="1" applyProtection="1">
      <alignment horizontal="center"/>
      <protection locked="0"/>
    </xf>
    <xf numFmtId="0" fontId="13" fillId="3" borderId="14" xfId="0" applyFont="1" applyFill="1" applyBorder="1" applyAlignment="1" applyProtection="1">
      <alignment horizontal="center"/>
      <protection locked="0"/>
    </xf>
    <xf numFmtId="0" fontId="16" fillId="3" borderId="9" xfId="0" applyFont="1" applyFill="1" applyBorder="1" applyAlignment="1">
      <alignment horizontal="left"/>
    </xf>
    <xf numFmtId="0" fontId="16" fillId="3" borderId="12" xfId="0" applyFont="1" applyFill="1" applyBorder="1" applyAlignment="1" applyProtection="1">
      <alignment horizontal="left"/>
      <protection locked="0"/>
    </xf>
    <xf numFmtId="0" fontId="16" fillId="3" borderId="0" xfId="0" applyFont="1" applyFill="1" applyBorder="1" applyAlignment="1" applyProtection="1">
      <alignment horizontal="left"/>
      <protection locked="0"/>
    </xf>
    <xf numFmtId="0" fontId="26" fillId="3" borderId="10" xfId="0" applyFont="1" applyFill="1" applyBorder="1" applyAlignment="1">
      <alignment horizontal="center"/>
    </xf>
    <xf numFmtId="0" fontId="16" fillId="3" borderId="9" xfId="0" applyFont="1" applyFill="1" applyBorder="1" applyAlignment="1">
      <alignment horizontal="center"/>
    </xf>
    <xf numFmtId="0" fontId="29" fillId="3" borderId="10" xfId="3" applyFont="1" applyFill="1" applyBorder="1" applyAlignment="1">
      <alignment horizontal="center"/>
    </xf>
    <xf numFmtId="14" fontId="27" fillId="3" borderId="10" xfId="3" applyNumberFormat="1" applyFont="1" applyFill="1" applyBorder="1" applyAlignment="1">
      <alignment horizontal="center" vertical="center"/>
    </xf>
    <xf numFmtId="0" fontId="28" fillId="3" borderId="9" xfId="3" applyFont="1" applyFill="1" applyBorder="1" applyAlignment="1">
      <alignment horizontal="center" vertical="center"/>
    </xf>
    <xf numFmtId="14" fontId="27" fillId="3" borderId="10" xfId="3" applyNumberFormat="1" applyFont="1" applyFill="1" applyBorder="1" applyAlignment="1">
      <alignment horizontal="center"/>
    </xf>
    <xf numFmtId="2" fontId="0" fillId="0" borderId="0" xfId="0" applyNumberFormat="1" applyAlignment="1">
      <alignment horizontal="right" vertical="center" wrapText="1"/>
    </xf>
  </cellXfs>
  <cellStyles count="6">
    <cellStyle name="Comma 2" xfId="5"/>
    <cellStyle name="Normal" xfId="0" builtinId="0"/>
    <cellStyle name="Normal 10 2" xfId="3"/>
    <cellStyle name="Normal 2" xfId="4"/>
    <cellStyle name="Pourcentage" xfId="1" builtinId="5"/>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e">
        <v>#N/A</v>
        <stp/>
        <stp>##V3_BDHV12</stp>
        <stp>USSWAP40 BGN  Curncy</stp>
        <stp>Mid</stp>
        <stp>30/12/2016</stp>
        <stp>30/12/2016</stp>
        <stp>[Fichier Market data Bloomberg Multicurve.xlsm]Swap Rates!R26C15</stp>
        <tr r="O26" s="11"/>
      </tp>
      <tp t="e">
        <v>#N/A</v>
        <stp/>
        <stp>##V3_BDHV12</stp>
        <stp>USSWAP50 BGN  Curncy</stp>
        <stp>Mid</stp>
        <stp>30/12/2016</stp>
        <stp>30/12/2016</stp>
        <stp>[Fichier Market data Bloomberg Multicurve.xlsm]Swap Rates!R27C15</stp>
        <tr r="O27" s="11"/>
      </tp>
      <tp t="e">
        <v>#N/A</v>
        <stp/>
        <stp>##V3_BDHV12</stp>
        <stp>USSWAP10 BGN  Curncy</stp>
        <stp>Mid</stp>
        <stp>30/12/2016</stp>
        <stp>30/12/2016</stp>
        <stp>[Fichier Market data Bloomberg Multicurve.xlsm]Swap Rates!R19C15</stp>
        <tr r="O19" s="11"/>
      </tp>
      <tp t="e">
        <v>#N/A</v>
        <stp/>
        <stp>##V3_BDHV12</stp>
        <stp>USSWAP25 BGN  Curncy</stp>
        <stp>Mid</stp>
        <stp>30/12/2016</stp>
        <stp>30/12/2016</stp>
        <stp>[Fichier Market data Bloomberg Multicurve.xlsm]Swap Rates!R24C15</stp>
        <tr r="O24" s="11"/>
      </tp>
      <tp t="e">
        <v>#N/A</v>
        <stp/>
        <stp>##V3_BDHV12</stp>
        <stp>USSWAP20 BGN  Curncy</stp>
        <stp>Mid</stp>
        <stp>30/12/2016</stp>
        <stp>30/12/2016</stp>
        <stp>[Fichier Market data Bloomberg Multicurve.xlsm]Swap Rates!R23C15</stp>
        <tr r="O23" s="11"/>
      </tp>
      <tp t="e">
        <v>#N/A</v>
        <stp/>
        <stp>##V3_BDHV12</stp>
        <stp>USSWAP30 BGN  Curncy</stp>
        <stp>Mid</stp>
        <stp>30/12/2016</stp>
        <stp>30/12/2016</stp>
        <stp>[Fichier Market data Bloomberg Multicurve.xlsm]Swap Rates!R25C15</stp>
        <tr r="O25" s="11"/>
      </tp>
      <tp t="e">
        <v>#N/A</v>
        <stp/>
        <stp>##V3_BDHV12</stp>
        <stp>USSWAP15 BGN  Curncy</stp>
        <stp>Mid</stp>
        <stp>30/12/2016</stp>
        <stp>30/12/2016</stp>
        <stp>[Fichier Market data Bloomberg Multicurve.xlsm]Swap Rates!R22C15</stp>
        <tr r="O22" s="11"/>
      </tp>
      <tp t="e">
        <v>#N/A</v>
        <stp/>
        <stp>##V3_BDHV12</stp>
        <stp>USSWAP11 BGN  Curncy</stp>
        <stp>Mid</stp>
        <stp>30/12/2016</stp>
        <stp>30/12/2016</stp>
        <stp>[Fichier Market data Bloomberg Multicurve.xlsm]Swap Rates!R20C15</stp>
        <tr r="O20" s="11"/>
      </tp>
      <tp t="e">
        <v>#N/A</v>
        <stp/>
        <stp>##V3_BDHV12</stp>
        <stp>USSWAP12 BGN  Curncy</stp>
        <stp>Mid</stp>
        <stp>30/12/2016</stp>
        <stp>30/12/2016</stp>
        <stp>[Fichier Market data Bloomberg Multicurve.xlsm]Swap Rates!R21C15</stp>
        <tr r="O21" s="11"/>
      </tp>
      <tp t="e">
        <v>#N/A</v>
        <stp/>
        <stp>##V3_BDHV12</stp>
        <stp>EUSW10V3 BGN  Curncy</stp>
        <stp>Mid</stp>
        <stp>30/12/2016</stp>
        <stp>30/12/2016</stp>
        <stp>[Fichier Market data Bloomberg Multicurve.xlsm]Swap Rates!R19C6</stp>
        <tr r="F19" s="11"/>
      </tp>
      <tp t="e">
        <v>#N/A</v>
        <stp/>
        <stp>##V3_BDHV12</stp>
        <stp>EURSN BGNL Curncy</stp>
        <stp>Mid</stp>
        <stp>30/12/2016</stp>
        <stp>30/12/2016</stp>
        <stp>[Fichier Market data Bloomberg Multicurve.xlsm]Swaps points!R9C6</stp>
        <tr r="F9" s="12"/>
      </tp>
      <tp t="e">
        <v>#N/A</v>
        <stp/>
        <stp>##V3_BDHV12</stp>
        <stp>EUSW50V3 BGN  Curncy</stp>
        <stp>Mid</stp>
        <stp>30/12/2016</stp>
        <stp>30/12/2016</stp>
        <stp>[Fichier Market data Bloomberg Multicurve.xlsm]Swap Rates!R28C6</stp>
        <tr r="F28" s="11"/>
      </tp>
      <tp t="e">
        <v>#N/A</v>
        <stp/>
        <stp>##V3_BDHV12</stp>
        <stp>EUR BGNL Curncy</stp>
        <stp>Mid</stp>
        <stp>30/12/2016</stp>
        <stp>30/12/2016</stp>
        <stp>[Fichier Market data Bloomberg Multicurve.xlsm]Swaps points!R8C6</stp>
        <tr r="F8" s="12"/>
      </tp>
      <tp t="e">
        <v>#N/A</v>
        <stp/>
        <stp>##V3_BDHV12</stp>
        <stp>EUSW40V3 BGN  Curncy</stp>
        <stp>Mid</stp>
        <stp>30/12/2016</stp>
        <stp>30/12/2016</stp>
        <stp>[Fichier Market data Bloomberg Multicurve.xlsm]Swap Rates!R27C6</stp>
        <tr r="F27" s="11"/>
      </tp>
      <tp t="e">
        <v>#N/A</v>
        <stp/>
        <stp>##V3_BDHV12</stp>
        <stp>EUSW35V3 BGN  Curncy</stp>
        <stp>Mid</stp>
        <stp>30/12/2016</stp>
        <stp>30/12/2016</stp>
        <stp>[Fichier Market data Bloomberg Multicurve.xlsm]Swap Rates!R26C6</stp>
        <tr r="F26" s="11"/>
      </tp>
      <tp t="e">
        <v>#N/A</v>
        <stp/>
        <stp>##V3_BDHV12</stp>
        <stp>EUSW30V3 BGN  Curncy</stp>
        <stp>Mid</stp>
        <stp>30/12/2016</stp>
        <stp>30/12/2016</stp>
        <stp>[Fichier Market data Bloomberg Multicurve.xlsm]Swap Rates!R25C6</stp>
        <tr r="F25" s="11"/>
      </tp>
      <tp t="e">
        <v>#N/A</v>
        <stp/>
        <stp>##V3_BDHV12</stp>
        <stp>EUSW25V3 BGN  Curncy</stp>
        <stp>Mid</stp>
        <stp>30/12/2016</stp>
        <stp>30/12/2016</stp>
        <stp>[Fichier Market data Bloomberg Multicurve.xlsm]Swap Rates!R24C6</stp>
        <tr r="F24" s="11"/>
      </tp>
      <tp t="e">
        <v>#N/A</v>
        <stp/>
        <stp>##V3_BDHV12</stp>
        <stp>EUSW20V3 BGN  Curncy</stp>
        <stp>Mid</stp>
        <stp>30/12/2016</stp>
        <stp>30/12/2016</stp>
        <stp>[Fichier Market data Bloomberg Multicurve.xlsm]Swap Rates!R23C6</stp>
        <tr r="F23" s="11"/>
      </tp>
      <tp t="e">
        <v>#N/A</v>
        <stp/>
        <stp>##V3_BDHV12</stp>
        <stp xml:space="preserve">USSWAP2 BGN Curncy </stp>
        <stp>Mid</stp>
        <stp>30/12/2016</stp>
        <stp>30/12/2016</stp>
        <stp>[Fichier Market data Bloomberg Multicurve.xlsm]Swap Rates!R11C15</stp>
        <tr r="O11" s="11"/>
      </tp>
      <tp t="e">
        <v>#N/A</v>
        <stp/>
        <stp>##V3_BDHV12</stp>
        <stp>EUSW15V3 BGN  Curncy</stp>
        <stp>Mid</stp>
        <stp>30/12/2016</stp>
        <stp>30/12/2016</stp>
        <stp>[Fichier Market data Bloomberg Multicurve.xlsm]Swap Rates!R22C6</stp>
        <tr r="F22" s="11"/>
      </tp>
      <tp t="e">
        <v>#N/A</v>
        <stp/>
        <stp>##V3_BDHV12</stp>
        <stp>EUSW12V3 BGN  Curncy</stp>
        <stp>Mid</stp>
        <stp>30/12/2016</stp>
        <stp>30/12/2016</stp>
        <stp>[Fichier Market data Bloomberg Multicurve.xlsm]Swap Rates!R21C6</stp>
        <tr r="F21" s="11"/>
      </tp>
      <tp t="e">
        <v>#N/A</v>
        <stp/>
        <stp>##V3_BDHV12</stp>
        <stp>JYSW15 BGN  Curncy</stp>
        <stp>Mid</stp>
        <stp>30/12/2016</stp>
        <stp>30/12/2016</stp>
        <stp>[Fichier Market data Bloomberg Multicurve.xlsm]Swap Rates!R21C34</stp>
        <tr r="AH21" s="11"/>
      </tp>
      <tp t="e">
        <v>#N/A</v>
        <stp/>
        <stp>##V3_BDHV12</stp>
        <stp>JYSW20 BGN  Curncy</stp>
        <stp>Mid</stp>
        <stp>30/12/2016</stp>
        <stp>30/12/2016</stp>
        <stp>[Fichier Market data Bloomberg Multicurve.xlsm]Swap Rates!R22C34</stp>
        <tr r="AH22" s="11"/>
      </tp>
      <tp t="e">
        <v>#N/A</v>
        <stp/>
        <stp>##V3_BDHV12</stp>
        <stp>JYSW25 BGN  Curncy</stp>
        <stp>Mid</stp>
        <stp>30/12/2016</stp>
        <stp>30/12/2016</stp>
        <stp>[Fichier Market data Bloomberg Multicurve.xlsm]Swap Rates!R23C34</stp>
        <tr r="AH23" s="11"/>
      </tp>
      <tp t="e">
        <v>#N/A</v>
        <stp/>
        <stp>##V3_BDHV12</stp>
        <stp>JYSW35 BGN  Curncy</stp>
        <stp>Mid</stp>
        <stp>30/12/2016</stp>
        <stp>30/12/2016</stp>
        <stp>[Fichier Market data Bloomberg Multicurve.xlsm]Swap Rates!R25C34</stp>
        <tr r="AH25" s="11"/>
      </tp>
      <tp t="e">
        <v>#N/A</v>
        <stp/>
        <stp>##V3_BDHV12</stp>
        <stp>JYSW30 BGN  Curncy</stp>
        <stp>Mid</stp>
        <stp>30/12/2016</stp>
        <stp>30/12/2016</stp>
        <stp>[Fichier Market data Bloomberg Multicurve.xlsm]Swap Rates!R24C34</stp>
        <tr r="AH24" s="11"/>
      </tp>
      <tp t="e">
        <v>#N/A</v>
        <stp/>
        <stp>##V3_BDHV12</stp>
        <stp>JYSW40 BGN  Curncy</stp>
        <stp>Mid</stp>
        <stp>30/12/2016</stp>
        <stp>30/12/2016</stp>
        <stp>[Fichier Market data Bloomberg Multicurve.xlsm]Swap Rates!R26C34</stp>
        <tr r="AH26" s="11"/>
      </tp>
      <tp t="e">
        <v>#N/A</v>
        <stp/>
        <stp>##V3_BDHV12</stp>
        <stp>EUSW11V3 BGN  Curncy</stp>
        <stp>Mid</stp>
        <stp>30/12/2016</stp>
        <stp>30/12/2016</stp>
        <stp>[Fichier Market data Bloomberg Multicurve.xlsm]Swap Rates!R20C6</stp>
        <tr r="F20" s="11"/>
      </tp>
      <tp t="e">
        <v>#N/A</v>
        <stp/>
        <stp>##V3_BDHV12</stp>
        <stp>USSWAP4 BGN  Curncy</stp>
        <stp>Mid</stp>
        <stp>30/12/2016</stp>
        <stp>30/12/2016</stp>
        <stp>[Fichier Market data Bloomberg Multicurve.xlsm]Swap Rates!R13C15</stp>
        <tr r="O13" s="11"/>
      </tp>
      <tp t="e">
        <v>#N/A</v>
        <stp/>
        <stp>##V3_BDHV12</stp>
        <stp>USSWAP5 BGN  Curncy</stp>
        <stp>Mid</stp>
        <stp>30/12/2016</stp>
        <stp>30/12/2016</stp>
        <stp>[Fichier Market data Bloomberg Multicurve.xlsm]Swap Rates!R14C15</stp>
        <tr r="O14" s="11"/>
      </tp>
      <tp t="e">
        <v>#N/A</v>
        <stp/>
        <stp>##V3_BDHV12</stp>
        <stp>USSWAP7 BGN  Curncy</stp>
        <stp>Mid</stp>
        <stp>30/12/2016</stp>
        <stp>30/12/2016</stp>
        <stp>[Fichier Market data Bloomberg Multicurve.xlsm]Swap Rates!R16C15</stp>
        <tr r="O16" s="11"/>
      </tp>
      <tp t="e">
        <v>#N/A</v>
        <stp/>
        <stp>##V3_BDHV12</stp>
        <stp>EUSW8V3 BGN  Curncy</stp>
        <stp>Mid</stp>
        <stp>30/12/2016</stp>
        <stp>30/12/2016</stp>
        <stp>[Fichier Market data Bloomberg Multicurve.xlsm]Swap Rates!R17C6</stp>
        <tr r="F17" s="11"/>
      </tp>
      <tp t="e">
        <v>#N/A</v>
        <stp/>
        <stp>##V3_BDHV12</stp>
        <stp>JYSWAP4 BGN  Curncy</stp>
        <stp>Mid</stp>
        <stp>30/12/2016</stp>
        <stp>30/12/2016</stp>
        <stp>[Fichier Market data Bloomberg Multicurve.xlsm]Swap Rates!R13C34</stp>
        <tr r="AH13" s="11"/>
      </tp>
      <tp t="e">
        <v>#N/A</v>
        <stp/>
        <stp>##V3_BDHV12</stp>
        <stp>JYSWAP3 BGN  Curncy</stp>
        <stp>Mid</stp>
        <stp>30/12/2016</stp>
        <stp>30/12/2016</stp>
        <stp>[Fichier Market data Bloomberg Multicurve.xlsm]Swap Rates!R12C34</stp>
        <tr r="AH12" s="11"/>
      </tp>
      <tp t="e">
        <v>#N/A</v>
        <stp/>
        <stp>##V3_BDHV12</stp>
        <stp>JYSWAP5 BGN  Curncy</stp>
        <stp>Mid</stp>
        <stp>30/12/2016</stp>
        <stp>30/12/2016</stp>
        <stp>[Fichier Market data Bloomberg Multicurve.xlsm]Swap Rates!R14C34</stp>
        <tr r="AH14" s="11"/>
      </tp>
      <tp t="e">
        <v>#N/A</v>
        <stp/>
        <stp>##V3_BDHV12</stp>
        <stp>JYSWAP7 BGN  Curncy</stp>
        <stp>Mid</stp>
        <stp>30/12/2016</stp>
        <stp>30/12/2016</stp>
        <stp>[Fichier Market data Bloomberg Multicurve.xlsm]Swap Rates!R16C34</stp>
        <tr r="AH16" s="11"/>
      </tp>
      <tp t="e">
        <v>#N/A</v>
        <stp/>
        <stp>##V3_BDHV12</stp>
        <stp>JYSWAP9 BGN  Curncy</stp>
        <stp>Mid</stp>
        <stp>30/12/2016</stp>
        <stp>30/12/2016</stp>
        <stp>[Fichier Market data Bloomberg Multicurve.xlsm]Swap Rates!R18C34</stp>
        <tr r="AH18" s="11"/>
      </tp>
      <tp t="e">
        <v>#N/A</v>
        <stp/>
        <stp>##V3_BDHV12</stp>
        <stp>JYSWAP2 BGN  Curncy</stp>
        <stp>Mid</stp>
        <stp>30/12/2016</stp>
        <stp>30/12/2016</stp>
        <stp>[Fichier Market data Bloomberg Multicurve.xlsm]Swap Rates!R11C34</stp>
        <tr r="AH11" s="11"/>
      </tp>
      <tp t="e">
        <v>#N/A</v>
        <stp/>
        <stp>##V3_BDHV12</stp>
        <stp>JYSWAP6 BGN  Curncy</stp>
        <stp>Mid</stp>
        <stp>30/12/2016</stp>
        <stp>30/12/2016</stp>
        <stp>[Fichier Market data Bloomberg Multicurve.xlsm]Swap Rates!R15C34</stp>
        <tr r="AH15" s="11"/>
      </tp>
      <tp t="e">
        <v>#N/A</v>
        <stp/>
        <stp>##V3_BDHV12</stp>
        <stp>JYSWAP8 BGN  Curncy</stp>
        <stp>Mid</stp>
        <stp>30/12/2016</stp>
        <stp>30/12/2016</stp>
        <stp>[Fichier Market data Bloomberg Multicurve.xlsm]Swap Rates!R17C34</stp>
        <tr r="AH17" s="11"/>
      </tp>
      <tp>
        <v>11.087</v>
        <stp/>
        <stp>##V3_BDPV12</stp>
        <stp>EURGBP BGN Curncy</stp>
        <stp>SP_VOL_SURF_MID</stp>
        <stp>[Fichier Market data Bloomberg Multicurve 30122016.xlsm]Volatilites FX!R45C17</stp>
        <stp>REFERENCE_DATE</stp>
        <stp>20161230</stp>
        <stp>VOL_SURF_DELTA_OVR</stp>
        <stp>35</stp>
        <stp>VOL_SURF_MTY_OVR</stp>
        <stp>18M</stp>
        <stp>VOL_SURF_CALLPUT_OVR</stp>
        <stp>C</stp>
        <tr r="Q45" s="14"/>
      </tp>
      <tp t="e">
        <v>#N/A</v>
        <stp/>
        <stp>##V3_BDHV12</stp>
        <stp>BPSW3V3 BGN  Curncy</stp>
        <stp>Mid</stp>
        <stp>30/12/2016</stp>
        <stp>30/12/2016</stp>
        <stp>[Fichier Market data Bloomberg Multicurve.xlsm]Swap Rates!R12C22</stp>
        <tr r="V12" s="11"/>
      </tp>
      <tp t="e">
        <v>#N/A</v>
        <stp/>
        <stp>##V3_BDHV12</stp>
        <stp>BPSW4V3 BGN  Curncy</stp>
        <stp>Mid</stp>
        <stp>30/12/2016</stp>
        <stp>30/12/2016</stp>
        <stp>[Fichier Market data Bloomberg Multicurve.xlsm]Swap Rates!R13C22</stp>
        <tr r="V13" s="11"/>
      </tp>
      <tp t="e">
        <v>#N/A</v>
        <stp/>
        <stp>##V3_BDHV12</stp>
        <stp>BPSW5V3 BGN  Curncy</stp>
        <stp>Mid</stp>
        <stp>30/12/2016</stp>
        <stp>30/12/2016</stp>
        <stp>[Fichier Market data Bloomberg Multicurve.xlsm]Swap Rates!R14C22</stp>
        <tr r="V14" s="11"/>
      </tp>
      <tp t="e">
        <v>#N/A</v>
        <stp/>
        <stp>##V3_BDHV12</stp>
        <stp>BPSW6V3 BGN  Curncy</stp>
        <stp>Mid</stp>
        <stp>30/12/2016</stp>
        <stp>30/12/2016</stp>
        <stp>[Fichier Market data Bloomberg Multicurve.xlsm]Swap Rates!R15C22</stp>
        <tr r="V15" s="11"/>
      </tp>
      <tp t="e">
        <v>#N/A</v>
        <stp/>
        <stp>##V3_BDHV12</stp>
        <stp>BPSW7V3 BGN  Curncy</stp>
        <stp>Mid</stp>
        <stp>30/12/2016</stp>
        <stp>30/12/2016</stp>
        <stp>[Fichier Market data Bloomberg Multicurve.xlsm]Swap Rates!R16C22</stp>
        <tr r="V16" s="11"/>
      </tp>
      <tp t="e">
        <v>#N/A</v>
        <stp/>
        <stp>##V3_BDHV12</stp>
        <stp>BPSW8V3 BGN  Curncy</stp>
        <stp>Mid</stp>
        <stp>30/12/2016</stp>
        <stp>30/12/2016</stp>
        <stp>[Fichier Market data Bloomberg Multicurve.xlsm]Swap Rates!R17C22</stp>
        <tr r="V17" s="11"/>
      </tp>
      <tp t="e">
        <v>#N/A</v>
        <stp/>
        <stp>##V3_BDHV12</stp>
        <stp>BPSW9V3 BGN  Curncy</stp>
        <stp>Mid</stp>
        <stp>30/12/2016</stp>
        <stp>30/12/2016</stp>
        <stp>[Fichier Market data Bloomberg Multicurve.xlsm]Swap Rates!R18C22</stp>
        <tr r="V18" s="11"/>
      </tp>
      <tp t="e">
        <v>#N/A</v>
        <stp/>
        <stp>##V3_BDHV12</stp>
        <stp>EUSW7V3 BGN  Curncy</stp>
        <stp>Mid</stp>
        <stp>30/12/2016</stp>
        <stp>30/12/2016</stp>
        <stp>[Fichier Market data Bloomberg Multicurve.xlsm]Swap Rates!R16C6</stp>
        <tr r="F16" s="11"/>
      </tp>
      <tp t="e">
        <v>#N/A</v>
        <stp/>
        <stp>##V3_BDHV12</stp>
        <stp>BPSCVA10  Curncy</stp>
        <stp>Mid</stp>
        <stp>30/12/2016</stp>
        <stp>30/12/2016</stp>
        <stp>[Fichier Market data Bloomberg Multicurve.xlsm]basis!R43C5</stp>
        <tr r="E43" s="13"/>
      </tp>
      <tp t="e">
        <v>#N/A</v>
        <stp/>
        <stp>##V3_BDHV12</stp>
        <stp>BPSIVF10  Curncy</stp>
        <stp>Mid</stp>
        <stp>30/12/2016</stp>
        <stp>30/12/2016</stp>
        <stp>[Fichier Market data Bloomberg Multicurve.xlsm]basis!R43C6</stp>
        <tr r="F43" s="13"/>
      </tp>
      <tp>
        <v>11.679</v>
        <stp/>
        <stp>##V3_BDPV12</stp>
        <stp>EURGBP BGN Curncy</stp>
        <stp>SP_VOL_SURF_MID</stp>
        <stp>[Fichier Market data Bloomberg Multicurve 30122016.xlsm]Volatilites FX!R51C17</stp>
        <stp>REFERENCE_DATE</stp>
        <stp>20161230</stp>
        <stp>VOL_SURF_DELTA_OVR</stp>
        <stp>35</stp>
        <stp>VOL_SURF_MTY_OVR</stp>
        <stp>10Y</stp>
        <stp>VOL_SURF_CALLPUT_OVR</stp>
        <stp>C</stp>
        <tr r="Q51" s="14"/>
      </tp>
      <tp t="e">
        <v>#N/A</v>
        <stp/>
        <stp>##V3_BDHV12</stp>
        <stp>EUSW6V3 BGN  Curncy</stp>
        <stp>Mid</stp>
        <stp>30/12/2016</stp>
        <stp>30/12/2016</stp>
        <stp>[Fichier Market data Bloomberg Multicurve.xlsm]Swap Rates!R15C6</stp>
        <tr r="F15" s="11"/>
      </tp>
      <tp>
        <v>12.273999999999999</v>
        <stp/>
        <stp>##V3_BDPV12</stp>
        <stp>EURGBP BGN Curncy</stp>
        <stp>SP_VOL_SURF_MID</stp>
        <stp>[Fichier Market data Bloomberg Multicurve 30122016.xlsm]Volatilites FX!R51C24</stp>
        <stp>REFERENCE_DATE</stp>
        <stp>20161230</stp>
        <stp>VOL_SURF_DELTA_OVR</stp>
        <stp>10</stp>
        <stp>VOL_SURF_MTY_OVR</stp>
        <stp>10Y</stp>
        <stp>VOL_SURF_CALLPUT_OVR</stp>
        <stp>P</stp>
        <tr r="X51" s="14"/>
      </tp>
      <tp t="e">
        <v>#N/A</v>
        <stp/>
        <stp>##V3_BDHV12</stp>
        <stp>EUSW5V3 BGN  Curncy</stp>
        <stp>Mid</stp>
        <stp>30/12/2016</stp>
        <stp>30/12/2016</stp>
        <stp>[Fichier Market data Bloomberg Multicurve.xlsm]Swap Rates!R14C6</stp>
        <tr r="F14" s="11"/>
      </tp>
      <tp t="e">
        <v>#N/A</v>
        <stp/>
        <stp>##V3_BDHV12</stp>
        <stp>JPY BGNL Curncy</stp>
        <stp>Mid</stp>
        <stp>30/12/2016</stp>
        <stp>30/12/2016</stp>
        <stp>[Fichier Market data Bloomberg Multicurve.xlsm]Swaps points!R8C24</stp>
        <tr r="X8" s="12"/>
      </tp>
      <tp>
        <v>12.090999999999999</v>
        <stp/>
        <stp>##V3_BDPV12</stp>
        <stp>EURGBP BGN Curncy</stp>
        <stp>SP_VOL_SURF_MID</stp>
        <stp>[Fichier Market data Bloomberg Multicurve 30122016.xlsm]Volatilites FX!R45C24</stp>
        <stp>REFERENCE_DATE</stp>
        <stp>20161230</stp>
        <stp>VOL_SURF_DELTA_OVR</stp>
        <stp>10</stp>
        <stp>VOL_SURF_MTY_OVR</stp>
        <stp>18M</stp>
        <stp>VOL_SURF_CALLPUT_OVR</stp>
        <stp>P</stp>
        <tr r="X45" s="14"/>
      </tp>
      <tp t="e">
        <v>#N/A</v>
        <stp/>
        <stp>##V3_BDHV12</stp>
        <stp>EUSW4V3 BGN  Curncy</stp>
        <stp>Mid</stp>
        <stp>30/12/2016</stp>
        <stp>30/12/2016</stp>
        <stp>[Fichier Market data Bloomberg Multicurve.xlsm]Swap Rates!R13C6</stp>
        <tr r="F13" s="11"/>
      </tp>
      <tp>
        <v>11.975</v>
        <stp/>
        <stp>##V3_BDPV12</stp>
        <stp>EURGBP BGN Curncy</stp>
        <stp>SP_VOL_SURF_MID</stp>
        <stp>[Fichier Market data Bloomberg Multicurve 30122016.xlsm]Volatilites FX!R51C22</stp>
        <stp>REFERENCE_DATE</stp>
        <stp>20161230</stp>
        <stp>VOL_SURF_DELTA_OVR</stp>
        <stp>15</stp>
        <stp>VOL_SURF_MTY_OVR</stp>
        <stp>10Y</stp>
        <stp>VOL_SURF_CALLPUT_OVR</stp>
        <stp>P</stp>
        <tr r="V51" s="14"/>
      </tp>
      <tp>
        <v>12.679</v>
        <stp/>
        <stp>##V3_BDPV12</stp>
        <stp>EURGBP BGN Curncy</stp>
        <stp>SP_VOL_SURF_MID</stp>
        <stp>[Fichier Market data Bloomberg Multicurve 30122016.xlsm]Volatilites FX!R45C23</stp>
        <stp>REFERENCE_DATE</stp>
        <stp>20161230</stp>
        <stp>VOL_SURF_DELTA_OVR</stp>
        <stp>10</stp>
        <stp>VOL_SURF_MTY_OVR</stp>
        <stp>18M</stp>
        <stp>VOL_SURF_CALLPUT_OVR</stp>
        <stp>C</stp>
        <tr r="W45" s="14"/>
      </tp>
      <tp t="e">
        <v>#N/A</v>
        <stp/>
        <stp>##V3_BDHV12</stp>
        <stp>EUSW3V3 BGN  Curncy</stp>
        <stp>Mid</stp>
        <stp>30/12/2016</stp>
        <stp>30/12/2016</stp>
        <stp>[Fichier Market data Bloomberg Multicurve.xlsm]Swap Rates!R12C6</stp>
        <tr r="F12" s="11"/>
      </tp>
      <tp>
        <v>13.606999999999999</v>
        <stp/>
        <stp>##V3_BDPV12</stp>
        <stp>EURGBP BGN Curncy</stp>
        <stp>SP_VOL_SURF_MID</stp>
        <stp>[Fichier Market data Bloomberg Multicurve 30122016.xlsm]Volatilites FX!R51C23</stp>
        <stp>REFERENCE_DATE</stp>
        <stp>20161230</stp>
        <stp>VOL_SURF_DELTA_OVR</stp>
        <stp>10</stp>
        <stp>VOL_SURF_MTY_OVR</stp>
        <stp>10Y</stp>
        <stp>VOL_SURF_CALLPUT_OVR</stp>
        <stp>C</stp>
        <tr r="W51" s="14"/>
      </tp>
      <tp>
        <v>11.651999999999999</v>
        <stp/>
        <stp>##V3_BDPV12</stp>
        <stp>EURGBP BGN Curncy</stp>
        <stp>SP_VOL_SURF_MID</stp>
        <stp>[Fichier Market data Bloomberg Multicurve 30122016.xlsm]Volatilites FX!R45C22</stp>
        <stp>REFERENCE_DATE</stp>
        <stp>20161230</stp>
        <stp>VOL_SURF_DELTA_OVR</stp>
        <stp>15</stp>
        <stp>VOL_SURF_MTY_OVR</stp>
        <stp>18M</stp>
        <stp>VOL_SURF_CALLPUT_OVR</stp>
        <stp>P</stp>
        <tr r="V45" s="14"/>
      </tp>
      <tp t="e">
        <v>#N/A</v>
        <stp/>
        <stp>##V3_BDHV12</stp>
        <stp>BPSCVA25  Curncy</stp>
        <stp>Mid</stp>
        <stp>30/12/2016</stp>
        <stp>30/12/2016</stp>
        <stp>[Fichier Market data Bloomberg Multicurve.xlsm]basis!R47C5</stp>
        <tr r="E47" s="13"/>
      </tp>
      <tp t="e">
        <v>#N/A</v>
        <stp/>
        <stp>##V3_BDHV12</stp>
        <stp>BPSCVA12  Curncy</stp>
        <stp>Mid</stp>
        <stp>30/12/2016</stp>
        <stp>30/12/2016</stp>
        <stp>[Fichier Market data Bloomberg Multicurve.xlsm]basis!R44C5</stp>
        <tr r="E44" s="13"/>
      </tp>
      <tp t="e">
        <v>#N/A</v>
        <stp/>
        <stp>##V3_BDHV12</stp>
        <stp>BPSIVF25  Curncy</stp>
        <stp>Mid</stp>
        <stp>30/12/2016</stp>
        <stp>30/12/2016</stp>
        <stp>[Fichier Market data Bloomberg Multicurve.xlsm]basis!R47C6</stp>
        <tr r="F47" s="13"/>
      </tp>
      <tp t="e">
        <v>#N/A</v>
        <stp/>
        <stp>##V3_BDHV12</stp>
        <stp>BPSIVF12  Curncy</stp>
        <stp>Mid</stp>
        <stp>30/12/2016</stp>
        <stp>30/12/2016</stp>
        <stp>[Fichier Market data Bloomberg Multicurve.xlsm]basis!R44C6</stp>
        <tr r="F44" s="13"/>
      </tp>
      <tp>
        <v>11.651999999999999</v>
        <stp/>
        <stp>##V3_BDPV12</stp>
        <stp>EURGBP BGN Curncy</stp>
        <stp>SP_VOL_SURF_MID</stp>
        <stp>[Fichier Market data Bloomberg Multicurve 30122016.xlsm]Volatilites FX!R51C20</stp>
        <stp>REFERENCE_DATE</stp>
        <stp>20161230</stp>
        <stp>VOL_SURF_DELTA_OVR</stp>
        <stp>25</stp>
        <stp>VOL_SURF_MTY_OVR</stp>
        <stp>10Y</stp>
        <stp>VOL_SURF_CALLPUT_OVR</stp>
        <stp>P</stp>
        <tr r="T51" s="14"/>
      </tp>
      <tp>
        <v>12.147</v>
        <stp/>
        <stp>##V3_BDPV12</stp>
        <stp>EURGBP BGN Curncy</stp>
        <stp>SP_VOL_SURF_MID</stp>
        <stp>[Fichier Market data Bloomberg Multicurve 30122016.xlsm]Volatilites FX!R45C21</stp>
        <stp>REFERENCE_DATE</stp>
        <stp>20161230</stp>
        <stp>VOL_SURF_DELTA_OVR</stp>
        <stp>15</stp>
        <stp>VOL_SURF_MTY_OVR</stp>
        <stp>18M</stp>
        <stp>VOL_SURF_CALLPUT_OVR</stp>
        <stp>C</stp>
        <tr r="U45" s="14"/>
      </tp>
      <tp t="e">
        <v>#N/A</v>
        <stp/>
        <stp>##V3_BDHV12</stp>
        <stp>BPSCVA15  Curncy</stp>
        <stp>Mid</stp>
        <stp>30/12/2016</stp>
        <stp>30/12/2016</stp>
        <stp>[Fichier Market data Bloomberg Multicurve.xlsm]basis!R45C5</stp>
        <tr r="E45" s="13"/>
      </tp>
      <tp t="e">
        <v>#N/A</v>
        <stp/>
        <stp>##V3_BDHV12</stp>
        <stp>BPSCVA20  Curncy</stp>
        <stp>Mid</stp>
        <stp>30/12/2016</stp>
        <stp>30/12/2016</stp>
        <stp>[Fichier Market data Bloomberg Multicurve.xlsm]basis!R46C5</stp>
        <tr r="E46" s="13"/>
      </tp>
      <tp t="e">
        <v>#N/A</v>
        <stp/>
        <stp>##V3_BDHV12</stp>
        <stp>BPSCVA40  Curncy</stp>
        <stp>Mid</stp>
        <stp>30/12/2016</stp>
        <stp>30/12/2016</stp>
        <stp>[Fichier Market data Bloomberg Multicurve.xlsm]basis!R50C5</stp>
        <tr r="E50" s="13"/>
      </tp>
      <tp t="e">
        <v>#N/A</v>
        <stp/>
        <stp>##V3_BDHV12</stp>
        <stp>BPSCVA50  Curncy</stp>
        <stp>Mid</stp>
        <stp>30/12/2016</stp>
        <stp>30/12/2016</stp>
        <stp>[Fichier Market data Bloomberg Multicurve.xlsm]basis!R51C5</stp>
        <tr r="E51" s="13"/>
      </tp>
      <tp t="e">
        <v>#N/A</v>
        <stp/>
        <stp>##V3_BDHV12</stp>
        <stp>BPSIVF15  Curncy</stp>
        <stp>Mid</stp>
        <stp>30/12/2016</stp>
        <stp>30/12/2016</stp>
        <stp>[Fichier Market data Bloomberg Multicurve.xlsm]basis!R45C6</stp>
        <tr r="F45" s="13"/>
      </tp>
      <tp t="e">
        <v>#N/A</v>
        <stp/>
        <stp>##V3_BCURVEV12</stp>
        <stp>[Fichier Market data Bloomberg Multicurve.xlsm]CHF!R12C60</stp>
        <stp>CHF 6M</stp>
        <stp>CurveDate=42734</stp>
        <stp>View=Extended</stp>
        <tr r="BH12" s="7"/>
      </tp>
      <tp t="e">
        <v>#N/A</v>
        <stp/>
        <stp>##V3_BDHV12</stp>
        <stp>BPSIVF40  Curncy</stp>
        <stp>Mid</stp>
        <stp>30/12/2016</stp>
        <stp>30/12/2016</stp>
        <stp>[Fichier Market data Bloomberg Multicurve.xlsm]basis!R50C6</stp>
        <tr r="F50" s="13"/>
      </tp>
      <tp t="e">
        <v>#N/A</v>
        <stp/>
        <stp>##V3_BDHV12</stp>
        <stp>BPSIVF50  Curncy</stp>
        <stp>Mid</stp>
        <stp>30/12/2016</stp>
        <stp>30/12/2016</stp>
        <stp>[Fichier Market data Bloomberg Multicurve.xlsm]basis!R51C6</stp>
        <tr r="F51" s="13"/>
      </tp>
      <tp t="e">
        <v>#N/A</v>
        <stp/>
        <stp>##V3_BDHV12</stp>
        <stp>BPSIVF20  Curncy</stp>
        <stp>Mid</stp>
        <stp>30/12/2016</stp>
        <stp>30/12/2016</stp>
        <stp>[Fichier Market data Bloomberg Multicurve.xlsm]basis!R46C6</stp>
        <tr r="F46" s="13"/>
      </tp>
      <tp>
        <v>12.981</v>
        <stp/>
        <stp>##V3_BDPV12</stp>
        <stp>EURGBP BGN Curncy</stp>
        <stp>SP_VOL_SURF_MID</stp>
        <stp>[Fichier Market data Bloomberg Multicurve 30122016.xlsm]Volatilites FX!R51C21</stp>
        <stp>REFERENCE_DATE</stp>
        <stp>20161230</stp>
        <stp>VOL_SURF_DELTA_OVR</stp>
        <stp>15</stp>
        <stp>VOL_SURF_MTY_OVR</stp>
        <stp>10Y</stp>
        <stp>VOL_SURF_CALLPUT_OVR</stp>
        <stp>C</stp>
        <tr r="U51" s="14"/>
      </tp>
      <tp>
        <v>11.17</v>
        <stp/>
        <stp>##V3_BDPV12</stp>
        <stp>EURGBP BGN Curncy</stp>
        <stp>SP_VOL_SURF_MID</stp>
        <stp>[Fichier Market data Bloomberg Multicurve 30122016.xlsm]Volatilites FX!R45C20</stp>
        <stp>REFERENCE_DATE</stp>
        <stp>20161230</stp>
        <stp>VOL_SURF_DELTA_OVR</stp>
        <stp>25</stp>
        <stp>VOL_SURF_MTY_OVR</stp>
        <stp>18M</stp>
        <stp>VOL_SURF_CALLPUT_OVR</stp>
        <stp>P</stp>
        <tr r="T45" s="14"/>
      </tp>
      <tp t="e">
        <v>#N/A</v>
        <stp/>
        <stp>##V3_BDHV12</stp>
        <stp>BPSCVA30  Curncy</stp>
        <stp>Mid</stp>
        <stp>30/12/2016</stp>
        <stp>30/12/2016</stp>
        <stp>[Fichier Market data Bloomberg Multicurve.xlsm]basis!R48C5</stp>
        <tr r="E48" s="13"/>
      </tp>
      <tp t="e">
        <v>#N/A</v>
        <stp/>
        <stp>##V3_BDHV12</stp>
        <stp>BPSIVF30  Curncy</stp>
        <stp>Mid</stp>
        <stp>30/12/2016</stp>
        <stp>30/12/2016</stp>
        <stp>[Fichier Market data Bloomberg Multicurve.xlsm]basis!R48C6</stp>
        <tr r="F48" s="13"/>
      </tp>
      <tp t="e">
        <v>#N/A</v>
        <stp/>
        <stp>##V3_BDHV12</stp>
        <stp>JYSWAP10 BGN  Curncy</stp>
        <stp>Mid</stp>
        <stp>30/12/2016</stp>
        <stp>30/12/2016</stp>
        <stp>[Fichier Market data Bloomberg Multicurve.xlsm]Swap Rates!R19C34</stp>
        <tr r="AH19" s="11"/>
      </tp>
      <tp t="e">
        <v>#N/A</v>
        <stp/>
        <stp>##V3_BDHV12</stp>
        <stp>JYSWAP12 BGN  Curncy</stp>
        <stp>Mid</stp>
        <stp>30/12/2016</stp>
        <stp>30/12/2016</stp>
        <stp>[Fichier Market data Bloomberg Multicurve.xlsm]Swap Rates!R20C34</stp>
        <tr r="AH20" s="11"/>
      </tp>
      <tp t="e">
        <v>#N/A</v>
        <stp/>
        <stp>##V3_BDHV12</stp>
        <stp>BPSCVA35  Curncy</stp>
        <stp>Mid</stp>
        <stp>30/12/2016</stp>
        <stp>30/12/2016</stp>
        <stp>[Fichier Market data Bloomberg Multicurve.xlsm]basis!R49C5</stp>
        <tr r="E49" s="13"/>
      </tp>
      <tp t="e">
        <v>#N/A</v>
        <stp/>
        <stp>##V3_BDHV12</stp>
        <stp>BPSIVF35  Curncy</stp>
        <stp>Mid</stp>
        <stp>30/12/2016</stp>
        <stp>30/12/2016</stp>
        <stp>[Fichier Market data Bloomberg Multicurve.xlsm]basis!R49C6</stp>
        <tr r="F49" s="13"/>
      </tp>
      <tp t="e">
        <v>#N/A</v>
        <stp/>
        <stp>##V3_BDHV12</stp>
        <stp>CHF BGNL Curncy</stp>
        <stp>Mid</stp>
        <stp>30/12/2016</stp>
        <stp>30/12/2016</stp>
        <stp>[Fichier Market data Bloomberg Multicurve.xlsm]Swaps points!R8C18</stp>
        <tr r="R8" s="12"/>
      </tp>
      <tp t="e">
        <v>#N/A</v>
        <stp/>
        <stp>##V3_BDHV12</stp>
        <stp>SFSW30V3 CMPN Curncy</stp>
        <stp>Mid</stp>
        <stp>30/12/2016</stp>
        <stp>30/12/2016</stp>
        <stp>[Fichier Market data Bloomberg Multicurve.xlsm]Swap Rates!R27C28</stp>
        <tr r="AB27" s="11"/>
      </tp>
      <tp t="e">
        <v>#N/A</v>
        <stp/>
        <stp>##V3_BDHV12</stp>
        <stp>SFSW25V3 CMPN Curncy</stp>
        <stp>Mid</stp>
        <stp>30/12/2016</stp>
        <stp>30/12/2016</stp>
        <stp>[Fichier Market data Bloomberg Multicurve.xlsm]Swap Rates!R26C28</stp>
        <tr r="AB26" s="11"/>
      </tp>
      <tp t="e">
        <v>#N/A</v>
        <stp/>
        <stp>##V3_BDHV12</stp>
        <stp>SFSW20V3 CMPN Curncy</stp>
        <stp>Mid</stp>
        <stp>30/12/2016</stp>
        <stp>30/12/2016</stp>
        <stp>[Fichier Market data Bloomberg Multicurve.xlsm]Swap Rates!R25C28</stp>
        <tr r="AB25" s="11"/>
      </tp>
      <tp t="e">
        <v>#N/A</v>
        <stp/>
        <stp>##V3_BDHV12</stp>
        <stp>GBP BGNL Curncy</stp>
        <stp>Mid</stp>
        <stp>30/12/2016</stp>
        <stp>30/12/2016</stp>
        <stp>[Fichier Market data Bloomberg Multicurve.xlsm]Swaps points!R8C12</stp>
        <tr r="L8" s="12"/>
      </tp>
      <tp>
        <v>11.509</v>
        <stp/>
        <stp>##V3_BDPV12</stp>
        <stp>EURGBP BGN Curncy</stp>
        <stp>SP_VOL_SURF_MID</stp>
        <stp>[Fichier Market data Bloomberg Multicurve 30122016.xlsm]Volatilites FX!R51C18</stp>
        <stp>REFERENCE_DATE</stp>
        <stp>20161230</stp>
        <stp>VOL_SURF_DELTA_OVR</stp>
        <stp>35</stp>
        <stp>VOL_SURF_MTY_OVR</stp>
        <stp>10Y</stp>
        <stp>VOL_SURF_CALLPUT_OVR</stp>
        <stp>P</stp>
        <tr r="R51" s="14"/>
      </tp>
      <tp>
        <v>11.48</v>
        <stp/>
        <stp>##V3_BDPV12</stp>
        <stp>EURGBP BGN Curncy</stp>
        <stp>SP_VOL_SURF_MID</stp>
        <stp>[Fichier Market data Bloomberg Multicurve 30122016.xlsm]Volatilites FX!R45C19</stp>
        <stp>REFERENCE_DATE</stp>
        <stp>20161230</stp>
        <stp>VOL_SURF_DELTA_OVR</stp>
        <stp>25</stp>
        <stp>VOL_SURF_MTY_OVR</stp>
        <stp>18M</stp>
        <stp>VOL_SURF_CALLPUT_OVR</stp>
        <stp>C</stp>
        <tr r="S45" s="14"/>
      </tp>
      <tp t="e">
        <v>#N/A</v>
        <stp/>
        <stp>##V3_BDHV12</stp>
        <stp>SFSW15V3 CMPN Curncy</stp>
        <stp>Mid</stp>
        <stp>30/12/2016</stp>
        <stp>30/12/2016</stp>
        <stp>[Fichier Market data Bloomberg Multicurve.xlsm]Swap Rates!R24C28</stp>
        <tr r="AB24" s="11"/>
      </tp>
      <tp t="e">
        <v>#N/A</v>
        <stp/>
        <stp>##V3_BDHV12</stp>
        <stp>SFSW12V3 CMPN Curncy</stp>
        <stp>Mid</stp>
        <stp>30/12/2016</stp>
        <stp>30/12/2016</stp>
        <stp>[Fichier Market data Bloomberg Multicurve.xlsm]Swap Rates!R21C28</stp>
        <tr r="AB21" s="11"/>
      </tp>
      <tp t="e">
        <v>#N/A</v>
        <stp/>
        <stp>##V3_BDHV12</stp>
        <stp>SFSW11V3 CMPN Curncy</stp>
        <stp>Mid</stp>
        <stp>30/12/2016</stp>
        <stp>30/12/2016</stp>
        <stp>[Fichier Market data Bloomberg Multicurve.xlsm]Swap Rates!R20C28</stp>
        <tr r="AB20" s="11"/>
      </tp>
      <tp t="e">
        <v>#N/A</v>
        <stp/>
        <stp>##V3_BDHV12</stp>
        <stp>SFSW10V3 CMPN Curncy</stp>
        <stp>Mid</stp>
        <stp>30/12/2016</stp>
        <stp>30/12/2016</stp>
        <stp>[Fichier Market data Bloomberg Multicurve.xlsm]Swap Rates!R19C28</stp>
        <tr r="AB19" s="11"/>
      </tp>
      <tp t="e">
        <v>#N/A</v>
        <stp/>
        <stp>##V3_BDHV12</stp>
        <stp>EUSW9V3 BGN  Curncy</stp>
        <stp>Mid</stp>
        <stp>30/12/2016</stp>
        <stp>30/12/2016</stp>
        <stp>[Fichier Market data Bloomberg Multicurve.xlsm]Swap Rates!R18C6</stp>
        <tr r="F18" s="11"/>
      </tp>
      <tp>
        <v>12.146000000000001</v>
        <stp/>
        <stp>##V3_BDPV12</stp>
        <stp>EURGBP BGN Curncy</stp>
        <stp>SP_VOL_SURF_MID</stp>
        <stp>[Fichier Market data Bloomberg Multicurve 30122016.xlsm]Volatilites FX!R51C19</stp>
        <stp>REFERENCE_DATE</stp>
        <stp>20161230</stp>
        <stp>VOL_SURF_DELTA_OVR</stp>
        <stp>25</stp>
        <stp>VOL_SURF_MTY_OVR</stp>
        <stp>10Y</stp>
        <stp>VOL_SURF_CALLPUT_OVR</stp>
        <stp>C</stp>
        <tr r="S51" s="14"/>
      </tp>
      <tp>
        <v>10.946999999999999</v>
        <stp/>
        <stp>##V3_BDPV12</stp>
        <stp>EURGBP BGN Curncy</stp>
        <stp>SP_VOL_SURF_MID</stp>
        <stp>[Fichier Market data Bloomberg Multicurve 30122016.xlsm]Volatilites FX!R45C18</stp>
        <stp>REFERENCE_DATE</stp>
        <stp>20161230</stp>
        <stp>VOL_SURF_DELTA_OVR</stp>
        <stp>35</stp>
        <stp>VOL_SURF_MTY_OVR</stp>
        <stp>18M</stp>
        <stp>VOL_SURF_CALLPUT_OVR</stp>
        <stp>P</stp>
        <tr r="R45" s="14"/>
      </tp>
      <tp>
        <v>114.8</v>
        <stp/>
        <stp>##V3_BDHV12</stp>
        <stp>JYCV7    BBIR Curncy</stp>
        <stp>Mid</stp>
        <stp>30/12/2016</stp>
        <stp>30/12/2016</stp>
        <stp>[Fichier Market data Bloomberg Multicurve 30122016.xlsm]Volatilites Caps!R86C4</stp>
        <tr r="D86" s="10"/>
      </tp>
      <tp t="s">
        <v>#N/A N/A</v>
        <stp/>
        <stp>##V3_BDHV12</stp>
        <stp>SFCV2    BBIR Curncy</stp>
        <stp>Mid</stp>
        <stp>30/12/2016</stp>
        <stp>30/12/2016</stp>
        <stp>[Fichier Market data Bloomberg Multicurve 30122016.xlsm]Volatilites Caps!R66C4</stp>
        <tr r="D66" s="10"/>
      </tp>
    </main>
    <main first="bloomberg.rtd">
      <tp t="e">
        <v>#N/A</v>
        <stp/>
        <stp>##V3_BDHV12</stp>
        <stp>S0315D 31Q BLC2 Curncy</stp>
        <stp>Mid</stp>
        <stp>30/12/2016</stp>
        <stp>30/12/2016</stp>
        <stp>[Fichier Market data Bloomberg Multicurve.xlsm]GBP!R55C101</stp>
        <tr r="CW55" s="6"/>
      </tp>
      <tp t="e">
        <v>#N/A</v>
        <stp/>
        <stp>##V3_BDHV12</stp>
        <stp>S0315D 21Q BLC2 Curncy</stp>
        <stp>Mid</stp>
        <stp>30/12/2016</stp>
        <stp>30/12/2016</stp>
        <stp>[Fichier Market data Bloomberg Multicurve.xlsm]GBP!R45C101</stp>
        <tr r="CW45" s="6"/>
      </tp>
      <tp t="e">
        <v>#N/A</v>
        <stp/>
        <stp>##V3_BDHV12</stp>
        <stp>S0315D 41Y BLC2 Curncy</stp>
        <stp>Mid</stp>
        <stp>30/12/2016</stp>
        <stp>30/12/2016</stp>
        <stp>[Fichier Market data Bloomberg Multicurve.xlsm]GBP!R95C101</stp>
        <tr r="CW95" s="6"/>
      </tp>
      <tp t="e">
        <v>#N/A</v>
        <stp/>
        <stp>##V3_BDHV12</stp>
        <stp>S0315Z 21M BLC2 Curncy</stp>
        <stp>Mid</stp>
        <stp>30/12/2016</stp>
        <stp>30/12/2016</stp>
        <stp>[Fichier Market data Bloomberg Multicurve.xlsm]GBP!R31C100</stp>
        <tr r="CV31" s="6"/>
      </tp>
      <tp t="e">
        <v>#N/A</v>
        <stp/>
        <stp>##V3_BDHV12</stp>
        <stp>S0315Z 11M BLC2 Curncy</stp>
        <stp>Mid</stp>
        <stp>30/12/2016</stp>
        <stp>30/12/2016</stp>
        <stp>[Fichier Market data Bloomberg Multicurve.xlsm]GBP!R27C100</stp>
        <tr r="CV27" s="6"/>
      </tp>
      <tp t="e">
        <v>#N/A</v>
        <stp/>
        <stp>##V3_BDHV12</stp>
        <stp>S0315D 31Y BLC2 Curncy</stp>
        <stp>Mid</stp>
        <stp>30/12/2016</stp>
        <stp>30/12/2016</stp>
        <stp>[Fichier Market data Bloomberg Multicurve.xlsm]GBP!R85C101</stp>
        <tr r="CW85" s="6"/>
      </tp>
      <tp t="e">
        <v>#N/A</v>
        <stp/>
        <stp>##V3_BDHV12</stp>
        <stp>S0315D 21Y BLC2 Curncy</stp>
        <stp>Mid</stp>
        <stp>30/12/2016</stp>
        <stp>30/12/2016</stp>
        <stp>[Fichier Market data Bloomberg Multicurve.xlsm]GBP!R75C101</stp>
        <tr r="CW75" s="6"/>
      </tp>
      <tp t="e">
        <v>#N/A</v>
        <stp/>
        <stp>##V3_BDHV12</stp>
        <stp>S0315D 11Y BLC2 Curncy</stp>
        <stp>Mid</stp>
        <stp>30/12/2016</stp>
        <stp>30/12/2016</stp>
        <stp>[Fichier Market data Bloomberg Multicurve.xlsm]GBP!R65C101</stp>
        <tr r="CW65" s="6"/>
      </tp>
      <tp t="e">
        <v>#N/A</v>
        <stp/>
        <stp>##V3_BDHV12</stp>
        <stp>S0315Z 5Y BLC2 Curncy</stp>
        <stp>Mid</stp>
        <stp>30/12/2016</stp>
        <stp>30/12/2016</stp>
        <stp>[Fichier Market data Bloomberg Multicurve.xlsm]GBP!R44C100</stp>
        <tr r="CV44" s="6"/>
      </tp>
      <tp t="e">
        <v>#N/A</v>
        <stp/>
        <stp>##V3_BDHV12</stp>
        <stp>S0315D 5Y BLC2 Curncy</stp>
        <stp>Mid</stp>
        <stp>30/12/2016</stp>
        <stp>30/12/2016</stp>
        <stp>[Fichier Market data Bloomberg Multicurve.xlsm]GBP!R44C101</stp>
        <tr r="CW44" s="6"/>
      </tp>
      <tp t="e">
        <v>#N/A</v>
        <stp/>
        <stp>##V3_BDHV12</stp>
        <stp>S0315Z 21Y BLC2 Curncy</stp>
        <stp>Mid</stp>
        <stp>30/12/2016</stp>
        <stp>30/12/2016</stp>
        <stp>[Fichier Market data Bloomberg Multicurve.xlsm]GBP!R75C100</stp>
        <tr r="CV75" s="6"/>
      </tp>
      <tp t="e">
        <v>#N/A</v>
        <stp/>
        <stp>##V3_BDHV12</stp>
        <stp>S0315Z 11Y BLC2 Curncy</stp>
        <stp>Mid</stp>
        <stp>30/12/2016</stp>
        <stp>30/12/2016</stp>
        <stp>[Fichier Market data Bloomberg Multicurve.xlsm]GBP!R65C100</stp>
        <tr r="CV65" s="6"/>
      </tp>
      <tp t="e">
        <v>#N/A</v>
        <stp/>
        <stp>##V3_BDHV12</stp>
        <stp>S0315Z 41Y BLC2 Curncy</stp>
        <stp>Mid</stp>
        <stp>30/12/2016</stp>
        <stp>30/12/2016</stp>
        <stp>[Fichier Market data Bloomberg Multicurve.xlsm]GBP!R95C100</stp>
        <tr r="CV95" s="6"/>
      </tp>
      <tp t="e">
        <v>#N/A</v>
        <stp/>
        <stp>##V3_BDHV12</stp>
        <stp>S0315D 21M BLC2 Curncy</stp>
        <stp>Mid</stp>
        <stp>30/12/2016</stp>
        <stp>30/12/2016</stp>
        <stp>[Fichier Market data Bloomberg Multicurve.xlsm]GBP!R31C101</stp>
        <tr r="CW31" s="6"/>
      </tp>
      <tp t="e">
        <v>#N/A</v>
        <stp/>
        <stp>##V3_BDHV12</stp>
        <stp>S0315Z 5M BLC2 Curncy</stp>
        <stp>Mid</stp>
        <stp>30/12/2016</stp>
        <stp>30/12/2016</stp>
        <stp>[Fichier Market data Bloomberg Multicurve.xlsm]GBP!R21C100</stp>
        <tr r="CV21" s="6"/>
      </tp>
      <tp t="e">
        <v>#N/A</v>
        <stp/>
        <stp>##V3_BDHV12</stp>
        <stp>S0315D 5M BLC2 Curncy</stp>
        <stp>Mid</stp>
        <stp>30/12/2016</stp>
        <stp>30/12/2016</stp>
        <stp>[Fichier Market data Bloomberg Multicurve.xlsm]GBP!R21C101</stp>
        <tr r="CW21" s="6"/>
      </tp>
      <tp t="e">
        <v>#N/A</v>
        <stp/>
        <stp>##V3_BDHV12</stp>
        <stp>S0315D 11M BLC2 Curncy</stp>
        <stp>Mid</stp>
        <stp>30/12/2016</stp>
        <stp>30/12/2016</stp>
        <stp>[Fichier Market data Bloomberg Multicurve.xlsm]GBP!R27C101</stp>
        <tr r="CW27" s="6"/>
      </tp>
      <tp t="e">
        <v>#N/A</v>
        <stp/>
        <stp>##V3_BDHV12</stp>
        <stp>S0315Z 31Y BLC2 Curncy</stp>
        <stp>Mid</stp>
        <stp>30/12/2016</stp>
        <stp>30/12/2016</stp>
        <stp>[Fichier Market data Bloomberg Multicurve.xlsm]GBP!R85C100</stp>
        <tr r="CV85" s="6"/>
      </tp>
      <tp t="e">
        <v>#N/A</v>
        <stp/>
        <stp>##V3_BDHV12</stp>
        <stp>S0315Z 31Q BLC2 Curncy</stp>
        <stp>Mid</stp>
        <stp>30/12/2016</stp>
        <stp>30/12/2016</stp>
        <stp>[Fichier Market data Bloomberg Multicurve.xlsm]GBP!R55C100</stp>
        <tr r="CV55" s="6"/>
      </tp>
      <tp t="e">
        <v>#N/A</v>
        <stp/>
        <stp>##V3_BDHV12</stp>
        <stp>S0315Z 21Q BLC2 Curncy</stp>
        <stp>Mid</stp>
        <stp>30/12/2016</stp>
        <stp>30/12/2016</stp>
        <stp>[Fichier Market data Bloomberg Multicurve.xlsm]GBP!R45C100</stp>
        <tr r="CV45" s="6"/>
      </tp>
      <tp t="e">
        <v>#N/A</v>
        <stp/>
        <stp>##V3_BDHV12</stp>
        <stp>EUBS7  Curncy</stp>
        <stp>Mid</stp>
        <stp>30/12/2016</stp>
        <stp>30/12/2016</stp>
        <stp>[Fichier Market data Bloomberg Multicurve.xlsm]basis!R16C4</stp>
        <tr r="D16" s="13"/>
      </tp>
      <tp t="e">
        <v>#N/A</v>
        <stp/>
        <stp>##V3_BDHV12</stp>
        <stp>EUBSS5  Curncy</stp>
        <stp>Mid</stp>
        <stp>30/12/2016</stp>
        <stp>30/12/2016</stp>
        <stp>[Fichier Market data Bloomberg Multicurve.xlsm]basis!R38C4</stp>
        <tr r="D38" s="13"/>
      </tp>
      <tp t="e">
        <v>#N/A</v>
        <stp/>
        <stp>##V3_BDHV12</stp>
        <stp>BPBS7  Curncy</stp>
        <stp>Mid</stp>
        <stp>30/12/2016</stp>
        <stp>30/12/2016</stp>
        <stp>[Fichier Market data Bloomberg Multicurve.xlsm]basis!R16C5</stp>
        <tr r="E16" s="13"/>
      </tp>
      <tp t="e">
        <v>#N/A</v>
        <stp/>
        <stp>##V3_BDHV12</stp>
        <stp>JYBS7  Curncy</stp>
        <stp>Mid</stp>
        <stp>30/12/2016</stp>
        <stp>30/12/2016</stp>
        <stp>[Fichier Market data Bloomberg Multicurve.xlsm]basis!R16C7</stp>
        <tr r="G16" s="13"/>
      </tp>
      <tp t="e">
        <v>#N/A</v>
        <stp/>
        <stp>##V3_BDHV12</stp>
        <stp>EUSW2V3 BGN Curncy</stp>
        <stp>Mid</stp>
        <stp>30/12/2016</stp>
        <stp>30/12/2016</stp>
        <stp>[Fichier Market data Bloomberg Multicurve.xlsm]Swap Rates!R11C6</stp>
        <tr r="F11" s="11"/>
      </tp>
      <tp t="e">
        <v>#N/A</v>
        <stp/>
        <stp>##V3_BDHV12</stp>
        <stp>SFBS7  Curncy</stp>
        <stp>Mid</stp>
        <stp>30/12/2016</stp>
        <stp>30/12/2016</stp>
        <stp>[Fichier Market data Bloomberg Multicurve.xlsm]basis!R16C6</stp>
        <tr r="F16" s="13"/>
      </tp>
      <tp t="e">
        <v>#N/A</v>
        <stp/>
        <stp>##V3_BCURVEV12</stp>
        <stp>[Fichier Market data Bloomberg Multicurve.xlsm]CHF!R12C41</stp>
        <stp>S254</stp>
        <stp>CurveDate=42734</stp>
        <stp>View=Extended</stp>
        <tr r="AO12" s="7"/>
      </tp>
      <tp>
        <v>107.83499999999999</v>
        <stp/>
        <stp>##V3_BDHV12</stp>
        <stp>JYCV8    BBIR Curncy</stp>
        <stp>Mid</stp>
        <stp>30/12/2016</stp>
        <stp>30/12/2016</stp>
        <stp>[Fichier Market data Bloomberg Multicurve 30122016.xlsm]Volatilites Caps!R87C4</stp>
        <tr r="D87" s="10"/>
      </tp>
      <tp t="s">
        <v>#N/A N/A</v>
        <stp/>
        <stp>##V3_BDHV12</stp>
        <stp>SFCV3    BBIR Curncy</stp>
        <stp>Mid</stp>
        <stp>30/12/2016</stp>
        <stp>30/12/2016</stp>
        <stp>[Fichier Market data Bloomberg Multicurve 30122016.xlsm]Volatilites Caps!R67C4</stp>
        <tr r="D67" s="10"/>
      </tp>
      <tp t="e">
        <v>#N/A</v>
        <stp/>
        <stp>##V3_BDHV12</stp>
        <stp>S0315D 30Q BLC2 Curncy</stp>
        <stp>Mid</stp>
        <stp>30/12/2016</stp>
        <stp>30/12/2016</stp>
        <stp>[Fichier Market data Bloomberg Multicurve.xlsm]GBP!R54C101</stp>
        <tr r="CW54" s="6"/>
      </tp>
      <tp t="e">
        <v>#N/A</v>
        <stp/>
        <stp>##V3_BDHV12</stp>
        <stp>S0315D 40Y BLC2 Curncy</stp>
        <stp>Mid</stp>
        <stp>30/12/2016</stp>
        <stp>30/12/2016</stp>
        <stp>[Fichier Market data Bloomberg Multicurve.xlsm]GBP!R94C101</stp>
        <tr r="CW94" s="6"/>
      </tp>
      <tp t="e">
        <v>#N/A</v>
        <stp/>
        <stp>##V3_BDHV12</stp>
        <stp>S0315Z 30M BLC2 Curncy</stp>
        <stp>Mid</stp>
        <stp>30/12/2016</stp>
        <stp>30/12/2016</stp>
        <stp>[Fichier Market data Bloomberg Multicurve.xlsm]GBP!R34C100</stp>
        <tr r="CV34" s="6"/>
      </tp>
      <tp t="e">
        <v>#N/A</v>
        <stp/>
        <stp>##V3_BDHV12</stp>
        <stp>S0315Z 10M BLC2 Curncy</stp>
        <stp>Mid</stp>
        <stp>30/12/2016</stp>
        <stp>30/12/2016</stp>
        <stp>[Fichier Market data Bloomberg Multicurve.xlsm]GBP!R26C100</stp>
        <tr r="CV26" s="6"/>
      </tp>
      <tp t="e">
        <v>#N/A</v>
        <stp/>
        <stp>##V3_BDHV12</stp>
        <stp>S0315D 30Y BLC2 Curncy</stp>
        <stp>Mid</stp>
        <stp>30/12/2016</stp>
        <stp>30/12/2016</stp>
        <stp>[Fichier Market data Bloomberg Multicurve.xlsm]GBP!R84C101</stp>
        <tr r="CW84" s="6"/>
      </tp>
      <tp t="e">
        <v>#N/A</v>
        <stp/>
        <stp>##V3_BDHV12</stp>
        <stp>S0315D 20Y BLC2 Curncy</stp>
        <stp>Mid</stp>
        <stp>30/12/2016</stp>
        <stp>30/12/2016</stp>
        <stp>[Fichier Market data Bloomberg Multicurve.xlsm]GBP!R74C101</stp>
        <tr r="CW74" s="6"/>
      </tp>
      <tp t="e">
        <v>#N/A</v>
        <stp/>
        <stp>##V3_BDHV12</stp>
        <stp>S0315D 10Y BLC2 Curncy</stp>
        <stp>Mid</stp>
        <stp>30/12/2016</stp>
        <stp>30/12/2016</stp>
        <stp>[Fichier Market data Bloomberg Multicurve.xlsm]GBP!R64C101</stp>
        <tr r="CW64" s="6"/>
      </tp>
      <tp t="e">
        <v>#N/A</v>
        <stp/>
        <stp>##V3_BDHV12</stp>
        <stp>S0315Z 4Y BLC2 Curncy</stp>
        <stp>Mid</stp>
        <stp>30/12/2016</stp>
        <stp>30/12/2016</stp>
        <stp>[Fichier Market data Bloomberg Multicurve.xlsm]GBP!R40C100</stp>
        <tr r="CV40" s="6"/>
      </tp>
      <tp t="e">
        <v>#N/A</v>
        <stp/>
        <stp>##V3_BDHV12</stp>
        <stp>S0315D 4Y BLC2 Curncy</stp>
        <stp>Mid</stp>
        <stp>30/12/2016</stp>
        <stp>30/12/2016</stp>
        <stp>[Fichier Market data Bloomberg Multicurve.xlsm]GBP!R40C101</stp>
        <tr r="CW40" s="6"/>
      </tp>
      <tp t="e">
        <v>#N/A</v>
        <stp/>
        <stp>##V3_BDHV12</stp>
        <stp>S0315Z 20Y BLC2 Curncy</stp>
        <stp>Mid</stp>
        <stp>30/12/2016</stp>
        <stp>30/12/2016</stp>
        <stp>[Fichier Market data Bloomberg Multicurve.xlsm]GBP!R74C100</stp>
        <tr r="CV74" s="6"/>
      </tp>
      <tp t="e">
        <v>#N/A</v>
        <stp/>
        <stp>##V3_BDHV12</stp>
        <stp>S0315Z 10Y BLC2 Curncy</stp>
        <stp>Mid</stp>
        <stp>30/12/2016</stp>
        <stp>30/12/2016</stp>
        <stp>[Fichier Market data Bloomberg Multicurve.xlsm]GBP!R64C100</stp>
        <tr r="CV64" s="6"/>
      </tp>
      <tp t="e">
        <v>#N/A</v>
        <stp/>
        <stp>##V3_BDHV12</stp>
        <stp>S0315D 30M BLC2 Curncy</stp>
        <stp>Mid</stp>
        <stp>30/12/2016</stp>
        <stp>30/12/2016</stp>
        <stp>[Fichier Market data Bloomberg Multicurve.xlsm]GBP!R34C101</stp>
        <tr r="CW34" s="6"/>
      </tp>
      <tp t="e">
        <v>#N/A</v>
        <stp/>
        <stp>##V3_BDHV12</stp>
        <stp>S0315Z 40Y BLC2 Curncy</stp>
        <stp>Mid</stp>
        <stp>30/12/2016</stp>
        <stp>30/12/2016</stp>
        <stp>[Fichier Market data Bloomberg Multicurve.xlsm]GBP!R94C100</stp>
        <tr r="CV94" s="6"/>
      </tp>
      <tp t="e">
        <v>#N/A</v>
        <stp/>
        <stp>##V3_BDHV12</stp>
        <stp>S0315Z 4M BLC2 Curncy</stp>
        <stp>Mid</stp>
        <stp>30/12/2016</stp>
        <stp>30/12/2016</stp>
        <stp>[Fichier Market data Bloomberg Multicurve.xlsm]GBP!R20C100</stp>
        <tr r="CV20" s="6"/>
      </tp>
      <tp t="e">
        <v>#N/A</v>
        <stp/>
        <stp>##V3_BDHV12</stp>
        <stp>S0315D 4M BLC2 Curncy</stp>
        <stp>Mid</stp>
        <stp>30/12/2016</stp>
        <stp>30/12/2016</stp>
        <stp>[Fichier Market data Bloomberg Multicurve.xlsm]GBP!R20C101</stp>
        <tr r="CW20" s="6"/>
      </tp>
      <tp t="e">
        <v>#N/A</v>
        <stp/>
        <stp>##V3_BDHV12</stp>
        <stp>S0315D 10M BLC2 Curncy</stp>
        <stp>Mid</stp>
        <stp>30/12/2016</stp>
        <stp>30/12/2016</stp>
        <stp>[Fichier Market data Bloomberg Multicurve.xlsm]GBP!R26C101</stp>
        <tr r="CW26" s="6"/>
      </tp>
      <tp t="e">
        <v>#N/A</v>
        <stp/>
        <stp>##V3_BDHV12</stp>
        <stp>S0315Z 30Y BLC2 Curncy</stp>
        <stp>Mid</stp>
        <stp>30/12/2016</stp>
        <stp>30/12/2016</stp>
        <stp>[Fichier Market data Bloomberg Multicurve.xlsm]GBP!R84C100</stp>
        <tr r="CV84" s="6"/>
      </tp>
      <tp t="e">
        <v>#N/A</v>
        <stp/>
        <stp>##V3_BDHV12</stp>
        <stp>S0315Z 30Q BLC2 Curncy</stp>
        <stp>Mid</stp>
        <stp>30/12/2016</stp>
        <stp>30/12/2016</stp>
        <stp>[Fichier Market data Bloomberg Multicurve.xlsm]GBP!R54C100</stp>
        <tr r="CV54" s="6"/>
      </tp>
      <tp t="e">
        <v>#N/A</v>
        <stp/>
        <stp>##V3_BDHV12</stp>
        <stp>EURJPY6M BGNL Curncy</stp>
        <stp>Mid</stp>
        <stp>30/12/2016</stp>
        <stp>30/12/2016</stp>
        <stp>[Fichier Market data Bloomberg Multicurve.xlsm]Swaps points!R18C42</stp>
        <tr r="AP18" s="12"/>
      </tp>
      <tp t="e">
        <v>#N/A</v>
        <stp/>
        <stp>##V3_BDHV12</stp>
        <stp>EURCHF6M BGNL Curncy</stp>
        <stp>Mid</stp>
        <stp>30/12/2016</stp>
        <stp>30/12/2016</stp>
        <stp>[Fichier Market data Bloomberg Multicurve.xlsm]Swaps points!R18C36</stp>
        <tr r="AJ18" s="12"/>
      </tp>
      <tp t="e">
        <v>#N/A</v>
        <stp/>
        <stp>##V3_BDHV12</stp>
        <stp>EURGBP6M BGNL Curncy</stp>
        <stp>Mid</stp>
        <stp>30/12/2016</stp>
        <stp>30/12/2016</stp>
        <stp>[Fichier Market data Bloomberg Multicurve.xlsm]Swaps points!R18C30</stp>
        <tr r="AD18" s="12"/>
      </tp>
      <tp t="e">
        <v>#N/A</v>
        <stp/>
        <stp>##V3_BDHV12</stp>
        <stp>JYBS8  Curncy</stp>
        <stp>Mid</stp>
        <stp>30/12/2016</stp>
        <stp>30/12/2016</stp>
        <stp>[Fichier Market data Bloomberg Multicurve.xlsm]basis!R17C7</stp>
        <tr r="G17" s="13"/>
      </tp>
      <tp t="e">
        <v>#N/A</v>
        <stp/>
        <stp>##V3_BDHV12</stp>
        <stp>EUBSS6  Curncy</stp>
        <stp>Mid</stp>
        <stp>30/12/2016</stp>
        <stp>30/12/2016</stp>
        <stp>[Fichier Market data Bloomberg Multicurve.xlsm]basis!R39C4</stp>
        <tr r="D39" s="13"/>
      </tp>
      <tp t="e">
        <v>#N/A</v>
        <stp/>
        <stp>##V3_BDHV12</stp>
        <stp>BPBS8  Curncy</stp>
        <stp>Mid</stp>
        <stp>30/12/2016</stp>
        <stp>30/12/2016</stp>
        <stp>[Fichier Market data Bloomberg Multicurve.xlsm]basis!R17C5</stp>
        <tr r="E17" s="13"/>
      </tp>
      <tp t="e">
        <v>#N/A</v>
        <stp/>
        <stp>##V3_BDHV12</stp>
        <stp>EUBS8  Curncy</stp>
        <stp>Mid</stp>
        <stp>30/12/2016</stp>
        <stp>30/12/2016</stp>
        <stp>[Fichier Market data Bloomberg Multicurve.xlsm]basis!R17C4</stp>
        <tr r="D17" s="13"/>
      </tp>
      <tp t="e">
        <v>#N/A</v>
        <stp/>
        <stp>##V3_BDHV12</stp>
        <stp>EUSW1V3 BGN Curncy</stp>
        <stp>Mid</stp>
        <stp>30/12/2016</stp>
        <stp>30/12/2016</stp>
        <stp>[Fichier Market data Bloomberg Multicurve.xlsm]Swap Rates!R10C6</stp>
        <tr r="F10" s="11"/>
      </tp>
      <tp t="e">
        <v>#N/A</v>
        <stp/>
        <stp>##V3_BDHV12</stp>
        <stp>SFBS8  Curncy</stp>
        <stp>Mid</stp>
        <stp>30/12/2016</stp>
        <stp>30/12/2016</stp>
        <stp>[Fichier Market data Bloomberg Multicurve.xlsm]basis!R17C6</stp>
        <tr r="F17" s="13"/>
      </tp>
      <tp>
        <v>148.27000000000001</v>
        <stp/>
        <stp>##V3_BDHV12</stp>
        <stp>JYCV5    BBIR Curncy</stp>
        <stp>Mid</stp>
        <stp>30/12/2016</stp>
        <stp>30/12/2016</stp>
        <stp>[Fichier Market data Bloomberg Multicurve 30122016.xlsm]Volatilites Caps!R84C4</stp>
        <tr r="D84" s="10"/>
      </tp>
      <tp>
        <v>102.9449</v>
        <stp/>
        <stp>##V3_BDHV12</stp>
        <stp>SFCV10   BBIR Curncy</stp>
        <stp>Mid</stp>
        <stp>30/12/2016</stp>
        <stp>30/12/2016</stp>
        <stp>[Fichier Market data Bloomberg Multicurve 30122016.xlsm]Volatilites Caps!R74C4</stp>
        <tr r="D74" s="10"/>
      </tp>
      <tp t="e">
        <v>#N/A</v>
        <stp/>
        <stp>##V3_BDHV12</stp>
        <stp>S0315D 33Q BLC2 Curncy</stp>
        <stp>Mid</stp>
        <stp>30/12/2016</stp>
        <stp>30/12/2016</stp>
        <stp>[Fichier Market data Bloomberg Multicurve.xlsm]GBP!R57C101</stp>
        <tr r="CW57" s="6"/>
      </tp>
      <tp t="e">
        <v>#N/A</v>
        <stp/>
        <stp>##V3_BDHV12</stp>
        <stp>S0315D 23Q BLC2 Curncy</stp>
        <stp>Mid</stp>
        <stp>30/12/2016</stp>
        <stp>30/12/2016</stp>
        <stp>[Fichier Market data Bloomberg Multicurve.xlsm]GBP!R47C101</stp>
        <tr r="CW47" s="6"/>
      </tp>
      <tp t="e">
        <v>#N/A</v>
        <stp/>
        <stp>##V3_BDHV12</stp>
        <stp>S0315D 43Y BLC2 Curncy</stp>
        <stp>Mid</stp>
        <stp>30/12/2016</stp>
        <stp>30/12/2016</stp>
        <stp>[Fichier Market data Bloomberg Multicurve.xlsm]GBP!R97C101</stp>
        <tr r="CW97" s="6"/>
      </tp>
      <tp t="e">
        <v>#N/A</v>
        <stp/>
        <stp>##V3_BDHV12</stp>
        <stp>S0315Z 33M BLC2 Curncy</stp>
        <stp>Mid</stp>
        <stp>30/12/2016</stp>
        <stp>30/12/2016</stp>
        <stp>[Fichier Market data Bloomberg Multicurve.xlsm]GBP!R35C100</stp>
        <tr r="CV35" s="6"/>
      </tp>
      <tp t="e">
        <v>#N/A</v>
        <stp/>
        <stp>##V3_BDHV12</stp>
        <stp>S0315D 33Y BLC2 Curncy</stp>
        <stp>Mid</stp>
        <stp>30/12/2016</stp>
        <stp>30/12/2016</stp>
        <stp>[Fichier Market data Bloomberg Multicurve.xlsm]GBP!R87C101</stp>
        <tr r="CW87" s="6"/>
      </tp>
      <tp t="e">
        <v>#N/A</v>
        <stp/>
        <stp>##V3_BDHV12</stp>
        <stp>S0315D 23Y BLC2 Curncy</stp>
        <stp>Mid</stp>
        <stp>30/12/2016</stp>
        <stp>30/12/2016</stp>
        <stp>[Fichier Market data Bloomberg Multicurve.xlsm]GBP!R77C101</stp>
        <tr r="CW77" s="6"/>
      </tp>
      <tp t="e">
        <v>#N/A</v>
        <stp/>
        <stp>##V3_BDHV12</stp>
        <stp>S0315D 13Y BLC2 Curncy</stp>
        <stp>Mid</stp>
        <stp>30/12/2016</stp>
        <stp>30/12/2016</stp>
        <stp>[Fichier Market data Bloomberg Multicurve.xlsm]GBP!R67C101</stp>
        <tr r="CW67" s="6"/>
      </tp>
      <tp t="e">
        <v>#N/A</v>
        <stp/>
        <stp>##V3_BDHV12</stp>
        <stp>S0315Z 7Y BLC2 Curncy</stp>
        <stp>Mid</stp>
        <stp>30/12/2016</stp>
        <stp>30/12/2016</stp>
        <stp>[Fichier Market data Bloomberg Multicurve.xlsm]GBP!R52C100</stp>
        <tr r="CV52" s="6"/>
      </tp>
      <tp t="e">
        <v>#N/A</v>
        <stp/>
        <stp>##V3_BDHV12</stp>
        <stp>S0315D 7Y BLC2 Curncy</stp>
        <stp>Mid</stp>
        <stp>30/12/2016</stp>
        <stp>30/12/2016</stp>
        <stp>[Fichier Market data Bloomberg Multicurve.xlsm]GBP!R52C101</stp>
        <tr r="CW52" s="6"/>
      </tp>
      <tp t="e">
        <v>#N/A</v>
        <stp/>
        <stp>##V3_BDHV12</stp>
        <stp>S0315Z 23Y BLC2 Curncy</stp>
        <stp>Mid</stp>
        <stp>30/12/2016</stp>
        <stp>30/12/2016</stp>
        <stp>[Fichier Market data Bloomberg Multicurve.xlsm]GBP!R77C100</stp>
        <tr r="CV77" s="6"/>
      </tp>
      <tp t="e">
        <v>#N/A</v>
        <stp/>
        <stp>##V3_BDHV12</stp>
        <stp>S0315Z 13Y BLC2 Curncy</stp>
        <stp>Mid</stp>
        <stp>30/12/2016</stp>
        <stp>30/12/2016</stp>
        <stp>[Fichier Market data Bloomberg Multicurve.xlsm]GBP!R67C100</stp>
        <tr r="CV67" s="6"/>
      </tp>
      <tp t="e">
        <v>#N/A</v>
        <stp/>
        <stp>##V3_BDHV12</stp>
        <stp>S0315Z 43Y BLC2 Curncy</stp>
        <stp>Mid</stp>
        <stp>30/12/2016</stp>
        <stp>30/12/2016</stp>
        <stp>[Fichier Market data Bloomberg Multicurve.xlsm]GBP!R97C100</stp>
        <tr r="CV97" s="6"/>
      </tp>
      <tp t="e">
        <v>#N/A</v>
        <stp/>
        <stp>##V3_BDHV12</stp>
        <stp>S0315D 33M BLC2 Curncy</stp>
        <stp>Mid</stp>
        <stp>30/12/2016</stp>
        <stp>30/12/2016</stp>
        <stp>[Fichier Market data Bloomberg Multicurve.xlsm]GBP!R35C101</stp>
        <tr r="CW35" s="6"/>
      </tp>
      <tp t="e">
        <v>#N/A</v>
        <stp/>
        <stp>##V3_BDHV12</stp>
        <stp>S0315Z 7M BLC2 Curncy</stp>
        <stp>Mid</stp>
        <stp>30/12/2016</stp>
        <stp>30/12/2016</stp>
        <stp>[Fichier Market data Bloomberg Multicurve.xlsm]GBP!R23C100</stp>
        <tr r="CV23" s="6"/>
      </tp>
      <tp t="e">
        <v>#N/A</v>
        <stp/>
        <stp>##V3_BDHV12</stp>
        <stp>S0315D 7M BLC2 Curncy</stp>
        <stp>Mid</stp>
        <stp>30/12/2016</stp>
        <stp>30/12/2016</stp>
        <stp>[Fichier Market data Bloomberg Multicurve.xlsm]GBP!R23C101</stp>
        <tr r="CW23" s="6"/>
      </tp>
      <tp t="e">
        <v>#N/A</v>
        <stp/>
        <stp>##V3_BDHV12</stp>
        <stp>S0315Z 33Y BLC2 Curncy</stp>
        <stp>Mid</stp>
        <stp>30/12/2016</stp>
        <stp>30/12/2016</stp>
        <stp>[Fichier Market data Bloomberg Multicurve.xlsm]GBP!R87C100</stp>
        <tr r="CV87" s="6"/>
      </tp>
      <tp t="e">
        <v>#N/A</v>
        <stp/>
        <stp>##V3_BDHV12</stp>
        <stp>S0315Z 33Q BLC2 Curncy</stp>
        <stp>Mid</stp>
        <stp>30/12/2016</stp>
        <stp>30/12/2016</stp>
        <stp>[Fichier Market data Bloomberg Multicurve.xlsm]GBP!R57C100</stp>
        <tr r="CV57" s="6"/>
      </tp>
      <tp t="e">
        <v>#N/A</v>
        <stp/>
        <stp>##V3_BDHV12</stp>
        <stp>S0315Z 23Q BLC2 Curncy</stp>
        <stp>Mid</stp>
        <stp>30/12/2016</stp>
        <stp>30/12/2016</stp>
        <stp>[Fichier Market data Bloomberg Multicurve.xlsm]GBP!R47C100</stp>
        <tr r="CV47" s="6"/>
      </tp>
      <tp t="e">
        <v>#N/A</v>
        <stp/>
        <stp>##V3_BDHV12</stp>
        <stp>EURJPY5Y BGNL Curncy</stp>
        <stp>Mid</stp>
        <stp>30/12/2016</stp>
        <stp>30/12/2016</stp>
        <stp>[Fichier Market data Bloomberg Multicurve.xlsm]Swaps points!R30C42</stp>
        <tr r="AP30" s="12"/>
      </tp>
      <tp t="e">
        <v>#N/A</v>
        <stp/>
        <stp>##V3_BDHV12</stp>
        <stp>EURGBP5Y BGNL Curncy</stp>
        <stp>Mid</stp>
        <stp>30/12/2016</stp>
        <stp>30/12/2016</stp>
        <stp>[Fichier Market data Bloomberg Multicurve.xlsm]Swaps points!R30C30</stp>
        <tr r="AD30" s="12"/>
      </tp>
      <tp t="e">
        <v>#N/A</v>
        <stp/>
        <stp>##V3_BDHV12</stp>
        <stp>EURCHF5Y BGNL Curncy</stp>
        <stp>Mid</stp>
        <stp>30/12/2016</stp>
        <stp>30/12/2016</stp>
        <stp>[Fichier Market data Bloomberg Multicurve.xlsm]Swaps points!R30C36</stp>
        <tr r="AJ30" s="12"/>
      </tp>
      <tp t="e">
        <v>#N/A</v>
        <stp/>
        <stp>##V3_BDHV12</stp>
        <stp>EURJPY5M BGNL Curncy</stp>
        <stp>Mid</stp>
        <stp>30/12/2016</stp>
        <stp>30/12/2016</stp>
        <stp>[Fichier Market data Bloomberg Multicurve.xlsm]Swaps points!R17C42</stp>
        <tr r="AP17" s="12"/>
      </tp>
      <tp t="e">
        <v>#N/A</v>
        <stp/>
        <stp>##V3_BDHV12</stp>
        <stp>EURCHF5M BGNL Curncy</stp>
        <stp>Mid</stp>
        <stp>30/12/2016</stp>
        <stp>30/12/2016</stp>
        <stp>[Fichier Market data Bloomberg Multicurve.xlsm]Swaps points!R17C36</stp>
        <tr r="AJ17" s="12"/>
      </tp>
      <tp t="e">
        <v>#N/A</v>
        <stp/>
        <stp>##V3_BDHV12</stp>
        <stp>EURGBP5M BGNL Curncy</stp>
        <stp>Mid</stp>
        <stp>30/12/2016</stp>
        <stp>30/12/2016</stp>
        <stp>[Fichier Market data Bloomberg Multicurve.xlsm]Swaps points!R17C30</stp>
        <tr r="AD17" s="12"/>
      </tp>
      <tp t="e">
        <v>#N/A</v>
        <stp/>
        <stp>##V3_BDHV12</stp>
        <stp>EUBS5  Curncy</stp>
        <stp>Mid</stp>
        <stp>30/12/2016</stp>
        <stp>30/12/2016</stp>
        <stp>[Fichier Market data Bloomberg Multicurve.xlsm]basis!R14C4</stp>
        <tr r="D14" s="13"/>
      </tp>
      <tp t="e">
        <v>#N/A</v>
        <stp/>
        <stp>##V3_BDHV12</stp>
        <stp>BPBS5  Curncy</stp>
        <stp>Mid</stp>
        <stp>30/12/2016</stp>
        <stp>30/12/2016</stp>
        <stp>[Fichier Market data Bloomberg Multicurve.xlsm]basis!R14C5</stp>
        <tr r="E14" s="13"/>
      </tp>
      <tp t="e">
        <v>#N/A</v>
        <stp/>
        <stp>##V3_BDHV12</stp>
        <stp>JYBS5  Curncy</stp>
        <stp>Mid</stp>
        <stp>30/12/2016</stp>
        <stp>30/12/2016</stp>
        <stp>[Fichier Market data Bloomberg Multicurve.xlsm]basis!R14C7</stp>
        <tr r="G14" s="13"/>
      </tp>
      <tp t="e">
        <v>#N/A</v>
        <stp/>
        <stp>##V3_BDHV12</stp>
        <stp>SFBS5  Curncy</stp>
        <stp>Mid</stp>
        <stp>30/12/2016</stp>
        <stp>30/12/2016</stp>
        <stp>[Fichier Market data Bloomberg Multicurve.xlsm]basis!R14C6</stp>
        <tr r="F14" s="13"/>
      </tp>
      <tp>
        <v>135.35</v>
        <stp/>
        <stp>##V3_BDHV12</stp>
        <stp>JYCV6    BBIR Curncy</stp>
        <stp>Mid</stp>
        <stp>30/12/2016</stp>
        <stp>30/12/2016</stp>
        <stp>[Fichier Market data Bloomberg Multicurve 30122016.xlsm]Volatilites Caps!R85C4</stp>
        <tr r="D85" s="10"/>
      </tp>
      <tp t="e">
        <v>#N/A</v>
        <stp/>
        <stp>##V3_BDHV12</stp>
        <stp>S0315D 22Q BLC2 Curncy</stp>
        <stp>Mid</stp>
        <stp>30/12/2016</stp>
        <stp>30/12/2016</stp>
        <stp>[Fichier Market data Bloomberg Multicurve.xlsm]GBP!R46C101</stp>
        <tr r="CW46" s="6"/>
      </tp>
      <tp t="e">
        <v>#N/A</v>
        <stp/>
        <stp>##V3_BDHV12</stp>
        <stp>S0315Z 42M BLC2 Curncy</stp>
        <stp>Mid</stp>
        <stp>30/12/2016</stp>
        <stp>30/12/2016</stp>
        <stp>[Fichier Market data Bloomberg Multicurve.xlsm]GBP!R38C100</stp>
        <tr r="CV38" s="6"/>
      </tp>
      <tp t="e">
        <v>#N/A</v>
        <stp/>
        <stp>##V3_BDHV12</stp>
        <stp>S0315D 42Y BLC2 Curncy</stp>
        <stp>Mid</stp>
        <stp>30/12/2016</stp>
        <stp>30/12/2016</stp>
        <stp>[Fichier Market data Bloomberg Multicurve.xlsm]GBP!R96C101</stp>
        <tr r="CW96" s="6"/>
      </tp>
      <tp t="e">
        <v>#N/A</v>
        <stp/>
        <stp>##V3_BDHV12</stp>
        <stp>S0315D 32Y BLC2 Curncy</stp>
        <stp>Mid</stp>
        <stp>30/12/2016</stp>
        <stp>30/12/2016</stp>
        <stp>[Fichier Market data Bloomberg Multicurve.xlsm]GBP!R86C101</stp>
        <tr r="CW86" s="6"/>
      </tp>
      <tp t="e">
        <v>#N/A</v>
        <stp/>
        <stp>##V3_BDHV12</stp>
        <stp>S0315D 22Y BLC2 Curncy</stp>
        <stp>Mid</stp>
        <stp>30/12/2016</stp>
        <stp>30/12/2016</stp>
        <stp>[Fichier Market data Bloomberg Multicurve.xlsm]GBP!R76C101</stp>
        <tr r="CW76" s="6"/>
      </tp>
      <tp t="e">
        <v>#N/A</v>
        <stp/>
        <stp>##V3_BDHV12</stp>
        <stp>S0315D 12Y BLC2 Curncy</stp>
        <stp>Mid</stp>
        <stp>30/12/2016</stp>
        <stp>30/12/2016</stp>
        <stp>[Fichier Market data Bloomberg Multicurve.xlsm]GBP!R66C101</stp>
        <tr r="CW66" s="6"/>
      </tp>
      <tp t="e">
        <v>#N/A</v>
        <stp/>
        <stp>##V3_BDHV12</stp>
        <stp>S0315Z 6Y BLC2 Curncy</stp>
        <stp>Mid</stp>
        <stp>30/12/2016</stp>
        <stp>30/12/2016</stp>
        <stp>[Fichier Market data Bloomberg Multicurve.xlsm]GBP!R48C100</stp>
        <tr r="CV48" s="6"/>
      </tp>
      <tp t="e">
        <v>#N/A</v>
        <stp/>
        <stp>##V3_BDHV12</stp>
        <stp>S0315D 6Y BLC2 Curncy</stp>
        <stp>Mid</stp>
        <stp>30/12/2016</stp>
        <stp>30/12/2016</stp>
        <stp>[Fichier Market data Bloomberg Multicurve.xlsm]GBP!R48C101</stp>
        <tr r="CW48" s="6"/>
      </tp>
      <tp t="e">
        <v>#N/A</v>
        <stp/>
        <stp>##V3_BDHV12</stp>
        <stp>S0315Z 22Y BLC2 Curncy</stp>
        <stp>Mid</stp>
        <stp>30/12/2016</stp>
        <stp>30/12/2016</stp>
        <stp>[Fichier Market data Bloomberg Multicurve.xlsm]GBP!R76C100</stp>
        <tr r="CV76" s="6"/>
      </tp>
      <tp t="e">
        <v>#N/A</v>
        <stp/>
        <stp>##V3_BDHV12</stp>
        <stp>S0315Z 12Y BLC2 Curncy</stp>
        <stp>Mid</stp>
        <stp>30/12/2016</stp>
        <stp>30/12/2016</stp>
        <stp>[Fichier Market data Bloomberg Multicurve.xlsm]GBP!R66C100</stp>
        <tr r="CV66" s="6"/>
      </tp>
      <tp t="e">
        <v>#N/A</v>
        <stp/>
        <stp>##V3_BDHV12</stp>
        <stp>S0315D 42M BLC2 Curncy</stp>
        <stp>Mid</stp>
        <stp>30/12/2016</stp>
        <stp>30/12/2016</stp>
        <stp>[Fichier Market data Bloomberg Multicurve.xlsm]GBP!R38C101</stp>
        <tr r="CW38" s="6"/>
      </tp>
      <tp t="e">
        <v>#N/A</v>
        <stp/>
        <stp>##V3_BDHV12</stp>
        <stp>S0315Z 42Y BLC2 Curncy</stp>
        <stp>Mid</stp>
        <stp>30/12/2016</stp>
        <stp>30/12/2016</stp>
        <stp>[Fichier Market data Bloomberg Multicurve.xlsm]GBP!R96C100</stp>
        <tr r="CV96" s="6"/>
      </tp>
      <tp t="e">
        <v>#N/A</v>
        <stp/>
        <stp>##V3_BDHV12</stp>
        <stp>S0315Z 6M BLC2 Curncy</stp>
        <stp>Mid</stp>
        <stp>30/12/2016</stp>
        <stp>30/12/2016</stp>
        <stp>[Fichier Market data Bloomberg Multicurve.xlsm]GBP!R22C100</stp>
        <tr r="CV22" s="6"/>
      </tp>
      <tp t="e">
        <v>#N/A</v>
        <stp/>
        <stp>##V3_BDHV12</stp>
        <stp>S0315D 6M BLC2 Curncy</stp>
        <stp>Mid</stp>
        <stp>30/12/2016</stp>
        <stp>30/12/2016</stp>
        <stp>[Fichier Market data Bloomberg Multicurve.xlsm]GBP!R22C101</stp>
        <tr r="CW22" s="6"/>
      </tp>
      <tp t="e">
        <v>#N/A</v>
        <stp/>
        <stp>##V3_BDHV12</stp>
        <stp>S0315Z 32Y BLC2 Curncy</stp>
        <stp>Mid</stp>
        <stp>30/12/2016</stp>
        <stp>30/12/2016</stp>
        <stp>[Fichier Market data Bloomberg Multicurve.xlsm]GBP!R86C100</stp>
        <tr r="CV86" s="6"/>
      </tp>
      <tp t="e">
        <v>#N/A</v>
        <stp/>
        <stp>##V3_BDHV12</stp>
        <stp>S0315Z 22Q BLC2 Curncy</stp>
        <stp>Mid</stp>
        <stp>30/12/2016</stp>
        <stp>30/12/2016</stp>
        <stp>[Fichier Market data Bloomberg Multicurve.xlsm]GBP!R46C100</stp>
        <tr r="CV46" s="6"/>
      </tp>
      <tp t="e">
        <v>#N/A</v>
        <stp/>
        <stp>##V3_BDHV12</stp>
        <stp>EURJPY4Y BGNL Curncy</stp>
        <stp>Mid</stp>
        <stp>30/12/2016</stp>
        <stp>30/12/2016</stp>
        <stp>[Fichier Market data Bloomberg Multicurve.xlsm]Swaps points!R29C42</stp>
        <tr r="AP29" s="12"/>
      </tp>
      <tp t="e">
        <v>#N/A</v>
        <stp/>
        <stp>##V3_BDHV12</stp>
        <stp>SF0006M  Index</stp>
        <stp>Last Price</stp>
        <stp>30/12/2015</stp>
        <stp>30/12/2016</stp>
        <stp>[Fichier Market data Bloomberg Multicurve.xlsm]Historiques fixing!R10C45</stp>
        <stp>cols=2;rows=255</stp>
        <tr r="AS10" s="9"/>
      </tp>
      <tp t="e">
        <v>#N/A</v>
        <stp/>
        <stp>##V3_BDHV12</stp>
        <stp>EURGBP4Y BGNL Curncy</stp>
        <stp>Mid</stp>
        <stp>30/12/2016</stp>
        <stp>30/12/2016</stp>
        <stp>[Fichier Market data Bloomberg Multicurve.xlsm]Swaps points!R29C30</stp>
        <tr r="AD29" s="12"/>
      </tp>
      <tp t="e">
        <v>#N/A</v>
        <stp/>
        <stp>##V3_BDHV12</stp>
        <stp>EURCHF4Y BGNL Curncy</stp>
        <stp>Mid</stp>
        <stp>30/12/2016</stp>
        <stp>30/12/2016</stp>
        <stp>[Fichier Market data Bloomberg Multicurve.xlsm]Swaps points!R29C36</stp>
        <tr r="AJ29" s="12"/>
      </tp>
      <tp t="e">
        <v>#N/A</v>
        <stp/>
        <stp>##V3_BDHV12</stp>
        <stp>EURJPY4M BGNL Curncy</stp>
        <stp>Mid</stp>
        <stp>30/12/2016</stp>
        <stp>30/12/2016</stp>
        <stp>[Fichier Market data Bloomberg Multicurve.xlsm]Swaps points!R16C42</stp>
        <tr r="AP16" s="12"/>
      </tp>
      <tp t="e">
        <v>#N/A</v>
        <stp/>
        <stp>##V3_BDHV12</stp>
        <stp>EURCHF4M BGNL Curncy</stp>
        <stp>Mid</stp>
        <stp>30/12/2016</stp>
        <stp>30/12/2016</stp>
        <stp>[Fichier Market data Bloomberg Multicurve.xlsm]Swaps points!R16C36</stp>
        <tr r="AJ16" s="12"/>
      </tp>
      <tp t="e">
        <v>#N/A</v>
        <stp/>
        <stp>##V3_BDHV12</stp>
        <stp>EURGBP4M BGNL Curncy</stp>
        <stp>Mid</stp>
        <stp>30/12/2016</stp>
        <stp>30/12/2016</stp>
        <stp>[Fichier Market data Bloomberg Multicurve.xlsm]Swaps points!R16C30</stp>
        <tr r="AD16" s="12"/>
      </tp>
      <tp t="e">
        <v>#N/A</v>
        <stp/>
        <stp>##V3_BDHV12</stp>
        <stp>EUBS6  Curncy</stp>
        <stp>Mid</stp>
        <stp>30/12/2016</stp>
        <stp>30/12/2016</stp>
        <stp>[Fichier Market data Bloomberg Multicurve.xlsm]basis!R15C4</stp>
        <tr r="D15" s="13"/>
      </tp>
      <tp t="e">
        <v>#N/A</v>
        <stp/>
        <stp>##V3_BDHV12</stp>
        <stp>BPBS6  Curncy</stp>
        <stp>Mid</stp>
        <stp>30/12/2016</stp>
        <stp>30/12/2016</stp>
        <stp>[Fichier Market data Bloomberg Multicurve.xlsm]basis!R15C5</stp>
        <tr r="E15" s="13"/>
      </tp>
      <tp t="e">
        <v>#N/A</v>
        <stp/>
        <stp>##V3_BDHV12</stp>
        <stp>JYBS6  Curncy</stp>
        <stp>Mid</stp>
        <stp>30/12/2016</stp>
        <stp>30/12/2016</stp>
        <stp>[Fichier Market data Bloomberg Multicurve.xlsm]basis!R15C7</stp>
        <tr r="G15" s="13"/>
      </tp>
      <tp t="e">
        <v>#N/A</v>
        <stp/>
        <stp>##V3_BDHV12</stp>
        <stp>SFBS6  Curncy</stp>
        <stp>Mid</stp>
        <stp>30/12/2016</stp>
        <stp>30/12/2016</stp>
        <stp>[Fichier Market data Bloomberg Multicurve.xlsm]basis!R15C6</stp>
        <tr r="F15" s="13"/>
      </tp>
      <tp t="s">
        <v>#N/A Invalid Security</v>
        <stp/>
        <stp>##V3_BDHV12</stp>
        <stp>SFCFA8   BBIR Curncy</stp>
        <stp>Mid</stp>
        <stp>30/12/2016</stp>
        <stp>30/12/2016</stp>
        <stp>[Fichier Market data Bloomberg Multicurve 30122016.xlsm]Volatilites Caps!R72C4</stp>
        <tr r="D72" s="10"/>
      </tp>
      <tp>
        <v>264.92009999999999</v>
        <stp/>
        <stp>##V3_BDHV12</stp>
        <stp>JYCV3    BBIR Curncy</stp>
        <stp>Mid</stp>
        <stp>30/12/2016</stp>
        <stp>30/12/2016</stp>
        <stp>[Fichier Market data Bloomberg Multicurve 30122016.xlsm]Volatilites Caps!R82C4</stp>
        <tr r="D82" s="10"/>
      </tp>
      <tp t="e">
        <v>#N/A</v>
        <stp/>
        <stp>##V3_BDHV12</stp>
        <stp>S0315Z 1W BLC2 Curncy</stp>
        <stp>Mid</stp>
        <stp>30/12/2016</stp>
        <stp>30/12/2016</stp>
        <stp>[Fichier Market data Bloomberg Multicurve.xlsm]GBP!R15C100</stp>
        <tr r="CV15" s="6"/>
      </tp>
      <tp t="e">
        <v>#N/A</v>
        <stp/>
        <stp>##V3_BDHV12</stp>
        <stp>S0315D 1W BLC2 Curncy</stp>
        <stp>Mid</stp>
        <stp>30/12/2016</stp>
        <stp>30/12/2016</stp>
        <stp>[Fichier Market data Bloomberg Multicurve.xlsm]GBP!R15C101</stp>
        <tr r="CW15" s="6"/>
      </tp>
      <tp t="e">
        <v>#N/A</v>
        <stp/>
        <stp>##V3_BDHV12</stp>
        <stp>S0315D 35Q BLC2 Curncy</stp>
        <stp>Mid</stp>
        <stp>30/12/2016</stp>
        <stp>30/12/2016</stp>
        <stp>[Fichier Market data Bloomberg Multicurve.xlsm]GBP!R59C101</stp>
        <tr r="CW59" s="6"/>
      </tp>
      <tp t="e">
        <v>#N/A</v>
        <stp/>
        <stp>##V3_BDHV12</stp>
        <stp>S0315D 25Q BLC2 Curncy</stp>
        <stp>Mid</stp>
        <stp>30/12/2016</stp>
        <stp>30/12/2016</stp>
        <stp>[Fichier Market data Bloomberg Multicurve.xlsm]GBP!R49C101</stp>
        <tr r="CW49" s="6"/>
      </tp>
      <tp t="e">
        <v>#N/A</v>
        <stp/>
        <stp>##V3_BDHV12</stp>
        <stp>S0315Z 45M BLC2 Curncy</stp>
        <stp>Mid</stp>
        <stp>30/12/2016</stp>
        <stp>30/12/2016</stp>
        <stp>[Fichier Market data Bloomberg Multicurve.xlsm]GBP!R39C100</stp>
        <tr r="CV39" s="6"/>
      </tp>
      <tp t="e">
        <v>#N/A</v>
        <stp/>
        <stp>##V3_BDHV12</stp>
        <stp>S0315D 45Y BLC2 Curncy</stp>
        <stp>Mid</stp>
        <stp>30/12/2016</stp>
        <stp>30/12/2016</stp>
        <stp>[Fichier Market data Bloomberg Multicurve.xlsm]GBP!R99C101</stp>
        <tr r="CW99" s="6"/>
      </tp>
      <tp t="e">
        <v>#N/A</v>
        <stp/>
        <stp>##V3_BDHV12</stp>
        <stp>S0315Z 15M BLC2 Curncy</stp>
        <stp>Mid</stp>
        <stp>30/12/2016</stp>
        <stp>30/12/2016</stp>
        <stp>[Fichier Market data Bloomberg Multicurve.xlsm]GBP!R29C100</stp>
        <tr r="CV29" s="6"/>
      </tp>
      <tp t="e">
        <v>#N/A</v>
        <stp/>
        <stp>##V3_BDHV12</stp>
        <stp>S0315D 35Y BLC2 Curncy</stp>
        <stp>Mid</stp>
        <stp>30/12/2016</stp>
        <stp>30/12/2016</stp>
        <stp>[Fichier Market data Bloomberg Multicurve.xlsm]GBP!R89C101</stp>
        <tr r="CW89" s="6"/>
      </tp>
      <tp t="e">
        <v>#N/A</v>
        <stp/>
        <stp>##V3_BDHV12</stp>
        <stp>S0315D 25Y BLC2 Curncy</stp>
        <stp>Mid</stp>
        <stp>30/12/2016</stp>
        <stp>30/12/2016</stp>
        <stp>[Fichier Market data Bloomberg Multicurve.xlsm]GBP!R79C101</stp>
        <tr r="CW79" s="6"/>
      </tp>
      <tp t="e">
        <v>#N/A</v>
        <stp/>
        <stp>##V3_BDHV12</stp>
        <stp>S0315D 15Y BLC2 Curncy</stp>
        <stp>Mid</stp>
        <stp>30/12/2016</stp>
        <stp>30/12/2016</stp>
        <stp>[Fichier Market data Bloomberg Multicurve.xlsm]GBP!R69C101</stp>
        <tr r="CW69" s="6"/>
      </tp>
      <tp t="e">
        <v>#N/A</v>
        <stp/>
        <stp>##V3_BDHV12</stp>
        <stp>S0315Z 1Y BLC2 Curncy</stp>
        <stp>Mid</stp>
        <stp>30/12/2016</stp>
        <stp>30/12/2016</stp>
        <stp>[Fichier Market data Bloomberg Multicurve.xlsm]GBP!R28C100</stp>
        <tr r="CV28" s="6"/>
      </tp>
      <tp t="e">
        <v>#N/A</v>
        <stp/>
        <stp>##V3_BDHV12</stp>
        <stp>S0315D 1Y BLC2 Curncy</stp>
        <stp>Mid</stp>
        <stp>30/12/2016</stp>
        <stp>30/12/2016</stp>
        <stp>[Fichier Market data Bloomberg Multicurve.xlsm]GBP!R28C101</stp>
        <tr r="CW28" s="6"/>
      </tp>
      <tp t="e">
        <v>#N/A</v>
        <stp/>
        <stp>##V3_BDHV12</stp>
        <stp>S0315Z 1D BLC2 Curncy</stp>
        <stp>Mid</stp>
        <stp>30/12/2016</stp>
        <stp>30/12/2016</stp>
        <stp>[Fichier Market data Bloomberg Multicurve.xlsm]GBP!R13C100</stp>
        <tr r="CV13" s="6"/>
      </tp>
      <tp t="e">
        <v>#N/A</v>
        <stp/>
        <stp>##V3_BDHV12</stp>
        <stp>S0315D 1D BLC2 Curncy</stp>
        <stp>Mid</stp>
        <stp>30/12/2016</stp>
        <stp>30/12/2016</stp>
        <stp>[Fichier Market data Bloomberg Multicurve.xlsm]GBP!R13C101</stp>
        <tr r="CW13" s="6"/>
      </tp>
      <tp t="e">
        <v>#N/A</v>
        <stp/>
        <stp>##V3_BDHV12</stp>
        <stp>S0315Z 25Y BLC2 Curncy</stp>
        <stp>Mid</stp>
        <stp>30/12/2016</stp>
        <stp>30/12/2016</stp>
        <stp>[Fichier Market data Bloomberg Multicurve.xlsm]GBP!R79C100</stp>
        <tr r="CV79" s="6"/>
      </tp>
      <tp t="e">
        <v>#N/A</v>
        <stp/>
        <stp>##V3_BDHV12</stp>
        <stp>S0315Z 15Y BLC2 Curncy</stp>
        <stp>Mid</stp>
        <stp>30/12/2016</stp>
        <stp>30/12/2016</stp>
        <stp>[Fichier Market data Bloomberg Multicurve.xlsm]GBP!R69C100</stp>
        <tr r="CV69" s="6"/>
      </tp>
      <tp t="e">
        <v>#N/A</v>
        <stp/>
        <stp>##V3_BDHV12</stp>
        <stp>S0315Z 45Y BLC2 Curncy</stp>
        <stp>Mid</stp>
        <stp>30/12/2016</stp>
        <stp>30/12/2016</stp>
        <stp>[Fichier Market data Bloomberg Multicurve.xlsm]GBP!R99C100</stp>
        <tr r="CV99" s="6"/>
      </tp>
      <tp t="e">
        <v>#N/A</v>
        <stp/>
        <stp>##V3_BDHV12</stp>
        <stp>S0315D 45M BLC2 Curncy</stp>
        <stp>Mid</stp>
        <stp>30/12/2016</stp>
        <stp>30/12/2016</stp>
        <stp>[Fichier Market data Bloomberg Multicurve.xlsm]GBP!R39C101</stp>
        <tr r="CW39" s="6"/>
      </tp>
      <tp t="e">
        <v>#N/A</v>
        <stp/>
        <stp>##V3_BDHV12</stp>
        <stp>S0315Z 35Y BLC2 Curncy</stp>
        <stp>Mid</stp>
        <stp>30/12/2016</stp>
        <stp>30/12/2016</stp>
        <stp>[Fichier Market data Bloomberg Multicurve.xlsm]GBP!R89C100</stp>
        <tr r="CV89" s="6"/>
      </tp>
      <tp t="e">
        <v>#N/A</v>
        <stp/>
        <stp>##V3_BDHV12</stp>
        <stp>S0315D 15M BLC2 Curncy</stp>
        <stp>Mid</stp>
        <stp>30/12/2016</stp>
        <stp>30/12/2016</stp>
        <stp>[Fichier Market data Bloomberg Multicurve.xlsm]GBP!R29C101</stp>
        <tr r="CW29" s="6"/>
      </tp>
      <tp t="e">
        <v>#N/A</v>
        <stp/>
        <stp>##V3_BDHV12</stp>
        <stp>S0315Z 1M BLC2 Curncy</stp>
        <stp>Mid</stp>
        <stp>30/12/2016</stp>
        <stp>30/12/2016</stp>
        <stp>[Fichier Market data Bloomberg Multicurve.xlsm]GBP!R17C100</stp>
        <tr r="CV17" s="6"/>
      </tp>
      <tp t="e">
        <v>#N/A</v>
        <stp/>
        <stp>##V3_BDHV12</stp>
        <stp>S0315D 1M BLC2 Curncy</stp>
        <stp>Mid</stp>
        <stp>30/12/2016</stp>
        <stp>30/12/2016</stp>
        <stp>[Fichier Market data Bloomberg Multicurve.xlsm]GBP!R17C101</stp>
        <tr r="CW17" s="6"/>
      </tp>
      <tp t="e">
        <v>#N/A</v>
        <stp/>
        <stp>##V3_BDHV12</stp>
        <stp>S0315Z 35Q BLC2 Curncy</stp>
        <stp>Mid</stp>
        <stp>30/12/2016</stp>
        <stp>30/12/2016</stp>
        <stp>[Fichier Market data Bloomberg Multicurve.xlsm]GBP!R59C100</stp>
        <tr r="CV59" s="6"/>
      </tp>
      <tp t="e">
        <v>#N/A</v>
        <stp/>
        <stp>##V3_BDHV12</stp>
        <stp>S0315Z 25Q BLC2 Curncy</stp>
        <stp>Mid</stp>
        <stp>30/12/2016</stp>
        <stp>30/12/2016</stp>
        <stp>[Fichier Market data Bloomberg Multicurve.xlsm]GBP!R49C100</stp>
        <tr r="CV49" s="6"/>
      </tp>
      <tp t="e">
        <v>#N/A</v>
        <stp/>
        <stp>##V3_BDHV12</stp>
        <stp>EURJPY3Y BGNL Curncy</stp>
        <stp>Mid</stp>
        <stp>30/12/2016</stp>
        <stp>30/12/2016</stp>
        <stp>[Fichier Market data Bloomberg Multicurve.xlsm]Swaps points!R28C42</stp>
        <tr r="AP28" s="12"/>
      </tp>
      <tp t="e">
        <v>#N/A</v>
        <stp/>
        <stp>##V3_BDHV12</stp>
        <stp>EURCHF3W BGNL Curncy</stp>
        <stp>Mid</stp>
        <stp>30/12/2016</stp>
        <stp>30/12/2016</stp>
        <stp>[Fichier Market data Bloomberg Multicurve.xlsm]Swaps points!R12C36</stp>
        <tr r="AJ12" s="12"/>
      </tp>
      <tp t="e">
        <v>#N/A</v>
        <stp/>
        <stp>##V3_BDHV12</stp>
        <stp>EURGBP3W BGNL Curncy</stp>
        <stp>Mid</stp>
        <stp>30/12/2016</stp>
        <stp>30/12/2016</stp>
        <stp>[Fichier Market data Bloomberg Multicurve.xlsm]Swaps points!R12C30</stp>
        <tr r="AD12" s="12"/>
      </tp>
      <tp t="e">
        <v>#N/A</v>
        <stp/>
        <stp>##V3_BDHV12</stp>
        <stp>EURGBP3Y BGNL Curncy</stp>
        <stp>Mid</stp>
        <stp>30/12/2016</stp>
        <stp>30/12/2016</stp>
        <stp>[Fichier Market data Bloomberg Multicurve.xlsm]Swaps points!R28C30</stp>
        <tr r="AD28" s="12"/>
      </tp>
      <tp t="e">
        <v>#N/A</v>
        <stp/>
        <stp>##V3_BDHV12</stp>
        <stp>SF0001M  Index</stp>
        <stp>Last Price</stp>
        <stp>30/12/2015</stp>
        <stp>30/12/2016</stp>
        <stp>[Fichier Market data Bloomberg Multicurve.xlsm]Historiques fixing!R10C39</stp>
        <stp>cols=2;rows=255</stp>
        <tr r="AM10" s="9"/>
      </tp>
      <tp t="e">
        <v>#N/A</v>
        <stp/>
        <stp>##V3_BDHV12</stp>
        <stp>EURJPY3W BGNL Curncy</stp>
        <stp>Mid</stp>
        <stp>30/12/2016</stp>
        <stp>30/12/2016</stp>
        <stp>[Fichier Market data Bloomberg Multicurve.xlsm]Swaps points!R12C42</stp>
        <tr r="AP12" s="12"/>
      </tp>
      <tp t="e">
        <v>#N/A</v>
        <stp/>
        <stp>##V3_BDHV12</stp>
        <stp>EURCHF3Y BGNL Curncy</stp>
        <stp>Mid</stp>
        <stp>30/12/2016</stp>
        <stp>30/12/2016</stp>
        <stp>[Fichier Market data Bloomberg Multicurve.xlsm]Swaps points!R28C36</stp>
        <tr r="AJ28" s="12"/>
      </tp>
      <tp t="e">
        <v>#N/A</v>
        <stp/>
        <stp>##V3_BDHV12</stp>
        <stp>EURCHF9Y CMPL Curncy</stp>
        <stp>Mid</stp>
        <stp>30/12/2016</stp>
        <stp>30/12/2016</stp>
        <stp>[Fichier Market data Bloomberg Multicurve.xlsm]Swaps points!R34C36</stp>
        <tr r="AJ34" s="12"/>
      </tp>
      <tp t="e">
        <v>#N/A</v>
        <stp/>
        <stp>##V3_BDHV12</stp>
        <stp>EURJPY3M BGNL Curncy</stp>
        <stp>Mid</stp>
        <stp>30/12/2016</stp>
        <stp>30/12/2016</stp>
        <stp>[Fichier Market data Bloomberg Multicurve.xlsm]Swaps points!R15C42</stp>
        <tr r="AP15" s="12"/>
      </tp>
      <tp t="e">
        <v>#N/A</v>
        <stp/>
        <stp>##V3_BDHV12</stp>
        <stp>EURGBP9Y CMPL Curncy</stp>
        <stp>Mid</stp>
        <stp>30/12/2016</stp>
        <stp>30/12/2016</stp>
        <stp>[Fichier Market data Bloomberg Multicurve.xlsm]Swaps points!R34C30</stp>
        <tr r="AD34" s="12"/>
      </tp>
      <tp t="e">
        <v>#N/A</v>
        <stp/>
        <stp>##V3_BDHV12</stp>
        <stp>EURCHF3M BGNL Curncy</stp>
        <stp>Mid</stp>
        <stp>30/12/2016</stp>
        <stp>30/12/2016</stp>
        <stp>[Fichier Market data Bloomberg Multicurve.xlsm]Swaps points!R15C36</stp>
        <tr r="AJ15" s="12"/>
      </tp>
      <tp t="e">
        <v>#N/A</v>
        <stp/>
        <stp>##V3_BDHV12</stp>
        <stp>EURGBP3M BGNL Curncy</stp>
        <stp>Mid</stp>
        <stp>30/12/2016</stp>
        <stp>30/12/2016</stp>
        <stp>[Fichier Market data Bloomberg Multicurve.xlsm]Swaps points!R15C30</stp>
        <tr r="AD15" s="12"/>
      </tp>
      <tp t="e">
        <v>#N/A</v>
        <stp/>
        <stp>##V3_BDHV12</stp>
        <stp>BPBS3  Curncy</stp>
        <stp>Mid</stp>
        <stp>30/12/2016</stp>
        <stp>30/12/2016</stp>
        <stp>[Fichier Market data Bloomberg Multicurve.xlsm]basis!R12C5</stp>
        <tr r="E12" s="13"/>
      </tp>
      <tp t="e">
        <v>#N/A</v>
        <stp/>
        <stp>##V3_BDHV12</stp>
        <stp>EUBS3  Curncy</stp>
        <stp>Mid</stp>
        <stp>30/12/2016</stp>
        <stp>30/12/2016</stp>
        <stp>[Fichier Market data Bloomberg Multicurve.xlsm]basis!R12C4</stp>
        <tr r="D12" s="13"/>
      </tp>
      <tp t="e">
        <v>#N/A</v>
        <stp/>
        <stp>##V3_BDHV12</stp>
        <stp>JYBS3  Curncy</stp>
        <stp>Mid</stp>
        <stp>30/12/2016</stp>
        <stp>30/12/2016</stp>
        <stp>[Fichier Market data Bloomberg Multicurve.xlsm]basis!R12C7</stp>
        <tr r="G12" s="13"/>
      </tp>
      <tp t="e">
        <v>#N/A</v>
        <stp/>
        <stp>##V3_BDHV12</stp>
        <stp>SFBS3  Curncy</stp>
        <stp>Mid</stp>
        <stp>30/12/2016</stp>
        <stp>30/12/2016</stp>
        <stp>[Fichier Market data Bloomberg Multicurve.xlsm]basis!R12C6</stp>
        <tr r="F12" s="13"/>
      </tp>
      <tp t="s">
        <v>#N/A Invalid Security</v>
        <stp/>
        <stp>##V3_BDHV12</stp>
        <stp>SFCFA9   BBIR Curncy</stp>
        <stp>Mid</stp>
        <stp>30/12/2016</stp>
        <stp>30/12/2016</stp>
        <stp>[Fichier Market data Bloomberg Multicurve 30122016.xlsm]Volatilites Caps!R73C4</stp>
        <tr r="D73" s="10"/>
      </tp>
      <tp t="e">
        <v>#N/A</v>
        <stp/>
        <stp>##V3_BCURVEV12</stp>
        <stp>[Fichier Market data Bloomberg Multicurve.xlsm]CHF!R12C22</stp>
        <stp>S340</stp>
        <stp>CurveDate=42734</stp>
        <stp>View=Extended</stp>
        <tr r="V12" s="7"/>
      </tp>
      <tp>
        <v>223.78</v>
        <stp/>
        <stp>##V3_BDHV12</stp>
        <stp>JYCV4    BBIR Curncy</stp>
        <stp>Mid</stp>
        <stp>30/12/2016</stp>
        <stp>30/12/2016</stp>
        <stp>[Fichier Market data Bloomberg Multicurve 30122016.xlsm]Volatilites Caps!R83C4</stp>
        <tr r="D83" s="10"/>
      </tp>
      <tp t="e">
        <v>#N/A</v>
        <stp/>
        <stp>##V3_BDHV12</stp>
        <stp>S0315D 34Q BLC2 Curncy</stp>
        <stp>Mid</stp>
        <stp>30/12/2016</stp>
        <stp>30/12/2016</stp>
        <stp>[Fichier Market data Bloomberg Multicurve.xlsm]GBP!R58C101</stp>
        <tr r="CW58" s="6"/>
      </tp>
      <tp t="e">
        <v>#N/A</v>
        <stp/>
        <stp>##V3_BDHV12</stp>
        <stp>S0315D 44Y BLC2 Curncy</stp>
        <stp>Mid</stp>
        <stp>30/12/2016</stp>
        <stp>30/12/2016</stp>
        <stp>[Fichier Market data Bloomberg Multicurve.xlsm]GBP!R98C101</stp>
        <tr r="CW98" s="6"/>
      </tp>
      <tp t="e">
        <v>#N/A</v>
        <stp/>
        <stp>##V3_BDHV12</stp>
        <stp>S0315D 34Y BLC2 Curncy</stp>
        <stp>Mid</stp>
        <stp>30/12/2016</stp>
        <stp>30/12/2016</stp>
        <stp>[Fichier Market data Bloomberg Multicurve.xlsm]GBP!R88C101</stp>
        <tr r="CW88" s="6"/>
      </tp>
      <tp t="e">
        <v>#N/A</v>
        <stp/>
        <stp>##V3_BDHV12</stp>
        <stp>S0315D 24Y BLC2 Curncy</stp>
        <stp>Mid</stp>
        <stp>30/12/2016</stp>
        <stp>30/12/2016</stp>
        <stp>[Fichier Market data Bloomberg Multicurve.xlsm]GBP!R78C101</stp>
        <tr r="CW78" s="6"/>
      </tp>
      <tp t="e">
        <v>#N/A</v>
        <stp/>
        <stp>##V3_BDHV12</stp>
        <stp>S0315D 14Y BLC2 Curncy</stp>
        <stp>Mid</stp>
        <stp>30/12/2016</stp>
        <stp>30/12/2016</stp>
        <stp>[Fichier Market data Bloomberg Multicurve.xlsm]GBP!R68C101</stp>
        <tr r="CW68" s="6"/>
      </tp>
      <tp t="e">
        <v>#N/A</v>
        <stp/>
        <stp>##V3_BDHV12</stp>
        <stp>S0315Z 24Y BLC2 Curncy</stp>
        <stp>Mid</stp>
        <stp>30/12/2016</stp>
        <stp>30/12/2016</stp>
        <stp>[Fichier Market data Bloomberg Multicurve.xlsm]GBP!R78C100</stp>
        <tr r="CV78" s="6"/>
      </tp>
      <tp t="e">
        <v>#N/A</v>
        <stp/>
        <stp>##V3_BDHV12</stp>
        <stp>S0315Z 14Y BLC2 Curncy</stp>
        <stp>Mid</stp>
        <stp>30/12/2016</stp>
        <stp>30/12/2016</stp>
        <stp>[Fichier Market data Bloomberg Multicurve.xlsm]GBP!R68C100</stp>
        <tr r="CV68" s="6"/>
      </tp>
      <tp t="e">
        <v>#N/A</v>
        <stp/>
        <stp>##V3_BDHV12</stp>
        <stp>S0315Z 44Y BLC2 Curncy</stp>
        <stp>Mid</stp>
        <stp>30/12/2016</stp>
        <stp>30/12/2016</stp>
        <stp>[Fichier Market data Bloomberg Multicurve.xlsm]GBP!R98C100</stp>
        <tr r="CV98" s="6"/>
      </tp>
      <tp t="e">
        <v>#N/A</v>
        <stp/>
        <stp>##V3_BDHV12</stp>
        <stp>S0315Z 34Y BLC2 Curncy</stp>
        <stp>Mid</stp>
        <stp>30/12/2016</stp>
        <stp>30/12/2016</stp>
        <stp>[Fichier Market data Bloomberg Multicurve.xlsm]GBP!R88C100</stp>
        <tr r="CV88" s="6"/>
      </tp>
      <tp t="e">
        <v>#N/A</v>
        <stp/>
        <stp>##V3_BDHV12</stp>
        <stp>S0315Z 34Q BLC2 Curncy</stp>
        <stp>Mid</stp>
        <stp>30/12/2016</stp>
        <stp>30/12/2016</stp>
        <stp>[Fichier Market data Bloomberg Multicurve.xlsm]GBP!R58C100</stp>
        <tr r="CV58" s="6"/>
      </tp>
      <tp t="e">
        <v>#N/A</v>
        <stp/>
        <stp>##V3_BDHV12</stp>
        <stp>EURJPY2Y BGNL Curncy</stp>
        <stp>Mid</stp>
        <stp>30/12/2016</stp>
        <stp>30/12/2016</stp>
        <stp>[Fichier Market data Bloomberg Multicurve.xlsm]Swaps points!R27C42</stp>
        <tr r="AP27" s="12"/>
      </tp>
      <tp t="e">
        <v>#N/A</v>
        <stp/>
        <stp>##V3_BDHV12</stp>
        <stp>EURCHF2W BGNL Curncy</stp>
        <stp>Mid</stp>
        <stp>30/12/2016</stp>
        <stp>30/12/2016</stp>
        <stp>[Fichier Market data Bloomberg Multicurve.xlsm]Swaps points!R11C36</stp>
        <tr r="AJ11" s="12"/>
      </tp>
      <tp t="e">
        <v>#N/A</v>
        <stp/>
        <stp>##V3_BDHV12</stp>
        <stp>EURGBP8M CMPL Curncy</stp>
        <stp>Mid</stp>
        <stp>30/12/2016</stp>
        <stp>30/12/2016</stp>
        <stp>[Fichier Market data Bloomberg Multicurve.xlsm]Swaps points!R20C30</stp>
        <tr r="AD20" s="12"/>
      </tp>
      <tp t="e">
        <v>#N/A</v>
        <stp/>
        <stp>##V3_BDHV12</stp>
        <stp>EURCHF8M CMPL Curncy</stp>
        <stp>Mid</stp>
        <stp>30/12/2016</stp>
        <stp>30/12/2016</stp>
        <stp>[Fichier Market data Bloomberg Multicurve.xlsm]Swaps points!R20C36</stp>
        <tr r="AJ20" s="12"/>
      </tp>
      <tp t="e">
        <v>#N/A</v>
        <stp/>
        <stp>##V3_BDHV12</stp>
        <stp>EURGBP2W BGNL Curncy</stp>
        <stp>Mid</stp>
        <stp>30/12/2016</stp>
        <stp>30/12/2016</stp>
        <stp>[Fichier Market data Bloomberg Multicurve.xlsm]Swaps points!R11C30</stp>
        <tr r="AD11" s="12"/>
      </tp>
      <tp t="e">
        <v>#N/A</v>
        <stp/>
        <stp>##V3_BDHV12</stp>
        <stp>EURJPY8M CMPL Curncy</stp>
        <stp>Mid</stp>
        <stp>30/12/2016</stp>
        <stp>30/12/2016</stp>
        <stp>[Fichier Market data Bloomberg Multicurve.xlsm]Swaps points!R20C42</stp>
        <tr r="AP20" s="12"/>
      </tp>
      <tp t="e">
        <v>#N/A</v>
        <stp/>
        <stp>##V3_BDHV12</stp>
        <stp>EURGBP2Y BGNL Curncy</stp>
        <stp>Mid</stp>
        <stp>30/12/2016</stp>
        <stp>30/12/2016</stp>
        <stp>[Fichier Market data Bloomberg Multicurve.xlsm]Swaps points!R27C30</stp>
        <tr r="AD27" s="12"/>
      </tp>
      <tp t="e">
        <v>#N/A</v>
        <stp/>
        <stp>##V3_BDHV12</stp>
        <stp>EURJPY2W BGNL Curncy</stp>
        <stp>Mid</stp>
        <stp>30/12/2016</stp>
        <stp>30/12/2016</stp>
        <stp>[Fichier Market data Bloomberg Multicurve.xlsm]Swaps points!R11C42</stp>
        <tr r="AP11" s="12"/>
      </tp>
      <tp t="e">
        <v>#N/A</v>
        <stp/>
        <stp>##V3_BDHV12</stp>
        <stp>EURCHF2Y BGNL Curncy</stp>
        <stp>Mid</stp>
        <stp>30/12/2016</stp>
        <stp>30/12/2016</stp>
        <stp>[Fichier Market data Bloomberg Multicurve.xlsm]Swaps points!R27C36</stp>
        <tr r="AJ27" s="12"/>
      </tp>
      <tp t="e">
        <v>#N/A</v>
        <stp/>
        <stp>##V3_BDHV12</stp>
        <stp>EURCHF8Y CMPL Curncy</stp>
        <stp>Mid</stp>
        <stp>30/12/2016</stp>
        <stp>30/12/2016</stp>
        <stp>[Fichier Market data Bloomberg Multicurve.xlsm]Swaps points!R33C36</stp>
        <tr r="AJ33" s="12"/>
      </tp>
      <tp t="e">
        <v>#N/A</v>
        <stp/>
        <stp>##V3_BDHV12</stp>
        <stp>EURJPY2M BGNL Curncy</stp>
        <stp>Mid</stp>
        <stp>30/12/2016</stp>
        <stp>30/12/2016</stp>
        <stp>[Fichier Market data Bloomberg Multicurve.xlsm]Swaps points!R14C42</stp>
        <tr r="AP14" s="12"/>
      </tp>
      <tp t="e">
        <v>#N/A</v>
        <stp/>
        <stp>##V3_BDHV12</stp>
        <stp>EURGBP8Y CMPL Curncy</stp>
        <stp>Mid</stp>
        <stp>30/12/2016</stp>
        <stp>30/12/2016</stp>
        <stp>[Fichier Market data Bloomberg Multicurve.xlsm]Swaps points!R33C30</stp>
        <tr r="AD33" s="12"/>
      </tp>
      <tp t="e">
        <v>#N/A</v>
        <stp/>
        <stp>##V3_BDHV12</stp>
        <stp>EURCHF2M BGNL Curncy</stp>
        <stp>Mid</stp>
        <stp>30/12/2016</stp>
        <stp>30/12/2016</stp>
        <stp>[Fichier Market data Bloomberg Multicurve.xlsm]Swaps points!R14C36</stp>
        <tr r="AJ14" s="12"/>
      </tp>
      <tp t="e">
        <v>#N/A</v>
        <stp/>
        <stp>##V3_BDHV12</stp>
        <stp>EURGBP2M BGNL Curncy</stp>
        <stp>Mid</stp>
        <stp>30/12/2016</stp>
        <stp>30/12/2016</stp>
        <stp>[Fichier Market data Bloomberg Multicurve.xlsm]Swaps points!R14C30</stp>
        <tr r="AD14" s="12"/>
      </tp>
      <tp t="e">
        <v>#N/A</v>
        <stp/>
        <stp>##V3_BDHV12</stp>
        <stp>EUBS4  Curncy</stp>
        <stp>Mid</stp>
        <stp>30/12/2016</stp>
        <stp>30/12/2016</stp>
        <stp>[Fichier Market data Bloomberg Multicurve.xlsm]basis!R13C4</stp>
        <tr r="D13" s="13"/>
      </tp>
      <tp t="e">
        <v>#N/A</v>
        <stp/>
        <stp>##V3_BDHV12</stp>
        <stp>BPBS4  Curncy</stp>
        <stp>Mid</stp>
        <stp>30/12/2016</stp>
        <stp>30/12/2016</stp>
        <stp>[Fichier Market data Bloomberg Multicurve.xlsm]basis!R13C5</stp>
        <tr r="E13" s="13"/>
      </tp>
      <tp t="e">
        <v>#N/A</v>
        <stp/>
        <stp>##V3_BDHV12</stp>
        <stp>JYBS4  Curncy</stp>
        <stp>Mid</stp>
        <stp>30/12/2016</stp>
        <stp>30/12/2016</stp>
        <stp>[Fichier Market data Bloomberg Multicurve.xlsm]basis!R13C7</stp>
        <tr r="G13" s="13"/>
      </tp>
      <tp t="e">
        <v>#N/A</v>
        <stp/>
        <stp>##V3_BDHV12</stp>
        <stp>SFBS4  Curncy</stp>
        <stp>Mid</stp>
        <stp>30/12/2016</stp>
        <stp>30/12/2016</stp>
        <stp>[Fichier Market data Bloomberg Multicurve.xlsm]basis!R13C6</stp>
        <tr r="F13" s="13"/>
      </tp>
      <tp t="s">
        <v>#N/A Invalid Security</v>
        <stp/>
        <stp>##V3_BDHV12</stp>
        <stp>SFCFA6   BBIR Curncy</stp>
        <stp>Mid</stp>
        <stp>30/12/2016</stp>
        <stp>30/12/2016</stp>
        <stp>[Fichier Market data Bloomberg Multicurve 30122016.xlsm]Volatilites Caps!R70C4</stp>
        <tr r="D70" s="10"/>
      </tp>
      <tp>
        <v>116.96</v>
        <stp/>
        <stp>##V3_BDHV12</stp>
        <stp>JYCV1    BBIR Curncy</stp>
        <stp>Mid</stp>
        <stp>30/12/2016</stp>
        <stp>30/12/2016</stp>
        <stp>[Fichier Market data Bloomberg Multicurve 30122016.xlsm]Volatilites Caps!R80C4</stp>
        <tr r="D80" s="10"/>
      </tp>
      <tp t="e">
        <v>#N/A</v>
        <stp/>
        <stp>##V3_BDHV12</stp>
        <stp>S0315D 37Q BLC2 Curncy</stp>
        <stp>Mid</stp>
        <stp>30/12/2016</stp>
        <stp>30/12/2016</stp>
        <stp>[Fichier Market data Bloomberg Multicurve.xlsm]GBP!R61C101</stp>
        <tr r="CW61" s="6"/>
      </tp>
      <tp t="e">
        <v>#N/A</v>
        <stp/>
        <stp>##V3_BDHV12</stp>
        <stp>S0315D 27Q BLC2 Curncy</stp>
        <stp>Mid</stp>
        <stp>30/12/2016</stp>
        <stp>30/12/2016</stp>
        <stp>[Fichier Market data Bloomberg Multicurve.xlsm]GBP!R51C101</stp>
        <tr r="CW51" s="6"/>
      </tp>
      <tp t="e">
        <v>#N/A</v>
        <stp/>
        <stp>##V3_BDHV12</stp>
        <stp>S0315D 17Q BLC2 Curncy</stp>
        <stp>Mid</stp>
        <stp>30/12/2016</stp>
        <stp>30/12/2016</stp>
        <stp>[Fichier Market data Bloomberg Multicurve.xlsm]GBP!R41C101</stp>
        <tr r="CW41" s="6"/>
      </tp>
      <tp t="e">
        <v>#N/A</v>
        <stp/>
        <stp>##V3_BDHV12</stp>
        <stp>S0315Z 27M BLC2 Curncy</stp>
        <stp>Mid</stp>
        <stp>30/12/2016</stp>
        <stp>30/12/2016</stp>
        <stp>[Fichier Market data Bloomberg Multicurve.xlsm]GBP!R33C100</stp>
        <tr r="CV33" s="6"/>
      </tp>
      <tp t="e">
        <v>#N/A</v>
        <stp/>
        <stp>##V3_BDHV12</stp>
        <stp>S0315D 37Y BLC2 Curncy</stp>
        <stp>Mid</stp>
        <stp>30/12/2016</stp>
        <stp>30/12/2016</stp>
        <stp>[Fichier Market data Bloomberg Multicurve.xlsm]GBP!R91C101</stp>
        <tr r="CW91" s="6"/>
      </tp>
      <tp t="e">
        <v>#N/A</v>
        <stp/>
        <stp>##V3_BDHV12</stp>
        <stp>S0315D 27Y BLC2 Curncy</stp>
        <stp>Mid</stp>
        <stp>30/12/2016</stp>
        <stp>30/12/2016</stp>
        <stp>[Fichier Market data Bloomberg Multicurve.xlsm]GBP!R81C101</stp>
        <tr r="CW81" s="6"/>
      </tp>
      <tp t="e">
        <v>#N/A</v>
        <stp/>
        <stp>##V3_BDHV12</stp>
        <stp>S0315D 17Y BLC2 Curncy</stp>
        <stp>Mid</stp>
        <stp>30/12/2016</stp>
        <stp>30/12/2016</stp>
        <stp>[Fichier Market data Bloomberg Multicurve.xlsm]GBP!R71C101</stp>
        <tr r="CW71" s="6"/>
      </tp>
      <tp t="e">
        <v>#N/A</v>
        <stp/>
        <stp>##V3_BDHV12</stp>
        <stp>S0315Z 3Y BLC2 Curncy</stp>
        <stp>Mid</stp>
        <stp>30/12/2016</stp>
        <stp>30/12/2016</stp>
        <stp>[Fichier Market data Bloomberg Multicurve.xlsm]GBP!R36C100</stp>
        <tr r="CV36" s="6"/>
      </tp>
      <tp t="e">
        <v>#N/A</v>
        <stp/>
        <stp>##V3_BDHV12</stp>
        <stp>S0315D 3Y BLC2 Curncy</stp>
        <stp>Mid</stp>
        <stp>30/12/2016</stp>
        <stp>30/12/2016</stp>
        <stp>[Fichier Market data Bloomberg Multicurve.xlsm]GBP!R36C101</stp>
        <tr r="CW36" s="6"/>
      </tp>
      <tp t="e">
        <v>#N/A</v>
        <stp/>
        <stp>##V3_BDHV12</stp>
        <stp>S0315Z 17Y BLC2 Curncy</stp>
        <stp>Mid</stp>
        <stp>30/12/2016</stp>
        <stp>30/12/2016</stp>
        <stp>[Fichier Market data Bloomberg Multicurve.xlsm]GBP!R71C100</stp>
        <tr r="CV71" s="6"/>
      </tp>
      <tp t="e">
        <v>#N/A</v>
        <stp/>
        <stp>##V3_BDHV12</stp>
        <stp>S0315D 27M BLC2 Curncy</stp>
        <stp>Mid</stp>
        <stp>30/12/2016</stp>
        <stp>30/12/2016</stp>
        <stp>[Fichier Market data Bloomberg Multicurve.xlsm]GBP!R33C101</stp>
        <tr r="CW33" s="6"/>
      </tp>
      <tp t="e">
        <v>#N/A</v>
        <stp/>
        <stp>##V3_BDHV12</stp>
        <stp>S0315Z 37Y BLC2 Curncy</stp>
        <stp>Mid</stp>
        <stp>30/12/2016</stp>
        <stp>30/12/2016</stp>
        <stp>[Fichier Market data Bloomberg Multicurve.xlsm]GBP!R91C100</stp>
        <tr r="CV91" s="6"/>
      </tp>
      <tp t="e">
        <v>#N/A</v>
        <stp/>
        <stp>##V3_BDHV12</stp>
        <stp>S0315Z 27Y BLC2 Curncy</stp>
        <stp>Mid</stp>
        <stp>30/12/2016</stp>
        <stp>30/12/2016</stp>
        <stp>[Fichier Market data Bloomberg Multicurve.xlsm]GBP!R81C100</stp>
        <tr r="CV81" s="6"/>
      </tp>
      <tp t="e">
        <v>#N/A</v>
        <stp/>
        <stp>##V3_BDHV12</stp>
        <stp>S0315Z 3M BLC2 Curncy</stp>
        <stp>Mid</stp>
        <stp>30/12/2016</stp>
        <stp>30/12/2016</stp>
        <stp>[Fichier Market data Bloomberg Multicurve.xlsm]GBP!R19C100</stp>
        <tr r="CV19" s="6"/>
      </tp>
      <tp t="e">
        <v>#N/A</v>
        <stp/>
        <stp>##V3_BDHV12</stp>
        <stp>S0315D 3M BLC2 Curncy</stp>
        <stp>Mid</stp>
        <stp>30/12/2016</stp>
        <stp>30/12/2016</stp>
        <stp>[Fichier Market data Bloomberg Multicurve.xlsm]GBP!R19C101</stp>
        <tr r="CW19" s="6"/>
      </tp>
      <tp t="e">
        <v>#N/A</v>
        <stp/>
        <stp>##V3_BDHV12</stp>
        <stp>S0315Z 27Q BLC2 Curncy</stp>
        <stp>Mid</stp>
        <stp>30/12/2016</stp>
        <stp>30/12/2016</stp>
        <stp>[Fichier Market data Bloomberg Multicurve.xlsm]GBP!R51C100</stp>
        <tr r="CV51" s="6"/>
      </tp>
      <tp t="e">
        <v>#N/A</v>
        <stp/>
        <stp>##V3_BDHV12</stp>
        <stp>S0315Z 17Q BLC2 Curncy</stp>
        <stp>Mid</stp>
        <stp>30/12/2016</stp>
        <stp>30/12/2016</stp>
        <stp>[Fichier Market data Bloomberg Multicurve.xlsm]GBP!R41C100</stp>
        <tr r="CV41" s="6"/>
      </tp>
      <tp t="e">
        <v>#N/A</v>
        <stp/>
        <stp>##V3_BDHV12</stp>
        <stp>S0315Z 37Q BLC2 Curncy</stp>
        <stp>Mid</stp>
        <stp>30/12/2016</stp>
        <stp>30/12/2016</stp>
        <stp>[Fichier Market data Bloomberg Multicurve.xlsm]GBP!R61C100</stp>
        <tr r="CV61" s="6"/>
      </tp>
      <tp t="e">
        <v>#N/A</v>
        <stp/>
        <stp>##V3_BDHV12</stp>
        <stp>EURCHF1W BGNL Curncy</stp>
        <stp>Mid</stp>
        <stp>30/12/2016</stp>
        <stp>30/12/2016</stp>
        <stp>[Fichier Market data Bloomberg Multicurve.xlsm]Swaps points!R10C36</stp>
        <tr r="AJ10" s="12"/>
      </tp>
      <tp t="e">
        <v>#N/A</v>
        <stp/>
        <stp>##V3_BDHV12</stp>
        <stp>EURGBP1W BGNL Curncy</stp>
        <stp>Mid</stp>
        <stp>30/12/2016</stp>
        <stp>30/12/2016</stp>
        <stp>[Fichier Market data Bloomberg Multicurve.xlsm]Swaps points!R10C30</stp>
        <tr r="AD10" s="12"/>
      </tp>
      <tp t="e">
        <v>#N/A</v>
        <stp/>
        <stp>##V3_BDHV12</stp>
        <stp>SF0003M  Index</stp>
        <stp>Last Price</stp>
        <stp>30/12/2015</stp>
        <stp>30/12/2016</stp>
        <stp>[Fichier Market data Bloomberg Multicurve.xlsm]Historiques fixing!R10C42</stp>
        <stp>cols=2;rows=255</stp>
        <tr r="AP10" s="9"/>
      </tp>
      <tp t="e">
        <v>#N/A</v>
        <stp/>
        <stp>##V3_BDHV12</stp>
        <stp>EURJPY1W BGNL Curncy</stp>
        <stp>Mid</stp>
        <stp>30/12/2016</stp>
        <stp>30/12/2016</stp>
        <stp>[Fichier Market data Bloomberg Multicurve.xlsm]Swaps points!R10C42</stp>
        <tr r="AP10" s="12"/>
      </tp>
      <tp t="e">
        <v>#N/A</v>
        <stp/>
        <stp>##V3_BDHV12</stp>
        <stp>EURJPY1M BGNL Curncy</stp>
        <stp>Mid</stp>
        <stp>30/12/2016</stp>
        <stp>30/12/2016</stp>
        <stp>[Fichier Market data Bloomberg Multicurve.xlsm]Swaps points!R13C42</stp>
        <tr r="AP13" s="12"/>
      </tp>
      <tp t="e">
        <v>#N/A</v>
        <stp/>
        <stp>##V3_BDHV12</stp>
        <stp>EURCHF1M BGNL Curncy</stp>
        <stp>Mid</stp>
        <stp>30/12/2016</stp>
        <stp>30/12/2016</stp>
        <stp>[Fichier Market data Bloomberg Multicurve.xlsm]Swaps points!R13C36</stp>
        <tr r="AJ13" s="12"/>
      </tp>
      <tp t="e">
        <v>#N/A</v>
        <stp/>
        <stp>##V3_BDHV12</stp>
        <stp>EURGBP1M BGNL Curncy</stp>
        <stp>Mid</stp>
        <stp>30/12/2016</stp>
        <stp>30/12/2016</stp>
        <stp>[Fichier Market data Bloomberg Multicurve.xlsm]Swaps points!R13C30</stp>
        <tr r="AD13" s="12"/>
      </tp>
      <tp t="e">
        <v>#N/A</v>
        <stp/>
        <stp>##V3_BDHV12</stp>
        <stp>BPBS1  Curncy</stp>
        <stp>Mid</stp>
        <stp>30/12/2016</stp>
        <stp>30/12/2016</stp>
        <stp>[Fichier Market data Bloomberg Multicurve.xlsm]basis!R10C5</stp>
        <tr r="E10" s="13"/>
      </tp>
      <tp t="e">
        <v>#N/A</v>
        <stp/>
        <stp>##V3_BDHV12</stp>
        <stp>EUBS1  Curncy</stp>
        <stp>Mid</stp>
        <stp>30/12/2016</stp>
        <stp>30/12/2016</stp>
        <stp>[Fichier Market data Bloomberg Multicurve.xlsm]basis!R10C4</stp>
        <tr r="D10" s="13"/>
      </tp>
      <tp t="e">
        <v>#N/A</v>
        <stp/>
        <stp>##V3_BDHV12</stp>
        <stp>JYBS1  Curncy</stp>
        <stp>Mid</stp>
        <stp>30/12/2016</stp>
        <stp>30/12/2016</stp>
        <stp>[Fichier Market data Bloomberg Multicurve.xlsm]basis!R10C7</stp>
        <tr r="G10" s="13"/>
      </tp>
      <tp t="e">
        <v>#N/A</v>
        <stp/>
        <stp>##V3_BDHV12</stp>
        <stp>SFBS1  Curncy</stp>
        <stp>Mid</stp>
        <stp>30/12/2016</stp>
        <stp>30/12/2016</stp>
        <stp>[Fichier Market data Bloomberg Multicurve.xlsm]basis!R10C6</stp>
        <tr r="F10" s="13"/>
      </tp>
      <tp>
        <v>253.23</v>
        <stp/>
        <stp>##V3_BDHV12</stp>
        <stp>JYCV2    BBIR Curncy</stp>
        <stp>Mid</stp>
        <stp>30/12/2016</stp>
        <stp>30/12/2016</stp>
        <stp>[Fichier Market data Bloomberg Multicurve 30122016.xlsm]Volatilites Caps!R81C4</stp>
        <tr r="D81" s="10"/>
      </tp>
      <tp t="s">
        <v>#N/A N/A</v>
        <stp/>
        <stp>##V3_BDHV12</stp>
        <stp>SFCV7    BBIR Curncy</stp>
        <stp>Mid</stp>
        <stp>30/12/2016</stp>
        <stp>30/12/2016</stp>
        <stp>[Fichier Market data Bloomberg Multicurve 30122016.xlsm]Volatilites Caps!R71C4</stp>
        <tr r="D71" s="10"/>
      </tp>
      <tp t="e">
        <v>#N/A</v>
        <stp/>
        <stp>##V3_BDHV12</stp>
        <stp>S0315Z 2W BLC2 Curncy</stp>
        <stp>Mid</stp>
        <stp>30/12/2016</stp>
        <stp>30/12/2016</stp>
        <stp>[Fichier Market data Bloomberg Multicurve.xlsm]GBP!R16C100</stp>
        <tr r="CV16" s="6"/>
      </tp>
      <tp t="e">
        <v>#N/A</v>
        <stp/>
        <stp>##V3_BDHV12</stp>
        <stp>S0315D 2W BLC2 Curncy</stp>
        <stp>Mid</stp>
        <stp>30/12/2016</stp>
        <stp>30/12/2016</stp>
        <stp>[Fichier Market data Bloomberg Multicurve.xlsm]GBP!R16C101</stp>
        <tr r="CW16" s="6"/>
      </tp>
      <tp t="e">
        <v>#N/A</v>
        <stp/>
        <stp>##V3_BDHV12</stp>
        <stp>S0315D 26Q BLC2 Curncy</stp>
        <stp>Mid</stp>
        <stp>30/12/2016</stp>
        <stp>30/12/2016</stp>
        <stp>[Fichier Market data Bloomberg Multicurve.xlsm]GBP!R50C101</stp>
        <tr r="CW50" s="6"/>
      </tp>
      <tp t="e">
        <v>#N/A</v>
        <stp/>
        <stp>##V3_BDHV12</stp>
        <stp>S0315D 36Y BLC2 Curncy</stp>
        <stp>Mid</stp>
        <stp>30/12/2016</stp>
        <stp>30/12/2016</stp>
        <stp>[Fichier Market data Bloomberg Multicurve.xlsm]GBP!R90C101</stp>
        <tr r="CW90" s="6"/>
      </tp>
      <tp t="e">
        <v>#N/A</v>
        <stp/>
        <stp>##V3_BDHV12</stp>
        <stp>S0315D 26Y BLC2 Curncy</stp>
        <stp>Mid</stp>
        <stp>30/12/2016</stp>
        <stp>30/12/2016</stp>
        <stp>[Fichier Market data Bloomberg Multicurve.xlsm]GBP!R80C101</stp>
        <tr r="CW80" s="6"/>
      </tp>
      <tp t="e">
        <v>#N/A</v>
        <stp/>
        <stp>##V3_BDHV12</stp>
        <stp>S0315D 16Y BLC2 Curncy</stp>
        <stp>Mid</stp>
        <stp>30/12/2016</stp>
        <stp>30/12/2016</stp>
        <stp>[Fichier Market data Bloomberg Multicurve.xlsm]GBP!R70C101</stp>
        <tr r="CW70" s="6"/>
      </tp>
      <tp t="e">
        <v>#N/A</v>
        <stp/>
        <stp>##V3_BDHV12</stp>
        <stp>S0315Z 2Y BLC2 Curncy</stp>
        <stp>Mid</stp>
        <stp>30/12/2016</stp>
        <stp>30/12/2016</stp>
        <stp>[Fichier Market data Bloomberg Multicurve.xlsm]GBP!R32C100</stp>
        <tr r="CV32" s="6"/>
      </tp>
      <tp t="e">
        <v>#N/A</v>
        <stp/>
        <stp>##V3_BDHV12</stp>
        <stp>S0315D 2Y BLC2 Curncy</stp>
        <stp>Mid</stp>
        <stp>30/12/2016</stp>
        <stp>30/12/2016</stp>
        <stp>[Fichier Market data Bloomberg Multicurve.xlsm]GBP!R32C101</stp>
        <tr r="CW32" s="6"/>
      </tp>
      <tp t="e">
        <v>#N/A</v>
        <stp/>
        <stp>##V3_BDHV12</stp>
        <stp>S0315Z 2D BLC2 Curncy</stp>
        <stp>Mid</stp>
        <stp>30/12/2016</stp>
        <stp>30/12/2016</stp>
        <stp>[Fichier Market data Bloomberg Multicurve.xlsm]GBP!R14C100</stp>
        <tr r="CV14" s="6"/>
      </tp>
      <tp t="e">
        <v>#N/A</v>
        <stp/>
        <stp>##V3_BDHV12</stp>
        <stp>S0315D 2D BLC2 Curncy</stp>
        <stp>Mid</stp>
        <stp>30/12/2016</stp>
        <stp>30/12/2016</stp>
        <stp>[Fichier Market data Bloomberg Multicurve.xlsm]GBP!R14C101</stp>
        <tr r="CW14" s="6"/>
      </tp>
      <tp t="e">
        <v>#N/A</v>
        <stp/>
        <stp>##V3_BDHV12</stp>
        <stp>S0315Z 16Y BLC2 Curncy</stp>
        <stp>Mid</stp>
        <stp>30/12/2016</stp>
        <stp>30/12/2016</stp>
        <stp>[Fichier Market data Bloomberg Multicurve.xlsm]GBP!R70C100</stp>
        <tr r="CV70" s="6"/>
      </tp>
      <tp t="e">
        <v>#N/A</v>
        <stp/>
        <stp>##V3_BDHV12</stp>
        <stp>S0315Z 36Y BLC2 Curncy</stp>
        <stp>Mid</stp>
        <stp>30/12/2016</stp>
        <stp>30/12/2016</stp>
        <stp>[Fichier Market data Bloomberg Multicurve.xlsm]GBP!R90C100</stp>
        <tr r="CV90" s="6"/>
      </tp>
      <tp t="e">
        <v>#N/A</v>
        <stp/>
        <stp>##V3_BDHV12</stp>
        <stp>S0315Z 26Y BLC2 Curncy</stp>
        <stp>Mid</stp>
        <stp>30/12/2016</stp>
        <stp>30/12/2016</stp>
        <stp>[Fichier Market data Bloomberg Multicurve.xlsm]GBP!R80C100</stp>
        <tr r="CV80" s="6"/>
      </tp>
      <tp t="e">
        <v>#N/A</v>
        <stp/>
        <stp>##V3_BDHV12</stp>
        <stp>S0315Z 2M BLC2 Curncy</stp>
        <stp>Mid</stp>
        <stp>30/12/2016</stp>
        <stp>30/12/2016</stp>
        <stp>[Fichier Market data Bloomberg Multicurve.xlsm]GBP!R18C100</stp>
        <tr r="CV18" s="6"/>
      </tp>
      <tp t="e">
        <v>#N/A</v>
        <stp/>
        <stp>##V3_BDHV12</stp>
        <stp>S0315D 2M BLC2 Curncy</stp>
        <stp>Mid</stp>
        <stp>30/12/2016</stp>
        <stp>30/12/2016</stp>
        <stp>[Fichier Market data Bloomberg Multicurve.xlsm]GBP!R18C101</stp>
        <tr r="CW18" s="6"/>
      </tp>
      <tp t="e">
        <v>#N/A</v>
        <stp/>
        <stp>##V3_BDHV12</stp>
        <stp>S0315Z 26Q BLC2 Curncy</stp>
        <stp>Mid</stp>
        <stp>30/12/2016</stp>
        <stp>30/12/2016</stp>
        <stp>[Fichier Market data Bloomberg Multicurve.xlsm]GBP!R50C100</stp>
        <tr r="CV50" s="6"/>
      </tp>
      <tp t="e">
        <v>#N/A</v>
        <stp/>
        <stp>##V3_BDHV12</stp>
        <stp>SF0012M  Index</stp>
        <stp>Last Price</stp>
        <stp>30/12/2015</stp>
        <stp>30/12/2016</stp>
        <stp>[Fichier Market data Bloomberg Multicurve.xlsm]Historiques fixing!R10C48</stp>
        <stp>cols=2;rows=255</stp>
        <tr r="AV10" s="9"/>
      </tp>
      <tp t="e">
        <v>#N/A</v>
        <stp/>
        <stp>##V3_BDHV12</stp>
        <stp>BPBS2  Curncy</stp>
        <stp>Mid</stp>
        <stp>30/12/2016</stp>
        <stp>30/12/2016</stp>
        <stp>[Fichier Market data Bloomberg Multicurve.xlsm]basis!R11C5</stp>
        <tr r="E11" s="13"/>
      </tp>
      <tp t="e">
        <v>#N/A</v>
        <stp/>
        <stp>##V3_BDHV12</stp>
        <stp>EUBS2  Curncy</stp>
        <stp>Mid</stp>
        <stp>30/12/2016</stp>
        <stp>30/12/2016</stp>
        <stp>[Fichier Market data Bloomberg Multicurve.xlsm]basis!R11C4</stp>
        <tr r="D11" s="13"/>
      </tp>
      <tp t="e">
        <v>#N/A</v>
        <stp/>
        <stp>##V3_BDHV12</stp>
        <stp>JYBS2  Curncy</stp>
        <stp>Mid</stp>
        <stp>30/12/2016</stp>
        <stp>30/12/2016</stp>
        <stp>[Fichier Market data Bloomberg Multicurve.xlsm]basis!R11C7</stp>
        <tr r="G11" s="13"/>
      </tp>
      <tp t="e">
        <v>#N/A</v>
        <stp/>
        <stp>##V3_BDHV12</stp>
        <stp>SFBS2  Curncy</stp>
        <stp>Mid</stp>
        <stp>30/12/2016</stp>
        <stp>30/12/2016</stp>
        <stp>[Fichier Market data Bloomberg Multicurve.xlsm]basis!R11C6</stp>
        <tr r="F11" s="13"/>
      </tp>
      <tp t="e">
        <v>#N/A</v>
        <stp/>
        <stp>##V3_BDHV12</stp>
        <stp>S0315D 39Q BLC2 Curncy</stp>
        <stp>Mid</stp>
        <stp>30/12/2016</stp>
        <stp>30/12/2016</stp>
        <stp>[Fichier Market data Bloomberg Multicurve.xlsm]GBP!R63C101</stp>
        <tr r="CW63" s="6"/>
      </tp>
      <tp t="e">
        <v>#N/A</v>
        <stp/>
        <stp>##V3_BDHV12</stp>
        <stp>S0315D 29Q BLC2 Curncy</stp>
        <stp>Mid</stp>
        <stp>30/12/2016</stp>
        <stp>30/12/2016</stp>
        <stp>[Fichier Market data Bloomberg Multicurve.xlsm]GBP!R53C101</stp>
        <tr r="CW53" s="6"/>
      </tp>
      <tp t="e">
        <v>#N/A</v>
        <stp/>
        <stp>##V3_BDHV12</stp>
        <stp>S0315D 19Q BLC2 Curncy</stp>
        <stp>Mid</stp>
        <stp>30/12/2016</stp>
        <stp>30/12/2016</stp>
        <stp>[Fichier Market data Bloomberg Multicurve.xlsm]GBP!R43C101</stp>
        <tr r="CW43" s="6"/>
      </tp>
      <tp t="e">
        <v>#N/A</v>
        <stp/>
        <stp>##V3_BDHV12</stp>
        <stp>S0315Z 39M BLC2 Curncy</stp>
        <stp>Mid</stp>
        <stp>30/12/2016</stp>
        <stp>30/12/2016</stp>
        <stp>[Fichier Market data Bloomberg Multicurve.xlsm]GBP!R37C100</stp>
        <tr r="CV37" s="6"/>
      </tp>
      <tp t="e">
        <v>#N/A</v>
        <stp/>
        <stp>##V3_BDHV12</stp>
        <stp>S0315D 39Y BLC2 Curncy</stp>
        <stp>Mid</stp>
        <stp>30/12/2016</stp>
        <stp>30/12/2016</stp>
        <stp>[Fichier Market data Bloomberg Multicurve.xlsm]GBP!R93C101</stp>
        <tr r="CW93" s="6"/>
      </tp>
      <tp t="e">
        <v>#N/A</v>
        <stp/>
        <stp>##V3_BDHV12</stp>
        <stp>S0315D 29Y BLC2 Curncy</stp>
        <stp>Mid</stp>
        <stp>30/12/2016</stp>
        <stp>30/12/2016</stp>
        <stp>[Fichier Market data Bloomberg Multicurve.xlsm]GBP!R83C101</stp>
        <tr r="CW83" s="6"/>
      </tp>
      <tp t="e">
        <v>#N/A</v>
        <stp/>
        <stp>##V3_BDHV12</stp>
        <stp>S0315D 19Y BLC2 Curncy</stp>
        <stp>Mid</stp>
        <stp>30/12/2016</stp>
        <stp>30/12/2016</stp>
        <stp>[Fichier Market data Bloomberg Multicurve.xlsm]GBP!R73C101</stp>
        <tr r="CW73" s="6"/>
      </tp>
      <tp t="e">
        <v>#N/A</v>
        <stp/>
        <stp>##V3_BDHV12</stp>
        <stp>S0315Z 19Y BLC2 Curncy</stp>
        <stp>Mid</stp>
        <stp>30/12/2016</stp>
        <stp>30/12/2016</stp>
        <stp>[Fichier Market data Bloomberg Multicurve.xlsm]GBP!R73C100</stp>
        <tr r="CV73" s="6"/>
      </tp>
      <tp t="e">
        <v>#N/A</v>
        <stp/>
        <stp>##V3_BDHV12</stp>
        <stp>S0315D 39M BLC2 Curncy</stp>
        <stp>Mid</stp>
        <stp>30/12/2016</stp>
        <stp>30/12/2016</stp>
        <stp>[Fichier Market data Bloomberg Multicurve.xlsm]GBP!R37C101</stp>
        <tr r="CW37" s="6"/>
      </tp>
      <tp t="e">
        <v>#N/A</v>
        <stp/>
        <stp>##V3_BDHV12</stp>
        <stp>S0315Z 39Y BLC2 Curncy</stp>
        <stp>Mid</stp>
        <stp>30/12/2016</stp>
        <stp>30/12/2016</stp>
        <stp>[Fichier Market data Bloomberg Multicurve.xlsm]GBP!R93C100</stp>
        <tr r="CV93" s="6"/>
      </tp>
      <tp t="e">
        <v>#N/A</v>
        <stp/>
        <stp>##V3_BDHV12</stp>
        <stp>S0315Z 29Y BLC2 Curncy</stp>
        <stp>Mid</stp>
        <stp>30/12/2016</stp>
        <stp>30/12/2016</stp>
        <stp>[Fichier Market data Bloomberg Multicurve.xlsm]GBP!R83C100</stp>
        <tr r="CV83" s="6"/>
      </tp>
      <tp t="e">
        <v>#N/A</v>
        <stp/>
        <stp>##V3_BDHV12</stp>
        <stp>S0315Z 29Q BLC2 Curncy</stp>
        <stp>Mid</stp>
        <stp>30/12/2016</stp>
        <stp>30/12/2016</stp>
        <stp>[Fichier Market data Bloomberg Multicurve.xlsm]GBP!R53C100</stp>
        <tr r="CV53" s="6"/>
      </tp>
      <tp t="e">
        <v>#N/A</v>
        <stp/>
        <stp>##V3_BDHV12</stp>
        <stp>S0315Z 19Q BLC2 Curncy</stp>
        <stp>Mid</stp>
        <stp>30/12/2016</stp>
        <stp>30/12/2016</stp>
        <stp>[Fichier Market data Bloomberg Multicurve.xlsm]GBP!R43C100</stp>
        <tr r="CV43" s="6"/>
      </tp>
      <tp t="e">
        <v>#N/A</v>
        <stp/>
        <stp>##V3_BDHV12</stp>
        <stp>S0315Z 39Q BLC2 Curncy</stp>
        <stp>Mid</stp>
        <stp>30/12/2016</stp>
        <stp>30/12/2016</stp>
        <stp>[Fichier Market data Bloomberg Multicurve.xlsm]GBP!R63C100</stp>
        <tr r="CV63" s="6"/>
      </tp>
      <tp t="e">
        <v>#N/A</v>
        <stp/>
        <stp>##V3_BDHV12</stp>
        <stp>JYEBS11  Curncy</stp>
        <stp>Mid</stp>
        <stp>30/12/2016</stp>
        <stp>30/12/2016</stp>
        <stp>[Fichier Market data Bloomberg Multicurve.xlsm]basis!R20C12</stp>
        <tr r="L20" s="13"/>
      </tp>
      <tp t="e">
        <v>#N/A</v>
        <stp/>
        <stp>##V3_BDHV12</stp>
        <stp>BPEBS11  Curncy</stp>
        <stp>Mid</stp>
        <stp>30/12/2016</stp>
        <stp>30/12/2016</stp>
        <stp>[Fichier Market data Bloomberg Multicurve.xlsm]basis!R20C10</stp>
        <tr r="J20" s="13"/>
      </tp>
      <tp t="e">
        <v>#N/A</v>
        <stp/>
        <stp>##V3_BDHV12</stp>
        <stp>SFEBS11  Curncy</stp>
        <stp>Mid</stp>
        <stp>30/12/2016</stp>
        <stp>30/12/2016</stp>
        <stp>[Fichier Market data Bloomberg Multicurve.xlsm]basis!R20C11</stp>
        <tr r="K20" s="13"/>
      </tp>
      <tp t="e">
        <v>#N/A</v>
        <stp/>
        <stp>##V3_BDHV12</stp>
        <stp>EUBSS7  Curncy</stp>
        <stp>Mid</stp>
        <stp>30/12/2016</stp>
        <stp>30/12/2016</stp>
        <stp>[Fichier Market data Bloomberg Multicurve.xlsm]basis!R40C4</stp>
        <tr r="D40" s="13"/>
      </tp>
      <tp t="e">
        <v>#N/A</v>
        <stp/>
        <stp>##V3_BDHV12</stp>
        <stp>S0315D 38Q BLC2 Curncy</stp>
        <stp>Mid</stp>
        <stp>30/12/2016</stp>
        <stp>30/12/2016</stp>
        <stp>[Fichier Market data Bloomberg Multicurve.xlsm]GBP!R62C101</stp>
        <tr r="CW62" s="6"/>
      </tp>
      <tp t="e">
        <v>#N/A</v>
        <stp/>
        <stp>##V3_BDHV12</stp>
        <stp>S0315D 18Q BLC2 Curncy</stp>
        <stp>Mid</stp>
        <stp>30/12/2016</stp>
        <stp>30/12/2016</stp>
        <stp>[Fichier Market data Bloomberg Multicurve.xlsm]GBP!R42C101</stp>
        <tr r="CW42" s="6"/>
      </tp>
      <tp t="e">
        <v>#N/A</v>
        <stp/>
        <stp>##V3_BDHV12</stp>
        <stp>S0315D 38Y BLC2 Curncy</stp>
        <stp>Mid</stp>
        <stp>30/12/2016</stp>
        <stp>30/12/2016</stp>
        <stp>[Fichier Market data Bloomberg Multicurve.xlsm]GBP!R92C101</stp>
        <tr r="CW92" s="6"/>
      </tp>
      <tp t="e">
        <v>#N/A</v>
        <stp/>
        <stp>##V3_BDHV12</stp>
        <stp>S0315Z 18M BLC2 Curncy</stp>
        <stp>Mid</stp>
        <stp>30/12/2016</stp>
        <stp>30/12/2016</stp>
        <stp>[Fichier Market data Bloomberg Multicurve.xlsm]GBP!R30C100</stp>
        <tr r="CV30" s="6"/>
      </tp>
      <tp t="e">
        <v>#N/A</v>
        <stp/>
        <stp>##V3_BDHV12</stp>
        <stp>S0315D 28Y BLC2 Curncy</stp>
        <stp>Mid</stp>
        <stp>30/12/2016</stp>
        <stp>30/12/2016</stp>
        <stp>[Fichier Market data Bloomberg Multicurve.xlsm]GBP!R82C101</stp>
        <tr r="CW82" s="6"/>
      </tp>
      <tp t="e">
        <v>#N/A</v>
        <stp/>
        <stp>##V3_BDHV12</stp>
        <stp>S0315D 18Y BLC2 Curncy</stp>
        <stp>Mid</stp>
        <stp>30/12/2016</stp>
        <stp>30/12/2016</stp>
        <stp>[Fichier Market data Bloomberg Multicurve.xlsm]GBP!R72C101</stp>
        <tr r="CW72" s="6"/>
      </tp>
      <tp t="e">
        <v>#N/A</v>
        <stp/>
        <stp>##V3_BDHV12</stp>
        <stp>S0315Z 18Y BLC2 Curncy</stp>
        <stp>Mid</stp>
        <stp>30/12/2016</stp>
        <stp>30/12/2016</stp>
        <stp>[Fichier Market data Bloomberg Multicurve.xlsm]GBP!R72C100</stp>
        <tr r="CV72" s="6"/>
      </tp>
      <tp t="e">
        <v>#N/A</v>
        <stp/>
        <stp>##V3_BDHV12</stp>
        <stp>S0315Z 38Y BLC2 Curncy</stp>
        <stp>Mid</stp>
        <stp>30/12/2016</stp>
        <stp>30/12/2016</stp>
        <stp>[Fichier Market data Bloomberg Multicurve.xlsm]GBP!R92C100</stp>
        <tr r="CV92" s="6"/>
      </tp>
      <tp t="e">
        <v>#N/A</v>
        <stp/>
        <stp>##V3_BDHV12</stp>
        <stp>S0315D 18M BLC2 Curncy</stp>
        <stp>Mid</stp>
        <stp>30/12/2016</stp>
        <stp>30/12/2016</stp>
        <stp>[Fichier Market data Bloomberg Multicurve.xlsm]GBP!R30C101</stp>
        <tr r="CW30" s="6"/>
      </tp>
      <tp t="e">
        <v>#N/A</v>
        <stp/>
        <stp>##V3_BDHV12</stp>
        <stp>S0315Z 28Y BLC2 Curncy</stp>
        <stp>Mid</stp>
        <stp>30/12/2016</stp>
        <stp>30/12/2016</stp>
        <stp>[Fichier Market data Bloomberg Multicurve.xlsm]GBP!R82C100</stp>
        <tr r="CV82" s="6"/>
      </tp>
      <tp t="e">
        <v>#N/A</v>
        <stp/>
        <stp>##V3_BDHV12</stp>
        <stp>S0315Z 18Q BLC2 Curncy</stp>
        <stp>Mid</stp>
        <stp>30/12/2016</stp>
        <stp>30/12/2016</stp>
        <stp>[Fichier Market data Bloomberg Multicurve.xlsm]GBP!R42C100</stp>
        <tr r="CV42" s="6"/>
      </tp>
      <tp t="e">
        <v>#N/A</v>
        <stp/>
        <stp>##V3_BDHV12</stp>
        <stp>S0315Z 38Q BLC2 Curncy</stp>
        <stp>Mid</stp>
        <stp>30/12/2016</stp>
        <stp>30/12/2016</stp>
        <stp>[Fichier Market data Bloomberg Multicurve.xlsm]GBP!R62C100</stp>
        <tr r="CV62" s="6"/>
      </tp>
      <tp t="e">
        <v>#N/A</v>
        <stp/>
        <stp>##V3_BDHV12</stp>
        <stp>JYEBS30  Curncy</stp>
        <stp>Mid</stp>
        <stp>30/12/2016</stp>
        <stp>30/12/2016</stp>
        <stp>[Fichier Market data Bloomberg Multicurve.xlsm]basis!R26C12</stp>
        <tr r="L26" s="13"/>
      </tp>
      <tp t="e">
        <v>#N/A</v>
        <stp/>
        <stp>##V3_BDHV12</stp>
        <stp>JYEBS20  Curncy</stp>
        <stp>Mid</stp>
        <stp>30/12/2016</stp>
        <stp>30/12/2016</stp>
        <stp>[Fichier Market data Bloomberg Multicurve.xlsm]basis!R25C12</stp>
        <tr r="L25" s="13"/>
      </tp>
      <tp t="e">
        <v>#N/A</v>
        <stp/>
        <stp>##V3_BDHV12</stp>
        <stp>JYEBS10  Curncy</stp>
        <stp>Mid</stp>
        <stp>30/12/2016</stp>
        <stp>30/12/2016</stp>
        <stp>[Fichier Market data Bloomberg Multicurve.xlsm]basis!R19C12</stp>
        <tr r="L19" s="13"/>
      </tp>
      <tp t="e">
        <v>#N/A</v>
        <stp/>
        <stp>##V3_BDHV12</stp>
        <stp>BPEBS10  Curncy</stp>
        <stp>Mid</stp>
        <stp>30/12/2016</stp>
        <stp>30/12/2016</stp>
        <stp>[Fichier Market data Bloomberg Multicurve.xlsm]basis!R19C10</stp>
        <tr r="J19" s="13"/>
      </tp>
      <tp t="e">
        <v>#N/A</v>
        <stp/>
        <stp>##V3_BDHV12</stp>
        <stp>BPEBS30  Curncy</stp>
        <stp>Mid</stp>
        <stp>30/12/2016</stp>
        <stp>30/12/2016</stp>
        <stp>[Fichier Market data Bloomberg Multicurve.xlsm]basis!R26C10</stp>
        <tr r="J26" s="13"/>
      </tp>
      <tp t="e">
        <v>#N/A</v>
        <stp/>
        <stp>##V3_BDHV12</stp>
        <stp>BPEBS20  Curncy</stp>
        <stp>Mid</stp>
        <stp>30/12/2016</stp>
        <stp>30/12/2016</stp>
        <stp>[Fichier Market data Bloomberg Multicurve.xlsm]basis!R25C10</stp>
        <tr r="J25" s="13"/>
      </tp>
      <tp t="e">
        <v>#N/A</v>
        <stp/>
        <stp>##V3_BDHV12</stp>
        <stp>SFEBS10  Curncy</stp>
        <stp>Mid</stp>
        <stp>30/12/2016</stp>
        <stp>30/12/2016</stp>
        <stp>[Fichier Market data Bloomberg Multicurve.xlsm]basis!R19C11</stp>
        <tr r="K19" s="13"/>
      </tp>
      <tp t="e">
        <v>#N/A</v>
        <stp/>
        <stp>##V3_BDHV12</stp>
        <stp>SFEBS20  Curncy</stp>
        <stp>Mid</stp>
        <stp>30/12/2016</stp>
        <stp>30/12/2016</stp>
        <stp>[Fichier Market data Bloomberg Multicurve.xlsm]basis!R25C11</stp>
        <tr r="K25" s="13"/>
      </tp>
      <tp t="e">
        <v>#N/A</v>
        <stp/>
        <stp>##V3_BDHV12</stp>
        <stp>SFEBS30  Curncy</stp>
        <stp>Mid</stp>
        <stp>30/12/2016</stp>
        <stp>30/12/2016</stp>
        <stp>[Fichier Market data Bloomberg Multicurve.xlsm]basis!R26C11</stp>
        <tr r="K26" s="13"/>
      </tp>
      <tp t="e">
        <v>#N/A</v>
        <stp/>
        <stp>##V3_BDPV12</stp>
        <stp>EURUSD BGN Curncy</stp>
        <stp>SP_VOL_SURF_MID</stp>
        <stp>[Fichier Market data Bloomberg Multicurve.xlsm]Volatilites FX!R19C24</stp>
        <stp>REFERENCE_DATE</stp>
        <stp>20161230</stp>
        <stp>VOL_SURF_DELTA_OVR</stp>
        <stp>10</stp>
        <stp>VOL_SURF_MTY_OVR</stp>
        <stp>6M</stp>
        <stp>VOL_SURF_CALLPUT_OVR</stp>
        <stp>P</stp>
        <tr r="X19" s="14"/>
      </tp>
      <tp t="e">
        <v>#N/A</v>
        <stp/>
        <stp>##V3_BDPV12</stp>
        <stp>EURUSD BGN Curncy</stp>
        <stp>SP_VOL_SURF_MID</stp>
        <stp>[Fichier Market data Bloomberg Multicurve.xlsm]Volatilites FX!R18C24</stp>
        <stp>REFERENCE_DATE</stp>
        <stp>20161230</stp>
        <stp>VOL_SURF_DELTA_OVR</stp>
        <stp>10</stp>
        <stp>VOL_SURF_MTY_OVR</stp>
        <stp>4M</stp>
        <stp>VOL_SURF_CALLPUT_OVR</stp>
        <stp>P</stp>
        <tr r="X18" s="14"/>
      </tp>
      <tp t="e">
        <v>#N/A</v>
        <stp/>
        <stp>##V3_BDPV12</stp>
        <stp>EURUSD BGN Curncy</stp>
        <stp>SP_VOL_SURF_MID</stp>
        <stp>[Fichier Market data Bloomberg Multicurve.xlsm]Volatilites FX!R14C24</stp>
        <stp>REFERENCE_DATE</stp>
        <stp>20161230</stp>
        <stp>VOL_SURF_DELTA_OVR</stp>
        <stp>10</stp>
        <stp>VOL_SURF_MTY_OVR</stp>
        <stp>3W</stp>
        <stp>VOL_SURF_CALLPUT_OVR</stp>
        <stp>P</stp>
        <tr r="X14" s="14"/>
      </tp>
      <tp t="e">
        <v>#N/A</v>
        <stp/>
        <stp>##V3_BDPV12</stp>
        <stp>EURUSD BGN Curncy</stp>
        <stp>SP_VOL_SURF_MID</stp>
        <stp>[Fichier Market data Bloomberg Multicurve.xlsm]Volatilites FX!R15C24</stp>
        <stp>REFERENCE_DATE</stp>
        <stp>20161230</stp>
        <stp>VOL_SURF_DELTA_OVR</stp>
        <stp>10</stp>
        <stp>VOL_SURF_MTY_OVR</stp>
        <stp>1M</stp>
        <stp>VOL_SURF_CALLPUT_OVR</stp>
        <stp>P</stp>
        <tr r="X15" s="14"/>
      </tp>
      <tp t="e">
        <v>#N/A</v>
        <stp/>
        <stp>##V3_BDPV12</stp>
        <stp>EURUSD BGN Curncy</stp>
        <stp>SP_VOL_SURF_MID</stp>
        <stp>[Fichier Market data Bloomberg Multicurve.xlsm]Volatilites FX!R16C24</stp>
        <stp>REFERENCE_DATE</stp>
        <stp>20161230</stp>
        <stp>VOL_SURF_DELTA_OVR</stp>
        <stp>10</stp>
        <stp>VOL_SURF_MTY_OVR</stp>
        <stp>2M</stp>
        <stp>VOL_SURF_CALLPUT_OVR</stp>
        <stp>P</stp>
        <tr r="X16" s="14"/>
      </tp>
      <tp t="e">
        <v>#N/A</v>
        <stp/>
        <stp>##V3_BDPV12</stp>
        <stp>EURUSD BGN Curncy</stp>
        <stp>SP_VOL_SURF_MID</stp>
        <stp>[Fichier Market data Bloomberg Multicurve.xlsm]Volatilites FX!R17C24</stp>
        <stp>REFERENCE_DATE</stp>
        <stp>20161230</stp>
        <stp>VOL_SURF_DELTA_OVR</stp>
        <stp>10</stp>
        <stp>VOL_SURF_MTY_OVR</stp>
        <stp>3M</stp>
        <stp>VOL_SURF_CALLPUT_OVR</stp>
        <stp>P</stp>
        <tr r="X17" s="14"/>
      </tp>
      <tp t="e">
        <v>#N/A</v>
        <stp/>
        <stp>##V3_BDPV12</stp>
        <stp>EURUSD BGN Curncy</stp>
        <stp>SP_VOL_SURF_MID</stp>
        <stp>[Fichier Market data Bloomberg Multicurve.xlsm]Volatilites FX!R12C24</stp>
        <stp>REFERENCE_DATE</stp>
        <stp>20161230</stp>
        <stp>VOL_SURF_DELTA_OVR</stp>
        <stp>10</stp>
        <stp>VOL_SURF_MTY_OVR</stp>
        <stp>1W</stp>
        <stp>VOL_SURF_CALLPUT_OVR</stp>
        <stp>P</stp>
        <tr r="X12" s="14"/>
      </tp>
      <tp t="e">
        <v>#N/A</v>
        <stp/>
        <stp>##V3_BDPV12</stp>
        <stp>EURUSD BGN Curncy</stp>
        <stp>SP_VOL_SURF_MID</stp>
        <stp>[Fichier Market data Bloomberg Multicurve.xlsm]Volatilites FX!R13C24</stp>
        <stp>REFERENCE_DATE</stp>
        <stp>20161230</stp>
        <stp>VOL_SURF_DELTA_OVR</stp>
        <stp>10</stp>
        <stp>VOL_SURF_MTY_OVR</stp>
        <stp>2W</stp>
        <stp>VOL_SURF_CALLPUT_OVR</stp>
        <stp>P</stp>
        <tr r="X13" s="14"/>
      </tp>
      <tp t="e">
        <v>#N/A</v>
        <stp/>
        <stp>##V3_BDPV12</stp>
        <stp>EURUSD BGN Curncy</stp>
        <stp>SP_VOL_SURF_MID</stp>
        <stp>[Fichier Market data Bloomberg Multicurve.xlsm]Volatilites FX!R11C24</stp>
        <stp>REFERENCE_DATE</stp>
        <stp>20161230</stp>
        <stp>VOL_SURF_DELTA_OVR</stp>
        <stp>10</stp>
        <stp>VOL_SURF_MTY_OVR</stp>
        <stp>1D</stp>
        <stp>VOL_SURF_CALLPUT_OVR</stp>
        <stp>P</stp>
        <tr r="X11" s="14"/>
      </tp>
      <tp t="e">
        <v>#N/A</v>
        <stp/>
        <stp>##V3_BDPV12</stp>
        <stp>EURUSD BGN Curncy</stp>
        <stp>SP_VOL_SURF_MID</stp>
        <stp>[Fichier Market data Bloomberg Multicurve.xlsm]Volatilites FX!R20C24</stp>
        <stp>REFERENCE_DATE</stp>
        <stp>20161230</stp>
        <stp>VOL_SURF_DELTA_OVR</stp>
        <stp>10</stp>
        <stp>VOL_SURF_MTY_OVR</stp>
        <stp>9M</stp>
        <stp>VOL_SURF_CALLPUT_OVR</stp>
        <stp>P</stp>
        <tr r="X20" s="14"/>
      </tp>
      <tp t="e">
        <v>#N/A</v>
        <stp/>
        <stp>##V3_BDPV12</stp>
        <stp>EURUSD BGN Curncy</stp>
        <stp>SP_VOL_SURF_MID</stp>
        <stp>[Fichier Market data Bloomberg Multicurve.xlsm]Volatilites FX!R24C24</stp>
        <stp>REFERENCE_DATE</stp>
        <stp>20161230</stp>
        <stp>VOL_SURF_DELTA_OVR</stp>
        <stp>10</stp>
        <stp>VOL_SURF_MTY_OVR</stp>
        <stp>3Y</stp>
        <stp>VOL_SURF_CALLPUT_OVR</stp>
        <stp>P</stp>
        <tr r="X24" s="14"/>
      </tp>
      <tp t="e">
        <v>#N/A</v>
        <stp/>
        <stp>##V3_BDPV12</stp>
        <stp>EURUSD BGN Curncy</stp>
        <stp>SP_VOL_SURF_MID</stp>
        <stp>[Fichier Market data Bloomberg Multicurve.xlsm]Volatilites FX!R26C24</stp>
        <stp>REFERENCE_DATE</stp>
        <stp>20161230</stp>
        <stp>VOL_SURF_DELTA_OVR</stp>
        <stp>10</stp>
        <stp>VOL_SURF_MTY_OVR</stp>
        <stp>5Y</stp>
        <stp>VOL_SURF_CALLPUT_OVR</stp>
        <stp>P</stp>
        <tr r="X26" s="14"/>
      </tp>
      <tp t="e">
        <v>#N/A</v>
        <stp/>
        <stp>##V3_BDPV12</stp>
        <stp>EURUSD BGN Curncy</stp>
        <stp>SP_VOL_SURF_MID</stp>
        <stp>[Fichier Market data Bloomberg Multicurve.xlsm]Volatilites FX!R23C24</stp>
        <stp>REFERENCE_DATE</stp>
        <stp>20161230</stp>
        <stp>VOL_SURF_DELTA_OVR</stp>
        <stp>10</stp>
        <stp>VOL_SURF_MTY_OVR</stp>
        <stp>2Y</stp>
        <stp>VOL_SURF_CALLPUT_OVR</stp>
        <stp>P</stp>
        <tr r="X23" s="14"/>
      </tp>
      <tp t="e">
        <v>#N/A</v>
        <stp/>
        <stp>##V3_BDPV12</stp>
        <stp>EURUSD BGN Curncy</stp>
        <stp>SP_VOL_SURF_MID</stp>
        <stp>[Fichier Market data Bloomberg Multicurve.xlsm]Volatilites FX!R25C24</stp>
        <stp>REFERENCE_DATE</stp>
        <stp>20161230</stp>
        <stp>VOL_SURF_DELTA_OVR</stp>
        <stp>10</stp>
        <stp>VOL_SURF_MTY_OVR</stp>
        <stp>4Y</stp>
        <stp>VOL_SURF_CALLPUT_OVR</stp>
        <stp>P</stp>
        <tr r="X25" s="14"/>
      </tp>
      <tp t="e">
        <v>#N/A</v>
        <stp/>
        <stp>##V3_BDPV12</stp>
        <stp>EURUSD BGN Curncy</stp>
        <stp>SP_VOL_SURF_MID</stp>
        <stp>[Fichier Market data Bloomberg Multicurve.xlsm]Volatilites FX!R21C24</stp>
        <stp>REFERENCE_DATE</stp>
        <stp>20161230</stp>
        <stp>VOL_SURF_DELTA_OVR</stp>
        <stp>10</stp>
        <stp>VOL_SURF_MTY_OVR</stp>
        <stp>1Y</stp>
        <stp>VOL_SURF_CALLPUT_OVR</stp>
        <stp>P</stp>
        <tr r="X21" s="14"/>
      </tp>
      <tp t="e">
        <v>#N/A</v>
        <stp/>
        <stp>##V3_BDPV12</stp>
        <stp>EURUSD BGN Curncy</stp>
        <stp>SP_VOL_SURF_MID</stp>
        <stp>[Fichier Market data Bloomberg Multicurve.xlsm]Volatilites FX!R27C24</stp>
        <stp>REFERENCE_DATE</stp>
        <stp>20161230</stp>
        <stp>VOL_SURF_DELTA_OVR</stp>
        <stp>10</stp>
        <stp>VOL_SURF_MTY_OVR</stp>
        <stp>7Y</stp>
        <stp>VOL_SURF_CALLPUT_OVR</stp>
        <stp>P</stp>
        <tr r="X27" s="14"/>
      </tp>
      <tp t="e">
        <v>#N/A</v>
        <stp/>
        <stp>##V3_BDPV12</stp>
        <stp>EURUSD BGN Curncy</stp>
        <stp>SP_VOL_SURF_MID</stp>
        <stp>[Fichier Market data Bloomberg Multicurve.xlsm]Volatilites FX!R20C23</stp>
        <stp>REFERENCE_DATE</stp>
        <stp>20161230</stp>
        <stp>VOL_SURF_DELTA_OVR</stp>
        <stp>10</stp>
        <stp>VOL_SURF_MTY_OVR</stp>
        <stp>9M</stp>
        <stp>VOL_SURF_CALLPUT_OVR</stp>
        <stp>C</stp>
        <tr r="W20" s="14"/>
      </tp>
      <tp t="e">
        <v>#N/A</v>
        <stp/>
        <stp>##V3_BDPV12</stp>
        <stp>EURUSD BGN Curncy</stp>
        <stp>SP_VOL_SURF_MID</stp>
        <stp>[Fichier Market data Bloomberg Multicurve.xlsm]Volatilites FX!R24C23</stp>
        <stp>REFERENCE_DATE</stp>
        <stp>20161230</stp>
        <stp>VOL_SURF_DELTA_OVR</stp>
        <stp>10</stp>
        <stp>VOL_SURF_MTY_OVR</stp>
        <stp>3Y</stp>
        <stp>VOL_SURF_CALLPUT_OVR</stp>
        <stp>C</stp>
        <tr r="W24" s="14"/>
      </tp>
      <tp t="e">
        <v>#N/A</v>
        <stp/>
        <stp>##V3_BDPV12</stp>
        <stp>EURUSD BGN Curncy</stp>
        <stp>SP_VOL_SURF_MID</stp>
        <stp>[Fichier Market data Bloomberg Multicurve.xlsm]Volatilites FX!R21C23</stp>
        <stp>REFERENCE_DATE</stp>
        <stp>20161230</stp>
        <stp>VOL_SURF_DELTA_OVR</stp>
        <stp>10</stp>
        <stp>VOL_SURF_MTY_OVR</stp>
        <stp>1Y</stp>
        <stp>VOL_SURF_CALLPUT_OVR</stp>
        <stp>C</stp>
        <tr r="W21" s="14"/>
      </tp>
      <tp t="e">
        <v>#N/A</v>
        <stp/>
        <stp>##V3_BDPV12</stp>
        <stp>EURUSD BGN Curncy</stp>
        <stp>SP_VOL_SURF_MID</stp>
        <stp>[Fichier Market data Bloomberg Multicurve.xlsm]Volatilites FX!R27C23</stp>
        <stp>REFERENCE_DATE</stp>
        <stp>20161230</stp>
        <stp>VOL_SURF_DELTA_OVR</stp>
        <stp>10</stp>
        <stp>VOL_SURF_MTY_OVR</stp>
        <stp>7Y</stp>
        <stp>VOL_SURF_CALLPUT_OVR</stp>
        <stp>C</stp>
        <tr r="W27" s="14"/>
      </tp>
      <tp t="e">
        <v>#N/A</v>
        <stp/>
        <stp>##V3_BDPV12</stp>
        <stp>EURUSD BGN Curncy</stp>
        <stp>SP_VOL_SURF_MID</stp>
        <stp>[Fichier Market data Bloomberg Multicurve.xlsm]Volatilites FX!R23C23</stp>
        <stp>REFERENCE_DATE</stp>
        <stp>20161230</stp>
        <stp>VOL_SURF_DELTA_OVR</stp>
        <stp>10</stp>
        <stp>VOL_SURF_MTY_OVR</stp>
        <stp>2Y</stp>
        <stp>VOL_SURF_CALLPUT_OVR</stp>
        <stp>C</stp>
        <tr r="W23" s="14"/>
      </tp>
      <tp t="e">
        <v>#N/A</v>
        <stp/>
        <stp>##V3_BDPV12</stp>
        <stp>EURUSD BGN Curncy</stp>
        <stp>SP_VOL_SURF_MID</stp>
        <stp>[Fichier Market data Bloomberg Multicurve.xlsm]Volatilites FX!R25C23</stp>
        <stp>REFERENCE_DATE</stp>
        <stp>20161230</stp>
        <stp>VOL_SURF_DELTA_OVR</stp>
        <stp>10</stp>
        <stp>VOL_SURF_MTY_OVR</stp>
        <stp>4Y</stp>
        <stp>VOL_SURF_CALLPUT_OVR</stp>
        <stp>C</stp>
        <tr r="W25" s="14"/>
      </tp>
      <tp t="e">
        <v>#N/A</v>
        <stp/>
        <stp>##V3_BDPV12</stp>
        <stp>EURUSD BGN Curncy</stp>
        <stp>SP_VOL_SURF_MID</stp>
        <stp>[Fichier Market data Bloomberg Multicurve.xlsm]Volatilites FX!R26C23</stp>
        <stp>REFERENCE_DATE</stp>
        <stp>20161230</stp>
        <stp>VOL_SURF_DELTA_OVR</stp>
        <stp>10</stp>
        <stp>VOL_SURF_MTY_OVR</stp>
        <stp>5Y</stp>
        <stp>VOL_SURF_CALLPUT_OVR</stp>
        <stp>C</stp>
        <tr r="W26" s="14"/>
      </tp>
      <tp t="e">
        <v>#N/A</v>
        <stp/>
        <stp>##V3_BDPV12</stp>
        <stp>EURUSD BGN Curncy</stp>
        <stp>SP_VOL_SURF_MID</stp>
        <stp>[Fichier Market data Bloomberg Multicurve.xlsm]Volatilites FX!R18C20</stp>
        <stp>REFERENCE_DATE</stp>
        <stp>20161230</stp>
        <stp>VOL_SURF_DELTA_OVR</stp>
        <stp>25</stp>
        <stp>VOL_SURF_MTY_OVR</stp>
        <stp>4M</stp>
        <stp>VOL_SURF_CALLPUT_OVR</stp>
        <stp>P</stp>
        <tr r="T18" s="14"/>
      </tp>
      <tp t="e">
        <v>#N/A</v>
        <stp/>
        <stp>##V3_BDPV12</stp>
        <stp>EURUSD BGN Curncy</stp>
        <stp>SP_VOL_SURF_MID</stp>
        <stp>[Fichier Market data Bloomberg Multicurve.xlsm]Volatilites FX!R19C20</stp>
        <stp>REFERENCE_DATE</stp>
        <stp>20161230</stp>
        <stp>VOL_SURF_DELTA_OVR</stp>
        <stp>25</stp>
        <stp>VOL_SURF_MTY_OVR</stp>
        <stp>6M</stp>
        <stp>VOL_SURF_CALLPUT_OVR</stp>
        <stp>P</stp>
        <tr r="T19" s="14"/>
      </tp>
      <tp t="e">
        <v>#N/A</v>
        <stp/>
        <stp>##V3_BDPV12</stp>
        <stp>EURUSD BGN Curncy</stp>
        <stp>SP_VOL_SURF_MID</stp>
        <stp>[Fichier Market data Bloomberg Multicurve.xlsm]Volatilites FX!R15C20</stp>
        <stp>REFERENCE_DATE</stp>
        <stp>20161230</stp>
        <stp>VOL_SURF_DELTA_OVR</stp>
        <stp>25</stp>
        <stp>VOL_SURF_MTY_OVR</stp>
        <stp>1M</stp>
        <stp>VOL_SURF_CALLPUT_OVR</stp>
        <stp>P</stp>
        <tr r="T15" s="14"/>
      </tp>
      <tp t="e">
        <v>#N/A</v>
        <stp/>
        <stp>##V3_BDPV12</stp>
        <stp>EURUSD BGN Curncy</stp>
        <stp>SP_VOL_SURF_MID</stp>
        <stp>[Fichier Market data Bloomberg Multicurve.xlsm]Volatilites FX!R16C20</stp>
        <stp>REFERENCE_DATE</stp>
        <stp>20161230</stp>
        <stp>VOL_SURF_DELTA_OVR</stp>
        <stp>25</stp>
        <stp>VOL_SURF_MTY_OVR</stp>
        <stp>2M</stp>
        <stp>VOL_SURF_CALLPUT_OVR</stp>
        <stp>P</stp>
        <tr r="T16" s="14"/>
      </tp>
      <tp t="e">
        <v>#N/A</v>
        <stp/>
        <stp>##V3_BDPV12</stp>
        <stp>EURUSD BGN Curncy</stp>
        <stp>SP_VOL_SURF_MID</stp>
        <stp>[Fichier Market data Bloomberg Multicurve.xlsm]Volatilites FX!R17C20</stp>
        <stp>REFERENCE_DATE</stp>
        <stp>20161230</stp>
        <stp>VOL_SURF_DELTA_OVR</stp>
        <stp>25</stp>
        <stp>VOL_SURF_MTY_OVR</stp>
        <stp>3M</stp>
        <stp>VOL_SURF_CALLPUT_OVR</stp>
        <stp>P</stp>
        <tr r="T17" s="14"/>
      </tp>
      <tp t="e">
        <v>#N/A</v>
        <stp/>
        <stp>##V3_BDPV12</stp>
        <stp>EURUSD BGN Curncy</stp>
        <stp>SP_VOL_SURF_MID</stp>
        <stp>[Fichier Market data Bloomberg Multicurve.xlsm]Volatilites FX!R14C20</stp>
        <stp>REFERENCE_DATE</stp>
        <stp>20161230</stp>
        <stp>VOL_SURF_DELTA_OVR</stp>
        <stp>25</stp>
        <stp>VOL_SURF_MTY_OVR</stp>
        <stp>3W</stp>
        <stp>VOL_SURF_CALLPUT_OVR</stp>
        <stp>P</stp>
        <tr r="T14" s="14"/>
      </tp>
      <tp t="e">
        <v>#N/A</v>
        <stp/>
        <stp>##V3_BDPV12</stp>
        <stp>EURUSD BGN Curncy</stp>
        <stp>SP_VOL_SURF_MID</stp>
        <stp>[Fichier Market data Bloomberg Multicurve.xlsm]Volatilites FX!R11C20</stp>
        <stp>REFERENCE_DATE</stp>
        <stp>20161230</stp>
        <stp>VOL_SURF_DELTA_OVR</stp>
        <stp>25</stp>
        <stp>VOL_SURF_MTY_OVR</stp>
        <stp>1D</stp>
        <stp>VOL_SURF_CALLPUT_OVR</stp>
        <stp>P</stp>
        <tr r="T11" s="14"/>
      </tp>
      <tp t="e">
        <v>#N/A</v>
        <stp/>
        <stp>##V3_BDPV12</stp>
        <stp>EURUSD BGN Curncy</stp>
        <stp>SP_VOL_SURF_MID</stp>
        <stp>[Fichier Market data Bloomberg Multicurve.xlsm]Volatilites FX!R13C20</stp>
        <stp>REFERENCE_DATE</stp>
        <stp>20161230</stp>
        <stp>VOL_SURF_DELTA_OVR</stp>
        <stp>25</stp>
        <stp>VOL_SURF_MTY_OVR</stp>
        <stp>2W</stp>
        <stp>VOL_SURF_CALLPUT_OVR</stp>
        <stp>P</stp>
        <tr r="T13" s="14"/>
      </tp>
      <tp t="e">
        <v>#N/A</v>
        <stp/>
        <stp>##V3_BDPV12</stp>
        <stp>EURUSD BGN Curncy</stp>
        <stp>SP_VOL_SURF_MID</stp>
        <stp>[Fichier Market data Bloomberg Multicurve.xlsm]Volatilites FX!R12C20</stp>
        <stp>REFERENCE_DATE</stp>
        <stp>20161230</stp>
        <stp>VOL_SURF_DELTA_OVR</stp>
        <stp>25</stp>
        <stp>VOL_SURF_MTY_OVR</stp>
        <stp>1W</stp>
        <stp>VOL_SURF_CALLPUT_OVR</stp>
        <stp>P</stp>
        <tr r="T12" s="14"/>
      </tp>
      <tp t="e">
        <v>#N/A</v>
        <stp/>
        <stp>##V3_BDPV12</stp>
        <stp>EURUSD BGN Curncy</stp>
        <stp>SP_VOL_SURF_MID</stp>
        <stp>[Fichier Market data Bloomberg Multicurve.xlsm]Volatilites FX!R18C21</stp>
        <stp>REFERENCE_DATE</stp>
        <stp>20161230</stp>
        <stp>VOL_SURF_DELTA_OVR</stp>
        <stp>15</stp>
        <stp>VOL_SURF_MTY_OVR</stp>
        <stp>4M</stp>
        <stp>VOL_SURF_CALLPUT_OVR</stp>
        <stp>C</stp>
        <tr r="U18" s="14"/>
      </tp>
      <tp t="e">
        <v>#N/A</v>
        <stp/>
        <stp>##V3_BDPV12</stp>
        <stp>EURUSD BGN Curncy</stp>
        <stp>SP_VOL_SURF_MID</stp>
        <stp>[Fichier Market data Bloomberg Multicurve.xlsm]Volatilites FX!R19C21</stp>
        <stp>REFERENCE_DATE</stp>
        <stp>20161230</stp>
        <stp>VOL_SURF_DELTA_OVR</stp>
        <stp>15</stp>
        <stp>VOL_SURF_MTY_OVR</stp>
        <stp>6M</stp>
        <stp>VOL_SURF_CALLPUT_OVR</stp>
        <stp>C</stp>
        <tr r="U19" s="14"/>
      </tp>
      <tp t="e">
        <v>#N/A</v>
        <stp/>
        <stp>##V3_BDPV12</stp>
        <stp>EURUSD BGN Curncy</stp>
        <stp>SP_VOL_SURF_MID</stp>
        <stp>[Fichier Market data Bloomberg Multicurve.xlsm]Volatilites FX!R15C21</stp>
        <stp>REFERENCE_DATE</stp>
        <stp>20161230</stp>
        <stp>VOL_SURF_DELTA_OVR</stp>
        <stp>15</stp>
        <stp>VOL_SURF_MTY_OVR</stp>
        <stp>1M</stp>
        <stp>VOL_SURF_CALLPUT_OVR</stp>
        <stp>C</stp>
        <tr r="U15" s="14"/>
      </tp>
      <tp t="e">
        <v>#N/A</v>
        <stp/>
        <stp>##V3_BDPV12</stp>
        <stp>EURUSD BGN Curncy</stp>
        <stp>SP_VOL_SURF_MID</stp>
        <stp>[Fichier Market data Bloomberg Multicurve.xlsm]Volatilites FX!R16C21</stp>
        <stp>REFERENCE_DATE</stp>
        <stp>20161230</stp>
        <stp>VOL_SURF_DELTA_OVR</stp>
        <stp>15</stp>
        <stp>VOL_SURF_MTY_OVR</stp>
        <stp>2M</stp>
        <stp>VOL_SURF_CALLPUT_OVR</stp>
        <stp>C</stp>
        <tr r="U16" s="14"/>
      </tp>
      <tp t="e">
        <v>#N/A</v>
        <stp/>
        <stp>##V3_BDPV12</stp>
        <stp>EURUSD BGN Curncy</stp>
        <stp>SP_VOL_SURF_MID</stp>
        <stp>[Fichier Market data Bloomberg Multicurve.xlsm]Volatilites FX!R17C21</stp>
        <stp>REFERENCE_DATE</stp>
        <stp>20161230</stp>
        <stp>VOL_SURF_DELTA_OVR</stp>
        <stp>15</stp>
        <stp>VOL_SURF_MTY_OVR</stp>
        <stp>3M</stp>
        <stp>VOL_SURF_CALLPUT_OVR</stp>
        <stp>C</stp>
        <tr r="U17" s="14"/>
      </tp>
      <tp t="e">
        <v>#N/A</v>
        <stp/>
        <stp>##V3_BDHV12</stp>
        <stp>EUBSS8  Curncy</stp>
        <stp>Mid</stp>
        <stp>30/12/2016</stp>
        <stp>30/12/2016</stp>
        <stp>[Fichier Market data Bloomberg Multicurve.xlsm]basis!R41C4</stp>
        <tr r="D41" s="13"/>
      </tp>
      <tp t="e">
        <v>#N/A</v>
        <stp/>
        <stp>##V3_BDPV12</stp>
        <stp>EURUSD BGN Curncy</stp>
        <stp>SP_VOL_SURF_MID</stp>
        <stp>[Fichier Market data Bloomberg Multicurve.xlsm]Volatilites FX!R14C21</stp>
        <stp>REFERENCE_DATE</stp>
        <stp>20161230</stp>
        <stp>VOL_SURF_DELTA_OVR</stp>
        <stp>15</stp>
        <stp>VOL_SURF_MTY_OVR</stp>
        <stp>3W</stp>
        <stp>VOL_SURF_CALLPUT_OVR</stp>
        <stp>C</stp>
        <tr r="U14" s="14"/>
      </tp>
      <tp t="e">
        <v>#N/A</v>
        <stp/>
        <stp>##V3_BDPV12</stp>
        <stp>EURUSD BGN Curncy</stp>
        <stp>SP_VOL_SURF_MID</stp>
        <stp>[Fichier Market data Bloomberg Multicurve.xlsm]Volatilites FX!R11C21</stp>
        <stp>REFERENCE_DATE</stp>
        <stp>20161230</stp>
        <stp>VOL_SURF_DELTA_OVR</stp>
        <stp>15</stp>
        <stp>VOL_SURF_MTY_OVR</stp>
        <stp>1D</stp>
        <stp>VOL_SURF_CALLPUT_OVR</stp>
        <stp>C</stp>
        <tr r="U11" s="14"/>
      </tp>
      <tp t="e">
        <v>#N/A</v>
        <stp/>
        <stp>##V3_BDPV12</stp>
        <stp>EURUSD BGN Curncy</stp>
        <stp>SP_VOL_SURF_MID</stp>
        <stp>[Fichier Market data Bloomberg Multicurve.xlsm]Volatilites FX!R13C21</stp>
        <stp>REFERENCE_DATE</stp>
        <stp>20161230</stp>
        <stp>VOL_SURF_DELTA_OVR</stp>
        <stp>15</stp>
        <stp>VOL_SURF_MTY_OVR</stp>
        <stp>2W</stp>
        <stp>VOL_SURF_CALLPUT_OVR</stp>
        <stp>C</stp>
        <tr r="U13" s="14"/>
      </tp>
      <tp t="e">
        <v>#N/A</v>
        <stp/>
        <stp>##V3_BDPV12</stp>
        <stp>EURUSD BGN Curncy</stp>
        <stp>SP_VOL_SURF_MID</stp>
        <stp>[Fichier Market data Bloomberg Multicurve.xlsm]Volatilites FX!R12C21</stp>
        <stp>REFERENCE_DATE</stp>
        <stp>20161230</stp>
        <stp>VOL_SURF_DELTA_OVR</stp>
        <stp>15</stp>
        <stp>VOL_SURF_MTY_OVR</stp>
        <stp>1W</stp>
        <stp>VOL_SURF_CALLPUT_OVR</stp>
        <stp>C</stp>
        <tr r="U12" s="14"/>
      </tp>
      <tp t="e">
        <v>#N/A</v>
        <stp/>
        <stp>##V3_BDPV12</stp>
        <stp>EURUSD BGN Curncy</stp>
        <stp>SP_VOL_SURF_MID</stp>
        <stp>[Fichier Market data Bloomberg Multicurve.xlsm]Volatilites FX!R20C22</stp>
        <stp>REFERENCE_DATE</stp>
        <stp>20161230</stp>
        <stp>VOL_SURF_DELTA_OVR</stp>
        <stp>15</stp>
        <stp>VOL_SURF_MTY_OVR</stp>
        <stp>9M</stp>
        <stp>VOL_SURF_CALLPUT_OVR</stp>
        <stp>P</stp>
        <tr r="V20" s="14"/>
      </tp>
      <tp t="e">
        <v>#N/A</v>
        <stp/>
        <stp>##V3_BDPV12</stp>
        <stp>EURUSD BGN Curncy</stp>
        <stp>SP_VOL_SURF_MID</stp>
        <stp>[Fichier Market data Bloomberg Multicurve.xlsm]Volatilites FX!R24C22</stp>
        <stp>REFERENCE_DATE</stp>
        <stp>20161230</stp>
        <stp>VOL_SURF_DELTA_OVR</stp>
        <stp>15</stp>
        <stp>VOL_SURF_MTY_OVR</stp>
        <stp>3Y</stp>
        <stp>VOL_SURF_CALLPUT_OVR</stp>
        <stp>P</stp>
        <tr r="V24" s="14"/>
      </tp>
      <tp t="e">
        <v>#N/A</v>
        <stp/>
        <stp>##V3_BDPV12</stp>
        <stp>EURUSD BGN Curncy</stp>
        <stp>SP_VOL_SURF_MID</stp>
        <stp>[Fichier Market data Bloomberg Multicurve.xlsm]Volatilites FX!R26C22</stp>
        <stp>REFERENCE_DATE</stp>
        <stp>20161230</stp>
        <stp>VOL_SURF_DELTA_OVR</stp>
        <stp>15</stp>
        <stp>VOL_SURF_MTY_OVR</stp>
        <stp>5Y</stp>
        <stp>VOL_SURF_CALLPUT_OVR</stp>
        <stp>P</stp>
        <tr r="V26" s="14"/>
      </tp>
      <tp t="e">
        <v>#N/A</v>
        <stp/>
        <stp>##V3_BDPV12</stp>
        <stp>EURUSD BGN Curncy</stp>
        <stp>SP_VOL_SURF_MID</stp>
        <stp>[Fichier Market data Bloomberg Multicurve.xlsm]Volatilites FX!R23C22</stp>
        <stp>REFERENCE_DATE</stp>
        <stp>20161230</stp>
        <stp>VOL_SURF_DELTA_OVR</stp>
        <stp>15</stp>
        <stp>VOL_SURF_MTY_OVR</stp>
        <stp>2Y</stp>
        <stp>VOL_SURF_CALLPUT_OVR</stp>
        <stp>P</stp>
        <tr r="V23" s="14"/>
      </tp>
      <tp t="e">
        <v>#N/A</v>
        <stp/>
        <stp>##V3_BDPV12</stp>
        <stp>EURUSD BGN Curncy</stp>
        <stp>SP_VOL_SURF_MID</stp>
        <stp>[Fichier Market data Bloomberg Multicurve.xlsm]Volatilites FX!R25C22</stp>
        <stp>REFERENCE_DATE</stp>
        <stp>20161230</stp>
        <stp>VOL_SURF_DELTA_OVR</stp>
        <stp>15</stp>
        <stp>VOL_SURF_MTY_OVR</stp>
        <stp>4Y</stp>
        <stp>VOL_SURF_CALLPUT_OVR</stp>
        <stp>P</stp>
        <tr r="V25" s="14"/>
      </tp>
      <tp t="e">
        <v>#N/A</v>
        <stp/>
        <stp>##V3_BDPV12</stp>
        <stp>EURUSD BGN Curncy</stp>
        <stp>SP_VOL_SURF_MID</stp>
        <stp>[Fichier Market data Bloomberg Multicurve.xlsm]Volatilites FX!R21C22</stp>
        <stp>REFERENCE_DATE</stp>
        <stp>20161230</stp>
        <stp>VOL_SURF_DELTA_OVR</stp>
        <stp>15</stp>
        <stp>VOL_SURF_MTY_OVR</stp>
        <stp>1Y</stp>
        <stp>VOL_SURF_CALLPUT_OVR</stp>
        <stp>P</stp>
        <tr r="V21" s="14"/>
      </tp>
      <tp t="e">
        <v>#N/A</v>
        <stp/>
        <stp>##V3_BDPV12</stp>
        <stp>EURUSD BGN Curncy</stp>
        <stp>SP_VOL_SURF_MID</stp>
        <stp>[Fichier Market data Bloomberg Multicurve.xlsm]Volatilites FX!R27C22</stp>
        <stp>REFERENCE_DATE</stp>
        <stp>20161230</stp>
        <stp>VOL_SURF_DELTA_OVR</stp>
        <stp>15</stp>
        <stp>VOL_SURF_MTY_OVR</stp>
        <stp>7Y</stp>
        <stp>VOL_SURF_CALLPUT_OVR</stp>
        <stp>P</stp>
        <tr r="V27" s="14"/>
      </tp>
      <tp t="e">
        <v>#N/A</v>
        <stp/>
        <stp>##V3_BDPV12</stp>
        <stp>EURUSD BGN Curncy</stp>
        <stp>SP_VOL_SURF_MID</stp>
        <stp>[Fichier Market data Bloomberg Multicurve.xlsm]Volatilites FX!R20C21</stp>
        <stp>REFERENCE_DATE</stp>
        <stp>20161230</stp>
        <stp>VOL_SURF_DELTA_OVR</stp>
        <stp>15</stp>
        <stp>VOL_SURF_MTY_OVR</stp>
        <stp>9M</stp>
        <stp>VOL_SURF_CALLPUT_OVR</stp>
        <stp>C</stp>
        <tr r="U20" s="14"/>
      </tp>
      <tp t="e">
        <v>#N/A</v>
        <stp/>
        <stp>##V3_BDPV12</stp>
        <stp>EURUSD BGN Curncy</stp>
        <stp>SP_VOL_SURF_MID</stp>
        <stp>[Fichier Market data Bloomberg Multicurve.xlsm]Volatilites FX!R24C21</stp>
        <stp>REFERENCE_DATE</stp>
        <stp>20161230</stp>
        <stp>VOL_SURF_DELTA_OVR</stp>
        <stp>15</stp>
        <stp>VOL_SURF_MTY_OVR</stp>
        <stp>3Y</stp>
        <stp>VOL_SURF_CALLPUT_OVR</stp>
        <stp>C</stp>
        <tr r="U24" s="14"/>
      </tp>
      <tp t="e">
        <v>#N/A</v>
        <stp/>
        <stp>##V3_BDPV12</stp>
        <stp>EURUSD BGN Curncy</stp>
        <stp>SP_VOL_SURF_MID</stp>
        <stp>[Fichier Market data Bloomberg Multicurve.xlsm]Volatilites FX!R21C21</stp>
        <stp>REFERENCE_DATE</stp>
        <stp>20161230</stp>
        <stp>VOL_SURF_DELTA_OVR</stp>
        <stp>15</stp>
        <stp>VOL_SURF_MTY_OVR</stp>
        <stp>1Y</stp>
        <stp>VOL_SURF_CALLPUT_OVR</stp>
        <stp>C</stp>
        <tr r="U21" s="14"/>
      </tp>
      <tp t="e">
        <v>#N/A</v>
        <stp/>
        <stp>##V3_BDPV12</stp>
        <stp>EURUSD BGN Curncy</stp>
        <stp>SP_VOL_SURF_MID</stp>
        <stp>[Fichier Market data Bloomberg Multicurve.xlsm]Volatilites FX!R27C21</stp>
        <stp>REFERENCE_DATE</stp>
        <stp>20161230</stp>
        <stp>VOL_SURF_DELTA_OVR</stp>
        <stp>15</stp>
        <stp>VOL_SURF_MTY_OVR</stp>
        <stp>7Y</stp>
        <stp>VOL_SURF_CALLPUT_OVR</stp>
        <stp>C</stp>
        <tr r="U27" s="14"/>
      </tp>
      <tp t="e">
        <v>#N/A</v>
        <stp/>
        <stp>##V3_BDPV12</stp>
        <stp>EURUSD BGN Curncy</stp>
        <stp>SP_VOL_SURF_MID</stp>
        <stp>[Fichier Market data Bloomberg Multicurve.xlsm]Volatilites FX!R23C21</stp>
        <stp>REFERENCE_DATE</stp>
        <stp>20161230</stp>
        <stp>VOL_SURF_DELTA_OVR</stp>
        <stp>15</stp>
        <stp>VOL_SURF_MTY_OVR</stp>
        <stp>2Y</stp>
        <stp>VOL_SURF_CALLPUT_OVR</stp>
        <stp>C</stp>
        <tr r="U23" s="14"/>
      </tp>
      <tp t="e">
        <v>#N/A</v>
        <stp/>
        <stp>##V3_BDPV12</stp>
        <stp>EURUSD BGN Curncy</stp>
        <stp>SP_VOL_SURF_MID</stp>
        <stp>[Fichier Market data Bloomberg Multicurve.xlsm]Volatilites FX!R25C21</stp>
        <stp>REFERENCE_DATE</stp>
        <stp>20161230</stp>
        <stp>VOL_SURF_DELTA_OVR</stp>
        <stp>15</stp>
        <stp>VOL_SURF_MTY_OVR</stp>
        <stp>4Y</stp>
        <stp>VOL_SURF_CALLPUT_OVR</stp>
        <stp>C</stp>
        <tr r="U25" s="14"/>
      </tp>
      <tp t="e">
        <v>#N/A</v>
        <stp/>
        <stp>##V3_BDPV12</stp>
        <stp>EURUSD BGN Curncy</stp>
        <stp>SP_VOL_SURF_MID</stp>
        <stp>[Fichier Market data Bloomberg Multicurve.xlsm]Volatilites FX!R26C21</stp>
        <stp>REFERENCE_DATE</stp>
        <stp>20161230</stp>
        <stp>VOL_SURF_DELTA_OVR</stp>
        <stp>15</stp>
        <stp>VOL_SURF_MTY_OVR</stp>
        <stp>5Y</stp>
        <stp>VOL_SURF_CALLPUT_OVR</stp>
        <stp>C</stp>
        <tr r="U26" s="14"/>
      </tp>
      <tp t="e">
        <v>#N/A</v>
        <stp/>
        <stp>##V3_BDPV12</stp>
        <stp>EURUSD BGN Curncy</stp>
        <stp>SP_VOL_SURF_MID</stp>
        <stp>[Fichier Market data Bloomberg Multicurve.xlsm]Volatilites FX!R19C22</stp>
        <stp>REFERENCE_DATE</stp>
        <stp>20161230</stp>
        <stp>VOL_SURF_DELTA_OVR</stp>
        <stp>15</stp>
        <stp>VOL_SURF_MTY_OVR</stp>
        <stp>6M</stp>
        <stp>VOL_SURF_CALLPUT_OVR</stp>
        <stp>P</stp>
        <tr r="V19" s="14"/>
      </tp>
      <tp t="e">
        <v>#N/A</v>
        <stp/>
        <stp>##V3_BDPV12</stp>
        <stp>EURUSD BGN Curncy</stp>
        <stp>SP_VOL_SURF_MID</stp>
        <stp>[Fichier Market data Bloomberg Multicurve.xlsm]Volatilites FX!R18C22</stp>
        <stp>REFERENCE_DATE</stp>
        <stp>20161230</stp>
        <stp>VOL_SURF_DELTA_OVR</stp>
        <stp>15</stp>
        <stp>VOL_SURF_MTY_OVR</stp>
        <stp>4M</stp>
        <stp>VOL_SURF_CALLPUT_OVR</stp>
        <stp>P</stp>
        <tr r="V18" s="14"/>
      </tp>
      <tp t="e">
        <v>#N/A</v>
        <stp/>
        <stp>##V3_BDPV12</stp>
        <stp>EURUSD BGN Curncy</stp>
        <stp>SP_VOL_SURF_MID</stp>
        <stp>[Fichier Market data Bloomberg Multicurve.xlsm]Volatilites FX!R14C22</stp>
        <stp>REFERENCE_DATE</stp>
        <stp>20161230</stp>
        <stp>VOL_SURF_DELTA_OVR</stp>
        <stp>15</stp>
        <stp>VOL_SURF_MTY_OVR</stp>
        <stp>3W</stp>
        <stp>VOL_SURF_CALLPUT_OVR</stp>
        <stp>P</stp>
        <tr r="V14" s="14"/>
      </tp>
      <tp t="e">
        <v>#N/A</v>
        <stp/>
        <stp>##V3_BDPV12</stp>
        <stp>EURUSD BGN Curncy</stp>
        <stp>SP_VOL_SURF_MID</stp>
        <stp>[Fichier Market data Bloomberg Multicurve.xlsm]Volatilites FX!R15C22</stp>
        <stp>REFERENCE_DATE</stp>
        <stp>20161230</stp>
        <stp>VOL_SURF_DELTA_OVR</stp>
        <stp>15</stp>
        <stp>VOL_SURF_MTY_OVR</stp>
        <stp>1M</stp>
        <stp>VOL_SURF_CALLPUT_OVR</stp>
        <stp>P</stp>
        <tr r="V15" s="14"/>
      </tp>
      <tp t="e">
        <v>#N/A</v>
        <stp/>
        <stp>##V3_BDPV12</stp>
        <stp>EURUSD BGN Curncy</stp>
        <stp>SP_VOL_SURF_MID</stp>
        <stp>[Fichier Market data Bloomberg Multicurve.xlsm]Volatilites FX!R16C22</stp>
        <stp>REFERENCE_DATE</stp>
        <stp>20161230</stp>
        <stp>VOL_SURF_DELTA_OVR</stp>
        <stp>15</stp>
        <stp>VOL_SURF_MTY_OVR</stp>
        <stp>2M</stp>
        <stp>VOL_SURF_CALLPUT_OVR</stp>
        <stp>P</stp>
        <tr r="V16" s="14"/>
      </tp>
      <tp t="e">
        <v>#N/A</v>
        <stp/>
        <stp>##V3_BDPV12</stp>
        <stp>EURUSD BGN Curncy</stp>
        <stp>SP_VOL_SURF_MID</stp>
        <stp>[Fichier Market data Bloomberg Multicurve.xlsm]Volatilites FX!R17C22</stp>
        <stp>REFERENCE_DATE</stp>
        <stp>20161230</stp>
        <stp>VOL_SURF_DELTA_OVR</stp>
        <stp>15</stp>
        <stp>VOL_SURF_MTY_OVR</stp>
        <stp>3M</stp>
        <stp>VOL_SURF_CALLPUT_OVR</stp>
        <stp>P</stp>
        <tr r="V17" s="14"/>
      </tp>
      <tp t="e">
        <v>#N/A</v>
        <stp/>
        <stp>##V3_BDPV12</stp>
        <stp>EURUSD BGN Curncy</stp>
        <stp>SP_VOL_SURF_MID</stp>
        <stp>[Fichier Market data Bloomberg Multicurve.xlsm]Volatilites FX!R12C22</stp>
        <stp>REFERENCE_DATE</stp>
        <stp>20161230</stp>
        <stp>VOL_SURF_DELTA_OVR</stp>
        <stp>15</stp>
        <stp>VOL_SURF_MTY_OVR</stp>
        <stp>1W</stp>
        <stp>VOL_SURF_CALLPUT_OVR</stp>
        <stp>P</stp>
        <tr r="V12" s="14"/>
      </tp>
      <tp t="e">
        <v>#N/A</v>
        <stp/>
        <stp>##V3_BDPV12</stp>
        <stp>EURUSD BGN Curncy</stp>
        <stp>SP_VOL_SURF_MID</stp>
        <stp>[Fichier Market data Bloomberg Multicurve.xlsm]Volatilites FX!R13C22</stp>
        <stp>REFERENCE_DATE</stp>
        <stp>20161230</stp>
        <stp>VOL_SURF_DELTA_OVR</stp>
        <stp>15</stp>
        <stp>VOL_SURF_MTY_OVR</stp>
        <stp>2W</stp>
        <stp>VOL_SURF_CALLPUT_OVR</stp>
        <stp>P</stp>
        <tr r="V13" s="14"/>
      </tp>
      <tp t="e">
        <v>#N/A</v>
        <stp/>
        <stp>##V3_BDPV12</stp>
        <stp>EURUSD BGN Curncy</stp>
        <stp>SP_VOL_SURF_MID</stp>
        <stp>[Fichier Market data Bloomberg Multicurve.xlsm]Volatilites FX!R11C22</stp>
        <stp>REFERENCE_DATE</stp>
        <stp>20161230</stp>
        <stp>VOL_SURF_DELTA_OVR</stp>
        <stp>15</stp>
        <stp>VOL_SURF_MTY_OVR</stp>
        <stp>1D</stp>
        <stp>VOL_SURF_CALLPUT_OVR</stp>
        <stp>P</stp>
        <tr r="V11" s="14"/>
      </tp>
      <tp t="e">
        <v>#N/A</v>
        <stp/>
        <stp>##V3_BDPV12</stp>
        <stp>EURUSD BGN Curncy</stp>
        <stp>SP_VOL_SURF_MID</stp>
        <stp>[Fichier Market data Bloomberg Multicurve.xlsm]Volatilites FX!R18C23</stp>
        <stp>REFERENCE_DATE</stp>
        <stp>20161230</stp>
        <stp>VOL_SURF_DELTA_OVR</stp>
        <stp>10</stp>
        <stp>VOL_SURF_MTY_OVR</stp>
        <stp>4M</stp>
        <stp>VOL_SURF_CALLPUT_OVR</stp>
        <stp>C</stp>
        <tr r="W18" s="14"/>
      </tp>
      <tp t="e">
        <v>#N/A</v>
        <stp/>
        <stp>##V3_BDPV12</stp>
        <stp>EURUSD BGN Curncy</stp>
        <stp>SP_VOL_SURF_MID</stp>
        <stp>[Fichier Market data Bloomberg Multicurve.xlsm]Volatilites FX!R19C23</stp>
        <stp>REFERENCE_DATE</stp>
        <stp>20161230</stp>
        <stp>VOL_SURF_DELTA_OVR</stp>
        <stp>10</stp>
        <stp>VOL_SURF_MTY_OVR</stp>
        <stp>6M</stp>
        <stp>VOL_SURF_CALLPUT_OVR</stp>
        <stp>C</stp>
        <tr r="W19" s="14"/>
      </tp>
      <tp t="e">
        <v>#N/A</v>
        <stp/>
        <stp>##V3_BDPV12</stp>
        <stp>EURUSD BGN Curncy</stp>
        <stp>SP_VOL_SURF_MID</stp>
        <stp>[Fichier Market data Bloomberg Multicurve.xlsm]Volatilites FX!R15C23</stp>
        <stp>REFERENCE_DATE</stp>
        <stp>20161230</stp>
        <stp>VOL_SURF_DELTA_OVR</stp>
        <stp>10</stp>
        <stp>VOL_SURF_MTY_OVR</stp>
        <stp>1M</stp>
        <stp>VOL_SURF_CALLPUT_OVR</stp>
        <stp>C</stp>
        <tr r="W15" s="14"/>
      </tp>
      <tp t="e">
        <v>#N/A</v>
        <stp/>
        <stp>##V3_BDPV12</stp>
        <stp>EURUSD BGN Curncy</stp>
        <stp>SP_VOL_SURF_MID</stp>
        <stp>[Fichier Market data Bloomberg Multicurve.xlsm]Volatilites FX!R16C23</stp>
        <stp>REFERENCE_DATE</stp>
        <stp>20161230</stp>
        <stp>VOL_SURF_DELTA_OVR</stp>
        <stp>10</stp>
        <stp>VOL_SURF_MTY_OVR</stp>
        <stp>2M</stp>
        <stp>VOL_SURF_CALLPUT_OVR</stp>
        <stp>C</stp>
        <tr r="W16" s="14"/>
      </tp>
      <tp t="e">
        <v>#N/A</v>
        <stp/>
        <stp>##V3_BDPV12</stp>
        <stp>EURUSD BGN Curncy</stp>
        <stp>SP_VOL_SURF_MID</stp>
        <stp>[Fichier Market data Bloomberg Multicurve.xlsm]Volatilites FX!R17C23</stp>
        <stp>REFERENCE_DATE</stp>
        <stp>20161230</stp>
        <stp>VOL_SURF_DELTA_OVR</stp>
        <stp>10</stp>
        <stp>VOL_SURF_MTY_OVR</stp>
        <stp>3M</stp>
        <stp>VOL_SURF_CALLPUT_OVR</stp>
        <stp>C</stp>
        <tr r="W17" s="14"/>
      </tp>
      <tp t="e">
        <v>#N/A</v>
        <stp/>
        <stp>##V3_BDPV12</stp>
        <stp>EURUSD BGN Curncy</stp>
        <stp>SP_VOL_SURF_MID</stp>
        <stp>[Fichier Market data Bloomberg Multicurve.xlsm]Volatilites FX!R14C23</stp>
        <stp>REFERENCE_DATE</stp>
        <stp>20161230</stp>
        <stp>VOL_SURF_DELTA_OVR</stp>
        <stp>10</stp>
        <stp>VOL_SURF_MTY_OVR</stp>
        <stp>3W</stp>
        <stp>VOL_SURF_CALLPUT_OVR</stp>
        <stp>C</stp>
        <tr r="W14" s="14"/>
      </tp>
      <tp t="e">
        <v>#N/A</v>
        <stp/>
        <stp>##V3_BDPV12</stp>
        <stp>EURUSD BGN Curncy</stp>
        <stp>SP_VOL_SURF_MID</stp>
        <stp>[Fichier Market data Bloomberg Multicurve.xlsm]Volatilites FX!R11C23</stp>
        <stp>REFERENCE_DATE</stp>
        <stp>20161230</stp>
        <stp>VOL_SURF_DELTA_OVR</stp>
        <stp>10</stp>
        <stp>VOL_SURF_MTY_OVR</stp>
        <stp>1D</stp>
        <stp>VOL_SURF_CALLPUT_OVR</stp>
        <stp>C</stp>
        <tr r="W11" s="14"/>
      </tp>
      <tp t="e">
        <v>#N/A</v>
        <stp/>
        <stp>##V3_BDPV12</stp>
        <stp>EURUSD BGN Curncy</stp>
        <stp>SP_VOL_SURF_MID</stp>
        <stp>[Fichier Market data Bloomberg Multicurve.xlsm]Volatilites FX!R13C23</stp>
        <stp>REFERENCE_DATE</stp>
        <stp>20161230</stp>
        <stp>VOL_SURF_DELTA_OVR</stp>
        <stp>10</stp>
        <stp>VOL_SURF_MTY_OVR</stp>
        <stp>2W</stp>
        <stp>VOL_SURF_CALLPUT_OVR</stp>
        <stp>C</stp>
        <tr r="W13" s="14"/>
      </tp>
      <tp t="e">
        <v>#N/A</v>
        <stp/>
        <stp>##V3_BDPV12</stp>
        <stp>EURUSD BGN Curncy</stp>
        <stp>SP_VOL_SURF_MID</stp>
        <stp>[Fichier Market data Bloomberg Multicurve.xlsm]Volatilites FX!R12C23</stp>
        <stp>REFERENCE_DATE</stp>
        <stp>20161230</stp>
        <stp>VOL_SURF_DELTA_OVR</stp>
        <stp>10</stp>
        <stp>VOL_SURF_MTY_OVR</stp>
        <stp>1W</stp>
        <stp>VOL_SURF_CALLPUT_OVR</stp>
        <stp>C</stp>
        <tr r="W12" s="14"/>
      </tp>
      <tp t="e">
        <v>#N/A</v>
        <stp/>
        <stp>##V3_BDPV12</stp>
        <stp>EURUSD BGN Curncy</stp>
        <stp>SP_VOL_SURF_MID</stp>
        <stp>[Fichier Market data Bloomberg Multicurve.xlsm]Volatilites FX!R20C20</stp>
        <stp>REFERENCE_DATE</stp>
        <stp>20161230</stp>
        <stp>VOL_SURF_DELTA_OVR</stp>
        <stp>25</stp>
        <stp>VOL_SURF_MTY_OVR</stp>
        <stp>9M</stp>
        <stp>VOL_SURF_CALLPUT_OVR</stp>
        <stp>P</stp>
        <tr r="T20" s="14"/>
      </tp>
      <tp t="e">
        <v>#N/A</v>
        <stp/>
        <stp>##V3_BDPV12</stp>
        <stp>EURUSD BGN Curncy</stp>
        <stp>SP_VOL_SURF_MID</stp>
        <stp>[Fichier Market data Bloomberg Multicurve.xlsm]Volatilites FX!R24C20</stp>
        <stp>REFERENCE_DATE</stp>
        <stp>20161230</stp>
        <stp>VOL_SURF_DELTA_OVR</stp>
        <stp>25</stp>
        <stp>VOL_SURF_MTY_OVR</stp>
        <stp>3Y</stp>
        <stp>VOL_SURF_CALLPUT_OVR</stp>
        <stp>P</stp>
        <tr r="T24" s="14"/>
      </tp>
      <tp t="e">
        <v>#N/A</v>
        <stp/>
        <stp>##V3_BDPV12</stp>
        <stp>EURUSD BGN Curncy</stp>
        <stp>SP_VOL_SURF_MID</stp>
        <stp>[Fichier Market data Bloomberg Multicurve.xlsm]Volatilites FX!R21C20</stp>
        <stp>REFERENCE_DATE</stp>
        <stp>20161230</stp>
        <stp>VOL_SURF_DELTA_OVR</stp>
        <stp>25</stp>
        <stp>VOL_SURF_MTY_OVR</stp>
        <stp>1Y</stp>
        <stp>VOL_SURF_CALLPUT_OVR</stp>
        <stp>P</stp>
        <tr r="T21" s="14"/>
      </tp>
      <tp t="e">
        <v>#N/A</v>
        <stp/>
        <stp>##V3_BDPV12</stp>
        <stp>EURUSD BGN Curncy</stp>
        <stp>SP_VOL_SURF_MID</stp>
        <stp>[Fichier Market data Bloomberg Multicurve.xlsm]Volatilites FX!R27C20</stp>
        <stp>REFERENCE_DATE</stp>
        <stp>20161230</stp>
        <stp>VOL_SURF_DELTA_OVR</stp>
        <stp>25</stp>
        <stp>VOL_SURF_MTY_OVR</stp>
        <stp>7Y</stp>
        <stp>VOL_SURF_CALLPUT_OVR</stp>
        <stp>P</stp>
        <tr r="T27" s="14"/>
      </tp>
      <tp t="e">
        <v>#N/A</v>
        <stp/>
        <stp>##V3_BDPV12</stp>
        <stp>EURUSD BGN Curncy</stp>
        <stp>SP_VOL_SURF_MID</stp>
        <stp>[Fichier Market data Bloomberg Multicurve.xlsm]Volatilites FX!R23C20</stp>
        <stp>REFERENCE_DATE</stp>
        <stp>20161230</stp>
        <stp>VOL_SURF_DELTA_OVR</stp>
        <stp>25</stp>
        <stp>VOL_SURF_MTY_OVR</stp>
        <stp>2Y</stp>
        <stp>VOL_SURF_CALLPUT_OVR</stp>
        <stp>P</stp>
        <tr r="T23" s="14"/>
      </tp>
      <tp t="e">
        <v>#N/A</v>
        <stp/>
        <stp>##V3_BDPV12</stp>
        <stp>EURUSD BGN Curncy</stp>
        <stp>SP_VOL_SURF_MID</stp>
        <stp>[Fichier Market data Bloomberg Multicurve.xlsm]Volatilites FX!R25C20</stp>
        <stp>REFERENCE_DATE</stp>
        <stp>20161230</stp>
        <stp>VOL_SURF_DELTA_OVR</stp>
        <stp>25</stp>
        <stp>VOL_SURF_MTY_OVR</stp>
        <stp>4Y</stp>
        <stp>VOL_SURF_CALLPUT_OVR</stp>
        <stp>P</stp>
        <tr r="T25" s="14"/>
      </tp>
      <tp t="e">
        <v>#N/A</v>
        <stp/>
        <stp>##V3_BDPV12</stp>
        <stp>EURUSD BGN Curncy</stp>
        <stp>SP_VOL_SURF_MID</stp>
        <stp>[Fichier Market data Bloomberg Multicurve.xlsm]Volatilites FX!R26C20</stp>
        <stp>REFERENCE_DATE</stp>
        <stp>20161230</stp>
        <stp>VOL_SURF_DELTA_OVR</stp>
        <stp>25</stp>
        <stp>VOL_SURF_MTY_OVR</stp>
        <stp>5Y</stp>
        <stp>VOL_SURF_CALLPUT_OVR</stp>
        <stp>P</stp>
        <tr r="T26" s="14"/>
      </tp>
      <tp t="e">
        <v>#N/A</v>
        <stp/>
        <stp>##V3_BDPV12</stp>
        <stp>EURJPY BGN Curncy</stp>
        <stp>SP_VOL_SURF_MID</stp>
        <stp>[Fichier Market data Bloomberg Multicurve.xlsm]Volatilites FX!R90C19</stp>
        <stp>REFERENCE_DATE</stp>
        <stp>20161230</stp>
        <stp>VOL_SURF_DELTA_OVR</stp>
        <stp>25</stp>
        <stp>VOL_SURF_MTY_OVR</stp>
        <stp>1Y</stp>
        <stp>VOL_SURF_CALLPUT_OVR</stp>
        <stp>C</stp>
        <tr r="S90" s="14"/>
      </tp>
      <tp t="e">
        <v>#N/A</v>
        <stp/>
        <stp>##V3_BDPV12</stp>
        <stp>EURJPY BGN Curncy</stp>
        <stp>SP_VOL_SURF_MID</stp>
        <stp>[Fichier Market data Bloomberg Multicurve.xlsm]Volatilites FX!R96C19</stp>
        <stp>REFERENCE_DATE</stp>
        <stp>20161230</stp>
        <stp>VOL_SURF_DELTA_OVR</stp>
        <stp>25</stp>
        <stp>VOL_SURF_MTY_OVR</stp>
        <stp>7Y</stp>
        <stp>VOL_SURF_CALLPUT_OVR</stp>
        <stp>C</stp>
        <tr r="S96" s="14"/>
      </tp>
      <tp t="e">
        <v>#N/A</v>
        <stp/>
        <stp>##V3_BDPV12</stp>
        <stp>EURJPY BGN Curncy</stp>
        <stp>SP_VOL_SURF_MID</stp>
        <stp>[Fichier Market data Bloomberg Multicurve.xlsm]Volatilites FX!R92C19</stp>
        <stp>REFERENCE_DATE</stp>
        <stp>20161230</stp>
        <stp>VOL_SURF_DELTA_OVR</stp>
        <stp>25</stp>
        <stp>VOL_SURF_MTY_OVR</stp>
        <stp>2Y</stp>
        <stp>VOL_SURF_CALLPUT_OVR</stp>
        <stp>C</stp>
        <tr r="S92" s="14"/>
      </tp>
      <tp t="e">
        <v>#N/A</v>
        <stp/>
        <stp>##V3_BDPV12</stp>
        <stp>EURJPY BGN Curncy</stp>
        <stp>SP_VOL_SURF_MID</stp>
        <stp>[Fichier Market data Bloomberg Multicurve.xlsm]Volatilites FX!R93C19</stp>
        <stp>REFERENCE_DATE</stp>
        <stp>20161230</stp>
        <stp>VOL_SURF_DELTA_OVR</stp>
        <stp>25</stp>
        <stp>VOL_SURF_MTY_OVR</stp>
        <stp>3Y</stp>
        <stp>VOL_SURF_CALLPUT_OVR</stp>
        <stp>C</stp>
        <tr r="S93" s="14"/>
      </tp>
      <tp t="e">
        <v>#N/A</v>
        <stp/>
        <stp>##V3_BDPV12</stp>
        <stp>EURJPY BGN Curncy</stp>
        <stp>SP_VOL_SURF_MID</stp>
        <stp>[Fichier Market data Bloomberg Multicurve.xlsm]Volatilites FX!R94C19</stp>
        <stp>REFERENCE_DATE</stp>
        <stp>20161230</stp>
        <stp>VOL_SURF_DELTA_OVR</stp>
        <stp>25</stp>
        <stp>VOL_SURF_MTY_OVR</stp>
        <stp>4Y</stp>
        <stp>VOL_SURF_CALLPUT_OVR</stp>
        <stp>C</stp>
        <tr r="S94" s="14"/>
      </tp>
      <tp t="e">
        <v>#N/A</v>
        <stp/>
        <stp>##V3_BDPV12</stp>
        <stp>EURJPY BGN Curncy</stp>
        <stp>SP_VOL_SURF_MID</stp>
        <stp>[Fichier Market data Bloomberg Multicurve.xlsm]Volatilites FX!R95C19</stp>
        <stp>REFERENCE_DATE</stp>
        <stp>20161230</stp>
        <stp>VOL_SURF_DELTA_OVR</stp>
        <stp>25</stp>
        <stp>VOL_SURF_MTY_OVR</stp>
        <stp>5Y</stp>
        <stp>VOL_SURF_CALLPUT_OVR</stp>
        <stp>C</stp>
        <tr r="S95" s="14"/>
      </tp>
      <tp t="e">
        <v>#N/A</v>
        <stp/>
        <stp>##V3_BDPV12</stp>
        <stp>EURJPY BGN Curncy</stp>
        <stp>SP_VOL_SURF_MID</stp>
        <stp>[Fichier Market data Bloomberg Multicurve.xlsm]Volatilites FX!R88C18</stp>
        <stp>REFERENCE_DATE</stp>
        <stp>20161230</stp>
        <stp>VOL_SURF_DELTA_OVR</stp>
        <stp>35</stp>
        <stp>VOL_SURF_MTY_OVR</stp>
        <stp>6M</stp>
        <stp>VOL_SURF_CALLPUT_OVR</stp>
        <stp>P</stp>
        <tr r="R88" s="14"/>
      </tp>
      <tp t="e">
        <v>#N/A</v>
        <stp/>
        <stp>##V3_BDPV12</stp>
        <stp>EURJPY BGN Curncy</stp>
        <stp>SP_VOL_SURF_MID</stp>
        <stp>[Fichier Market data Bloomberg Multicurve.xlsm]Volatilites FX!R84C18</stp>
        <stp>REFERENCE_DATE</stp>
        <stp>20161230</stp>
        <stp>VOL_SURF_DELTA_OVR</stp>
        <stp>35</stp>
        <stp>VOL_SURF_MTY_OVR</stp>
        <stp>1M</stp>
        <stp>VOL_SURF_CALLPUT_OVR</stp>
        <stp>P</stp>
        <tr r="R84" s="14"/>
      </tp>
      <tp t="e">
        <v>#N/A</v>
        <stp/>
        <stp>##V3_BDPV12</stp>
        <stp>EURJPY BGN Curncy</stp>
        <stp>SP_VOL_SURF_MID</stp>
        <stp>[Fichier Market data Bloomberg Multicurve.xlsm]Volatilites FX!R86C18</stp>
        <stp>REFERENCE_DATE</stp>
        <stp>20161230</stp>
        <stp>VOL_SURF_DELTA_OVR</stp>
        <stp>35</stp>
        <stp>VOL_SURF_MTY_OVR</stp>
        <stp>3M</stp>
        <stp>VOL_SURF_CALLPUT_OVR</stp>
        <stp>P</stp>
        <tr r="R86" s="14"/>
      </tp>
      <tp t="e">
        <v>#N/A</v>
        <stp/>
        <stp>##V3_BDPV12</stp>
        <stp>EURJPY BGN Curncy</stp>
        <stp>SP_VOL_SURF_MID</stp>
        <stp>[Fichier Market data Bloomberg Multicurve.xlsm]Volatilites FX!R85C18</stp>
        <stp>REFERENCE_DATE</stp>
        <stp>20161230</stp>
        <stp>VOL_SURF_DELTA_OVR</stp>
        <stp>35</stp>
        <stp>VOL_SURF_MTY_OVR</stp>
        <stp>2M</stp>
        <stp>VOL_SURF_CALLPUT_OVR</stp>
        <stp>P</stp>
        <tr r="R85" s="14"/>
      </tp>
      <tp t="e">
        <v>#N/A</v>
        <stp/>
        <stp>##V3_BDPV12</stp>
        <stp>EURJPY BGN Curncy</stp>
        <stp>SP_VOL_SURF_MID</stp>
        <stp>[Fichier Market data Bloomberg Multicurve.xlsm]Volatilites FX!R80C18</stp>
        <stp>REFERENCE_DATE</stp>
        <stp>20161230</stp>
        <stp>VOL_SURF_DELTA_OVR</stp>
        <stp>35</stp>
        <stp>VOL_SURF_MTY_OVR</stp>
        <stp>1D</stp>
        <stp>VOL_SURF_CALLPUT_OVR</stp>
        <stp>P</stp>
        <tr r="R80" s="14"/>
      </tp>
      <tp t="e">
        <v>#N/A</v>
        <stp/>
        <stp>##V3_BDPV12</stp>
        <stp>EURJPY BGN Curncy</stp>
        <stp>SP_VOL_SURF_MID</stp>
        <stp>[Fichier Market data Bloomberg Multicurve.xlsm]Volatilites FX!R81C18</stp>
        <stp>REFERENCE_DATE</stp>
        <stp>20161230</stp>
        <stp>VOL_SURF_DELTA_OVR</stp>
        <stp>35</stp>
        <stp>VOL_SURF_MTY_OVR</stp>
        <stp>1W</stp>
        <stp>VOL_SURF_CALLPUT_OVR</stp>
        <stp>P</stp>
        <tr r="R81" s="14"/>
      </tp>
      <tp t="e">
        <v>#N/A</v>
        <stp/>
        <stp>##V3_BDPV12</stp>
        <stp>EURJPY BGN Curncy</stp>
        <stp>SP_VOL_SURF_MID</stp>
        <stp>[Fichier Market data Bloomberg Multicurve.xlsm]Volatilites FX!R82C18</stp>
        <stp>REFERENCE_DATE</stp>
        <stp>20161230</stp>
        <stp>VOL_SURF_DELTA_OVR</stp>
        <stp>35</stp>
        <stp>VOL_SURF_MTY_OVR</stp>
        <stp>2W</stp>
        <stp>VOL_SURF_CALLPUT_OVR</stp>
        <stp>P</stp>
        <tr r="R82" s="14"/>
      </tp>
      <tp t="e">
        <v>#N/A</v>
        <stp/>
        <stp>##V3_BDPV12</stp>
        <stp>EURJPY BGN Curncy</stp>
        <stp>SP_VOL_SURF_MID</stp>
        <stp>[Fichier Market data Bloomberg Multicurve.xlsm]Volatilites FX!R83C18</stp>
        <stp>REFERENCE_DATE</stp>
        <stp>20161230</stp>
        <stp>VOL_SURF_DELTA_OVR</stp>
        <stp>35</stp>
        <stp>VOL_SURF_MTY_OVR</stp>
        <stp>3W</stp>
        <stp>VOL_SURF_CALLPUT_OVR</stp>
        <stp>P</stp>
        <tr r="R83" s="14"/>
      </tp>
      <tp t="e">
        <v>#N/A</v>
        <stp/>
        <stp>##V3_BDPV12</stp>
        <stp>EURJPY BGN Curncy</stp>
        <stp>SP_VOL_SURF_MID</stp>
        <stp>[Fichier Market data Bloomberg Multicurve.xlsm]Volatilites FX!R89C18</stp>
        <stp>REFERENCE_DATE</stp>
        <stp>20161230</stp>
        <stp>VOL_SURF_DELTA_OVR</stp>
        <stp>35</stp>
        <stp>VOL_SURF_MTY_OVR</stp>
        <stp>9M</stp>
        <stp>VOL_SURF_CALLPUT_OVR</stp>
        <stp>P</stp>
        <tr r="R89" s="14"/>
      </tp>
      <tp t="e">
        <v>#N/A</v>
        <stp/>
        <stp>##V3_BDPV12</stp>
        <stp>EURJPY BGN Curncy</stp>
        <stp>SP_VOL_SURF_MID</stp>
        <stp>[Fichier Market data Bloomberg Multicurve.xlsm]Volatilites FX!R87C18</stp>
        <stp>REFERENCE_DATE</stp>
        <stp>20161230</stp>
        <stp>VOL_SURF_DELTA_OVR</stp>
        <stp>35</stp>
        <stp>VOL_SURF_MTY_OVR</stp>
        <stp>4M</stp>
        <stp>VOL_SURF_CALLPUT_OVR</stp>
        <stp>P</stp>
        <tr r="R87" s="14"/>
      </tp>
      <tp t="e">
        <v>#N/A</v>
        <stp/>
        <stp>##V3_BDPV12</stp>
        <stp>EURJPY BGN Curncy</stp>
        <stp>SP_VOL_SURF_MID</stp>
        <stp>[Fichier Market data Bloomberg Multicurve.xlsm]Volatilites FX!R88C19</stp>
        <stp>REFERENCE_DATE</stp>
        <stp>20161230</stp>
        <stp>VOL_SURF_DELTA_OVR</stp>
        <stp>25</stp>
        <stp>VOL_SURF_MTY_OVR</stp>
        <stp>6M</stp>
        <stp>VOL_SURF_CALLPUT_OVR</stp>
        <stp>C</stp>
        <tr r="S88" s="14"/>
      </tp>
      <tp t="e">
        <v>#N/A</v>
        <stp/>
        <stp>##V3_BDPV12</stp>
        <stp>EURJPY BGN Curncy</stp>
        <stp>SP_VOL_SURF_MID</stp>
        <stp>[Fichier Market data Bloomberg Multicurve.xlsm]Volatilites FX!R85C19</stp>
        <stp>REFERENCE_DATE</stp>
        <stp>20161230</stp>
        <stp>VOL_SURF_DELTA_OVR</stp>
        <stp>25</stp>
        <stp>VOL_SURF_MTY_OVR</stp>
        <stp>2M</stp>
        <stp>VOL_SURF_CALLPUT_OVR</stp>
        <stp>C</stp>
        <tr r="S85" s="14"/>
      </tp>
      <tp t="e">
        <v>#N/A</v>
        <stp/>
        <stp>##V3_BDPV12</stp>
        <stp>EURJPY BGN Curncy</stp>
        <stp>SP_VOL_SURF_MID</stp>
        <stp>[Fichier Market data Bloomberg Multicurve.xlsm]Volatilites FX!R84C19</stp>
        <stp>REFERENCE_DATE</stp>
        <stp>20161230</stp>
        <stp>VOL_SURF_DELTA_OVR</stp>
        <stp>25</stp>
        <stp>VOL_SURF_MTY_OVR</stp>
        <stp>1M</stp>
        <stp>VOL_SURF_CALLPUT_OVR</stp>
        <stp>C</stp>
        <tr r="S84" s="14"/>
      </tp>
      <tp t="e">
        <v>#N/A</v>
        <stp/>
        <stp>##V3_BDPV12</stp>
        <stp>EURJPY BGN Curncy</stp>
        <stp>SP_VOL_SURF_MID</stp>
        <stp>[Fichier Market data Bloomberg Multicurve.xlsm]Volatilites FX!R86C19</stp>
        <stp>REFERENCE_DATE</stp>
        <stp>20161230</stp>
        <stp>VOL_SURF_DELTA_OVR</stp>
        <stp>25</stp>
        <stp>VOL_SURF_MTY_OVR</stp>
        <stp>3M</stp>
        <stp>VOL_SURF_CALLPUT_OVR</stp>
        <stp>C</stp>
        <tr r="S86" s="14"/>
      </tp>
      <tp t="e">
        <v>#N/A</v>
        <stp/>
        <stp>##V3_BDPV12</stp>
        <stp>EURJPY BGN Curncy</stp>
        <stp>SP_VOL_SURF_MID</stp>
        <stp>[Fichier Market data Bloomberg Multicurve.xlsm]Volatilites FX!R87C19</stp>
        <stp>REFERENCE_DATE</stp>
        <stp>20161230</stp>
        <stp>VOL_SURF_DELTA_OVR</stp>
        <stp>25</stp>
        <stp>VOL_SURF_MTY_OVR</stp>
        <stp>4M</stp>
        <stp>VOL_SURF_CALLPUT_OVR</stp>
        <stp>C</stp>
        <tr r="S87" s="14"/>
      </tp>
      <tp t="e">
        <v>#N/A</v>
        <stp/>
        <stp>##V3_BDPV12</stp>
        <stp>EURJPY BGN Curncy</stp>
        <stp>SP_VOL_SURF_MID</stp>
        <stp>[Fichier Market data Bloomberg Multicurve.xlsm]Volatilites FX!R80C19</stp>
        <stp>REFERENCE_DATE</stp>
        <stp>20161230</stp>
        <stp>VOL_SURF_DELTA_OVR</stp>
        <stp>25</stp>
        <stp>VOL_SURF_MTY_OVR</stp>
        <stp>1D</stp>
        <stp>VOL_SURF_CALLPUT_OVR</stp>
        <stp>C</stp>
        <tr r="S80" s="14"/>
      </tp>
      <tp t="e">
        <v>#N/A</v>
        <stp/>
        <stp>##V3_BDPV12</stp>
        <stp>EURJPY BGN Curncy</stp>
        <stp>SP_VOL_SURF_MID</stp>
        <stp>[Fichier Market data Bloomberg Multicurve.xlsm]Volatilites FX!R81C19</stp>
        <stp>REFERENCE_DATE</stp>
        <stp>20161230</stp>
        <stp>VOL_SURF_DELTA_OVR</stp>
        <stp>25</stp>
        <stp>VOL_SURF_MTY_OVR</stp>
        <stp>1W</stp>
        <stp>VOL_SURF_CALLPUT_OVR</stp>
        <stp>C</stp>
        <tr r="S81" s="14"/>
      </tp>
      <tp t="e">
        <v>#N/A</v>
        <stp/>
        <stp>##V3_BDPV12</stp>
        <stp>EURJPY BGN Curncy</stp>
        <stp>SP_VOL_SURF_MID</stp>
        <stp>[Fichier Market data Bloomberg Multicurve.xlsm]Volatilites FX!R82C19</stp>
        <stp>REFERENCE_DATE</stp>
        <stp>20161230</stp>
        <stp>VOL_SURF_DELTA_OVR</stp>
        <stp>25</stp>
        <stp>VOL_SURF_MTY_OVR</stp>
        <stp>2W</stp>
        <stp>VOL_SURF_CALLPUT_OVR</stp>
        <stp>C</stp>
        <tr r="S82" s="14"/>
      </tp>
      <tp t="e">
        <v>#N/A</v>
        <stp/>
        <stp>##V3_BDPV12</stp>
        <stp>EURJPY BGN Curncy</stp>
        <stp>SP_VOL_SURF_MID</stp>
        <stp>[Fichier Market data Bloomberg Multicurve.xlsm]Volatilites FX!R83C19</stp>
        <stp>REFERENCE_DATE</stp>
        <stp>20161230</stp>
        <stp>VOL_SURF_DELTA_OVR</stp>
        <stp>25</stp>
        <stp>VOL_SURF_MTY_OVR</stp>
        <stp>3W</stp>
        <stp>VOL_SURF_CALLPUT_OVR</stp>
        <stp>C</stp>
        <tr r="S83" s="14"/>
      </tp>
      <tp t="e">
        <v>#N/A</v>
        <stp/>
        <stp>##V3_BDPV12</stp>
        <stp>EURJPY BGN Curncy</stp>
        <stp>SP_VOL_SURF_MID</stp>
        <stp>[Fichier Market data Bloomberg Multicurve.xlsm]Volatilites FX!R89C19</stp>
        <stp>REFERENCE_DATE</stp>
        <stp>20161230</stp>
        <stp>VOL_SURF_DELTA_OVR</stp>
        <stp>25</stp>
        <stp>VOL_SURF_MTY_OVR</stp>
        <stp>9M</stp>
        <stp>VOL_SURF_CALLPUT_OVR</stp>
        <stp>C</stp>
        <tr r="S89" s="14"/>
      </tp>
      <tp t="e">
        <v>#N/A</v>
        <stp/>
        <stp>##V3_BDPV12</stp>
        <stp>EURJPY BGN Curncy</stp>
        <stp>SP_VOL_SURF_MID</stp>
        <stp>[Fichier Market data Bloomberg Multicurve.xlsm]Volatilites FX!R90C18</stp>
        <stp>REFERENCE_DATE</stp>
        <stp>20161230</stp>
        <stp>VOL_SURF_DELTA_OVR</stp>
        <stp>35</stp>
        <stp>VOL_SURF_MTY_OVR</stp>
        <stp>1Y</stp>
        <stp>VOL_SURF_CALLPUT_OVR</stp>
        <stp>P</stp>
        <tr r="R90" s="14"/>
      </tp>
      <tp t="e">
        <v>#N/A</v>
        <stp/>
        <stp>##V3_BDPV12</stp>
        <stp>EURJPY BGN Curncy</stp>
        <stp>SP_VOL_SURF_MID</stp>
        <stp>[Fichier Market data Bloomberg Multicurve.xlsm]Volatilites FX!R96C18</stp>
        <stp>REFERENCE_DATE</stp>
        <stp>20161230</stp>
        <stp>VOL_SURF_DELTA_OVR</stp>
        <stp>35</stp>
        <stp>VOL_SURF_MTY_OVR</stp>
        <stp>7Y</stp>
        <stp>VOL_SURF_CALLPUT_OVR</stp>
        <stp>P</stp>
        <tr r="R96" s="14"/>
      </tp>
      <tp t="e">
        <v>#N/A</v>
        <stp/>
        <stp>##V3_BDPV12</stp>
        <stp>EURJPY BGN Curncy</stp>
        <stp>SP_VOL_SURF_MID</stp>
        <stp>[Fichier Market data Bloomberg Multicurve.xlsm]Volatilites FX!R92C18</stp>
        <stp>REFERENCE_DATE</stp>
        <stp>20161230</stp>
        <stp>VOL_SURF_DELTA_OVR</stp>
        <stp>35</stp>
        <stp>VOL_SURF_MTY_OVR</stp>
        <stp>2Y</stp>
        <stp>VOL_SURF_CALLPUT_OVR</stp>
        <stp>P</stp>
        <tr r="R92" s="14"/>
      </tp>
      <tp t="e">
        <v>#N/A</v>
        <stp/>
        <stp>##V3_BDPV12</stp>
        <stp>EURJPY BGN Curncy</stp>
        <stp>SP_VOL_SURF_MID</stp>
        <stp>[Fichier Market data Bloomberg Multicurve.xlsm]Volatilites FX!R93C18</stp>
        <stp>REFERENCE_DATE</stp>
        <stp>20161230</stp>
        <stp>VOL_SURF_DELTA_OVR</stp>
        <stp>35</stp>
        <stp>VOL_SURF_MTY_OVR</stp>
        <stp>3Y</stp>
        <stp>VOL_SURF_CALLPUT_OVR</stp>
        <stp>P</stp>
        <tr r="R93" s="14"/>
      </tp>
      <tp t="e">
        <v>#N/A</v>
        <stp/>
        <stp>##V3_BDPV12</stp>
        <stp>EURJPY BGN Curncy</stp>
        <stp>SP_VOL_SURF_MID</stp>
        <stp>[Fichier Market data Bloomberg Multicurve.xlsm]Volatilites FX!R94C18</stp>
        <stp>REFERENCE_DATE</stp>
        <stp>20161230</stp>
        <stp>VOL_SURF_DELTA_OVR</stp>
        <stp>35</stp>
        <stp>VOL_SURF_MTY_OVR</stp>
        <stp>4Y</stp>
        <stp>VOL_SURF_CALLPUT_OVR</stp>
        <stp>P</stp>
        <tr r="R94" s="14"/>
      </tp>
      <tp t="e">
        <v>#N/A</v>
        <stp/>
        <stp>##V3_BDPV12</stp>
        <stp>EURJPY BGN Curncy</stp>
        <stp>SP_VOL_SURF_MID</stp>
        <stp>[Fichier Market data Bloomberg Multicurve.xlsm]Volatilites FX!R95C18</stp>
        <stp>REFERENCE_DATE</stp>
        <stp>20161230</stp>
        <stp>VOL_SURF_DELTA_OVR</stp>
        <stp>35</stp>
        <stp>VOL_SURF_MTY_OVR</stp>
        <stp>5Y</stp>
        <stp>VOL_SURF_CALLPUT_OVR</stp>
        <stp>P</stp>
        <tr r="R95" s="14"/>
      </tp>
      <tp t="e">
        <v>#N/A</v>
        <stp/>
        <stp>##V3_BDPV12</stp>
        <stp>EURJPY BGN Curncy</stp>
        <stp>SP_VOL_SURF_MID</stp>
        <stp>[Fichier Market data Bloomberg Multicurve.xlsm]Volatilites FX!R92C17</stp>
        <stp>REFERENCE_DATE</stp>
        <stp>20161230</stp>
        <stp>VOL_SURF_DELTA_OVR</stp>
        <stp>35</stp>
        <stp>VOL_SURF_MTY_OVR</stp>
        <stp>2Y</stp>
        <stp>VOL_SURF_CALLPUT_OVR</stp>
        <stp>C</stp>
        <tr r="Q92" s="14"/>
      </tp>
      <tp t="e">
        <v>#N/A</v>
        <stp/>
        <stp>##V3_BDPV12</stp>
        <stp>EURJPY BGN Curncy</stp>
        <stp>SP_VOL_SURF_MID</stp>
        <stp>[Fichier Market data Bloomberg Multicurve.xlsm]Volatilites FX!R93C17</stp>
        <stp>REFERENCE_DATE</stp>
        <stp>20161230</stp>
        <stp>VOL_SURF_DELTA_OVR</stp>
        <stp>35</stp>
        <stp>VOL_SURF_MTY_OVR</stp>
        <stp>3Y</stp>
        <stp>VOL_SURF_CALLPUT_OVR</stp>
        <stp>C</stp>
        <tr r="Q93" s="14"/>
      </tp>
      <tp t="e">
        <v>#N/A</v>
        <stp/>
        <stp>##V3_BDPV12</stp>
        <stp>EURJPY BGN Curncy</stp>
        <stp>SP_VOL_SURF_MID</stp>
        <stp>[Fichier Market data Bloomberg Multicurve.xlsm]Volatilites FX!R94C17</stp>
        <stp>REFERENCE_DATE</stp>
        <stp>20161230</stp>
        <stp>VOL_SURF_DELTA_OVR</stp>
        <stp>35</stp>
        <stp>VOL_SURF_MTY_OVR</stp>
        <stp>4Y</stp>
        <stp>VOL_SURF_CALLPUT_OVR</stp>
        <stp>C</stp>
        <tr r="Q94" s="14"/>
      </tp>
      <tp t="e">
        <v>#N/A</v>
        <stp/>
        <stp>##V3_BDPV12</stp>
        <stp>EURJPY BGN Curncy</stp>
        <stp>SP_VOL_SURF_MID</stp>
        <stp>[Fichier Market data Bloomberg Multicurve.xlsm]Volatilites FX!R95C17</stp>
        <stp>REFERENCE_DATE</stp>
        <stp>20161230</stp>
        <stp>VOL_SURF_DELTA_OVR</stp>
        <stp>35</stp>
        <stp>VOL_SURF_MTY_OVR</stp>
        <stp>5Y</stp>
        <stp>VOL_SURF_CALLPUT_OVR</stp>
        <stp>C</stp>
        <tr r="Q95" s="14"/>
      </tp>
      <tp t="e">
        <v>#N/A</v>
        <stp/>
        <stp>##V3_BDPV12</stp>
        <stp>EURJPY BGN Curncy</stp>
        <stp>SP_VOL_SURF_MID</stp>
        <stp>[Fichier Market data Bloomberg Multicurve.xlsm]Volatilites FX!R90C17</stp>
        <stp>REFERENCE_DATE</stp>
        <stp>20161230</stp>
        <stp>VOL_SURF_DELTA_OVR</stp>
        <stp>35</stp>
        <stp>VOL_SURF_MTY_OVR</stp>
        <stp>1Y</stp>
        <stp>VOL_SURF_CALLPUT_OVR</stp>
        <stp>C</stp>
        <tr r="Q90" s="14"/>
      </tp>
      <tp t="e">
        <v>#N/A</v>
        <stp/>
        <stp>##V3_BDPV12</stp>
        <stp>EURJPY BGN Curncy</stp>
        <stp>SP_VOL_SURF_MID</stp>
        <stp>[Fichier Market data Bloomberg Multicurve.xlsm]Volatilites FX!R96C17</stp>
        <stp>REFERENCE_DATE</stp>
        <stp>20161230</stp>
        <stp>VOL_SURF_DELTA_OVR</stp>
        <stp>35</stp>
        <stp>VOL_SURF_MTY_OVR</stp>
        <stp>7Y</stp>
        <stp>VOL_SURF_CALLPUT_OVR</stp>
        <stp>C</stp>
        <tr r="Q96" s="14"/>
      </tp>
      <tp t="e">
        <v>#N/A</v>
        <stp/>
        <stp>##V3_BDPV12</stp>
        <stp>EURJPY BGN Curncy</stp>
        <stp>SP_VOL_SURF_MID</stp>
        <stp>[Fichier Market data Bloomberg Multicurve.xlsm]Volatilites FX!R88C17</stp>
        <stp>REFERENCE_DATE</stp>
        <stp>20161230</stp>
        <stp>VOL_SURF_DELTA_OVR</stp>
        <stp>35</stp>
        <stp>VOL_SURF_MTY_OVR</stp>
        <stp>6M</stp>
        <stp>VOL_SURF_CALLPUT_OVR</stp>
        <stp>C</stp>
        <tr r="Q88" s="14"/>
      </tp>
      <tp t="e">
        <v>#N/A</v>
        <stp/>
        <stp>##V3_BDPV12</stp>
        <stp>EURJPY BGN Curncy</stp>
        <stp>SP_VOL_SURF_MID</stp>
        <stp>[Fichier Market data Bloomberg Multicurve.xlsm]Volatilites FX!R85C17</stp>
        <stp>REFERENCE_DATE</stp>
        <stp>20161230</stp>
        <stp>VOL_SURF_DELTA_OVR</stp>
        <stp>35</stp>
        <stp>VOL_SURF_MTY_OVR</stp>
        <stp>2M</stp>
        <stp>VOL_SURF_CALLPUT_OVR</stp>
        <stp>C</stp>
        <tr r="Q85" s="14"/>
      </tp>
      <tp t="e">
        <v>#N/A</v>
        <stp/>
        <stp>##V3_BDPV12</stp>
        <stp>EURJPY BGN Curncy</stp>
        <stp>SP_VOL_SURF_MID</stp>
        <stp>[Fichier Market data Bloomberg Multicurve.xlsm]Volatilites FX!R84C17</stp>
        <stp>REFERENCE_DATE</stp>
        <stp>20161230</stp>
        <stp>VOL_SURF_DELTA_OVR</stp>
        <stp>35</stp>
        <stp>VOL_SURF_MTY_OVR</stp>
        <stp>1M</stp>
        <stp>VOL_SURF_CALLPUT_OVR</stp>
        <stp>C</stp>
        <tr r="Q84" s="14"/>
      </tp>
      <tp t="e">
        <v>#N/A</v>
        <stp/>
        <stp>##V3_BDPV12</stp>
        <stp>EURJPY BGN Curncy</stp>
        <stp>SP_VOL_SURF_MID</stp>
        <stp>[Fichier Market data Bloomberg Multicurve.xlsm]Volatilites FX!R86C17</stp>
        <stp>REFERENCE_DATE</stp>
        <stp>20161230</stp>
        <stp>VOL_SURF_DELTA_OVR</stp>
        <stp>35</stp>
        <stp>VOL_SURF_MTY_OVR</stp>
        <stp>3M</stp>
        <stp>VOL_SURF_CALLPUT_OVR</stp>
        <stp>C</stp>
        <tr r="Q86" s="14"/>
      </tp>
      <tp t="e">
        <v>#N/A</v>
        <stp/>
        <stp>##V3_BDPV12</stp>
        <stp>EURJPY BGN Curncy</stp>
        <stp>SP_VOL_SURF_MID</stp>
        <stp>[Fichier Market data Bloomberg Multicurve.xlsm]Volatilites FX!R87C17</stp>
        <stp>REFERENCE_DATE</stp>
        <stp>20161230</stp>
        <stp>VOL_SURF_DELTA_OVR</stp>
        <stp>35</stp>
        <stp>VOL_SURF_MTY_OVR</stp>
        <stp>4M</stp>
        <stp>VOL_SURF_CALLPUT_OVR</stp>
        <stp>C</stp>
        <tr r="Q87" s="14"/>
      </tp>
      <tp t="e">
        <v>#N/A</v>
        <stp/>
        <stp>##V3_BDPV12</stp>
        <stp>EURJPY BGN Curncy</stp>
        <stp>SP_VOL_SURF_MID</stp>
        <stp>[Fichier Market data Bloomberg Multicurve.xlsm]Volatilites FX!R81C17</stp>
        <stp>REFERENCE_DATE</stp>
        <stp>20161230</stp>
        <stp>VOL_SURF_DELTA_OVR</stp>
        <stp>35</stp>
        <stp>VOL_SURF_MTY_OVR</stp>
        <stp>1W</stp>
        <stp>VOL_SURF_CALLPUT_OVR</stp>
        <stp>C</stp>
        <tr r="Q81" s="14"/>
      </tp>
      <tp t="e">
        <v>#N/A</v>
        <stp/>
        <stp>##V3_BDPV12</stp>
        <stp>EURJPY BGN Curncy</stp>
        <stp>SP_VOL_SURF_MID</stp>
        <stp>[Fichier Market data Bloomberg Multicurve.xlsm]Volatilites FX!R82C17</stp>
        <stp>REFERENCE_DATE</stp>
        <stp>20161230</stp>
        <stp>VOL_SURF_DELTA_OVR</stp>
        <stp>35</stp>
        <stp>VOL_SURF_MTY_OVR</stp>
        <stp>2W</stp>
        <stp>VOL_SURF_CALLPUT_OVR</stp>
        <stp>C</stp>
        <tr r="Q82" s="14"/>
      </tp>
      <tp t="e">
        <v>#N/A</v>
        <stp/>
        <stp>##V3_BDPV12</stp>
        <stp>EURJPY BGN Curncy</stp>
        <stp>SP_VOL_SURF_MID</stp>
        <stp>[Fichier Market data Bloomberg Multicurve.xlsm]Volatilites FX!R83C17</stp>
        <stp>REFERENCE_DATE</stp>
        <stp>20161230</stp>
        <stp>VOL_SURF_DELTA_OVR</stp>
        <stp>35</stp>
        <stp>VOL_SURF_MTY_OVR</stp>
        <stp>3W</stp>
        <stp>VOL_SURF_CALLPUT_OVR</stp>
        <stp>C</stp>
        <tr r="Q83" s="14"/>
      </tp>
      <tp t="e">
        <v>#N/A</v>
        <stp/>
        <stp>##V3_BDPV12</stp>
        <stp>EURJPY BGN Curncy</stp>
        <stp>SP_VOL_SURF_MID</stp>
        <stp>[Fichier Market data Bloomberg Multicurve.xlsm]Volatilites FX!R89C17</stp>
        <stp>REFERENCE_DATE</stp>
        <stp>20161230</stp>
        <stp>VOL_SURF_DELTA_OVR</stp>
        <stp>35</stp>
        <stp>VOL_SURF_MTY_OVR</stp>
        <stp>9M</stp>
        <stp>VOL_SURF_CALLPUT_OVR</stp>
        <stp>C</stp>
        <tr r="Q89" s="14"/>
      </tp>
      <tp t="e">
        <v>#N/A</v>
        <stp/>
        <stp>##V3_BDPV12</stp>
        <stp>EURJPY BGN Curncy</stp>
        <stp>SP_VOL_SURF_MID</stp>
        <stp>[Fichier Market data Bloomberg Multicurve.xlsm]Volatilites FX!R80C17</stp>
        <stp>REFERENCE_DATE</stp>
        <stp>20161230</stp>
        <stp>VOL_SURF_DELTA_OVR</stp>
        <stp>35</stp>
        <stp>VOL_SURF_MTY_OVR</stp>
        <stp>1D</stp>
        <stp>VOL_SURF_CALLPUT_OVR</stp>
        <stp>C</stp>
        <tr r="Q80" s="14"/>
      </tp>
      <tp t="e">
        <v>#N/A</v>
        <stp/>
        <stp>##V3_BDHV12</stp>
        <stp>EURGBP7M CMPL Curncy</stp>
        <stp>Mid</stp>
        <stp>30/12/2016</stp>
        <stp>30/12/2016</stp>
        <stp>[Fichier Market data Bloomberg Multicurve.xlsm]Swaps points!R19C30</stp>
        <tr r="AD19" s="12"/>
      </tp>
      <tp t="e">
        <v>#N/A</v>
        <stp/>
        <stp>##V3_BDHV12</stp>
        <stp>EURCHF7M CMPL Curncy</stp>
        <stp>Mid</stp>
        <stp>30/12/2016</stp>
        <stp>30/12/2016</stp>
        <stp>[Fichier Market data Bloomberg Multicurve.xlsm]Swaps points!R19C36</stp>
        <tr r="AJ19" s="12"/>
      </tp>
      <tp t="e">
        <v>#N/A</v>
        <stp/>
        <stp>##V3_BDHV12</stp>
        <stp>JYEBS13  Curncy</stp>
        <stp>Mid</stp>
        <stp>30/12/2016</stp>
        <stp>30/12/2016</stp>
        <stp>[Fichier Market data Bloomberg Multicurve.xlsm]basis!R22C12</stp>
        <tr r="L22" s="13"/>
      </tp>
      <tp t="e">
        <v>#N/A</v>
        <stp/>
        <stp>##V3_BDHV12</stp>
        <stp>BPEBS13  Curncy</stp>
        <stp>Mid</stp>
        <stp>30/12/2016</stp>
        <stp>30/12/2016</stp>
        <stp>[Fichier Market data Bloomberg Multicurve.xlsm]basis!R22C10</stp>
        <tr r="J22" s="13"/>
      </tp>
      <tp t="e">
        <v>#N/A</v>
        <stp/>
        <stp>##V3_BDHV12</stp>
        <stp>SFEBS13  Curncy</stp>
        <stp>Mid</stp>
        <stp>30/12/2016</stp>
        <stp>30/12/2016</stp>
        <stp>[Fichier Market data Bloomberg Multicurve.xlsm]basis!R22C11</stp>
        <tr r="K22" s="13"/>
      </tp>
      <tp t="e">
        <v>#N/A</v>
        <stp/>
        <stp>##V3_BDHV12</stp>
        <stp>EURJPY7M CMPL Curncy</stp>
        <stp>Mid</stp>
        <stp>30/12/2016</stp>
        <stp>30/12/2016</stp>
        <stp>[Fichier Market data Bloomberg Multicurve.xlsm]Swaps points!R19C42</stp>
        <tr r="AP19" s="12"/>
      </tp>
      <tp t="e">
        <v>#N/A</v>
        <stp/>
        <stp>##V3_BDHV12</stp>
        <stp>EURCHF7Y CMPL Curncy</stp>
        <stp>Mid</stp>
        <stp>30/12/2016</stp>
        <stp>30/12/2016</stp>
        <stp>[Fichier Market data Bloomberg Multicurve.xlsm]Swaps points!R32C36</stp>
        <tr r="AJ32" s="12"/>
      </tp>
      <tp t="e">
        <v>#N/A</v>
        <stp/>
        <stp>##V3_BDHV12</stp>
        <stp>EURGBP7Y CMPL Curncy</stp>
        <stp>Mid</stp>
        <stp>30/12/2016</stp>
        <stp>30/12/2016</stp>
        <stp>[Fichier Market data Bloomberg Multicurve.xlsm]Swaps points!R32C30</stp>
        <tr r="AD32" s="12"/>
      </tp>
      <tp t="e">
        <v>#N/A</v>
        <stp/>
        <stp>##V3_BDPV12</stp>
        <stp>EURUSD BGN Curncy</stp>
        <stp>SP_VOL_SURF_MID</stp>
        <stp>[Fichier Market data Bloomberg Multicurve.xlsm]Volatilites FX!R18C18</stp>
        <stp>REFERENCE_DATE</stp>
        <stp>20161230</stp>
        <stp>VOL_SURF_DELTA_OVR</stp>
        <stp>35</stp>
        <stp>VOL_SURF_MTY_OVR</stp>
        <stp>4M</stp>
        <stp>VOL_SURF_CALLPUT_OVR</stp>
        <stp>P</stp>
        <tr r="R18" s="14"/>
      </tp>
      <tp t="e">
        <v>#N/A</v>
        <stp/>
        <stp>##V3_BDPV12</stp>
        <stp>EURUSD BGN Curncy</stp>
        <stp>SP_VOL_SURF_MID</stp>
        <stp>[Fichier Market data Bloomberg Multicurve.xlsm]Volatilites FX!R19C18</stp>
        <stp>REFERENCE_DATE</stp>
        <stp>20161230</stp>
        <stp>VOL_SURF_DELTA_OVR</stp>
        <stp>35</stp>
        <stp>VOL_SURF_MTY_OVR</stp>
        <stp>6M</stp>
        <stp>VOL_SURF_CALLPUT_OVR</stp>
        <stp>P</stp>
        <tr r="R19" s="14"/>
      </tp>
      <tp t="e">
        <v>#N/A</v>
        <stp/>
        <stp>##V3_BDPV12</stp>
        <stp>EURUSD BGN Curncy</stp>
        <stp>SP_VOL_SURF_MID</stp>
        <stp>[Fichier Market data Bloomberg Multicurve.xlsm]Volatilites FX!R15C18</stp>
        <stp>REFERENCE_DATE</stp>
        <stp>20161230</stp>
        <stp>VOL_SURF_DELTA_OVR</stp>
        <stp>35</stp>
        <stp>VOL_SURF_MTY_OVR</stp>
        <stp>1M</stp>
        <stp>VOL_SURF_CALLPUT_OVR</stp>
        <stp>P</stp>
        <tr r="R15" s="14"/>
      </tp>
      <tp t="e">
        <v>#N/A</v>
        <stp/>
        <stp>##V3_BDPV12</stp>
        <stp>EURUSD BGN Curncy</stp>
        <stp>SP_VOL_SURF_MID</stp>
        <stp>[Fichier Market data Bloomberg Multicurve.xlsm]Volatilites FX!R16C18</stp>
        <stp>REFERENCE_DATE</stp>
        <stp>20161230</stp>
        <stp>VOL_SURF_DELTA_OVR</stp>
        <stp>35</stp>
        <stp>VOL_SURF_MTY_OVR</stp>
        <stp>2M</stp>
        <stp>VOL_SURF_CALLPUT_OVR</stp>
        <stp>P</stp>
        <tr r="R16" s="14"/>
      </tp>
      <tp t="e">
        <v>#N/A</v>
        <stp/>
        <stp>##V3_BDPV12</stp>
        <stp>EURUSD BGN Curncy</stp>
        <stp>SP_VOL_SURF_MID</stp>
        <stp>[Fichier Market data Bloomberg Multicurve.xlsm]Volatilites FX!R17C18</stp>
        <stp>REFERENCE_DATE</stp>
        <stp>20161230</stp>
        <stp>VOL_SURF_DELTA_OVR</stp>
        <stp>35</stp>
        <stp>VOL_SURF_MTY_OVR</stp>
        <stp>3M</stp>
        <stp>VOL_SURF_CALLPUT_OVR</stp>
        <stp>P</stp>
        <tr r="R17" s="14"/>
      </tp>
      <tp t="e">
        <v>#N/A</v>
        <stp/>
        <stp>##V3_BDPV12</stp>
        <stp>EURUSD BGN Curncy</stp>
        <stp>SP_VOL_SURF_MID</stp>
        <stp>[Fichier Market data Bloomberg Multicurve.xlsm]Volatilites FX!R14C18</stp>
        <stp>REFERENCE_DATE</stp>
        <stp>20161230</stp>
        <stp>VOL_SURF_DELTA_OVR</stp>
        <stp>35</stp>
        <stp>VOL_SURF_MTY_OVR</stp>
        <stp>3W</stp>
        <stp>VOL_SURF_CALLPUT_OVR</stp>
        <stp>P</stp>
        <tr r="R14" s="14"/>
      </tp>
      <tp t="e">
        <v>#N/A</v>
        <stp/>
        <stp>##V3_BDPV12</stp>
        <stp>EURUSD BGN Curncy</stp>
        <stp>SP_VOL_SURF_MID</stp>
        <stp>[Fichier Market data Bloomberg Multicurve.xlsm]Volatilites FX!R13C18</stp>
        <stp>REFERENCE_DATE</stp>
        <stp>20161230</stp>
        <stp>VOL_SURF_DELTA_OVR</stp>
        <stp>35</stp>
        <stp>VOL_SURF_MTY_OVR</stp>
        <stp>2W</stp>
        <stp>VOL_SURF_CALLPUT_OVR</stp>
        <stp>P</stp>
        <tr r="R13" s="14"/>
      </tp>
      <tp t="e">
        <v>#N/A</v>
        <stp/>
        <stp>##V3_BDPV12</stp>
        <stp>EURUSD BGN Curncy</stp>
        <stp>SP_VOL_SURF_MID</stp>
        <stp>[Fichier Market data Bloomberg Multicurve.xlsm]Volatilites FX!R11C18</stp>
        <stp>REFERENCE_DATE</stp>
        <stp>20161230</stp>
        <stp>VOL_SURF_DELTA_OVR</stp>
        <stp>35</stp>
        <stp>VOL_SURF_MTY_OVR</stp>
        <stp>1D</stp>
        <stp>VOL_SURF_CALLPUT_OVR</stp>
        <stp>P</stp>
        <tr r="R11" s="14"/>
      </tp>
      <tp t="e">
        <v>#N/A</v>
        <stp/>
        <stp>##V3_BDPV12</stp>
        <stp>EURUSD BGN Curncy</stp>
        <stp>SP_VOL_SURF_MID</stp>
        <stp>[Fichier Market data Bloomberg Multicurve.xlsm]Volatilites FX!R12C18</stp>
        <stp>REFERENCE_DATE</stp>
        <stp>20161230</stp>
        <stp>VOL_SURF_DELTA_OVR</stp>
        <stp>35</stp>
        <stp>VOL_SURF_MTY_OVR</stp>
        <stp>1W</stp>
        <stp>VOL_SURF_CALLPUT_OVR</stp>
        <stp>P</stp>
        <tr r="R12" s="14"/>
      </tp>
      <tp t="e">
        <v>#N/A</v>
        <stp/>
        <stp>##V3_BDPV12</stp>
        <stp>EURUSD BGN Curncy</stp>
        <stp>SP_VOL_SURF_MID</stp>
        <stp>[Fichier Market data Bloomberg Multicurve.xlsm]Volatilites FX!R19C19</stp>
        <stp>REFERENCE_DATE</stp>
        <stp>20161230</stp>
        <stp>VOL_SURF_DELTA_OVR</stp>
        <stp>25</stp>
        <stp>VOL_SURF_MTY_OVR</stp>
        <stp>6M</stp>
        <stp>VOL_SURF_CALLPUT_OVR</stp>
        <stp>C</stp>
        <tr r="S19" s="14"/>
      </tp>
      <tp t="e">
        <v>#N/A</v>
        <stp/>
        <stp>##V3_BDPV12</stp>
        <stp>EURUSD BGN Curncy</stp>
        <stp>SP_VOL_SURF_MID</stp>
        <stp>[Fichier Market data Bloomberg Multicurve.xlsm]Volatilites FX!R18C19</stp>
        <stp>REFERENCE_DATE</stp>
        <stp>20161230</stp>
        <stp>VOL_SURF_DELTA_OVR</stp>
        <stp>25</stp>
        <stp>VOL_SURF_MTY_OVR</stp>
        <stp>4M</stp>
        <stp>VOL_SURF_CALLPUT_OVR</stp>
        <stp>C</stp>
        <tr r="S18" s="14"/>
      </tp>
      <tp t="e">
        <v>#N/A</v>
        <stp/>
        <stp>##V3_BDPV12</stp>
        <stp>EURUSD BGN Curncy</stp>
        <stp>SP_VOL_SURF_MID</stp>
        <stp>[Fichier Market data Bloomberg Multicurve.xlsm]Volatilites FX!R14C19</stp>
        <stp>REFERENCE_DATE</stp>
        <stp>20161230</stp>
        <stp>VOL_SURF_DELTA_OVR</stp>
        <stp>25</stp>
        <stp>VOL_SURF_MTY_OVR</stp>
        <stp>3W</stp>
        <stp>VOL_SURF_CALLPUT_OVR</stp>
        <stp>C</stp>
        <tr r="S14" s="14"/>
      </tp>
      <tp t="e">
        <v>#N/A</v>
        <stp/>
        <stp>##V3_BDPV12</stp>
        <stp>EURUSD BGN Curncy</stp>
        <stp>SP_VOL_SURF_MID</stp>
        <stp>[Fichier Market data Bloomberg Multicurve.xlsm]Volatilites FX!R15C19</stp>
        <stp>REFERENCE_DATE</stp>
        <stp>20161230</stp>
        <stp>VOL_SURF_DELTA_OVR</stp>
        <stp>25</stp>
        <stp>VOL_SURF_MTY_OVR</stp>
        <stp>1M</stp>
        <stp>VOL_SURF_CALLPUT_OVR</stp>
        <stp>C</stp>
        <tr r="S15" s="14"/>
      </tp>
      <tp t="e">
        <v>#N/A</v>
        <stp/>
        <stp>##V3_BDPV12</stp>
        <stp>EURUSD BGN Curncy</stp>
        <stp>SP_VOL_SURF_MID</stp>
        <stp>[Fichier Market data Bloomberg Multicurve.xlsm]Volatilites FX!R16C19</stp>
        <stp>REFERENCE_DATE</stp>
        <stp>20161230</stp>
        <stp>VOL_SURF_DELTA_OVR</stp>
        <stp>25</stp>
        <stp>VOL_SURF_MTY_OVR</stp>
        <stp>2M</stp>
        <stp>VOL_SURF_CALLPUT_OVR</stp>
        <stp>C</stp>
        <tr r="S16" s="14"/>
      </tp>
      <tp t="e">
        <v>#N/A</v>
        <stp/>
        <stp>##V3_BDPV12</stp>
        <stp>EURUSD BGN Curncy</stp>
        <stp>SP_VOL_SURF_MID</stp>
        <stp>[Fichier Market data Bloomberg Multicurve.xlsm]Volatilites FX!R17C19</stp>
        <stp>REFERENCE_DATE</stp>
        <stp>20161230</stp>
        <stp>VOL_SURF_DELTA_OVR</stp>
        <stp>25</stp>
        <stp>VOL_SURF_MTY_OVR</stp>
        <stp>3M</stp>
        <stp>VOL_SURF_CALLPUT_OVR</stp>
        <stp>C</stp>
        <tr r="S17" s="14"/>
      </tp>
      <tp t="e">
        <v>#N/A</v>
        <stp/>
        <stp>##V3_BDPV12</stp>
        <stp>EURUSD BGN Curncy</stp>
        <stp>SP_VOL_SURF_MID</stp>
        <stp>[Fichier Market data Bloomberg Multicurve.xlsm]Volatilites FX!R12C19</stp>
        <stp>REFERENCE_DATE</stp>
        <stp>20161230</stp>
        <stp>VOL_SURF_DELTA_OVR</stp>
        <stp>25</stp>
        <stp>VOL_SURF_MTY_OVR</stp>
        <stp>1W</stp>
        <stp>VOL_SURF_CALLPUT_OVR</stp>
        <stp>C</stp>
        <tr r="S12" s="14"/>
      </tp>
      <tp t="e">
        <v>#N/A</v>
        <stp/>
        <stp>##V3_BDPV12</stp>
        <stp>EURUSD BGN Curncy</stp>
        <stp>SP_VOL_SURF_MID</stp>
        <stp>[Fichier Market data Bloomberg Multicurve.xlsm]Volatilites FX!R13C19</stp>
        <stp>REFERENCE_DATE</stp>
        <stp>20161230</stp>
        <stp>VOL_SURF_DELTA_OVR</stp>
        <stp>25</stp>
        <stp>VOL_SURF_MTY_OVR</stp>
        <stp>2W</stp>
        <stp>VOL_SURF_CALLPUT_OVR</stp>
        <stp>C</stp>
        <tr r="S13" s="14"/>
      </tp>
      <tp t="e">
        <v>#N/A</v>
        <stp/>
        <stp>##V3_BDPV12</stp>
        <stp>EURUSD BGN Curncy</stp>
        <stp>SP_VOL_SURF_MID</stp>
        <stp>[Fichier Market data Bloomberg Multicurve.xlsm]Volatilites FX!R11C19</stp>
        <stp>REFERENCE_DATE</stp>
        <stp>20161230</stp>
        <stp>VOL_SURF_DELTA_OVR</stp>
        <stp>25</stp>
        <stp>VOL_SURF_MTY_OVR</stp>
        <stp>1D</stp>
        <stp>VOL_SURF_CALLPUT_OVR</stp>
        <stp>C</stp>
        <tr r="S11" s="14"/>
      </tp>
      <tp t="e">
        <v>#N/A</v>
        <stp/>
        <stp>##V3_BDPV12</stp>
        <stp>EURUSD BGN Curncy</stp>
        <stp>SP_VOL_SURF_MID</stp>
        <stp>[Fichier Market data Bloomberg Multicurve.xlsm]Volatilites FX!R20C19</stp>
        <stp>REFERENCE_DATE</stp>
        <stp>20161230</stp>
        <stp>VOL_SURF_DELTA_OVR</stp>
        <stp>25</stp>
        <stp>VOL_SURF_MTY_OVR</stp>
        <stp>9M</stp>
        <stp>VOL_SURF_CALLPUT_OVR</stp>
        <stp>C</stp>
        <tr r="S20" s="14"/>
      </tp>
      <tp t="e">
        <v>#N/A</v>
        <stp/>
        <stp>##V3_BDPV12</stp>
        <stp>EURUSD BGN Curncy</stp>
        <stp>SP_VOL_SURF_MID</stp>
        <stp>[Fichier Market data Bloomberg Multicurve.xlsm]Volatilites FX!R24C19</stp>
        <stp>REFERENCE_DATE</stp>
        <stp>20161230</stp>
        <stp>VOL_SURF_DELTA_OVR</stp>
        <stp>25</stp>
        <stp>VOL_SURF_MTY_OVR</stp>
        <stp>3Y</stp>
        <stp>VOL_SURF_CALLPUT_OVR</stp>
        <stp>C</stp>
        <tr r="S24" s="14"/>
      </tp>
      <tp t="e">
        <v>#N/A</v>
        <stp/>
        <stp>##V3_BDPV12</stp>
        <stp>EURUSD BGN Curncy</stp>
        <stp>SP_VOL_SURF_MID</stp>
        <stp>[Fichier Market data Bloomberg Multicurve.xlsm]Volatilites FX!R26C19</stp>
        <stp>REFERENCE_DATE</stp>
        <stp>20161230</stp>
        <stp>VOL_SURF_DELTA_OVR</stp>
        <stp>25</stp>
        <stp>VOL_SURF_MTY_OVR</stp>
        <stp>5Y</stp>
        <stp>VOL_SURF_CALLPUT_OVR</stp>
        <stp>C</stp>
        <tr r="S26" s="14"/>
      </tp>
      <tp t="e">
        <v>#N/A</v>
        <stp/>
        <stp>##V3_BDPV12</stp>
        <stp>EURUSD BGN Curncy</stp>
        <stp>SP_VOL_SURF_MID</stp>
        <stp>[Fichier Market data Bloomberg Multicurve.xlsm]Volatilites FX!R23C19</stp>
        <stp>REFERENCE_DATE</stp>
        <stp>20161230</stp>
        <stp>VOL_SURF_DELTA_OVR</stp>
        <stp>25</stp>
        <stp>VOL_SURF_MTY_OVR</stp>
        <stp>2Y</stp>
        <stp>VOL_SURF_CALLPUT_OVR</stp>
        <stp>C</stp>
        <tr r="S23" s="14"/>
      </tp>
      <tp t="e">
        <v>#N/A</v>
        <stp/>
        <stp>##V3_BDPV12</stp>
        <stp>EURUSD BGN Curncy</stp>
        <stp>SP_VOL_SURF_MID</stp>
        <stp>[Fichier Market data Bloomberg Multicurve.xlsm]Volatilites FX!R25C19</stp>
        <stp>REFERENCE_DATE</stp>
        <stp>20161230</stp>
        <stp>VOL_SURF_DELTA_OVR</stp>
        <stp>25</stp>
        <stp>VOL_SURF_MTY_OVR</stp>
        <stp>4Y</stp>
        <stp>VOL_SURF_CALLPUT_OVR</stp>
        <stp>C</stp>
        <tr r="S25" s="14"/>
      </tp>
      <tp t="e">
        <v>#N/A</v>
        <stp/>
        <stp>##V3_BDPV12</stp>
        <stp>EURUSD BGN Curncy</stp>
        <stp>SP_VOL_SURF_MID</stp>
        <stp>[Fichier Market data Bloomberg Multicurve.xlsm]Volatilites FX!R21C19</stp>
        <stp>REFERENCE_DATE</stp>
        <stp>20161230</stp>
        <stp>VOL_SURF_DELTA_OVR</stp>
        <stp>25</stp>
        <stp>VOL_SURF_MTY_OVR</stp>
        <stp>1Y</stp>
        <stp>VOL_SURF_CALLPUT_OVR</stp>
        <stp>C</stp>
        <tr r="S21" s="14"/>
      </tp>
      <tp t="e">
        <v>#N/A</v>
        <stp/>
        <stp>##V3_BDPV12</stp>
        <stp>EURUSD BGN Curncy</stp>
        <stp>SP_VOL_SURF_MID</stp>
        <stp>[Fichier Market data Bloomberg Multicurve.xlsm]Volatilites FX!R27C19</stp>
        <stp>REFERENCE_DATE</stp>
        <stp>20161230</stp>
        <stp>VOL_SURF_DELTA_OVR</stp>
        <stp>25</stp>
        <stp>VOL_SURF_MTY_OVR</stp>
        <stp>7Y</stp>
        <stp>VOL_SURF_CALLPUT_OVR</stp>
        <stp>C</stp>
        <tr r="S27" s="14"/>
      </tp>
      <tp t="e">
        <v>#N/A</v>
        <stp/>
        <stp>##V3_BDPV12</stp>
        <stp>EURUSD BGN Curncy</stp>
        <stp>SP_VOL_SURF_MID</stp>
        <stp>[Fichier Market data Bloomberg Multicurve.xlsm]Volatilites FX!R20C18</stp>
        <stp>REFERENCE_DATE</stp>
        <stp>20161230</stp>
        <stp>VOL_SURF_DELTA_OVR</stp>
        <stp>35</stp>
        <stp>VOL_SURF_MTY_OVR</stp>
        <stp>9M</stp>
        <stp>VOL_SURF_CALLPUT_OVR</stp>
        <stp>P</stp>
        <tr r="R20" s="14"/>
      </tp>
      <tp t="e">
        <v>#N/A</v>
        <stp/>
        <stp>##V3_BDPV12</stp>
        <stp>EURUSD BGN Curncy</stp>
        <stp>SP_VOL_SURF_MID</stp>
        <stp>[Fichier Market data Bloomberg Multicurve.xlsm]Volatilites FX!R24C18</stp>
        <stp>REFERENCE_DATE</stp>
        <stp>20161230</stp>
        <stp>VOL_SURF_DELTA_OVR</stp>
        <stp>35</stp>
        <stp>VOL_SURF_MTY_OVR</stp>
        <stp>3Y</stp>
        <stp>VOL_SURF_CALLPUT_OVR</stp>
        <stp>P</stp>
        <tr r="R24" s="14"/>
      </tp>
      <tp t="e">
        <v>#N/A</v>
        <stp/>
        <stp>##V3_BDPV12</stp>
        <stp>EURUSD BGN Curncy</stp>
        <stp>SP_VOL_SURF_MID</stp>
        <stp>[Fichier Market data Bloomberg Multicurve.xlsm]Volatilites FX!R23C18</stp>
        <stp>REFERENCE_DATE</stp>
        <stp>20161230</stp>
        <stp>VOL_SURF_DELTA_OVR</stp>
        <stp>35</stp>
        <stp>VOL_SURF_MTY_OVR</stp>
        <stp>2Y</stp>
        <stp>VOL_SURF_CALLPUT_OVR</stp>
        <stp>P</stp>
        <tr r="R23" s="14"/>
      </tp>
      <tp t="e">
        <v>#N/A</v>
        <stp/>
        <stp>##V3_BDPV12</stp>
        <stp>EURUSD BGN Curncy</stp>
        <stp>SP_VOL_SURF_MID</stp>
        <stp>[Fichier Market data Bloomberg Multicurve.xlsm]Volatilites FX!R25C18</stp>
        <stp>REFERENCE_DATE</stp>
        <stp>20161230</stp>
        <stp>VOL_SURF_DELTA_OVR</stp>
        <stp>35</stp>
        <stp>VOL_SURF_MTY_OVR</stp>
        <stp>4Y</stp>
        <stp>VOL_SURF_CALLPUT_OVR</stp>
        <stp>P</stp>
        <tr r="R25" s="14"/>
      </tp>
      <tp t="e">
        <v>#N/A</v>
        <stp/>
        <stp>##V3_BDPV12</stp>
        <stp>EURUSD BGN Curncy</stp>
        <stp>SP_VOL_SURF_MID</stp>
        <stp>[Fichier Market data Bloomberg Multicurve.xlsm]Volatilites FX!R21C18</stp>
        <stp>REFERENCE_DATE</stp>
        <stp>20161230</stp>
        <stp>VOL_SURF_DELTA_OVR</stp>
        <stp>35</stp>
        <stp>VOL_SURF_MTY_OVR</stp>
        <stp>1Y</stp>
        <stp>VOL_SURF_CALLPUT_OVR</stp>
        <stp>P</stp>
        <tr r="R21" s="14"/>
      </tp>
      <tp t="e">
        <v>#N/A</v>
        <stp/>
        <stp>##V3_BDPV12</stp>
        <stp>EURUSD BGN Curncy</stp>
        <stp>SP_VOL_SURF_MID</stp>
        <stp>[Fichier Market data Bloomberg Multicurve.xlsm]Volatilites FX!R27C18</stp>
        <stp>REFERENCE_DATE</stp>
        <stp>20161230</stp>
        <stp>VOL_SURF_DELTA_OVR</stp>
        <stp>35</stp>
        <stp>VOL_SURF_MTY_OVR</stp>
        <stp>7Y</stp>
        <stp>VOL_SURF_CALLPUT_OVR</stp>
        <stp>P</stp>
        <tr r="R27" s="14"/>
      </tp>
      <tp t="e">
        <v>#N/A</v>
        <stp/>
        <stp>##V3_BDPV12</stp>
        <stp>EURUSD BGN Curncy</stp>
        <stp>SP_VOL_SURF_MID</stp>
        <stp>[Fichier Market data Bloomberg Multicurve.xlsm]Volatilites FX!R26C18</stp>
        <stp>REFERENCE_DATE</stp>
        <stp>20161230</stp>
        <stp>VOL_SURF_DELTA_OVR</stp>
        <stp>35</stp>
        <stp>VOL_SURF_MTY_OVR</stp>
        <stp>5Y</stp>
        <stp>VOL_SURF_CALLPUT_OVR</stp>
        <stp>P</stp>
        <tr r="R26" s="14"/>
      </tp>
      <tp t="e">
        <v>#N/A</v>
        <stp/>
        <stp>##V3_BDPV12</stp>
        <stp>EURUSD BGN Curncy</stp>
        <stp>SP_VOL_SURF_MID</stp>
        <stp>[Fichier Market data Bloomberg Multicurve.xlsm]Volatilites FX!R20C17</stp>
        <stp>REFERENCE_DATE</stp>
        <stp>20161230</stp>
        <stp>VOL_SURF_DELTA_OVR</stp>
        <stp>35</stp>
        <stp>VOL_SURF_MTY_OVR</stp>
        <stp>9M</stp>
        <stp>VOL_SURF_CALLPUT_OVR</stp>
        <stp>C</stp>
        <tr r="Q20" s="14"/>
      </tp>
      <tp t="e">
        <v>#N/A</v>
        <stp/>
        <stp>##V3_BDPV12</stp>
        <stp>EURUSD BGN Curncy</stp>
        <stp>SP_VOL_SURF_MID</stp>
        <stp>[Fichier Market data Bloomberg Multicurve.xlsm]Volatilites FX!R24C17</stp>
        <stp>REFERENCE_DATE</stp>
        <stp>20161230</stp>
        <stp>VOL_SURF_DELTA_OVR</stp>
        <stp>35</stp>
        <stp>VOL_SURF_MTY_OVR</stp>
        <stp>3Y</stp>
        <stp>VOL_SURF_CALLPUT_OVR</stp>
        <stp>C</stp>
        <tr r="Q24" s="14"/>
      </tp>
      <tp t="e">
        <v>#N/A</v>
        <stp/>
        <stp>##V3_BDPV12</stp>
        <stp>EURUSD BGN Curncy</stp>
        <stp>SP_VOL_SURF_MID</stp>
        <stp>[Fichier Market data Bloomberg Multicurve.xlsm]Volatilites FX!R26C17</stp>
        <stp>REFERENCE_DATE</stp>
        <stp>20161230</stp>
        <stp>VOL_SURF_DELTA_OVR</stp>
        <stp>35</stp>
        <stp>VOL_SURF_MTY_OVR</stp>
        <stp>5Y</stp>
        <stp>VOL_SURF_CALLPUT_OVR</stp>
        <stp>C</stp>
        <tr r="Q26" s="14"/>
      </tp>
      <tp t="e">
        <v>#N/A</v>
        <stp/>
        <stp>##V3_BDPV12</stp>
        <stp>EURUSD BGN Curncy</stp>
        <stp>SP_VOL_SURF_MID</stp>
        <stp>[Fichier Market data Bloomberg Multicurve.xlsm]Volatilites FX!R21C17</stp>
        <stp>REFERENCE_DATE</stp>
        <stp>20161230</stp>
        <stp>VOL_SURF_DELTA_OVR</stp>
        <stp>35</stp>
        <stp>VOL_SURF_MTY_OVR</stp>
        <stp>1Y</stp>
        <stp>VOL_SURF_CALLPUT_OVR</stp>
        <stp>C</stp>
        <tr r="Q21" s="14"/>
      </tp>
      <tp t="e">
        <v>#N/A</v>
        <stp/>
        <stp>##V3_BDPV12</stp>
        <stp>EURUSD BGN Curncy</stp>
        <stp>SP_VOL_SURF_MID</stp>
        <stp>[Fichier Market data Bloomberg Multicurve.xlsm]Volatilites FX!R27C17</stp>
        <stp>REFERENCE_DATE</stp>
        <stp>20161230</stp>
        <stp>VOL_SURF_DELTA_OVR</stp>
        <stp>35</stp>
        <stp>VOL_SURF_MTY_OVR</stp>
        <stp>7Y</stp>
        <stp>VOL_SURF_CALLPUT_OVR</stp>
        <stp>C</stp>
        <tr r="Q27" s="14"/>
      </tp>
      <tp t="e">
        <v>#N/A</v>
        <stp/>
        <stp>##V3_BDPV12</stp>
        <stp>EURUSD BGN Curncy</stp>
        <stp>SP_VOL_SURF_MID</stp>
        <stp>[Fichier Market data Bloomberg Multicurve.xlsm]Volatilites FX!R23C17</stp>
        <stp>REFERENCE_DATE</stp>
        <stp>20161230</stp>
        <stp>VOL_SURF_DELTA_OVR</stp>
        <stp>35</stp>
        <stp>VOL_SURF_MTY_OVR</stp>
        <stp>2Y</stp>
        <stp>VOL_SURF_CALLPUT_OVR</stp>
        <stp>C</stp>
        <tr r="Q23" s="14"/>
      </tp>
      <tp t="e">
        <v>#N/A</v>
        <stp/>
        <stp>##V3_BDPV12</stp>
        <stp>EURUSD BGN Curncy</stp>
        <stp>SP_VOL_SURF_MID</stp>
        <stp>[Fichier Market data Bloomberg Multicurve.xlsm]Volatilites FX!R25C17</stp>
        <stp>REFERENCE_DATE</stp>
        <stp>20161230</stp>
        <stp>VOL_SURF_DELTA_OVR</stp>
        <stp>35</stp>
        <stp>VOL_SURF_MTY_OVR</stp>
        <stp>4Y</stp>
        <stp>VOL_SURF_CALLPUT_OVR</stp>
        <stp>C</stp>
        <tr r="Q25" s="14"/>
      </tp>
      <tp t="e">
        <v>#N/A</v>
        <stp/>
        <stp>##V3_BDPV12</stp>
        <stp>EURUSD BGN Curncy</stp>
        <stp>SP_VOL_SURF_MID</stp>
        <stp>[Fichier Market data Bloomberg Multicurve.xlsm]Volatilites FX!R19C17</stp>
        <stp>REFERENCE_DATE</stp>
        <stp>20161230</stp>
        <stp>VOL_SURF_DELTA_OVR</stp>
        <stp>35</stp>
        <stp>VOL_SURF_MTY_OVR</stp>
        <stp>6M</stp>
        <stp>VOL_SURF_CALLPUT_OVR</stp>
        <stp>C</stp>
        <tr r="Q19" s="14"/>
      </tp>
      <tp t="e">
        <v>#N/A</v>
        <stp/>
        <stp>##V3_BDPV12</stp>
        <stp>EURUSD BGN Curncy</stp>
        <stp>SP_VOL_SURF_MID</stp>
        <stp>[Fichier Market data Bloomberg Multicurve.xlsm]Volatilites FX!R18C17</stp>
        <stp>REFERENCE_DATE</stp>
        <stp>20161230</stp>
        <stp>VOL_SURF_DELTA_OVR</stp>
        <stp>35</stp>
        <stp>VOL_SURF_MTY_OVR</stp>
        <stp>4M</stp>
        <stp>VOL_SURF_CALLPUT_OVR</stp>
        <stp>C</stp>
        <tr r="Q18" s="14"/>
      </tp>
      <tp t="e">
        <v>#N/A</v>
        <stp/>
        <stp>##V3_BDPV12</stp>
        <stp>EURUSD BGN Curncy</stp>
        <stp>SP_VOL_SURF_MID</stp>
        <stp>[Fichier Market data Bloomberg Multicurve.xlsm]Volatilites FX!R14C17</stp>
        <stp>REFERENCE_DATE</stp>
        <stp>20161230</stp>
        <stp>VOL_SURF_DELTA_OVR</stp>
        <stp>35</stp>
        <stp>VOL_SURF_MTY_OVR</stp>
        <stp>3W</stp>
        <stp>VOL_SURF_CALLPUT_OVR</stp>
        <stp>C</stp>
        <tr r="Q14" s="14"/>
      </tp>
      <tp t="e">
        <v>#N/A</v>
        <stp/>
        <stp>##V3_BDPV12</stp>
        <stp>EURUSD BGN Curncy</stp>
        <stp>SP_VOL_SURF_MID</stp>
        <stp>[Fichier Market data Bloomberg Multicurve.xlsm]Volatilites FX!R15C17</stp>
        <stp>REFERENCE_DATE</stp>
        <stp>20161230</stp>
        <stp>VOL_SURF_DELTA_OVR</stp>
        <stp>35</stp>
        <stp>VOL_SURF_MTY_OVR</stp>
        <stp>1M</stp>
        <stp>VOL_SURF_CALLPUT_OVR</stp>
        <stp>C</stp>
        <tr r="Q15" s="14"/>
      </tp>
      <tp t="e">
        <v>#N/A</v>
        <stp/>
        <stp>##V3_BDPV12</stp>
        <stp>EURUSD BGN Curncy</stp>
        <stp>SP_VOL_SURF_MID</stp>
        <stp>[Fichier Market data Bloomberg Multicurve.xlsm]Volatilites FX!R16C17</stp>
        <stp>REFERENCE_DATE</stp>
        <stp>20161230</stp>
        <stp>VOL_SURF_DELTA_OVR</stp>
        <stp>35</stp>
        <stp>VOL_SURF_MTY_OVR</stp>
        <stp>2M</stp>
        <stp>VOL_SURF_CALLPUT_OVR</stp>
        <stp>C</stp>
        <tr r="Q16" s="14"/>
      </tp>
      <tp t="e">
        <v>#N/A</v>
        <stp/>
        <stp>##V3_BDPV12</stp>
        <stp>EURUSD BGN Curncy</stp>
        <stp>SP_VOL_SURF_MID</stp>
        <stp>[Fichier Market data Bloomberg Multicurve.xlsm]Volatilites FX!R17C17</stp>
        <stp>REFERENCE_DATE</stp>
        <stp>20161230</stp>
        <stp>VOL_SURF_DELTA_OVR</stp>
        <stp>35</stp>
        <stp>VOL_SURF_MTY_OVR</stp>
        <stp>3M</stp>
        <stp>VOL_SURF_CALLPUT_OVR</stp>
        <stp>C</stp>
        <tr r="Q17" s="14"/>
      </tp>
      <tp t="e">
        <v>#N/A</v>
        <stp/>
        <stp>##V3_BDPV12</stp>
        <stp>EURUSD BGN Curncy</stp>
        <stp>SP_VOL_SURF_MID</stp>
        <stp>[Fichier Market data Bloomberg Multicurve.xlsm]Volatilites FX!R12C17</stp>
        <stp>REFERENCE_DATE</stp>
        <stp>20161230</stp>
        <stp>VOL_SURF_DELTA_OVR</stp>
        <stp>35</stp>
        <stp>VOL_SURF_MTY_OVR</stp>
        <stp>1W</stp>
        <stp>VOL_SURF_CALLPUT_OVR</stp>
        <stp>C</stp>
        <tr r="Q12" s="14"/>
      </tp>
      <tp t="e">
        <v>#N/A</v>
        <stp/>
        <stp>##V3_BDPV12</stp>
        <stp>EURUSD BGN Curncy</stp>
        <stp>SP_VOL_SURF_MID</stp>
        <stp>[Fichier Market data Bloomberg Multicurve.xlsm]Volatilites FX!R11C17</stp>
        <stp>REFERENCE_DATE</stp>
        <stp>20161230</stp>
        <stp>VOL_SURF_DELTA_OVR</stp>
        <stp>35</stp>
        <stp>VOL_SURF_MTY_OVR</stp>
        <stp>1D</stp>
        <stp>VOL_SURF_CALLPUT_OVR</stp>
        <stp>C</stp>
        <tr r="Q11" s="14"/>
      </tp>
      <tp t="e">
        <v>#N/A</v>
        <stp/>
        <stp>##V3_BDPV12</stp>
        <stp>EURUSD BGN Curncy</stp>
        <stp>SP_VOL_SURF_MID</stp>
        <stp>[Fichier Market data Bloomberg Multicurve.xlsm]Volatilites FX!R13C17</stp>
        <stp>REFERENCE_DATE</stp>
        <stp>20161230</stp>
        <stp>VOL_SURF_DELTA_OVR</stp>
        <stp>35</stp>
        <stp>VOL_SURF_MTY_OVR</stp>
        <stp>2W</stp>
        <stp>VOL_SURF_CALLPUT_OVR</stp>
        <stp>C</stp>
        <tr r="Q13" s="14"/>
      </tp>
      <tp t="e">
        <v>#N/A</v>
        <stp/>
        <stp>##V3_BDHV12</stp>
        <stp>EUBSS9  Curncy</stp>
        <stp>Mid</stp>
        <stp>30/12/2016</stp>
        <stp>30/12/2016</stp>
        <stp>[Fichier Market data Bloomberg Multicurve.xlsm]basis!R42C4</stp>
        <tr r="D42" s="13"/>
      </tp>
      <tp t="e">
        <v>#N/A</v>
        <stp/>
        <stp>##V3_BDPV12</stp>
        <stp>EURJPY BGN Curncy</stp>
        <stp>SP_VOL_SURF_MID</stp>
        <stp>[Fichier Market data Bloomberg Multicurve.xlsm]Volatilites FX!R92C21</stp>
        <stp>REFERENCE_DATE</stp>
        <stp>20161230</stp>
        <stp>VOL_SURF_DELTA_OVR</stp>
        <stp>15</stp>
        <stp>VOL_SURF_MTY_OVR</stp>
        <stp>2Y</stp>
        <stp>VOL_SURF_CALLPUT_OVR</stp>
        <stp>C</stp>
        <tr r="U92" s="14"/>
      </tp>
      <tp t="e">
        <v>#N/A</v>
        <stp/>
        <stp>##V3_BDPV12</stp>
        <stp>EURJPY BGN Curncy</stp>
        <stp>SP_VOL_SURF_MID</stp>
        <stp>[Fichier Market data Bloomberg Multicurve.xlsm]Volatilites FX!R93C21</stp>
        <stp>REFERENCE_DATE</stp>
        <stp>20161230</stp>
        <stp>VOL_SURF_DELTA_OVR</stp>
        <stp>15</stp>
        <stp>VOL_SURF_MTY_OVR</stp>
        <stp>3Y</stp>
        <stp>VOL_SURF_CALLPUT_OVR</stp>
        <stp>C</stp>
        <tr r="U93" s="14"/>
      </tp>
      <tp t="e">
        <v>#N/A</v>
        <stp/>
        <stp>##V3_BDPV12</stp>
        <stp>EURJPY BGN Curncy</stp>
        <stp>SP_VOL_SURF_MID</stp>
        <stp>[Fichier Market data Bloomberg Multicurve.xlsm]Volatilites FX!R94C21</stp>
        <stp>REFERENCE_DATE</stp>
        <stp>20161230</stp>
        <stp>VOL_SURF_DELTA_OVR</stp>
        <stp>15</stp>
        <stp>VOL_SURF_MTY_OVR</stp>
        <stp>4Y</stp>
        <stp>VOL_SURF_CALLPUT_OVR</stp>
        <stp>C</stp>
        <tr r="U94" s="14"/>
      </tp>
      <tp t="e">
        <v>#N/A</v>
        <stp/>
        <stp>##V3_BDPV12</stp>
        <stp>EURJPY BGN Curncy</stp>
        <stp>SP_VOL_SURF_MID</stp>
        <stp>[Fichier Market data Bloomberg Multicurve.xlsm]Volatilites FX!R95C21</stp>
        <stp>REFERENCE_DATE</stp>
        <stp>20161230</stp>
        <stp>VOL_SURF_DELTA_OVR</stp>
        <stp>15</stp>
        <stp>VOL_SURF_MTY_OVR</stp>
        <stp>5Y</stp>
        <stp>VOL_SURF_CALLPUT_OVR</stp>
        <stp>C</stp>
        <tr r="U95" s="14"/>
      </tp>
      <tp t="e">
        <v>#N/A</v>
        <stp/>
        <stp>##V3_BDPV12</stp>
        <stp>EURJPY BGN Curncy</stp>
        <stp>SP_VOL_SURF_MID</stp>
        <stp>[Fichier Market data Bloomberg Multicurve.xlsm]Volatilites FX!R90C21</stp>
        <stp>REFERENCE_DATE</stp>
        <stp>20161230</stp>
        <stp>VOL_SURF_DELTA_OVR</stp>
        <stp>15</stp>
        <stp>VOL_SURF_MTY_OVR</stp>
        <stp>1Y</stp>
        <stp>VOL_SURF_CALLPUT_OVR</stp>
        <stp>C</stp>
        <tr r="U90" s="14"/>
      </tp>
      <tp t="e">
        <v>#N/A</v>
        <stp/>
        <stp>##V3_BDPV12</stp>
        <stp>EURJPY BGN Curncy</stp>
        <stp>SP_VOL_SURF_MID</stp>
        <stp>[Fichier Market data Bloomberg Multicurve.xlsm]Volatilites FX!R96C21</stp>
        <stp>REFERENCE_DATE</stp>
        <stp>20161230</stp>
        <stp>VOL_SURF_DELTA_OVR</stp>
        <stp>15</stp>
        <stp>VOL_SURF_MTY_OVR</stp>
        <stp>7Y</stp>
        <stp>VOL_SURF_CALLPUT_OVR</stp>
        <stp>C</stp>
        <tr r="U96" s="14"/>
      </tp>
      <tp t="e">
        <v>#N/A</v>
        <stp/>
        <stp>##V3_BDPV12</stp>
        <stp>EURJPY BGN Curncy</stp>
        <stp>SP_VOL_SURF_MID</stp>
        <stp>[Fichier Market data Bloomberg Multicurve.xlsm]Volatilites FX!R88C20</stp>
        <stp>REFERENCE_DATE</stp>
        <stp>20161230</stp>
        <stp>VOL_SURF_DELTA_OVR</stp>
        <stp>25</stp>
        <stp>VOL_SURF_MTY_OVR</stp>
        <stp>6M</stp>
        <stp>VOL_SURF_CALLPUT_OVR</stp>
        <stp>P</stp>
        <tr r="T88" s="14"/>
      </tp>
      <tp t="e">
        <v>#N/A</v>
        <stp/>
        <stp>##V3_BDPV12</stp>
        <stp>EURJPY BGN Curncy</stp>
        <stp>SP_VOL_SURF_MID</stp>
        <stp>[Fichier Market data Bloomberg Multicurve.xlsm]Volatilites FX!R84C20</stp>
        <stp>REFERENCE_DATE</stp>
        <stp>20161230</stp>
        <stp>VOL_SURF_DELTA_OVR</stp>
        <stp>25</stp>
        <stp>VOL_SURF_MTY_OVR</stp>
        <stp>1M</stp>
        <stp>VOL_SURF_CALLPUT_OVR</stp>
        <stp>P</stp>
        <tr r="T84" s="14"/>
      </tp>
      <tp t="e">
        <v>#N/A</v>
        <stp/>
        <stp>##V3_BDPV12</stp>
        <stp>EURJPY BGN Curncy</stp>
        <stp>SP_VOL_SURF_MID</stp>
        <stp>[Fichier Market data Bloomberg Multicurve.xlsm]Volatilites FX!R86C20</stp>
        <stp>REFERENCE_DATE</stp>
        <stp>20161230</stp>
        <stp>VOL_SURF_DELTA_OVR</stp>
        <stp>25</stp>
        <stp>VOL_SURF_MTY_OVR</stp>
        <stp>3M</stp>
        <stp>VOL_SURF_CALLPUT_OVR</stp>
        <stp>P</stp>
        <tr r="T86" s="14"/>
      </tp>
      <tp t="e">
        <v>#N/A</v>
        <stp/>
        <stp>##V3_BDPV12</stp>
        <stp>EURJPY BGN Curncy</stp>
        <stp>SP_VOL_SURF_MID</stp>
        <stp>[Fichier Market data Bloomberg Multicurve.xlsm]Volatilites FX!R85C20</stp>
        <stp>REFERENCE_DATE</stp>
        <stp>20161230</stp>
        <stp>VOL_SURF_DELTA_OVR</stp>
        <stp>25</stp>
        <stp>VOL_SURF_MTY_OVR</stp>
        <stp>2M</stp>
        <stp>VOL_SURF_CALLPUT_OVR</stp>
        <stp>P</stp>
        <tr r="T85" s="14"/>
      </tp>
      <tp t="e">
        <v>#N/A</v>
        <stp/>
        <stp>##V3_BDPV12</stp>
        <stp>EURJPY BGN Curncy</stp>
        <stp>SP_VOL_SURF_MID</stp>
        <stp>[Fichier Market data Bloomberg Multicurve.xlsm]Volatilites FX!R81C20</stp>
        <stp>REFERENCE_DATE</stp>
        <stp>20161230</stp>
        <stp>VOL_SURF_DELTA_OVR</stp>
        <stp>25</stp>
        <stp>VOL_SURF_MTY_OVR</stp>
        <stp>1W</stp>
        <stp>VOL_SURF_CALLPUT_OVR</stp>
        <stp>P</stp>
        <tr r="T81" s="14"/>
      </tp>
      <tp t="e">
        <v>#N/A</v>
        <stp/>
        <stp>##V3_BDPV12</stp>
        <stp>EURJPY BGN Curncy</stp>
        <stp>SP_VOL_SURF_MID</stp>
        <stp>[Fichier Market data Bloomberg Multicurve.xlsm]Volatilites FX!R82C20</stp>
        <stp>REFERENCE_DATE</stp>
        <stp>20161230</stp>
        <stp>VOL_SURF_DELTA_OVR</stp>
        <stp>25</stp>
        <stp>VOL_SURF_MTY_OVR</stp>
        <stp>2W</stp>
        <stp>VOL_SURF_CALLPUT_OVR</stp>
        <stp>P</stp>
        <tr r="T82" s="14"/>
      </tp>
      <tp t="e">
        <v>#N/A</v>
        <stp/>
        <stp>##V3_BDPV12</stp>
        <stp>EURJPY BGN Curncy</stp>
        <stp>SP_VOL_SURF_MID</stp>
        <stp>[Fichier Market data Bloomberg Multicurve.xlsm]Volatilites FX!R83C20</stp>
        <stp>REFERENCE_DATE</stp>
        <stp>20161230</stp>
        <stp>VOL_SURF_DELTA_OVR</stp>
        <stp>25</stp>
        <stp>VOL_SURF_MTY_OVR</stp>
        <stp>3W</stp>
        <stp>VOL_SURF_CALLPUT_OVR</stp>
        <stp>P</stp>
        <tr r="T83" s="14"/>
      </tp>
      <tp t="e">
        <v>#N/A</v>
        <stp/>
        <stp>##V3_BDPV12</stp>
        <stp>EURJPY BGN Curncy</stp>
        <stp>SP_VOL_SURF_MID</stp>
        <stp>[Fichier Market data Bloomberg Multicurve.xlsm]Volatilites FX!R89C20</stp>
        <stp>REFERENCE_DATE</stp>
        <stp>20161230</stp>
        <stp>VOL_SURF_DELTA_OVR</stp>
        <stp>25</stp>
        <stp>VOL_SURF_MTY_OVR</stp>
        <stp>9M</stp>
        <stp>VOL_SURF_CALLPUT_OVR</stp>
        <stp>P</stp>
        <tr r="T89" s="14"/>
      </tp>
      <tp t="e">
        <v>#N/A</v>
        <stp/>
        <stp>##V3_BDPV12</stp>
        <stp>EURJPY BGN Curncy</stp>
        <stp>SP_VOL_SURF_MID</stp>
        <stp>[Fichier Market data Bloomberg Multicurve.xlsm]Volatilites FX!R80C20</stp>
        <stp>REFERENCE_DATE</stp>
        <stp>20161230</stp>
        <stp>VOL_SURF_DELTA_OVR</stp>
        <stp>25</stp>
        <stp>VOL_SURF_MTY_OVR</stp>
        <stp>1D</stp>
        <stp>VOL_SURF_CALLPUT_OVR</stp>
        <stp>P</stp>
        <tr r="T80" s="14"/>
      </tp>
      <tp t="e">
        <v>#N/A</v>
        <stp/>
        <stp>##V3_BDPV12</stp>
        <stp>EURJPY BGN Curncy</stp>
        <stp>SP_VOL_SURF_MID</stp>
        <stp>[Fichier Market data Bloomberg Multicurve.xlsm]Volatilites FX!R87C20</stp>
        <stp>REFERENCE_DATE</stp>
        <stp>20161230</stp>
        <stp>VOL_SURF_DELTA_OVR</stp>
        <stp>25</stp>
        <stp>VOL_SURF_MTY_OVR</stp>
        <stp>4M</stp>
        <stp>VOL_SURF_CALLPUT_OVR</stp>
        <stp>P</stp>
        <tr r="T87" s="14"/>
      </tp>
      <tp t="e">
        <v>#N/A</v>
        <stp/>
        <stp>##V3_BDPV12</stp>
        <stp>EURJPY BGN Curncy</stp>
        <stp>SP_VOL_SURF_MID</stp>
        <stp>[Fichier Market data Bloomberg Multicurve.xlsm]Volatilites FX!R88C21</stp>
        <stp>REFERENCE_DATE</stp>
        <stp>20161230</stp>
        <stp>VOL_SURF_DELTA_OVR</stp>
        <stp>15</stp>
        <stp>VOL_SURF_MTY_OVR</stp>
        <stp>6M</stp>
        <stp>VOL_SURF_CALLPUT_OVR</stp>
        <stp>C</stp>
        <tr r="U88" s="14"/>
      </tp>
      <tp t="e">
        <v>#N/A</v>
        <stp/>
        <stp>##V3_BDPV12</stp>
        <stp>EURJPY BGN Curncy</stp>
        <stp>SP_VOL_SURF_MID</stp>
        <stp>[Fichier Market data Bloomberg Multicurve.xlsm]Volatilites FX!R84C21</stp>
        <stp>REFERENCE_DATE</stp>
        <stp>20161230</stp>
        <stp>VOL_SURF_DELTA_OVR</stp>
        <stp>15</stp>
        <stp>VOL_SURF_MTY_OVR</stp>
        <stp>1M</stp>
        <stp>VOL_SURF_CALLPUT_OVR</stp>
        <stp>C</stp>
        <tr r="U84" s="14"/>
      </tp>
      <tp t="e">
        <v>#N/A</v>
        <stp/>
        <stp>##V3_BDPV12</stp>
        <stp>EURJPY BGN Curncy</stp>
        <stp>SP_VOL_SURF_MID</stp>
        <stp>[Fichier Market data Bloomberg Multicurve.xlsm]Volatilites FX!R86C21</stp>
        <stp>REFERENCE_DATE</stp>
        <stp>20161230</stp>
        <stp>VOL_SURF_DELTA_OVR</stp>
        <stp>15</stp>
        <stp>VOL_SURF_MTY_OVR</stp>
        <stp>3M</stp>
        <stp>VOL_SURF_CALLPUT_OVR</stp>
        <stp>C</stp>
        <tr r="U86" s="14"/>
      </tp>
      <tp t="e">
        <v>#N/A</v>
        <stp/>
        <stp>##V3_BDPV12</stp>
        <stp>EURJPY BGN Curncy</stp>
        <stp>SP_VOL_SURF_MID</stp>
        <stp>[Fichier Market data Bloomberg Multicurve.xlsm]Volatilites FX!R85C21</stp>
        <stp>REFERENCE_DATE</stp>
        <stp>20161230</stp>
        <stp>VOL_SURF_DELTA_OVR</stp>
        <stp>15</stp>
        <stp>VOL_SURF_MTY_OVR</stp>
        <stp>2M</stp>
        <stp>VOL_SURF_CALLPUT_OVR</stp>
        <stp>C</stp>
        <tr r="U85" s="14"/>
      </tp>
      <tp t="e">
        <v>#N/A</v>
        <stp/>
        <stp>##V3_BDPV12</stp>
        <stp>EURJPY BGN Curncy</stp>
        <stp>SP_VOL_SURF_MID</stp>
        <stp>[Fichier Market data Bloomberg Multicurve.xlsm]Volatilites FX!R81C21</stp>
        <stp>REFERENCE_DATE</stp>
        <stp>20161230</stp>
        <stp>VOL_SURF_DELTA_OVR</stp>
        <stp>15</stp>
        <stp>VOL_SURF_MTY_OVR</stp>
        <stp>1W</stp>
        <stp>VOL_SURF_CALLPUT_OVR</stp>
        <stp>C</stp>
        <tr r="U81" s="14"/>
      </tp>
      <tp t="e">
        <v>#N/A</v>
        <stp/>
        <stp>##V3_BDPV12</stp>
        <stp>EURJPY BGN Curncy</stp>
        <stp>SP_VOL_SURF_MID</stp>
        <stp>[Fichier Market data Bloomberg Multicurve.xlsm]Volatilites FX!R82C21</stp>
        <stp>REFERENCE_DATE</stp>
        <stp>20161230</stp>
        <stp>VOL_SURF_DELTA_OVR</stp>
        <stp>15</stp>
        <stp>VOL_SURF_MTY_OVR</stp>
        <stp>2W</stp>
        <stp>VOL_SURF_CALLPUT_OVR</stp>
        <stp>C</stp>
        <tr r="U82" s="14"/>
      </tp>
      <tp t="e">
        <v>#N/A</v>
        <stp/>
        <stp>##V3_BDPV12</stp>
        <stp>EURJPY BGN Curncy</stp>
        <stp>SP_VOL_SURF_MID</stp>
        <stp>[Fichier Market data Bloomberg Multicurve.xlsm]Volatilites FX!R83C21</stp>
        <stp>REFERENCE_DATE</stp>
        <stp>20161230</stp>
        <stp>VOL_SURF_DELTA_OVR</stp>
        <stp>15</stp>
        <stp>VOL_SURF_MTY_OVR</stp>
        <stp>3W</stp>
        <stp>VOL_SURF_CALLPUT_OVR</stp>
        <stp>C</stp>
        <tr r="U83" s="14"/>
      </tp>
      <tp t="e">
        <v>#N/A</v>
        <stp/>
        <stp>##V3_BDPV12</stp>
        <stp>EURJPY BGN Curncy</stp>
        <stp>SP_VOL_SURF_MID</stp>
        <stp>[Fichier Market data Bloomberg Multicurve.xlsm]Volatilites FX!R89C21</stp>
        <stp>REFERENCE_DATE</stp>
        <stp>20161230</stp>
        <stp>VOL_SURF_DELTA_OVR</stp>
        <stp>15</stp>
        <stp>VOL_SURF_MTY_OVR</stp>
        <stp>9M</stp>
        <stp>VOL_SURF_CALLPUT_OVR</stp>
        <stp>C</stp>
        <tr r="U89" s="14"/>
      </tp>
      <tp t="e">
        <v>#N/A</v>
        <stp/>
        <stp>##V3_BDPV12</stp>
        <stp>EURJPY BGN Curncy</stp>
        <stp>SP_VOL_SURF_MID</stp>
        <stp>[Fichier Market data Bloomberg Multicurve.xlsm]Volatilites FX!R80C21</stp>
        <stp>REFERENCE_DATE</stp>
        <stp>20161230</stp>
        <stp>VOL_SURF_DELTA_OVR</stp>
        <stp>15</stp>
        <stp>VOL_SURF_MTY_OVR</stp>
        <stp>1D</stp>
        <stp>VOL_SURF_CALLPUT_OVR</stp>
        <stp>C</stp>
        <tr r="U80" s="14"/>
      </tp>
      <tp t="e">
        <v>#N/A</v>
        <stp/>
        <stp>##V3_BDPV12</stp>
        <stp>EURJPY BGN Curncy</stp>
        <stp>SP_VOL_SURF_MID</stp>
        <stp>[Fichier Market data Bloomberg Multicurve.xlsm]Volatilites FX!R87C21</stp>
        <stp>REFERENCE_DATE</stp>
        <stp>20161230</stp>
        <stp>VOL_SURF_DELTA_OVR</stp>
        <stp>15</stp>
        <stp>VOL_SURF_MTY_OVR</stp>
        <stp>4M</stp>
        <stp>VOL_SURF_CALLPUT_OVR</stp>
        <stp>C</stp>
        <tr r="U87" s="14"/>
      </tp>
      <tp t="e">
        <v>#N/A</v>
        <stp/>
        <stp>##V3_BDPV12</stp>
        <stp>EURJPY BGN Curncy</stp>
        <stp>SP_VOL_SURF_MID</stp>
        <stp>[Fichier Market data Bloomberg Multicurve.xlsm]Volatilites FX!R92C20</stp>
        <stp>REFERENCE_DATE</stp>
        <stp>20161230</stp>
        <stp>VOL_SURF_DELTA_OVR</stp>
        <stp>25</stp>
        <stp>VOL_SURF_MTY_OVR</stp>
        <stp>2Y</stp>
        <stp>VOL_SURF_CALLPUT_OVR</stp>
        <stp>P</stp>
        <tr r="T92" s="14"/>
      </tp>
      <tp t="e">
        <v>#N/A</v>
        <stp/>
        <stp>##V3_BDPV12</stp>
        <stp>EURJPY BGN Curncy</stp>
        <stp>SP_VOL_SURF_MID</stp>
        <stp>[Fichier Market data Bloomberg Multicurve.xlsm]Volatilites FX!R93C20</stp>
        <stp>REFERENCE_DATE</stp>
        <stp>20161230</stp>
        <stp>VOL_SURF_DELTA_OVR</stp>
        <stp>25</stp>
        <stp>VOL_SURF_MTY_OVR</stp>
        <stp>3Y</stp>
        <stp>VOL_SURF_CALLPUT_OVR</stp>
        <stp>P</stp>
        <tr r="T93" s="14"/>
      </tp>
      <tp t="e">
        <v>#N/A</v>
        <stp/>
        <stp>##V3_BDPV12</stp>
        <stp>EURJPY BGN Curncy</stp>
        <stp>SP_VOL_SURF_MID</stp>
        <stp>[Fichier Market data Bloomberg Multicurve.xlsm]Volatilites FX!R94C20</stp>
        <stp>REFERENCE_DATE</stp>
        <stp>20161230</stp>
        <stp>VOL_SURF_DELTA_OVR</stp>
        <stp>25</stp>
        <stp>VOL_SURF_MTY_OVR</stp>
        <stp>4Y</stp>
        <stp>VOL_SURF_CALLPUT_OVR</stp>
        <stp>P</stp>
        <tr r="T94" s="14"/>
      </tp>
      <tp t="e">
        <v>#N/A</v>
        <stp/>
        <stp>##V3_BDPV12</stp>
        <stp>EURJPY BGN Curncy</stp>
        <stp>SP_VOL_SURF_MID</stp>
        <stp>[Fichier Market data Bloomberg Multicurve.xlsm]Volatilites FX!R95C20</stp>
        <stp>REFERENCE_DATE</stp>
        <stp>20161230</stp>
        <stp>VOL_SURF_DELTA_OVR</stp>
        <stp>25</stp>
        <stp>VOL_SURF_MTY_OVR</stp>
        <stp>5Y</stp>
        <stp>VOL_SURF_CALLPUT_OVR</stp>
        <stp>P</stp>
        <tr r="T95" s="14"/>
      </tp>
      <tp t="e">
        <v>#N/A</v>
        <stp/>
        <stp>##V3_BDPV12</stp>
        <stp>EURJPY BGN Curncy</stp>
        <stp>SP_VOL_SURF_MID</stp>
        <stp>[Fichier Market data Bloomberg Multicurve.xlsm]Volatilites FX!R90C20</stp>
        <stp>REFERENCE_DATE</stp>
        <stp>20161230</stp>
        <stp>VOL_SURF_DELTA_OVR</stp>
        <stp>25</stp>
        <stp>VOL_SURF_MTY_OVR</stp>
        <stp>1Y</stp>
        <stp>VOL_SURF_CALLPUT_OVR</stp>
        <stp>P</stp>
        <tr r="T90" s="14"/>
      </tp>
      <tp t="e">
        <v>#N/A</v>
        <stp/>
        <stp>##V3_BDPV12</stp>
        <stp>EURJPY BGN Curncy</stp>
        <stp>SP_VOL_SURF_MID</stp>
        <stp>[Fichier Market data Bloomberg Multicurve.xlsm]Volatilites FX!R96C20</stp>
        <stp>REFERENCE_DATE</stp>
        <stp>20161230</stp>
        <stp>VOL_SURF_DELTA_OVR</stp>
        <stp>25</stp>
        <stp>VOL_SURF_MTY_OVR</stp>
        <stp>7Y</stp>
        <stp>VOL_SURF_CALLPUT_OVR</stp>
        <stp>P</stp>
        <tr r="T96" s="14"/>
      </tp>
      <tp t="e">
        <v>#N/A</v>
        <stp/>
        <stp>##V3_BDPV12</stp>
        <stp>EURJPY BGN Curncy</stp>
        <stp>SP_VOL_SURF_MID</stp>
        <stp>[Fichier Market data Bloomberg Multicurve.xlsm]Volatilites FX!R92C23</stp>
        <stp>REFERENCE_DATE</stp>
        <stp>20161230</stp>
        <stp>VOL_SURF_DELTA_OVR</stp>
        <stp>10</stp>
        <stp>VOL_SURF_MTY_OVR</stp>
        <stp>2Y</stp>
        <stp>VOL_SURF_CALLPUT_OVR</stp>
        <stp>C</stp>
        <tr r="W92" s="14"/>
      </tp>
      <tp t="e">
        <v>#N/A</v>
        <stp/>
        <stp>##V3_BDPV12</stp>
        <stp>EURJPY BGN Curncy</stp>
        <stp>SP_VOL_SURF_MID</stp>
        <stp>[Fichier Market data Bloomberg Multicurve.xlsm]Volatilites FX!R93C23</stp>
        <stp>REFERENCE_DATE</stp>
        <stp>20161230</stp>
        <stp>VOL_SURF_DELTA_OVR</stp>
        <stp>10</stp>
        <stp>VOL_SURF_MTY_OVR</stp>
        <stp>3Y</stp>
        <stp>VOL_SURF_CALLPUT_OVR</stp>
        <stp>C</stp>
        <tr r="W93" s="14"/>
      </tp>
      <tp t="e">
        <v>#N/A</v>
        <stp/>
        <stp>##V3_BDPV12</stp>
        <stp>EURJPY BGN Curncy</stp>
        <stp>SP_VOL_SURF_MID</stp>
        <stp>[Fichier Market data Bloomberg Multicurve.xlsm]Volatilites FX!R94C23</stp>
        <stp>REFERENCE_DATE</stp>
        <stp>20161230</stp>
        <stp>VOL_SURF_DELTA_OVR</stp>
        <stp>10</stp>
        <stp>VOL_SURF_MTY_OVR</stp>
        <stp>4Y</stp>
        <stp>VOL_SURF_CALLPUT_OVR</stp>
        <stp>C</stp>
        <tr r="W94" s="14"/>
      </tp>
      <tp t="e">
        <v>#N/A</v>
        <stp/>
        <stp>##V3_BDPV12</stp>
        <stp>EURJPY BGN Curncy</stp>
        <stp>SP_VOL_SURF_MID</stp>
        <stp>[Fichier Market data Bloomberg Multicurve.xlsm]Volatilites FX!R95C23</stp>
        <stp>REFERENCE_DATE</stp>
        <stp>20161230</stp>
        <stp>VOL_SURF_DELTA_OVR</stp>
        <stp>10</stp>
        <stp>VOL_SURF_MTY_OVR</stp>
        <stp>5Y</stp>
        <stp>VOL_SURF_CALLPUT_OVR</stp>
        <stp>C</stp>
        <tr r="W95" s="14"/>
      </tp>
      <tp t="e">
        <v>#N/A</v>
        <stp/>
        <stp>##V3_BDPV12</stp>
        <stp>EURJPY BGN Curncy</stp>
        <stp>SP_VOL_SURF_MID</stp>
        <stp>[Fichier Market data Bloomberg Multicurve.xlsm]Volatilites FX!R90C23</stp>
        <stp>REFERENCE_DATE</stp>
        <stp>20161230</stp>
        <stp>VOL_SURF_DELTA_OVR</stp>
        <stp>10</stp>
        <stp>VOL_SURF_MTY_OVR</stp>
        <stp>1Y</stp>
        <stp>VOL_SURF_CALLPUT_OVR</stp>
        <stp>C</stp>
        <tr r="W90" s="14"/>
      </tp>
      <tp t="e">
        <v>#N/A</v>
        <stp/>
        <stp>##V3_BDPV12</stp>
        <stp>EURJPY BGN Curncy</stp>
        <stp>SP_VOL_SURF_MID</stp>
        <stp>[Fichier Market data Bloomberg Multicurve.xlsm]Volatilites FX!R96C23</stp>
        <stp>REFERENCE_DATE</stp>
        <stp>20161230</stp>
        <stp>VOL_SURF_DELTA_OVR</stp>
        <stp>10</stp>
        <stp>VOL_SURF_MTY_OVR</stp>
        <stp>7Y</stp>
        <stp>VOL_SURF_CALLPUT_OVR</stp>
        <stp>C</stp>
        <tr r="W96" s="14"/>
      </tp>
      <tp t="e">
        <v>#N/A</v>
        <stp/>
        <stp>##V3_BDPV12</stp>
        <stp>EURJPY BGN Curncy</stp>
        <stp>SP_VOL_SURF_MID</stp>
        <stp>[Fichier Market data Bloomberg Multicurve.xlsm]Volatilites FX!R88C22</stp>
        <stp>REFERENCE_DATE</stp>
        <stp>20161230</stp>
        <stp>VOL_SURF_DELTA_OVR</stp>
        <stp>15</stp>
        <stp>VOL_SURF_MTY_OVR</stp>
        <stp>6M</stp>
        <stp>VOL_SURF_CALLPUT_OVR</stp>
        <stp>P</stp>
        <tr r="V88" s="14"/>
      </tp>
      <tp t="e">
        <v>#N/A</v>
        <stp/>
        <stp>##V3_BDPV12</stp>
        <stp>EURJPY BGN Curncy</stp>
        <stp>SP_VOL_SURF_MID</stp>
        <stp>[Fichier Market data Bloomberg Multicurve.xlsm]Volatilites FX!R85C22</stp>
        <stp>REFERENCE_DATE</stp>
        <stp>20161230</stp>
        <stp>VOL_SURF_DELTA_OVR</stp>
        <stp>15</stp>
        <stp>VOL_SURF_MTY_OVR</stp>
        <stp>2M</stp>
        <stp>VOL_SURF_CALLPUT_OVR</stp>
        <stp>P</stp>
        <tr r="V85" s="14"/>
      </tp>
      <tp t="e">
        <v>#N/A</v>
        <stp/>
        <stp>##V3_BDPV12</stp>
        <stp>EURJPY BGN Curncy</stp>
        <stp>SP_VOL_SURF_MID</stp>
        <stp>[Fichier Market data Bloomberg Multicurve.xlsm]Volatilites FX!R84C22</stp>
        <stp>REFERENCE_DATE</stp>
        <stp>20161230</stp>
        <stp>VOL_SURF_DELTA_OVR</stp>
        <stp>15</stp>
        <stp>VOL_SURF_MTY_OVR</stp>
        <stp>1M</stp>
        <stp>VOL_SURF_CALLPUT_OVR</stp>
        <stp>P</stp>
        <tr r="V84" s="14"/>
      </tp>
      <tp t="e">
        <v>#N/A</v>
        <stp/>
        <stp>##V3_BDPV12</stp>
        <stp>EURJPY BGN Curncy</stp>
        <stp>SP_VOL_SURF_MID</stp>
        <stp>[Fichier Market data Bloomberg Multicurve.xlsm]Volatilites FX!R86C22</stp>
        <stp>REFERENCE_DATE</stp>
        <stp>20161230</stp>
        <stp>VOL_SURF_DELTA_OVR</stp>
        <stp>15</stp>
        <stp>VOL_SURF_MTY_OVR</stp>
        <stp>3M</stp>
        <stp>VOL_SURF_CALLPUT_OVR</stp>
        <stp>P</stp>
        <tr r="V86" s="14"/>
      </tp>
      <tp t="e">
        <v>#N/A</v>
        <stp/>
        <stp>##V3_BDPV12</stp>
        <stp>EURJPY BGN Curncy</stp>
        <stp>SP_VOL_SURF_MID</stp>
        <stp>[Fichier Market data Bloomberg Multicurve.xlsm]Volatilites FX!R87C22</stp>
        <stp>REFERENCE_DATE</stp>
        <stp>20161230</stp>
        <stp>VOL_SURF_DELTA_OVR</stp>
        <stp>15</stp>
        <stp>VOL_SURF_MTY_OVR</stp>
        <stp>4M</stp>
        <stp>VOL_SURF_CALLPUT_OVR</stp>
        <stp>P</stp>
        <tr r="V87" s="14"/>
      </tp>
      <tp t="e">
        <v>#N/A</v>
        <stp/>
        <stp>##V3_BDPV12</stp>
        <stp>EURJPY BGN Curncy</stp>
        <stp>SP_VOL_SURF_MID</stp>
        <stp>[Fichier Market data Bloomberg Multicurve.xlsm]Volatilites FX!R80C22</stp>
        <stp>REFERENCE_DATE</stp>
        <stp>20161230</stp>
        <stp>VOL_SURF_DELTA_OVR</stp>
        <stp>15</stp>
        <stp>VOL_SURF_MTY_OVR</stp>
        <stp>1D</stp>
        <stp>VOL_SURF_CALLPUT_OVR</stp>
        <stp>P</stp>
        <tr r="V80" s="14"/>
      </tp>
      <tp t="e">
        <v>#N/A</v>
        <stp/>
        <stp>##V3_BDPV12</stp>
        <stp>EURJPY BGN Curncy</stp>
        <stp>SP_VOL_SURF_MID</stp>
        <stp>[Fichier Market data Bloomberg Multicurve.xlsm]Volatilites FX!R81C22</stp>
        <stp>REFERENCE_DATE</stp>
        <stp>20161230</stp>
        <stp>VOL_SURF_DELTA_OVR</stp>
        <stp>15</stp>
        <stp>VOL_SURF_MTY_OVR</stp>
        <stp>1W</stp>
        <stp>VOL_SURF_CALLPUT_OVR</stp>
        <stp>P</stp>
        <tr r="V81" s="14"/>
      </tp>
      <tp t="e">
        <v>#N/A</v>
        <stp/>
        <stp>##V3_BDPV12</stp>
        <stp>EURJPY BGN Curncy</stp>
        <stp>SP_VOL_SURF_MID</stp>
        <stp>[Fichier Market data Bloomberg Multicurve.xlsm]Volatilites FX!R82C22</stp>
        <stp>REFERENCE_DATE</stp>
        <stp>20161230</stp>
        <stp>VOL_SURF_DELTA_OVR</stp>
        <stp>15</stp>
        <stp>VOL_SURF_MTY_OVR</stp>
        <stp>2W</stp>
        <stp>VOL_SURF_CALLPUT_OVR</stp>
        <stp>P</stp>
        <tr r="V82" s="14"/>
      </tp>
      <tp t="e">
        <v>#N/A</v>
        <stp/>
        <stp>##V3_BDPV12</stp>
        <stp>EURJPY BGN Curncy</stp>
        <stp>SP_VOL_SURF_MID</stp>
        <stp>[Fichier Market data Bloomberg Multicurve.xlsm]Volatilites FX!R83C22</stp>
        <stp>REFERENCE_DATE</stp>
        <stp>20161230</stp>
        <stp>VOL_SURF_DELTA_OVR</stp>
        <stp>15</stp>
        <stp>VOL_SURF_MTY_OVR</stp>
        <stp>3W</stp>
        <stp>VOL_SURF_CALLPUT_OVR</stp>
        <stp>P</stp>
        <tr r="V83" s="14"/>
      </tp>
      <tp t="e">
        <v>#N/A</v>
        <stp/>
        <stp>##V3_BDPV12</stp>
        <stp>EURJPY BGN Curncy</stp>
        <stp>SP_VOL_SURF_MID</stp>
        <stp>[Fichier Market data Bloomberg Multicurve.xlsm]Volatilites FX!R89C22</stp>
        <stp>REFERENCE_DATE</stp>
        <stp>20161230</stp>
        <stp>VOL_SURF_DELTA_OVR</stp>
        <stp>15</stp>
        <stp>VOL_SURF_MTY_OVR</stp>
        <stp>9M</stp>
        <stp>VOL_SURF_CALLPUT_OVR</stp>
        <stp>P</stp>
        <tr r="V89" s="14"/>
      </tp>
      <tp t="e">
        <v>#N/A</v>
        <stp/>
        <stp>##V3_BDPV12</stp>
        <stp>EURJPY BGN Curncy</stp>
        <stp>SP_VOL_SURF_MID</stp>
        <stp>[Fichier Market data Bloomberg Multicurve.xlsm]Volatilites FX!R88C23</stp>
        <stp>REFERENCE_DATE</stp>
        <stp>20161230</stp>
        <stp>VOL_SURF_DELTA_OVR</stp>
        <stp>10</stp>
        <stp>VOL_SURF_MTY_OVR</stp>
        <stp>6M</stp>
        <stp>VOL_SURF_CALLPUT_OVR</stp>
        <stp>C</stp>
        <tr r="W88" s="14"/>
      </tp>
      <tp t="e">
        <v>#N/A</v>
        <stp/>
        <stp>##V3_BDPV12</stp>
        <stp>EURJPY BGN Curncy</stp>
        <stp>SP_VOL_SURF_MID</stp>
        <stp>[Fichier Market data Bloomberg Multicurve.xlsm]Volatilites FX!R84C23</stp>
        <stp>REFERENCE_DATE</stp>
        <stp>20161230</stp>
        <stp>VOL_SURF_DELTA_OVR</stp>
        <stp>10</stp>
        <stp>VOL_SURF_MTY_OVR</stp>
        <stp>1M</stp>
        <stp>VOL_SURF_CALLPUT_OVR</stp>
        <stp>C</stp>
        <tr r="W84" s="14"/>
      </tp>
      <tp t="e">
        <v>#N/A</v>
        <stp/>
        <stp>##V3_BDPV12</stp>
        <stp>EURJPY BGN Curncy</stp>
        <stp>SP_VOL_SURF_MID</stp>
        <stp>[Fichier Market data Bloomberg Multicurve.xlsm]Volatilites FX!R86C23</stp>
        <stp>REFERENCE_DATE</stp>
        <stp>20161230</stp>
        <stp>VOL_SURF_DELTA_OVR</stp>
        <stp>10</stp>
        <stp>VOL_SURF_MTY_OVR</stp>
        <stp>3M</stp>
        <stp>VOL_SURF_CALLPUT_OVR</stp>
        <stp>C</stp>
        <tr r="W86" s="14"/>
      </tp>
      <tp t="e">
        <v>#N/A</v>
        <stp/>
        <stp>##V3_BDPV12</stp>
        <stp>EURJPY BGN Curncy</stp>
        <stp>SP_VOL_SURF_MID</stp>
        <stp>[Fichier Market data Bloomberg Multicurve.xlsm]Volatilites FX!R85C23</stp>
        <stp>REFERENCE_DATE</stp>
        <stp>20161230</stp>
        <stp>VOL_SURF_DELTA_OVR</stp>
        <stp>10</stp>
        <stp>VOL_SURF_MTY_OVR</stp>
        <stp>2M</stp>
        <stp>VOL_SURF_CALLPUT_OVR</stp>
        <stp>C</stp>
        <tr r="W85" s="14"/>
      </tp>
      <tp t="e">
        <v>#N/A</v>
        <stp/>
        <stp>##V3_BDPV12</stp>
        <stp>EURJPY BGN Curncy</stp>
        <stp>SP_VOL_SURF_MID</stp>
        <stp>[Fichier Market data Bloomberg Multicurve.xlsm]Volatilites FX!R81C23</stp>
        <stp>REFERENCE_DATE</stp>
        <stp>20161230</stp>
        <stp>VOL_SURF_DELTA_OVR</stp>
        <stp>10</stp>
        <stp>VOL_SURF_MTY_OVR</stp>
        <stp>1W</stp>
        <stp>VOL_SURF_CALLPUT_OVR</stp>
        <stp>C</stp>
        <tr r="W81" s="14"/>
      </tp>
      <tp t="e">
        <v>#N/A</v>
        <stp/>
        <stp>##V3_BDPV12</stp>
        <stp>EURJPY BGN Curncy</stp>
        <stp>SP_VOL_SURF_MID</stp>
        <stp>[Fichier Market data Bloomberg Multicurve.xlsm]Volatilites FX!R82C23</stp>
        <stp>REFERENCE_DATE</stp>
        <stp>20161230</stp>
        <stp>VOL_SURF_DELTA_OVR</stp>
        <stp>10</stp>
        <stp>VOL_SURF_MTY_OVR</stp>
        <stp>2W</stp>
        <stp>VOL_SURF_CALLPUT_OVR</stp>
        <stp>C</stp>
        <tr r="W82" s="14"/>
      </tp>
      <tp t="e">
        <v>#N/A</v>
        <stp/>
        <stp>##V3_BDPV12</stp>
        <stp>EURJPY BGN Curncy</stp>
        <stp>SP_VOL_SURF_MID</stp>
        <stp>[Fichier Market data Bloomberg Multicurve.xlsm]Volatilites FX!R83C23</stp>
        <stp>REFERENCE_DATE</stp>
        <stp>20161230</stp>
        <stp>VOL_SURF_DELTA_OVR</stp>
        <stp>10</stp>
        <stp>VOL_SURF_MTY_OVR</stp>
        <stp>3W</stp>
        <stp>VOL_SURF_CALLPUT_OVR</stp>
        <stp>C</stp>
        <tr r="W83" s="14"/>
      </tp>
      <tp t="e">
        <v>#N/A</v>
        <stp/>
        <stp>##V3_BDPV12</stp>
        <stp>EURJPY BGN Curncy</stp>
        <stp>SP_VOL_SURF_MID</stp>
        <stp>[Fichier Market data Bloomberg Multicurve.xlsm]Volatilites FX!R89C23</stp>
        <stp>REFERENCE_DATE</stp>
        <stp>20161230</stp>
        <stp>VOL_SURF_DELTA_OVR</stp>
        <stp>10</stp>
        <stp>VOL_SURF_MTY_OVR</stp>
        <stp>9M</stp>
        <stp>VOL_SURF_CALLPUT_OVR</stp>
        <stp>C</stp>
        <tr r="W89" s="14"/>
      </tp>
      <tp t="e">
        <v>#N/A</v>
        <stp/>
        <stp>##V3_BDPV12</stp>
        <stp>EURJPY BGN Curncy</stp>
        <stp>SP_VOL_SURF_MID</stp>
        <stp>[Fichier Market data Bloomberg Multicurve.xlsm]Volatilites FX!R80C23</stp>
        <stp>REFERENCE_DATE</stp>
        <stp>20161230</stp>
        <stp>VOL_SURF_DELTA_OVR</stp>
        <stp>10</stp>
        <stp>VOL_SURF_MTY_OVR</stp>
        <stp>1D</stp>
        <stp>VOL_SURF_CALLPUT_OVR</stp>
        <stp>C</stp>
        <tr r="W80" s="14"/>
      </tp>
      <tp t="e">
        <v>#N/A</v>
        <stp/>
        <stp>##V3_BDPV12</stp>
        <stp>EURJPY BGN Curncy</stp>
        <stp>SP_VOL_SURF_MID</stp>
        <stp>[Fichier Market data Bloomberg Multicurve.xlsm]Volatilites FX!R87C23</stp>
        <stp>REFERENCE_DATE</stp>
        <stp>20161230</stp>
        <stp>VOL_SURF_DELTA_OVR</stp>
        <stp>10</stp>
        <stp>VOL_SURF_MTY_OVR</stp>
        <stp>4M</stp>
        <stp>VOL_SURF_CALLPUT_OVR</stp>
        <stp>C</stp>
        <tr r="W87" s="14"/>
      </tp>
      <tp t="e">
        <v>#N/A</v>
        <stp/>
        <stp>##V3_BDPV12</stp>
        <stp>EURJPY BGN Curncy</stp>
        <stp>SP_VOL_SURF_MID</stp>
        <stp>[Fichier Market data Bloomberg Multicurve.xlsm]Volatilites FX!R90C22</stp>
        <stp>REFERENCE_DATE</stp>
        <stp>20161230</stp>
        <stp>VOL_SURF_DELTA_OVR</stp>
        <stp>15</stp>
        <stp>VOL_SURF_MTY_OVR</stp>
        <stp>1Y</stp>
        <stp>VOL_SURF_CALLPUT_OVR</stp>
        <stp>P</stp>
        <tr r="V90" s="14"/>
      </tp>
      <tp t="e">
        <v>#N/A</v>
        <stp/>
        <stp>##V3_BDPV12</stp>
        <stp>EURJPY BGN Curncy</stp>
        <stp>SP_VOL_SURF_MID</stp>
        <stp>[Fichier Market data Bloomberg Multicurve.xlsm]Volatilites FX!R96C22</stp>
        <stp>REFERENCE_DATE</stp>
        <stp>20161230</stp>
        <stp>VOL_SURF_DELTA_OVR</stp>
        <stp>15</stp>
        <stp>VOL_SURF_MTY_OVR</stp>
        <stp>7Y</stp>
        <stp>VOL_SURF_CALLPUT_OVR</stp>
        <stp>P</stp>
        <tr r="V96" s="14"/>
      </tp>
      <tp t="e">
        <v>#N/A</v>
        <stp/>
        <stp>##V3_BDPV12</stp>
        <stp>EURJPY BGN Curncy</stp>
        <stp>SP_VOL_SURF_MID</stp>
        <stp>[Fichier Market data Bloomberg Multicurve.xlsm]Volatilites FX!R92C22</stp>
        <stp>REFERENCE_DATE</stp>
        <stp>20161230</stp>
        <stp>VOL_SURF_DELTA_OVR</stp>
        <stp>15</stp>
        <stp>VOL_SURF_MTY_OVR</stp>
        <stp>2Y</stp>
        <stp>VOL_SURF_CALLPUT_OVR</stp>
        <stp>P</stp>
        <tr r="V92" s="14"/>
      </tp>
      <tp t="e">
        <v>#N/A</v>
        <stp/>
        <stp>##V3_BDPV12</stp>
        <stp>EURJPY BGN Curncy</stp>
        <stp>SP_VOL_SURF_MID</stp>
        <stp>[Fichier Market data Bloomberg Multicurve.xlsm]Volatilites FX!R93C22</stp>
        <stp>REFERENCE_DATE</stp>
        <stp>20161230</stp>
        <stp>VOL_SURF_DELTA_OVR</stp>
        <stp>15</stp>
        <stp>VOL_SURF_MTY_OVR</stp>
        <stp>3Y</stp>
        <stp>VOL_SURF_CALLPUT_OVR</stp>
        <stp>P</stp>
        <tr r="V93" s="14"/>
      </tp>
      <tp t="e">
        <v>#N/A</v>
        <stp/>
        <stp>##V3_BDPV12</stp>
        <stp>EURJPY BGN Curncy</stp>
        <stp>SP_VOL_SURF_MID</stp>
        <stp>[Fichier Market data Bloomberg Multicurve.xlsm]Volatilites FX!R94C22</stp>
        <stp>REFERENCE_DATE</stp>
        <stp>20161230</stp>
        <stp>VOL_SURF_DELTA_OVR</stp>
        <stp>15</stp>
        <stp>VOL_SURF_MTY_OVR</stp>
        <stp>4Y</stp>
        <stp>VOL_SURF_CALLPUT_OVR</stp>
        <stp>P</stp>
        <tr r="V94" s="14"/>
      </tp>
      <tp t="e">
        <v>#N/A</v>
        <stp/>
        <stp>##V3_BDPV12</stp>
        <stp>EURJPY BGN Curncy</stp>
        <stp>SP_VOL_SURF_MID</stp>
        <stp>[Fichier Market data Bloomberg Multicurve.xlsm]Volatilites FX!R95C22</stp>
        <stp>REFERENCE_DATE</stp>
        <stp>20161230</stp>
        <stp>VOL_SURF_DELTA_OVR</stp>
        <stp>15</stp>
        <stp>VOL_SURF_MTY_OVR</stp>
        <stp>5Y</stp>
        <stp>VOL_SURF_CALLPUT_OVR</stp>
        <stp>P</stp>
        <tr r="V95" s="14"/>
      </tp>
      <tp t="e">
        <v>#N/A</v>
        <stp/>
        <stp>##V3_BDPV12</stp>
        <stp>EURJPY BGN Curncy</stp>
        <stp>SP_VOL_SURF_MID</stp>
        <stp>[Fichier Market data Bloomberg Multicurve.xlsm]Volatilites FX!R88C24</stp>
        <stp>REFERENCE_DATE</stp>
        <stp>20161230</stp>
        <stp>VOL_SURF_DELTA_OVR</stp>
        <stp>10</stp>
        <stp>VOL_SURF_MTY_OVR</stp>
        <stp>6M</stp>
        <stp>VOL_SURF_CALLPUT_OVR</stp>
        <stp>P</stp>
        <tr r="X88" s="14"/>
      </tp>
      <tp t="e">
        <v>#N/A</v>
        <stp/>
        <stp>##V3_BDPV12</stp>
        <stp>EURJPY BGN Curncy</stp>
        <stp>SP_VOL_SURF_MID</stp>
        <stp>[Fichier Market data Bloomberg Multicurve.xlsm]Volatilites FX!R85C24</stp>
        <stp>REFERENCE_DATE</stp>
        <stp>20161230</stp>
        <stp>VOL_SURF_DELTA_OVR</stp>
        <stp>10</stp>
        <stp>VOL_SURF_MTY_OVR</stp>
        <stp>2M</stp>
        <stp>VOL_SURF_CALLPUT_OVR</stp>
        <stp>P</stp>
        <tr r="X85" s="14"/>
      </tp>
      <tp t="e">
        <v>#N/A</v>
        <stp/>
        <stp>##V3_BDPV12</stp>
        <stp>EURJPY BGN Curncy</stp>
        <stp>SP_VOL_SURF_MID</stp>
        <stp>[Fichier Market data Bloomberg Multicurve.xlsm]Volatilites FX!R84C24</stp>
        <stp>REFERENCE_DATE</stp>
        <stp>20161230</stp>
        <stp>VOL_SURF_DELTA_OVR</stp>
        <stp>10</stp>
        <stp>VOL_SURF_MTY_OVR</stp>
        <stp>1M</stp>
        <stp>VOL_SURF_CALLPUT_OVR</stp>
        <stp>P</stp>
        <tr r="X84" s="14"/>
      </tp>
      <tp t="e">
        <v>#N/A</v>
        <stp/>
        <stp>##V3_BDPV12</stp>
        <stp>EURJPY BGN Curncy</stp>
        <stp>SP_VOL_SURF_MID</stp>
        <stp>[Fichier Market data Bloomberg Multicurve.xlsm]Volatilites FX!R86C24</stp>
        <stp>REFERENCE_DATE</stp>
        <stp>20161230</stp>
        <stp>VOL_SURF_DELTA_OVR</stp>
        <stp>10</stp>
        <stp>VOL_SURF_MTY_OVR</stp>
        <stp>3M</stp>
        <stp>VOL_SURF_CALLPUT_OVR</stp>
        <stp>P</stp>
        <tr r="X86" s="14"/>
      </tp>
      <tp t="e">
        <v>#N/A</v>
        <stp/>
        <stp>##V3_BDPV12</stp>
        <stp>EURJPY BGN Curncy</stp>
        <stp>SP_VOL_SURF_MID</stp>
        <stp>[Fichier Market data Bloomberg Multicurve.xlsm]Volatilites FX!R87C24</stp>
        <stp>REFERENCE_DATE</stp>
        <stp>20161230</stp>
        <stp>VOL_SURF_DELTA_OVR</stp>
        <stp>10</stp>
        <stp>VOL_SURF_MTY_OVR</stp>
        <stp>4M</stp>
        <stp>VOL_SURF_CALLPUT_OVR</stp>
        <stp>P</stp>
        <tr r="X87" s="14"/>
      </tp>
      <tp t="e">
        <v>#N/A</v>
        <stp/>
        <stp>##V3_BDPV12</stp>
        <stp>EURJPY BGN Curncy</stp>
        <stp>SP_VOL_SURF_MID</stp>
        <stp>[Fichier Market data Bloomberg Multicurve.xlsm]Volatilites FX!R80C24</stp>
        <stp>REFERENCE_DATE</stp>
        <stp>20161230</stp>
        <stp>VOL_SURF_DELTA_OVR</stp>
        <stp>10</stp>
        <stp>VOL_SURF_MTY_OVR</stp>
        <stp>1D</stp>
        <stp>VOL_SURF_CALLPUT_OVR</stp>
        <stp>P</stp>
        <tr r="X80" s="14"/>
      </tp>
      <tp t="e">
        <v>#N/A</v>
        <stp/>
        <stp>##V3_BDPV12</stp>
        <stp>EURJPY BGN Curncy</stp>
        <stp>SP_VOL_SURF_MID</stp>
        <stp>[Fichier Market data Bloomberg Multicurve.xlsm]Volatilites FX!R81C24</stp>
        <stp>REFERENCE_DATE</stp>
        <stp>20161230</stp>
        <stp>VOL_SURF_DELTA_OVR</stp>
        <stp>10</stp>
        <stp>VOL_SURF_MTY_OVR</stp>
        <stp>1W</stp>
        <stp>VOL_SURF_CALLPUT_OVR</stp>
        <stp>P</stp>
        <tr r="X81" s="14"/>
      </tp>
      <tp t="e">
        <v>#N/A</v>
        <stp/>
        <stp>##V3_BDPV12</stp>
        <stp>EURJPY BGN Curncy</stp>
        <stp>SP_VOL_SURF_MID</stp>
        <stp>[Fichier Market data Bloomberg Multicurve.xlsm]Volatilites FX!R82C24</stp>
        <stp>REFERENCE_DATE</stp>
        <stp>20161230</stp>
        <stp>VOL_SURF_DELTA_OVR</stp>
        <stp>10</stp>
        <stp>VOL_SURF_MTY_OVR</stp>
        <stp>2W</stp>
        <stp>VOL_SURF_CALLPUT_OVR</stp>
        <stp>P</stp>
        <tr r="X82" s="14"/>
      </tp>
      <tp t="e">
        <v>#N/A</v>
        <stp/>
        <stp>##V3_BDPV12</stp>
        <stp>EURJPY BGN Curncy</stp>
        <stp>SP_VOL_SURF_MID</stp>
        <stp>[Fichier Market data Bloomberg Multicurve.xlsm]Volatilites FX!R83C24</stp>
        <stp>REFERENCE_DATE</stp>
        <stp>20161230</stp>
        <stp>VOL_SURF_DELTA_OVR</stp>
        <stp>10</stp>
        <stp>VOL_SURF_MTY_OVR</stp>
        <stp>3W</stp>
        <stp>VOL_SURF_CALLPUT_OVR</stp>
        <stp>P</stp>
        <tr r="X83" s="14"/>
      </tp>
      <tp t="e">
        <v>#N/A</v>
        <stp/>
        <stp>##V3_BDPV12</stp>
        <stp>EURJPY BGN Curncy</stp>
        <stp>SP_VOL_SURF_MID</stp>
        <stp>[Fichier Market data Bloomberg Multicurve.xlsm]Volatilites FX!R89C24</stp>
        <stp>REFERENCE_DATE</stp>
        <stp>20161230</stp>
        <stp>VOL_SURF_DELTA_OVR</stp>
        <stp>10</stp>
        <stp>VOL_SURF_MTY_OVR</stp>
        <stp>9M</stp>
        <stp>VOL_SURF_CALLPUT_OVR</stp>
        <stp>P</stp>
        <tr r="X89" s="14"/>
      </tp>
      <tp t="e">
        <v>#N/A</v>
        <stp/>
        <stp>##V3_BDPV12</stp>
        <stp>EURJPY BGN Curncy</stp>
        <stp>SP_VOL_SURF_MID</stp>
        <stp>[Fichier Market data Bloomberg Multicurve.xlsm]Volatilites FX!R90C24</stp>
        <stp>REFERENCE_DATE</stp>
        <stp>20161230</stp>
        <stp>VOL_SURF_DELTA_OVR</stp>
        <stp>10</stp>
        <stp>VOL_SURF_MTY_OVR</stp>
        <stp>1Y</stp>
        <stp>VOL_SURF_CALLPUT_OVR</stp>
        <stp>P</stp>
        <tr r="X90" s="14"/>
      </tp>
      <tp t="e">
        <v>#N/A</v>
        <stp/>
        <stp>##V3_BDPV12</stp>
        <stp>EURJPY BGN Curncy</stp>
        <stp>SP_VOL_SURF_MID</stp>
        <stp>[Fichier Market data Bloomberg Multicurve.xlsm]Volatilites FX!R96C24</stp>
        <stp>REFERENCE_DATE</stp>
        <stp>20161230</stp>
        <stp>VOL_SURF_DELTA_OVR</stp>
        <stp>10</stp>
        <stp>VOL_SURF_MTY_OVR</stp>
        <stp>7Y</stp>
        <stp>VOL_SURF_CALLPUT_OVR</stp>
        <stp>P</stp>
        <tr r="X96" s="14"/>
      </tp>
      <tp t="e">
        <v>#N/A</v>
        <stp/>
        <stp>##V3_BDPV12</stp>
        <stp>EURJPY BGN Curncy</stp>
        <stp>SP_VOL_SURF_MID</stp>
        <stp>[Fichier Market data Bloomberg Multicurve.xlsm]Volatilites FX!R92C24</stp>
        <stp>REFERENCE_DATE</stp>
        <stp>20161230</stp>
        <stp>VOL_SURF_DELTA_OVR</stp>
        <stp>10</stp>
        <stp>VOL_SURF_MTY_OVR</stp>
        <stp>2Y</stp>
        <stp>VOL_SURF_CALLPUT_OVR</stp>
        <stp>P</stp>
        <tr r="X92" s="14"/>
      </tp>
      <tp t="e">
        <v>#N/A</v>
        <stp/>
        <stp>##V3_BDPV12</stp>
        <stp>EURJPY BGN Curncy</stp>
        <stp>SP_VOL_SURF_MID</stp>
        <stp>[Fichier Market data Bloomberg Multicurve.xlsm]Volatilites FX!R93C24</stp>
        <stp>REFERENCE_DATE</stp>
        <stp>20161230</stp>
        <stp>VOL_SURF_DELTA_OVR</stp>
        <stp>10</stp>
        <stp>VOL_SURF_MTY_OVR</stp>
        <stp>3Y</stp>
        <stp>VOL_SURF_CALLPUT_OVR</stp>
        <stp>P</stp>
        <tr r="X93" s="14"/>
      </tp>
      <tp t="e">
        <v>#N/A</v>
        <stp/>
        <stp>##V3_BDPV12</stp>
        <stp>EURJPY BGN Curncy</stp>
        <stp>SP_VOL_SURF_MID</stp>
        <stp>[Fichier Market data Bloomberg Multicurve.xlsm]Volatilites FX!R94C24</stp>
        <stp>REFERENCE_DATE</stp>
        <stp>20161230</stp>
        <stp>VOL_SURF_DELTA_OVR</stp>
        <stp>10</stp>
        <stp>VOL_SURF_MTY_OVR</stp>
        <stp>4Y</stp>
        <stp>VOL_SURF_CALLPUT_OVR</stp>
        <stp>P</stp>
        <tr r="X94" s="14"/>
      </tp>
      <tp t="e">
        <v>#N/A</v>
        <stp/>
        <stp>##V3_BDPV12</stp>
        <stp>EURJPY BGN Curncy</stp>
        <stp>SP_VOL_SURF_MID</stp>
        <stp>[Fichier Market data Bloomberg Multicurve.xlsm]Volatilites FX!R95C24</stp>
        <stp>REFERENCE_DATE</stp>
        <stp>20161230</stp>
        <stp>VOL_SURF_DELTA_OVR</stp>
        <stp>10</stp>
        <stp>VOL_SURF_MTY_OVR</stp>
        <stp>5Y</stp>
        <stp>VOL_SURF_CALLPUT_OVR</stp>
        <stp>P</stp>
        <tr r="X95" s="14"/>
      </tp>
      <tp t="e">
        <v>#N/A</v>
        <stp/>
        <stp>##V3_BDHV12</stp>
        <stp>JYEBS12  Curncy</stp>
        <stp>Mid</stp>
        <stp>30/12/2016</stp>
        <stp>30/12/2016</stp>
        <stp>[Fichier Market data Bloomberg Multicurve.xlsm]basis!R21C12</stp>
        <tr r="L21" s="13"/>
      </tp>
      <tp t="e">
        <v>#N/A</v>
        <stp/>
        <stp>##V3_BDHV12</stp>
        <stp>BPEBS12  Curncy</stp>
        <stp>Mid</stp>
        <stp>30/12/2016</stp>
        <stp>30/12/2016</stp>
        <stp>[Fichier Market data Bloomberg Multicurve.xlsm]basis!R21C10</stp>
        <tr r="J21" s="13"/>
      </tp>
      <tp t="e">
        <v>#N/A</v>
        <stp/>
        <stp>##V3_BDHV12</stp>
        <stp>SFEBS12  Curncy</stp>
        <stp>Mid</stp>
        <stp>30/12/2016</stp>
        <stp>30/12/2016</stp>
        <stp>[Fichier Market data Bloomberg Multicurve.xlsm]basis!R21C11</stp>
        <tr r="K21" s="13"/>
      </tp>
      <tp t="e">
        <v>#N/A</v>
        <stp/>
        <stp>##V3_BDHV12</stp>
        <stp>EURCHF6Y CMPL Curncy</stp>
        <stp>Mid</stp>
        <stp>30/12/2016</stp>
        <stp>30/12/2016</stp>
        <stp>[Fichier Market data Bloomberg Multicurve.xlsm]Swaps points!R31C36</stp>
        <tr r="AJ31" s="12"/>
      </tp>
      <tp t="e">
        <v>#N/A</v>
        <stp/>
        <stp>##V3_BDHV12</stp>
        <stp>EURGBP6Y CMPL Curncy</stp>
        <stp>Mid</stp>
        <stp>30/12/2016</stp>
        <stp>30/12/2016</stp>
        <stp>[Fichier Market data Bloomberg Multicurve.xlsm]Swaps points!R31C30</stp>
        <tr r="AD31" s="12"/>
      </tp>
      <tp t="e">
        <v>#N/A</v>
        <stp/>
        <stp>##V3_BDHV12</stp>
        <stp>S0315Z 9Y BLC2 Curncy</stp>
        <stp>Mid</stp>
        <stp>30/12/2016</stp>
        <stp>30/12/2016</stp>
        <stp>[Fichier Market data Bloomberg Multicurve.xlsm]GBP!R60C100</stp>
        <tr r="CV60" s="6"/>
      </tp>
      <tp t="e">
        <v>#N/A</v>
        <stp/>
        <stp>##V3_BDHV12</stp>
        <stp>S0315D 9Y BLC2 Curncy</stp>
        <stp>Mid</stp>
        <stp>30/12/2016</stp>
        <stp>30/12/2016</stp>
        <stp>[Fichier Market data Bloomberg Multicurve.xlsm]GBP!R60C101</stp>
        <tr r="CW60" s="6"/>
      </tp>
      <tp t="e">
        <v>#N/A</v>
        <stp/>
        <stp>##V3_BDHV12</stp>
        <stp>S0315Z 9M BLC2 Curncy</stp>
        <stp>Mid</stp>
        <stp>30/12/2016</stp>
        <stp>30/12/2016</stp>
        <stp>[Fichier Market data Bloomberg Multicurve.xlsm]GBP!R25C100</stp>
        <tr r="CV25" s="6"/>
      </tp>
      <tp t="e">
        <v>#N/A</v>
        <stp/>
        <stp>##V3_BDHV12</stp>
        <stp>S0315D 9M BLC2 Curncy</stp>
        <stp>Mid</stp>
        <stp>30/12/2016</stp>
        <stp>30/12/2016</stp>
        <stp>[Fichier Market data Bloomberg Multicurve.xlsm]GBP!R25C101</stp>
        <tr r="CW25" s="6"/>
      </tp>
      <tp t="e">
        <v>#N/A</v>
        <stp/>
        <stp>##V3_BDHV12</stp>
        <stp>JYEBS15  Curncy</stp>
        <stp>Mid</stp>
        <stp>30/12/2016</stp>
        <stp>30/12/2016</stp>
        <stp>[Fichier Market data Bloomberg Multicurve.xlsm]basis!R24C12</stp>
        <tr r="L24" s="13"/>
      </tp>
      <tp t="e">
        <v>#N/A</v>
        <stp/>
        <stp>##V3_BDHV12</stp>
        <stp>BPEBS15  Curncy</stp>
        <stp>Mid</stp>
        <stp>30/12/2016</stp>
        <stp>30/12/2016</stp>
        <stp>[Fichier Market data Bloomberg Multicurve.xlsm]basis!R24C10</stp>
        <tr r="J24" s="13"/>
      </tp>
      <tp t="e">
        <v>#N/A</v>
        <stp/>
        <stp>##V3_BDHV12</stp>
        <stp>SFEBS15  Curncy</stp>
        <stp>Mid</stp>
        <stp>30/12/2016</stp>
        <stp>30/12/2016</stp>
        <stp>[Fichier Market data Bloomberg Multicurve.xlsm]basis!R24C11</stp>
        <tr r="K24" s="13"/>
      </tp>
      <tp t="e">
        <v>#N/A</v>
        <stp/>
        <stp>##V3_BDHV12</stp>
        <stp>EUBSS1  Curncy</stp>
        <stp>Mid</stp>
        <stp>30/12/2016</stp>
        <stp>30/12/2016</stp>
        <stp>[Fichier Market data Bloomberg Multicurve.xlsm]basis!R34C4</stp>
        <tr r="D34" s="13"/>
      </tp>
      <tp t="e">
        <v>#N/A</v>
        <stp/>
        <stp>##V3_BDHV12</stp>
        <stp>S0315Z 8Y BLC2 Curncy</stp>
        <stp>Mid</stp>
        <stp>30/12/2016</stp>
        <stp>30/12/2016</stp>
        <stp>[Fichier Market data Bloomberg Multicurve.xlsm]GBP!R56C100</stp>
        <tr r="CV56" s="6"/>
      </tp>
      <tp t="e">
        <v>#N/A</v>
        <stp/>
        <stp>##V3_BDHV12</stp>
        <stp>S0315D 8Y BLC2 Curncy</stp>
        <stp>Mid</stp>
        <stp>30/12/2016</stp>
        <stp>30/12/2016</stp>
        <stp>[Fichier Market data Bloomberg Multicurve.xlsm]GBP!R56C101</stp>
        <tr r="CW56" s="6"/>
      </tp>
      <tp t="e">
        <v>#N/A</v>
        <stp/>
        <stp>##V3_BDHV12</stp>
        <stp>S0315Z 8M BLC2 Curncy</stp>
        <stp>Mid</stp>
        <stp>30/12/2016</stp>
        <stp>30/12/2016</stp>
        <stp>[Fichier Market data Bloomberg Multicurve.xlsm]GBP!R24C100</stp>
        <tr r="CV24" s="6"/>
      </tp>
      <tp t="e">
        <v>#N/A</v>
        <stp/>
        <stp>##V3_BDHV12</stp>
        <stp>S0315D 8M BLC2 Curncy</stp>
        <stp>Mid</stp>
        <stp>30/12/2016</stp>
        <stp>30/12/2016</stp>
        <stp>[Fichier Market data Bloomberg Multicurve.xlsm]GBP!R24C101</stp>
        <tr r="CW24" s="6"/>
      </tp>
      <tp t="e">
        <v>#N/A</v>
        <stp/>
        <stp>##V3_BDHV12</stp>
        <stp>JYEBS14  Curncy</stp>
        <stp>Mid</stp>
        <stp>30/12/2016</stp>
        <stp>30/12/2016</stp>
        <stp>[Fichier Market data Bloomberg Multicurve.xlsm]basis!R23C12</stp>
        <tr r="L23" s="13"/>
      </tp>
      <tp t="e">
        <v>#N/A</v>
        <stp/>
        <stp>##V3_BDHV12</stp>
        <stp>BPEBS14  Curncy</stp>
        <stp>Mid</stp>
        <stp>30/12/2016</stp>
        <stp>30/12/2016</stp>
        <stp>[Fichier Market data Bloomberg Multicurve.xlsm]basis!R23C10</stp>
        <tr r="J23" s="13"/>
      </tp>
      <tp t="e">
        <v>#N/A</v>
        <stp/>
        <stp>##V3_BDHV12</stp>
        <stp>SFEBS14  Curncy</stp>
        <stp>Mid</stp>
        <stp>30/12/2016</stp>
        <stp>30/12/2016</stp>
        <stp>[Fichier Market data Bloomberg Multicurve.xlsm]basis!R23C11</stp>
        <tr r="K23" s="13"/>
      </tp>
      <tp t="e">
        <v>#N/A</v>
        <stp/>
        <stp>##V3_BDHV12</stp>
        <stp>EUBSS2  Curncy</stp>
        <stp>Mid</stp>
        <stp>30/12/2016</stp>
        <stp>30/12/2016</stp>
        <stp>[Fichier Market data Bloomberg Multicurve.xlsm]basis!R35C4</stp>
        <tr r="D35" s="13"/>
      </tp>
      <tp>
        <v>91.29</v>
        <stp/>
        <stp>##V3_BDHV12</stp>
        <stp>JYCV9    BBIR Curncy</stp>
        <stp>Mid</stp>
        <stp>30/12/2016</stp>
        <stp>30/12/2016</stp>
        <stp>[Fichier Market data Bloomberg Multicurve 30122016.xlsm]Volatilites Caps!R88C4</stp>
        <tr r="D88" s="10"/>
      </tp>
      <tp t="s">
        <v>#N/A N/A</v>
        <stp/>
        <stp>##V3_BDHV12</stp>
        <stp>SFCV4    BBIR Curncy</stp>
        <stp>Mid</stp>
        <stp>30/12/2016</stp>
        <stp>30/12/2016</stp>
        <stp>[Fichier Market data Bloomberg Multicurve 30122016.xlsm]Volatilites Caps!R68C4</stp>
        <tr r="D68" s="10"/>
      </tp>
      <tp t="e">
        <v>#N/A</v>
        <stp/>
        <stp>##V3_BDHV12</stp>
        <stp>EURJPY9M BGNL Curncy</stp>
        <stp>Mid</stp>
        <stp>30/12/2016</stp>
        <stp>30/12/2016</stp>
        <stp>[Fichier Market data Bloomberg Multicurve.xlsm]Swaps points!R21C42</stp>
        <tr r="AP21" s="12"/>
      </tp>
      <tp t="e">
        <v>#N/A</v>
        <stp/>
        <stp>##V3_BDHV12</stp>
        <stp>EURCHF9M BGNL Curncy</stp>
        <stp>Mid</stp>
        <stp>30/12/2016</stp>
        <stp>30/12/2016</stp>
        <stp>[Fichier Market data Bloomberg Multicurve.xlsm]Swaps points!R21C36</stp>
        <tr r="AJ21" s="12"/>
      </tp>
      <tp t="e">
        <v>#N/A</v>
        <stp/>
        <stp>##V3_BDHV12</stp>
        <stp>EURGBP9M BGNL Curncy</stp>
        <stp>Mid</stp>
        <stp>30/12/2016</stp>
        <stp>30/12/2016</stp>
        <stp>[Fichier Market data Bloomberg Multicurve.xlsm]Swaps points!R21C30</stp>
        <tr r="AD21" s="12"/>
      </tp>
      <tp t="e">
        <v>#N/A</v>
        <stp/>
        <stp>##V3_BDHV12</stp>
        <stp>JYBS9  Curncy</stp>
        <stp>Mid</stp>
        <stp>30/12/2016</stp>
        <stp>30/12/2016</stp>
        <stp>[Fichier Market data Bloomberg Multicurve.xlsm]basis!R18C7</stp>
        <tr r="G18" s="13"/>
      </tp>
      <tp t="e">
        <v>#N/A</v>
        <stp/>
        <stp>##V3_BDHV12</stp>
        <stp>EUBSS3  Curncy</stp>
        <stp>Mid</stp>
        <stp>30/12/2016</stp>
        <stp>30/12/2016</stp>
        <stp>[Fichier Market data Bloomberg Multicurve.xlsm]basis!R36C4</stp>
        <tr r="D36" s="13"/>
      </tp>
      <tp t="e">
        <v>#N/A</v>
        <stp/>
        <stp>##V3_BDHV12</stp>
        <stp>BPBS9  Curncy</stp>
        <stp>Mid</stp>
        <stp>30/12/2016</stp>
        <stp>30/12/2016</stp>
        <stp>[Fichier Market data Bloomberg Multicurve.xlsm]basis!R18C5</stp>
        <tr r="E18" s="13"/>
      </tp>
      <tp t="e">
        <v>#N/A</v>
        <stp/>
        <stp>##V3_BDHV12</stp>
        <stp>EUBS9  Curncy</stp>
        <stp>Mid</stp>
        <stp>30/12/2016</stp>
        <stp>30/12/2016</stp>
        <stp>[Fichier Market data Bloomberg Multicurve.xlsm]basis!R18C4</stp>
        <tr r="D18" s="13"/>
      </tp>
      <tp t="e">
        <v>#N/A</v>
        <stp/>
        <stp>##V3_BDHV12</stp>
        <stp>SFBS9  Curncy</stp>
        <stp>Mid</stp>
        <stp>30/12/2016</stp>
        <stp>30/12/2016</stp>
        <stp>[Fichier Market data Bloomberg Multicurve.xlsm]basis!R18C6</stp>
        <tr r="F18" s="13"/>
      </tp>
      <tp>
        <v>120.01</v>
        <stp/>
        <stp>##V3_BDHV12</stp>
        <stp>JYCV10   BBIR Curncy</stp>
        <stp>Mid</stp>
        <stp>30/12/2016</stp>
        <stp>30/12/2016</stp>
        <stp>[Fichier Market data Bloomberg Multicurve 30122016.xlsm]Volatilites Caps!R89C4</stp>
        <tr r="D89" s="10"/>
      </tp>
      <tp t="s">
        <v>#N/A N/A</v>
        <stp/>
        <stp>##V3_BDHV12</stp>
        <stp>SFCV5    BBIR Curncy</stp>
        <stp>Mid</stp>
        <stp>30/12/2016</stp>
        <stp>30/12/2016</stp>
        <stp>[Fichier Market data Bloomberg Multicurve 30122016.xlsm]Volatilites Caps!R69C4</stp>
        <tr r="D69" s="10"/>
      </tp>
      <tp t="e">
        <v>#N/A</v>
        <stp/>
        <stp>##V3_BDHV12</stp>
        <stp>EUBSS4  Curncy</stp>
        <stp>Mid</stp>
        <stp>30/12/2016</stp>
        <stp>30/12/2016</stp>
        <stp>[Fichier Market data Bloomberg Multicurve.xlsm]basis!R37C4</stp>
        <tr r="D37" s="13"/>
      </tp>
      <tp t="e">
        <v>#N/A</v>
        <stp/>
        <stp>##V3_BDHV12</stp>
        <stp>S0315D 49Y BLC2 Curncy</stp>
        <stp>Mid</stp>
        <stp>30/12/2016</stp>
        <stp>30/12/2016</stp>
        <stp>[Fichier Market data Bloomberg Multicurve.xlsm]GBP!R103C101</stp>
        <tr r="CW103" s="6"/>
      </tp>
      <tp t="e">
        <v>#N/A</v>
        <stp/>
        <stp>##V3_BDHV12</stp>
        <stp>S0315D 48Y BLC2 Curncy</stp>
        <stp>Mid</stp>
        <stp>30/12/2016</stp>
        <stp>30/12/2016</stp>
        <stp>[Fichier Market data Bloomberg Multicurve.xlsm]GBP!R102C101</stp>
        <tr r="CW102" s="6"/>
      </tp>
      <tp t="e">
        <v>#N/A</v>
        <stp/>
        <stp>##V3_BDHV12</stp>
        <stp>S0315D 47Y BLC2 Curncy</stp>
        <stp>Mid</stp>
        <stp>30/12/2016</stp>
        <stp>30/12/2016</stp>
        <stp>[Fichier Market data Bloomberg Multicurve.xlsm]GBP!R101C101</stp>
        <tr r="CW101" s="6"/>
      </tp>
      <tp t="e">
        <v>#N/A</v>
        <stp/>
        <stp>##V3_BDHV12</stp>
        <stp>S0315D 46Y BLC2 Curncy</stp>
        <stp>Mid</stp>
        <stp>30/12/2016</stp>
        <stp>30/12/2016</stp>
        <stp>[Fichier Market data Bloomberg Multicurve.xlsm]GBP!R100C101</stp>
        <tr r="CW100" s="6"/>
      </tp>
      <tp t="e">
        <v>#N/A</v>
        <stp/>
        <stp>##V3_BDHV12</stp>
        <stp>S0315D 50Y BLC2 Curncy</stp>
        <stp>Mid</stp>
        <stp>30/12/2016</stp>
        <stp>30/12/2016</stp>
        <stp>[Fichier Market data Bloomberg Multicurve.xlsm]GBP!R104C101</stp>
        <tr r="CW104" s="6"/>
      </tp>
      <tp t="e">
        <v>#N/A</v>
        <stp/>
        <stp>##V3_BCURVEV12</stp>
        <stp>[Fichier Market data Bloomberg Multicurve.xlsm]EUR!R12C42</stp>
        <stp>S201</stp>
        <stp>CurveDate=42734</stp>
        <stp>View=Extended</stp>
        <tr r="AP12" s="4"/>
      </tp>
      <tp t="e">
        <v>#N/A</v>
        <stp/>
        <stp>##V3_BCURVEV12</stp>
        <stp>[Fichier Market data Bloomberg Multicurve.xlsm]GBP!R12C22</stp>
        <stp>S223</stp>
        <stp>CurveDate=42734</stp>
        <stp>View=Extended</stp>
        <tr r="V12" s="6"/>
      </tp>
      <tp t="e">
        <v>#N/A</v>
        <stp/>
        <stp>##V3_BDHV12</stp>
        <stp>BP0003M  Index</stp>
        <stp>Last Price</stp>
        <stp>30/12/2015</stp>
        <stp>30/12/2016</stp>
        <stp>[Fichier Market data Bloomberg Multicurve.xlsm]Historiques fixing!R10C30</stp>
        <stp>cols=2;rows=255</stp>
        <tr r="AD10" s="9"/>
      </tp>
      <tp t="e">
        <v>#N/A</v>
        <stp/>
        <stp>##V3_BDHV12</stp>
        <stp>JYBC3  Curncy</stp>
        <stp>Mid</stp>
        <stp>30/12/2016</stp>
        <stp>30/12/2016</stp>
        <stp>[Fichier Market data Bloomberg Multicurve.xlsm]basis!R36C8</stp>
        <tr r="H36" s="13"/>
      </tp>
      <tp t="e">
        <v>#N/A</v>
        <stp/>
        <stp>##V3_BDHV12</stp>
        <stp>EUR4M BGNL Curncy</stp>
        <stp>Mid</stp>
        <stp>30/12/2016</stp>
        <stp>30/12/2016</stp>
        <stp>[Fichier Market data Bloomberg Multicurve.xlsm]Swaps points!R16C6</stp>
        <tr r="F16" s="12"/>
      </tp>
      <tp t="e">
        <v>#N/A</v>
        <stp/>
        <stp>##V3_BDHV12</stp>
        <stp>JYBB4  Curncy</stp>
        <stp>Mid</stp>
        <stp>30/12/2016</stp>
        <stp>30/12/2016</stp>
        <stp>[Fichier Market data Bloomberg Multicurve.xlsm]basis!R37C7</stp>
        <tr r="G37" s="13"/>
      </tp>
      <tp t="e">
        <v>#N/A</v>
        <stp/>
        <stp>##V3_BCURVEV12</stp>
        <stp>[Fichier Market data Bloomberg Multicurve.xlsm]GBP!R12C43</stp>
        <stp>S222</stp>
        <stp>CurveDate=42734</stp>
        <stp>View=Extended</stp>
        <tr r="AQ12" s="6"/>
      </tp>
      <tp t="e">
        <v>#N/A</v>
        <stp/>
        <stp>##V3_BDHV12</stp>
        <stp>US0001M  Index</stp>
        <stp>Last Price</stp>
        <stp>30/12/2015</stp>
        <stp>30/12/2016</stp>
        <stp>[Fichier Market data Bloomberg Multicurve.xlsm]Historiques fixing!R10C15</stp>
        <stp>cols=2;rows=255</stp>
        <tr r="O10" s="9"/>
      </tp>
      <tp t="e">
        <v>#N/A</v>
        <stp/>
        <stp>##V3_BDHV12</stp>
        <stp>BP0012M  Index</stp>
        <stp>Last Price</stp>
        <stp>30/12/2015</stp>
        <stp>30/12/2016</stp>
        <stp>[Fichier Market data Bloomberg Multicurve.xlsm]Historiques fixing!R10C36</stp>
        <stp>cols=2;rows=255</stp>
        <tr r="AJ10" s="9"/>
      </tp>
      <tp t="e">
        <v>#N/A</v>
        <stp/>
        <stp>##V3_BDPV12</stp>
        <stp>EURCHF BGN Curncy</stp>
        <stp>SP_VOL_SURF_MID</stp>
        <stp>[Fichier Market data Bloomberg Multicurve.xlsm]Volatilites FX!R66C19</stp>
        <stp>REFERENCE_DATE</stp>
        <stp>20161230</stp>
        <stp>VOL_SURF_DELTA_OVR</stp>
        <stp>25</stp>
        <stp>VOL_SURF_MTY_OVR</stp>
        <stp>9M</stp>
        <stp>VOL_SURF_CALLPUT_OVR</stp>
        <stp>C</stp>
        <tr r="S66" s="14"/>
      </tp>
      <tp t="e">
        <v>#N/A</v>
        <stp/>
        <stp>##V3_BDPV12</stp>
        <stp>EURCHF BGN Curncy</stp>
        <stp>SP_VOL_SURF_MID</stp>
        <stp>[Fichier Market data Bloomberg Multicurve.xlsm]Volatilites FX!R69C19</stp>
        <stp>REFERENCE_DATE</stp>
        <stp>20161230</stp>
        <stp>VOL_SURF_DELTA_OVR</stp>
        <stp>25</stp>
        <stp>VOL_SURF_MTY_OVR</stp>
        <stp>2Y</stp>
        <stp>VOL_SURF_CALLPUT_OVR</stp>
        <stp>C</stp>
        <tr r="S69" s="14"/>
      </tp>
      <tp t="e">
        <v>#N/A</v>
        <stp/>
        <stp>##V3_BDPV12</stp>
        <stp>EURCHF BGN Curncy</stp>
        <stp>SP_VOL_SURF_MID</stp>
        <stp>[Fichier Market data Bloomberg Multicurve.xlsm]Volatilites FX!R67C19</stp>
        <stp>REFERENCE_DATE</stp>
        <stp>20161230</stp>
        <stp>VOL_SURF_DELTA_OVR</stp>
        <stp>25</stp>
        <stp>VOL_SURF_MTY_OVR</stp>
        <stp>1Y</stp>
        <stp>VOL_SURF_CALLPUT_OVR</stp>
        <stp>C</stp>
        <tr r="S67" s="14"/>
      </tp>
      <tp t="e">
        <v>#N/A</v>
        <stp/>
        <stp>##V3_BDPV12</stp>
        <stp>EURCHF BGN Curncy</stp>
        <stp>SP_VOL_SURF_MID</stp>
        <stp>[Fichier Market data Bloomberg Multicurve.xlsm]Volatilites FX!R60C19</stp>
        <stp>REFERENCE_DATE</stp>
        <stp>20161230</stp>
        <stp>VOL_SURF_DELTA_OVR</stp>
        <stp>25</stp>
        <stp>VOL_SURF_MTY_OVR</stp>
        <stp>3W</stp>
        <stp>VOL_SURF_CALLPUT_OVR</stp>
        <stp>C</stp>
        <tr r="S60" s="14"/>
      </tp>
      <tp t="e">
        <v>#N/A</v>
        <stp/>
        <stp>##V3_BDPV12</stp>
        <stp>EURCHF BGN Curncy</stp>
        <stp>SP_VOL_SURF_MID</stp>
        <stp>[Fichier Market data Bloomberg Multicurve.xlsm]Volatilites FX!R65C19</stp>
        <stp>REFERENCE_DATE</stp>
        <stp>20161230</stp>
        <stp>VOL_SURF_DELTA_OVR</stp>
        <stp>25</stp>
        <stp>VOL_SURF_MTY_OVR</stp>
        <stp>6M</stp>
        <stp>VOL_SURF_CALLPUT_OVR</stp>
        <stp>C</stp>
        <tr r="S65" s="14"/>
      </tp>
      <tp t="e">
        <v>#N/A</v>
        <stp/>
        <stp>##V3_BDPV12</stp>
        <stp>EURCHF BGN Curncy</stp>
        <stp>SP_VOL_SURF_MID</stp>
        <stp>[Fichier Market data Bloomberg Multicurve.xlsm]Volatilites FX!R61C19</stp>
        <stp>REFERENCE_DATE</stp>
        <stp>20161230</stp>
        <stp>VOL_SURF_DELTA_OVR</stp>
        <stp>25</stp>
        <stp>VOL_SURF_MTY_OVR</stp>
        <stp>1M</stp>
        <stp>VOL_SURF_CALLPUT_OVR</stp>
        <stp>C</stp>
        <tr r="S61" s="14"/>
      </tp>
      <tp t="e">
        <v>#N/A</v>
        <stp/>
        <stp>##V3_BDPV12</stp>
        <stp>EURCHF BGN Curncy</stp>
        <stp>SP_VOL_SURF_MID</stp>
        <stp>[Fichier Market data Bloomberg Multicurve.xlsm]Volatilites FX!R62C19</stp>
        <stp>REFERENCE_DATE</stp>
        <stp>20161230</stp>
        <stp>VOL_SURF_DELTA_OVR</stp>
        <stp>25</stp>
        <stp>VOL_SURF_MTY_OVR</stp>
        <stp>2M</stp>
        <stp>VOL_SURF_CALLPUT_OVR</stp>
        <stp>C</stp>
        <tr r="S62" s="14"/>
      </tp>
      <tp t="e">
        <v>#N/A</v>
        <stp/>
        <stp>##V3_BDPV12</stp>
        <stp>EURCHF BGN Curncy</stp>
        <stp>SP_VOL_SURF_MID</stp>
        <stp>[Fichier Market data Bloomberg Multicurve.xlsm]Volatilites FX!R63C19</stp>
        <stp>REFERENCE_DATE</stp>
        <stp>20161230</stp>
        <stp>VOL_SURF_DELTA_OVR</stp>
        <stp>25</stp>
        <stp>VOL_SURF_MTY_OVR</stp>
        <stp>3M</stp>
        <stp>VOL_SURF_CALLPUT_OVR</stp>
        <stp>C</stp>
        <tr r="S63" s="14"/>
      </tp>
      <tp t="e">
        <v>#N/A</v>
        <stp/>
        <stp>##V3_BDPV12</stp>
        <stp>EURCHF BGN Curncy</stp>
        <stp>SP_VOL_SURF_MID</stp>
        <stp>[Fichier Market data Bloomberg Multicurve.xlsm]Volatilites FX!R64C19</stp>
        <stp>REFERENCE_DATE</stp>
        <stp>20161230</stp>
        <stp>VOL_SURF_DELTA_OVR</stp>
        <stp>25</stp>
        <stp>VOL_SURF_MTY_OVR</stp>
        <stp>4M</stp>
        <stp>VOL_SURF_CALLPUT_OVR</stp>
        <stp>C</stp>
        <tr r="S64" s="14"/>
      </tp>
      <tp t="e">
        <v>#N/A</v>
        <stp/>
        <stp>##V3_BDPV12</stp>
        <stp>EURCHF BGN Curncy</stp>
        <stp>SP_VOL_SURF_MID</stp>
        <stp>[Fichier Market data Bloomberg Multicurve.xlsm]Volatilites FX!R71C18</stp>
        <stp>REFERENCE_DATE</stp>
        <stp>20161230</stp>
        <stp>VOL_SURF_DELTA_OVR</stp>
        <stp>35</stp>
        <stp>VOL_SURF_MTY_OVR</stp>
        <stp>4Y</stp>
        <stp>VOL_SURF_CALLPUT_OVR</stp>
        <stp>P</stp>
        <tr r="R71" s="14"/>
      </tp>
      <tp t="e">
        <v>#N/A</v>
        <stp/>
        <stp>##V3_BDPV12</stp>
        <stp>EURCHF BGN Curncy</stp>
        <stp>SP_VOL_SURF_MID</stp>
        <stp>[Fichier Market data Bloomberg Multicurve.xlsm]Volatilites FX!R73C18</stp>
        <stp>REFERENCE_DATE</stp>
        <stp>20161230</stp>
        <stp>VOL_SURF_DELTA_OVR</stp>
        <stp>35</stp>
        <stp>VOL_SURF_MTY_OVR</stp>
        <stp>7Y</stp>
        <stp>VOL_SURF_CALLPUT_OVR</stp>
        <stp>P</stp>
        <tr r="R73" s="14"/>
      </tp>
      <tp t="e">
        <v>#N/A</v>
        <stp/>
        <stp>##V3_BDPV12</stp>
        <stp>EURCHF BGN Curncy</stp>
        <stp>SP_VOL_SURF_MID</stp>
        <stp>[Fichier Market data Bloomberg Multicurve.xlsm]Volatilites FX!R72C18</stp>
        <stp>REFERENCE_DATE</stp>
        <stp>20161230</stp>
        <stp>VOL_SURF_DELTA_OVR</stp>
        <stp>35</stp>
        <stp>VOL_SURF_MTY_OVR</stp>
        <stp>5Y</stp>
        <stp>VOL_SURF_CALLPUT_OVR</stp>
        <stp>P</stp>
        <tr r="R72" s="14"/>
      </tp>
      <tp t="e">
        <v>#N/A</v>
        <stp/>
        <stp>##V3_BDPV12</stp>
        <stp>EURCHF BGN Curncy</stp>
        <stp>SP_VOL_SURF_MID</stp>
        <stp>[Fichier Market data Bloomberg Multicurve.xlsm]Volatilites FX!R70C18</stp>
        <stp>REFERENCE_DATE</stp>
        <stp>20161230</stp>
        <stp>VOL_SURF_DELTA_OVR</stp>
        <stp>35</stp>
        <stp>VOL_SURF_MTY_OVR</stp>
        <stp>3Y</stp>
        <stp>VOL_SURF_CALLPUT_OVR</stp>
        <stp>P</stp>
        <tr r="R70" s="14"/>
      </tp>
      <tp t="e">
        <v>#N/A</v>
        <stp/>
        <stp>##V3_BDPV12</stp>
        <stp>EURCHF BGN Curncy</stp>
        <stp>SP_VOL_SURF_MID</stp>
        <stp>[Fichier Market data Bloomberg Multicurve.xlsm]Volatilites FX!R72C19</stp>
        <stp>REFERENCE_DATE</stp>
        <stp>20161230</stp>
        <stp>VOL_SURF_DELTA_OVR</stp>
        <stp>25</stp>
        <stp>VOL_SURF_MTY_OVR</stp>
        <stp>5Y</stp>
        <stp>VOL_SURF_CALLPUT_OVR</stp>
        <stp>C</stp>
        <tr r="S72" s="14"/>
      </tp>
      <tp t="e">
        <v>#N/A</v>
        <stp/>
        <stp>##V3_BDPV12</stp>
        <stp>EURCHF BGN Curncy</stp>
        <stp>SP_VOL_SURF_MID</stp>
        <stp>[Fichier Market data Bloomberg Multicurve.xlsm]Volatilites FX!R71C19</stp>
        <stp>REFERENCE_DATE</stp>
        <stp>20161230</stp>
        <stp>VOL_SURF_DELTA_OVR</stp>
        <stp>25</stp>
        <stp>VOL_SURF_MTY_OVR</stp>
        <stp>4Y</stp>
        <stp>VOL_SURF_CALLPUT_OVR</stp>
        <stp>C</stp>
        <tr r="S71" s="14"/>
      </tp>
      <tp t="e">
        <v>#N/A</v>
        <stp/>
        <stp>##V3_BDPV12</stp>
        <stp>EURCHF BGN Curncy</stp>
        <stp>SP_VOL_SURF_MID</stp>
        <stp>[Fichier Market data Bloomberg Multicurve.xlsm]Volatilites FX!R73C19</stp>
        <stp>REFERENCE_DATE</stp>
        <stp>20161230</stp>
        <stp>VOL_SURF_DELTA_OVR</stp>
        <stp>25</stp>
        <stp>VOL_SURF_MTY_OVR</stp>
        <stp>7Y</stp>
        <stp>VOL_SURF_CALLPUT_OVR</stp>
        <stp>C</stp>
        <tr r="S73" s="14"/>
      </tp>
      <tp t="e">
        <v>#N/A</v>
        <stp/>
        <stp>##V3_BDPV12</stp>
        <stp>EURCHF BGN Curncy</stp>
        <stp>SP_VOL_SURF_MID</stp>
        <stp>[Fichier Market data Bloomberg Multicurve.xlsm]Volatilites FX!R70C19</stp>
        <stp>REFERENCE_DATE</stp>
        <stp>20161230</stp>
        <stp>VOL_SURF_DELTA_OVR</stp>
        <stp>25</stp>
        <stp>VOL_SURF_MTY_OVR</stp>
        <stp>3Y</stp>
        <stp>VOL_SURF_CALLPUT_OVR</stp>
        <stp>C</stp>
        <tr r="S70" s="14"/>
      </tp>
      <tp t="e">
        <v>#N/A</v>
        <stp/>
        <stp>##V3_BDPV12</stp>
        <stp>EURCHF BGN Curncy</stp>
        <stp>SP_VOL_SURF_MID</stp>
        <stp>[Fichier Market data Bloomberg Multicurve.xlsm]Volatilites FX!R66C18</stp>
        <stp>REFERENCE_DATE</stp>
        <stp>20161230</stp>
        <stp>VOL_SURF_DELTA_OVR</stp>
        <stp>35</stp>
        <stp>VOL_SURF_MTY_OVR</stp>
        <stp>9M</stp>
        <stp>VOL_SURF_CALLPUT_OVR</stp>
        <stp>P</stp>
        <tr r="R66" s="14"/>
      </tp>
      <tp t="e">
        <v>#N/A</v>
        <stp/>
        <stp>##V3_BDPV12</stp>
        <stp>EURCHF BGN Curncy</stp>
        <stp>SP_VOL_SURF_MID</stp>
        <stp>[Fichier Market data Bloomberg Multicurve.xlsm]Volatilites FX!R69C18</stp>
        <stp>REFERENCE_DATE</stp>
        <stp>20161230</stp>
        <stp>VOL_SURF_DELTA_OVR</stp>
        <stp>35</stp>
        <stp>VOL_SURF_MTY_OVR</stp>
        <stp>2Y</stp>
        <stp>VOL_SURF_CALLPUT_OVR</stp>
        <stp>P</stp>
        <tr r="R69" s="14"/>
      </tp>
      <tp t="e">
        <v>#N/A</v>
        <stp/>
        <stp>##V3_BDPV12</stp>
        <stp>EURCHF BGN Curncy</stp>
        <stp>SP_VOL_SURF_MID</stp>
        <stp>[Fichier Market data Bloomberg Multicurve.xlsm]Volatilites FX!R67C18</stp>
        <stp>REFERENCE_DATE</stp>
        <stp>20161230</stp>
        <stp>VOL_SURF_DELTA_OVR</stp>
        <stp>35</stp>
        <stp>VOL_SURF_MTY_OVR</stp>
        <stp>1Y</stp>
        <stp>VOL_SURF_CALLPUT_OVR</stp>
        <stp>P</stp>
        <tr r="R67" s="14"/>
      </tp>
      <tp t="e">
        <v>#N/A</v>
        <stp/>
        <stp>##V3_BDPV12</stp>
        <stp>EURCHF BGN Curncy</stp>
        <stp>SP_VOL_SURF_MID</stp>
        <stp>[Fichier Market data Bloomberg Multicurve.xlsm]Volatilites FX!R61C18</stp>
        <stp>REFERENCE_DATE</stp>
        <stp>20161230</stp>
        <stp>VOL_SURF_DELTA_OVR</stp>
        <stp>35</stp>
        <stp>VOL_SURF_MTY_OVR</stp>
        <stp>1M</stp>
        <stp>VOL_SURF_CALLPUT_OVR</stp>
        <stp>P</stp>
        <tr r="R61" s="14"/>
      </tp>
      <tp t="e">
        <v>#N/A</v>
        <stp/>
        <stp>##V3_BDPV12</stp>
        <stp>EURCHF BGN Curncy</stp>
        <stp>SP_VOL_SURF_MID</stp>
        <stp>[Fichier Market data Bloomberg Multicurve.xlsm]Volatilites FX!R62C18</stp>
        <stp>REFERENCE_DATE</stp>
        <stp>20161230</stp>
        <stp>VOL_SURF_DELTA_OVR</stp>
        <stp>35</stp>
        <stp>VOL_SURF_MTY_OVR</stp>
        <stp>2M</stp>
        <stp>VOL_SURF_CALLPUT_OVR</stp>
        <stp>P</stp>
        <tr r="R62" s="14"/>
      </tp>
      <tp t="e">
        <v>#N/A</v>
        <stp/>
        <stp>##V3_BDPV12</stp>
        <stp>EURCHF BGN Curncy</stp>
        <stp>SP_VOL_SURF_MID</stp>
        <stp>[Fichier Market data Bloomberg Multicurve.xlsm]Volatilites FX!R63C18</stp>
        <stp>REFERENCE_DATE</stp>
        <stp>20161230</stp>
        <stp>VOL_SURF_DELTA_OVR</stp>
        <stp>35</stp>
        <stp>VOL_SURF_MTY_OVR</stp>
        <stp>3M</stp>
        <stp>VOL_SURF_CALLPUT_OVR</stp>
        <stp>P</stp>
        <tr r="R63" s="14"/>
      </tp>
      <tp t="e">
        <v>#N/A</v>
        <stp/>
        <stp>##V3_BDPV12</stp>
        <stp>EURCHF BGN Curncy</stp>
        <stp>SP_VOL_SURF_MID</stp>
        <stp>[Fichier Market data Bloomberg Multicurve.xlsm]Volatilites FX!R64C18</stp>
        <stp>REFERENCE_DATE</stp>
        <stp>20161230</stp>
        <stp>VOL_SURF_DELTA_OVR</stp>
        <stp>35</stp>
        <stp>VOL_SURF_MTY_OVR</stp>
        <stp>4M</stp>
        <stp>VOL_SURF_CALLPUT_OVR</stp>
        <stp>P</stp>
        <tr r="R64" s="14"/>
      </tp>
      <tp t="e">
        <v>#N/A</v>
        <stp/>
        <stp>##V3_BDPV12</stp>
        <stp>EURCHF BGN Curncy</stp>
        <stp>SP_VOL_SURF_MID</stp>
        <stp>[Fichier Market data Bloomberg Multicurve.xlsm]Volatilites FX!R60C18</stp>
        <stp>REFERENCE_DATE</stp>
        <stp>20161230</stp>
        <stp>VOL_SURF_DELTA_OVR</stp>
        <stp>35</stp>
        <stp>VOL_SURF_MTY_OVR</stp>
        <stp>3W</stp>
        <stp>VOL_SURF_CALLPUT_OVR</stp>
        <stp>P</stp>
        <tr r="R60" s="14"/>
      </tp>
      <tp t="e">
        <v>#N/A</v>
        <stp/>
        <stp>##V3_BDPV12</stp>
        <stp>EURCHF BGN Curncy</stp>
        <stp>SP_VOL_SURF_MID</stp>
        <stp>[Fichier Market data Bloomberg Multicurve.xlsm]Volatilites FX!R65C18</stp>
        <stp>REFERENCE_DATE</stp>
        <stp>20161230</stp>
        <stp>VOL_SURF_DELTA_OVR</stp>
        <stp>35</stp>
        <stp>VOL_SURF_MTY_OVR</stp>
        <stp>6M</stp>
        <stp>VOL_SURF_CALLPUT_OVR</stp>
        <stp>P</stp>
        <tr r="R65" s="14"/>
      </tp>
      <tp t="e">
        <v>#N/A</v>
        <stp/>
        <stp>##V3_BDPV12</stp>
        <stp>EURCHF BGN Curncy</stp>
        <stp>SP_VOL_SURF_MID</stp>
        <stp>[Fichier Market data Bloomberg Multicurve.xlsm]Volatilites FX!R58C18</stp>
        <stp>REFERENCE_DATE</stp>
        <stp>20161230</stp>
        <stp>VOL_SURF_DELTA_OVR</stp>
        <stp>35</stp>
        <stp>VOL_SURF_MTY_OVR</stp>
        <stp>1W</stp>
        <stp>VOL_SURF_CALLPUT_OVR</stp>
        <stp>P</stp>
        <tr r="R58" s="14"/>
      </tp>
      <tp t="e">
        <v>#N/A</v>
        <stp/>
        <stp>##V3_BDPV12</stp>
        <stp>EURCHF BGN Curncy</stp>
        <stp>SP_VOL_SURF_MID</stp>
        <stp>[Fichier Market data Bloomberg Multicurve.xlsm]Volatilites FX!R59C18</stp>
        <stp>REFERENCE_DATE</stp>
        <stp>20161230</stp>
        <stp>VOL_SURF_DELTA_OVR</stp>
        <stp>35</stp>
        <stp>VOL_SURF_MTY_OVR</stp>
        <stp>2W</stp>
        <stp>VOL_SURF_CALLPUT_OVR</stp>
        <stp>P</stp>
        <tr r="R59" s="14"/>
      </tp>
      <tp t="e">
        <v>#N/A</v>
        <stp/>
        <stp>##V3_BDPV12</stp>
        <stp>EURCHF BGN Curncy</stp>
        <stp>SP_VOL_SURF_MID</stp>
        <stp>[Fichier Market data Bloomberg Multicurve.xlsm]Volatilites FX!R57C18</stp>
        <stp>REFERENCE_DATE</stp>
        <stp>20161230</stp>
        <stp>VOL_SURF_DELTA_OVR</stp>
        <stp>35</stp>
        <stp>VOL_SURF_MTY_OVR</stp>
        <stp>1D</stp>
        <stp>VOL_SURF_CALLPUT_OVR</stp>
        <stp>P</stp>
        <tr r="R57" s="14"/>
      </tp>
      <tp t="e">
        <v>#N/A</v>
        <stp/>
        <stp>##V3_BDPV12</stp>
        <stp>EURCHF BGN Curncy</stp>
        <stp>SP_VOL_SURF_MID</stp>
        <stp>[Fichier Market data Bloomberg Multicurve.xlsm]Volatilites FX!R59C19</stp>
        <stp>REFERENCE_DATE</stp>
        <stp>20161230</stp>
        <stp>VOL_SURF_DELTA_OVR</stp>
        <stp>25</stp>
        <stp>VOL_SURF_MTY_OVR</stp>
        <stp>2W</stp>
        <stp>VOL_SURF_CALLPUT_OVR</stp>
        <stp>C</stp>
        <tr r="S59" s="14"/>
      </tp>
      <tp t="e">
        <v>#N/A</v>
        <stp/>
        <stp>##V3_BDPV12</stp>
        <stp>EURCHF BGN Curncy</stp>
        <stp>SP_VOL_SURF_MID</stp>
        <stp>[Fichier Market data Bloomberg Multicurve.xlsm]Volatilites FX!R58C19</stp>
        <stp>REFERENCE_DATE</stp>
        <stp>20161230</stp>
        <stp>VOL_SURF_DELTA_OVR</stp>
        <stp>25</stp>
        <stp>VOL_SURF_MTY_OVR</stp>
        <stp>1W</stp>
        <stp>VOL_SURF_CALLPUT_OVR</stp>
        <stp>C</stp>
        <tr r="S58" s="14"/>
      </tp>
      <tp t="e">
        <v>#N/A</v>
        <stp/>
        <stp>##V3_BDPV12</stp>
        <stp>EURCHF BGN Curncy</stp>
        <stp>SP_VOL_SURF_MID</stp>
        <stp>[Fichier Market data Bloomberg Multicurve.xlsm]Volatilites FX!R57C19</stp>
        <stp>REFERENCE_DATE</stp>
        <stp>20161230</stp>
        <stp>VOL_SURF_DELTA_OVR</stp>
        <stp>25</stp>
        <stp>VOL_SURF_MTY_OVR</stp>
        <stp>1D</stp>
        <stp>VOL_SURF_CALLPUT_OVR</stp>
        <stp>C</stp>
        <tr r="S57" s="14"/>
      </tp>
      <tp t="e">
        <v>#N/A</v>
        <stp/>
        <stp>##V3_BDHV12</stp>
        <stp>EUR5M BGNL Curncy</stp>
        <stp>Mid</stp>
        <stp>30/12/2016</stp>
        <stp>30/12/2016</stp>
        <stp>[Fichier Market data Bloomberg Multicurve.xlsm]Swaps points!R17C6</stp>
        <tr r="F17" s="12"/>
      </tp>
      <tp t="e">
        <v>#N/A</v>
        <stp/>
        <stp>##V3_BDHV12</stp>
        <stp>JYBB3  Curncy</stp>
        <stp>Mid</stp>
        <stp>30/12/2016</stp>
        <stp>30/12/2016</stp>
        <stp>[Fichier Market data Bloomberg Multicurve.xlsm]basis!R36C7</stp>
        <tr r="G36" s="13"/>
      </tp>
      <tp t="e">
        <v>#N/A</v>
        <stp/>
        <stp>##V3_BDHV12</stp>
        <stp>JYBC4  Curncy</stp>
        <stp>Mid</stp>
        <stp>30/12/2016</stp>
        <stp>30/12/2016</stp>
        <stp>[Fichier Market data Bloomberg Multicurve.xlsm]basis!R37C8</stp>
        <tr r="H37" s="13"/>
      </tp>
      <tp t="e">
        <v>#N/A</v>
        <stp/>
        <stp>##V3_BDPV12</stp>
        <stp>EURCHF BGN Curncy</stp>
        <stp>SP_VOL_SURF_MID</stp>
        <stp>[Fichier Market data Bloomberg Multicurve.xlsm]Volatilites FX!R59C17</stp>
        <stp>REFERENCE_DATE</stp>
        <stp>20161230</stp>
        <stp>VOL_SURF_DELTA_OVR</stp>
        <stp>35</stp>
        <stp>VOL_SURF_MTY_OVR</stp>
        <stp>2W</stp>
        <stp>VOL_SURF_CALLPUT_OVR</stp>
        <stp>C</stp>
        <tr r="Q59" s="14"/>
      </tp>
      <tp t="e">
        <v>#N/A</v>
        <stp/>
        <stp>##V3_BDPV12</stp>
        <stp>EURCHF BGN Curncy</stp>
        <stp>SP_VOL_SURF_MID</stp>
        <stp>[Fichier Market data Bloomberg Multicurve.xlsm]Volatilites FX!R58C17</stp>
        <stp>REFERENCE_DATE</stp>
        <stp>20161230</stp>
        <stp>VOL_SURF_DELTA_OVR</stp>
        <stp>35</stp>
        <stp>VOL_SURF_MTY_OVR</stp>
        <stp>1W</stp>
        <stp>VOL_SURF_CALLPUT_OVR</stp>
        <stp>C</stp>
        <tr r="Q58" s="14"/>
      </tp>
      <tp t="e">
        <v>#N/A</v>
        <stp/>
        <stp>##V3_BDPV12</stp>
        <stp>EURCHF BGN Curncy</stp>
        <stp>SP_VOL_SURF_MID</stp>
        <stp>[Fichier Market data Bloomberg Multicurve.xlsm]Volatilites FX!R57C17</stp>
        <stp>REFERENCE_DATE</stp>
        <stp>20161230</stp>
        <stp>VOL_SURF_DELTA_OVR</stp>
        <stp>35</stp>
        <stp>VOL_SURF_MTY_OVR</stp>
        <stp>1D</stp>
        <stp>VOL_SURF_CALLPUT_OVR</stp>
        <stp>C</stp>
        <tr r="Q57" s="14"/>
      </tp>
      <tp t="e">
        <v>#N/A</v>
        <stp/>
        <stp>##V3_BDPV12</stp>
        <stp>EURCHF BGN Curncy</stp>
        <stp>SP_VOL_SURF_MID</stp>
        <stp>[Fichier Market data Bloomberg Multicurve.xlsm]Volatilites FX!R66C17</stp>
        <stp>REFERENCE_DATE</stp>
        <stp>20161230</stp>
        <stp>VOL_SURF_DELTA_OVR</stp>
        <stp>35</stp>
        <stp>VOL_SURF_MTY_OVR</stp>
        <stp>9M</stp>
        <stp>VOL_SURF_CALLPUT_OVR</stp>
        <stp>C</stp>
        <tr r="Q66" s="14"/>
      </tp>
      <tp t="e">
        <v>#N/A</v>
        <stp/>
        <stp>##V3_BDPV12</stp>
        <stp>EURCHF BGN Curncy</stp>
        <stp>SP_VOL_SURF_MID</stp>
        <stp>[Fichier Market data Bloomberg Multicurve.xlsm]Volatilites FX!R69C17</stp>
        <stp>REFERENCE_DATE</stp>
        <stp>20161230</stp>
        <stp>VOL_SURF_DELTA_OVR</stp>
        <stp>35</stp>
        <stp>VOL_SURF_MTY_OVR</stp>
        <stp>2Y</stp>
        <stp>VOL_SURF_CALLPUT_OVR</stp>
        <stp>C</stp>
        <tr r="Q69" s="14"/>
      </tp>
      <tp t="e">
        <v>#N/A</v>
        <stp/>
        <stp>##V3_BDPV12</stp>
        <stp>EURCHF BGN Curncy</stp>
        <stp>SP_VOL_SURF_MID</stp>
        <stp>[Fichier Market data Bloomberg Multicurve.xlsm]Volatilites FX!R67C17</stp>
        <stp>REFERENCE_DATE</stp>
        <stp>20161230</stp>
        <stp>VOL_SURF_DELTA_OVR</stp>
        <stp>35</stp>
        <stp>VOL_SURF_MTY_OVR</stp>
        <stp>1Y</stp>
        <stp>VOL_SURF_CALLPUT_OVR</stp>
        <stp>C</stp>
        <tr r="Q67" s="14"/>
      </tp>
      <tp t="e">
        <v>#N/A</v>
        <stp/>
        <stp>##V3_BDPV12</stp>
        <stp>EURCHF BGN Curncy</stp>
        <stp>SP_VOL_SURF_MID</stp>
        <stp>[Fichier Market data Bloomberg Multicurve.xlsm]Volatilites FX!R60C17</stp>
        <stp>REFERENCE_DATE</stp>
        <stp>20161230</stp>
        <stp>VOL_SURF_DELTA_OVR</stp>
        <stp>35</stp>
        <stp>VOL_SURF_MTY_OVR</stp>
        <stp>3W</stp>
        <stp>VOL_SURF_CALLPUT_OVR</stp>
        <stp>C</stp>
        <tr r="Q60" s="14"/>
      </tp>
      <tp t="e">
        <v>#N/A</v>
        <stp/>
        <stp>##V3_BDPV12</stp>
        <stp>EURCHF BGN Curncy</stp>
        <stp>SP_VOL_SURF_MID</stp>
        <stp>[Fichier Market data Bloomberg Multicurve.xlsm]Volatilites FX!R65C17</stp>
        <stp>REFERENCE_DATE</stp>
        <stp>20161230</stp>
        <stp>VOL_SURF_DELTA_OVR</stp>
        <stp>35</stp>
        <stp>VOL_SURF_MTY_OVR</stp>
        <stp>6M</stp>
        <stp>VOL_SURF_CALLPUT_OVR</stp>
        <stp>C</stp>
        <tr r="Q65" s="14"/>
      </tp>
      <tp t="e">
        <v>#N/A</v>
        <stp/>
        <stp>##V3_BDPV12</stp>
        <stp>EURCHF BGN Curncy</stp>
        <stp>SP_VOL_SURF_MID</stp>
        <stp>[Fichier Market data Bloomberg Multicurve.xlsm]Volatilites FX!R61C17</stp>
        <stp>REFERENCE_DATE</stp>
        <stp>20161230</stp>
        <stp>VOL_SURF_DELTA_OVR</stp>
        <stp>35</stp>
        <stp>VOL_SURF_MTY_OVR</stp>
        <stp>1M</stp>
        <stp>VOL_SURF_CALLPUT_OVR</stp>
        <stp>C</stp>
        <tr r="Q61" s="14"/>
      </tp>
      <tp t="e">
        <v>#N/A</v>
        <stp/>
        <stp>##V3_BDPV12</stp>
        <stp>EURCHF BGN Curncy</stp>
        <stp>SP_VOL_SURF_MID</stp>
        <stp>[Fichier Market data Bloomberg Multicurve.xlsm]Volatilites FX!R62C17</stp>
        <stp>REFERENCE_DATE</stp>
        <stp>20161230</stp>
        <stp>VOL_SURF_DELTA_OVR</stp>
        <stp>35</stp>
        <stp>VOL_SURF_MTY_OVR</stp>
        <stp>2M</stp>
        <stp>VOL_SURF_CALLPUT_OVR</stp>
        <stp>C</stp>
        <tr r="Q62" s="14"/>
      </tp>
      <tp t="e">
        <v>#N/A</v>
        <stp/>
        <stp>##V3_BDPV12</stp>
        <stp>EURCHF BGN Curncy</stp>
        <stp>SP_VOL_SURF_MID</stp>
        <stp>[Fichier Market data Bloomberg Multicurve.xlsm]Volatilites FX!R63C17</stp>
        <stp>REFERENCE_DATE</stp>
        <stp>20161230</stp>
        <stp>VOL_SURF_DELTA_OVR</stp>
        <stp>35</stp>
        <stp>VOL_SURF_MTY_OVR</stp>
        <stp>3M</stp>
        <stp>VOL_SURF_CALLPUT_OVR</stp>
        <stp>C</stp>
        <tr r="Q63" s="14"/>
      </tp>
      <tp t="e">
        <v>#N/A</v>
        <stp/>
        <stp>##V3_BDPV12</stp>
        <stp>EURCHF BGN Curncy</stp>
        <stp>SP_VOL_SURF_MID</stp>
        <stp>[Fichier Market data Bloomberg Multicurve.xlsm]Volatilites FX!R64C17</stp>
        <stp>REFERENCE_DATE</stp>
        <stp>20161230</stp>
        <stp>VOL_SURF_DELTA_OVR</stp>
        <stp>35</stp>
        <stp>VOL_SURF_MTY_OVR</stp>
        <stp>4M</stp>
        <stp>VOL_SURF_CALLPUT_OVR</stp>
        <stp>C</stp>
        <tr r="Q64" s="14"/>
      </tp>
      <tp t="e">
        <v>#N/A</v>
        <stp/>
        <stp>##V3_BDHV12</stp>
        <stp>S0315Z 48Y BLC2 Curncy</stp>
        <stp>Mid</stp>
        <stp>30/12/2016</stp>
        <stp>30/12/2016</stp>
        <stp>[Fichier Market data Bloomberg Multicurve.xlsm]GBP!R102C100</stp>
        <tr r="CV102" s="6"/>
      </tp>
      <tp t="e">
        <v>#N/A</v>
        <stp/>
        <stp>##V3_BDHV12</stp>
        <stp>S0315Z 49Y BLC2 Curncy</stp>
        <stp>Mid</stp>
        <stp>30/12/2016</stp>
        <stp>30/12/2016</stp>
        <stp>[Fichier Market data Bloomberg Multicurve.xlsm]GBP!R103C100</stp>
        <tr r="CV103" s="6"/>
      </tp>
      <tp t="e">
        <v>#N/A</v>
        <stp/>
        <stp>##V3_BDHV12</stp>
        <stp>S0315Z 46Y BLC2 Curncy</stp>
        <stp>Mid</stp>
        <stp>30/12/2016</stp>
        <stp>30/12/2016</stp>
        <stp>[Fichier Market data Bloomberg Multicurve.xlsm]GBP!R100C100</stp>
        <tr r="CV100" s="6"/>
      </tp>
      <tp t="e">
        <v>#N/A</v>
        <stp/>
        <stp>##V3_BDHV12</stp>
        <stp>S0315Z 47Y BLC2 Curncy</stp>
        <stp>Mid</stp>
        <stp>30/12/2016</stp>
        <stp>30/12/2016</stp>
        <stp>[Fichier Market data Bloomberg Multicurve.xlsm]GBP!R101C100</stp>
        <tr r="CV101" s="6"/>
      </tp>
      <tp t="e">
        <v>#N/A</v>
        <stp/>
        <stp>##V3_BDHV12</stp>
        <stp>S0315Z 50Y BLC2 Curncy</stp>
        <stp>Mid</stp>
        <stp>30/12/2016</stp>
        <stp>30/12/2016</stp>
        <stp>[Fichier Market data Bloomberg Multicurve.xlsm]GBP!R104C100</stp>
        <tr r="CV104" s="6"/>
      </tp>
      <tp t="e">
        <v>#N/A</v>
        <stp/>
        <stp>##V3_BDPV12</stp>
        <stp>EURCHF BGN Curncy</stp>
        <stp>SP_VOL_SURF_MID</stp>
        <stp>[Fichier Market data Bloomberg Multicurve.xlsm]Volatilites FX!R72C17</stp>
        <stp>REFERENCE_DATE</stp>
        <stp>20161230</stp>
        <stp>VOL_SURF_DELTA_OVR</stp>
        <stp>35</stp>
        <stp>VOL_SURF_MTY_OVR</stp>
        <stp>5Y</stp>
        <stp>VOL_SURF_CALLPUT_OVR</stp>
        <stp>C</stp>
        <tr r="Q72" s="14"/>
      </tp>
      <tp t="e">
        <v>#N/A</v>
        <stp/>
        <stp>##V3_BDPV12</stp>
        <stp>EURCHF BGN Curncy</stp>
        <stp>SP_VOL_SURF_MID</stp>
        <stp>[Fichier Market data Bloomberg Multicurve.xlsm]Volatilites FX!R73C17</stp>
        <stp>REFERENCE_DATE</stp>
        <stp>20161230</stp>
        <stp>VOL_SURF_DELTA_OVR</stp>
        <stp>35</stp>
        <stp>VOL_SURF_MTY_OVR</stp>
        <stp>7Y</stp>
        <stp>VOL_SURF_CALLPUT_OVR</stp>
        <stp>C</stp>
        <tr r="Q73" s="14"/>
      </tp>
      <tp t="e">
        <v>#N/A</v>
        <stp/>
        <stp>##V3_BDPV12</stp>
        <stp>EURCHF BGN Curncy</stp>
        <stp>SP_VOL_SURF_MID</stp>
        <stp>[Fichier Market data Bloomberg Multicurve.xlsm]Volatilites FX!R71C17</stp>
        <stp>REFERENCE_DATE</stp>
        <stp>20161230</stp>
        <stp>VOL_SURF_DELTA_OVR</stp>
        <stp>35</stp>
        <stp>VOL_SURF_MTY_OVR</stp>
        <stp>4Y</stp>
        <stp>VOL_SURF_CALLPUT_OVR</stp>
        <stp>C</stp>
        <tr r="Q71" s="14"/>
      </tp>
      <tp t="e">
        <v>#N/A</v>
        <stp/>
        <stp>##V3_BDPV12</stp>
        <stp>EURCHF BGN Curncy</stp>
        <stp>SP_VOL_SURF_MID</stp>
        <stp>[Fichier Market data Bloomberg Multicurve.xlsm]Volatilites FX!R70C17</stp>
        <stp>REFERENCE_DATE</stp>
        <stp>20161230</stp>
        <stp>VOL_SURF_DELTA_OVR</stp>
        <stp>35</stp>
        <stp>VOL_SURF_MTY_OVR</stp>
        <stp>3Y</stp>
        <stp>VOL_SURF_CALLPUT_OVR</stp>
        <stp>C</stp>
        <tr r="Q70" s="14"/>
      </tp>
      <tp t="e">
        <v>#N/A</v>
        <stp/>
        <stp>##V3_BCURVEV12</stp>
        <stp>[Fichier Market data Bloomberg Multicurve.xlsm]JPY!R12C43</stp>
        <stp>S308</stp>
        <stp>CurveDate=42734</stp>
        <stp>View=Extended</stp>
        <tr r="AQ12" s="8"/>
      </tp>
      <tp t="e">
        <v>#N/A</v>
        <stp/>
        <stp>##V3_BDHV12</stp>
        <stp>BPSIVF5  Curncy</stp>
        <stp>Mid</stp>
        <stp>30/12/2016</stp>
        <stp>30/12/2016</stp>
        <stp>[Fichier Market data Bloomberg Multicurve.xlsm]basis!R38C6</stp>
        <tr r="F38" s="13"/>
      </tp>
      <tp t="e">
        <v>#N/A</v>
        <stp/>
        <stp>##V3_BDHV12</stp>
        <stp>BP0001M  Index</stp>
        <stp>Last Price</stp>
        <stp>30/12/2015</stp>
        <stp>30/12/2016</stp>
        <stp>[Fichier Market data Bloomberg Multicurve.xlsm]Historiques fixing!R10C27</stp>
        <stp>cols=2;rows=255</stp>
        <tr r="AA10" s="9"/>
      </tp>
      <tp t="e">
        <v>#N/A</v>
        <stp/>
        <stp>##V3_BDHV12</stp>
        <stp>US0012M  Index</stp>
        <stp>Last Price</stp>
        <stp>30/12/2015</stp>
        <stp>30/12/2016</stp>
        <stp>[Fichier Market data Bloomberg Multicurve.xlsm]Historiques fixing!R10C24</stp>
        <stp>cols=2;rows=255</stp>
        <tr r="X10" s="9"/>
      </tp>
      <tp t="e">
        <v>#N/A</v>
        <stp/>
        <stp>##V3_BCURVEV12</stp>
        <stp>[Fichier Market data Bloomberg Multicurve.xlsm]USD!R12C3</stp>
        <stp>S42</stp>
        <stp>CurveDate=42734</stp>
        <stp>View=Extended</stp>
        <tr r="C12" s="5"/>
      </tp>
      <tp t="e">
        <v>#N/A</v>
        <stp/>
        <stp>##V3_BDHV12</stp>
        <stp>EUR8Y BGNL Curncy</stp>
        <stp>Mid</stp>
        <stp>30/12/2016</stp>
        <stp>30/12/2016</stp>
        <stp>[Fichier Market data Bloomberg Multicurve.xlsm]Swaps points!R34C6</stp>
        <tr r="F34" s="12"/>
      </tp>
      <tp t="e">
        <v>#N/A</v>
        <stp/>
        <stp>##V3_BDPV12</stp>
        <stp>EURCHF BGN Curncy</stp>
        <stp>SP_VOL_SURF_MID</stp>
        <stp>[Fichier Market data Bloomberg Multicurve.xlsm]Volatilites FX!R66C21</stp>
        <stp>REFERENCE_DATE</stp>
        <stp>20161230</stp>
        <stp>VOL_SURF_DELTA_OVR</stp>
        <stp>15</stp>
        <stp>VOL_SURF_MTY_OVR</stp>
        <stp>9M</stp>
        <stp>VOL_SURF_CALLPUT_OVR</stp>
        <stp>C</stp>
        <tr r="U66" s="14"/>
      </tp>
      <tp t="e">
        <v>#N/A</v>
        <stp/>
        <stp>##V3_BDPV12</stp>
        <stp>EURCHF BGN Curncy</stp>
        <stp>SP_VOL_SURF_MID</stp>
        <stp>[Fichier Market data Bloomberg Multicurve.xlsm]Volatilites FX!R69C21</stp>
        <stp>REFERENCE_DATE</stp>
        <stp>20161230</stp>
        <stp>VOL_SURF_DELTA_OVR</stp>
        <stp>15</stp>
        <stp>VOL_SURF_MTY_OVR</stp>
        <stp>2Y</stp>
        <stp>VOL_SURF_CALLPUT_OVR</stp>
        <stp>C</stp>
        <tr r="U69" s="14"/>
      </tp>
      <tp t="e">
        <v>#N/A</v>
        <stp/>
        <stp>##V3_BDPV12</stp>
        <stp>EURCHF BGN Curncy</stp>
        <stp>SP_VOL_SURF_MID</stp>
        <stp>[Fichier Market data Bloomberg Multicurve.xlsm]Volatilites FX!R67C21</stp>
        <stp>REFERENCE_DATE</stp>
        <stp>20161230</stp>
        <stp>VOL_SURF_DELTA_OVR</stp>
        <stp>15</stp>
        <stp>VOL_SURF_MTY_OVR</stp>
        <stp>1Y</stp>
        <stp>VOL_SURF_CALLPUT_OVR</stp>
        <stp>C</stp>
        <tr r="U67" s="14"/>
      </tp>
      <tp t="e">
        <v>#N/A</v>
        <stp/>
        <stp>##V3_BDPV12</stp>
        <stp>EURCHF BGN Curncy</stp>
        <stp>SP_VOL_SURF_MID</stp>
        <stp>[Fichier Market data Bloomberg Multicurve.xlsm]Volatilites FX!R61C21</stp>
        <stp>REFERENCE_DATE</stp>
        <stp>20161230</stp>
        <stp>VOL_SURF_DELTA_OVR</stp>
        <stp>15</stp>
        <stp>VOL_SURF_MTY_OVR</stp>
        <stp>1M</stp>
        <stp>VOL_SURF_CALLPUT_OVR</stp>
        <stp>C</stp>
        <tr r="U61" s="14"/>
      </tp>
      <tp t="e">
        <v>#N/A</v>
        <stp/>
        <stp>##V3_BDPV12</stp>
        <stp>EURCHF BGN Curncy</stp>
        <stp>SP_VOL_SURF_MID</stp>
        <stp>[Fichier Market data Bloomberg Multicurve.xlsm]Volatilites FX!R62C21</stp>
        <stp>REFERENCE_DATE</stp>
        <stp>20161230</stp>
        <stp>VOL_SURF_DELTA_OVR</stp>
        <stp>15</stp>
        <stp>VOL_SURF_MTY_OVR</stp>
        <stp>2M</stp>
        <stp>VOL_SURF_CALLPUT_OVR</stp>
        <stp>C</stp>
        <tr r="U62" s="14"/>
      </tp>
      <tp t="e">
        <v>#N/A</v>
        <stp/>
        <stp>##V3_BDPV12</stp>
        <stp>EURCHF BGN Curncy</stp>
        <stp>SP_VOL_SURF_MID</stp>
        <stp>[Fichier Market data Bloomberg Multicurve.xlsm]Volatilites FX!R63C21</stp>
        <stp>REFERENCE_DATE</stp>
        <stp>20161230</stp>
        <stp>VOL_SURF_DELTA_OVR</stp>
        <stp>15</stp>
        <stp>VOL_SURF_MTY_OVR</stp>
        <stp>3M</stp>
        <stp>VOL_SURF_CALLPUT_OVR</stp>
        <stp>C</stp>
        <tr r="U63" s="14"/>
      </tp>
      <tp t="e">
        <v>#N/A</v>
        <stp/>
        <stp>##V3_BDPV12</stp>
        <stp>EURCHF BGN Curncy</stp>
        <stp>SP_VOL_SURF_MID</stp>
        <stp>[Fichier Market data Bloomberg Multicurve.xlsm]Volatilites FX!R64C21</stp>
        <stp>REFERENCE_DATE</stp>
        <stp>20161230</stp>
        <stp>VOL_SURF_DELTA_OVR</stp>
        <stp>15</stp>
        <stp>VOL_SURF_MTY_OVR</stp>
        <stp>4M</stp>
        <stp>VOL_SURF_CALLPUT_OVR</stp>
        <stp>C</stp>
        <tr r="U64" s="14"/>
      </tp>
      <tp t="e">
        <v>#N/A</v>
        <stp/>
        <stp>##V3_BDPV12</stp>
        <stp>EURCHF BGN Curncy</stp>
        <stp>SP_VOL_SURF_MID</stp>
        <stp>[Fichier Market data Bloomberg Multicurve.xlsm]Volatilites FX!R60C21</stp>
        <stp>REFERENCE_DATE</stp>
        <stp>20161230</stp>
        <stp>VOL_SURF_DELTA_OVR</stp>
        <stp>15</stp>
        <stp>VOL_SURF_MTY_OVR</stp>
        <stp>3W</stp>
        <stp>VOL_SURF_CALLPUT_OVR</stp>
        <stp>C</stp>
        <tr r="U60" s="14"/>
      </tp>
      <tp t="e">
        <v>#N/A</v>
        <stp/>
        <stp>##V3_BDPV12</stp>
        <stp>EURCHF BGN Curncy</stp>
        <stp>SP_VOL_SURF_MID</stp>
        <stp>[Fichier Market data Bloomberg Multicurve.xlsm]Volatilites FX!R65C21</stp>
        <stp>REFERENCE_DATE</stp>
        <stp>20161230</stp>
        <stp>VOL_SURF_DELTA_OVR</stp>
        <stp>15</stp>
        <stp>VOL_SURF_MTY_OVR</stp>
        <stp>6M</stp>
        <stp>VOL_SURF_CALLPUT_OVR</stp>
        <stp>C</stp>
        <tr r="U65" s="14"/>
      </tp>
      <tp t="e">
        <v>#N/A</v>
        <stp/>
        <stp>##V3_BDPV12</stp>
        <stp>EURCHF BGN Curncy</stp>
        <stp>SP_VOL_SURF_MID</stp>
        <stp>[Fichier Market data Bloomberg Multicurve.xlsm]Volatilites FX!R59C22</stp>
        <stp>REFERENCE_DATE</stp>
        <stp>20161230</stp>
        <stp>VOL_SURF_DELTA_OVR</stp>
        <stp>15</stp>
        <stp>VOL_SURF_MTY_OVR</stp>
        <stp>2W</stp>
        <stp>VOL_SURF_CALLPUT_OVR</stp>
        <stp>P</stp>
        <tr r="V59" s="14"/>
      </tp>
      <tp t="e">
        <v>#N/A</v>
        <stp/>
        <stp>##V3_BDPV12</stp>
        <stp>EURCHF BGN Curncy</stp>
        <stp>SP_VOL_SURF_MID</stp>
        <stp>[Fichier Market data Bloomberg Multicurve.xlsm]Volatilites FX!R58C22</stp>
        <stp>REFERENCE_DATE</stp>
        <stp>20161230</stp>
        <stp>VOL_SURF_DELTA_OVR</stp>
        <stp>15</stp>
        <stp>VOL_SURF_MTY_OVR</stp>
        <stp>1W</stp>
        <stp>VOL_SURF_CALLPUT_OVR</stp>
        <stp>P</stp>
        <tr r="V58" s="14"/>
      </tp>
      <tp t="e">
        <v>#N/A</v>
        <stp/>
        <stp>##V3_BDPV12</stp>
        <stp>EURCHF BGN Curncy</stp>
        <stp>SP_VOL_SURF_MID</stp>
        <stp>[Fichier Market data Bloomberg Multicurve.xlsm]Volatilites FX!R73C20</stp>
        <stp>REFERENCE_DATE</stp>
        <stp>20161230</stp>
        <stp>VOL_SURF_DELTA_OVR</stp>
        <stp>25</stp>
        <stp>VOL_SURF_MTY_OVR</stp>
        <stp>7Y</stp>
        <stp>VOL_SURF_CALLPUT_OVR</stp>
        <stp>P</stp>
        <tr r="T73" s="14"/>
      </tp>
      <tp t="e">
        <v>#N/A</v>
        <stp/>
        <stp>##V3_BDPV12</stp>
        <stp>EURCHF BGN Curncy</stp>
        <stp>SP_VOL_SURF_MID</stp>
        <stp>[Fichier Market data Bloomberg Multicurve.xlsm]Volatilites FX!R71C20</stp>
        <stp>REFERENCE_DATE</stp>
        <stp>20161230</stp>
        <stp>VOL_SURF_DELTA_OVR</stp>
        <stp>25</stp>
        <stp>VOL_SURF_MTY_OVR</stp>
        <stp>4Y</stp>
        <stp>VOL_SURF_CALLPUT_OVR</stp>
        <stp>P</stp>
        <tr r="T71" s="14"/>
      </tp>
      <tp t="e">
        <v>#N/A</v>
        <stp/>
        <stp>##V3_BDPV12</stp>
        <stp>EURCHF BGN Curncy</stp>
        <stp>SP_VOL_SURF_MID</stp>
        <stp>[Fichier Market data Bloomberg Multicurve.xlsm]Volatilites FX!R57C22</stp>
        <stp>REFERENCE_DATE</stp>
        <stp>20161230</stp>
        <stp>VOL_SURF_DELTA_OVR</stp>
        <stp>15</stp>
        <stp>VOL_SURF_MTY_OVR</stp>
        <stp>1D</stp>
        <stp>VOL_SURF_CALLPUT_OVR</stp>
        <stp>P</stp>
        <tr r="V57" s="14"/>
      </tp>
      <tp t="e">
        <v>#N/A</v>
        <stp/>
        <stp>##V3_BDPV12</stp>
        <stp>EURCHF BGN Curncy</stp>
        <stp>SP_VOL_SURF_MID</stp>
        <stp>[Fichier Market data Bloomberg Multicurve.xlsm]Volatilites FX!R72C20</stp>
        <stp>REFERENCE_DATE</stp>
        <stp>20161230</stp>
        <stp>VOL_SURF_DELTA_OVR</stp>
        <stp>25</stp>
        <stp>VOL_SURF_MTY_OVR</stp>
        <stp>5Y</stp>
        <stp>VOL_SURF_CALLPUT_OVR</stp>
        <stp>P</stp>
        <tr r="T72" s="14"/>
      </tp>
      <tp t="e">
        <v>#N/A</v>
        <stp/>
        <stp>##V3_BDPV12</stp>
        <stp>EURCHF BGN Curncy</stp>
        <stp>SP_VOL_SURF_MID</stp>
        <stp>[Fichier Market data Bloomberg Multicurve.xlsm]Volatilites FX!R70C20</stp>
        <stp>REFERENCE_DATE</stp>
        <stp>20161230</stp>
        <stp>VOL_SURF_DELTA_OVR</stp>
        <stp>25</stp>
        <stp>VOL_SURF_MTY_OVR</stp>
        <stp>3Y</stp>
        <stp>VOL_SURF_CALLPUT_OVR</stp>
        <stp>P</stp>
        <tr r="T70" s="14"/>
      </tp>
      <tp t="e">
        <v>#N/A</v>
        <stp/>
        <stp>##V3_BDHV12</stp>
        <stp>JYBC1  Curncy</stp>
        <stp>Mid</stp>
        <stp>30/12/2016</stp>
        <stp>30/12/2016</stp>
        <stp>[Fichier Market data Bloomberg Multicurve.xlsm]basis!R34C8</stp>
        <tr r="H34" s="13"/>
      </tp>
      <tp t="e">
        <v>#N/A</v>
        <stp/>
        <stp>##V3_BDPV12</stp>
        <stp>EURCHF BGN Curncy</stp>
        <stp>SP_VOL_SURF_MID</stp>
        <stp>[Fichier Market data Bloomberg Multicurve.xlsm]Volatilites FX!R58C23</stp>
        <stp>REFERENCE_DATE</stp>
        <stp>20161230</stp>
        <stp>VOL_SURF_DELTA_OVR</stp>
        <stp>10</stp>
        <stp>VOL_SURF_MTY_OVR</stp>
        <stp>1W</stp>
        <stp>VOL_SURF_CALLPUT_OVR</stp>
        <stp>C</stp>
        <tr r="W58" s="14"/>
      </tp>
      <tp t="e">
        <v>#N/A</v>
        <stp/>
        <stp>##V3_BDPV12</stp>
        <stp>EURCHF BGN Curncy</stp>
        <stp>SP_VOL_SURF_MID</stp>
        <stp>[Fichier Market data Bloomberg Multicurve.xlsm]Volatilites FX!R59C23</stp>
        <stp>REFERENCE_DATE</stp>
        <stp>20161230</stp>
        <stp>VOL_SURF_DELTA_OVR</stp>
        <stp>10</stp>
        <stp>VOL_SURF_MTY_OVR</stp>
        <stp>2W</stp>
        <stp>VOL_SURF_CALLPUT_OVR</stp>
        <stp>C</stp>
        <tr r="W59" s="14"/>
      </tp>
      <tp t="e">
        <v>#N/A</v>
        <stp/>
        <stp>##V3_BDPV12</stp>
        <stp>EURCHF BGN Curncy</stp>
        <stp>SP_VOL_SURF_MID</stp>
        <stp>[Fichier Market data Bloomberg Multicurve.xlsm]Volatilites FX!R73C21</stp>
        <stp>REFERENCE_DATE</stp>
        <stp>20161230</stp>
        <stp>VOL_SURF_DELTA_OVR</stp>
        <stp>15</stp>
        <stp>VOL_SURF_MTY_OVR</stp>
        <stp>7Y</stp>
        <stp>VOL_SURF_CALLPUT_OVR</stp>
        <stp>C</stp>
        <tr r="U73" s="14"/>
      </tp>
      <tp t="e">
        <v>#N/A</v>
        <stp/>
        <stp>##V3_BDPV12</stp>
        <stp>EURCHF BGN Curncy</stp>
        <stp>SP_VOL_SURF_MID</stp>
        <stp>[Fichier Market data Bloomberg Multicurve.xlsm]Volatilites FX!R71C21</stp>
        <stp>REFERENCE_DATE</stp>
        <stp>20161230</stp>
        <stp>VOL_SURF_DELTA_OVR</stp>
        <stp>15</stp>
        <stp>VOL_SURF_MTY_OVR</stp>
        <stp>4Y</stp>
        <stp>VOL_SURF_CALLPUT_OVR</stp>
        <stp>C</stp>
        <tr r="U71" s="14"/>
      </tp>
      <tp t="e">
        <v>#N/A</v>
        <stp/>
        <stp>##V3_BDPV12</stp>
        <stp>EURCHF BGN Curncy</stp>
        <stp>SP_VOL_SURF_MID</stp>
        <stp>[Fichier Market data Bloomberg Multicurve.xlsm]Volatilites FX!R57C23</stp>
        <stp>REFERENCE_DATE</stp>
        <stp>20161230</stp>
        <stp>VOL_SURF_DELTA_OVR</stp>
        <stp>10</stp>
        <stp>VOL_SURF_MTY_OVR</stp>
        <stp>1D</stp>
        <stp>VOL_SURF_CALLPUT_OVR</stp>
        <stp>C</stp>
        <tr r="W57" s="14"/>
      </tp>
      <tp t="e">
        <v>#N/A</v>
        <stp/>
        <stp>##V3_BDPV12</stp>
        <stp>EURCHF BGN Curncy</stp>
        <stp>SP_VOL_SURF_MID</stp>
        <stp>[Fichier Market data Bloomberg Multicurve.xlsm]Volatilites FX!R72C21</stp>
        <stp>REFERENCE_DATE</stp>
        <stp>20161230</stp>
        <stp>VOL_SURF_DELTA_OVR</stp>
        <stp>15</stp>
        <stp>VOL_SURF_MTY_OVR</stp>
        <stp>5Y</stp>
        <stp>VOL_SURF_CALLPUT_OVR</stp>
        <stp>C</stp>
        <tr r="U72" s="14"/>
      </tp>
      <tp t="e">
        <v>#N/A</v>
        <stp/>
        <stp>##V3_BDPV12</stp>
        <stp>EURCHF BGN Curncy</stp>
        <stp>SP_VOL_SURF_MID</stp>
        <stp>[Fichier Market data Bloomberg Multicurve.xlsm]Volatilites FX!R70C21</stp>
        <stp>REFERENCE_DATE</stp>
        <stp>20161230</stp>
        <stp>VOL_SURF_DELTA_OVR</stp>
        <stp>15</stp>
        <stp>VOL_SURF_MTY_OVR</stp>
        <stp>3Y</stp>
        <stp>VOL_SURF_CALLPUT_OVR</stp>
        <stp>C</stp>
        <tr r="U70" s="14"/>
      </tp>
      <tp t="e">
        <v>#N/A</v>
        <stp/>
        <stp>##V3_BDPV12</stp>
        <stp>EURCHF BGN Curncy</stp>
        <stp>SP_VOL_SURF_MID</stp>
        <stp>[Fichier Market data Bloomberg Multicurve.xlsm]Volatilites FX!R66C20</stp>
        <stp>REFERENCE_DATE</stp>
        <stp>20161230</stp>
        <stp>VOL_SURF_DELTA_OVR</stp>
        <stp>25</stp>
        <stp>VOL_SURF_MTY_OVR</stp>
        <stp>9M</stp>
        <stp>VOL_SURF_CALLPUT_OVR</stp>
        <stp>P</stp>
        <tr r="T66" s="14"/>
      </tp>
      <tp t="e">
        <v>#N/A</v>
        <stp/>
        <stp>##V3_BDPV12</stp>
        <stp>EURCHF BGN Curncy</stp>
        <stp>SP_VOL_SURF_MID</stp>
        <stp>[Fichier Market data Bloomberg Multicurve.xlsm]Volatilites FX!R69C20</stp>
        <stp>REFERENCE_DATE</stp>
        <stp>20161230</stp>
        <stp>VOL_SURF_DELTA_OVR</stp>
        <stp>25</stp>
        <stp>VOL_SURF_MTY_OVR</stp>
        <stp>2Y</stp>
        <stp>VOL_SURF_CALLPUT_OVR</stp>
        <stp>P</stp>
        <tr r="T69" s="14"/>
      </tp>
      <tp t="e">
        <v>#N/A</v>
        <stp/>
        <stp>##V3_BDPV12</stp>
        <stp>EURCHF BGN Curncy</stp>
        <stp>SP_VOL_SURF_MID</stp>
        <stp>[Fichier Market data Bloomberg Multicurve.xlsm]Volatilites FX!R67C20</stp>
        <stp>REFERENCE_DATE</stp>
        <stp>20161230</stp>
        <stp>VOL_SURF_DELTA_OVR</stp>
        <stp>25</stp>
        <stp>VOL_SURF_MTY_OVR</stp>
        <stp>1Y</stp>
        <stp>VOL_SURF_CALLPUT_OVR</stp>
        <stp>P</stp>
        <tr r="T67" s="14"/>
      </tp>
      <tp t="e">
        <v>#N/A</v>
        <stp/>
        <stp>##V3_BDPV12</stp>
        <stp>EURCHF BGN Curncy</stp>
        <stp>SP_VOL_SURF_MID</stp>
        <stp>[Fichier Market data Bloomberg Multicurve.xlsm]Volatilites FX!R61C20</stp>
        <stp>REFERENCE_DATE</stp>
        <stp>20161230</stp>
        <stp>VOL_SURF_DELTA_OVR</stp>
        <stp>25</stp>
        <stp>VOL_SURF_MTY_OVR</stp>
        <stp>1M</stp>
        <stp>VOL_SURF_CALLPUT_OVR</stp>
        <stp>P</stp>
        <tr r="T61" s="14"/>
      </tp>
      <tp t="e">
        <v>#N/A</v>
        <stp/>
        <stp>##V3_BDPV12</stp>
        <stp>EURCHF BGN Curncy</stp>
        <stp>SP_VOL_SURF_MID</stp>
        <stp>[Fichier Market data Bloomberg Multicurve.xlsm]Volatilites FX!R62C20</stp>
        <stp>REFERENCE_DATE</stp>
        <stp>20161230</stp>
        <stp>VOL_SURF_DELTA_OVR</stp>
        <stp>25</stp>
        <stp>VOL_SURF_MTY_OVR</stp>
        <stp>2M</stp>
        <stp>VOL_SURF_CALLPUT_OVR</stp>
        <stp>P</stp>
        <tr r="T62" s="14"/>
      </tp>
      <tp t="e">
        <v>#N/A</v>
        <stp/>
        <stp>##V3_BDPV12</stp>
        <stp>EURCHF BGN Curncy</stp>
        <stp>SP_VOL_SURF_MID</stp>
        <stp>[Fichier Market data Bloomberg Multicurve.xlsm]Volatilites FX!R63C20</stp>
        <stp>REFERENCE_DATE</stp>
        <stp>20161230</stp>
        <stp>VOL_SURF_DELTA_OVR</stp>
        <stp>25</stp>
        <stp>VOL_SURF_MTY_OVR</stp>
        <stp>3M</stp>
        <stp>VOL_SURF_CALLPUT_OVR</stp>
        <stp>P</stp>
        <tr r="T63" s="14"/>
      </tp>
      <tp t="e">
        <v>#N/A</v>
        <stp/>
        <stp>##V3_BDPV12</stp>
        <stp>EURCHF BGN Curncy</stp>
        <stp>SP_VOL_SURF_MID</stp>
        <stp>[Fichier Market data Bloomberg Multicurve.xlsm]Volatilites FX!R64C20</stp>
        <stp>REFERENCE_DATE</stp>
        <stp>20161230</stp>
        <stp>VOL_SURF_DELTA_OVR</stp>
        <stp>25</stp>
        <stp>VOL_SURF_MTY_OVR</stp>
        <stp>4M</stp>
        <stp>VOL_SURF_CALLPUT_OVR</stp>
        <stp>P</stp>
        <tr r="T64" s="14"/>
      </tp>
      <tp t="e">
        <v>#N/A</v>
        <stp/>
        <stp>##V3_BDPV12</stp>
        <stp>EURCHF BGN Curncy</stp>
        <stp>SP_VOL_SURF_MID</stp>
        <stp>[Fichier Market data Bloomberg Multicurve.xlsm]Volatilites FX!R60C20</stp>
        <stp>REFERENCE_DATE</stp>
        <stp>20161230</stp>
        <stp>VOL_SURF_DELTA_OVR</stp>
        <stp>25</stp>
        <stp>VOL_SURF_MTY_OVR</stp>
        <stp>3W</stp>
        <stp>VOL_SURF_CALLPUT_OVR</stp>
        <stp>P</stp>
        <tr r="T60" s="14"/>
      </tp>
      <tp t="e">
        <v>#N/A</v>
        <stp/>
        <stp>##V3_BDPV12</stp>
        <stp>EURCHF BGN Curncy</stp>
        <stp>SP_VOL_SURF_MID</stp>
        <stp>[Fichier Market data Bloomberg Multicurve.xlsm]Volatilites FX!R65C20</stp>
        <stp>REFERENCE_DATE</stp>
        <stp>20161230</stp>
        <stp>VOL_SURF_DELTA_OVR</stp>
        <stp>25</stp>
        <stp>VOL_SURF_MTY_OVR</stp>
        <stp>6M</stp>
        <stp>VOL_SURF_CALLPUT_OVR</stp>
        <stp>P</stp>
        <tr r="T65" s="14"/>
      </tp>
      <tp t="e">
        <v>#N/A</v>
        <stp/>
        <stp>##V3_BDHV12</stp>
        <stp>JYBB2  Curncy</stp>
        <stp>Mid</stp>
        <stp>30/12/2016</stp>
        <stp>30/12/2016</stp>
        <stp>[Fichier Market data Bloomberg Multicurve.xlsm]basis!R35C7</stp>
        <tr r="G35" s="13"/>
      </tp>
      <tp t="e">
        <v>#N/A</v>
        <stp/>
        <stp>##V3_BDPV12</stp>
        <stp>EURCHF BGN Curncy</stp>
        <stp>SP_VOL_SURF_MID</stp>
        <stp>[Fichier Market data Bloomberg Multicurve.xlsm]Volatilites FX!R66C23</stp>
        <stp>REFERENCE_DATE</stp>
        <stp>20161230</stp>
        <stp>VOL_SURF_DELTA_OVR</stp>
        <stp>10</stp>
        <stp>VOL_SURF_MTY_OVR</stp>
        <stp>9M</stp>
        <stp>VOL_SURF_CALLPUT_OVR</stp>
        <stp>C</stp>
        <tr r="W66" s="14"/>
      </tp>
      <tp t="e">
        <v>#N/A</v>
        <stp/>
        <stp>##V3_BDPV12</stp>
        <stp>EURCHF BGN Curncy</stp>
        <stp>SP_VOL_SURF_MID</stp>
        <stp>[Fichier Market data Bloomberg Multicurve.xlsm]Volatilites FX!R69C23</stp>
        <stp>REFERENCE_DATE</stp>
        <stp>20161230</stp>
        <stp>VOL_SURF_DELTA_OVR</stp>
        <stp>10</stp>
        <stp>VOL_SURF_MTY_OVR</stp>
        <stp>2Y</stp>
        <stp>VOL_SURF_CALLPUT_OVR</stp>
        <stp>C</stp>
        <tr r="W69" s="14"/>
      </tp>
      <tp t="e">
        <v>#N/A</v>
        <stp/>
        <stp>##V3_BDPV12</stp>
        <stp>EURCHF BGN Curncy</stp>
        <stp>SP_VOL_SURF_MID</stp>
        <stp>[Fichier Market data Bloomberg Multicurve.xlsm]Volatilites FX!R67C23</stp>
        <stp>REFERENCE_DATE</stp>
        <stp>20161230</stp>
        <stp>VOL_SURF_DELTA_OVR</stp>
        <stp>10</stp>
        <stp>VOL_SURF_MTY_OVR</stp>
        <stp>1Y</stp>
        <stp>VOL_SURF_CALLPUT_OVR</stp>
        <stp>C</stp>
        <tr r="W67" s="14"/>
      </tp>
      <tp t="e">
        <v>#N/A</v>
        <stp/>
        <stp>##V3_BDPV12</stp>
        <stp>EURCHF BGN Curncy</stp>
        <stp>SP_VOL_SURF_MID</stp>
        <stp>[Fichier Market data Bloomberg Multicurve.xlsm]Volatilites FX!R61C23</stp>
        <stp>REFERENCE_DATE</stp>
        <stp>20161230</stp>
        <stp>VOL_SURF_DELTA_OVR</stp>
        <stp>10</stp>
        <stp>VOL_SURF_MTY_OVR</stp>
        <stp>1M</stp>
        <stp>VOL_SURF_CALLPUT_OVR</stp>
        <stp>C</stp>
        <tr r="W61" s="14"/>
      </tp>
      <tp t="e">
        <v>#N/A</v>
        <stp/>
        <stp>##V3_BDPV12</stp>
        <stp>EURCHF BGN Curncy</stp>
        <stp>SP_VOL_SURF_MID</stp>
        <stp>[Fichier Market data Bloomberg Multicurve.xlsm]Volatilites FX!R62C23</stp>
        <stp>REFERENCE_DATE</stp>
        <stp>20161230</stp>
        <stp>VOL_SURF_DELTA_OVR</stp>
        <stp>10</stp>
        <stp>VOL_SURF_MTY_OVR</stp>
        <stp>2M</stp>
        <stp>VOL_SURF_CALLPUT_OVR</stp>
        <stp>C</stp>
        <tr r="W62" s="14"/>
      </tp>
      <tp t="e">
        <v>#N/A</v>
        <stp/>
        <stp>##V3_BDPV12</stp>
        <stp>EURCHF BGN Curncy</stp>
        <stp>SP_VOL_SURF_MID</stp>
        <stp>[Fichier Market data Bloomberg Multicurve.xlsm]Volatilites FX!R63C23</stp>
        <stp>REFERENCE_DATE</stp>
        <stp>20161230</stp>
        <stp>VOL_SURF_DELTA_OVR</stp>
        <stp>10</stp>
        <stp>VOL_SURF_MTY_OVR</stp>
        <stp>3M</stp>
        <stp>VOL_SURF_CALLPUT_OVR</stp>
        <stp>C</stp>
        <tr r="W63" s="14"/>
      </tp>
      <tp t="e">
        <v>#N/A</v>
        <stp/>
        <stp>##V3_BDPV12</stp>
        <stp>EURCHF BGN Curncy</stp>
        <stp>SP_VOL_SURF_MID</stp>
        <stp>[Fichier Market data Bloomberg Multicurve.xlsm]Volatilites FX!R64C23</stp>
        <stp>REFERENCE_DATE</stp>
        <stp>20161230</stp>
        <stp>VOL_SURF_DELTA_OVR</stp>
        <stp>10</stp>
        <stp>VOL_SURF_MTY_OVR</stp>
        <stp>4M</stp>
        <stp>VOL_SURF_CALLPUT_OVR</stp>
        <stp>C</stp>
        <tr r="W64" s="14"/>
      </tp>
      <tp t="e">
        <v>#N/A</v>
        <stp/>
        <stp>##V3_BDPV12</stp>
        <stp>EURCHF BGN Curncy</stp>
        <stp>SP_VOL_SURF_MID</stp>
        <stp>[Fichier Market data Bloomberg Multicurve.xlsm]Volatilites FX!R60C23</stp>
        <stp>REFERENCE_DATE</stp>
        <stp>20161230</stp>
        <stp>VOL_SURF_DELTA_OVR</stp>
        <stp>10</stp>
        <stp>VOL_SURF_MTY_OVR</stp>
        <stp>3W</stp>
        <stp>VOL_SURF_CALLPUT_OVR</stp>
        <stp>C</stp>
        <tr r="W60" s="14"/>
      </tp>
      <tp t="e">
        <v>#N/A</v>
        <stp/>
        <stp>##V3_BDPV12</stp>
        <stp>EURCHF BGN Curncy</stp>
        <stp>SP_VOL_SURF_MID</stp>
        <stp>[Fichier Market data Bloomberg Multicurve.xlsm]Volatilites FX!R65C23</stp>
        <stp>REFERENCE_DATE</stp>
        <stp>20161230</stp>
        <stp>VOL_SURF_DELTA_OVR</stp>
        <stp>10</stp>
        <stp>VOL_SURF_MTY_OVR</stp>
        <stp>6M</stp>
        <stp>VOL_SURF_CALLPUT_OVR</stp>
        <stp>C</stp>
        <tr r="W65" s="14"/>
      </tp>
      <tp t="e">
        <v>#N/A</v>
        <stp/>
        <stp>##V3_BDPV12</stp>
        <stp>EURCHF BGN Curncy</stp>
        <stp>SP_VOL_SURF_MID</stp>
        <stp>[Fichier Market data Bloomberg Multicurve.xlsm]Volatilites FX!R58C20</stp>
        <stp>REFERENCE_DATE</stp>
        <stp>20161230</stp>
        <stp>VOL_SURF_DELTA_OVR</stp>
        <stp>25</stp>
        <stp>VOL_SURF_MTY_OVR</stp>
        <stp>1W</stp>
        <stp>VOL_SURF_CALLPUT_OVR</stp>
        <stp>P</stp>
        <tr r="T58" s="14"/>
      </tp>
      <tp t="e">
        <v>#N/A</v>
        <stp/>
        <stp>##V3_BDPV12</stp>
        <stp>EURCHF BGN Curncy</stp>
        <stp>SP_VOL_SURF_MID</stp>
        <stp>[Fichier Market data Bloomberg Multicurve.xlsm]Volatilites FX!R59C20</stp>
        <stp>REFERENCE_DATE</stp>
        <stp>20161230</stp>
        <stp>VOL_SURF_DELTA_OVR</stp>
        <stp>25</stp>
        <stp>VOL_SURF_MTY_OVR</stp>
        <stp>2W</stp>
        <stp>VOL_SURF_CALLPUT_OVR</stp>
        <stp>P</stp>
        <tr r="T59" s="14"/>
      </tp>
      <tp t="e">
        <v>#N/A</v>
        <stp/>
        <stp>##V3_BDPV12</stp>
        <stp>EURCHF BGN Curncy</stp>
        <stp>SP_VOL_SURF_MID</stp>
        <stp>[Fichier Market data Bloomberg Multicurve.xlsm]Volatilites FX!R72C22</stp>
        <stp>REFERENCE_DATE</stp>
        <stp>20161230</stp>
        <stp>VOL_SURF_DELTA_OVR</stp>
        <stp>15</stp>
        <stp>VOL_SURF_MTY_OVR</stp>
        <stp>5Y</stp>
        <stp>VOL_SURF_CALLPUT_OVR</stp>
        <stp>P</stp>
        <tr r="V72" s="14"/>
      </tp>
      <tp t="e">
        <v>#N/A</v>
        <stp/>
        <stp>##V3_BDPV12</stp>
        <stp>EURCHF BGN Curncy</stp>
        <stp>SP_VOL_SURF_MID</stp>
        <stp>[Fichier Market data Bloomberg Multicurve.xlsm]Volatilites FX!R71C22</stp>
        <stp>REFERENCE_DATE</stp>
        <stp>20161230</stp>
        <stp>VOL_SURF_DELTA_OVR</stp>
        <stp>15</stp>
        <stp>VOL_SURF_MTY_OVR</stp>
        <stp>4Y</stp>
        <stp>VOL_SURF_CALLPUT_OVR</stp>
        <stp>P</stp>
        <tr r="V71" s="14"/>
      </tp>
      <tp t="e">
        <v>#N/A</v>
        <stp/>
        <stp>##V3_BDPV12</stp>
        <stp>EURCHF BGN Curncy</stp>
        <stp>SP_VOL_SURF_MID</stp>
        <stp>[Fichier Market data Bloomberg Multicurve.xlsm]Volatilites FX!R57C20</stp>
        <stp>REFERENCE_DATE</stp>
        <stp>20161230</stp>
        <stp>VOL_SURF_DELTA_OVR</stp>
        <stp>25</stp>
        <stp>VOL_SURF_MTY_OVR</stp>
        <stp>1D</stp>
        <stp>VOL_SURF_CALLPUT_OVR</stp>
        <stp>P</stp>
        <tr r="T57" s="14"/>
      </tp>
      <tp t="e">
        <v>#N/A</v>
        <stp/>
        <stp>##V3_BDPV12</stp>
        <stp>EURCHF BGN Curncy</stp>
        <stp>SP_VOL_SURF_MID</stp>
        <stp>[Fichier Market data Bloomberg Multicurve.xlsm]Volatilites FX!R73C22</stp>
        <stp>REFERENCE_DATE</stp>
        <stp>20161230</stp>
        <stp>VOL_SURF_DELTA_OVR</stp>
        <stp>15</stp>
        <stp>VOL_SURF_MTY_OVR</stp>
        <stp>7Y</stp>
        <stp>VOL_SURF_CALLPUT_OVR</stp>
        <stp>P</stp>
        <tr r="V73" s="14"/>
      </tp>
      <tp t="e">
        <v>#N/A</v>
        <stp/>
        <stp>##V3_BDPV12</stp>
        <stp>EURCHF BGN Curncy</stp>
        <stp>SP_VOL_SURF_MID</stp>
        <stp>[Fichier Market data Bloomberg Multicurve.xlsm]Volatilites FX!R70C22</stp>
        <stp>REFERENCE_DATE</stp>
        <stp>20161230</stp>
        <stp>VOL_SURF_DELTA_OVR</stp>
        <stp>15</stp>
        <stp>VOL_SURF_MTY_OVR</stp>
        <stp>3Y</stp>
        <stp>VOL_SURF_CALLPUT_OVR</stp>
        <stp>P</stp>
        <tr r="V70" s="14"/>
      </tp>
      <tp t="e">
        <v>#N/A</v>
        <stp/>
        <stp>##V3_BDPV12</stp>
        <stp>EURCHF BGN Curncy</stp>
        <stp>SP_VOL_SURF_MID</stp>
        <stp>[Fichier Market data Bloomberg Multicurve.xlsm]Volatilites FX!R58C21</stp>
        <stp>REFERENCE_DATE</stp>
        <stp>20161230</stp>
        <stp>VOL_SURF_DELTA_OVR</stp>
        <stp>15</stp>
        <stp>VOL_SURF_MTY_OVR</stp>
        <stp>1W</stp>
        <stp>VOL_SURF_CALLPUT_OVR</stp>
        <stp>C</stp>
        <tr r="U58" s="14"/>
      </tp>
      <tp t="e">
        <v>#N/A</v>
        <stp/>
        <stp>##V3_BDPV12</stp>
        <stp>EURCHF BGN Curncy</stp>
        <stp>SP_VOL_SURF_MID</stp>
        <stp>[Fichier Market data Bloomberg Multicurve.xlsm]Volatilites FX!R59C21</stp>
        <stp>REFERENCE_DATE</stp>
        <stp>20161230</stp>
        <stp>VOL_SURF_DELTA_OVR</stp>
        <stp>15</stp>
        <stp>VOL_SURF_MTY_OVR</stp>
        <stp>2W</stp>
        <stp>VOL_SURF_CALLPUT_OVR</stp>
        <stp>C</stp>
        <tr r="U59" s="14"/>
      </tp>
      <tp t="e">
        <v>#N/A</v>
        <stp/>
        <stp>##V3_BDPV12</stp>
        <stp>EURCHF BGN Curncy</stp>
        <stp>SP_VOL_SURF_MID</stp>
        <stp>[Fichier Market data Bloomberg Multicurve.xlsm]Volatilites FX!R73C23</stp>
        <stp>REFERENCE_DATE</stp>
        <stp>20161230</stp>
        <stp>VOL_SURF_DELTA_OVR</stp>
        <stp>10</stp>
        <stp>VOL_SURF_MTY_OVR</stp>
        <stp>7Y</stp>
        <stp>VOL_SURF_CALLPUT_OVR</stp>
        <stp>C</stp>
        <tr r="W73" s="14"/>
      </tp>
      <tp t="e">
        <v>#N/A</v>
        <stp/>
        <stp>##V3_BDPV12</stp>
        <stp>EURCHF BGN Curncy</stp>
        <stp>SP_VOL_SURF_MID</stp>
        <stp>[Fichier Market data Bloomberg Multicurve.xlsm]Volatilites FX!R71C23</stp>
        <stp>REFERENCE_DATE</stp>
        <stp>20161230</stp>
        <stp>VOL_SURF_DELTA_OVR</stp>
        <stp>10</stp>
        <stp>VOL_SURF_MTY_OVR</stp>
        <stp>4Y</stp>
        <stp>VOL_SURF_CALLPUT_OVR</stp>
        <stp>C</stp>
        <tr r="W71" s="14"/>
      </tp>
      <tp t="e">
        <v>#N/A</v>
        <stp/>
        <stp>##V3_BDPV12</stp>
        <stp>EURCHF BGN Curncy</stp>
        <stp>SP_VOL_SURF_MID</stp>
        <stp>[Fichier Market data Bloomberg Multicurve.xlsm]Volatilites FX!R57C21</stp>
        <stp>REFERENCE_DATE</stp>
        <stp>20161230</stp>
        <stp>VOL_SURF_DELTA_OVR</stp>
        <stp>15</stp>
        <stp>VOL_SURF_MTY_OVR</stp>
        <stp>1D</stp>
        <stp>VOL_SURF_CALLPUT_OVR</stp>
        <stp>C</stp>
        <tr r="U57" s="14"/>
      </tp>
      <tp t="e">
        <v>#N/A</v>
        <stp/>
        <stp>##V3_BDPV12</stp>
        <stp>EURCHF BGN Curncy</stp>
        <stp>SP_VOL_SURF_MID</stp>
        <stp>[Fichier Market data Bloomberg Multicurve.xlsm]Volatilites FX!R72C23</stp>
        <stp>REFERENCE_DATE</stp>
        <stp>20161230</stp>
        <stp>VOL_SURF_DELTA_OVR</stp>
        <stp>10</stp>
        <stp>VOL_SURF_MTY_OVR</stp>
        <stp>5Y</stp>
        <stp>VOL_SURF_CALLPUT_OVR</stp>
        <stp>C</stp>
        <tr r="W72" s="14"/>
      </tp>
      <tp t="e">
        <v>#N/A</v>
        <stp/>
        <stp>##V3_BDPV12</stp>
        <stp>EURCHF BGN Curncy</stp>
        <stp>SP_VOL_SURF_MID</stp>
        <stp>[Fichier Market data Bloomberg Multicurve.xlsm]Volatilites FX!R70C23</stp>
        <stp>REFERENCE_DATE</stp>
        <stp>20161230</stp>
        <stp>VOL_SURF_DELTA_OVR</stp>
        <stp>10</stp>
        <stp>VOL_SURF_MTY_OVR</stp>
        <stp>3Y</stp>
        <stp>VOL_SURF_CALLPUT_OVR</stp>
        <stp>C</stp>
        <tr r="W70" s="14"/>
      </tp>
      <tp t="e">
        <v>#N/A</v>
        <stp/>
        <stp>##V3_BDPV12</stp>
        <stp>EURCHF BGN Curncy</stp>
        <stp>SP_VOL_SURF_MID</stp>
        <stp>[Fichier Market data Bloomberg Multicurve.xlsm]Volatilites FX!R66C22</stp>
        <stp>REFERENCE_DATE</stp>
        <stp>20161230</stp>
        <stp>VOL_SURF_DELTA_OVR</stp>
        <stp>15</stp>
        <stp>VOL_SURF_MTY_OVR</stp>
        <stp>9M</stp>
        <stp>VOL_SURF_CALLPUT_OVR</stp>
        <stp>P</stp>
        <tr r="V66" s="14"/>
      </tp>
      <tp t="e">
        <v>#N/A</v>
        <stp/>
        <stp>##V3_BDPV12</stp>
        <stp>EURCHF BGN Curncy</stp>
        <stp>SP_VOL_SURF_MID</stp>
        <stp>[Fichier Market data Bloomberg Multicurve.xlsm]Volatilites FX!R69C22</stp>
        <stp>REFERENCE_DATE</stp>
        <stp>20161230</stp>
        <stp>VOL_SURF_DELTA_OVR</stp>
        <stp>15</stp>
        <stp>VOL_SURF_MTY_OVR</stp>
        <stp>2Y</stp>
        <stp>VOL_SURF_CALLPUT_OVR</stp>
        <stp>P</stp>
        <tr r="V69" s="14"/>
      </tp>
      <tp t="e">
        <v>#N/A</v>
        <stp/>
        <stp>##V3_BDPV12</stp>
        <stp>EURCHF BGN Curncy</stp>
        <stp>SP_VOL_SURF_MID</stp>
        <stp>[Fichier Market data Bloomberg Multicurve.xlsm]Volatilites FX!R67C22</stp>
        <stp>REFERENCE_DATE</stp>
        <stp>20161230</stp>
        <stp>VOL_SURF_DELTA_OVR</stp>
        <stp>15</stp>
        <stp>VOL_SURF_MTY_OVR</stp>
        <stp>1Y</stp>
        <stp>VOL_SURF_CALLPUT_OVR</stp>
        <stp>P</stp>
        <tr r="V67" s="14"/>
      </tp>
      <tp t="e">
        <v>#N/A</v>
        <stp/>
        <stp>##V3_BDPV12</stp>
        <stp>EURCHF BGN Curncy</stp>
        <stp>SP_VOL_SURF_MID</stp>
        <stp>[Fichier Market data Bloomberg Multicurve.xlsm]Volatilites FX!R60C22</stp>
        <stp>REFERENCE_DATE</stp>
        <stp>20161230</stp>
        <stp>VOL_SURF_DELTA_OVR</stp>
        <stp>15</stp>
        <stp>VOL_SURF_MTY_OVR</stp>
        <stp>3W</stp>
        <stp>VOL_SURF_CALLPUT_OVR</stp>
        <stp>P</stp>
        <tr r="V60" s="14"/>
      </tp>
      <tp t="e">
        <v>#N/A</v>
        <stp/>
        <stp>##V3_BDPV12</stp>
        <stp>EURCHF BGN Curncy</stp>
        <stp>SP_VOL_SURF_MID</stp>
        <stp>[Fichier Market data Bloomberg Multicurve.xlsm]Volatilites FX!R65C22</stp>
        <stp>REFERENCE_DATE</stp>
        <stp>20161230</stp>
        <stp>VOL_SURF_DELTA_OVR</stp>
        <stp>15</stp>
        <stp>VOL_SURF_MTY_OVR</stp>
        <stp>6M</stp>
        <stp>VOL_SURF_CALLPUT_OVR</stp>
        <stp>P</stp>
        <tr r="V65" s="14"/>
      </tp>
      <tp t="e">
        <v>#N/A</v>
        <stp/>
        <stp>##V3_BDPV12</stp>
        <stp>EURCHF BGN Curncy</stp>
        <stp>SP_VOL_SURF_MID</stp>
        <stp>[Fichier Market data Bloomberg Multicurve.xlsm]Volatilites FX!R61C22</stp>
        <stp>REFERENCE_DATE</stp>
        <stp>20161230</stp>
        <stp>VOL_SURF_DELTA_OVR</stp>
        <stp>15</stp>
        <stp>VOL_SURF_MTY_OVR</stp>
        <stp>1M</stp>
        <stp>VOL_SURF_CALLPUT_OVR</stp>
        <stp>P</stp>
        <tr r="V61" s="14"/>
      </tp>
      <tp t="e">
        <v>#N/A</v>
        <stp/>
        <stp>##V3_BDPV12</stp>
        <stp>EURCHF BGN Curncy</stp>
        <stp>SP_VOL_SURF_MID</stp>
        <stp>[Fichier Market data Bloomberg Multicurve.xlsm]Volatilites FX!R62C22</stp>
        <stp>REFERENCE_DATE</stp>
        <stp>20161230</stp>
        <stp>VOL_SURF_DELTA_OVR</stp>
        <stp>15</stp>
        <stp>VOL_SURF_MTY_OVR</stp>
        <stp>2M</stp>
        <stp>VOL_SURF_CALLPUT_OVR</stp>
        <stp>P</stp>
        <tr r="V62" s="14"/>
      </tp>
      <tp t="e">
        <v>#N/A</v>
        <stp/>
        <stp>##V3_BDPV12</stp>
        <stp>EURCHF BGN Curncy</stp>
        <stp>SP_VOL_SURF_MID</stp>
        <stp>[Fichier Market data Bloomberg Multicurve.xlsm]Volatilites FX!R63C22</stp>
        <stp>REFERENCE_DATE</stp>
        <stp>20161230</stp>
        <stp>VOL_SURF_DELTA_OVR</stp>
        <stp>15</stp>
        <stp>VOL_SURF_MTY_OVR</stp>
        <stp>3M</stp>
        <stp>VOL_SURF_CALLPUT_OVR</stp>
        <stp>P</stp>
        <tr r="V63" s="14"/>
      </tp>
      <tp t="e">
        <v>#N/A</v>
        <stp/>
        <stp>##V3_BDPV12</stp>
        <stp>EURCHF BGN Curncy</stp>
        <stp>SP_VOL_SURF_MID</stp>
        <stp>[Fichier Market data Bloomberg Multicurve.xlsm]Volatilites FX!R64C22</stp>
        <stp>REFERENCE_DATE</stp>
        <stp>20161230</stp>
        <stp>VOL_SURF_DELTA_OVR</stp>
        <stp>15</stp>
        <stp>VOL_SURF_MTY_OVR</stp>
        <stp>4M</stp>
        <stp>VOL_SURF_CALLPUT_OVR</stp>
        <stp>P</stp>
        <tr r="V64" s="14"/>
      </tp>
      <tp t="e">
        <v>#N/A</v>
        <stp/>
        <stp>##V3_BDPV12</stp>
        <stp>EURCHF BGN Curncy</stp>
        <stp>SP_VOL_SURF_MID</stp>
        <stp>[Fichier Market data Bloomberg Multicurve.xlsm]Volatilites FX!R72C24</stp>
        <stp>REFERENCE_DATE</stp>
        <stp>20161230</stp>
        <stp>VOL_SURF_DELTA_OVR</stp>
        <stp>10</stp>
        <stp>VOL_SURF_MTY_OVR</stp>
        <stp>5Y</stp>
        <stp>VOL_SURF_CALLPUT_OVR</stp>
        <stp>P</stp>
        <tr r="X72" s="14"/>
      </tp>
      <tp t="e">
        <v>#N/A</v>
        <stp/>
        <stp>##V3_BDPV12</stp>
        <stp>EURCHF BGN Curncy</stp>
        <stp>SP_VOL_SURF_MID</stp>
        <stp>[Fichier Market data Bloomberg Multicurve.xlsm]Volatilites FX!R71C24</stp>
        <stp>REFERENCE_DATE</stp>
        <stp>20161230</stp>
        <stp>VOL_SURF_DELTA_OVR</stp>
        <stp>10</stp>
        <stp>VOL_SURF_MTY_OVR</stp>
        <stp>4Y</stp>
        <stp>VOL_SURF_CALLPUT_OVR</stp>
        <stp>P</stp>
        <tr r="X71" s="14"/>
      </tp>
      <tp t="e">
        <v>#N/A</v>
        <stp/>
        <stp>##V3_BDPV12</stp>
        <stp>EURCHF BGN Curncy</stp>
        <stp>SP_VOL_SURF_MID</stp>
        <stp>[Fichier Market data Bloomberg Multicurve.xlsm]Volatilites FX!R73C24</stp>
        <stp>REFERENCE_DATE</stp>
        <stp>20161230</stp>
        <stp>VOL_SURF_DELTA_OVR</stp>
        <stp>10</stp>
        <stp>VOL_SURF_MTY_OVR</stp>
        <stp>7Y</stp>
        <stp>VOL_SURF_CALLPUT_OVR</stp>
        <stp>P</stp>
        <tr r="X73" s="14"/>
      </tp>
      <tp t="e">
        <v>#N/A</v>
        <stp/>
        <stp>##V3_BDPV12</stp>
        <stp>EURCHF BGN Curncy</stp>
        <stp>SP_VOL_SURF_MID</stp>
        <stp>[Fichier Market data Bloomberg Multicurve.xlsm]Volatilites FX!R70C24</stp>
        <stp>REFERENCE_DATE</stp>
        <stp>20161230</stp>
        <stp>VOL_SURF_DELTA_OVR</stp>
        <stp>10</stp>
        <stp>VOL_SURF_MTY_OVR</stp>
        <stp>3Y</stp>
        <stp>VOL_SURF_CALLPUT_OVR</stp>
        <stp>P</stp>
        <tr r="X70" s="14"/>
      </tp>
      <tp t="e">
        <v>#N/A</v>
        <stp/>
        <stp>##V3_BDHV12</stp>
        <stp>EUR2M BGNL Curncy</stp>
        <stp>Mid</stp>
        <stp>30/12/2016</stp>
        <stp>30/12/2016</stp>
        <stp>[Fichier Market data Bloomberg Multicurve.xlsm]Swaps points!R14C6</stp>
        <tr r="F14" s="12"/>
      </tp>
      <tp t="e">
        <v>#N/A</v>
        <stp/>
        <stp>##V3_BDPV12</stp>
        <stp>EURCHF BGN Curncy</stp>
        <stp>SP_VOL_SURF_MID</stp>
        <stp>[Fichier Market data Bloomberg Multicurve.xlsm]Volatilites FX!R66C24</stp>
        <stp>REFERENCE_DATE</stp>
        <stp>20161230</stp>
        <stp>VOL_SURF_DELTA_OVR</stp>
        <stp>10</stp>
        <stp>VOL_SURF_MTY_OVR</stp>
        <stp>9M</stp>
        <stp>VOL_SURF_CALLPUT_OVR</stp>
        <stp>P</stp>
        <tr r="X66" s="14"/>
      </tp>
      <tp t="e">
        <v>#N/A</v>
        <stp/>
        <stp>##V3_BDPV12</stp>
        <stp>EURCHF BGN Curncy</stp>
        <stp>SP_VOL_SURF_MID</stp>
        <stp>[Fichier Market data Bloomberg Multicurve.xlsm]Volatilites FX!R69C24</stp>
        <stp>REFERENCE_DATE</stp>
        <stp>20161230</stp>
        <stp>VOL_SURF_DELTA_OVR</stp>
        <stp>10</stp>
        <stp>VOL_SURF_MTY_OVR</stp>
        <stp>2Y</stp>
        <stp>VOL_SURF_CALLPUT_OVR</stp>
        <stp>P</stp>
        <tr r="X69" s="14"/>
      </tp>
      <tp t="e">
        <v>#N/A</v>
        <stp/>
        <stp>##V3_BDPV12</stp>
        <stp>EURCHF BGN Curncy</stp>
        <stp>SP_VOL_SURF_MID</stp>
        <stp>[Fichier Market data Bloomberg Multicurve.xlsm]Volatilites FX!R67C24</stp>
        <stp>REFERENCE_DATE</stp>
        <stp>20161230</stp>
        <stp>VOL_SURF_DELTA_OVR</stp>
        <stp>10</stp>
        <stp>VOL_SURF_MTY_OVR</stp>
        <stp>1Y</stp>
        <stp>VOL_SURF_CALLPUT_OVR</stp>
        <stp>P</stp>
        <tr r="X67" s="14"/>
      </tp>
      <tp t="e">
        <v>#N/A</v>
        <stp/>
        <stp>##V3_BDPV12</stp>
        <stp>EURCHF BGN Curncy</stp>
        <stp>SP_VOL_SURF_MID</stp>
        <stp>[Fichier Market data Bloomberg Multicurve.xlsm]Volatilites FX!R60C24</stp>
        <stp>REFERENCE_DATE</stp>
        <stp>20161230</stp>
        <stp>VOL_SURF_DELTA_OVR</stp>
        <stp>10</stp>
        <stp>VOL_SURF_MTY_OVR</stp>
        <stp>3W</stp>
        <stp>VOL_SURF_CALLPUT_OVR</stp>
        <stp>P</stp>
        <tr r="X60" s="14"/>
      </tp>
      <tp t="e">
        <v>#N/A</v>
        <stp/>
        <stp>##V3_BDPV12</stp>
        <stp>EURCHF BGN Curncy</stp>
        <stp>SP_VOL_SURF_MID</stp>
        <stp>[Fichier Market data Bloomberg Multicurve.xlsm]Volatilites FX!R65C24</stp>
        <stp>REFERENCE_DATE</stp>
        <stp>20161230</stp>
        <stp>VOL_SURF_DELTA_OVR</stp>
        <stp>10</stp>
        <stp>VOL_SURF_MTY_OVR</stp>
        <stp>6M</stp>
        <stp>VOL_SURF_CALLPUT_OVR</stp>
        <stp>P</stp>
        <tr r="X65" s="14"/>
      </tp>
      <tp t="e">
        <v>#N/A</v>
        <stp/>
        <stp>##V3_BDPV12</stp>
        <stp>EURCHF BGN Curncy</stp>
        <stp>SP_VOL_SURF_MID</stp>
        <stp>[Fichier Market data Bloomberg Multicurve.xlsm]Volatilites FX!R61C24</stp>
        <stp>REFERENCE_DATE</stp>
        <stp>20161230</stp>
        <stp>VOL_SURF_DELTA_OVR</stp>
        <stp>10</stp>
        <stp>VOL_SURF_MTY_OVR</stp>
        <stp>1M</stp>
        <stp>VOL_SURF_CALLPUT_OVR</stp>
        <stp>P</stp>
        <tr r="X61" s="14"/>
      </tp>
      <tp t="e">
        <v>#N/A</v>
        <stp/>
        <stp>##V3_BDPV12</stp>
        <stp>EURCHF BGN Curncy</stp>
        <stp>SP_VOL_SURF_MID</stp>
        <stp>[Fichier Market data Bloomberg Multicurve.xlsm]Volatilites FX!R62C24</stp>
        <stp>REFERENCE_DATE</stp>
        <stp>20161230</stp>
        <stp>VOL_SURF_DELTA_OVR</stp>
        <stp>10</stp>
        <stp>VOL_SURF_MTY_OVR</stp>
        <stp>2M</stp>
        <stp>VOL_SURF_CALLPUT_OVR</stp>
        <stp>P</stp>
        <tr r="X62" s="14"/>
      </tp>
      <tp t="e">
        <v>#N/A</v>
        <stp/>
        <stp>##V3_BDPV12</stp>
        <stp>EURCHF BGN Curncy</stp>
        <stp>SP_VOL_SURF_MID</stp>
        <stp>[Fichier Market data Bloomberg Multicurve.xlsm]Volatilites FX!R63C24</stp>
        <stp>REFERENCE_DATE</stp>
        <stp>20161230</stp>
        <stp>VOL_SURF_DELTA_OVR</stp>
        <stp>10</stp>
        <stp>VOL_SURF_MTY_OVR</stp>
        <stp>3M</stp>
        <stp>VOL_SURF_CALLPUT_OVR</stp>
        <stp>P</stp>
        <tr r="X63" s="14"/>
      </tp>
      <tp t="e">
        <v>#N/A</v>
        <stp/>
        <stp>##V3_BDPV12</stp>
        <stp>EURCHF BGN Curncy</stp>
        <stp>SP_VOL_SURF_MID</stp>
        <stp>[Fichier Market data Bloomberg Multicurve.xlsm]Volatilites FX!R64C24</stp>
        <stp>REFERENCE_DATE</stp>
        <stp>20161230</stp>
        <stp>VOL_SURF_DELTA_OVR</stp>
        <stp>10</stp>
        <stp>VOL_SURF_MTY_OVR</stp>
        <stp>4M</stp>
        <stp>VOL_SURF_CALLPUT_OVR</stp>
        <stp>P</stp>
        <tr r="X64" s="14"/>
      </tp>
      <tp t="e">
        <v>#N/A</v>
        <stp/>
        <stp>##V3_BDPV12</stp>
        <stp>EURCHF BGN Curncy</stp>
        <stp>SP_VOL_SURF_MID</stp>
        <stp>[Fichier Market data Bloomberg Multicurve.xlsm]Volatilites FX!R59C24</stp>
        <stp>REFERENCE_DATE</stp>
        <stp>20161230</stp>
        <stp>VOL_SURF_DELTA_OVR</stp>
        <stp>10</stp>
        <stp>VOL_SURF_MTY_OVR</stp>
        <stp>2W</stp>
        <stp>VOL_SURF_CALLPUT_OVR</stp>
        <stp>P</stp>
        <tr r="X59" s="14"/>
      </tp>
      <tp t="e">
        <v>#N/A</v>
        <stp/>
        <stp>##V3_BDPV12</stp>
        <stp>EURCHF BGN Curncy</stp>
        <stp>SP_VOL_SURF_MID</stp>
        <stp>[Fichier Market data Bloomberg Multicurve.xlsm]Volatilites FX!R58C24</stp>
        <stp>REFERENCE_DATE</stp>
        <stp>20161230</stp>
        <stp>VOL_SURF_DELTA_OVR</stp>
        <stp>10</stp>
        <stp>VOL_SURF_MTY_OVR</stp>
        <stp>1W</stp>
        <stp>VOL_SURF_CALLPUT_OVR</stp>
        <stp>P</stp>
        <tr r="X58" s="14"/>
      </tp>
      <tp t="e">
        <v>#N/A</v>
        <stp/>
        <stp>##V3_BDPV12</stp>
        <stp>EURCHF BGN Curncy</stp>
        <stp>SP_VOL_SURF_MID</stp>
        <stp>[Fichier Market data Bloomberg Multicurve.xlsm]Volatilites FX!R57C24</stp>
        <stp>REFERENCE_DATE</stp>
        <stp>20161230</stp>
        <stp>VOL_SURF_DELTA_OVR</stp>
        <stp>10</stp>
        <stp>VOL_SURF_MTY_OVR</stp>
        <stp>1D</stp>
        <stp>VOL_SURF_CALLPUT_OVR</stp>
        <stp>P</stp>
        <tr r="X57" s="14"/>
      </tp>
      <tp t="e">
        <v>#N/A</v>
        <stp/>
        <stp>##V3_BCURVEV12</stp>
        <stp>[Fichier Market data Bloomberg Multicurve.xlsm]EUR!R12C23</stp>
        <stp>S232</stp>
        <stp>CurveDate=42734</stp>
        <stp>View=Extended</stp>
        <tr r="W12" s="4"/>
      </tp>
      <tp t="e">
        <v>#N/A</v>
        <stp/>
        <stp>##V3_BDHV12</stp>
        <stp>BPSIVF6  Curncy</stp>
        <stp>Mid</stp>
        <stp>30/12/2016</stp>
        <stp>30/12/2016</stp>
        <stp>[Fichier Market data Bloomberg Multicurve.xlsm]basis!R39C6</stp>
        <tr r="F39" s="13"/>
      </tp>
      <tp t="e">
        <v>#N/A</v>
        <stp/>
        <stp>##V3_BDHV12</stp>
        <stp>US0003M  Index</stp>
        <stp>Last Price</stp>
        <stp>30/12/2015</stp>
        <stp>30/12/2016</stp>
        <stp>[Fichier Market data Bloomberg Multicurve.xlsm]Historiques fixing!R10C18</stp>
        <stp>cols=2;rows=255</stp>
        <tr r="R10" s="9"/>
      </tp>
      <tp t="e">
        <v>#N/A</v>
        <stp/>
        <stp>##V3_BDHV12</stp>
        <stp>EUR9Y BGNL Curncy</stp>
        <stp>Mid</stp>
        <stp>30/12/2016</stp>
        <stp>30/12/2016</stp>
        <stp>[Fichier Market data Bloomberg Multicurve.xlsm]Swaps points!R35C6</stp>
        <tr r="F35" s="12"/>
      </tp>
      <tp t="e">
        <v>#N/A</v>
        <stp/>
        <stp>##V3_BDHV12</stp>
        <stp>JYBB1  Curncy</stp>
        <stp>Mid</stp>
        <stp>30/12/2016</stp>
        <stp>30/12/2016</stp>
        <stp>[Fichier Market data Bloomberg Multicurve.xlsm]basis!R34C7</stp>
        <tr r="G34" s="13"/>
      </tp>
      <tp t="e">
        <v>#N/A</v>
        <stp/>
        <stp>##V3_BDHV12</stp>
        <stp>JYBC2  Curncy</stp>
        <stp>Mid</stp>
        <stp>30/12/2016</stp>
        <stp>30/12/2016</stp>
        <stp>[Fichier Market data Bloomberg Multicurve.xlsm]basis!R35C8</stp>
        <tr r="H35" s="13"/>
      </tp>
      <tp t="e">
        <v>#N/A</v>
        <stp/>
        <stp>##V3_BDHV12</stp>
        <stp>EUR3M BGNL Curncy</stp>
        <stp>Mid</stp>
        <stp>30/12/2016</stp>
        <stp>30/12/2016</stp>
        <stp>[Fichier Market data Bloomberg Multicurve.xlsm]Swaps points!R15C6</stp>
        <tr r="F15" s="12"/>
      </tp>
      <tp t="e">
        <v>#N/A</v>
        <stp/>
        <stp>##V3_BDHV12</stp>
        <stp>EUR012M  Index</stp>
        <stp>Last Price</stp>
        <stp>30/12/2015</stp>
        <stp>30/12/2016</stp>
        <stp>[Fichier Market data Bloomberg Multicurve.xlsm]Historiques fixing!R10C12</stp>
        <stp>cols=2;rows=259</stp>
        <tr r="L10" s="9"/>
      </tp>
      <tp t="e">
        <v>#N/A</v>
        <stp/>
        <stp>##V3_BDHV12</stp>
        <stp>BPSCVA6  Curncy</stp>
        <stp>Mid</stp>
        <stp>30/12/2016</stp>
        <stp>30/12/2016</stp>
        <stp>[Fichier Market data Bloomberg Multicurve.xlsm]basis!R39C5</stp>
        <tr r="E39" s="13"/>
      </tp>
      <tp t="e">
        <v>#N/A</v>
        <stp/>
        <stp>##V3_BDHV12</stp>
        <stp>JYBC9  Curncy</stp>
        <stp>Mid</stp>
        <stp>30/12/2016</stp>
        <stp>30/12/2016</stp>
        <stp>[Fichier Market data Bloomberg Multicurve.xlsm]basis!R42C8</stp>
        <tr r="H42" s="13"/>
      </tp>
      <tp t="e">
        <v>#N/A</v>
        <stp/>
        <stp>##V3_BDHV12</stp>
        <stp>EUR6Y BGNL Curncy</stp>
        <stp>Mid</stp>
        <stp>30/12/2016</stp>
        <stp>30/12/2016</stp>
        <stp>[Fichier Market data Bloomberg Multicurve.xlsm]Swaps points!R32C6</stp>
        <tr r="F32" s="12"/>
      </tp>
      <tp t="e">
        <v>#N/A</v>
        <stp/>
        <stp>##V3_BDHV12</stp>
        <stp>EUR3W BGNL Curncy</stp>
        <stp>Mid</stp>
        <stp>30/12/2016</stp>
        <stp>30/12/2016</stp>
        <stp>[Fichier Market data Bloomberg Multicurve.xlsm]Swaps points!R12C6</stp>
        <tr r="F12" s="12"/>
      </tp>
      <tp t="e">
        <v>#N/A</v>
        <stp/>
        <stp>##V3_BCURVEV12</stp>
        <stp>[Fichier Market data Bloomberg Multicurve.xlsm]EUR!R12C80</stp>
        <stp>S314</stp>
        <stp>CurveDate=42734</stp>
        <stp>View=Extended</stp>
        <tr r="CB12" s="4"/>
      </tp>
      <tp t="e">
        <v>#N/A</v>
        <stp/>
        <stp>##V3_BDHV12</stp>
        <stp>BPSCVA5  Curncy</stp>
        <stp>Mid</stp>
        <stp>30/12/2016</stp>
        <stp>30/12/2016</stp>
        <stp>[Fichier Market data Bloomberg Multicurve.xlsm]basis!R38C5</stp>
        <tr r="E38" s="13"/>
      </tp>
      <tp t="e">
        <v>#N/A</v>
        <stp/>
        <stp>##V3_BDHV12</stp>
        <stp>BP0006M  Index</stp>
        <stp>Last Price</stp>
        <stp>30/12/2015</stp>
        <stp>30/12/2016</stp>
        <stp>[Fichier Market data Bloomberg Multicurve.xlsm]Historiques fixing!R10C33</stp>
        <stp>cols=2;rows=255</stp>
        <tr r="AG10" s="9"/>
      </tp>
      <tp t="e">
        <v>#N/A</v>
        <stp/>
        <stp>##V3_BDHV12</stp>
        <stp>JYBB9  Curncy</stp>
        <stp>Mid</stp>
        <stp>30/12/2016</stp>
        <stp>30/12/2016</stp>
        <stp>[Fichier Market data Bloomberg Multicurve.xlsm]basis!R42C7</stp>
        <tr r="G42" s="13"/>
      </tp>
      <tp t="e">
        <v>#N/A</v>
        <stp/>
        <stp>##V3_BDHV12</stp>
        <stp>EUR7Y BGNL Curncy</stp>
        <stp>Mid</stp>
        <stp>30/12/2016</stp>
        <stp>30/12/2016</stp>
        <stp>[Fichier Market data Bloomberg Multicurve.xlsm]Swaps points!R33C6</stp>
        <tr r="F33" s="12"/>
      </tp>
      <tp t="e">
        <v>#N/A</v>
        <stp/>
        <stp>##V3_BDHV12</stp>
        <stp>EUR1M BGNL Curncy</stp>
        <stp>Mid</stp>
        <stp>30/12/2016</stp>
        <stp>30/12/2016</stp>
        <stp>[Fichier Market data Bloomberg Multicurve.xlsm]Swaps points!R13C6</stp>
        <tr r="F13" s="12"/>
      </tp>
      <tp t="e">
        <v>#N/A</v>
        <stp/>
        <stp>##V3_BCURVEV12</stp>
        <stp>[Fichier Market data Bloomberg Multicurve.xlsm]GBP!R12C84</stp>
        <stp>S315</stp>
        <stp>CurveDate=42734</stp>
        <stp>View=Extended</stp>
        <tr r="CF12" s="6"/>
      </tp>
      <tp t="e">
        <v>#N/A</v>
        <stp/>
        <stp>##V3_BDHV12</stp>
        <stp>US0006M  Index</stp>
        <stp>Last Price</stp>
        <stp>30/12/2015</stp>
        <stp>30/12/2016</stp>
        <stp>[Fichier Market data Bloomberg Multicurve.xlsm]Historiques fixing!R10C21</stp>
        <stp>cols=2;rows=255</stp>
        <tr r="U10" s="9"/>
      </tp>
      <tp t="e">
        <v>#N/A</v>
        <stp/>
        <stp>##V3_BDHV12</stp>
        <stp>JYBB8  Curncy</stp>
        <stp>Mid</stp>
        <stp>30/12/2016</stp>
        <stp>30/12/2016</stp>
        <stp>[Fichier Market data Bloomberg Multicurve.xlsm]basis!R41C7</stp>
        <tr r="G41" s="13"/>
      </tp>
      <tp t="e">
        <v>#N/A</v>
        <stp/>
        <stp>##V3_BDHV12</stp>
        <stp>EUR8M BGNL Curncy</stp>
        <stp>Mid</stp>
        <stp>30/12/2016</stp>
        <stp>30/12/2016</stp>
        <stp>[Fichier Market data Bloomberg Multicurve.xlsm]Swaps points!R20C6</stp>
        <tr r="F20" s="12"/>
      </tp>
      <tp t="e">
        <v>#N/A</v>
        <stp/>
        <stp>##V3_BDHV12</stp>
        <stp>EUR4Y BGNL Curncy</stp>
        <stp>Mid</stp>
        <stp>30/12/2016</stp>
        <stp>30/12/2016</stp>
        <stp>[Fichier Market data Bloomberg Multicurve.xlsm]Swaps points!R30C6</stp>
        <tr r="F30" s="12"/>
      </tp>
      <tp t="e">
        <v>#N/A</v>
        <stp/>
        <stp>##V3_BDHV12</stp>
        <stp>EUR1W BGNL Curncy</stp>
        <stp>Mid</stp>
        <stp>30/12/2016</stp>
        <stp>30/12/2016</stp>
        <stp>[Fichier Market data Bloomberg Multicurve.xlsm]Swaps points!R10C6</stp>
        <tr r="F10" s="12"/>
      </tp>
      <tp t="e">
        <v>#N/A</v>
        <stp/>
        <stp>##V3_BDHV12</stp>
        <stp>JYBC7  Curncy</stp>
        <stp>Mid</stp>
        <stp>30/12/2016</stp>
        <stp>30/12/2016</stp>
        <stp>[Fichier Market data Bloomberg Multicurve.xlsm]basis!R40C8</stp>
        <tr r="H40" s="13"/>
      </tp>
      <tp t="e">
        <v>#N/A</v>
        <stp/>
        <stp>##V3_BDHV12</stp>
        <stp>JYBC8  Curncy</stp>
        <stp>Mid</stp>
        <stp>30/12/2016</stp>
        <stp>30/12/2016</stp>
        <stp>[Fichier Market data Bloomberg Multicurve.xlsm]basis!R41C8</stp>
        <tr r="H41" s="13"/>
      </tp>
      <tp t="e">
        <v>#N/A</v>
        <stp/>
        <stp>##V3_BDHV12</stp>
        <stp>EUR9M BGNL Curncy</stp>
        <stp>Mid</stp>
        <stp>30/12/2016</stp>
        <stp>30/12/2016</stp>
        <stp>[Fichier Market data Bloomberg Multicurve.xlsm]Swaps points!R21C6</stp>
        <tr r="F21" s="12"/>
      </tp>
      <tp t="e">
        <v>#N/A</v>
        <stp/>
        <stp>##V3_BDHV12</stp>
        <stp>EUR5Y BGNL Curncy</stp>
        <stp>Mid</stp>
        <stp>30/12/2016</stp>
        <stp>30/12/2016</stp>
        <stp>[Fichier Market data Bloomberg Multicurve.xlsm]Swaps points!R31C6</stp>
        <tr r="F31" s="12"/>
      </tp>
      <tp t="e">
        <v>#N/A</v>
        <stp/>
        <stp>##V3_BDHV12</stp>
        <stp>EUR2W BGNL Curncy</stp>
        <stp>Mid</stp>
        <stp>30/12/2016</stp>
        <stp>30/12/2016</stp>
        <stp>[Fichier Market data Bloomberg Multicurve.xlsm]Swaps points!R11C6</stp>
        <tr r="F11" s="12"/>
      </tp>
      <tp t="e">
        <v>#N/A</v>
        <stp/>
        <stp>##V3_BDHV12</stp>
        <stp>JYBB7  Curncy</stp>
        <stp>Mid</stp>
        <stp>30/12/2016</stp>
        <stp>30/12/2016</stp>
        <stp>[Fichier Market data Bloomberg Multicurve.xlsm]basis!R40C7</stp>
        <tr r="G40" s="13"/>
      </tp>
      <tp t="e">
        <v>#N/A</v>
        <stp/>
        <stp>##V3_BDHV12</stp>
        <stp>BPSIVF9  Curncy</stp>
        <stp>Mid</stp>
        <stp>30/12/2016</stp>
        <stp>30/12/2016</stp>
        <stp>[Fichier Market data Bloomberg Multicurve.xlsm]basis!R42C6</stp>
        <tr r="F42" s="13"/>
      </tp>
      <tp t="e">
        <v>#N/A</v>
        <stp/>
        <stp>##V3_BDHV12</stp>
        <stp>BPSCVA2  Curncy</stp>
        <stp>Mid</stp>
        <stp>30/12/2016</stp>
        <stp>30/12/2016</stp>
        <stp>[Fichier Market data Bloomberg Multicurve.xlsm]basis!R35C5</stp>
        <tr r="E35" s="13"/>
      </tp>
      <tp t="e">
        <v>#N/A</v>
        <stp/>
        <stp>##V3_BDHV12</stp>
        <stp>JY0012M  Index</stp>
        <stp>Last Price</stp>
        <stp>30/12/2015</stp>
        <stp>30/12/2016</stp>
        <stp>[Fichier Market data Bloomberg Multicurve.xlsm]Historiques fixing!R10C60</stp>
        <stp>cols=2;rows=255</stp>
        <tr r="BH10" s="9"/>
      </tp>
      <tp t="e">
        <v>#N/A</v>
        <stp/>
        <stp>##V3_BDHV12</stp>
        <stp>BPSCVA1  Curncy</stp>
        <stp>Mid</stp>
        <stp>30/12/2016</stp>
        <stp>30/12/2016</stp>
        <stp>[Fichier Market data Bloomberg Multicurve.xlsm]basis!R34C5</stp>
        <tr r="E34" s="13"/>
      </tp>
      <tp t="e">
        <v>#N/A</v>
        <stp/>
        <stp>##V3_BDHV12</stp>
        <stp>JY0003M  Index</stp>
        <stp>Last Price</stp>
        <stp>30/12/2015</stp>
        <stp>30/12/2016</stp>
        <stp>[Fichier Market data Bloomberg Multicurve.xlsm]Historiques fixing!R10C54</stp>
        <stp>cols=2;rows=255</stp>
        <tr r="BB10" s="9"/>
      </tp>
      <tp t="e">
        <v>#N/A</v>
        <stp/>
        <stp>##V3_BDHV12</stp>
        <stp>BPSIVF7  Curncy</stp>
        <stp>Mid</stp>
        <stp>30/12/2016</stp>
        <stp>30/12/2016</stp>
        <stp>[Fichier Market data Bloomberg Multicurve.xlsm]basis!R40C6</stp>
        <tr r="F40" s="13"/>
      </tp>
      <tp t="e">
        <v>#N/A</v>
        <stp/>
        <stp>##V3_BDHV12</stp>
        <stp>BPSCVA4  Curncy</stp>
        <stp>Mid</stp>
        <stp>30/12/2016</stp>
        <stp>30/12/2016</stp>
        <stp>[Fichier Market data Bloomberg Multicurve.xlsm]basis!R37C5</stp>
        <tr r="E37" s="13"/>
      </tp>
      <tp t="e">
        <v>#N/A</v>
        <stp/>
        <stp>##V3_BDHV12</stp>
        <stp>BPSIVF8  Curncy</stp>
        <stp>Mid</stp>
        <stp>30/12/2016</stp>
        <stp>30/12/2016</stp>
        <stp>[Fichier Market data Bloomberg Multicurve.xlsm]basis!R41C6</stp>
        <tr r="F41" s="13"/>
      </tp>
      <tp t="e">
        <v>#N/A</v>
        <stp/>
        <stp>##V3_BDHV12</stp>
        <stp>BPSCVA3  Curncy</stp>
        <stp>Mid</stp>
        <stp>30/12/2016</stp>
        <stp>30/12/2016</stp>
        <stp>[Fichier Market data Bloomberg Multicurve.xlsm]basis!R36C5</stp>
        <tr r="E36" s="13"/>
      </tp>
      <tp t="e">
        <v>#N/A</v>
        <stp/>
        <stp>##V3_BDHV12</stp>
        <stp>JY0001M  Index</stp>
        <stp>Last Price</stp>
        <stp>30/12/2015</stp>
        <stp>30/12/2016</stp>
        <stp>[Fichier Market data Bloomberg Multicurve.xlsm]Historiques fixing!R10C51</stp>
        <stp>cols=2;rows=255</stp>
        <tr r="AY10" s="9"/>
      </tp>
      <tp t="e">
        <v>#N/A</v>
        <stp/>
        <stp>##V3_BDHV12</stp>
        <stp>BPSCVA8  Curncy</stp>
        <stp>Mid</stp>
        <stp>30/12/2016</stp>
        <stp>30/12/2016</stp>
        <stp>[Fichier Market data Bloomberg Multicurve.xlsm]basis!R41C5</stp>
        <tr r="E41" s="13"/>
      </tp>
      <tp t="e">
        <v>#N/A</v>
        <stp/>
        <stp>##V3_BDHV12</stp>
        <stp>BPSIVF3  Curncy</stp>
        <stp>Mid</stp>
        <stp>30/12/2016</stp>
        <stp>30/12/2016</stp>
        <stp>[Fichier Market data Bloomberg Multicurve.xlsm]basis!R36C6</stp>
        <tr r="F36" s="13"/>
      </tp>
      <tp t="e">
        <v>#N/A</v>
        <stp/>
        <stp>##V3_BDHV12</stp>
        <stp>JY0006M  Index</stp>
        <stp>Last Price</stp>
        <stp>30/12/2015</stp>
        <stp>30/12/2016</stp>
        <stp>[Fichier Market data Bloomberg Multicurve.xlsm]Historiques fixing!R10C57</stp>
        <stp>cols=2;rows=255</stp>
        <tr r="BE10" s="9"/>
      </tp>
      <tp t="e">
        <v>#N/A</v>
        <stp/>
        <stp>##V3_BCURVEV12</stp>
        <stp>[Fichier Market data Bloomberg Multicurve.xlsm]JPY!R12C22</stp>
        <stp>S307</stp>
        <stp>CurveDate=42734</stp>
        <stp>View=Extended</stp>
        <tr r="V12" s="8"/>
      </tp>
      <tp t="e">
        <v>#N/A</v>
        <stp/>
        <stp>##V3_BDHV12</stp>
        <stp>BPSCVA7  Curncy</stp>
        <stp>Mid</stp>
        <stp>30/12/2016</stp>
        <stp>30/12/2016</stp>
        <stp>[Fichier Market data Bloomberg Multicurve.xlsm]basis!R40C5</stp>
        <tr r="E40" s="13"/>
      </tp>
      <tp t="e">
        <v>#N/A</v>
        <stp/>
        <stp>##V3_BDHV12</stp>
        <stp>BPSIVF4  Curncy</stp>
        <stp>Mid</stp>
        <stp>30/12/2016</stp>
        <stp>30/12/2016</stp>
        <stp>[Fichier Market data Bloomberg Multicurve.xlsm]basis!R37C6</stp>
        <tr r="F37" s="13"/>
      </tp>
      <tp t="e">
        <v>#N/A</v>
        <stp/>
        <stp>##V3_BDHV12</stp>
        <stp>BPSIVF1  Curncy</stp>
        <stp>Mid</stp>
        <stp>30/12/2016</stp>
        <stp>30/12/2016</stp>
        <stp>[Fichier Market data Bloomberg Multicurve.xlsm]basis!R34C6</stp>
        <tr r="F34" s="13"/>
      </tp>
      <tp t="e">
        <v>#N/A</v>
        <stp/>
        <stp>##V3_BDHV12</stp>
        <stp>EUR6M BGNL Curncy</stp>
        <stp>Mid</stp>
        <stp>30/12/2016</stp>
        <stp>30/12/2016</stp>
        <stp>[Fichier Market data Bloomberg Multicurve.xlsm]Swaps points!R18C6</stp>
        <tr r="F18" s="12"/>
      </tp>
      <tp t="e">
        <v>#N/A</v>
        <stp/>
        <stp>##V3_BDHV12</stp>
        <stp>JYBC5  Curncy</stp>
        <stp>Mid</stp>
        <stp>30/12/2016</stp>
        <stp>30/12/2016</stp>
        <stp>[Fichier Market data Bloomberg Multicurve.xlsm]basis!R38C8</stp>
        <tr r="H38" s="13"/>
      </tp>
      <tp t="e">
        <v>#N/A</v>
        <stp/>
        <stp>##V3_BDHV12</stp>
        <stp>EUR2Y BGNL Curncy</stp>
        <stp>Mid</stp>
        <stp>30/12/2016</stp>
        <stp>30/12/2016</stp>
        <stp>[Fichier Market data Bloomberg Multicurve.xlsm]Swaps points!R28C6</stp>
        <tr r="F28" s="12"/>
      </tp>
      <tp t="e">
        <v>#N/A</v>
        <stp/>
        <stp>##V3_BDHV12</stp>
        <stp>JYBB6  Curncy</stp>
        <stp>Mid</stp>
        <stp>30/12/2016</stp>
        <stp>30/12/2016</stp>
        <stp>[Fichier Market data Bloomberg Multicurve.xlsm]basis!R39C7</stp>
        <tr r="G39" s="13"/>
      </tp>
      <tp t="e">
        <v>#N/A</v>
        <stp/>
        <stp>##V3_BDHV12</stp>
        <stp>BPSCVA9  Curncy</stp>
        <stp>Mid</stp>
        <stp>30/12/2016</stp>
        <stp>30/12/2016</stp>
        <stp>[Fichier Market data Bloomberg Multicurve.xlsm]basis!R42C5</stp>
        <tr r="E42" s="13"/>
      </tp>
      <tp t="e">
        <v>#N/A</v>
        <stp/>
        <stp>##V3_BDHV12</stp>
        <stp>BPSIVF2  Curncy</stp>
        <stp>Mid</stp>
        <stp>30/12/2016</stp>
        <stp>30/12/2016</stp>
        <stp>[Fichier Market data Bloomberg Multicurve.xlsm]basis!R35C6</stp>
        <tr r="F35" s="13"/>
      </tp>
      <tp t="e">
        <v>#N/A</v>
        <stp/>
        <stp>##V3_BDHV12</stp>
        <stp>EUR7M BGNL Curncy</stp>
        <stp>Mid</stp>
        <stp>30/12/2016</stp>
        <stp>30/12/2016</stp>
        <stp>[Fichier Market data Bloomberg Multicurve.xlsm]Swaps points!R19C6</stp>
        <tr r="F19" s="12"/>
      </tp>
      <tp t="e">
        <v>#N/A</v>
        <stp/>
        <stp>##V3_BDHV12</stp>
        <stp>EUR3Y BGNL Curncy</stp>
        <stp>Mid</stp>
        <stp>30/12/2016</stp>
        <stp>30/12/2016</stp>
        <stp>[Fichier Market data Bloomberg Multicurve.xlsm]Swaps points!R29C6</stp>
        <tr r="F29" s="12"/>
      </tp>
      <tp t="e">
        <v>#N/A</v>
        <stp/>
        <stp>##V3_BDHV12</stp>
        <stp>JYBB5  Curncy</stp>
        <stp>Mid</stp>
        <stp>30/12/2016</stp>
        <stp>30/12/2016</stp>
        <stp>[Fichier Market data Bloomberg Multicurve.xlsm]basis!R38C7</stp>
        <tr r="G38" s="13"/>
      </tp>
      <tp t="e">
        <v>#N/A</v>
        <stp/>
        <stp>##V3_BDHV12</stp>
        <stp>JYBC6  Curncy</stp>
        <stp>Mid</stp>
        <stp>30/12/2016</stp>
        <stp>30/12/2016</stp>
        <stp>[Fichier Market data Bloomberg Multicurve.xlsm]basis!R39C8</stp>
        <tr r="H39" s="13"/>
      </tp>
      <tp t="e">
        <v>#N/A</v>
        <stp/>
        <stp>##V3_BDHV12</stp>
        <stp>S0254D 13Y BLC2 Curncy</stp>
        <stp>Mid</stp>
        <stp>30/12/2016</stp>
        <stp>30/12/2016</stp>
        <stp>[Fichier Market data Bloomberg Multicurve.xlsm]CHF!R67C57</stp>
        <tr r="BE67" s="7"/>
      </tp>
      <tp t="e">
        <v>#N/A</v>
        <stp/>
        <stp>##V3_BDHV12</stp>
        <stp>S0201Z 40Y BLC2 Curncy</stp>
        <stp>Mid</stp>
        <stp>30/12/2016</stp>
        <stp>30/12/2016</stp>
        <stp>[Fichier Market data Bloomberg Multicurve.xlsm]EUR!R94C57</stp>
        <tr r="BE94" s="4"/>
      </tp>
      <tp t="e">
        <v>#N/A</v>
        <stp/>
        <stp>##V3_BDHV12</stp>
        <stp>S0308Z 45Y BLC2 Curncy</stp>
        <stp>Mid</stp>
        <stp>30/12/2016</stp>
        <stp>30/12/2016</stp>
        <stp>[Fichier Market data Bloomberg Multicurve.xlsm]JPY!R99C60</stp>
        <tr r="BH99" s="8"/>
      </tp>
      <tp t="e">
        <v>#N/A</v>
        <stp/>
        <stp>##V3_BDHV12</stp>
        <stp>S0308D 45M BLC2 Curncy</stp>
        <stp>Mid</stp>
        <stp>30/12/2016</stp>
        <stp>30/12/2016</stp>
        <stp>[Fichier Market data Bloomberg Multicurve.xlsm]JPY!R39C61</stp>
        <tr r="BI39" s="8"/>
      </tp>
      <tp t="e">
        <v>#N/A</v>
        <stp/>
        <stp>##V3_BDHV12</stp>
        <stp>S0308Z 45M BLC2 Curncy</stp>
        <stp>Mid</stp>
        <stp>30/12/2016</stp>
        <stp>30/12/2016</stp>
        <stp>[Fichier Market data Bloomberg Multicurve.xlsm]JPY!R39C60</stp>
        <tr r="BH39" s="8"/>
      </tp>
      <tp t="e">
        <v>#N/A</v>
        <stp/>
        <stp>##V3_BDHV12</stp>
        <stp>S0308D 45Y BLC2 Curncy</stp>
        <stp>Mid</stp>
        <stp>30/12/2016</stp>
        <stp>30/12/2016</stp>
        <stp>[Fichier Market data Bloomberg Multicurve.xlsm]JPY!R99C61</stp>
        <tr r="BI99" s="8"/>
      </tp>
      <tp t="e">
        <v>#N/A</v>
        <stp/>
        <stp>##V3_BDHV12</stp>
        <stp>S0201D 40Y BLC2 Curncy</stp>
        <stp>Mid</stp>
        <stp>30/12/2016</stp>
        <stp>30/12/2016</stp>
        <stp>[Fichier Market data Bloomberg Multicurve.xlsm]EUR!R94C58</stp>
        <tr r="BF94" s="4"/>
      </tp>
      <tp t="e">
        <v>#N/A</v>
        <stp/>
        <stp>##V3_BDHV12</stp>
        <stp>S0254Z 13Y BLC2 Curncy</stp>
        <stp>Mid</stp>
        <stp>30/12/2016</stp>
        <stp>30/12/2016</stp>
        <stp>[Fichier Market data Bloomberg Multicurve.xlsm]CHF!R67C56</stp>
        <tr r="BD67" s="7"/>
      </tp>
      <tp t="e">
        <v>#N/A</v>
        <stp/>
        <stp>##V3_BDHV12</stp>
        <stp>S0042Z 46Y BLC2 Curncy</stp>
        <stp>Mid</stp>
        <stp>30/12/2016</stp>
        <stp>30/12/2016</stp>
        <stp>[Fichier Market data Bloomberg Multicurve.xlsm]USD!R100C18</stp>
        <tr r="R100" s="5"/>
      </tp>
      <tp t="e">
        <v>#N/A</v>
        <stp/>
        <stp>##V3_BDHV12</stp>
        <stp>S0254D 12Y BLC2 Curncy</stp>
        <stp>Mid</stp>
        <stp>30/12/2016</stp>
        <stp>30/12/2016</stp>
        <stp>[Fichier Market data Bloomberg Multicurve.xlsm]CHF!R66C57</stp>
        <tr r="BE66" s="7"/>
      </tp>
      <tp t="e">
        <v>#N/A</v>
        <stp/>
        <stp>##V3_BDHV12</stp>
        <stp>S0201Z 41Y BLC2 Curncy</stp>
        <stp>Mid</stp>
        <stp>30/12/2016</stp>
        <stp>30/12/2016</stp>
        <stp>[Fichier Market data Bloomberg Multicurve.xlsm]EUR!R95C57</stp>
        <tr r="BE95" s="4"/>
      </tp>
      <tp t="e">
        <v>#N/A</v>
        <stp/>
        <stp>##V3_BDHV12</stp>
        <stp>S0308Z 44Y BLC2 Curncy</stp>
        <stp>Mid</stp>
        <stp>30/12/2016</stp>
        <stp>30/12/2016</stp>
        <stp>[Fichier Market data Bloomberg Multicurve.xlsm]JPY!R98C60</stp>
        <tr r="BH98" s="8"/>
      </tp>
      <tp t="e">
        <v>#N/A</v>
        <stp/>
        <stp>##V3_BDHV12</stp>
        <stp>S0308D 44Y BLC2 Curncy</stp>
        <stp>Mid</stp>
        <stp>30/12/2016</stp>
        <stp>30/12/2016</stp>
        <stp>[Fichier Market data Bloomberg Multicurve.xlsm]JPY!R98C61</stp>
        <tr r="BI98" s="8"/>
      </tp>
      <tp t="e">
        <v>#N/A</v>
        <stp/>
        <stp>##V3_BDHV12</stp>
        <stp>S0201D 41Y BLC2 Curncy</stp>
        <stp>Mid</stp>
        <stp>30/12/2016</stp>
        <stp>30/12/2016</stp>
        <stp>[Fichier Market data Bloomberg Multicurve.xlsm]EUR!R95C58</stp>
        <tr r="BF95" s="4"/>
      </tp>
      <tp t="e">
        <v>#N/A</v>
        <stp/>
        <stp>##V3_BDHV12</stp>
        <stp>S0254Z 12Y BLC2 Curncy</stp>
        <stp>Mid</stp>
        <stp>30/12/2016</stp>
        <stp>30/12/2016</stp>
        <stp>[Fichier Market data Bloomberg Multicurve.xlsm]CHF!R66C56</stp>
        <tr r="BD66" s="7"/>
      </tp>
      <tp t="e">
        <v>#N/A</v>
        <stp/>
        <stp>##V3_BDHV12</stp>
        <stp>S0254D 11Y BLC2 Curncy</stp>
        <stp>Mid</stp>
        <stp>30/12/2016</stp>
        <stp>30/12/2016</stp>
        <stp>[Fichier Market data Bloomberg Multicurve.xlsm]CHF!R65C57</stp>
        <tr r="BE65" s="7"/>
      </tp>
      <tp t="e">
        <v>#N/A</v>
        <stp/>
        <stp>##V3_BDHV12</stp>
        <stp>S0201D 42M BLC2 Curncy</stp>
        <stp>Mid</stp>
        <stp>30/12/2016</stp>
        <stp>30/12/2016</stp>
        <stp>[Fichier Market data Bloomberg Multicurve.xlsm]EUR!R38C58</stp>
        <tr r="BF38" s="4"/>
      </tp>
      <tp t="e">
        <v>#N/A</v>
        <stp/>
        <stp>##V3_BDHV12</stp>
        <stp>S0201Z 42Y BLC2 Curncy</stp>
        <stp>Mid</stp>
        <stp>30/12/2016</stp>
        <stp>30/12/2016</stp>
        <stp>[Fichier Market data Bloomberg Multicurve.xlsm]EUR!R96C57</stp>
        <tr r="BE96" s="4"/>
      </tp>
      <tp t="e">
        <v>#N/A</v>
        <stp/>
        <stp>##V3_BDHV12</stp>
        <stp>S0254Z 11M BLC2 Curncy</stp>
        <stp>Mid</stp>
        <stp>30/12/2016</stp>
        <stp>30/12/2016</stp>
        <stp>[Fichier Market data Bloomberg Multicurve.xlsm]CHF!R27C56</stp>
        <tr r="BD27" s="7"/>
      </tp>
      <tp t="e">
        <v>#N/A</v>
        <stp/>
        <stp>##V3_BDHV12</stp>
        <stp>S0254D 11M BLC2 Curncy</stp>
        <stp>Mid</stp>
        <stp>30/12/2016</stp>
        <stp>30/12/2016</stp>
        <stp>[Fichier Market data Bloomberg Multicurve.xlsm]CHF!R27C57</stp>
        <tr r="BE27" s="7"/>
      </tp>
      <tp t="e">
        <v>#N/A</v>
        <stp/>
        <stp>##V3_BDHV12</stp>
        <stp>S0201Z 42M BLC2 Curncy</stp>
        <stp>Mid</stp>
        <stp>30/12/2016</stp>
        <stp>30/12/2016</stp>
        <stp>[Fichier Market data Bloomberg Multicurve.xlsm]EUR!R38C57</stp>
        <tr r="BE38" s="4"/>
      </tp>
      <tp t="e">
        <v>#N/A</v>
        <stp/>
        <stp>##V3_BDHV12</stp>
        <stp>S0201D 42Y BLC2 Curncy</stp>
        <stp>Mid</stp>
        <stp>30/12/2016</stp>
        <stp>30/12/2016</stp>
        <stp>[Fichier Market data Bloomberg Multicurve.xlsm]EUR!R96C58</stp>
        <tr r="BF96" s="4"/>
      </tp>
      <tp t="e">
        <v>#N/A</v>
        <stp/>
        <stp>##V3_BDHV12</stp>
        <stp>S0254Z 11Y BLC2 Curncy</stp>
        <stp>Mid</stp>
        <stp>30/12/2016</stp>
        <stp>30/12/2016</stp>
        <stp>[Fichier Market data Bloomberg Multicurve.xlsm]CHF!R65C56</stp>
        <tr r="BD65" s="7"/>
      </tp>
      <tp t="e">
        <v>#N/A</v>
        <stp/>
        <stp>##V3_BDHV12</stp>
        <stp>S0023Z 47Y BLC2 Curncy</stp>
        <stp>Mid</stp>
        <stp>30/12/2016</stp>
        <stp>30/12/2016</stp>
        <stp>[Fichier Market data Bloomberg Multicurve.xlsm]USD!R101C37</stp>
        <tr r="AK101" s="5"/>
      </tp>
      <tp t="e">
        <v>#N/A</v>
        <stp/>
        <stp>##V3_BDHV12</stp>
        <stp>S0254D 10Y BLC2 Curncy</stp>
        <stp>Mid</stp>
        <stp>30/12/2016</stp>
        <stp>30/12/2016</stp>
        <stp>[Fichier Market data Bloomberg Multicurve.xlsm]CHF!R64C57</stp>
        <tr r="BE64" s="7"/>
      </tp>
      <tp t="e">
        <v>#N/A</v>
        <stp/>
        <stp>##V3_BDHV12</stp>
        <stp>S0201Z 43Y BLC2 Curncy</stp>
        <stp>Mid</stp>
        <stp>30/12/2016</stp>
        <stp>30/12/2016</stp>
        <stp>[Fichier Market data Bloomberg Multicurve.xlsm]EUR!R97C57</stp>
        <tr r="BE97" s="4"/>
      </tp>
      <tp t="e">
        <v>#N/A</v>
        <stp/>
        <stp>##V3_BDHV12</stp>
        <stp>S0254Z 10M BLC2 Curncy</stp>
        <stp>Mid</stp>
        <stp>30/12/2016</stp>
        <stp>30/12/2016</stp>
        <stp>[Fichier Market data Bloomberg Multicurve.xlsm]CHF!R26C56</stp>
        <tr r="BD26" s="7"/>
      </tp>
      <tp t="e">
        <v>#N/A</v>
        <stp/>
        <stp>##V3_BDHV12</stp>
        <stp>S0254D 10M BLC2 Curncy</stp>
        <stp>Mid</stp>
        <stp>30/12/2016</stp>
        <stp>30/12/2016</stp>
        <stp>[Fichier Market data Bloomberg Multicurve.xlsm]CHF!R26C57</stp>
        <tr r="BE26" s="7"/>
      </tp>
      <tp t="e">
        <v>#N/A</v>
        <stp/>
        <stp>##V3_BDHV12</stp>
        <stp>S0201D 43Y BLC2 Curncy</stp>
        <stp>Mid</stp>
        <stp>30/12/2016</stp>
        <stp>30/12/2016</stp>
        <stp>[Fichier Market data Bloomberg Multicurve.xlsm]EUR!R97C58</stp>
        <tr r="BF97" s="4"/>
      </tp>
      <tp t="e">
        <v>#N/A</v>
        <stp/>
        <stp>##V3_BDHV12</stp>
        <stp>S0254Z 10Y BLC2 Curncy</stp>
        <stp>Mid</stp>
        <stp>30/12/2016</stp>
        <stp>30/12/2016</stp>
        <stp>[Fichier Market data Bloomberg Multicurve.xlsm]CHF!R64C56</stp>
        <tr r="BD64" s="7"/>
      </tp>
      <tp t="e">
        <v>#N/A</v>
        <stp/>
        <stp>##V3_BDHV12</stp>
        <stp>S0254D 17Y BLC2 Curncy</stp>
        <stp>Mid</stp>
        <stp>30/12/2016</stp>
        <stp>30/12/2016</stp>
        <stp>[Fichier Market data Bloomberg Multicurve.xlsm]CHF!R71C57</stp>
        <tr r="BE71" s="7"/>
      </tp>
      <tp t="e">
        <v>#N/A</v>
        <stp/>
        <stp>##V3_BDHV12</stp>
        <stp>S0201Z 44Y BLC2 Curncy</stp>
        <stp>Mid</stp>
        <stp>30/12/2016</stp>
        <stp>30/12/2016</stp>
        <stp>[Fichier Market data Bloomberg Multicurve.xlsm]EUR!R98C57</stp>
        <tr r="BE98" s="4"/>
      </tp>
      <tp t="e">
        <v>#N/A</v>
        <stp/>
        <stp>##V3_BDHV12</stp>
        <stp>S0308Z 41Y BLC2 Curncy</stp>
        <stp>Mid</stp>
        <stp>30/12/2016</stp>
        <stp>30/12/2016</stp>
        <stp>[Fichier Market data Bloomberg Multicurve.xlsm]JPY!R95C60</stp>
        <tr r="BH95" s="8"/>
      </tp>
      <tp t="e">
        <v>#N/A</v>
        <stp/>
        <stp>##V3_BDHV12</stp>
        <stp>S0254D 17Q BLC2 Curncy</stp>
        <stp>Mid</stp>
        <stp>30/12/2016</stp>
        <stp>30/12/2016</stp>
        <stp>[Fichier Market data Bloomberg Multicurve.xlsm]CHF!R41C57</stp>
        <tr r="BE41" s="7"/>
      </tp>
      <tp t="e">
        <v>#N/A</v>
        <stp/>
        <stp>##V3_BDHV12</stp>
        <stp>S0254Z 17Q BLC2 Curncy</stp>
        <stp>Mid</stp>
        <stp>30/12/2016</stp>
        <stp>30/12/2016</stp>
        <stp>[Fichier Market data Bloomberg Multicurve.xlsm]CHF!R41C56</stp>
        <tr r="BD41" s="7"/>
      </tp>
      <tp t="e">
        <v>#N/A</v>
        <stp/>
        <stp>##V3_BDHV12</stp>
        <stp>S0308D 41Y BLC2 Curncy</stp>
        <stp>Mid</stp>
        <stp>30/12/2016</stp>
        <stp>30/12/2016</stp>
        <stp>[Fichier Market data Bloomberg Multicurve.xlsm]JPY!R95C61</stp>
        <tr r="BI95" s="8"/>
      </tp>
      <tp t="e">
        <v>#N/A</v>
        <stp/>
        <stp>##V3_BDHV12</stp>
        <stp>S0201D 44Y BLC2 Curncy</stp>
        <stp>Mid</stp>
        <stp>30/12/2016</stp>
        <stp>30/12/2016</stp>
        <stp>[Fichier Market data Bloomberg Multicurve.xlsm]EUR!R98C58</stp>
        <tr r="BF98" s="4"/>
      </tp>
      <tp t="e">
        <v>#N/A</v>
        <stp/>
        <stp>##V3_BDHV12</stp>
        <stp>S0254Z 17Y BLC2 Curncy</stp>
        <stp>Mid</stp>
        <stp>30/12/2016</stp>
        <stp>30/12/2016</stp>
        <stp>[Fichier Market data Bloomberg Multicurve.xlsm]CHF!R71C56</stp>
        <tr r="BD71" s="7"/>
      </tp>
      <tp t="e">
        <v>#N/A</v>
        <stp/>
        <stp>##V3_BDHV12</stp>
        <stp>S0254D 16Y BLC2 Curncy</stp>
        <stp>Mid</stp>
        <stp>30/12/2016</stp>
        <stp>30/12/2016</stp>
        <stp>[Fichier Market data Bloomberg Multicurve.xlsm]CHF!R70C57</stp>
        <tr r="BE70" s="7"/>
      </tp>
      <tp t="e">
        <v>#N/A</v>
        <stp/>
        <stp>##V3_BDHV12</stp>
        <stp>S0201D 45M BLC2 Curncy</stp>
        <stp>Mid</stp>
        <stp>30/12/2016</stp>
        <stp>30/12/2016</stp>
        <stp>[Fichier Market data Bloomberg Multicurve.xlsm]EUR!R39C58</stp>
        <tr r="BF39" s="4"/>
      </tp>
      <tp t="e">
        <v>#N/A</v>
        <stp/>
        <stp>##V3_BDHV12</stp>
        <stp>S0201Z 45Y BLC2 Curncy</stp>
        <stp>Mid</stp>
        <stp>30/12/2016</stp>
        <stp>30/12/2016</stp>
        <stp>[Fichier Market data Bloomberg Multicurve.xlsm]EUR!R99C57</stp>
        <tr r="BE99" s="4"/>
      </tp>
      <tp t="e">
        <v>#N/A</v>
        <stp/>
        <stp>##V3_BDHV12</stp>
        <stp>S0308Z 40Y BLC2 Curncy</stp>
        <stp>Mid</stp>
        <stp>30/12/2016</stp>
        <stp>30/12/2016</stp>
        <stp>[Fichier Market data Bloomberg Multicurve.xlsm]JPY!R94C60</stp>
        <tr r="BH94" s="8"/>
      </tp>
      <tp t="e">
        <v>#N/A</v>
        <stp/>
        <stp>##V3_BDHV12</stp>
        <stp>S0308D 40Y BLC2 Curncy</stp>
        <stp>Mid</stp>
        <stp>30/12/2016</stp>
        <stp>30/12/2016</stp>
        <stp>[Fichier Market data Bloomberg Multicurve.xlsm]JPY!R94C61</stp>
        <tr r="BI94" s="8"/>
      </tp>
      <tp t="e">
        <v>#N/A</v>
        <stp/>
        <stp>##V3_BDHV12</stp>
        <stp>S0201Z 45M BLC2 Curncy</stp>
        <stp>Mid</stp>
        <stp>30/12/2016</stp>
        <stp>30/12/2016</stp>
        <stp>[Fichier Market data Bloomberg Multicurve.xlsm]EUR!R39C57</stp>
        <tr r="BE39" s="4"/>
      </tp>
      <tp t="e">
        <v>#N/A</v>
        <stp/>
        <stp>##V3_BDHV12</stp>
        <stp>S0201D 45Y BLC2 Curncy</stp>
        <stp>Mid</stp>
        <stp>30/12/2016</stp>
        <stp>30/12/2016</stp>
        <stp>[Fichier Market data Bloomberg Multicurve.xlsm]EUR!R99C58</stp>
        <tr r="BF99" s="4"/>
      </tp>
      <tp t="e">
        <v>#N/A</v>
        <stp/>
        <stp>##V3_BDHV12</stp>
        <stp>S0254Z 16Y BLC2 Curncy</stp>
        <stp>Mid</stp>
        <stp>30/12/2016</stp>
        <stp>30/12/2016</stp>
        <stp>[Fichier Market data Bloomberg Multicurve.xlsm]CHF!R70C56</stp>
        <tr r="BD70" s="7"/>
      </tp>
      <tp t="e">
        <v>#N/A</v>
        <stp/>
        <stp>##V3_BDHV12</stp>
        <stp>S0254D 15Y BLC2 Curncy</stp>
        <stp>Mid</stp>
        <stp>30/12/2016</stp>
        <stp>30/12/2016</stp>
        <stp>[Fichier Market data Bloomberg Multicurve.xlsm]CHF!R69C57</stp>
        <tr r="BE69" s="7"/>
      </tp>
      <tp t="e">
        <v>#N/A</v>
        <stp/>
        <stp>##V3_BDHV12</stp>
        <stp>S0308Z 43Y BLC2 Curncy</stp>
        <stp>Mid</stp>
        <stp>30/12/2016</stp>
        <stp>30/12/2016</stp>
        <stp>[Fichier Market data Bloomberg Multicurve.xlsm]JPY!R97C60</stp>
        <tr r="BH97" s="8"/>
      </tp>
      <tp t="e">
        <v>#N/A</v>
        <stp/>
        <stp>##V3_BDHV12</stp>
        <stp>S0254Z 15M BLC2 Curncy</stp>
        <stp>Mid</stp>
        <stp>30/12/2016</stp>
        <stp>30/12/2016</stp>
        <stp>[Fichier Market data Bloomberg Multicurve.xlsm]CHF!R29C56</stp>
        <tr r="BD29" s="7"/>
      </tp>
      <tp t="e">
        <v>#N/A</v>
        <stp/>
        <stp>##V3_BDHV12</stp>
        <stp>S0254D 15M BLC2 Curncy</stp>
        <stp>Mid</stp>
        <stp>30/12/2016</stp>
        <stp>30/12/2016</stp>
        <stp>[Fichier Market data Bloomberg Multicurve.xlsm]CHF!R29C57</stp>
        <tr r="BE29" s="7"/>
      </tp>
      <tp t="e">
        <v>#N/A</v>
        <stp/>
        <stp>##V3_BDHV12</stp>
        <stp>S0308D 43Y BLC2 Curncy</stp>
        <stp>Mid</stp>
        <stp>30/12/2016</stp>
        <stp>30/12/2016</stp>
        <stp>[Fichier Market data Bloomberg Multicurve.xlsm]JPY!R97C61</stp>
        <tr r="BI97" s="8"/>
      </tp>
      <tp t="e">
        <v>#N/A</v>
        <stp/>
        <stp>##V3_BDHV12</stp>
        <stp>S0254Z 15Y BLC2 Curncy</stp>
        <stp>Mid</stp>
        <stp>30/12/2016</stp>
        <stp>30/12/2016</stp>
        <stp>[Fichier Market data Bloomberg Multicurve.xlsm]CHF!R69C56</stp>
        <tr r="BD69" s="7"/>
      </tp>
      <tp t="e">
        <v>#N/A</v>
        <stp/>
        <stp>##V3_BDHV12</stp>
        <stp>S0254D 14Y BLC2 Curncy</stp>
        <stp>Mid</stp>
        <stp>30/12/2016</stp>
        <stp>30/12/2016</stp>
        <stp>[Fichier Market data Bloomberg Multicurve.xlsm]CHF!R68C57</stp>
        <tr r="BE68" s="7"/>
      </tp>
      <tp t="e">
        <v>#N/A</v>
        <stp/>
        <stp>##V3_BDHV12</stp>
        <stp>S0308Z 42Y BLC2 Curncy</stp>
        <stp>Mid</stp>
        <stp>30/12/2016</stp>
        <stp>30/12/2016</stp>
        <stp>[Fichier Market data Bloomberg Multicurve.xlsm]JPY!R96C60</stp>
        <tr r="BH96" s="8"/>
      </tp>
      <tp t="e">
        <v>#N/A</v>
        <stp/>
        <stp>##V3_BDHV12</stp>
        <stp>S0308D 42M BLC2 Curncy</stp>
        <stp>Mid</stp>
        <stp>30/12/2016</stp>
        <stp>30/12/2016</stp>
        <stp>[Fichier Market data Bloomberg Multicurve.xlsm]JPY!R38C61</stp>
        <tr r="BI38" s="8"/>
      </tp>
      <tp t="e">
        <v>#N/A</v>
        <stp/>
        <stp>##V3_BDHV12</stp>
        <stp>S0308Z 42M BLC2 Curncy</stp>
        <stp>Mid</stp>
        <stp>30/12/2016</stp>
        <stp>30/12/2016</stp>
        <stp>[Fichier Market data Bloomberg Multicurve.xlsm]JPY!R38C60</stp>
        <tr r="BH38" s="8"/>
      </tp>
      <tp t="e">
        <v>#N/A</v>
        <stp/>
        <stp>##V3_BDHV12</stp>
        <stp>S0308D 42Y BLC2 Curncy</stp>
        <stp>Mid</stp>
        <stp>30/12/2016</stp>
        <stp>30/12/2016</stp>
        <stp>[Fichier Market data Bloomberg Multicurve.xlsm]JPY!R96C61</stp>
        <tr r="BI96" s="8"/>
      </tp>
      <tp t="e">
        <v>#N/A</v>
        <stp/>
        <stp>##V3_BDHV12</stp>
        <stp>S0254Z 14Y BLC2 Curncy</stp>
        <stp>Mid</stp>
        <stp>30/12/2016</stp>
        <stp>30/12/2016</stp>
        <stp>[Fichier Market data Bloomberg Multicurve.xlsm]CHF!R68C56</stp>
        <tr r="BD68" s="7"/>
      </tp>
      <tp t="e">
        <v>#N/A</v>
        <stp/>
        <stp>##V3_BDHV12</stp>
        <stp>S0307D 40Y BLC2 Curncy</stp>
        <stp>Mid</stp>
        <stp>30/12/2016</stp>
        <stp>30/12/2016</stp>
        <stp>[Fichier Market data Bloomberg Multicurve.xlsm]JPY!R94C40</stp>
        <tr r="AN94" s="8"/>
      </tp>
      <tp t="e">
        <v>#N/A</v>
        <stp/>
        <stp>##V3_BDHV12</stp>
        <stp>S0307D 41Y BLC2 Curncy</stp>
        <stp>Mid</stp>
        <stp>30/12/2016</stp>
        <stp>30/12/2016</stp>
        <stp>[Fichier Market data Bloomberg Multicurve.xlsm]JPY!R95C40</stp>
        <tr r="AN95" s="8"/>
      </tp>
      <tp t="e">
        <v>#N/A</v>
        <stp/>
        <stp>##V3_BDHV12</stp>
        <stp>S0307Z 45Y BLC2 Curncy</stp>
        <stp>Mid</stp>
        <stp>30/12/2016</stp>
        <stp>30/12/2016</stp>
        <stp>[Fichier Market data Bloomberg Multicurve.xlsm]JPY!R99C39</stp>
        <tr r="AM99" s="8"/>
      </tp>
      <tp t="e">
        <v>#N/A</v>
        <stp/>
        <stp>##V3_BDHV12</stp>
        <stp>S0254D 19Y BLC2 Curncy</stp>
        <stp>Mid</stp>
        <stp>30/12/2016</stp>
        <stp>30/12/2016</stp>
        <stp>[Fichier Market data Bloomberg Multicurve.xlsm]CHF!R73C57</stp>
        <tr r="BE73" s="7"/>
      </tp>
      <tp t="e">
        <v>#N/A</v>
        <stp/>
        <stp>##V3_BDHV12</stp>
        <stp>S0307D 42M BLC2 Curncy</stp>
        <stp>Mid</stp>
        <stp>30/12/2016</stp>
        <stp>30/12/2016</stp>
        <stp>[Fichier Market data Bloomberg Multicurve.xlsm]JPY!R38C40</stp>
        <tr r="AN38" s="8"/>
      </tp>
      <tp t="e">
        <v>#N/A</v>
        <stp/>
        <stp>##V3_BDHV12</stp>
        <stp>S0254D 19Q BLC2 Curncy</stp>
        <stp>Mid</stp>
        <stp>30/12/2016</stp>
        <stp>30/12/2016</stp>
        <stp>[Fichier Market data Bloomberg Multicurve.xlsm]CHF!R43C57</stp>
        <tr r="BE43" s="7"/>
      </tp>
      <tp t="e">
        <v>#N/A</v>
        <stp/>
        <stp>##V3_BDHV12</stp>
        <stp>S0254Z 19Q BLC2 Curncy</stp>
        <stp>Mid</stp>
        <stp>30/12/2016</stp>
        <stp>30/12/2016</stp>
        <stp>[Fichier Market data Bloomberg Multicurve.xlsm]CHF!R43C56</stp>
        <tr r="BD43" s="7"/>
      </tp>
      <tp t="e">
        <v>#N/A</v>
        <stp/>
        <stp>##V3_BDHV12</stp>
        <stp>S0307D 42Y BLC2 Curncy</stp>
        <stp>Mid</stp>
        <stp>30/12/2016</stp>
        <stp>30/12/2016</stp>
        <stp>[Fichier Market data Bloomberg Multicurve.xlsm]JPY!R96C40</stp>
        <tr r="AN96" s="8"/>
      </tp>
      <tp t="e">
        <v>#N/A</v>
        <stp/>
        <stp>##V3_BDHV12</stp>
        <stp>S0254Z 19Y BLC2 Curncy</stp>
        <stp>Mid</stp>
        <stp>30/12/2016</stp>
        <stp>30/12/2016</stp>
        <stp>[Fichier Market data Bloomberg Multicurve.xlsm]CHF!R73C56</stp>
        <tr r="BD73" s="7"/>
      </tp>
      <tp t="e">
        <v>#N/A</v>
        <stp/>
        <stp>##V3_BDHV12</stp>
        <stp>S0307Z 45M BLC2 Curncy</stp>
        <stp>Mid</stp>
        <stp>30/12/2016</stp>
        <stp>30/12/2016</stp>
        <stp>[Fichier Market data Bloomberg Multicurve.xlsm]JPY!R39C39</stp>
        <tr r="AM39" s="8"/>
      </tp>
      <tp t="e">
        <v>#N/A</v>
        <stp/>
        <stp>##V3_BDHV12</stp>
        <stp>S0307Z 44Y BLC2 Curncy</stp>
        <stp>Mid</stp>
        <stp>30/12/2016</stp>
        <stp>30/12/2016</stp>
        <stp>[Fichier Market data Bloomberg Multicurve.xlsm]JPY!R98C39</stp>
        <tr r="AM98" s="8"/>
      </tp>
      <tp t="e">
        <v>#N/A</v>
        <stp/>
        <stp>##V3_BDHV12</stp>
        <stp>S0254D 18Y BLC2 Curncy</stp>
        <stp>Mid</stp>
        <stp>30/12/2016</stp>
        <stp>30/12/2016</stp>
        <stp>[Fichier Market data Bloomberg Multicurve.xlsm]CHF!R72C57</stp>
        <tr r="BE72" s="7"/>
      </tp>
      <tp t="e">
        <v>#N/A</v>
        <stp/>
        <stp>##V3_BDHV12</stp>
        <stp>S0254Z 18M BLC2 Curncy</stp>
        <stp>Mid</stp>
        <stp>30/12/2016</stp>
        <stp>30/12/2016</stp>
        <stp>[Fichier Market data Bloomberg Multicurve.xlsm]CHF!R30C56</stp>
        <tr r="BD30" s="7"/>
      </tp>
      <tp t="e">
        <v>#N/A</v>
        <stp/>
        <stp>##V3_BDHV12</stp>
        <stp>S0254D 18Q BLC2 Curncy</stp>
        <stp>Mid</stp>
        <stp>30/12/2016</stp>
        <stp>30/12/2016</stp>
        <stp>[Fichier Market data Bloomberg Multicurve.xlsm]CHF!R42C57</stp>
        <tr r="BE42" s="7"/>
      </tp>
      <tp t="e">
        <v>#N/A</v>
        <stp/>
        <stp>##V3_BDHV12</stp>
        <stp>S0254Z 18Q BLC2 Curncy</stp>
        <stp>Mid</stp>
        <stp>30/12/2016</stp>
        <stp>30/12/2016</stp>
        <stp>[Fichier Market data Bloomberg Multicurve.xlsm]CHF!R42C56</stp>
        <tr r="BD42" s="7"/>
      </tp>
      <tp t="e">
        <v>#N/A</v>
        <stp/>
        <stp>##V3_BDHV12</stp>
        <stp>S0307D 43Y BLC2 Curncy</stp>
        <stp>Mid</stp>
        <stp>30/12/2016</stp>
        <stp>30/12/2016</stp>
        <stp>[Fichier Market data Bloomberg Multicurve.xlsm]JPY!R97C40</stp>
        <tr r="AN97" s="8"/>
      </tp>
      <tp t="e">
        <v>#N/A</v>
        <stp/>
        <stp>##V3_BDHV12</stp>
        <stp>S0254D 18M BLC2 Curncy</stp>
        <stp>Mid</stp>
        <stp>30/12/2016</stp>
        <stp>30/12/2016</stp>
        <stp>[Fichier Market data Bloomberg Multicurve.xlsm]CHF!R30C57</stp>
        <tr r="BE30" s="7"/>
      </tp>
      <tp t="e">
        <v>#N/A</v>
        <stp/>
        <stp>##V3_BDHV12</stp>
        <stp>S0254Z 18Y BLC2 Curncy</stp>
        <stp>Mid</stp>
        <stp>30/12/2016</stp>
        <stp>30/12/2016</stp>
        <stp>[Fichier Market data Bloomberg Multicurve.xlsm]CHF!R72C56</stp>
        <tr r="BD72" s="7"/>
      </tp>
      <tp t="e">
        <v>#N/A</v>
        <stp/>
        <stp>##V3_BDHV12</stp>
        <stp>S0307Z 43Y BLC2 Curncy</stp>
        <stp>Mid</stp>
        <stp>30/12/2016</stp>
        <stp>30/12/2016</stp>
        <stp>[Fichier Market data Bloomberg Multicurve.xlsm]JPY!R97C39</stp>
        <tr r="AM97" s="8"/>
      </tp>
      <tp t="e">
        <v>#N/A</v>
        <stp/>
        <stp>##V3_BDHV12</stp>
        <stp>S0307D 44Y BLC2 Curncy</stp>
        <stp>Mid</stp>
        <stp>30/12/2016</stp>
        <stp>30/12/2016</stp>
        <stp>[Fichier Market data Bloomberg Multicurve.xlsm]JPY!R98C40</stp>
        <tr r="AN98" s="8"/>
      </tp>
      <tp t="e">
        <v>#N/A</v>
        <stp/>
        <stp>##V3_BDHV12</stp>
        <stp>S0307Z 42Y BLC2 Curncy</stp>
        <stp>Mid</stp>
        <stp>30/12/2016</stp>
        <stp>30/12/2016</stp>
        <stp>[Fichier Market data Bloomberg Multicurve.xlsm]JPY!R96C39</stp>
        <tr r="AM96" s="8"/>
      </tp>
      <tp t="e">
        <v>#N/A</v>
        <stp/>
        <stp>##V3_BDHV12</stp>
        <stp>S0307D 45M BLC2 Curncy</stp>
        <stp>Mid</stp>
        <stp>30/12/2016</stp>
        <stp>30/12/2016</stp>
        <stp>[Fichier Market data Bloomberg Multicurve.xlsm]JPY!R39C40</stp>
        <tr r="AN39" s="8"/>
      </tp>
      <tp t="e">
        <v>#N/A</v>
        <stp/>
        <stp>##V3_BDHV12</stp>
        <stp>S0307D 45Y BLC2 Curncy</stp>
        <stp>Mid</stp>
        <stp>30/12/2016</stp>
        <stp>30/12/2016</stp>
        <stp>[Fichier Market data Bloomberg Multicurve.xlsm]JPY!R99C40</stp>
        <tr r="AN99" s="8"/>
      </tp>
      <tp t="e">
        <v>#N/A</v>
        <stp/>
        <stp>##V3_BDHV12</stp>
        <stp>S0307Z 42M BLC2 Curncy</stp>
        <stp>Mid</stp>
        <stp>30/12/2016</stp>
        <stp>30/12/2016</stp>
        <stp>[Fichier Market data Bloomberg Multicurve.xlsm]JPY!R38C39</stp>
        <tr r="AM38" s="8"/>
      </tp>
      <tp t="e">
        <v>#N/A</v>
        <stp/>
        <stp>##V3_BDHV12</stp>
        <stp>S0307Z 41Y BLC2 Curncy</stp>
        <stp>Mid</stp>
        <stp>30/12/2016</stp>
        <stp>30/12/2016</stp>
        <stp>[Fichier Market data Bloomberg Multicurve.xlsm]JPY!R95C39</stp>
        <tr r="AM95" s="8"/>
      </tp>
      <tp t="e">
        <v>#N/A</v>
        <stp/>
        <stp>##V3_BDHV12</stp>
        <stp>S0307Z 40Y BLC2 Curncy</stp>
        <stp>Mid</stp>
        <stp>30/12/2016</stp>
        <stp>30/12/2016</stp>
        <stp>[Fichier Market data Bloomberg Multicurve.xlsm]JPY!R94C39</stp>
        <tr r="AM94" s="8"/>
      </tp>
      <tp t="e">
        <v>#N/A</v>
        <stp/>
        <stp>##V3_BDHV12</stp>
        <stp>S0023D 47Y BLC2 Curncy</stp>
        <stp>Mid</stp>
        <stp>30/12/2016</stp>
        <stp>30/12/2016</stp>
        <stp>[Fichier Market data Bloomberg Multicurve.xlsm]USD!R101C38</stp>
        <tr r="AL101" s="5"/>
      </tp>
      <tp t="e">
        <v>#N/A</v>
        <stp/>
        <stp>##V3_BDHV12</stp>
        <stp>S0042D 46Y BLC2 Curncy</stp>
        <stp>Mid</stp>
        <stp>30/12/2016</stp>
        <stp>30/12/2016</stp>
        <stp>[Fichier Market data Bloomberg Multicurve.xlsm]USD!R100C19</stp>
        <tr r="S100" s="5"/>
      </tp>
      <tp t="e">
        <v>#N/A</v>
        <stp/>
        <stp>##V3_BDHV12</stp>
        <stp>JYBC20  Curncy</stp>
        <stp>Mid</stp>
        <stp>30/12/2016</stp>
        <stp>30/12/2016</stp>
        <stp>[Fichier Market data Bloomberg Multicurve.xlsm]basis!R46C8</stp>
        <tr r="H46" s="13"/>
      </tp>
      <tp t="e">
        <v>#N/A</v>
        <stp/>
        <stp>##V3_BDHV12</stp>
        <stp>JYBC40  Curncy</stp>
        <stp>Mid</stp>
        <stp>30/12/2016</stp>
        <stp>30/12/2016</stp>
        <stp>[Fichier Market data Bloomberg Multicurve.xlsm]basis!R50C8</stp>
        <tr r="H50" s="13"/>
      </tp>
      <tp t="e">
        <v>#N/A</v>
        <stp/>
        <stp>##V3_BDHV12</stp>
        <stp>JYBC50  Curncy</stp>
        <stp>Mid</stp>
        <stp>30/12/2016</stp>
        <stp>30/12/2016</stp>
        <stp>[Fichier Market data Bloomberg Multicurve.xlsm]basis!R51C8</stp>
        <tr r="H51" s="13"/>
      </tp>
      <tp t="e">
        <v>#N/A</v>
        <stp/>
        <stp>##V3_BDHV12</stp>
        <stp>JYBB40  Curncy</stp>
        <stp>Mid</stp>
        <stp>30/12/2016</stp>
        <stp>30/12/2016</stp>
        <stp>[Fichier Market data Bloomberg Multicurve.xlsm]basis!R50C7</stp>
        <tr r="G50" s="13"/>
      </tp>
      <tp t="e">
        <v>#N/A</v>
        <stp/>
        <stp>##V3_BDHV12</stp>
        <stp>JYBB50  Curncy</stp>
        <stp>Mid</stp>
        <stp>30/12/2016</stp>
        <stp>30/12/2016</stp>
        <stp>[Fichier Market data Bloomberg Multicurve.xlsm]basis!R51C7</stp>
        <tr r="G51" s="13"/>
      </tp>
      <tp t="e">
        <v>#N/A</v>
        <stp/>
        <stp>##V3_BDHV12</stp>
        <stp>JYBB20  Curncy</stp>
        <stp>Mid</stp>
        <stp>30/12/2016</stp>
        <stp>30/12/2016</stp>
        <stp>[Fichier Market data Bloomberg Multicurve.xlsm]basis!R46C7</stp>
        <tr r="G46" s="13"/>
      </tp>
      <tp t="e">
        <v>#N/A</v>
        <stp/>
        <stp>##V3_BDHV12</stp>
        <stp>JYBC15  Curncy</stp>
        <stp>Mid</stp>
        <stp>30/12/2016</stp>
        <stp>30/12/2016</stp>
        <stp>[Fichier Market data Bloomberg Multicurve.xlsm]basis!R45C8</stp>
        <tr r="H45" s="13"/>
      </tp>
      <tp t="e">
        <v>#N/A</v>
        <stp/>
        <stp>##V3_BDHV12</stp>
        <stp>JYBB15  Curncy</stp>
        <stp>Mid</stp>
        <stp>30/12/2016</stp>
        <stp>30/12/2016</stp>
        <stp>[Fichier Market data Bloomberg Multicurve.xlsm]basis!R45C7</stp>
        <tr r="G45" s="13"/>
      </tp>
      <tp t="e">
        <v>#N/A</v>
        <stp/>
        <stp>##V3_BDHV12</stp>
        <stp>S0141D 16Y BLC2 Curncy</stp>
        <stp>Mid</stp>
        <stp>30/12/2016</stp>
        <stp>30/12/2016</stp>
        <stp>[Fichier Market data Bloomberg Multicurve.xlsm]GBP!R70C19</stp>
        <tr r="S70" s="6"/>
      </tp>
      <tp t="e">
        <v>#N/A</v>
        <stp/>
        <stp>##V3_BDHV12</stp>
        <stp>S0045Z 16Y BLC2 Curncy</stp>
        <stp>Mid</stp>
        <stp>30/12/2016</stp>
        <stp>30/12/2016</stp>
        <stp>[Fichier Market data Bloomberg Multicurve.xlsm]EUR!R70C76</stp>
        <tr r="BX70" s="4"/>
      </tp>
      <tp t="e">
        <v>#N/A</v>
        <stp/>
        <stp>##V3_BDHV12</stp>
        <stp>S0340Z 11M BLC2 Curncy</stp>
        <stp>Mid</stp>
        <stp>30/12/2016</stp>
        <stp>30/12/2016</stp>
        <stp>[Fichier Market data Bloomberg Multicurve.xlsm]CHF!R27C37</stp>
        <tr r="AK27" s="7"/>
      </tp>
      <tp t="e">
        <v>#N/A</v>
        <stp/>
        <stp>##V3_BDHV12</stp>
        <stp>S0340D 11Y BLC2 Curncy</stp>
        <stp>Mid</stp>
        <stp>30/12/2016</stp>
        <stp>30/12/2016</stp>
        <stp>[Fichier Market data Bloomberg Multicurve.xlsm]CHF!R65C38</stp>
        <tr r="AL65" s="7"/>
      </tp>
      <tp t="e">
        <v>#N/A</v>
        <stp/>
        <stp>##V3_BDHV12</stp>
        <stp>S0013D 40Y BLC2 Curncy</stp>
        <stp>Mid</stp>
        <stp>30/12/2016</stp>
        <stp>30/12/2016</stp>
        <stp>[Fichier Market data Bloomberg Multicurve.xlsm]JPY!R92C80</stp>
        <tr r="CB92" s="8"/>
      </tp>
      <tp t="e">
        <v>#N/A</v>
        <stp/>
        <stp>##V3_BDHV12</stp>
        <stp>S0045D 16Y BLC2 Curncy</stp>
        <stp>Mid</stp>
        <stp>30/12/2016</stp>
        <stp>30/12/2016</stp>
        <stp>[Fichier Market data Bloomberg Multicurve.xlsm]EUR!R70C77</stp>
        <tr r="BY70" s="4"/>
      </tp>
      <tp t="e">
        <v>#N/A</v>
        <stp/>
        <stp>##V3_BDHV12</stp>
        <stp>S0340Z 11Y BLC2 Curncy</stp>
        <stp>Mid</stp>
        <stp>30/12/2016</stp>
        <stp>30/12/2016</stp>
        <stp>[Fichier Market data Bloomberg Multicurve.xlsm]CHF!R65C37</stp>
        <tr r="AK65" s="7"/>
      </tp>
      <tp t="e">
        <v>#N/A</v>
        <stp/>
        <stp>##V3_BDHV12</stp>
        <stp>S0340D 11M BLC2 Curncy</stp>
        <stp>Mid</stp>
        <stp>30/12/2016</stp>
        <stp>30/12/2016</stp>
        <stp>[Fichier Market data Bloomberg Multicurve.xlsm]CHF!R27C38</stp>
        <tr r="AL27" s="7"/>
      </tp>
      <tp t="e">
        <v>#N/A</v>
        <stp/>
        <stp>##V3_BDHV12</stp>
        <stp>S0141Z 16Y BLC2 Curncy</stp>
        <stp>Mid</stp>
        <stp>30/12/2016</stp>
        <stp>30/12/2016</stp>
        <stp>[Fichier Market data Bloomberg Multicurve.xlsm]GBP!R70C18</stp>
        <tr r="R70" s="6"/>
      </tp>
      <tp t="e">
        <v>#N/A</v>
        <stp/>
        <stp>##V3_BDHV12</stp>
        <stp>S0042Z 47Y BLC2 Curncy</stp>
        <stp>Mid</stp>
        <stp>30/12/2016</stp>
        <stp>30/12/2016</stp>
        <stp>[Fichier Market data Bloomberg Multicurve.xlsm]USD!R101C18</stp>
        <tr r="R101" s="5"/>
      </tp>
      <tp t="e">
        <v>#N/A</v>
        <stp/>
        <stp>##V3_BDHV12</stp>
        <stp>S0141D 17Y BLC2 Curncy</stp>
        <stp>Mid</stp>
        <stp>30/12/2016</stp>
        <stp>30/12/2016</stp>
        <stp>[Fichier Market data Bloomberg Multicurve.xlsm]GBP!R71C19</stp>
        <tr r="S71" s="6"/>
      </tp>
      <tp t="e">
        <v>#N/A</v>
        <stp/>
        <stp>##V3_BDHV12</stp>
        <stp>S0045Z 17Y BLC2 Curncy</stp>
        <stp>Mid</stp>
        <stp>30/12/2016</stp>
        <stp>30/12/2016</stp>
        <stp>[Fichier Market data Bloomberg Multicurve.xlsm]EUR!R71C76</stp>
        <tr r="BX71" s="4"/>
      </tp>
      <tp t="e">
        <v>#N/A</v>
        <stp/>
        <stp>##V3_BDHV12</stp>
        <stp>S0340Z 10M BLC2 Curncy</stp>
        <stp>Mid</stp>
        <stp>30/12/2016</stp>
        <stp>30/12/2016</stp>
        <stp>[Fichier Market data Bloomberg Multicurve.xlsm]CHF!R26C37</stp>
        <tr r="AK26" s="7"/>
      </tp>
      <tp t="e">
        <v>#N/A</v>
        <stp/>
        <stp>##V3_BDHV12</stp>
        <stp>S0141D 17Q BLC2 Curncy</stp>
        <stp>Mid</stp>
        <stp>30/12/2016</stp>
        <stp>30/12/2016</stp>
        <stp>[Fichier Market data Bloomberg Multicurve.xlsm]GBP!R41C19</stp>
        <tr r="S41" s="6"/>
      </tp>
      <tp t="e">
        <v>#N/A</v>
        <stp/>
        <stp>##V3_BDHV12</stp>
        <stp>S0340D 10Y BLC2 Curncy</stp>
        <stp>Mid</stp>
        <stp>30/12/2016</stp>
        <stp>30/12/2016</stp>
        <stp>[Fichier Market data Bloomberg Multicurve.xlsm]CHF!R64C38</stp>
        <tr r="AL64" s="7"/>
      </tp>
      <tp t="e">
        <v>#N/A</v>
        <stp/>
        <stp>##V3_BDHV12</stp>
        <stp>S0045Z 17Q BLC2 Curncy</stp>
        <stp>Mid</stp>
        <stp>30/12/2016</stp>
        <stp>30/12/2016</stp>
        <stp>[Fichier Market data Bloomberg Multicurve.xlsm]EUR!R41C76</stp>
        <tr r="BX41" s="4"/>
      </tp>
      <tp t="e">
        <v>#N/A</v>
        <stp/>
        <stp>##V3_BDHV12</stp>
        <stp>S0045D 17Q BLC2 Curncy</stp>
        <stp>Mid</stp>
        <stp>30/12/2016</stp>
        <stp>30/12/2016</stp>
        <stp>[Fichier Market data Bloomberg Multicurve.xlsm]EUR!R41C77</stp>
        <tr r="BY41" s="4"/>
      </tp>
      <tp t="e">
        <v>#N/A</v>
        <stp/>
        <stp>##V3_BDHV12</stp>
        <stp>S0141Z 17Q BLC2 Curncy</stp>
        <stp>Mid</stp>
        <stp>30/12/2016</stp>
        <stp>30/12/2016</stp>
        <stp>[Fichier Market data Bloomberg Multicurve.xlsm]GBP!R41C18</stp>
        <tr r="R41" s="6"/>
      </tp>
      <tp t="e">
        <v>#N/A</v>
        <stp/>
        <stp>##V3_BDHV12</stp>
        <stp>S0045D 17Y BLC2 Curncy</stp>
        <stp>Mid</stp>
        <stp>30/12/2016</stp>
        <stp>30/12/2016</stp>
        <stp>[Fichier Market data Bloomberg Multicurve.xlsm]EUR!R71C77</stp>
        <tr r="BY71" s="4"/>
      </tp>
      <tp t="e">
        <v>#N/A</v>
        <stp/>
        <stp>##V3_BDHV12</stp>
        <stp>S0340Z 10Y BLC2 Curncy</stp>
        <stp>Mid</stp>
        <stp>30/12/2016</stp>
        <stp>30/12/2016</stp>
        <stp>[Fichier Market data Bloomberg Multicurve.xlsm]CHF!R64C37</stp>
        <tr r="AK64" s="7"/>
      </tp>
      <tp t="e">
        <v>#N/A</v>
        <stp/>
        <stp>##V3_BDHV12</stp>
        <stp>S0340D 10M BLC2 Curncy</stp>
        <stp>Mid</stp>
        <stp>30/12/2016</stp>
        <stp>30/12/2016</stp>
        <stp>[Fichier Market data Bloomberg Multicurve.xlsm]CHF!R26C38</stp>
        <tr r="AL26" s="7"/>
      </tp>
      <tp t="e">
        <v>#N/A</v>
        <stp/>
        <stp>##V3_BDHV12</stp>
        <stp>S0141Z 17Y BLC2 Curncy</stp>
        <stp>Mid</stp>
        <stp>30/12/2016</stp>
        <stp>30/12/2016</stp>
        <stp>[Fichier Market data Bloomberg Multicurve.xlsm]GBP!R71C18</stp>
        <tr r="R71" s="6"/>
      </tp>
      <tp t="e">
        <v>#N/A</v>
        <stp/>
        <stp>##V3_BDHV12</stp>
        <stp>S0141D 14Y BLC2 Curncy</stp>
        <stp>Mid</stp>
        <stp>30/12/2016</stp>
        <stp>30/12/2016</stp>
        <stp>[Fichier Market data Bloomberg Multicurve.xlsm]GBP!R68C19</stp>
        <tr r="S68" s="6"/>
      </tp>
      <tp t="e">
        <v>#N/A</v>
        <stp/>
        <stp>##V3_BDHV12</stp>
        <stp>S0045Z 14Y BLC2 Curncy</stp>
        <stp>Mid</stp>
        <stp>30/12/2016</stp>
        <stp>30/12/2016</stp>
        <stp>[Fichier Market data Bloomberg Multicurve.xlsm]EUR!R68C76</stp>
        <tr r="BX68" s="4"/>
      </tp>
      <tp t="e">
        <v>#N/A</v>
        <stp/>
        <stp>##V3_BDHV12</stp>
        <stp>S0013D 42M BLC2 Curncy</stp>
        <stp>Mid</stp>
        <stp>30/12/2016</stp>
        <stp>30/12/2016</stp>
        <stp>[Fichier Market data Bloomberg Multicurve.xlsm]JPY!R36C80</stp>
        <tr r="CB36" s="8"/>
      </tp>
      <tp t="e">
        <v>#N/A</v>
        <stp/>
        <stp>##V3_BDHV12</stp>
        <stp>S0340D 13Y BLC2 Curncy</stp>
        <stp>Mid</stp>
        <stp>30/12/2016</stp>
        <stp>30/12/2016</stp>
        <stp>[Fichier Market data Bloomberg Multicurve.xlsm]CHF!R67C38</stp>
        <tr r="AL67" s="7"/>
      </tp>
      <tp t="e">
        <v>#N/A</v>
        <stp/>
        <stp>##V3_BDHV12</stp>
        <stp>S0045D 14Y BLC2 Curncy</stp>
        <stp>Mid</stp>
        <stp>30/12/2016</stp>
        <stp>30/12/2016</stp>
        <stp>[Fichier Market data Bloomberg Multicurve.xlsm]EUR!R68C77</stp>
        <tr r="BY68" s="4"/>
      </tp>
      <tp t="e">
        <v>#N/A</v>
        <stp/>
        <stp>##V3_BDHV12</stp>
        <stp>S0340Z 13Y BLC2 Curncy</stp>
        <stp>Mid</stp>
        <stp>30/12/2016</stp>
        <stp>30/12/2016</stp>
        <stp>[Fichier Market data Bloomberg Multicurve.xlsm]CHF!R67C37</stp>
        <tr r="AK67" s="7"/>
      </tp>
      <tp t="e">
        <v>#N/A</v>
        <stp/>
        <stp>##V3_BDHV12</stp>
        <stp>S0141Z 14Y BLC2 Curncy</stp>
        <stp>Mid</stp>
        <stp>30/12/2016</stp>
        <stp>30/12/2016</stp>
        <stp>[Fichier Market data Bloomberg Multicurve.xlsm]GBP!R68C18</stp>
        <tr r="R68" s="6"/>
      </tp>
      <tp t="e">
        <v>#N/A</v>
        <stp/>
        <stp>##V3_BDHV12</stp>
        <stp>S0023Z 46Y BLC2 Curncy</stp>
        <stp>Mid</stp>
        <stp>30/12/2016</stp>
        <stp>30/12/2016</stp>
        <stp>[Fichier Market data Bloomberg Multicurve.xlsm]USD!R100C37</stp>
        <tr r="AK100" s="5"/>
      </tp>
      <tp t="e">
        <v>#N/A</v>
        <stp/>
        <stp>##V3_BDHV12</stp>
        <stp>S0141D 15Y BLC2 Curncy</stp>
        <stp>Mid</stp>
        <stp>30/12/2016</stp>
        <stp>30/12/2016</stp>
        <stp>[Fichier Market data Bloomberg Multicurve.xlsm]GBP!R69C19</stp>
        <tr r="S69" s="6"/>
      </tp>
      <tp t="e">
        <v>#N/A</v>
        <stp/>
        <stp>##V3_BDHV12</stp>
        <stp>S0045Z 15Y BLC2 Curncy</stp>
        <stp>Mid</stp>
        <stp>30/12/2016</stp>
        <stp>30/12/2016</stp>
        <stp>[Fichier Market data Bloomberg Multicurve.xlsm]EUR!R69C76</stp>
        <tr r="BX69" s="4"/>
      </tp>
      <tp t="e">
        <v>#N/A</v>
        <stp/>
        <stp>##V3_BDHV12</stp>
        <stp>S0045D 15M BLC2 Curncy</stp>
        <stp>Mid</stp>
        <stp>30/12/2016</stp>
        <stp>30/12/2016</stp>
        <stp>[Fichier Market data Bloomberg Multicurve.xlsm]EUR!R29C77</stp>
        <tr r="BY29" s="4"/>
      </tp>
      <tp t="e">
        <v>#N/A</v>
        <stp/>
        <stp>##V3_BDHV12</stp>
        <stp>S0340D 12Y BLC2 Curncy</stp>
        <stp>Mid</stp>
        <stp>30/12/2016</stp>
        <stp>30/12/2016</stp>
        <stp>[Fichier Market data Bloomberg Multicurve.xlsm]CHF!R66C38</stp>
        <tr r="AL66" s="7"/>
      </tp>
      <tp t="e">
        <v>#N/A</v>
        <stp/>
        <stp>##V3_BDHV12</stp>
        <stp>S0141Z 15M BLC2 Curncy</stp>
        <stp>Mid</stp>
        <stp>30/12/2016</stp>
        <stp>30/12/2016</stp>
        <stp>[Fichier Market data Bloomberg Multicurve.xlsm]GBP!R29C18</stp>
        <tr r="R29" s="6"/>
      </tp>
      <tp t="e">
        <v>#N/A</v>
        <stp/>
        <stp>##V3_BDHV12</stp>
        <stp>S0141D 15M BLC2 Curncy</stp>
        <stp>Mid</stp>
        <stp>30/12/2016</stp>
        <stp>30/12/2016</stp>
        <stp>[Fichier Market data Bloomberg Multicurve.xlsm]GBP!R29C19</stp>
        <tr r="S29" s="6"/>
      </tp>
      <tp t="e">
        <v>#N/A</v>
        <stp/>
        <stp>##V3_BDHV12</stp>
        <stp>S0045Z 15M BLC2 Curncy</stp>
        <stp>Mid</stp>
        <stp>30/12/2016</stp>
        <stp>30/12/2016</stp>
        <stp>[Fichier Market data Bloomberg Multicurve.xlsm]EUR!R29C76</stp>
        <tr r="BX29" s="4"/>
      </tp>
      <tp t="e">
        <v>#N/A</v>
        <stp/>
        <stp>##V3_BDHV12</stp>
        <stp>BPSW11V3  Curncy</stp>
        <stp>Mid</stp>
        <stp>30/12/2016</stp>
        <stp>30/12/2016</stp>
        <stp>[Fichier Market data Bloomberg Multicurve.xlsm]Swap Rates!R20C22</stp>
        <tr r="V20" s="11"/>
      </tp>
      <tp t="e">
        <v>#N/A</v>
        <stp/>
        <stp>##V3_BDHV12</stp>
        <stp>S0045D 15Y BLC2 Curncy</stp>
        <stp>Mid</stp>
        <stp>30/12/2016</stp>
        <stp>30/12/2016</stp>
        <stp>[Fichier Market data Bloomberg Multicurve.xlsm]EUR!R69C77</stp>
        <tr r="BY69" s="4"/>
      </tp>
      <tp t="e">
        <v>#N/A</v>
        <stp/>
        <stp>##V3_BDHV12</stp>
        <stp>S0340Z 12Y BLC2 Curncy</stp>
        <stp>Mid</stp>
        <stp>30/12/2016</stp>
        <stp>30/12/2016</stp>
        <stp>[Fichier Market data Bloomberg Multicurve.xlsm]CHF!R66C37</stp>
        <tr r="AK66" s="7"/>
      </tp>
      <tp t="e">
        <v>#N/A</v>
        <stp/>
        <stp>##V3_BDHV12</stp>
        <stp>S0141Z 15Y BLC2 Curncy</stp>
        <stp>Mid</stp>
        <stp>30/12/2016</stp>
        <stp>30/12/2016</stp>
        <stp>[Fichier Market data Bloomberg Multicurve.xlsm]GBP!R69C18</stp>
        <tr r="R69" s="6"/>
      </tp>
      <tp t="e">
        <v>#N/A</v>
        <stp/>
        <stp>##V3_BDHV12</stp>
        <stp>S0141D 12Y BLC2 Curncy</stp>
        <stp>Mid</stp>
        <stp>30/12/2016</stp>
        <stp>30/12/2016</stp>
        <stp>[Fichier Market data Bloomberg Multicurve.xlsm]GBP!R66C19</stp>
        <tr r="S66" s="6"/>
      </tp>
      <tp t="e">
        <v>#N/A</v>
        <stp/>
        <stp>##V3_BDHV12</stp>
        <stp>S0045Z 12Y BLC2 Curncy</stp>
        <stp>Mid</stp>
        <stp>30/12/2016</stp>
        <stp>30/12/2016</stp>
        <stp>[Fichier Market data Bloomberg Multicurve.xlsm]EUR!R66C76</stp>
        <tr r="BX66" s="4"/>
      </tp>
      <tp t="e">
        <v>#N/A</v>
        <stp/>
        <stp>##V3_BDHV12</stp>
        <stp>S0340Z 15M BLC2 Curncy</stp>
        <stp>Mid</stp>
        <stp>30/12/2016</stp>
        <stp>30/12/2016</stp>
        <stp>[Fichier Market data Bloomberg Multicurve.xlsm]CHF!R29C37</stp>
        <tr r="AK29" s="7"/>
      </tp>
      <tp t="e">
        <v>#N/A</v>
        <stp/>
        <stp>##V3_BDHV12</stp>
        <stp>S0340D 15Y BLC2 Curncy</stp>
        <stp>Mid</stp>
        <stp>30/12/2016</stp>
        <stp>30/12/2016</stp>
        <stp>[Fichier Market data Bloomberg Multicurve.xlsm]CHF!R69C38</stp>
        <tr r="AL69" s="7"/>
      </tp>
      <tp t="e">
        <v>#N/A</v>
        <stp/>
        <stp>##V3_BDHV12</stp>
        <stp>S0045D 12Y BLC2 Curncy</stp>
        <stp>Mid</stp>
        <stp>30/12/2016</stp>
        <stp>30/12/2016</stp>
        <stp>[Fichier Market data Bloomberg Multicurve.xlsm]EUR!R66C77</stp>
        <tr r="BY66" s="4"/>
      </tp>
      <tp t="e">
        <v>#N/A</v>
        <stp/>
        <stp>##V3_BDHV12</stp>
        <stp>S0340Z 15Y BLC2 Curncy</stp>
        <stp>Mid</stp>
        <stp>30/12/2016</stp>
        <stp>30/12/2016</stp>
        <stp>[Fichier Market data Bloomberg Multicurve.xlsm]CHF!R69C37</stp>
        <tr r="AK69" s="7"/>
      </tp>
      <tp t="e">
        <v>#N/A</v>
        <stp/>
        <stp>##V3_BDHV12</stp>
        <stp>S0340D 15M BLC2 Curncy</stp>
        <stp>Mid</stp>
        <stp>30/12/2016</stp>
        <stp>30/12/2016</stp>
        <stp>[Fichier Market data Bloomberg Multicurve.xlsm]CHF!R29C38</stp>
        <tr r="AL29" s="7"/>
      </tp>
      <tp t="e">
        <v>#N/A</v>
        <stp/>
        <stp>##V3_BDHV12</stp>
        <stp>S0141Z 12Y BLC2 Curncy</stp>
        <stp>Mid</stp>
        <stp>30/12/2016</stp>
        <stp>30/12/2016</stp>
        <stp>[Fichier Market data Bloomberg Multicurve.xlsm]GBP!R66C18</stp>
        <tr r="R66" s="6"/>
      </tp>
      <tp t="e">
        <v>#N/A</v>
        <stp/>
        <stp>##V3_BDHV12</stp>
        <stp>S0141D 13Y BLC2 Curncy</stp>
        <stp>Mid</stp>
        <stp>30/12/2016</stp>
        <stp>30/12/2016</stp>
        <stp>[Fichier Market data Bloomberg Multicurve.xlsm]GBP!R67C19</stp>
        <tr r="S67" s="6"/>
      </tp>
      <tp t="e">
        <v>#N/A</v>
        <stp/>
        <stp>##V3_BDHV12</stp>
        <stp>S0045Z 13Y BLC2 Curncy</stp>
        <stp>Mid</stp>
        <stp>30/12/2016</stp>
        <stp>30/12/2016</stp>
        <stp>[Fichier Market data Bloomberg Multicurve.xlsm]EUR!R67C76</stp>
        <tr r="BX67" s="4"/>
      </tp>
      <tp t="e">
        <v>#N/A</v>
        <stp/>
        <stp>##V3_BDHV12</stp>
        <stp>S0013D 45M BLC2 Curncy</stp>
        <stp>Mid</stp>
        <stp>30/12/2016</stp>
        <stp>30/12/2016</stp>
        <stp>[Fichier Market data Bloomberg Multicurve.xlsm]JPY!R37C80</stp>
        <tr r="CB37" s="8"/>
      </tp>
      <tp t="e">
        <v>#N/A</v>
        <stp/>
        <stp>##V3_BDHV12</stp>
        <stp>S0340D 14Y BLC2 Curncy</stp>
        <stp>Mid</stp>
        <stp>30/12/2016</stp>
        <stp>30/12/2016</stp>
        <stp>[Fichier Market data Bloomberg Multicurve.xlsm]CHF!R68C38</stp>
        <tr r="AL68" s="7"/>
      </tp>
      <tp t="e">
        <v>#N/A</v>
        <stp/>
        <stp>##V3_BDHV12</stp>
        <stp>S0045D 13Y BLC2 Curncy</stp>
        <stp>Mid</stp>
        <stp>30/12/2016</stp>
        <stp>30/12/2016</stp>
        <stp>[Fichier Market data Bloomberg Multicurve.xlsm]EUR!R67C77</stp>
        <tr r="BY67" s="4"/>
      </tp>
      <tp t="e">
        <v>#N/A</v>
        <stp/>
        <stp>##V3_BDHV12</stp>
        <stp>S0340Z 14Y BLC2 Curncy</stp>
        <stp>Mid</stp>
        <stp>30/12/2016</stp>
        <stp>30/12/2016</stp>
        <stp>[Fichier Market data Bloomberg Multicurve.xlsm]CHF!R68C37</stp>
        <tr r="AK68" s="7"/>
      </tp>
      <tp t="e">
        <v>#N/A</v>
        <stp/>
        <stp>##V3_BDHV12</stp>
        <stp>S0141Z 13Y BLC2 Curncy</stp>
        <stp>Mid</stp>
        <stp>30/12/2016</stp>
        <stp>30/12/2016</stp>
        <stp>[Fichier Market data Bloomberg Multicurve.xlsm]GBP!R67C18</stp>
        <tr r="R67" s="6"/>
      </tp>
      <tp t="e">
        <v>#N/A</v>
        <stp/>
        <stp>##V3_BDHV12</stp>
        <stp>S0141D 10Y BLC2 Curncy</stp>
        <stp>Mid</stp>
        <stp>30/12/2016</stp>
        <stp>30/12/2016</stp>
        <stp>[Fichier Market data Bloomberg Multicurve.xlsm]GBP!R64C19</stp>
        <tr r="S64" s="6"/>
      </tp>
      <tp t="e">
        <v>#N/A</v>
        <stp/>
        <stp>##V3_BDHV12</stp>
        <stp>S0340D 17Q BLC2 Curncy</stp>
        <stp>Mid</stp>
        <stp>30/12/2016</stp>
        <stp>30/12/2016</stp>
        <stp>[Fichier Market data Bloomberg Multicurve.xlsm]CHF!R41C38</stp>
        <tr r="AL41" s="7"/>
      </tp>
      <tp t="e">
        <v>#N/A</v>
        <stp/>
        <stp>##V3_BDHV12</stp>
        <stp>S0045Z 10Y BLC2 Curncy</stp>
        <stp>Mid</stp>
        <stp>30/12/2016</stp>
        <stp>30/12/2016</stp>
        <stp>[Fichier Market data Bloomberg Multicurve.xlsm]EUR!R64C76</stp>
        <tr r="BX64" s="4"/>
      </tp>
      <tp t="e">
        <v>#N/A</v>
        <stp/>
        <stp>##V3_BDHV12</stp>
        <stp>S0045D 10M BLC2 Curncy</stp>
        <stp>Mid</stp>
        <stp>30/12/2016</stp>
        <stp>30/12/2016</stp>
        <stp>[Fichier Market data Bloomberg Multicurve.xlsm]EUR!R26C77</stp>
        <tr r="BY26" s="4"/>
      </tp>
      <tp t="e">
        <v>#N/A</v>
        <stp/>
        <stp>##V3_BDHV12</stp>
        <stp>S0340D 17Y BLC2 Curncy</stp>
        <stp>Mid</stp>
        <stp>30/12/2016</stp>
        <stp>30/12/2016</stp>
        <stp>[Fichier Market data Bloomberg Multicurve.xlsm]CHF!R71C38</stp>
        <tr r="AL71" s="7"/>
      </tp>
      <tp t="e">
        <v>#N/A</v>
        <stp/>
        <stp>##V3_BDHV12</stp>
        <stp>S0141Z 10M BLC2 Curncy</stp>
        <stp>Mid</stp>
        <stp>30/12/2016</stp>
        <stp>30/12/2016</stp>
        <stp>[Fichier Market data Bloomberg Multicurve.xlsm]GBP!R26C18</stp>
        <tr r="R26" s="6"/>
      </tp>
      <tp t="e">
        <v>#N/A</v>
        <stp/>
        <stp>##V3_BDHV12</stp>
        <stp>S0340Z 17Q BLC2 Curncy</stp>
        <stp>Mid</stp>
        <stp>30/12/2016</stp>
        <stp>30/12/2016</stp>
        <stp>[Fichier Market data Bloomberg Multicurve.xlsm]CHF!R41C37</stp>
        <tr r="AK41" s="7"/>
      </tp>
      <tp t="e">
        <v>#N/A</v>
        <stp/>
        <stp>##V3_BDHV12</stp>
        <stp>S0141D 10M BLC2 Curncy</stp>
        <stp>Mid</stp>
        <stp>30/12/2016</stp>
        <stp>30/12/2016</stp>
        <stp>[Fichier Market data Bloomberg Multicurve.xlsm]GBP!R26C19</stp>
        <tr r="S26" s="6"/>
      </tp>
      <tp t="e">
        <v>#N/A</v>
        <stp/>
        <stp>##V3_BDHV12</stp>
        <stp>S0045Z 10M BLC2 Curncy</stp>
        <stp>Mid</stp>
        <stp>30/12/2016</stp>
        <stp>30/12/2016</stp>
        <stp>[Fichier Market data Bloomberg Multicurve.xlsm]EUR!R26C76</stp>
        <tr r="BX26" s="4"/>
      </tp>
      <tp t="e">
        <v>#N/A</v>
        <stp/>
        <stp>##V3_BDHV12</stp>
        <stp>S0045D 10Y BLC2 Curncy</stp>
        <stp>Mid</stp>
        <stp>30/12/2016</stp>
        <stp>30/12/2016</stp>
        <stp>[Fichier Market data Bloomberg Multicurve.xlsm]EUR!R64C77</stp>
        <tr r="BY64" s="4"/>
      </tp>
      <tp t="e">
        <v>#N/A</v>
        <stp/>
        <stp>##V3_BDHV12</stp>
        <stp>S0340Z 17Y BLC2 Curncy</stp>
        <stp>Mid</stp>
        <stp>30/12/2016</stp>
        <stp>30/12/2016</stp>
        <stp>[Fichier Market data Bloomberg Multicurve.xlsm]CHF!R71C37</stp>
        <tr r="AK71" s="7"/>
      </tp>
      <tp t="e">
        <v>#N/A</v>
        <stp/>
        <stp>##V3_BDHV12</stp>
        <stp>S0141Z 10Y BLC2 Curncy</stp>
        <stp>Mid</stp>
        <stp>30/12/2016</stp>
        <stp>30/12/2016</stp>
        <stp>[Fichier Market data Bloomberg Multicurve.xlsm]GBP!R64C18</stp>
        <tr r="R64" s="6"/>
      </tp>
      <tp t="e">
        <v>#N/A</v>
        <stp/>
        <stp>##V3_BDHV12</stp>
        <stp>S0141D 11Y BLC2 Curncy</stp>
        <stp>Mid</stp>
        <stp>30/12/2016</stp>
        <stp>30/12/2016</stp>
        <stp>[Fichier Market data Bloomberg Multicurve.xlsm]GBP!R65C19</stp>
        <tr r="S65" s="6"/>
      </tp>
      <tp t="e">
        <v>#N/A</v>
        <stp/>
        <stp>##V3_BDHV12</stp>
        <stp>S0045Z 11Y BLC2 Curncy</stp>
        <stp>Mid</stp>
        <stp>30/12/2016</stp>
        <stp>30/12/2016</stp>
        <stp>[Fichier Market data Bloomberg Multicurve.xlsm]EUR!R65C76</stp>
        <tr r="BX65" s="4"/>
      </tp>
      <tp t="e">
        <v>#N/A</v>
        <stp/>
        <stp>##V3_BDHV12</stp>
        <stp>S0045D 11M BLC2 Curncy</stp>
        <stp>Mid</stp>
        <stp>30/12/2016</stp>
        <stp>30/12/2016</stp>
        <stp>[Fichier Market data Bloomberg Multicurve.xlsm]EUR!R27C77</stp>
        <tr r="BY27" s="4"/>
      </tp>
      <tp t="e">
        <v>#N/A</v>
        <stp/>
        <stp>##V3_BDHV12</stp>
        <stp>S0340D 16Y BLC2 Curncy</stp>
        <stp>Mid</stp>
        <stp>30/12/2016</stp>
        <stp>30/12/2016</stp>
        <stp>[Fichier Market data Bloomberg Multicurve.xlsm]CHF!R70C38</stp>
        <tr r="AL70" s="7"/>
      </tp>
      <tp t="e">
        <v>#N/A</v>
        <stp/>
        <stp>##V3_BDHV12</stp>
        <stp>S0141Z 11M BLC2 Curncy</stp>
        <stp>Mid</stp>
        <stp>30/12/2016</stp>
        <stp>30/12/2016</stp>
        <stp>[Fichier Market data Bloomberg Multicurve.xlsm]GBP!R27C18</stp>
        <tr r="R27" s="6"/>
      </tp>
      <tp t="e">
        <v>#N/A</v>
        <stp/>
        <stp>##V3_BDHV12</stp>
        <stp>S0141D 11M BLC2 Curncy</stp>
        <stp>Mid</stp>
        <stp>30/12/2016</stp>
        <stp>30/12/2016</stp>
        <stp>[Fichier Market data Bloomberg Multicurve.xlsm]GBP!R27C19</stp>
        <tr r="S27" s="6"/>
      </tp>
      <tp t="e">
        <v>#N/A</v>
        <stp/>
        <stp>##V3_BDHV12</stp>
        <stp>S0045Z 11M BLC2 Curncy</stp>
        <stp>Mid</stp>
        <stp>30/12/2016</stp>
        <stp>30/12/2016</stp>
        <stp>[Fichier Market data Bloomberg Multicurve.xlsm]EUR!R27C76</stp>
        <tr r="BX27" s="4"/>
      </tp>
      <tp t="e">
        <v>#N/A</v>
        <stp/>
        <stp>##V3_BDHV12</stp>
        <stp>S0045D 11Y BLC2 Curncy</stp>
        <stp>Mid</stp>
        <stp>30/12/2016</stp>
        <stp>30/12/2016</stp>
        <stp>[Fichier Market data Bloomberg Multicurve.xlsm]EUR!R65C77</stp>
        <tr r="BY65" s="4"/>
      </tp>
      <tp t="e">
        <v>#N/A</v>
        <stp/>
        <stp>##V3_BDHV12</stp>
        <stp>S0340Z 16Y BLC2 Curncy</stp>
        <stp>Mid</stp>
        <stp>30/12/2016</stp>
        <stp>30/12/2016</stp>
        <stp>[Fichier Market data Bloomberg Multicurve.xlsm]CHF!R70C37</stp>
        <tr r="AK70" s="7"/>
      </tp>
      <tp t="e">
        <v>#N/A</v>
        <stp/>
        <stp>##V3_BDHV12</stp>
        <stp>S0141Z 11Y BLC2 Curncy</stp>
        <stp>Mid</stp>
        <stp>30/12/2016</stp>
        <stp>30/12/2016</stp>
        <stp>[Fichier Market data Bloomberg Multicurve.xlsm]GBP!R65C18</stp>
        <tr r="R65" s="6"/>
      </tp>
      <tp t="e">
        <v>#N/A</v>
        <stp/>
        <stp>##V3_BDHV12</stp>
        <stp>S0340D 19Q BLC2 Curncy</stp>
        <stp>Mid</stp>
        <stp>30/12/2016</stp>
        <stp>30/12/2016</stp>
        <stp>[Fichier Market data Bloomberg Multicurve.xlsm]CHF!R43C38</stp>
        <tr r="AL43" s="7"/>
      </tp>
      <tp t="e">
        <v>#N/A</v>
        <stp/>
        <stp>##V3_BDHV12</stp>
        <stp>S0314Z 41Y BLC2 Curncy</stp>
        <stp>Mid</stp>
        <stp>30/12/2016</stp>
        <stp>30/12/2016</stp>
        <stp>[Fichier Market data Bloomberg Multicurve.xlsm]EUR!R95C96</stp>
        <tr r="CR95" s="4"/>
      </tp>
      <tp t="e">
        <v>#N/A</v>
        <stp/>
        <stp>##V3_BDHV12</stp>
        <stp>S0340D 19Y BLC2 Curncy</stp>
        <stp>Mid</stp>
        <stp>30/12/2016</stp>
        <stp>30/12/2016</stp>
        <stp>[Fichier Market data Bloomberg Multicurve.xlsm]CHF!R73C38</stp>
        <tr r="AL73" s="7"/>
      </tp>
      <tp t="e">
        <v>#N/A</v>
        <stp/>
        <stp>##V3_BDHV12</stp>
        <stp>S0340Z 19Q BLC2 Curncy</stp>
        <stp>Mid</stp>
        <stp>30/12/2016</stp>
        <stp>30/12/2016</stp>
        <stp>[Fichier Market data Bloomberg Multicurve.xlsm]CHF!R43C37</stp>
        <tr r="AK43" s="7"/>
      </tp>
      <tp t="e">
        <v>#N/A</v>
        <stp/>
        <stp>##V3_BDHV12</stp>
        <stp>S0314D 41Y BLC2 Curncy</stp>
        <stp>Mid</stp>
        <stp>30/12/2016</stp>
        <stp>30/12/2016</stp>
        <stp>[Fichier Market data Bloomberg Multicurve.xlsm]EUR!R95C97</stp>
        <tr r="CS95" s="4"/>
      </tp>
      <tp t="e">
        <v>#N/A</v>
        <stp/>
        <stp>##V3_BDHV12</stp>
        <stp>S0340Z 19Y BLC2 Curncy</stp>
        <stp>Mid</stp>
        <stp>30/12/2016</stp>
        <stp>30/12/2016</stp>
        <stp>[Fichier Market data Bloomberg Multicurve.xlsm]CHF!R73C37</stp>
        <tr r="AK73" s="7"/>
      </tp>
      <tp t="e">
        <v>#N/A</v>
        <stp/>
        <stp>##V3_BDHV12</stp>
        <stp>S0340D 18Q BLC2 Curncy</stp>
        <stp>Mid</stp>
        <stp>30/12/2016</stp>
        <stp>30/12/2016</stp>
        <stp>[Fichier Market data Bloomberg Multicurve.xlsm]CHF!R42C38</stp>
        <tr r="AL42" s="7"/>
      </tp>
      <tp t="e">
        <v>#N/A</v>
        <stp/>
        <stp>##V3_BDHV12</stp>
        <stp>S0314Z 40Y BLC2 Curncy</stp>
        <stp>Mid</stp>
        <stp>30/12/2016</stp>
        <stp>30/12/2016</stp>
        <stp>[Fichier Market data Bloomberg Multicurve.xlsm]EUR!R94C96</stp>
        <tr r="CR94" s="4"/>
      </tp>
      <tp t="e">
        <v>#N/A</v>
        <stp/>
        <stp>##V3_BDHV12</stp>
        <stp>S0340D 18Y BLC2 Curncy</stp>
        <stp>Mid</stp>
        <stp>30/12/2016</stp>
        <stp>30/12/2016</stp>
        <stp>[Fichier Market data Bloomberg Multicurve.xlsm]CHF!R72C38</stp>
        <tr r="AL72" s="7"/>
      </tp>
      <tp t="e">
        <v>#N/A</v>
        <stp/>
        <stp>##V3_BDHV12</stp>
        <stp>S0340Z 18M BLC2 Curncy</stp>
        <stp>Mid</stp>
        <stp>30/12/2016</stp>
        <stp>30/12/2016</stp>
        <stp>[Fichier Market data Bloomberg Multicurve.xlsm]CHF!R30C37</stp>
        <tr r="AK30" s="7"/>
      </tp>
      <tp t="e">
        <v>#N/A</v>
        <stp/>
        <stp>##V3_BDHV12</stp>
        <stp>S0340Z 18Q BLC2 Curncy</stp>
        <stp>Mid</stp>
        <stp>30/12/2016</stp>
        <stp>30/12/2016</stp>
        <stp>[Fichier Market data Bloomberg Multicurve.xlsm]CHF!R42C37</stp>
        <tr r="AK42" s="7"/>
      </tp>
      <tp t="e">
        <v>#N/A</v>
        <stp/>
        <stp>##V3_BDHV12</stp>
        <stp>S0314D 40Y BLC2 Curncy</stp>
        <stp>Mid</stp>
        <stp>30/12/2016</stp>
        <stp>30/12/2016</stp>
        <stp>[Fichier Market data Bloomberg Multicurve.xlsm]EUR!R94C97</stp>
        <tr r="CS94" s="4"/>
      </tp>
      <tp t="e">
        <v>#N/A</v>
        <stp/>
        <stp>##V3_BDHV12</stp>
        <stp>S0340D 18M BLC2 Curncy</stp>
        <stp>Mid</stp>
        <stp>30/12/2016</stp>
        <stp>30/12/2016</stp>
        <stp>[Fichier Market data Bloomberg Multicurve.xlsm]CHF!R30C38</stp>
        <tr r="AL30" s="7"/>
      </tp>
      <tp t="e">
        <v>#N/A</v>
        <stp/>
        <stp>##V3_BDHV12</stp>
        <stp>S0340Z 18Y BLC2 Curncy</stp>
        <stp>Mid</stp>
        <stp>30/12/2016</stp>
        <stp>30/12/2016</stp>
        <stp>[Fichier Market data Bloomberg Multicurve.xlsm]CHF!R72C37</stp>
        <tr r="AK72" s="7"/>
      </tp>
      <tp t="e">
        <v>#N/A</v>
        <stp/>
        <stp>##V3_BDHV12</stp>
        <stp>S0314Z 43Y BLC2 Curncy</stp>
        <stp>Mid</stp>
        <stp>30/12/2016</stp>
        <stp>30/12/2016</stp>
        <stp>[Fichier Market data Bloomberg Multicurve.xlsm]EUR!R97C96</stp>
        <tr r="CR97" s="4"/>
      </tp>
      <tp t="e">
        <v>#N/A</v>
        <stp/>
        <stp>##V3_BDHV12</stp>
        <stp>S0314D 43Y BLC2 Curncy</stp>
        <stp>Mid</stp>
        <stp>30/12/2016</stp>
        <stp>30/12/2016</stp>
        <stp>[Fichier Market data Bloomberg Multicurve.xlsm]EUR!R97C97</stp>
        <tr r="CS97" s="4"/>
      </tp>
      <tp t="e">
        <v>#N/A</v>
        <stp/>
        <stp>##V3_BDHV12</stp>
        <stp>S0013Z 45M BLC2 Curncy</stp>
        <stp>Mid</stp>
        <stp>30/12/2016</stp>
        <stp>30/12/2016</stp>
        <stp>[Fichier Market data Bloomberg Multicurve.xlsm]JPY!R37C79</stp>
        <tr r="CA37" s="8"/>
      </tp>
      <tp t="e">
        <v>#N/A</v>
        <stp/>
        <stp>##V3_BDHV12</stp>
        <stp>S0314D 42M BLC2 Curncy</stp>
        <stp>Mid</stp>
        <stp>30/12/2016</stp>
        <stp>30/12/2016</stp>
        <stp>[Fichier Market data Bloomberg Multicurve.xlsm]EUR!R38C97</stp>
        <tr r="CS38" s="4"/>
      </tp>
      <tp t="e">
        <v>#N/A</v>
        <stp/>
        <stp>##V3_BDHV12</stp>
        <stp>S0314Z 42Y BLC2 Curncy</stp>
        <stp>Mid</stp>
        <stp>30/12/2016</stp>
        <stp>30/12/2016</stp>
        <stp>[Fichier Market data Bloomberg Multicurve.xlsm]EUR!R96C96</stp>
        <tr r="CR96" s="4"/>
      </tp>
      <tp t="e">
        <v>#N/A</v>
        <stp/>
        <stp>##V3_BDHV12</stp>
        <stp>S0314D 42Y BLC2 Curncy</stp>
        <stp>Mid</stp>
        <stp>30/12/2016</stp>
        <stp>30/12/2016</stp>
        <stp>[Fichier Market data Bloomberg Multicurve.xlsm]EUR!R96C97</stp>
        <tr r="CS96" s="4"/>
      </tp>
      <tp t="e">
        <v>#N/A</v>
        <stp/>
        <stp>##V3_BDHV12</stp>
        <stp>S0314Z 42M BLC2 Curncy</stp>
        <stp>Mid</stp>
        <stp>30/12/2016</stp>
        <stp>30/12/2016</stp>
        <stp>[Fichier Market data Bloomberg Multicurve.xlsm]EUR!R38C96</stp>
        <tr r="CR38" s="4"/>
      </tp>
      <tp t="e">
        <v>#N/A</v>
        <stp/>
        <stp>##V3_BDHV12</stp>
        <stp>S0314D 45M BLC2 Curncy</stp>
        <stp>Mid</stp>
        <stp>30/12/2016</stp>
        <stp>30/12/2016</stp>
        <stp>[Fichier Market data Bloomberg Multicurve.xlsm]EUR!R39C97</stp>
        <tr r="CS39" s="4"/>
      </tp>
      <tp t="e">
        <v>#N/A</v>
        <stp/>
        <stp>##V3_BDHV12</stp>
        <stp>S0314Z 45Y BLC2 Curncy</stp>
        <stp>Mid</stp>
        <stp>30/12/2016</stp>
        <stp>30/12/2016</stp>
        <stp>[Fichier Market data Bloomberg Multicurve.xlsm]EUR!R99C96</stp>
        <tr r="CR99" s="4"/>
      </tp>
      <tp t="e">
        <v>#N/A</v>
        <stp/>
        <stp>##V3_BDHV12</stp>
        <stp>S0314D 45Y BLC2 Curncy</stp>
        <stp>Mid</stp>
        <stp>30/12/2016</stp>
        <stp>30/12/2016</stp>
        <stp>[Fichier Market data Bloomberg Multicurve.xlsm]EUR!R99C97</stp>
        <tr r="CS99" s="4"/>
      </tp>
      <tp t="e">
        <v>#N/A</v>
        <stp/>
        <stp>##V3_BDHV12</stp>
        <stp>S0314Z 45M BLC2 Curncy</stp>
        <stp>Mid</stp>
        <stp>30/12/2016</stp>
        <stp>30/12/2016</stp>
        <stp>[Fichier Market data Bloomberg Multicurve.xlsm]EUR!R39C96</stp>
        <tr r="CR39" s="4"/>
      </tp>
      <tp t="e">
        <v>#N/A</v>
        <stp/>
        <stp>##V3_BDHV12</stp>
        <stp>S0314Z 44Y BLC2 Curncy</stp>
        <stp>Mid</stp>
        <stp>30/12/2016</stp>
        <stp>30/12/2016</stp>
        <stp>[Fichier Market data Bloomberg Multicurve.xlsm]EUR!R98C96</stp>
        <tr r="CR98" s="4"/>
      </tp>
      <tp t="e">
        <v>#N/A</v>
        <stp/>
        <stp>##V3_BDHV12</stp>
        <stp>S0314D 44Y BLC2 Curncy</stp>
        <stp>Mid</stp>
        <stp>30/12/2016</stp>
        <stp>30/12/2016</stp>
        <stp>[Fichier Market data Bloomberg Multicurve.xlsm]EUR!R98C97</stp>
        <tr r="CS98" s="4"/>
      </tp>
      <tp t="e">
        <v>#N/A</v>
        <stp/>
        <stp>##V3_BDHV12</stp>
        <stp>S0013Z 42M BLC2 Curncy</stp>
        <stp>Mid</stp>
        <stp>30/12/2016</stp>
        <stp>30/12/2016</stp>
        <stp>[Fichier Market data Bloomberg Multicurve.xlsm]JPY!R36C79</stp>
        <tr r="CA36" s="8"/>
      </tp>
      <tp t="e">
        <v>#N/A</v>
        <stp/>
        <stp>##V3_BDHV12</stp>
        <stp>S0141D 18Y BLC2 Curncy</stp>
        <stp>Mid</stp>
        <stp>30/12/2016</stp>
        <stp>30/12/2016</stp>
        <stp>[Fichier Market data Bloomberg Multicurve.xlsm]GBP!R72C19</stp>
        <tr r="S72" s="6"/>
      </tp>
      <tp t="e">
        <v>#N/A</v>
        <stp/>
        <stp>##V3_BDHV12</stp>
        <stp>S0045Z 18Y BLC2 Curncy</stp>
        <stp>Mid</stp>
        <stp>30/12/2016</stp>
        <stp>30/12/2016</stp>
        <stp>[Fichier Market data Bloomberg Multicurve.xlsm]EUR!R72C76</stp>
        <tr r="BX72" s="4"/>
      </tp>
      <tp t="e">
        <v>#N/A</v>
        <stp/>
        <stp>##V3_BDHV12</stp>
        <stp>S0045D 18M BLC2 Curncy</stp>
        <stp>Mid</stp>
        <stp>30/12/2016</stp>
        <stp>30/12/2016</stp>
        <stp>[Fichier Market data Bloomberg Multicurve.xlsm]EUR!R30C77</stp>
        <tr r="BY30" s="4"/>
      </tp>
      <tp t="e">
        <v>#N/A</v>
        <stp/>
        <stp>##V3_BDHV12</stp>
        <stp>S0141D 18Q BLC2 Curncy</stp>
        <stp>Mid</stp>
        <stp>30/12/2016</stp>
        <stp>30/12/2016</stp>
        <stp>[Fichier Market data Bloomberg Multicurve.xlsm]GBP!R42C19</stp>
        <tr r="S42" s="6"/>
      </tp>
      <tp t="e">
        <v>#N/A</v>
        <stp/>
        <stp>##V3_BDHV12</stp>
        <stp>S0045Z 18Q BLC2 Curncy</stp>
        <stp>Mid</stp>
        <stp>30/12/2016</stp>
        <stp>30/12/2016</stp>
        <stp>[Fichier Market data Bloomberg Multicurve.xlsm]EUR!R42C76</stp>
        <tr r="BX42" s="4"/>
      </tp>
      <tp t="e">
        <v>#N/A</v>
        <stp/>
        <stp>##V3_BDHV12</stp>
        <stp>S0141Z 18M BLC2 Curncy</stp>
        <stp>Mid</stp>
        <stp>30/12/2016</stp>
        <stp>30/12/2016</stp>
        <stp>[Fichier Market data Bloomberg Multicurve.xlsm]GBP!R30C18</stp>
        <tr r="R30" s="6"/>
      </tp>
      <tp t="e">
        <v>#N/A</v>
        <stp/>
        <stp>##V3_BDHV12</stp>
        <stp>S0141D 18M BLC2 Curncy</stp>
        <stp>Mid</stp>
        <stp>30/12/2016</stp>
        <stp>30/12/2016</stp>
        <stp>[Fichier Market data Bloomberg Multicurve.xlsm]GBP!R30C19</stp>
        <tr r="S30" s="6"/>
      </tp>
      <tp t="e">
        <v>#N/A</v>
        <stp/>
        <stp>##V3_BDHV12</stp>
        <stp>S0045D 18Q BLC2 Curncy</stp>
        <stp>Mid</stp>
        <stp>30/12/2016</stp>
        <stp>30/12/2016</stp>
        <stp>[Fichier Market data Bloomberg Multicurve.xlsm]EUR!R42C77</stp>
        <tr r="BY42" s="4"/>
      </tp>
      <tp t="e">
        <v>#N/A</v>
        <stp/>
        <stp>##V3_BDHV12</stp>
        <stp>S0141Z 18Q BLC2 Curncy</stp>
        <stp>Mid</stp>
        <stp>30/12/2016</stp>
        <stp>30/12/2016</stp>
        <stp>[Fichier Market data Bloomberg Multicurve.xlsm]GBP!R42C18</stp>
        <tr r="R42" s="6"/>
      </tp>
      <tp t="e">
        <v>#N/A</v>
        <stp/>
        <stp>##V3_BDHV12</stp>
        <stp>S0045Z 18M BLC2 Curncy</stp>
        <stp>Mid</stp>
        <stp>30/12/2016</stp>
        <stp>30/12/2016</stp>
        <stp>[Fichier Market data Bloomberg Multicurve.xlsm]EUR!R30C76</stp>
        <tr r="BX30" s="4"/>
      </tp>
      <tp t="e">
        <v>#N/A</v>
        <stp/>
        <stp>##V3_BDHV12</stp>
        <stp>S0045D 18Y BLC2 Curncy</stp>
        <stp>Mid</stp>
        <stp>30/12/2016</stp>
        <stp>30/12/2016</stp>
        <stp>[Fichier Market data Bloomberg Multicurve.xlsm]EUR!R72C77</stp>
        <tr r="BY72" s="4"/>
      </tp>
      <tp t="e">
        <v>#N/A</v>
        <stp/>
        <stp>##V3_BDHV12</stp>
        <stp>S0141Z 18Y BLC2 Curncy</stp>
        <stp>Mid</stp>
        <stp>30/12/2016</stp>
        <stp>30/12/2016</stp>
        <stp>[Fichier Market data Bloomberg Multicurve.xlsm]GBP!R72C18</stp>
        <tr r="R72" s="6"/>
      </tp>
      <tp t="e">
        <v>#N/A</v>
        <stp/>
        <stp>##V3_BDHV12</stp>
        <stp>S0141D 19Y BLC2 Curncy</stp>
        <stp>Mid</stp>
        <stp>30/12/2016</stp>
        <stp>30/12/2016</stp>
        <stp>[Fichier Market data Bloomberg Multicurve.xlsm]GBP!R73C19</stp>
        <tr r="S73" s="6"/>
      </tp>
      <tp t="e">
        <v>#N/A</v>
        <stp/>
        <stp>##V3_BDHV12</stp>
        <stp>S0013Z 40Y BLC2 Curncy</stp>
        <stp>Mid</stp>
        <stp>30/12/2016</stp>
        <stp>30/12/2016</stp>
        <stp>[Fichier Market data Bloomberg Multicurve.xlsm]JPY!R92C79</stp>
        <tr r="CA92" s="8"/>
      </tp>
      <tp t="e">
        <v>#N/A</v>
        <stp/>
        <stp>##V3_BDHV12</stp>
        <stp>S0045Z 19Y BLC2 Curncy</stp>
        <stp>Mid</stp>
        <stp>30/12/2016</stp>
        <stp>30/12/2016</stp>
        <stp>[Fichier Market data Bloomberg Multicurve.xlsm]EUR!R73C76</stp>
        <tr r="BX73" s="4"/>
      </tp>
      <tp t="e">
        <v>#N/A</v>
        <stp/>
        <stp>##V3_BDHV12</stp>
        <stp>S0141D 19Q BLC2 Curncy</stp>
        <stp>Mid</stp>
        <stp>30/12/2016</stp>
        <stp>30/12/2016</stp>
        <stp>[Fichier Market data Bloomberg Multicurve.xlsm]GBP!R43C19</stp>
        <tr r="S43" s="6"/>
      </tp>
      <tp t="e">
        <v>#N/A</v>
        <stp/>
        <stp>##V3_BDHV12</stp>
        <stp>S0045Z 19Q BLC2 Curncy</stp>
        <stp>Mid</stp>
        <stp>30/12/2016</stp>
        <stp>30/12/2016</stp>
        <stp>[Fichier Market data Bloomberg Multicurve.xlsm]EUR!R43C76</stp>
        <tr r="BX43" s="4"/>
      </tp>
      <tp t="e">
        <v>#N/A</v>
        <stp/>
        <stp>##V3_BDHV12</stp>
        <stp>S0045D 19Q BLC2 Curncy</stp>
        <stp>Mid</stp>
        <stp>30/12/2016</stp>
        <stp>30/12/2016</stp>
        <stp>[Fichier Market data Bloomberg Multicurve.xlsm]EUR!R43C77</stp>
        <tr r="BY43" s="4"/>
      </tp>
      <tp t="e">
        <v>#N/A</v>
        <stp/>
        <stp>##V3_BDHV12</stp>
        <stp>S0141Z 19Q BLC2 Curncy</stp>
        <stp>Mid</stp>
        <stp>30/12/2016</stp>
        <stp>30/12/2016</stp>
        <stp>[Fichier Market data Bloomberg Multicurve.xlsm]GBP!R43C18</stp>
        <tr r="R43" s="6"/>
      </tp>
      <tp t="e">
        <v>#N/A</v>
        <stp/>
        <stp>##V3_BDHV12</stp>
        <stp>S0045D 19Y BLC2 Curncy</stp>
        <stp>Mid</stp>
        <stp>30/12/2016</stp>
        <stp>30/12/2016</stp>
        <stp>[Fichier Market data Bloomberg Multicurve.xlsm]EUR!R73C77</stp>
        <tr r="BY73" s="4"/>
      </tp>
      <tp t="e">
        <v>#N/A</v>
        <stp/>
        <stp>##V3_BDHV12</stp>
        <stp>S0141Z 19Y BLC2 Curncy</stp>
        <stp>Mid</stp>
        <stp>30/12/2016</stp>
        <stp>30/12/2016</stp>
        <stp>[Fichier Market data Bloomberg Multicurve.xlsm]GBP!R73C18</stp>
        <tr r="R73" s="6"/>
      </tp>
      <tp t="e">
        <v>#N/A</v>
        <stp/>
        <stp>##V3_BDHV12</stp>
        <stp>S0042Z 17Q BLC2 Curncy</stp>
        <stp>Mid</stp>
        <stp>30/12/2016</stp>
        <stp>30/12/2016</stp>
        <stp>[Fichier Market data Bloomberg Multicurve.xlsm]USD!R41C18</stp>
        <tr r="R41" s="5"/>
      </tp>
      <tp t="e">
        <v>#N/A</v>
        <stp/>
        <stp>##V3_BDHV12</stp>
        <stp>S0042Z 17Y BLC2 Curncy</stp>
        <stp>Mid</stp>
        <stp>30/12/2016</stp>
        <stp>30/12/2016</stp>
        <stp>[Fichier Market data Bloomberg Multicurve.xlsm]USD!R71C18</stp>
        <tr r="R71" s="5"/>
      </tp>
      <tp t="e">
        <v>#N/A</v>
        <stp/>
        <stp>##V3_BDHV12</stp>
        <stp>S0042D 17Y BLC2 Curncy</stp>
        <stp>Mid</stp>
        <stp>30/12/2016</stp>
        <stp>30/12/2016</stp>
        <stp>[Fichier Market data Bloomberg Multicurve.xlsm]USD!R71C19</stp>
        <tr r="S71" s="5"/>
      </tp>
      <tp t="e">
        <v>#N/A</v>
        <stp/>
        <stp>##V3_BDHV12</stp>
        <stp>S0042D 17Q BLC2 Curncy</stp>
        <stp>Mid</stp>
        <stp>30/12/2016</stp>
        <stp>30/12/2016</stp>
        <stp>[Fichier Market data Bloomberg Multicurve.xlsm]USD!R41C19</stp>
        <tr r="S41" s="5"/>
      </tp>
      <tp t="e">
        <v>#N/A</v>
        <stp/>
        <stp>##V3_BDHV12</stp>
        <stp>S0042Z 16Y BLC2 Curncy</stp>
        <stp>Mid</stp>
        <stp>30/12/2016</stp>
        <stp>30/12/2016</stp>
        <stp>[Fichier Market data Bloomberg Multicurve.xlsm]USD!R70C18</stp>
        <tr r="R70" s="5"/>
      </tp>
      <tp t="e">
        <v>#N/A</v>
        <stp/>
        <stp>##V3_BDHV12</stp>
        <stp>S0042D 16Y BLC2 Curncy</stp>
        <stp>Mid</stp>
        <stp>30/12/2016</stp>
        <stp>30/12/2016</stp>
        <stp>[Fichier Market data Bloomberg Multicurve.xlsm]USD!R70C19</stp>
        <tr r="S70" s="5"/>
      </tp>
      <tp t="e">
        <v>#N/A</v>
        <stp/>
        <stp>##V3_BDHV12</stp>
        <stp>S0042D 15M BLC2 Curncy</stp>
        <stp>Mid</stp>
        <stp>30/12/2016</stp>
        <stp>30/12/2016</stp>
        <stp>[Fichier Market data Bloomberg Multicurve.xlsm]USD!R29C19</stp>
        <tr r="S29" s="5"/>
      </tp>
      <tp t="e">
        <v>#N/A</v>
        <stp/>
        <stp>##V3_BDHV12</stp>
        <stp>S0042Z 15Y BLC2 Curncy</stp>
        <stp>Mid</stp>
        <stp>30/12/2016</stp>
        <stp>30/12/2016</stp>
        <stp>[Fichier Market data Bloomberg Multicurve.xlsm]USD!R69C18</stp>
        <tr r="R69" s="5"/>
      </tp>
      <tp t="e">
        <v>#N/A</v>
        <stp/>
        <stp>##V3_BDHV12</stp>
        <stp>S0042D 15Y BLC2 Curncy</stp>
        <stp>Mid</stp>
        <stp>30/12/2016</stp>
        <stp>30/12/2016</stp>
        <stp>[Fichier Market data Bloomberg Multicurve.xlsm]USD!R69C19</stp>
        <tr r="S69" s="5"/>
      </tp>
      <tp t="e">
        <v>#N/A</v>
        <stp/>
        <stp>##V3_BDHV12</stp>
        <stp>S0042Z 15M BLC2 Curncy</stp>
        <stp>Mid</stp>
        <stp>30/12/2016</stp>
        <stp>30/12/2016</stp>
        <stp>[Fichier Market data Bloomberg Multicurve.xlsm]USD!R29C18</stp>
        <tr r="R29" s="5"/>
      </tp>
      <tp t="e">
        <v>#N/A</v>
        <stp/>
        <stp>##V3_BDHV12</stp>
        <stp>S0042Z 14Y BLC2 Curncy</stp>
        <stp>Mid</stp>
        <stp>30/12/2016</stp>
        <stp>30/12/2016</stp>
        <stp>[Fichier Market data Bloomberg Multicurve.xlsm]USD!R68C18</stp>
        <tr r="R68" s="5"/>
      </tp>
      <tp t="e">
        <v>#N/A</v>
        <stp/>
        <stp>##V3_BDHV12</stp>
        <stp>S0042D 14Y BLC2 Curncy</stp>
        <stp>Mid</stp>
        <stp>30/12/2016</stp>
        <stp>30/12/2016</stp>
        <stp>[Fichier Market data Bloomberg Multicurve.xlsm]USD!R68C19</stp>
        <tr r="S68" s="5"/>
      </tp>
      <tp t="e">
        <v>#N/A</v>
        <stp/>
        <stp>##V3_BDHV12</stp>
        <stp>S0042Z 13Y BLC2 Curncy</stp>
        <stp>Mid</stp>
        <stp>30/12/2016</stp>
        <stp>30/12/2016</stp>
        <stp>[Fichier Market data Bloomberg Multicurve.xlsm]USD!R67C18</stp>
        <tr r="R67" s="5"/>
      </tp>
      <tp t="e">
        <v>#N/A</v>
        <stp/>
        <stp>##V3_BDHV12</stp>
        <stp>S0042D 13Y BLC2 Curncy</stp>
        <stp>Mid</stp>
        <stp>30/12/2016</stp>
        <stp>30/12/2016</stp>
        <stp>[Fichier Market data Bloomberg Multicurve.xlsm]USD!R67C19</stp>
        <tr r="S67" s="5"/>
      </tp>
      <tp t="e">
        <v>#N/A</v>
        <stp/>
        <stp>##V3_BDHV12</stp>
        <stp>S0042Z 12Y BLC2 Curncy</stp>
        <stp>Mid</stp>
        <stp>30/12/2016</stp>
        <stp>30/12/2016</stp>
        <stp>[Fichier Market data Bloomberg Multicurve.xlsm]USD!R66C18</stp>
        <tr r="R66" s="5"/>
      </tp>
      <tp t="e">
        <v>#N/A</v>
        <stp/>
        <stp>##V3_BDHV12</stp>
        <stp>S0042D 12Y BLC2 Curncy</stp>
        <stp>Mid</stp>
        <stp>30/12/2016</stp>
        <stp>30/12/2016</stp>
        <stp>[Fichier Market data Bloomberg Multicurve.xlsm]USD!R66C19</stp>
        <tr r="S66" s="5"/>
      </tp>
      <tp t="e">
        <v>#N/A</v>
        <stp/>
        <stp>##V3_BDHV12</stp>
        <stp>S0042D 11M BLC2 Curncy</stp>
        <stp>Mid</stp>
        <stp>30/12/2016</stp>
        <stp>30/12/2016</stp>
        <stp>[Fichier Market data Bloomberg Multicurve.xlsm]USD!R27C19</stp>
        <tr r="S27" s="5"/>
      </tp>
      <tp t="e">
        <v>#N/A</v>
        <stp/>
        <stp>##V3_BDHV12</stp>
        <stp>S0042Z 11Y BLC2 Curncy</stp>
        <stp>Mid</stp>
        <stp>30/12/2016</stp>
        <stp>30/12/2016</stp>
        <stp>[Fichier Market data Bloomberg Multicurve.xlsm]USD!R65C18</stp>
        <tr r="R65" s="5"/>
      </tp>
      <tp t="e">
        <v>#N/A</v>
        <stp/>
        <stp>##V3_BDHV12</stp>
        <stp>S0042D 11Y BLC2 Curncy</stp>
        <stp>Mid</stp>
        <stp>30/12/2016</stp>
        <stp>30/12/2016</stp>
        <stp>[Fichier Market data Bloomberg Multicurve.xlsm]USD!R65C19</stp>
        <tr r="S65" s="5"/>
      </tp>
      <tp t="e">
        <v>#N/A</v>
        <stp/>
        <stp>##V3_BDHV12</stp>
        <stp>S0042Z 11M BLC2 Curncy</stp>
        <stp>Mid</stp>
        <stp>30/12/2016</stp>
        <stp>30/12/2016</stp>
        <stp>[Fichier Market data Bloomberg Multicurve.xlsm]USD!R27C18</stp>
        <tr r="R27" s="5"/>
      </tp>
      <tp t="e">
        <v>#N/A</v>
        <stp/>
        <stp>##V3_BDHV12</stp>
        <stp>S0042D 10M BLC2 Curncy</stp>
        <stp>Mid</stp>
        <stp>30/12/2016</stp>
        <stp>30/12/2016</stp>
        <stp>[Fichier Market data Bloomberg Multicurve.xlsm]USD!R26C19</stp>
        <tr r="S26" s="5"/>
      </tp>
      <tp t="e">
        <v>#N/A</v>
        <stp/>
        <stp>##V3_BDHV12</stp>
        <stp>S0042Z 10Y BLC2 Curncy</stp>
        <stp>Mid</stp>
        <stp>30/12/2016</stp>
        <stp>30/12/2016</stp>
        <stp>[Fichier Market data Bloomberg Multicurve.xlsm]USD!R64C18</stp>
        <tr r="R64" s="5"/>
      </tp>
      <tp t="e">
        <v>#N/A</v>
        <stp/>
        <stp>##V3_BDHV12</stp>
        <stp>S0042D 10Y BLC2 Curncy</stp>
        <stp>Mid</stp>
        <stp>30/12/2016</stp>
        <stp>30/12/2016</stp>
        <stp>[Fichier Market data Bloomberg Multicurve.xlsm]USD!R64C19</stp>
        <tr r="S64" s="5"/>
      </tp>
      <tp t="e">
        <v>#N/A</v>
        <stp/>
        <stp>##V3_BDHV12</stp>
        <stp>S0042Z 10M BLC2 Curncy</stp>
        <stp>Mid</stp>
        <stp>30/12/2016</stp>
        <stp>30/12/2016</stp>
        <stp>[Fichier Market data Bloomberg Multicurve.xlsm]USD!R26C18</stp>
        <tr r="R26" s="5"/>
      </tp>
      <tp t="e">
        <v>#N/A</v>
        <stp/>
        <stp>##V3_BDHV12</stp>
        <stp>S0023D 46Y BLC2 Curncy</stp>
        <stp>Mid</stp>
        <stp>30/12/2016</stp>
        <stp>30/12/2016</stp>
        <stp>[Fichier Market data Bloomberg Multicurve.xlsm]USD!R100C38</stp>
        <tr r="AL100" s="5"/>
      </tp>
      <tp t="e">
        <v>#N/A</v>
        <stp/>
        <stp>##V3_BDHV12</stp>
        <stp>S0042Z 19Q BLC2 Curncy</stp>
        <stp>Mid</stp>
        <stp>30/12/2016</stp>
        <stp>30/12/2016</stp>
        <stp>[Fichier Market data Bloomberg Multicurve.xlsm]USD!R43C18</stp>
        <tr r="R43" s="5"/>
      </tp>
      <tp t="e">
        <v>#N/A</v>
        <stp/>
        <stp>##V3_BDHV12</stp>
        <stp>S0042Z 19Y BLC2 Curncy</stp>
        <stp>Mid</stp>
        <stp>30/12/2016</stp>
        <stp>30/12/2016</stp>
        <stp>[Fichier Market data Bloomberg Multicurve.xlsm]USD!R73C18</stp>
        <tr r="R73" s="5"/>
      </tp>
      <tp t="e">
        <v>#N/A</v>
        <stp/>
        <stp>##V3_BDHV12</stp>
        <stp>S0042D 19Y BLC2 Curncy</stp>
        <stp>Mid</stp>
        <stp>30/12/2016</stp>
        <stp>30/12/2016</stp>
        <stp>[Fichier Market data Bloomberg Multicurve.xlsm]USD!R73C19</stp>
        <tr r="S73" s="5"/>
      </tp>
      <tp t="e">
        <v>#N/A</v>
        <stp/>
        <stp>##V3_BDHV12</stp>
        <stp>S0042D 19Q BLC2 Curncy</stp>
        <stp>Mid</stp>
        <stp>30/12/2016</stp>
        <stp>30/12/2016</stp>
        <stp>[Fichier Market data Bloomberg Multicurve.xlsm]USD!R43C19</stp>
        <tr r="S43" s="5"/>
      </tp>
      <tp t="e">
        <v>#N/A</v>
        <stp/>
        <stp>##V3_BDHV12</stp>
        <stp>S0042D 47Y BLC2 Curncy</stp>
        <stp>Mid</stp>
        <stp>30/12/2016</stp>
        <stp>30/12/2016</stp>
        <stp>[Fichier Market data Bloomberg Multicurve.xlsm]USD!R101C19</stp>
        <tr r="S101" s="5"/>
      </tp>
      <tp t="e">
        <v>#N/A</v>
        <stp/>
        <stp>##V3_BDHV12</stp>
        <stp>S0042D 18M BLC2 Curncy</stp>
        <stp>Mid</stp>
        <stp>30/12/2016</stp>
        <stp>30/12/2016</stp>
        <stp>[Fichier Market data Bloomberg Multicurve.xlsm]USD!R30C19</stp>
        <tr r="S30" s="5"/>
      </tp>
      <tp t="e">
        <v>#N/A</v>
        <stp/>
        <stp>##V3_BDHV12</stp>
        <stp>S0042Z 18Q BLC2 Curncy</stp>
        <stp>Mid</stp>
        <stp>30/12/2016</stp>
        <stp>30/12/2016</stp>
        <stp>[Fichier Market data Bloomberg Multicurve.xlsm]USD!R42C18</stp>
        <tr r="R42" s="5"/>
      </tp>
      <tp t="e">
        <v>#N/A</v>
        <stp/>
        <stp>##V3_BDHV12</stp>
        <stp>S0042Z 18Y BLC2 Curncy</stp>
        <stp>Mid</stp>
        <stp>30/12/2016</stp>
        <stp>30/12/2016</stp>
        <stp>[Fichier Market data Bloomberg Multicurve.xlsm]USD!R72C18</stp>
        <tr r="R72" s="5"/>
      </tp>
      <tp t="e">
        <v>#N/A</v>
        <stp/>
        <stp>##V3_BDHV12</stp>
        <stp>S0042D 18Y BLC2 Curncy</stp>
        <stp>Mid</stp>
        <stp>30/12/2016</stp>
        <stp>30/12/2016</stp>
        <stp>[Fichier Market data Bloomberg Multicurve.xlsm]USD!R72C19</stp>
        <tr r="S72" s="5"/>
      </tp>
      <tp t="e">
        <v>#N/A</v>
        <stp/>
        <stp>##V3_BDHV12</stp>
        <stp>S0042D 18Q BLC2 Curncy</stp>
        <stp>Mid</stp>
        <stp>30/12/2016</stp>
        <stp>30/12/2016</stp>
        <stp>[Fichier Market data Bloomberg Multicurve.xlsm]USD!R42C19</stp>
        <tr r="S42" s="5"/>
      </tp>
      <tp t="e">
        <v>#N/A</v>
        <stp/>
        <stp>##V3_BDHV12</stp>
        <stp>S0042Z 18M BLC2 Curncy</stp>
        <stp>Mid</stp>
        <stp>30/12/2016</stp>
        <stp>30/12/2016</stp>
        <stp>[Fichier Market data Bloomberg Multicurve.xlsm]USD!R30C18</stp>
        <tr r="R30" s="5"/>
      </tp>
      <tp t="e">
        <v>#N/A</v>
        <stp/>
        <stp>##V3_BDHV12</stp>
        <stp>BPBS50  Curncy</stp>
        <stp>Mid</stp>
        <stp>30/12/2016</stp>
        <stp>30/12/2016</stp>
        <stp>[Fichier Market data Bloomberg Multicurve.xlsm]basis!R28C5</stp>
        <tr r="E28" s="13"/>
      </tp>
      <tp t="e">
        <v>#N/A</v>
        <stp/>
        <stp>##V3_BDHV12</stp>
        <stp>JYBS30  Curncy</stp>
        <stp>Mid</stp>
        <stp>30/12/2016</stp>
        <stp>30/12/2016</stp>
        <stp>[Fichier Market data Bloomberg Multicurve.xlsm]basis!R26C7</stp>
        <tr r="G26" s="13"/>
      </tp>
      <tp t="e">
        <v>#N/A</v>
        <stp/>
        <stp>##V3_BDHV12</stp>
        <stp>JYBC12  Curncy</stp>
        <stp>Mid</stp>
        <stp>30/12/2016</stp>
        <stp>30/12/2016</stp>
        <stp>[Fichier Market data Bloomberg Multicurve.xlsm]basis!R44C8</stp>
        <tr r="H44" s="13"/>
      </tp>
      <tp t="e">
        <v>#N/A</v>
        <stp/>
        <stp>##V3_BDHV12</stp>
        <stp>JYBB12  Curncy</stp>
        <stp>Mid</stp>
        <stp>30/12/2016</stp>
        <stp>30/12/2016</stp>
        <stp>[Fichier Market data Bloomberg Multicurve.xlsm]basis!R44C7</stp>
        <tr r="G44" s="13"/>
      </tp>
      <tp t="e">
        <v>#N/A</v>
        <stp/>
        <stp>##V3_BDHV12</stp>
        <stp>JYBC25  Curncy</stp>
        <stp>Mid</stp>
        <stp>30/12/2016</stp>
        <stp>30/12/2016</stp>
        <stp>[Fichier Market data Bloomberg Multicurve.xlsm]basis!R47C8</stp>
        <tr r="H47" s="13"/>
      </tp>
      <tp t="e">
        <v>#N/A</v>
        <stp/>
        <stp>##V3_BDHV12</stp>
        <stp>JYBB25  Curncy</stp>
        <stp>Mid</stp>
        <stp>30/12/2016</stp>
        <stp>30/12/2016</stp>
        <stp>[Fichier Market data Bloomberg Multicurve.xlsm]basis!R47C7</stp>
        <tr r="G47" s="13"/>
      </tp>
      <tp t="e">
        <v>#N/A</v>
        <stp/>
        <stp>##V3_BDHV12</stp>
        <stp>JYBS15  Curncy</stp>
        <stp>Mid</stp>
        <stp>30/12/2016</stp>
        <stp>30/12/2016</stp>
        <stp>[Fichier Market data Bloomberg Multicurve.xlsm]basis!R24C7</stp>
        <tr r="G24" s="13"/>
      </tp>
      <tp t="e">
        <v>#N/A</v>
        <stp/>
        <stp>##V3_BDHV12</stp>
        <stp>S0340D 21Q BLC2 Curncy</stp>
        <stp>Mid</stp>
        <stp>30/12/2016</stp>
        <stp>30/12/2016</stp>
        <stp>[Fichier Market data Bloomberg Multicurve.xlsm]CHF!R45C38</stp>
        <tr r="AL45" s="7"/>
      </tp>
      <tp t="e">
        <v>#N/A</v>
        <stp/>
        <stp>##V3_BDHV12</stp>
        <stp>S0222Z 42M BLC2 Curncy</stp>
        <stp>Mid</stp>
        <stp>30/12/2016</stp>
        <stp>30/12/2016</stp>
        <stp>[Fichier Market data Bloomberg Multicurve.xlsm]GBP!R38C60</stp>
        <tr r="BH38" s="6"/>
      </tp>
      <tp t="e">
        <v>#N/A</v>
        <stp/>
        <stp>##V3_BDHV12</stp>
        <stp>S0223D 41Y BLC2 Curncy</stp>
        <stp>Mid</stp>
        <stp>30/12/2016</stp>
        <stp>30/12/2016</stp>
        <stp>[Fichier Market data Bloomberg Multicurve.xlsm]GBP!R95C40</stp>
        <tr r="AN95" s="6"/>
      </tp>
      <tp t="e">
        <v>#N/A</v>
        <stp/>
        <stp>##V3_BDHV12</stp>
        <stp>S0222D 42Y BLC2 Curncy</stp>
        <stp>Mid</stp>
        <stp>30/12/2016</stp>
        <stp>30/12/2016</stp>
        <stp>[Fichier Market data Bloomberg Multicurve.xlsm]GBP!R96C61</stp>
        <tr r="BI96" s="6"/>
      </tp>
      <tp t="e">
        <v>#N/A</v>
        <stp/>
        <stp>##V3_BDHV12</stp>
        <stp>S0045Z 26Y BLC2 Curncy</stp>
        <stp>Mid</stp>
        <stp>30/12/2016</stp>
        <stp>30/12/2016</stp>
        <stp>[Fichier Market data Bloomberg Multicurve.xlsm]EUR!R80C76</stp>
        <tr r="BX80" s="4"/>
      </tp>
      <tp t="e">
        <v>#N/A</v>
        <stp/>
        <stp>##V3_BDHV12</stp>
        <stp>S0340D 21Y BLC2 Curncy</stp>
        <stp>Mid</stp>
        <stp>30/12/2016</stp>
        <stp>30/12/2016</stp>
        <stp>[Fichier Market data Bloomberg Multicurve.xlsm]CHF!R75C38</stp>
        <tr r="AL75" s="7"/>
      </tp>
      <tp t="e">
        <v>#N/A</v>
        <stp/>
        <stp>##V3_BDHV12</stp>
        <stp>S0254Z 33M BLC2 Curncy</stp>
        <stp>Mid</stp>
        <stp>30/12/2016</stp>
        <stp>30/12/2016</stp>
        <stp>[Fichier Market data Bloomberg Multicurve.xlsm]CHF!R35C56</stp>
        <tr r="BD35" s="7"/>
      </tp>
      <tp t="e">
        <v>#N/A</v>
        <stp/>
        <stp>##V3_BDHV12</stp>
        <stp>S0254D 33Y BLC2 Curncy</stp>
        <stp>Mid</stp>
        <stp>30/12/2016</stp>
        <stp>30/12/2016</stp>
        <stp>[Fichier Market data Bloomberg Multicurve.xlsm]CHF!R87C57</stp>
        <tr r="BE87" s="7"/>
      </tp>
      <tp t="e">
        <v>#N/A</v>
        <stp/>
        <stp>##V3_BDHV12</stp>
        <stp>S0340Z 21M BLC2 Curncy</stp>
        <stp>Mid</stp>
        <stp>30/12/2016</stp>
        <stp>30/12/2016</stp>
        <stp>[Fichier Market data Bloomberg Multicurve.xlsm]CHF!R31C37</stp>
        <tr r="AK31" s="7"/>
      </tp>
      <tp t="e">
        <v>#N/A</v>
        <stp/>
        <stp>##V3_BDHV12</stp>
        <stp>S0141D 26Q BLC2 Curncy</stp>
        <stp>Mid</stp>
        <stp>30/12/2016</stp>
        <stp>30/12/2016</stp>
        <stp>[Fichier Market data Bloomberg Multicurve.xlsm]GBP!R50C19</stp>
        <tr r="S50" s="6"/>
      </tp>
      <tp t="e">
        <v>#N/A</v>
        <stp/>
        <stp>##V3_BDHV12</stp>
        <stp>S0045Z 26Q BLC2 Curncy</stp>
        <stp>Mid</stp>
        <stp>30/12/2016</stp>
        <stp>30/12/2016</stp>
        <stp>[Fichier Market data Bloomberg Multicurve.xlsm]EUR!R50C76</stp>
        <tr r="BX50" s="4"/>
      </tp>
      <tp t="e">
        <v>#N/A</v>
        <stp/>
        <stp>##V3_BDHV12</stp>
        <stp>S0141D 26Y BLC2 Curncy</stp>
        <stp>Mid</stp>
        <stp>30/12/2016</stp>
        <stp>30/12/2016</stp>
        <stp>[Fichier Market data Bloomberg Multicurve.xlsm]GBP!R80C19</stp>
        <tr r="S80" s="6"/>
      </tp>
      <tp t="e">
        <v>#N/A</v>
        <stp/>
        <stp>##V3_BDHV12</stp>
        <stp>S0254D 33Q BLC2 Curncy</stp>
        <stp>Mid</stp>
        <stp>30/12/2016</stp>
        <stp>30/12/2016</stp>
        <stp>[Fichier Market data Bloomberg Multicurve.xlsm]CHF!R57C57</stp>
        <tr r="BE57" s="7"/>
      </tp>
      <tp t="e">
        <v>#N/A</v>
        <stp/>
        <stp>##V3_BDHV12</stp>
        <stp>S0340Z 21Q BLC2 Curncy</stp>
        <stp>Mid</stp>
        <stp>30/12/2016</stp>
        <stp>30/12/2016</stp>
        <stp>[Fichier Market data Bloomberg Multicurve.xlsm]CHF!R45C37</stp>
        <tr r="AK45" s="7"/>
      </tp>
      <tp t="e">
        <v>#N/A</v>
        <stp/>
        <stp>##V3_BDHV12</stp>
        <stp>S0254Z 33Q BLC2 Curncy</stp>
        <stp>Mid</stp>
        <stp>30/12/2016</stp>
        <stp>30/12/2016</stp>
        <stp>[Fichier Market data Bloomberg Multicurve.xlsm]CHF!R57C56</stp>
        <tr r="BD57" s="7"/>
      </tp>
      <tp t="e">
        <v>#N/A</v>
        <stp/>
        <stp>##V3_BDHV12</stp>
        <stp>S0141Z 26Y BLC2 Curncy</stp>
        <stp>Mid</stp>
        <stp>30/12/2016</stp>
        <stp>30/12/2016</stp>
        <stp>[Fichier Market data Bloomberg Multicurve.xlsm]GBP!R80C18</stp>
        <tr r="R80" s="6"/>
      </tp>
      <tp t="e">
        <v>#N/A</v>
        <stp/>
        <stp>##V3_BDHV12</stp>
        <stp>S0045D 26Q BLC2 Curncy</stp>
        <stp>Mid</stp>
        <stp>30/12/2016</stp>
        <stp>30/12/2016</stp>
        <stp>[Fichier Market data Bloomberg Multicurve.xlsm]EUR!R50C77</stp>
        <tr r="BY50" s="4"/>
      </tp>
      <tp t="e">
        <v>#N/A</v>
        <stp/>
        <stp>##V3_BDHV12</stp>
        <stp>S0141Z 26Q BLC2 Curncy</stp>
        <stp>Mid</stp>
        <stp>30/12/2016</stp>
        <stp>30/12/2016</stp>
        <stp>[Fichier Market data Bloomberg Multicurve.xlsm]GBP!R50C18</stp>
        <tr r="R50" s="6"/>
      </tp>
      <tp t="e">
        <v>#N/A</v>
        <stp/>
        <stp>##V3_BDHV12</stp>
        <stp>S0254D 33M BLC2 Curncy</stp>
        <stp>Mid</stp>
        <stp>30/12/2016</stp>
        <stp>30/12/2016</stp>
        <stp>[Fichier Market data Bloomberg Multicurve.xlsm]CHF!R35C57</stp>
        <tr r="BE35" s="7"/>
      </tp>
      <tp t="e">
        <v>#N/A</v>
        <stp/>
        <stp>##V3_BDHV12</stp>
        <stp>S0254Z 33Y BLC2 Curncy</stp>
        <stp>Mid</stp>
        <stp>30/12/2016</stp>
        <stp>30/12/2016</stp>
        <stp>[Fichier Market data Bloomberg Multicurve.xlsm]CHF!R87C56</stp>
        <tr r="BD87" s="7"/>
      </tp>
      <tp t="e">
        <v>#N/A</v>
        <stp/>
        <stp>##V3_BDHV12</stp>
        <stp>S0045D 26Y BLC2 Curncy</stp>
        <stp>Mid</stp>
        <stp>30/12/2016</stp>
        <stp>30/12/2016</stp>
        <stp>[Fichier Market data Bloomberg Multicurve.xlsm]EUR!R80C77</stp>
        <tr r="BY80" s="4"/>
      </tp>
      <tp t="e">
        <v>#N/A</v>
        <stp/>
        <stp>##V3_BDHV12</stp>
        <stp>S0222Z 42Y BLC2 Curncy</stp>
        <stp>Mid</stp>
        <stp>30/12/2016</stp>
        <stp>30/12/2016</stp>
        <stp>[Fichier Market data Bloomberg Multicurve.xlsm]GBP!R96C60</stp>
        <tr r="BH96" s="6"/>
      </tp>
      <tp t="e">
        <v>#N/A</v>
        <stp/>
        <stp>##V3_BDHV12</stp>
        <stp>S0222D 42M BLC2 Curncy</stp>
        <stp>Mid</stp>
        <stp>30/12/2016</stp>
        <stp>30/12/2016</stp>
        <stp>[Fichier Market data Bloomberg Multicurve.xlsm]GBP!R38C61</stp>
        <tr r="BI38" s="6"/>
      </tp>
      <tp t="e">
        <v>#N/A</v>
        <stp/>
        <stp>##V3_BDHV12</stp>
        <stp>S0340D 21M BLC2 Curncy</stp>
        <stp>Mid</stp>
        <stp>30/12/2016</stp>
        <stp>30/12/2016</stp>
        <stp>[Fichier Market data Bloomberg Multicurve.xlsm]CHF!R31C38</stp>
        <tr r="AL31" s="7"/>
      </tp>
      <tp t="e">
        <v>#N/A</v>
        <stp/>
        <stp>##V3_BDHV12</stp>
        <stp>S0340Z 21Y BLC2 Curncy</stp>
        <stp>Mid</stp>
        <stp>30/12/2016</stp>
        <stp>30/12/2016</stp>
        <stp>[Fichier Market data Bloomberg Multicurve.xlsm]CHF!R75C37</stp>
        <tr r="AK75" s="7"/>
      </tp>
      <tp t="e">
        <v>#N/A</v>
        <stp/>
        <stp>##V3_BDHV12</stp>
        <stp>S0223D 40Y BLC2 Curncy</stp>
        <stp>Mid</stp>
        <stp>30/12/2016</stp>
        <stp>30/12/2016</stp>
        <stp>[Fichier Market data Bloomberg Multicurve.xlsm]GBP!R94C40</stp>
        <tr r="AN94" s="6"/>
      </tp>
      <tp t="e">
        <v>#N/A</v>
        <stp/>
        <stp>##V3_BDHV12</stp>
        <stp>S0222D 43Y BLC2 Curncy</stp>
        <stp>Mid</stp>
        <stp>30/12/2016</stp>
        <stp>30/12/2016</stp>
        <stp>[Fichier Market data Bloomberg Multicurve.xlsm]GBP!R97C61</stp>
        <tr r="BI97" s="6"/>
      </tp>
      <tp t="e">
        <v>#N/A</v>
        <stp/>
        <stp>##V3_BDHV12</stp>
        <stp>S0045D 27M BLC2 Curncy</stp>
        <stp>Mid</stp>
        <stp>30/12/2016</stp>
        <stp>30/12/2016</stp>
        <stp>[Fichier Market data Bloomberg Multicurve.xlsm]EUR!R33C77</stp>
        <tr r="BY33" s="4"/>
      </tp>
      <tp t="e">
        <v>#N/A</v>
        <stp/>
        <stp>##V3_BDHV12</stp>
        <stp>S0045Z 27Y BLC2 Curncy</stp>
        <stp>Mid</stp>
        <stp>30/12/2016</stp>
        <stp>30/12/2016</stp>
        <stp>[Fichier Market data Bloomberg Multicurve.xlsm]EUR!R81C76</stp>
        <tr r="BX81" s="4"/>
      </tp>
      <tp t="e">
        <v>#N/A</v>
        <stp/>
        <stp>##V3_BDHV12</stp>
        <stp>S0021Z 45M BLC2 Curncy</stp>
        <stp>Mid</stp>
        <stp>30/12/2016</stp>
        <stp>30/12/2016</stp>
        <stp>[Fichier Market data Bloomberg Multicurve.xlsm]CHF!R39C75</stp>
        <tr r="BW39" s="7"/>
      </tp>
      <tp t="e">
        <v>#N/A</v>
        <stp/>
        <stp>##V3_BDHV12</stp>
        <stp>S0340D 20Y BLC2 Curncy</stp>
        <stp>Mid</stp>
        <stp>30/12/2016</stp>
        <stp>30/12/2016</stp>
        <stp>[Fichier Market data Bloomberg Multicurve.xlsm]CHF!R74C38</stp>
        <tr r="AL74" s="7"/>
      </tp>
      <tp t="e">
        <v>#N/A</v>
        <stp/>
        <stp>##V3_BDHV12</stp>
        <stp>S0254D 32Y BLC2 Curncy</stp>
        <stp>Mid</stp>
        <stp>30/12/2016</stp>
        <stp>30/12/2016</stp>
        <stp>[Fichier Market data Bloomberg Multicurve.xlsm]CHF!R86C57</stp>
        <tr r="BE86" s="7"/>
      </tp>
      <tp t="e">
        <v>#N/A</v>
        <stp/>
        <stp>##V3_BDHV12</stp>
        <stp>S0141D 27Q BLC2 Curncy</stp>
        <stp>Mid</stp>
        <stp>30/12/2016</stp>
        <stp>30/12/2016</stp>
        <stp>[Fichier Market data Bloomberg Multicurve.xlsm]GBP!R51C19</stp>
        <tr r="S51" s="6"/>
      </tp>
      <tp t="e">
        <v>#N/A</v>
        <stp/>
        <stp>##V3_BDHV12</stp>
        <stp>S0045Z 27Q BLC2 Curncy</stp>
        <stp>Mid</stp>
        <stp>30/12/2016</stp>
        <stp>30/12/2016</stp>
        <stp>[Fichier Market data Bloomberg Multicurve.xlsm]EUR!R51C76</stp>
        <tr r="BX51" s="4"/>
      </tp>
      <tp t="e">
        <v>#N/A</v>
        <stp/>
        <stp>##V3_BDHV12</stp>
        <stp>S0141D 27Y BLC2 Curncy</stp>
        <stp>Mid</stp>
        <stp>30/12/2016</stp>
        <stp>30/12/2016</stp>
        <stp>[Fichier Market data Bloomberg Multicurve.xlsm]GBP!R81C19</stp>
        <tr r="S81" s="6"/>
      </tp>
      <tp t="e">
        <v>#N/A</v>
        <stp/>
        <stp>##V3_BDHV12</stp>
        <stp>S0141Z 27M BLC2 Curncy</stp>
        <stp>Mid</stp>
        <stp>30/12/2016</stp>
        <stp>30/12/2016</stp>
        <stp>[Fichier Market data Bloomberg Multicurve.xlsm]GBP!R33C18</stp>
        <tr r="R33" s="6"/>
      </tp>
      <tp t="e">
        <v>#N/A</v>
        <stp/>
        <stp>##V3_BDHV12</stp>
        <stp>S0141Z 27Y BLC2 Curncy</stp>
        <stp>Mid</stp>
        <stp>30/12/2016</stp>
        <stp>30/12/2016</stp>
        <stp>[Fichier Market data Bloomberg Multicurve.xlsm]GBP!R81C18</stp>
        <tr r="R81" s="6"/>
      </tp>
      <tp t="e">
        <v>#N/A</v>
        <stp/>
        <stp>##V3_BDHV12</stp>
        <stp>S0141D 27M BLC2 Curncy</stp>
        <stp>Mid</stp>
        <stp>30/12/2016</stp>
        <stp>30/12/2016</stp>
        <stp>[Fichier Market data Bloomberg Multicurve.xlsm]GBP!R33C19</stp>
        <tr r="S33" s="6"/>
      </tp>
      <tp t="e">
        <v>#N/A</v>
        <stp/>
        <stp>##V3_BDHV12</stp>
        <stp>S0045D 27Q BLC2 Curncy</stp>
        <stp>Mid</stp>
        <stp>30/12/2016</stp>
        <stp>30/12/2016</stp>
        <stp>[Fichier Market data Bloomberg Multicurve.xlsm]EUR!R51C77</stp>
        <tr r="BY51" s="4"/>
      </tp>
      <tp t="e">
        <v>#N/A</v>
        <stp/>
        <stp>##V3_BDHV12</stp>
        <stp>S0021D 45M BLC2 Curncy</stp>
        <stp>Mid</stp>
        <stp>30/12/2016</stp>
        <stp>30/12/2016</stp>
        <stp>[Fichier Market data Bloomberg Multicurve.xlsm]CHF!R39C76</stp>
        <tr r="BX39" s="7"/>
      </tp>
      <tp t="e">
        <v>#N/A</v>
        <stp/>
        <stp>##V3_BDHV12</stp>
        <stp>S0141Z 27Q BLC2 Curncy</stp>
        <stp>Mid</stp>
        <stp>30/12/2016</stp>
        <stp>30/12/2016</stp>
        <stp>[Fichier Market data Bloomberg Multicurve.xlsm]GBP!R51C18</stp>
        <tr r="R51" s="6"/>
      </tp>
      <tp t="e">
        <v>#N/A</v>
        <stp/>
        <stp>##V3_BDHV12</stp>
        <stp>S0254Z 32Y BLC2 Curncy</stp>
        <stp>Mid</stp>
        <stp>30/12/2016</stp>
        <stp>30/12/2016</stp>
        <stp>[Fichier Market data Bloomberg Multicurve.xlsm]CHF!R86C56</stp>
        <tr r="BD86" s="7"/>
      </tp>
      <tp t="e">
        <v>#N/A</v>
        <stp/>
        <stp>##V3_BDHV12</stp>
        <stp>S0045Z 27M BLC2 Curncy</stp>
        <stp>Mid</stp>
        <stp>30/12/2016</stp>
        <stp>30/12/2016</stp>
        <stp>[Fichier Market data Bloomberg Multicurve.xlsm]EUR!R33C76</stp>
        <tr r="BX33" s="4"/>
      </tp>
      <tp t="e">
        <v>#N/A</v>
        <stp/>
        <stp>##V3_BDHV12</stp>
        <stp>S0045D 27Y BLC2 Curncy</stp>
        <stp>Mid</stp>
        <stp>30/12/2016</stp>
        <stp>30/12/2016</stp>
        <stp>[Fichier Market data Bloomberg Multicurve.xlsm]EUR!R81C77</stp>
        <tr r="BY81" s="4"/>
      </tp>
      <tp t="e">
        <v>#N/A</v>
        <stp/>
        <stp>##V3_BDHV12</stp>
        <stp>S0222Z 43Y BLC2 Curncy</stp>
        <stp>Mid</stp>
        <stp>30/12/2016</stp>
        <stp>30/12/2016</stp>
        <stp>[Fichier Market data Bloomberg Multicurve.xlsm]GBP!R97C60</stp>
        <tr r="BH97" s="6"/>
      </tp>
      <tp t="e">
        <v>#N/A</v>
        <stp/>
        <stp>##V3_BDHV12</stp>
        <stp>S0340Z 20Y BLC2 Curncy</stp>
        <stp>Mid</stp>
        <stp>30/12/2016</stp>
        <stp>30/12/2016</stp>
        <stp>[Fichier Market data Bloomberg Multicurve.xlsm]CHF!R74C37</stp>
        <tr r="AK74" s="7"/>
      </tp>
      <tp t="e">
        <v>#N/A</v>
        <stp/>
        <stp>##V3_BDHV12</stp>
        <stp>S0340D 23Q BLC2 Curncy</stp>
        <stp>Mid</stp>
        <stp>30/12/2016</stp>
        <stp>30/12/2016</stp>
        <stp>[Fichier Market data Bloomberg Multicurve.xlsm]CHF!R47C38</stp>
        <tr r="AL47" s="7"/>
      </tp>
      <tp t="e">
        <v>#N/A</v>
        <stp/>
        <stp>##V3_BDHV12</stp>
        <stp>S0141D 24Y BLC2 Curncy</stp>
        <stp>Mid</stp>
        <stp>30/12/2016</stp>
        <stp>30/12/2016</stp>
        <stp>[Fichier Market data Bloomberg Multicurve.xlsm]GBP!R78C19</stp>
        <tr r="S78" s="6"/>
      </tp>
      <tp t="e">
        <v>#N/A</v>
        <stp/>
        <stp>##V3_BDHV12</stp>
        <stp>S0223D 43Y BLC2 Curncy</stp>
        <stp>Mid</stp>
        <stp>30/12/2016</stp>
        <stp>30/12/2016</stp>
        <stp>[Fichier Market data Bloomberg Multicurve.xlsm]GBP!R97C40</stp>
        <tr r="AN97" s="6"/>
      </tp>
      <tp t="e">
        <v>#N/A</v>
        <stp/>
        <stp>##V3_BDHV12</stp>
        <stp>S0045Z 24Y BLC2 Curncy</stp>
        <stp>Mid</stp>
        <stp>30/12/2016</stp>
        <stp>30/12/2016</stp>
        <stp>[Fichier Market data Bloomberg Multicurve.xlsm]EUR!R78C76</stp>
        <tr r="BX78" s="4"/>
      </tp>
      <tp t="e">
        <v>#N/A</v>
        <stp/>
        <stp>##V3_BDHV12</stp>
        <stp>S0222D 40Y BLC2 Curncy</stp>
        <stp>Mid</stp>
        <stp>30/12/2016</stp>
        <stp>30/12/2016</stp>
        <stp>[Fichier Market data Bloomberg Multicurve.xlsm]GBP!R94C61</stp>
        <tr r="BI94" s="6"/>
      </tp>
      <tp t="e">
        <v>#N/A</v>
        <stp/>
        <stp>##V3_BDHV12</stp>
        <stp>S0254D 31Y BLC2 Curncy</stp>
        <stp>Mid</stp>
        <stp>30/12/2016</stp>
        <stp>30/12/2016</stp>
        <stp>[Fichier Market data Bloomberg Multicurve.xlsm]CHF!R85C57</stp>
        <tr r="BE85" s="7"/>
      </tp>
      <tp t="e">
        <v>#N/A</v>
        <stp/>
        <stp>##V3_BDHV12</stp>
        <stp>S0340D 23Y BLC2 Curncy</stp>
        <stp>Mid</stp>
        <stp>30/12/2016</stp>
        <stp>30/12/2016</stp>
        <stp>[Fichier Market data Bloomberg Multicurve.xlsm]CHF!R77C38</stp>
        <tr r="AL77" s="7"/>
      </tp>
      <tp t="e">
        <v>#N/A</v>
        <stp/>
        <stp>##V3_BDHV12</stp>
        <stp>S0254D 31Q BLC2 Curncy</stp>
        <stp>Mid</stp>
        <stp>30/12/2016</stp>
        <stp>30/12/2016</stp>
        <stp>[Fichier Market data Bloomberg Multicurve.xlsm]CHF!R55C57</stp>
        <tr r="BE55" s="7"/>
      </tp>
      <tp t="e">
        <v>#N/A</v>
        <stp/>
        <stp>##V3_BDHV12</stp>
        <stp>S0254Z 31Q BLC2 Curncy</stp>
        <stp>Mid</stp>
        <stp>30/12/2016</stp>
        <stp>30/12/2016</stp>
        <stp>[Fichier Market data Bloomberg Multicurve.xlsm]CHF!R55C56</stp>
        <tr r="BD55" s="7"/>
      </tp>
      <tp t="e">
        <v>#N/A</v>
        <stp/>
        <stp>##V3_BDHV12</stp>
        <stp>S0340Z 23Q BLC2 Curncy</stp>
        <stp>Mid</stp>
        <stp>30/12/2016</stp>
        <stp>30/12/2016</stp>
        <stp>[Fichier Market data Bloomberg Multicurve.xlsm]CHF!R47C37</stp>
        <tr r="AK47" s="7"/>
      </tp>
      <tp t="e">
        <v>#N/A</v>
        <stp/>
        <stp>##V3_BDHV12</stp>
        <stp>S0223Z 44Y BLC2 Curncy</stp>
        <stp>Mid</stp>
        <stp>30/12/2016</stp>
        <stp>30/12/2016</stp>
        <stp>[Fichier Market data Bloomberg Multicurve.xlsm]GBP!R98C39</stp>
        <tr r="AM98" s="6"/>
      </tp>
      <tp t="e">
        <v>#N/A</v>
        <stp/>
        <stp>##V3_BDHV12</stp>
        <stp>S0254Z 31Y BLC2 Curncy</stp>
        <stp>Mid</stp>
        <stp>30/12/2016</stp>
        <stp>30/12/2016</stp>
        <stp>[Fichier Market data Bloomberg Multicurve.xlsm]CHF!R85C56</stp>
        <tr r="BD85" s="7"/>
      </tp>
      <tp t="e">
        <v>#N/A</v>
        <stp/>
        <stp>##V3_BDHV12</stp>
        <stp>S0045D 24Y BLC2 Curncy</stp>
        <stp>Mid</stp>
        <stp>30/12/2016</stp>
        <stp>30/12/2016</stp>
        <stp>[Fichier Market data Bloomberg Multicurve.xlsm]EUR!R78C77</stp>
        <tr r="BY78" s="4"/>
      </tp>
      <tp t="e">
        <v>#N/A</v>
        <stp/>
        <stp>##V3_BDHV12</stp>
        <stp>S0222Z 40Y BLC2 Curncy</stp>
        <stp>Mid</stp>
        <stp>30/12/2016</stp>
        <stp>30/12/2016</stp>
        <stp>[Fichier Market data Bloomberg Multicurve.xlsm]GBP!R94C60</stp>
        <tr r="BH94" s="6"/>
      </tp>
      <tp t="e">
        <v>#N/A</v>
        <stp/>
        <stp>##V3_BDHV12</stp>
        <stp>S0340Z 23Y BLC2 Curncy</stp>
        <stp>Mid</stp>
        <stp>30/12/2016</stp>
        <stp>30/12/2016</stp>
        <stp>[Fichier Market data Bloomberg Multicurve.xlsm]CHF!R77C37</stp>
        <tr r="AK77" s="7"/>
      </tp>
      <tp t="e">
        <v>#N/A</v>
        <stp/>
        <stp>##V3_BDHV12</stp>
        <stp>S0141Z 24Y BLC2 Curncy</stp>
        <stp>Mid</stp>
        <stp>30/12/2016</stp>
        <stp>30/12/2016</stp>
        <stp>[Fichier Market data Bloomberg Multicurve.xlsm]GBP!R78C18</stp>
        <tr r="R78" s="6"/>
      </tp>
      <tp t="e">
        <v>#N/A</v>
        <stp/>
        <stp>##V3_BDHV12</stp>
        <stp>S0340D 22Q BLC2 Curncy</stp>
        <stp>Mid</stp>
        <stp>30/12/2016</stp>
        <stp>30/12/2016</stp>
        <stp>[Fichier Market data Bloomberg Multicurve.xlsm]CHF!R46C38</stp>
        <tr r="AL46" s="7"/>
      </tp>
      <tp t="e">
        <v>#N/A</v>
        <stp/>
        <stp>##V3_BDHV12</stp>
        <stp>S0141D 25Y BLC2 Curncy</stp>
        <stp>Mid</stp>
        <stp>30/12/2016</stp>
        <stp>30/12/2016</stp>
        <stp>[Fichier Market data Bloomberg Multicurve.xlsm]GBP!R79C19</stp>
        <tr r="S79" s="6"/>
      </tp>
      <tp t="e">
        <v>#N/A</v>
        <stp/>
        <stp>##V3_BDHV12</stp>
        <stp>S0223D 42Y BLC2 Curncy</stp>
        <stp>Mid</stp>
        <stp>30/12/2016</stp>
        <stp>30/12/2016</stp>
        <stp>[Fichier Market data Bloomberg Multicurve.xlsm]GBP!R96C40</stp>
        <tr r="AN96" s="6"/>
      </tp>
      <tp t="e">
        <v>#N/A</v>
        <stp/>
        <stp>##V3_BDHV12</stp>
        <stp>S0045Z 25Y BLC2 Curncy</stp>
        <stp>Mid</stp>
        <stp>30/12/2016</stp>
        <stp>30/12/2016</stp>
        <stp>[Fichier Market data Bloomberg Multicurve.xlsm]EUR!R79C76</stp>
        <tr r="BX79" s="4"/>
      </tp>
      <tp t="e">
        <v>#N/A</v>
        <stp/>
        <stp>##V3_BDHV12</stp>
        <stp>S0222D 41Y BLC2 Curncy</stp>
        <stp>Mid</stp>
        <stp>30/12/2016</stp>
        <stp>30/12/2016</stp>
        <stp>[Fichier Market data Bloomberg Multicurve.xlsm]GBP!R95C61</stp>
        <tr r="BI95" s="6"/>
      </tp>
      <tp t="e">
        <v>#N/A</v>
        <stp/>
        <stp>##V3_BDHV12</stp>
        <stp>S0254D 30Y BLC2 Curncy</stp>
        <stp>Mid</stp>
        <stp>30/12/2016</stp>
        <stp>30/12/2016</stp>
        <stp>[Fichier Market data Bloomberg Multicurve.xlsm]CHF!R84C57</stp>
        <tr r="BE84" s="7"/>
      </tp>
      <tp t="e">
        <v>#N/A</v>
        <stp/>
        <stp>##V3_BDHV12</stp>
        <stp>S0254Z 30M BLC2 Curncy</stp>
        <stp>Mid</stp>
        <stp>30/12/2016</stp>
        <stp>30/12/2016</stp>
        <stp>[Fichier Market data Bloomberg Multicurve.xlsm]CHF!R34C56</stp>
        <tr r="BD34" s="7"/>
      </tp>
      <tp t="e">
        <v>#N/A</v>
        <stp/>
        <stp>##V3_BDHV12</stp>
        <stp>S0340D 22Y BLC2 Curncy</stp>
        <stp>Mid</stp>
        <stp>30/12/2016</stp>
        <stp>30/12/2016</stp>
        <stp>[Fichier Market data Bloomberg Multicurve.xlsm]CHF!R76C38</stp>
        <tr r="AL76" s="7"/>
      </tp>
      <tp t="e">
        <v>#N/A</v>
        <stp/>
        <stp>##V3_BDHV12</stp>
        <stp>S0141D 25Q BLC2 Curncy</stp>
        <stp>Mid</stp>
        <stp>30/12/2016</stp>
        <stp>30/12/2016</stp>
        <stp>[Fichier Market data Bloomberg Multicurve.xlsm]GBP!R49C19</stp>
        <tr r="S49" s="6"/>
      </tp>
      <tp t="e">
        <v>#N/A</v>
        <stp/>
        <stp>##V3_BDHV12</stp>
        <stp>S0045Z 25Q BLC2 Curncy</stp>
        <stp>Mid</stp>
        <stp>30/12/2016</stp>
        <stp>30/12/2016</stp>
        <stp>[Fichier Market data Bloomberg Multicurve.xlsm]EUR!R49C76</stp>
        <tr r="BX49" s="4"/>
      </tp>
      <tp t="e">
        <v>#N/A</v>
        <stp/>
        <stp>##V3_BDHV12</stp>
        <stp>S0254D 30Q BLC2 Curncy</stp>
        <stp>Mid</stp>
        <stp>30/12/2016</stp>
        <stp>30/12/2016</stp>
        <stp>[Fichier Market data Bloomberg Multicurve.xlsm]CHF!R54C57</stp>
        <tr r="BE54" s="7"/>
      </tp>
      <tp t="e">
        <v>#N/A</v>
        <stp/>
        <stp>##V3_BDHV12</stp>
        <stp>S0223Z 45M BLC2 Curncy</stp>
        <stp>Mid</stp>
        <stp>30/12/2016</stp>
        <stp>30/12/2016</stp>
        <stp>[Fichier Market data Bloomberg Multicurve.xlsm]GBP!R39C39</stp>
        <tr r="AM39" s="6"/>
      </tp>
      <tp t="e">
        <v>#N/A</v>
        <stp/>
        <stp>##V3_BDHV12</stp>
        <stp>S0254Z 30Q BLC2 Curncy</stp>
        <stp>Mid</stp>
        <stp>30/12/2016</stp>
        <stp>30/12/2016</stp>
        <stp>[Fichier Market data Bloomberg Multicurve.xlsm]CHF!R54C56</stp>
        <tr r="BD54" s="7"/>
      </tp>
      <tp t="e">
        <v>#N/A</v>
        <stp/>
        <stp>##V3_BDHV12</stp>
        <stp>S0340Z 22Q BLC2 Curncy</stp>
        <stp>Mid</stp>
        <stp>30/12/2016</stp>
        <stp>30/12/2016</stp>
        <stp>[Fichier Market data Bloomberg Multicurve.xlsm]CHF!R46C37</stp>
        <tr r="AK46" s="7"/>
      </tp>
      <tp t="e">
        <v>#N/A</v>
        <stp/>
        <stp>##V3_BDHV12</stp>
        <stp>S0223Z 45Y BLC2 Curncy</stp>
        <stp>Mid</stp>
        <stp>30/12/2016</stp>
        <stp>30/12/2016</stp>
        <stp>[Fichier Market data Bloomberg Multicurve.xlsm]GBP!R99C39</stp>
        <tr r="AM99" s="6"/>
      </tp>
      <tp t="e">
        <v>#N/A</v>
        <stp/>
        <stp>##V3_BDHV12</stp>
        <stp>S0045D 25Q BLC2 Curncy</stp>
        <stp>Mid</stp>
        <stp>30/12/2016</stp>
        <stp>30/12/2016</stp>
        <stp>[Fichier Market data Bloomberg Multicurve.xlsm]EUR!R49C77</stp>
        <tr r="BY49" s="4"/>
      </tp>
      <tp t="e">
        <v>#N/A</v>
        <stp/>
        <stp>##V3_BDHV12</stp>
        <stp>S0254D 30M BLC2 Curncy</stp>
        <stp>Mid</stp>
        <stp>30/12/2016</stp>
        <stp>30/12/2016</stp>
        <stp>[Fichier Market data Bloomberg Multicurve.xlsm]CHF!R34C57</stp>
        <tr r="BE34" s="7"/>
      </tp>
      <tp t="e">
        <v>#N/A</v>
        <stp/>
        <stp>##V3_BDHV12</stp>
        <stp>S0254Z 30Y BLC2 Curncy</stp>
        <stp>Mid</stp>
        <stp>30/12/2016</stp>
        <stp>30/12/2016</stp>
        <stp>[Fichier Market data Bloomberg Multicurve.xlsm]CHF!R84C56</stp>
        <tr r="BD84" s="7"/>
      </tp>
      <tp t="e">
        <v>#N/A</v>
        <stp/>
        <stp>##V3_BDHV12</stp>
        <stp>S0141Z 25Q BLC2 Curncy</stp>
        <stp>Mid</stp>
        <stp>30/12/2016</stp>
        <stp>30/12/2016</stp>
        <stp>[Fichier Market data Bloomberg Multicurve.xlsm]GBP!R49C18</stp>
        <tr r="R49" s="6"/>
      </tp>
      <tp t="e">
        <v>#N/A</v>
        <stp/>
        <stp>##V3_BDHV12</stp>
        <stp>S0223D 42M BLC2 Curncy</stp>
        <stp>Mid</stp>
        <stp>30/12/2016</stp>
        <stp>30/12/2016</stp>
        <stp>[Fichier Market data Bloomberg Multicurve.xlsm]GBP!R38C40</stp>
        <tr r="AN38" s="6"/>
      </tp>
      <tp t="e">
        <v>#N/A</v>
        <stp/>
        <stp>##V3_BDHV12</stp>
        <stp>S0045D 25Y BLC2 Curncy</stp>
        <stp>Mid</stp>
        <stp>30/12/2016</stp>
        <stp>30/12/2016</stp>
        <stp>[Fichier Market data Bloomberg Multicurve.xlsm]EUR!R79C77</stp>
        <tr r="BY79" s="4"/>
      </tp>
      <tp t="e">
        <v>#N/A</v>
        <stp/>
        <stp>##V3_BDHV12</stp>
        <stp>S0222Z 41Y BLC2 Curncy</stp>
        <stp>Mid</stp>
        <stp>30/12/2016</stp>
        <stp>30/12/2016</stp>
        <stp>[Fichier Market data Bloomberg Multicurve.xlsm]GBP!R95C60</stp>
        <tr r="BH95" s="6"/>
      </tp>
      <tp t="e">
        <v>#N/A</v>
        <stp/>
        <stp>##V3_BDHV12</stp>
        <stp>S0340Z 22Y BLC2 Curncy</stp>
        <stp>Mid</stp>
        <stp>30/12/2016</stp>
        <stp>30/12/2016</stp>
        <stp>[Fichier Market data Bloomberg Multicurve.xlsm]CHF!R76C37</stp>
        <tr r="AK76" s="7"/>
      </tp>
      <tp t="e">
        <v>#N/A</v>
        <stp/>
        <stp>##V3_BDHV12</stp>
        <stp>S0141Z 25Y BLC2 Curncy</stp>
        <stp>Mid</stp>
        <stp>30/12/2016</stp>
        <stp>30/12/2016</stp>
        <stp>[Fichier Market data Bloomberg Multicurve.xlsm]GBP!R79C18</stp>
        <tr r="R79" s="6"/>
      </tp>
      <tp t="e">
        <v>#N/A</v>
        <stp/>
        <stp>##V3_BDHV12</stp>
        <stp>S0340D 25Q BLC2 Curncy</stp>
        <stp>Mid</stp>
        <stp>30/12/2016</stp>
        <stp>30/12/2016</stp>
        <stp>[Fichier Market data Bloomberg Multicurve.xlsm]CHF!R49C38</stp>
        <tr r="AL49" s="7"/>
      </tp>
      <tp t="e">
        <v>#N/A</v>
        <stp/>
        <stp>##V3_BDHV12</stp>
        <stp>S0141D 22Y BLC2 Curncy</stp>
        <stp>Mid</stp>
        <stp>30/12/2016</stp>
        <stp>30/12/2016</stp>
        <stp>[Fichier Market data Bloomberg Multicurve.xlsm]GBP!R76C19</stp>
        <tr r="S76" s="6"/>
      </tp>
      <tp t="e">
        <v>#N/A</v>
        <stp/>
        <stp>##V3_BDHV12</stp>
        <stp>S0223D 45Y BLC2 Curncy</stp>
        <stp>Mid</stp>
        <stp>30/12/2016</stp>
        <stp>30/12/2016</stp>
        <stp>[Fichier Market data Bloomberg Multicurve.xlsm]GBP!R99C40</stp>
        <tr r="AN99" s="6"/>
      </tp>
      <tp t="e">
        <v>#N/A</v>
        <stp/>
        <stp>##V3_BDHV12</stp>
        <stp>S0045Z 22Y BLC2 Curncy</stp>
        <stp>Mid</stp>
        <stp>30/12/2016</stp>
        <stp>30/12/2016</stp>
        <stp>[Fichier Market data Bloomberg Multicurve.xlsm]EUR!R76C76</stp>
        <tr r="BX76" s="4"/>
      </tp>
      <tp t="e">
        <v>#N/A</v>
        <stp/>
        <stp>##V3_BDHV12</stp>
        <stp>S0340D 25Y BLC2 Curncy</stp>
        <stp>Mid</stp>
        <stp>30/12/2016</stp>
        <stp>30/12/2016</stp>
        <stp>[Fichier Market data Bloomberg Multicurve.xlsm]CHF!R79C38</stp>
        <tr r="AL79" s="7"/>
      </tp>
      <tp t="e">
        <v>#N/A</v>
        <stp/>
        <stp>##V3_BDHV12</stp>
        <stp>S0141D 22Q BLC2 Curncy</stp>
        <stp>Mid</stp>
        <stp>30/12/2016</stp>
        <stp>30/12/2016</stp>
        <stp>[Fichier Market data Bloomberg Multicurve.xlsm]GBP!R46C19</stp>
        <tr r="S46" s="6"/>
      </tp>
      <tp t="e">
        <v>#N/A</v>
        <stp/>
        <stp>##V3_BDHV12</stp>
        <stp>S0254D 37Y BLC2 Curncy</stp>
        <stp>Mid</stp>
        <stp>30/12/2016</stp>
        <stp>30/12/2016</stp>
        <stp>[Fichier Market data Bloomberg Multicurve.xlsm]CHF!R91C57</stp>
        <tr r="BE91" s="7"/>
      </tp>
      <tp t="e">
        <v>#N/A</v>
        <stp/>
        <stp>##V3_BDHV12</stp>
        <stp>S0254D 37Q BLC2 Curncy</stp>
        <stp>Mid</stp>
        <stp>30/12/2016</stp>
        <stp>30/12/2016</stp>
        <stp>[Fichier Market data Bloomberg Multicurve.xlsm]CHF!R61C57</stp>
        <tr r="BE61" s="7"/>
      </tp>
      <tp t="e">
        <v>#N/A</v>
        <stp/>
        <stp>##V3_BDHV12</stp>
        <stp>S0045Z 22Q BLC2 Curncy</stp>
        <stp>Mid</stp>
        <stp>30/12/2016</stp>
        <stp>30/12/2016</stp>
        <stp>[Fichier Market data Bloomberg Multicurve.xlsm]EUR!R46C76</stp>
        <tr r="BX46" s="4"/>
      </tp>
      <tp t="e">
        <v>#N/A</v>
        <stp/>
        <stp>##V3_BDHV12</stp>
        <stp>S0223Z 42M BLC2 Curncy</stp>
        <stp>Mid</stp>
        <stp>30/12/2016</stp>
        <stp>30/12/2016</stp>
        <stp>[Fichier Market data Bloomberg Multicurve.xlsm]GBP!R38C39</stp>
        <tr r="AM38" s="6"/>
      </tp>
      <tp t="e">
        <v>#N/A</v>
        <stp/>
        <stp>##V3_BDHV12</stp>
        <stp>S0340Z 25Q BLC2 Curncy</stp>
        <stp>Mid</stp>
        <stp>30/12/2016</stp>
        <stp>30/12/2016</stp>
        <stp>[Fichier Market data Bloomberg Multicurve.xlsm]CHF!R49C37</stp>
        <tr r="AK49" s="7"/>
      </tp>
      <tp t="e">
        <v>#N/A</v>
        <stp/>
        <stp>##V3_BDHV12</stp>
        <stp>S0223Z 42Y BLC2 Curncy</stp>
        <stp>Mid</stp>
        <stp>30/12/2016</stp>
        <stp>30/12/2016</stp>
        <stp>[Fichier Market data Bloomberg Multicurve.xlsm]GBP!R96C39</stp>
        <tr r="AM96" s="6"/>
      </tp>
      <tp t="e">
        <v>#N/A</v>
        <stp/>
        <stp>##V3_BDHV12</stp>
        <stp>S0254Z 37Q BLC2 Curncy</stp>
        <stp>Mid</stp>
        <stp>30/12/2016</stp>
        <stp>30/12/2016</stp>
        <stp>[Fichier Market data Bloomberg Multicurve.xlsm]CHF!R61C56</stp>
        <tr r="BD61" s="7"/>
      </tp>
      <tp t="e">
        <v>#N/A</v>
        <stp/>
        <stp>##V3_BDHV12</stp>
        <stp>S0045D 22Q BLC2 Curncy</stp>
        <stp>Mid</stp>
        <stp>30/12/2016</stp>
        <stp>30/12/2016</stp>
        <stp>[Fichier Market data Bloomberg Multicurve.xlsm]EUR!R46C77</stp>
        <tr r="BY46" s="4"/>
      </tp>
      <tp t="e">
        <v>#N/A</v>
        <stp/>
        <stp>##V3_BDHV12</stp>
        <stp>S0254Z 37Y BLC2 Curncy</stp>
        <stp>Mid</stp>
        <stp>30/12/2016</stp>
        <stp>30/12/2016</stp>
        <stp>[Fichier Market data Bloomberg Multicurve.xlsm]CHF!R91C56</stp>
        <tr r="BD91" s="7"/>
      </tp>
      <tp t="e">
        <v>#N/A</v>
        <stp/>
        <stp>##V3_BDHV12</stp>
        <stp>S0141Z 22Q BLC2 Curncy</stp>
        <stp>Mid</stp>
        <stp>30/12/2016</stp>
        <stp>30/12/2016</stp>
        <stp>[Fichier Market data Bloomberg Multicurve.xlsm]GBP!R46C18</stp>
        <tr r="R46" s="6"/>
      </tp>
      <tp t="e">
        <v>#N/A</v>
        <stp/>
        <stp>##V3_BDHV12</stp>
        <stp>S0223D 45M BLC2 Curncy</stp>
        <stp>Mid</stp>
        <stp>30/12/2016</stp>
        <stp>30/12/2016</stp>
        <stp>[Fichier Market data Bloomberg Multicurve.xlsm]GBP!R39C40</stp>
        <tr r="AN39" s="6"/>
      </tp>
      <tp t="e">
        <v>#N/A</v>
        <stp/>
        <stp>##V3_BDHV12</stp>
        <stp>S0045D 22Y BLC2 Curncy</stp>
        <stp>Mid</stp>
        <stp>30/12/2016</stp>
        <stp>30/12/2016</stp>
        <stp>[Fichier Market data Bloomberg Multicurve.xlsm]EUR!R76C77</stp>
        <tr r="BY76" s="4"/>
      </tp>
      <tp t="e">
        <v>#N/A</v>
        <stp/>
        <stp>##V3_BDHV12</stp>
        <stp>S0340Z 25Y BLC2 Curncy</stp>
        <stp>Mid</stp>
        <stp>30/12/2016</stp>
        <stp>30/12/2016</stp>
        <stp>[Fichier Market data Bloomberg Multicurve.xlsm]CHF!R79C37</stp>
        <tr r="AK79" s="7"/>
      </tp>
      <tp t="e">
        <v>#N/A</v>
        <stp/>
        <stp>##V3_BDHV12</stp>
        <stp>S0141Z 22Y BLC2 Curncy</stp>
        <stp>Mid</stp>
        <stp>30/12/2016</stp>
        <stp>30/12/2016</stp>
        <stp>[Fichier Market data Bloomberg Multicurve.xlsm]GBP!R76C18</stp>
        <tr r="R76" s="6"/>
      </tp>
      <tp t="e">
        <v>#N/A</v>
        <stp/>
        <stp>##V3_BDHV12</stp>
        <stp>S0141D 23Y BLC2 Curncy</stp>
        <stp>Mid</stp>
        <stp>30/12/2016</stp>
        <stp>30/12/2016</stp>
        <stp>[Fichier Market data Bloomberg Multicurve.xlsm]GBP!R77C19</stp>
        <tr r="S77" s="6"/>
      </tp>
      <tp t="e">
        <v>#N/A</v>
        <stp/>
        <stp>##V3_BDHV12</stp>
        <stp>S0223D 44Y BLC2 Curncy</stp>
        <stp>Mid</stp>
        <stp>30/12/2016</stp>
        <stp>30/12/2016</stp>
        <stp>[Fichier Market data Bloomberg Multicurve.xlsm]GBP!R98C40</stp>
        <tr r="AN98" s="6"/>
      </tp>
      <tp t="e">
        <v>#N/A</v>
        <stp/>
        <stp>##V3_BDHV12</stp>
        <stp>S0045Z 23Y BLC2 Curncy</stp>
        <stp>Mid</stp>
        <stp>30/12/2016</stp>
        <stp>30/12/2016</stp>
        <stp>[Fichier Market data Bloomberg Multicurve.xlsm]EUR!R77C76</stp>
        <tr r="BX77" s="4"/>
      </tp>
      <tp t="e">
        <v>#N/A</v>
        <stp/>
        <stp>##V3_BDHV12</stp>
        <stp>S0340D 24Y BLC2 Curncy</stp>
        <stp>Mid</stp>
        <stp>30/12/2016</stp>
        <stp>30/12/2016</stp>
        <stp>[Fichier Market data Bloomberg Multicurve.xlsm]CHF!R78C38</stp>
        <tr r="AL78" s="7"/>
      </tp>
      <tp t="e">
        <v>#N/A</v>
        <stp/>
        <stp>##V3_BDHV12</stp>
        <stp>S0141D 23Q BLC2 Curncy</stp>
        <stp>Mid</stp>
        <stp>30/12/2016</stp>
        <stp>30/12/2016</stp>
        <stp>[Fichier Market data Bloomberg Multicurve.xlsm]GBP!R47C19</stp>
        <tr r="S47" s="6"/>
      </tp>
      <tp t="e">
        <v>#N/A</v>
        <stp/>
        <stp>##V3_BDHV12</stp>
        <stp>S0254D 36Y BLC2 Curncy</stp>
        <stp>Mid</stp>
        <stp>30/12/2016</stp>
        <stp>30/12/2016</stp>
        <stp>[Fichier Market data Bloomberg Multicurve.xlsm]CHF!R90C57</stp>
        <tr r="BE90" s="7"/>
      </tp>
      <tp t="e">
        <v>#N/A</v>
        <stp/>
        <stp>##V3_BDHV12</stp>
        <stp>S0045Z 23Q BLC2 Curncy</stp>
        <stp>Mid</stp>
        <stp>30/12/2016</stp>
        <stp>30/12/2016</stp>
        <stp>[Fichier Market data Bloomberg Multicurve.xlsm]EUR!R47C76</stp>
        <tr r="BX47" s="4"/>
      </tp>
      <tp t="e">
        <v>#N/A</v>
        <stp/>
        <stp>##V3_BDHV12</stp>
        <stp>S0223Z 43Y BLC2 Curncy</stp>
        <stp>Mid</stp>
        <stp>30/12/2016</stp>
        <stp>30/12/2016</stp>
        <stp>[Fichier Market data Bloomberg Multicurve.xlsm]GBP!R97C39</stp>
        <tr r="AM97" s="6"/>
      </tp>
      <tp t="e">
        <v>#N/A</v>
        <stp/>
        <stp>##V3_BDHV12</stp>
        <stp>S0045D 23Q BLC2 Curncy</stp>
        <stp>Mid</stp>
        <stp>30/12/2016</stp>
        <stp>30/12/2016</stp>
        <stp>[Fichier Market data Bloomberg Multicurve.xlsm]EUR!R47C77</stp>
        <tr r="BY47" s="4"/>
      </tp>
      <tp t="e">
        <v>#N/A</v>
        <stp/>
        <stp>##V3_BDHV12</stp>
        <stp>S0254Z 36Y BLC2 Curncy</stp>
        <stp>Mid</stp>
        <stp>30/12/2016</stp>
        <stp>30/12/2016</stp>
        <stp>[Fichier Market data Bloomberg Multicurve.xlsm]CHF!R90C56</stp>
        <tr r="BD90" s="7"/>
      </tp>
      <tp t="e">
        <v>#N/A</v>
        <stp/>
        <stp>##V3_BDHV12</stp>
        <stp>S0141Z 23Q BLC2 Curncy</stp>
        <stp>Mid</stp>
        <stp>30/12/2016</stp>
        <stp>30/12/2016</stp>
        <stp>[Fichier Market data Bloomberg Multicurve.xlsm]GBP!R47C18</stp>
        <tr r="R47" s="6"/>
      </tp>
      <tp t="e">
        <v>#N/A</v>
        <stp/>
        <stp>##V3_BDHV12</stp>
        <stp>S0045D 23Y BLC2 Curncy</stp>
        <stp>Mid</stp>
        <stp>30/12/2016</stp>
        <stp>30/12/2016</stp>
        <stp>[Fichier Market data Bloomberg Multicurve.xlsm]EUR!R77C77</stp>
        <tr r="BY77" s="4"/>
      </tp>
      <tp t="e">
        <v>#N/A</v>
        <stp/>
        <stp>##V3_BDHV12</stp>
        <stp>S0340Z 24Y BLC2 Curncy</stp>
        <stp>Mid</stp>
        <stp>30/12/2016</stp>
        <stp>30/12/2016</stp>
        <stp>[Fichier Market data Bloomberg Multicurve.xlsm]CHF!R78C37</stp>
        <tr r="AK78" s="7"/>
      </tp>
      <tp t="e">
        <v>#N/A</v>
        <stp/>
        <stp>##V3_BDHV12</stp>
        <stp>S0141Z 23Y BLC2 Curncy</stp>
        <stp>Mid</stp>
        <stp>30/12/2016</stp>
        <stp>30/12/2016</stp>
        <stp>[Fichier Market data Bloomberg Multicurve.xlsm]GBP!R77C18</stp>
        <tr r="R77" s="6"/>
      </tp>
      <tp t="e">
        <v>#N/A</v>
        <stp/>
        <stp>##V3_BDHV12</stp>
        <stp>S0340D 27Q BLC2 Curncy</stp>
        <stp>Mid</stp>
        <stp>30/12/2016</stp>
        <stp>30/12/2016</stp>
        <stp>[Fichier Market data Bloomberg Multicurve.xlsm]CHF!R51C38</stp>
        <tr r="AL51" s="7"/>
      </tp>
      <tp t="e">
        <v>#N/A</v>
        <stp/>
        <stp>##V3_BDHV12</stp>
        <stp>S0141D 20Y BLC2 Curncy</stp>
        <stp>Mid</stp>
        <stp>30/12/2016</stp>
        <stp>30/12/2016</stp>
        <stp>[Fichier Market data Bloomberg Multicurve.xlsm]GBP!R74C19</stp>
        <tr r="S74" s="6"/>
      </tp>
      <tp t="e">
        <v>#N/A</v>
        <stp/>
        <stp>##V3_BDHV12</stp>
        <stp>S0340D 27Y BLC2 Curncy</stp>
        <stp>Mid</stp>
        <stp>30/12/2016</stp>
        <stp>30/12/2016</stp>
        <stp>[Fichier Market data Bloomberg Multicurve.xlsm]CHF!R81C38</stp>
        <tr r="AL81" s="7"/>
      </tp>
      <tp t="e">
        <v>#N/A</v>
        <stp/>
        <stp>##V3_BDHV12</stp>
        <stp>S0222D 44Y BLC2 Curncy</stp>
        <stp>Mid</stp>
        <stp>30/12/2016</stp>
        <stp>30/12/2016</stp>
        <stp>[Fichier Market data Bloomberg Multicurve.xlsm]GBP!R98C61</stp>
        <tr r="BI98" s="6"/>
      </tp>
      <tp t="e">
        <v>#N/A</v>
        <stp/>
        <stp>##V3_BDHV12</stp>
        <stp>S0045Z 20Y BLC2 Curncy</stp>
        <stp>Mid</stp>
        <stp>30/12/2016</stp>
        <stp>30/12/2016</stp>
        <stp>[Fichier Market data Bloomberg Multicurve.xlsm]EUR!R74C76</stp>
        <tr r="BX74" s="4"/>
      </tp>
      <tp t="e">
        <v>#N/A</v>
        <stp/>
        <stp>##V3_BDHV12</stp>
        <stp>S0021Z 42M BLC2 Curncy</stp>
        <stp>Mid</stp>
        <stp>30/12/2016</stp>
        <stp>30/12/2016</stp>
        <stp>[Fichier Market data Bloomberg Multicurve.xlsm]CHF!R38C75</stp>
        <tr r="BW38" s="7"/>
      </tp>
      <tp t="e">
        <v>#N/A</v>
        <stp/>
        <stp>##V3_BDHV12</stp>
        <stp>S0254D 35Y BLC2 Curncy</stp>
        <stp>Mid</stp>
        <stp>30/12/2016</stp>
        <stp>30/12/2016</stp>
        <stp>[Fichier Market data Bloomberg Multicurve.xlsm]CHF!R89C57</stp>
        <tr r="BE89" s="7"/>
      </tp>
      <tp t="e">
        <v>#N/A</v>
        <stp/>
        <stp>##V3_BDHV12</stp>
        <stp>S0340Z 27M BLC2 Curncy</stp>
        <stp>Mid</stp>
        <stp>30/12/2016</stp>
        <stp>30/12/2016</stp>
        <stp>[Fichier Market data Bloomberg Multicurve.xlsm]CHF!R33C37</stp>
        <tr r="AK33" s="7"/>
      </tp>
      <tp t="e">
        <v>#N/A</v>
        <stp/>
        <stp>##V3_BDHV12</stp>
        <stp>S0254D 35Q BLC2 Curncy</stp>
        <stp>Mid</stp>
        <stp>30/12/2016</stp>
        <stp>30/12/2016</stp>
        <stp>[Fichier Market data Bloomberg Multicurve.xlsm]CHF!R59C57</stp>
        <tr r="BE59" s="7"/>
      </tp>
      <tp t="e">
        <v>#N/A</v>
        <stp/>
        <stp>##V3_BDHV12</stp>
        <stp>S0254Z 35Q BLC2 Curncy</stp>
        <stp>Mid</stp>
        <stp>30/12/2016</stp>
        <stp>30/12/2016</stp>
        <stp>[Fichier Market data Bloomberg Multicurve.xlsm]CHF!R59C56</stp>
        <tr r="BD59" s="7"/>
      </tp>
      <tp t="e">
        <v>#N/A</v>
        <stp/>
        <stp>##V3_BDHV12</stp>
        <stp>S0340Z 27Q BLC2 Curncy</stp>
        <stp>Mid</stp>
        <stp>30/12/2016</stp>
        <stp>30/12/2016</stp>
        <stp>[Fichier Market data Bloomberg Multicurve.xlsm]CHF!R51C37</stp>
        <tr r="AK51" s="7"/>
      </tp>
      <tp t="e">
        <v>#N/A</v>
        <stp/>
        <stp>##V3_BDHV12</stp>
        <stp>S0223Z 40Y BLC2 Curncy</stp>
        <stp>Mid</stp>
        <stp>30/12/2016</stp>
        <stp>30/12/2016</stp>
        <stp>[Fichier Market data Bloomberg Multicurve.xlsm]GBP!R94C39</stp>
        <tr r="AM94" s="6"/>
      </tp>
      <tp t="e">
        <v>#N/A</v>
        <stp/>
        <stp>##V3_BDHV12</stp>
        <stp>S0021D 42M BLC2 Curncy</stp>
        <stp>Mid</stp>
        <stp>30/12/2016</stp>
        <stp>30/12/2016</stp>
        <stp>[Fichier Market data Bloomberg Multicurve.xlsm]CHF!R38C76</stp>
        <tr r="BX38" s="7"/>
      </tp>
      <tp t="e">
        <v>#N/A</v>
        <stp/>
        <stp>##V3_BDHV12</stp>
        <stp>S0340Z 27Y BLC2 Curncy</stp>
        <stp>Mid</stp>
        <stp>30/12/2016</stp>
        <stp>30/12/2016</stp>
        <stp>[Fichier Market data Bloomberg Multicurve.xlsm]CHF!R81C37</stp>
        <tr r="AK81" s="7"/>
      </tp>
      <tp t="e">
        <v>#N/A</v>
        <stp/>
        <stp>##V3_BDHV12</stp>
        <stp>S0254Z 35Y BLC2 Curncy</stp>
        <stp>Mid</stp>
        <stp>30/12/2016</stp>
        <stp>30/12/2016</stp>
        <stp>[Fichier Market data Bloomberg Multicurve.xlsm]CHF!R89C56</stp>
        <tr r="BD89" s="7"/>
      </tp>
      <tp t="e">
        <v>#N/A</v>
        <stp/>
        <stp>##V3_BDHV12</stp>
        <stp>S0222Z 44Y BLC2 Curncy</stp>
        <stp>Mid</stp>
        <stp>30/12/2016</stp>
        <stp>30/12/2016</stp>
        <stp>[Fichier Market data Bloomberg Multicurve.xlsm]GBP!R98C60</stp>
        <tr r="BH98" s="6"/>
      </tp>
      <tp t="e">
        <v>#N/A</v>
        <stp/>
        <stp>##V3_BDHV12</stp>
        <stp>S0045D 20Y BLC2 Curncy</stp>
        <stp>Mid</stp>
        <stp>30/12/2016</stp>
        <stp>30/12/2016</stp>
        <stp>[Fichier Market data Bloomberg Multicurve.xlsm]EUR!R74C77</stp>
        <tr r="BY74" s="4"/>
      </tp>
      <tp t="e">
        <v>#N/A</v>
        <stp/>
        <stp>##V3_BDHV12</stp>
        <stp>S0340D 27M BLC2 Curncy</stp>
        <stp>Mid</stp>
        <stp>30/12/2016</stp>
        <stp>30/12/2016</stp>
        <stp>[Fichier Market data Bloomberg Multicurve.xlsm]CHF!R33C38</stp>
        <tr r="AL33" s="7"/>
      </tp>
      <tp t="e">
        <v>#N/A</v>
        <stp/>
        <stp>##V3_BDHV12</stp>
        <stp>S0141Z 20Y BLC2 Curncy</stp>
        <stp>Mid</stp>
        <stp>30/12/2016</stp>
        <stp>30/12/2016</stp>
        <stp>[Fichier Market data Bloomberg Multicurve.xlsm]GBP!R74C18</stp>
        <tr r="R74" s="6"/>
      </tp>
      <tp t="e">
        <v>#N/A</v>
        <stp/>
        <stp>##V3_BDHV12</stp>
        <stp>S0340D 26Q BLC2 Curncy</stp>
        <stp>Mid</stp>
        <stp>30/12/2016</stp>
        <stp>30/12/2016</stp>
        <stp>[Fichier Market data Bloomberg Multicurve.xlsm]CHF!R50C38</stp>
        <tr r="AL50" s="7"/>
      </tp>
      <tp t="e">
        <v>#N/A</v>
        <stp/>
        <stp>##V3_BDHV12</stp>
        <stp>S0141D 21Y BLC2 Curncy</stp>
        <stp>Mid</stp>
        <stp>30/12/2016</stp>
        <stp>30/12/2016</stp>
        <stp>[Fichier Market data Bloomberg Multicurve.xlsm]GBP!R75C19</stp>
        <tr r="S75" s="6"/>
      </tp>
      <tp t="e">
        <v>#N/A</v>
        <stp/>
        <stp>##V3_BDHV12</stp>
        <stp>S0340D 26Y BLC2 Curncy</stp>
        <stp>Mid</stp>
        <stp>30/12/2016</stp>
        <stp>30/12/2016</stp>
        <stp>[Fichier Market data Bloomberg Multicurve.xlsm]CHF!R80C38</stp>
        <tr r="AL80" s="7"/>
      </tp>
      <tp t="e">
        <v>#N/A</v>
        <stp/>
        <stp>##V3_BDHV12</stp>
        <stp>S0222Z 45M BLC2 Curncy</stp>
        <stp>Mid</stp>
        <stp>30/12/2016</stp>
        <stp>30/12/2016</stp>
        <stp>[Fichier Market data Bloomberg Multicurve.xlsm]GBP!R39C60</stp>
        <tr r="BH39" s="6"/>
      </tp>
      <tp t="e">
        <v>#N/A</v>
        <stp/>
        <stp>##V3_BDHV12</stp>
        <stp>S0222D 45Y BLC2 Curncy</stp>
        <stp>Mid</stp>
        <stp>30/12/2016</stp>
        <stp>30/12/2016</stp>
        <stp>[Fichier Market data Bloomberg Multicurve.xlsm]GBP!R99C61</stp>
        <tr r="BI99" s="6"/>
      </tp>
      <tp t="e">
        <v>#N/A</v>
        <stp/>
        <stp>##V3_BDHV12</stp>
        <stp>S0045Z 21Y BLC2 Curncy</stp>
        <stp>Mid</stp>
        <stp>30/12/2016</stp>
        <stp>30/12/2016</stp>
        <stp>[Fichier Market data Bloomberg Multicurve.xlsm]EUR!R75C76</stp>
        <tr r="BX75" s="4"/>
      </tp>
      <tp t="e">
        <v>#N/A</v>
        <stp/>
        <stp>##V3_BDHV12</stp>
        <stp>S0045D 21M BLC2 Curncy</stp>
        <stp>Mid</stp>
        <stp>30/12/2016</stp>
        <stp>30/12/2016</stp>
        <stp>[Fichier Market data Bloomberg Multicurve.xlsm]EUR!R31C77</stp>
        <tr r="BY31" s="4"/>
      </tp>
      <tp t="e">
        <v>#N/A</v>
        <stp/>
        <stp>##V3_BDHV12</stp>
        <stp>S0254D 34Y BLC2 Curncy</stp>
        <stp>Mid</stp>
        <stp>30/12/2016</stp>
        <stp>30/12/2016</stp>
        <stp>[Fichier Market data Bloomberg Multicurve.xlsm]CHF!R88C57</stp>
        <tr r="BE88" s="7"/>
      </tp>
      <tp t="e">
        <v>#N/A</v>
        <stp/>
        <stp>##V3_BDHV12</stp>
        <stp>S0141D 21Q BLC2 Curncy</stp>
        <stp>Mid</stp>
        <stp>30/12/2016</stp>
        <stp>30/12/2016</stp>
        <stp>[Fichier Market data Bloomberg Multicurve.xlsm]GBP!R45C19</stp>
        <tr r="S45" s="6"/>
      </tp>
      <tp t="e">
        <v>#N/A</v>
        <stp/>
        <stp>##V3_BDHV12</stp>
        <stp>S0045Z 21Q BLC2 Curncy</stp>
        <stp>Mid</stp>
        <stp>30/12/2016</stp>
        <stp>30/12/2016</stp>
        <stp>[Fichier Market data Bloomberg Multicurve.xlsm]EUR!R45C76</stp>
        <tr r="BX45" s="4"/>
      </tp>
      <tp t="e">
        <v>#N/A</v>
        <stp/>
        <stp>##V3_BDHV12</stp>
        <stp>S0141Z 21M BLC2 Curncy</stp>
        <stp>Mid</stp>
        <stp>30/12/2016</stp>
        <stp>30/12/2016</stp>
        <stp>[Fichier Market data Bloomberg Multicurve.xlsm]GBP!R31C18</stp>
        <tr r="R31" s="6"/>
      </tp>
      <tp t="e">
        <v>#N/A</v>
        <stp/>
        <stp>##V3_BDHV12</stp>
        <stp>S0254D 34Q BLC2 Curncy</stp>
        <stp>Mid</stp>
        <stp>30/12/2016</stp>
        <stp>30/12/2016</stp>
        <stp>[Fichier Market data Bloomberg Multicurve.xlsm]CHF!R58C57</stp>
        <tr r="BE58" s="7"/>
      </tp>
      <tp t="e">
        <v>#N/A</v>
        <stp/>
        <stp>##V3_BDHV12</stp>
        <stp>S0254Z 34Q BLC2 Curncy</stp>
        <stp>Mid</stp>
        <stp>30/12/2016</stp>
        <stp>30/12/2016</stp>
        <stp>[Fichier Market data Bloomberg Multicurve.xlsm]CHF!R58C56</stp>
        <tr r="BD58" s="7"/>
      </tp>
      <tp t="e">
        <v>#N/A</v>
        <stp/>
        <stp>##V3_BDHV12</stp>
        <stp>S0340Z 26Q BLC2 Curncy</stp>
        <stp>Mid</stp>
        <stp>30/12/2016</stp>
        <stp>30/12/2016</stp>
        <stp>[Fichier Market data Bloomberg Multicurve.xlsm]CHF!R50C37</stp>
        <tr r="AK50" s="7"/>
      </tp>
      <tp t="e">
        <v>#N/A</v>
        <stp/>
        <stp>##V3_BDHV12</stp>
        <stp>S0223Z 41Y BLC2 Curncy</stp>
        <stp>Mid</stp>
        <stp>30/12/2016</stp>
        <stp>30/12/2016</stp>
        <stp>[Fichier Market data Bloomberg Multicurve.xlsm]GBP!R95C39</stp>
        <tr r="AM95" s="6"/>
      </tp>
      <tp t="e">
        <v>#N/A</v>
        <stp/>
        <stp>##V3_BDHV12</stp>
        <stp>S0141D 21M BLC2 Curncy</stp>
        <stp>Mid</stp>
        <stp>30/12/2016</stp>
        <stp>30/12/2016</stp>
        <stp>[Fichier Market data Bloomberg Multicurve.xlsm]GBP!R31C19</stp>
        <tr r="S31" s="6"/>
      </tp>
      <tp t="e">
        <v>#N/A</v>
        <stp/>
        <stp>##V3_BDHV12</stp>
        <stp>S0045D 21Q BLC2 Curncy</stp>
        <stp>Mid</stp>
        <stp>30/12/2016</stp>
        <stp>30/12/2016</stp>
        <stp>[Fichier Market data Bloomberg Multicurve.xlsm]EUR!R45C77</stp>
        <tr r="BY45" s="4"/>
      </tp>
      <tp t="e">
        <v>#N/A</v>
        <stp/>
        <stp>##V3_BDHV12</stp>
        <stp>S0340Z 26Y BLC2 Curncy</stp>
        <stp>Mid</stp>
        <stp>30/12/2016</stp>
        <stp>30/12/2016</stp>
        <stp>[Fichier Market data Bloomberg Multicurve.xlsm]CHF!R80C37</stp>
        <tr r="AK80" s="7"/>
      </tp>
      <tp t="e">
        <v>#N/A</v>
        <stp/>
        <stp>##V3_BDHV12</stp>
        <stp>S0254Z 34Y BLC2 Curncy</stp>
        <stp>Mid</stp>
        <stp>30/12/2016</stp>
        <stp>30/12/2016</stp>
        <stp>[Fichier Market data Bloomberg Multicurve.xlsm]CHF!R88C56</stp>
        <tr r="BD88" s="7"/>
      </tp>
      <tp t="e">
        <v>#N/A</v>
        <stp/>
        <stp>##V3_BDHV12</stp>
        <stp>S0141Z 21Q BLC2 Curncy</stp>
        <stp>Mid</stp>
        <stp>30/12/2016</stp>
        <stp>30/12/2016</stp>
        <stp>[Fichier Market data Bloomberg Multicurve.xlsm]GBP!R45C18</stp>
        <tr r="R45" s="6"/>
      </tp>
      <tp t="e">
        <v>#N/A</v>
        <stp/>
        <stp>##V3_BDHV12</stp>
        <stp>S0045Z 21M BLC2 Curncy</stp>
        <stp>Mid</stp>
        <stp>30/12/2016</stp>
        <stp>30/12/2016</stp>
        <stp>[Fichier Market data Bloomberg Multicurve.xlsm]EUR!R31C76</stp>
        <tr r="BX31" s="4"/>
      </tp>
      <tp t="e">
        <v>#N/A</v>
        <stp/>
        <stp>##V3_BDHV12</stp>
        <stp>S0222Z 45Y BLC2 Curncy</stp>
        <stp>Mid</stp>
        <stp>30/12/2016</stp>
        <stp>30/12/2016</stp>
        <stp>[Fichier Market data Bloomberg Multicurve.xlsm]GBP!R99C60</stp>
        <tr r="BH99" s="6"/>
      </tp>
      <tp t="e">
        <v>#N/A</v>
        <stp/>
        <stp>##V3_BDHV12</stp>
        <stp>S0045D 21Y BLC2 Curncy</stp>
        <stp>Mid</stp>
        <stp>30/12/2016</stp>
        <stp>30/12/2016</stp>
        <stp>[Fichier Market data Bloomberg Multicurve.xlsm]EUR!R75C77</stp>
        <tr r="BY75" s="4"/>
      </tp>
      <tp t="e">
        <v>#N/A</v>
        <stp/>
        <stp>##V3_BDHV12</stp>
        <stp>S0222D 45M BLC2 Curncy</stp>
        <stp>Mid</stp>
        <stp>30/12/2016</stp>
        <stp>30/12/2016</stp>
        <stp>[Fichier Market data Bloomberg Multicurve.xlsm]GBP!R39C61</stp>
        <tr r="BI39" s="6"/>
      </tp>
      <tp t="e">
        <v>#N/A</v>
        <stp/>
        <stp>##V3_BDHV12</stp>
        <stp>S0141Z 21Y BLC2 Curncy</stp>
        <stp>Mid</stp>
        <stp>30/12/2016</stp>
        <stp>30/12/2016</stp>
        <stp>[Fichier Market data Bloomberg Multicurve.xlsm]GBP!R75C18</stp>
        <tr r="R75" s="6"/>
      </tp>
      <tp t="e">
        <v>#N/A</v>
        <stp/>
        <stp>##V3_BDHV12</stp>
        <stp>S0340D 29Q BLC2 Curncy</stp>
        <stp>Mid</stp>
        <stp>30/12/2016</stp>
        <stp>30/12/2016</stp>
        <stp>[Fichier Market data Bloomberg Multicurve.xlsm]CHF!R53C38</stp>
        <tr r="AL53" s="7"/>
      </tp>
      <tp t="e">
        <v>#N/A</v>
        <stp/>
        <stp>##V3_BDHV12</stp>
        <stp>S0340D 29Y BLC2 Curncy</stp>
        <stp>Mid</stp>
        <stp>30/12/2016</stp>
        <stp>30/12/2016</stp>
        <stp>[Fichier Market data Bloomberg Multicurve.xlsm]CHF!R83C38</stp>
        <tr r="AL83" s="7"/>
      </tp>
      <tp t="e">
        <v>#N/A</v>
        <stp/>
        <stp>##V3_BDHV12</stp>
        <stp>S0022D 44Y BLC2 Curncy</stp>
        <stp>Mid</stp>
        <stp>30/12/2016</stp>
        <stp>30/12/2016</stp>
        <stp>[Fichier Market data Bloomberg Multicurve.xlsm]GBP!R98C81</stp>
        <tr r="CC98" s="6"/>
      </tp>
      <tp t="e">
        <v>#N/A</v>
        <stp/>
        <stp>##V3_BDHV12</stp>
        <stp>S0340Z 29Q BLC2 Curncy</stp>
        <stp>Mid</stp>
        <stp>30/12/2016</stp>
        <stp>30/12/2016</stp>
        <stp>[Fichier Market data Bloomberg Multicurve.xlsm]CHF!R53C37</stp>
        <tr r="AK53" s="7"/>
      </tp>
      <tp t="e">
        <v>#N/A</v>
        <stp/>
        <stp>##V3_BDHV12</stp>
        <stp>S0340Z 29Y BLC2 Curncy</stp>
        <stp>Mid</stp>
        <stp>30/12/2016</stp>
        <stp>30/12/2016</stp>
        <stp>[Fichier Market data Bloomberg Multicurve.xlsm]CHF!R83C37</stp>
        <tr r="AK83" s="7"/>
      </tp>
      <tp t="e">
        <v>#N/A</v>
        <stp/>
        <stp>##V3_BDHV12</stp>
        <stp>S0022Z 44Y BLC2 Curncy</stp>
        <stp>Mid</stp>
        <stp>30/12/2016</stp>
        <stp>30/12/2016</stp>
        <stp>[Fichier Market data Bloomberg Multicurve.xlsm]GBP!R98C80</stp>
        <tr r="CB98" s="6"/>
      </tp>
      <tp t="e">
        <v>#N/A</v>
        <stp/>
        <stp>##V3_BDHV12</stp>
        <stp>S0340D 28Y BLC2 Curncy</stp>
        <stp>Mid</stp>
        <stp>30/12/2016</stp>
        <stp>30/12/2016</stp>
        <stp>[Fichier Market data Bloomberg Multicurve.xlsm]CHF!R82C38</stp>
        <tr r="AL82" s="7"/>
      </tp>
      <tp t="e">
        <v>#N/A</v>
        <stp/>
        <stp>##V3_BDHV12</stp>
        <stp>S0022Z 45M BLC2 Curncy</stp>
        <stp>Mid</stp>
        <stp>30/12/2016</stp>
        <stp>30/12/2016</stp>
        <stp>[Fichier Market data Bloomberg Multicurve.xlsm]GBP!R39C80</stp>
        <tr r="CB39" s="6"/>
      </tp>
      <tp t="e">
        <v>#N/A</v>
        <stp/>
        <stp>##V3_BDHV12</stp>
        <stp>S0022D 45Y BLC2 Curncy</stp>
        <stp>Mid</stp>
        <stp>30/12/2016</stp>
        <stp>30/12/2016</stp>
        <stp>[Fichier Market data Bloomberg Multicurve.xlsm]GBP!R99C81</stp>
        <tr r="CC99" s="6"/>
      </tp>
      <tp t="e">
        <v>#N/A</v>
        <stp/>
        <stp>##V3_BDHV12</stp>
        <stp>S0340Z 28Y BLC2 Curncy</stp>
        <stp>Mid</stp>
        <stp>30/12/2016</stp>
        <stp>30/12/2016</stp>
        <stp>[Fichier Market data Bloomberg Multicurve.xlsm]CHF!R82C37</stp>
        <tr r="AK82" s="7"/>
      </tp>
      <tp t="e">
        <v>#N/A</v>
        <stp/>
        <stp>##V3_BDHV12</stp>
        <stp>S0022Z 45Y BLC2 Curncy</stp>
        <stp>Mid</stp>
        <stp>30/12/2016</stp>
        <stp>30/12/2016</stp>
        <stp>[Fichier Market data Bloomberg Multicurve.xlsm]GBP!R99C80</stp>
        <tr r="CB99" s="6"/>
      </tp>
      <tp t="e">
        <v>#N/A</v>
        <stp/>
        <stp>##V3_BDHV12</stp>
        <stp>S0022D 45M BLC2 Curncy</stp>
        <stp>Mid</stp>
        <stp>30/12/2016</stp>
        <stp>30/12/2016</stp>
        <stp>[Fichier Market data Bloomberg Multicurve.xlsm]GBP!R39C81</stp>
        <tr r="CC39" s="6"/>
      </tp>
      <tp t="e">
        <v>#N/A</v>
        <stp/>
        <stp>##V3_BDHV12</stp>
        <stp>S0254Z 39M BLC2 Curncy</stp>
        <stp>Mid</stp>
        <stp>30/12/2016</stp>
        <stp>30/12/2016</stp>
        <stp>[Fichier Market data Bloomberg Multicurve.xlsm]CHF!R37C56</stp>
        <tr r="BD37" s="7"/>
      </tp>
      <tp t="e">
        <v>#N/A</v>
        <stp/>
        <stp>##V3_BDHV12</stp>
        <stp>S0254D 39Y BLC2 Curncy</stp>
        <stp>Mid</stp>
        <stp>30/12/2016</stp>
        <stp>30/12/2016</stp>
        <stp>[Fichier Market data Bloomberg Multicurve.xlsm]CHF!R93C57</stp>
        <tr r="BE93" s="7"/>
      </tp>
      <tp t="e">
        <v>#N/A</v>
        <stp/>
        <stp>##V3_BDHV12</stp>
        <stp>S0254D 39Q BLC2 Curncy</stp>
        <stp>Mid</stp>
        <stp>30/12/2016</stp>
        <stp>30/12/2016</stp>
        <stp>[Fichier Market data Bloomberg Multicurve.xlsm]CHF!R63C57</stp>
        <tr r="BE63" s="7"/>
      </tp>
      <tp t="e">
        <v>#N/A</v>
        <stp/>
        <stp>##V3_BDHV12</stp>
        <stp>S0254Z 39Q BLC2 Curncy</stp>
        <stp>Mid</stp>
        <stp>30/12/2016</stp>
        <stp>30/12/2016</stp>
        <stp>[Fichier Market data Bloomberg Multicurve.xlsm]CHF!R63C56</stp>
        <tr r="BD63" s="7"/>
      </tp>
      <tp t="e">
        <v>#N/A</v>
        <stp/>
        <stp>##V3_BDHV12</stp>
        <stp>S0254Z 39Y BLC2 Curncy</stp>
        <stp>Mid</stp>
        <stp>30/12/2016</stp>
        <stp>30/12/2016</stp>
        <stp>[Fichier Market data Bloomberg Multicurve.xlsm]CHF!R93C56</stp>
        <tr r="BD93" s="7"/>
      </tp>
      <tp t="e">
        <v>#N/A</v>
        <stp/>
        <stp>##V3_BDHV12</stp>
        <stp>S0254D 39M BLC2 Curncy</stp>
        <stp>Mid</stp>
        <stp>30/12/2016</stp>
        <stp>30/12/2016</stp>
        <stp>[Fichier Market data Bloomberg Multicurve.xlsm]CHF!R37C57</stp>
        <tr r="BE37" s="7"/>
      </tp>
      <tp t="e">
        <v>#N/A</v>
        <stp/>
        <stp>##V3_BDHV12</stp>
        <stp>S0254D 38Y BLC2 Curncy</stp>
        <stp>Mid</stp>
        <stp>30/12/2016</stp>
        <stp>30/12/2016</stp>
        <stp>[Fichier Market data Bloomberg Multicurve.xlsm]CHF!R92C57</stp>
        <tr r="BE92" s="7"/>
      </tp>
      <tp t="e">
        <v>#N/A</v>
        <stp/>
        <stp>##V3_BDHV12</stp>
        <stp>S0254D 38Q BLC2 Curncy</stp>
        <stp>Mid</stp>
        <stp>30/12/2016</stp>
        <stp>30/12/2016</stp>
        <stp>[Fichier Market data Bloomberg Multicurve.xlsm]CHF!R62C57</stp>
        <tr r="BE62" s="7"/>
      </tp>
      <tp t="e">
        <v>#N/A</v>
        <stp/>
        <stp>##V3_BDHV12</stp>
        <stp>S0254Z 38Q BLC2 Curncy</stp>
        <stp>Mid</stp>
        <stp>30/12/2016</stp>
        <stp>30/12/2016</stp>
        <stp>[Fichier Market data Bloomberg Multicurve.xlsm]CHF!R62C56</stp>
        <tr r="BD62" s="7"/>
      </tp>
      <tp t="e">
        <v>#N/A</v>
        <stp/>
        <stp>##V3_BDHV12</stp>
        <stp>S0254Z 38Y BLC2 Curncy</stp>
        <stp>Mid</stp>
        <stp>30/12/2016</stp>
        <stp>30/12/2016</stp>
        <stp>[Fichier Market data Bloomberg Multicurve.xlsm]CHF!R92C56</stp>
        <tr r="BD92" s="7"/>
      </tp>
      <tp t="e">
        <v>#N/A</v>
        <stp/>
        <stp>##V3_BDHV12</stp>
        <stp>S0022D 40Y BLC2 Curncy</stp>
        <stp>Mid</stp>
        <stp>30/12/2016</stp>
        <stp>30/12/2016</stp>
        <stp>[Fichier Market data Bloomberg Multicurve.xlsm]GBP!R94C81</stp>
        <tr r="CC94" s="6"/>
      </tp>
      <tp t="e">
        <v>#N/A</v>
        <stp/>
        <stp>##V3_BDHV12</stp>
        <stp>S0022Z 40Y BLC2 Curncy</stp>
        <stp>Mid</stp>
        <stp>30/12/2016</stp>
        <stp>30/12/2016</stp>
        <stp>[Fichier Market data Bloomberg Multicurve.xlsm]GBP!R94C80</stp>
        <tr r="CB94" s="6"/>
      </tp>
      <tp t="e">
        <v>#N/A</v>
        <stp/>
        <stp>##V3_BDHV12</stp>
        <stp>S0022D 41Y BLC2 Curncy</stp>
        <stp>Mid</stp>
        <stp>30/12/2016</stp>
        <stp>30/12/2016</stp>
        <stp>[Fichier Market data Bloomberg Multicurve.xlsm]GBP!R95C81</stp>
        <tr r="CC95" s="6"/>
      </tp>
      <tp t="e">
        <v>#N/A</v>
        <stp/>
        <stp>##V3_BDHV12</stp>
        <stp>S0022Z 41Y BLC2 Curncy</stp>
        <stp>Mid</stp>
        <stp>30/12/2016</stp>
        <stp>30/12/2016</stp>
        <stp>[Fichier Market data Bloomberg Multicurve.xlsm]GBP!R95C80</stp>
        <tr r="CB95" s="6"/>
      </tp>
      <tp t="e">
        <v>#N/A</v>
        <stp/>
        <stp>##V3_BDHV12</stp>
        <stp>S0022Z 42M BLC2 Curncy</stp>
        <stp>Mid</stp>
        <stp>30/12/2016</stp>
        <stp>30/12/2016</stp>
        <stp>[Fichier Market data Bloomberg Multicurve.xlsm]GBP!R38C80</stp>
        <tr r="CB38" s="6"/>
      </tp>
      <tp t="e">
        <v>#N/A</v>
        <stp/>
        <stp>##V3_BDHV12</stp>
        <stp>S0022D 42Y BLC2 Curncy</stp>
        <stp>Mid</stp>
        <stp>30/12/2016</stp>
        <stp>30/12/2016</stp>
        <stp>[Fichier Market data Bloomberg Multicurve.xlsm]GBP!R96C81</stp>
        <tr r="CC96" s="6"/>
      </tp>
      <tp t="e">
        <v>#N/A</v>
        <stp/>
        <stp>##V3_BDHV12</stp>
        <stp>S0045Z 28Y BLC2 Curncy</stp>
        <stp>Mid</stp>
        <stp>30/12/2016</stp>
        <stp>30/12/2016</stp>
        <stp>[Fichier Market data Bloomberg Multicurve.xlsm]EUR!R82C76</stp>
        <tr r="BX82" s="4"/>
      </tp>
      <tp t="e">
        <v>#N/A</v>
        <stp/>
        <stp>##V3_BDHV12</stp>
        <stp>S0141D 28Y BLC2 Curncy</stp>
        <stp>Mid</stp>
        <stp>30/12/2016</stp>
        <stp>30/12/2016</stp>
        <stp>[Fichier Market data Bloomberg Multicurve.xlsm]GBP!R82C19</stp>
        <tr r="S82" s="6"/>
      </tp>
      <tp t="e">
        <v>#N/A</v>
        <stp/>
        <stp>##V3_BDHV12</stp>
        <stp>S0141Z 28Y BLC2 Curncy</stp>
        <stp>Mid</stp>
        <stp>30/12/2016</stp>
        <stp>30/12/2016</stp>
        <stp>[Fichier Market data Bloomberg Multicurve.xlsm]GBP!R82C18</stp>
        <tr r="R82" s="6"/>
      </tp>
      <tp t="e">
        <v>#N/A</v>
        <stp/>
        <stp>##V3_BDHV12</stp>
        <stp>S0045D 28Y BLC2 Curncy</stp>
        <stp>Mid</stp>
        <stp>30/12/2016</stp>
        <stp>30/12/2016</stp>
        <stp>[Fichier Market data Bloomberg Multicurve.xlsm]EUR!R82C77</stp>
        <tr r="BY82" s="4"/>
      </tp>
      <tp t="e">
        <v>#N/A</v>
        <stp/>
        <stp>##V3_BDHV12</stp>
        <stp>S0022Z 42Y BLC2 Curncy</stp>
        <stp>Mid</stp>
        <stp>30/12/2016</stp>
        <stp>30/12/2016</stp>
        <stp>[Fichier Market data Bloomberg Multicurve.xlsm]GBP!R96C80</stp>
        <tr r="CB96" s="6"/>
      </tp>
      <tp t="e">
        <v>#N/A</v>
        <stp/>
        <stp>##V3_BDHV12</stp>
        <stp>S0022D 42M BLC2 Curncy</stp>
        <stp>Mid</stp>
        <stp>30/12/2016</stp>
        <stp>30/12/2016</stp>
        <stp>[Fichier Market data Bloomberg Multicurve.xlsm]GBP!R38C81</stp>
        <tr r="CC38" s="6"/>
      </tp>
      <tp t="e">
        <v>#N/A</v>
        <stp/>
        <stp>##V3_BDHV12</stp>
        <stp>EUBSS30  Curncy</stp>
        <stp>Mid</stp>
        <stp>30/12/2016</stp>
        <stp>30/12/2016</stp>
        <stp>[Fichier Market data Bloomberg Multicurve.xlsm]basis!R48C4</stp>
        <tr r="D48" s="13"/>
      </tp>
      <tp t="e">
        <v>#N/A</v>
        <stp/>
        <stp>##V3_BDHV12</stp>
        <stp>S0022D 43Y BLC2 Curncy</stp>
        <stp>Mid</stp>
        <stp>30/12/2016</stp>
        <stp>30/12/2016</stp>
        <stp>[Fichier Market data Bloomberg Multicurve.xlsm]GBP!R97C81</stp>
        <tr r="CC97" s="6"/>
      </tp>
      <tp t="e">
        <v>#N/A</v>
        <stp/>
        <stp>##V3_BDHV12</stp>
        <stp>S0045Z 29Y BLC2 Curncy</stp>
        <stp>Mid</stp>
        <stp>30/12/2016</stp>
        <stp>30/12/2016</stp>
        <stp>[Fichier Market data Bloomberg Multicurve.xlsm]EUR!R83C76</stp>
        <tr r="BX83" s="4"/>
      </tp>
      <tp t="e">
        <v>#N/A</v>
        <stp/>
        <stp>##V3_BDHV12</stp>
        <stp>S0141D 29Q BLC2 Curncy</stp>
        <stp>Mid</stp>
        <stp>30/12/2016</stp>
        <stp>30/12/2016</stp>
        <stp>[Fichier Market data Bloomberg Multicurve.xlsm]GBP!R53C19</stp>
        <tr r="S53" s="6"/>
      </tp>
      <tp t="e">
        <v>#N/A</v>
        <stp/>
        <stp>##V3_BDHV12</stp>
        <stp>S0045Z 29Q BLC2 Curncy</stp>
        <stp>Mid</stp>
        <stp>30/12/2016</stp>
        <stp>30/12/2016</stp>
        <stp>[Fichier Market data Bloomberg Multicurve.xlsm]EUR!R53C76</stp>
        <tr r="BX53" s="4"/>
      </tp>
      <tp t="e">
        <v>#N/A</v>
        <stp/>
        <stp>##V3_BDHV12</stp>
        <stp>S0141D 29Y BLC2 Curncy</stp>
        <stp>Mid</stp>
        <stp>30/12/2016</stp>
        <stp>30/12/2016</stp>
        <stp>[Fichier Market data Bloomberg Multicurve.xlsm]GBP!R83C19</stp>
        <tr r="S83" s="6"/>
      </tp>
      <tp t="e">
        <v>#N/A</v>
        <stp/>
        <stp>##V3_BDHV12</stp>
        <stp>S0141Z 29Y BLC2 Curncy</stp>
        <stp>Mid</stp>
        <stp>30/12/2016</stp>
        <stp>30/12/2016</stp>
        <stp>[Fichier Market data Bloomberg Multicurve.xlsm]GBP!R83C18</stp>
        <tr r="R83" s="6"/>
      </tp>
      <tp t="e">
        <v>#N/A</v>
        <stp/>
        <stp>##V3_BDHV12</stp>
        <stp>S0045D 29Q BLC2 Curncy</stp>
        <stp>Mid</stp>
        <stp>30/12/2016</stp>
        <stp>30/12/2016</stp>
        <stp>[Fichier Market data Bloomberg Multicurve.xlsm]EUR!R53C77</stp>
        <tr r="BY53" s="4"/>
      </tp>
      <tp t="e">
        <v>#N/A</v>
        <stp/>
        <stp>##V3_BDHV12</stp>
        <stp>S0141Z 29Q BLC2 Curncy</stp>
        <stp>Mid</stp>
        <stp>30/12/2016</stp>
        <stp>30/12/2016</stp>
        <stp>[Fichier Market data Bloomberg Multicurve.xlsm]GBP!R53C18</stp>
        <tr r="R53" s="6"/>
      </tp>
      <tp t="e">
        <v>#N/A</v>
        <stp/>
        <stp>##V3_BDHV12</stp>
        <stp>S0045D 29Y BLC2 Curncy</stp>
        <stp>Mid</stp>
        <stp>30/12/2016</stp>
        <stp>30/12/2016</stp>
        <stp>[Fichier Market data Bloomberg Multicurve.xlsm]EUR!R83C77</stp>
        <tr r="BY83" s="4"/>
      </tp>
      <tp t="e">
        <v>#N/A</v>
        <stp/>
        <stp>##V3_BDHV12</stp>
        <stp>S0022Z 43Y BLC2 Curncy</stp>
        <stp>Mid</stp>
        <stp>30/12/2016</stp>
        <stp>30/12/2016</stp>
        <stp>[Fichier Market data Bloomberg Multicurve.xlsm]GBP!R97C80</stp>
        <tr r="CB97" s="6"/>
      </tp>
      <tp t="e">
        <v>#N/A</v>
        <stp/>
        <stp>##V3_BDHV12</stp>
        <stp>S0042Z 27Y BLC2 Curncy</stp>
        <stp>Mid</stp>
        <stp>30/12/2016</stp>
        <stp>30/12/2016</stp>
        <stp>[Fichier Market data Bloomberg Multicurve.xlsm]USD!R81C18</stp>
        <tr r="R81" s="5"/>
      </tp>
      <tp t="e">
        <v>#N/A</v>
        <stp/>
        <stp>##V3_BDHV12</stp>
        <stp>S0042D 27M BLC2 Curncy</stp>
        <stp>Mid</stp>
        <stp>30/12/2016</stp>
        <stp>30/12/2016</stp>
        <stp>[Fichier Market data Bloomberg Multicurve.xlsm]USD!R33C19</stp>
        <tr r="S33" s="5"/>
      </tp>
      <tp t="e">
        <v>#N/A</v>
        <stp/>
        <stp>##V3_BDHV12</stp>
        <stp>S0042Z 27Q BLC2 Curncy</stp>
        <stp>Mid</stp>
        <stp>30/12/2016</stp>
        <stp>30/12/2016</stp>
        <stp>[Fichier Market data Bloomberg Multicurve.xlsm]USD!R51C18</stp>
        <tr r="R51" s="5"/>
      </tp>
      <tp t="e">
        <v>#N/A</v>
        <stp/>
        <stp>##V3_BDHV12</stp>
        <stp>S0023Z 44Y BLC2 Curncy</stp>
        <stp>Mid</stp>
        <stp>30/12/2016</stp>
        <stp>30/12/2016</stp>
        <stp>[Fichier Market data Bloomberg Multicurve.xlsm]USD!R98C37</stp>
        <tr r="AK98" s="5"/>
      </tp>
      <tp t="e">
        <v>#N/A</v>
        <stp/>
        <stp>##V3_BDHV12</stp>
        <stp>S0042D 27Q BLC2 Curncy</stp>
        <stp>Mid</stp>
        <stp>30/12/2016</stp>
        <stp>30/12/2016</stp>
        <stp>[Fichier Market data Bloomberg Multicurve.xlsm]USD!R51C19</stp>
        <tr r="S51" s="5"/>
      </tp>
      <tp t="e">
        <v>#N/A</v>
        <stp/>
        <stp>##V3_BDHV12</stp>
        <stp>S0023D 44Y BLC2 Curncy</stp>
        <stp>Mid</stp>
        <stp>30/12/2016</stp>
        <stp>30/12/2016</stp>
        <stp>[Fichier Market data Bloomberg Multicurve.xlsm]USD!R98C38</stp>
        <tr r="AL98" s="5"/>
      </tp>
      <tp t="e">
        <v>#N/A</v>
        <stp/>
        <stp>##V3_BDHV12</stp>
        <stp>S0042D 27Y BLC2 Curncy</stp>
        <stp>Mid</stp>
        <stp>30/12/2016</stp>
        <stp>30/12/2016</stp>
        <stp>[Fichier Market data Bloomberg Multicurve.xlsm]USD!R81C19</stp>
        <tr r="S81" s="5"/>
      </tp>
      <tp t="e">
        <v>#N/A</v>
        <stp/>
        <stp>##V3_BDHV12</stp>
        <stp>S0042Z 27M BLC2 Curncy</stp>
        <stp>Mid</stp>
        <stp>30/12/2016</stp>
        <stp>30/12/2016</stp>
        <stp>[Fichier Market data Bloomberg Multicurve.xlsm]USD!R33C18</stp>
        <tr r="R33" s="5"/>
      </tp>
      <tp t="e">
        <v>#N/A</v>
        <stp/>
        <stp>##V3_BDHV12</stp>
        <stp>S0042Z 26Y BLC2 Curncy</stp>
        <stp>Mid</stp>
        <stp>30/12/2016</stp>
        <stp>30/12/2016</stp>
        <stp>[Fichier Market data Bloomberg Multicurve.xlsm]USD!R80C18</stp>
        <tr r="R80" s="5"/>
      </tp>
      <tp t="e">
        <v>#N/A</v>
        <stp/>
        <stp>##V3_BDHV12</stp>
        <stp>S0023D 45M BLC2 Curncy</stp>
        <stp>Mid</stp>
        <stp>30/12/2016</stp>
        <stp>30/12/2016</stp>
        <stp>[Fichier Market data Bloomberg Multicurve.xlsm]USD!R39C38</stp>
        <tr r="AL39" s="5"/>
      </tp>
      <tp t="e">
        <v>#N/A</v>
        <stp/>
        <stp>##V3_BDHV12</stp>
        <stp>S0042Z 26Q BLC2 Curncy</stp>
        <stp>Mid</stp>
        <stp>30/12/2016</stp>
        <stp>30/12/2016</stp>
        <stp>[Fichier Market data Bloomberg Multicurve.xlsm]USD!R50C18</stp>
        <tr r="R50" s="5"/>
      </tp>
      <tp t="e">
        <v>#N/A</v>
        <stp/>
        <stp>##V3_BDHV12</stp>
        <stp>S0023Z 45Y BLC2 Curncy</stp>
        <stp>Mid</stp>
        <stp>30/12/2016</stp>
        <stp>30/12/2016</stp>
        <stp>[Fichier Market data Bloomberg Multicurve.xlsm]USD!R99C37</stp>
        <tr r="AK99" s="5"/>
      </tp>
      <tp t="e">
        <v>#N/A</v>
        <stp/>
        <stp>##V3_BDHV12</stp>
        <stp>S0023Z 45M BLC2 Curncy</stp>
        <stp>Mid</stp>
        <stp>30/12/2016</stp>
        <stp>30/12/2016</stp>
        <stp>[Fichier Market data Bloomberg Multicurve.xlsm]USD!R39C37</stp>
        <tr r="AK39" s="5"/>
      </tp>
      <tp t="e">
        <v>#N/A</v>
        <stp/>
        <stp>##V3_BDHV12</stp>
        <stp>S0042D 26Q BLC2 Curncy</stp>
        <stp>Mid</stp>
        <stp>30/12/2016</stp>
        <stp>30/12/2016</stp>
        <stp>[Fichier Market data Bloomberg Multicurve.xlsm]USD!R50C19</stp>
        <tr r="S50" s="5"/>
      </tp>
      <tp t="e">
        <v>#N/A</v>
        <stp/>
        <stp>##V3_BDHV12</stp>
        <stp>S0023D 45Y BLC2 Curncy</stp>
        <stp>Mid</stp>
        <stp>30/12/2016</stp>
        <stp>30/12/2016</stp>
        <stp>[Fichier Market data Bloomberg Multicurve.xlsm]USD!R99C38</stp>
        <tr r="AL99" s="5"/>
      </tp>
      <tp t="e">
        <v>#N/A</v>
        <stp/>
        <stp>##V3_BDHV12</stp>
        <stp>S0042D 26Y BLC2 Curncy</stp>
        <stp>Mid</stp>
        <stp>30/12/2016</stp>
        <stp>30/12/2016</stp>
        <stp>[Fichier Market data Bloomberg Multicurve.xlsm]USD!R80C19</stp>
        <tr r="S80" s="5"/>
      </tp>
      <tp t="e">
        <v>#N/A</v>
        <stp/>
        <stp>##V3_BDHV12</stp>
        <stp>S0042Z 25Q BLC2 Curncy</stp>
        <stp>Mid</stp>
        <stp>30/12/2016</stp>
        <stp>30/12/2016</stp>
        <stp>[Fichier Market data Bloomberg Multicurve.xlsm]USD!R49C18</stp>
        <tr r="R49" s="5"/>
      </tp>
      <tp t="e">
        <v>#N/A</v>
        <stp/>
        <stp>##V3_BDHV12</stp>
        <stp>S0042Z 25Y BLC2 Curncy</stp>
        <stp>Mid</stp>
        <stp>30/12/2016</stp>
        <stp>30/12/2016</stp>
        <stp>[Fichier Market data Bloomberg Multicurve.xlsm]USD!R79C18</stp>
        <tr r="R79" s="5"/>
      </tp>
      <tp t="e">
        <v>#N/A</v>
        <stp/>
        <stp>##V3_BDHV12</stp>
        <stp>S0042D 25Y BLC2 Curncy</stp>
        <stp>Mid</stp>
        <stp>30/12/2016</stp>
        <stp>30/12/2016</stp>
        <stp>[Fichier Market data Bloomberg Multicurve.xlsm]USD!R79C19</stp>
        <tr r="S79" s="5"/>
      </tp>
      <tp t="e">
        <v>#N/A</v>
        <stp/>
        <stp>##V3_BDHV12</stp>
        <stp>S0042D 25Q BLC2 Curncy</stp>
        <stp>Mid</stp>
        <stp>30/12/2016</stp>
        <stp>30/12/2016</stp>
        <stp>[Fichier Market data Bloomberg Multicurve.xlsm]USD!R49C19</stp>
        <tr r="S49" s="5"/>
      </tp>
      <tp t="e">
        <v>#N/A</v>
        <stp/>
        <stp>##V3_BDHV12</stp>
        <stp>S0042Z 24Y BLC2 Curncy</stp>
        <stp>Mid</stp>
        <stp>30/12/2016</stp>
        <stp>30/12/2016</stp>
        <stp>[Fichier Market data Bloomberg Multicurve.xlsm]USD!R78C18</stp>
        <tr r="R78" s="5"/>
      </tp>
      <tp t="e">
        <v>#N/A</v>
        <stp/>
        <stp>##V3_BDHV12</stp>
        <stp>S0042D 24Y BLC2 Curncy</stp>
        <stp>Mid</stp>
        <stp>30/12/2016</stp>
        <stp>30/12/2016</stp>
        <stp>[Fichier Market data Bloomberg Multicurve.xlsm]USD!R78C19</stp>
        <tr r="S78" s="5"/>
      </tp>
      <tp t="e">
        <v>#N/A</v>
        <stp/>
        <stp>##V3_BDHV12</stp>
        <stp>S0042Z 23Q BLC2 Curncy</stp>
        <stp>Mid</stp>
        <stp>30/12/2016</stp>
        <stp>30/12/2016</stp>
        <stp>[Fichier Market data Bloomberg Multicurve.xlsm]USD!R47C18</stp>
        <tr r="R47" s="5"/>
      </tp>
      <tp t="e">
        <v>#N/A</v>
        <stp/>
        <stp>##V3_BDHV12</stp>
        <stp>S0023Z 40Y BLC2 Curncy</stp>
        <stp>Mid</stp>
        <stp>30/12/2016</stp>
        <stp>30/12/2016</stp>
        <stp>[Fichier Market data Bloomberg Multicurve.xlsm]USD!R94C37</stp>
        <tr r="AK94" s="5"/>
      </tp>
      <tp t="e">
        <v>#N/A</v>
        <stp/>
        <stp>##V3_BDHV12</stp>
        <stp>S0042Z 23Y BLC2 Curncy</stp>
        <stp>Mid</stp>
        <stp>30/12/2016</stp>
        <stp>30/12/2016</stp>
        <stp>[Fichier Market data Bloomberg Multicurve.xlsm]USD!R77C18</stp>
        <tr r="R77" s="5"/>
      </tp>
      <tp t="e">
        <v>#N/A</v>
        <stp/>
        <stp>##V3_BDHV12</stp>
        <stp>S0042D 23Y BLC2 Curncy</stp>
        <stp>Mid</stp>
        <stp>30/12/2016</stp>
        <stp>30/12/2016</stp>
        <stp>[Fichier Market data Bloomberg Multicurve.xlsm]USD!R77C19</stp>
        <tr r="S77" s="5"/>
      </tp>
      <tp t="e">
        <v>#N/A</v>
        <stp/>
        <stp>##V3_BDHV12</stp>
        <stp>S0042D 23Q BLC2 Curncy</stp>
        <stp>Mid</stp>
        <stp>30/12/2016</stp>
        <stp>30/12/2016</stp>
        <stp>[Fichier Market data Bloomberg Multicurve.xlsm]USD!R47C19</stp>
        <tr r="S47" s="5"/>
      </tp>
      <tp t="e">
        <v>#N/A</v>
        <stp/>
        <stp>##V3_BDHV12</stp>
        <stp>S0023D 40Y BLC2 Curncy</stp>
        <stp>Mid</stp>
        <stp>30/12/2016</stp>
        <stp>30/12/2016</stp>
        <stp>[Fichier Market data Bloomberg Multicurve.xlsm]USD!R94C38</stp>
        <tr r="AL94" s="5"/>
      </tp>
      <tp t="e">
        <v>#N/A</v>
        <stp/>
        <stp>##V3_BDHV12</stp>
        <stp>S0042Z 22Q BLC2 Curncy</stp>
        <stp>Mid</stp>
        <stp>30/12/2016</stp>
        <stp>30/12/2016</stp>
        <stp>[Fichier Market data Bloomberg Multicurve.xlsm]USD!R46C18</stp>
        <tr r="R46" s="5"/>
      </tp>
      <tp t="e">
        <v>#N/A</v>
        <stp/>
        <stp>##V3_BDHV12</stp>
        <stp>S0023Z 41Y BLC2 Curncy</stp>
        <stp>Mid</stp>
        <stp>30/12/2016</stp>
        <stp>30/12/2016</stp>
        <stp>[Fichier Market data Bloomberg Multicurve.xlsm]USD!R95C37</stp>
        <tr r="AK95" s="5"/>
      </tp>
      <tp t="e">
        <v>#N/A</v>
        <stp/>
        <stp>##V3_BDHV12</stp>
        <stp>S0042Z 22Y BLC2 Curncy</stp>
        <stp>Mid</stp>
        <stp>30/12/2016</stp>
        <stp>30/12/2016</stp>
        <stp>[Fichier Market data Bloomberg Multicurve.xlsm]USD!R76C18</stp>
        <tr r="R76" s="5"/>
      </tp>
      <tp t="e">
        <v>#N/A</v>
        <stp/>
        <stp>##V3_BDHV12</stp>
        <stp>S0042D 22Y BLC2 Curncy</stp>
        <stp>Mid</stp>
        <stp>30/12/2016</stp>
        <stp>30/12/2016</stp>
        <stp>[Fichier Market data Bloomberg Multicurve.xlsm]USD!R76C19</stp>
        <tr r="S76" s="5"/>
      </tp>
      <tp t="e">
        <v>#N/A</v>
        <stp/>
        <stp>##V3_BDHV12</stp>
        <stp>S0042D 22Q BLC2 Curncy</stp>
        <stp>Mid</stp>
        <stp>30/12/2016</stp>
        <stp>30/12/2016</stp>
        <stp>[Fichier Market data Bloomberg Multicurve.xlsm]USD!R46C19</stp>
        <tr r="S46" s="5"/>
      </tp>
      <tp t="e">
        <v>#N/A</v>
        <stp/>
        <stp>##V3_BDHV12</stp>
        <stp>S0023D 41Y BLC2 Curncy</stp>
        <stp>Mid</stp>
        <stp>30/12/2016</stp>
        <stp>30/12/2016</stp>
        <stp>[Fichier Market data Bloomberg Multicurve.xlsm]USD!R95C38</stp>
        <tr r="AL95" s="5"/>
      </tp>
      <tp t="e">
        <v>#N/A</v>
        <stp/>
        <stp>##V3_BDHV12</stp>
        <stp>S0042D 21M BLC2 Curncy</stp>
        <stp>Mid</stp>
        <stp>30/12/2016</stp>
        <stp>30/12/2016</stp>
        <stp>[Fichier Market data Bloomberg Multicurve.xlsm]USD!R31C19</stp>
        <tr r="S31" s="5"/>
      </tp>
      <tp t="e">
        <v>#N/A</v>
        <stp/>
        <stp>##V3_BDHV12</stp>
        <stp>S0023D 42M BLC2 Curncy</stp>
        <stp>Mid</stp>
        <stp>30/12/2016</stp>
        <stp>30/12/2016</stp>
        <stp>[Fichier Market data Bloomberg Multicurve.xlsm]USD!R38C38</stp>
        <tr r="AL38" s="5"/>
      </tp>
      <tp t="e">
        <v>#N/A</v>
        <stp/>
        <stp>##V3_BDHV12</stp>
        <stp>S0042Z 21Q BLC2 Curncy</stp>
        <stp>Mid</stp>
        <stp>30/12/2016</stp>
        <stp>30/12/2016</stp>
        <stp>[Fichier Market data Bloomberg Multicurve.xlsm]USD!R45C18</stp>
        <tr r="R45" s="5"/>
      </tp>
      <tp t="e">
        <v>#N/A</v>
        <stp/>
        <stp>##V3_BDHV12</stp>
        <stp>S0023Z 42Y BLC2 Curncy</stp>
        <stp>Mid</stp>
        <stp>30/12/2016</stp>
        <stp>30/12/2016</stp>
        <stp>[Fichier Market data Bloomberg Multicurve.xlsm]USD!R96C37</stp>
        <tr r="AK96" s="5"/>
      </tp>
      <tp t="e">
        <v>#N/A</v>
        <stp/>
        <stp>##V3_BDHV12</stp>
        <stp>S0042Z 21Y BLC2 Curncy</stp>
        <stp>Mid</stp>
        <stp>30/12/2016</stp>
        <stp>30/12/2016</stp>
        <stp>[Fichier Market data Bloomberg Multicurve.xlsm]USD!R75C18</stp>
        <tr r="R75" s="5"/>
      </tp>
      <tp t="e">
        <v>#N/A</v>
        <stp/>
        <stp>##V3_BDHV12</stp>
        <stp>S0023Z 42M BLC2 Curncy</stp>
        <stp>Mid</stp>
        <stp>30/12/2016</stp>
        <stp>30/12/2016</stp>
        <stp>[Fichier Market data Bloomberg Multicurve.xlsm]USD!R38C37</stp>
        <tr r="AK38" s="5"/>
      </tp>
      <tp t="e">
        <v>#N/A</v>
        <stp/>
        <stp>##V3_BDHV12</stp>
        <stp>S0042D 21Y BLC2 Curncy</stp>
        <stp>Mid</stp>
        <stp>30/12/2016</stp>
        <stp>30/12/2016</stp>
        <stp>[Fichier Market data Bloomberg Multicurve.xlsm]USD!R75C19</stp>
        <tr r="S75" s="5"/>
      </tp>
      <tp t="e">
        <v>#N/A</v>
        <stp/>
        <stp>##V3_BDHV12</stp>
        <stp>S0042D 21Q BLC2 Curncy</stp>
        <stp>Mid</stp>
        <stp>30/12/2016</stp>
        <stp>30/12/2016</stp>
        <stp>[Fichier Market data Bloomberg Multicurve.xlsm]USD!R45C19</stp>
        <tr r="S45" s="5"/>
      </tp>
      <tp t="e">
        <v>#N/A</v>
        <stp/>
        <stp>##V3_BDHV12</stp>
        <stp>S0042Z 21M BLC2 Curncy</stp>
        <stp>Mid</stp>
        <stp>30/12/2016</stp>
        <stp>30/12/2016</stp>
        <stp>[Fichier Market data Bloomberg Multicurve.xlsm]USD!R31C18</stp>
        <tr r="R31" s="5"/>
      </tp>
      <tp t="e">
        <v>#N/A</v>
        <stp/>
        <stp>##V3_BDHV12</stp>
        <stp>S0023D 42Y BLC2 Curncy</stp>
        <stp>Mid</stp>
        <stp>30/12/2016</stp>
        <stp>30/12/2016</stp>
        <stp>[Fichier Market data Bloomberg Multicurve.xlsm]USD!R96C38</stp>
        <tr r="AL96" s="5"/>
      </tp>
      <tp t="e">
        <v>#N/A</v>
        <stp/>
        <stp>##V3_BDHV12</stp>
        <stp>S0023Z 43Y BLC2 Curncy</stp>
        <stp>Mid</stp>
        <stp>30/12/2016</stp>
        <stp>30/12/2016</stp>
        <stp>[Fichier Market data Bloomberg Multicurve.xlsm]USD!R97C37</stp>
        <tr r="AK97" s="5"/>
      </tp>
      <tp t="e">
        <v>#N/A</v>
        <stp/>
        <stp>##V3_BDHV12</stp>
        <stp>S0042Z 20Y BLC2 Curncy</stp>
        <stp>Mid</stp>
        <stp>30/12/2016</stp>
        <stp>30/12/2016</stp>
        <stp>[Fichier Market data Bloomberg Multicurve.xlsm]USD!R74C18</stp>
        <tr r="R74" s="5"/>
      </tp>
      <tp t="e">
        <v>#N/A</v>
        <stp/>
        <stp>##V3_BDHV12</stp>
        <stp>S0042D 20Y BLC2 Curncy</stp>
        <stp>Mid</stp>
        <stp>30/12/2016</stp>
        <stp>30/12/2016</stp>
        <stp>[Fichier Market data Bloomberg Multicurve.xlsm]USD!R74C19</stp>
        <tr r="S74" s="5"/>
      </tp>
      <tp t="e">
        <v>#N/A</v>
        <stp/>
        <stp>##V3_BDHV12</stp>
        <stp>S0023D 43Y BLC2 Curncy</stp>
        <stp>Mid</stp>
        <stp>30/12/2016</stp>
        <stp>30/12/2016</stp>
        <stp>[Fichier Market data Bloomberg Multicurve.xlsm]USD!R97C38</stp>
        <tr r="AL97" s="5"/>
      </tp>
      <tp t="e">
        <v>#N/A</v>
        <stp/>
        <stp>##V3_BDHV12</stp>
        <stp>S0042Z 29Y BLC2 Curncy</stp>
        <stp>Mid</stp>
        <stp>30/12/2016</stp>
        <stp>30/12/2016</stp>
        <stp>[Fichier Market data Bloomberg Multicurve.xlsm]USD!R83C18</stp>
        <tr r="R83" s="5"/>
      </tp>
      <tp t="e">
        <v>#N/A</v>
        <stp/>
        <stp>##V3_BDHV12</stp>
        <stp>S0042Z 29Q BLC2 Curncy</stp>
        <stp>Mid</stp>
        <stp>30/12/2016</stp>
        <stp>30/12/2016</stp>
        <stp>[Fichier Market data Bloomberg Multicurve.xlsm]USD!R53C18</stp>
        <tr r="R53" s="5"/>
      </tp>
      <tp t="e">
        <v>#N/A</v>
        <stp/>
        <stp>##V3_BDHV12</stp>
        <stp>S0042D 29Q BLC2 Curncy</stp>
        <stp>Mid</stp>
        <stp>30/12/2016</stp>
        <stp>30/12/2016</stp>
        <stp>[Fichier Market data Bloomberg Multicurve.xlsm]USD!R53C19</stp>
        <tr r="S53" s="5"/>
      </tp>
      <tp t="e">
        <v>#N/A</v>
        <stp/>
        <stp>##V3_BDHV12</stp>
        <stp>S0042D 29Y BLC2 Curncy</stp>
        <stp>Mid</stp>
        <stp>30/12/2016</stp>
        <stp>30/12/2016</stp>
        <stp>[Fichier Market data Bloomberg Multicurve.xlsm]USD!R83C19</stp>
        <tr r="S83" s="5"/>
      </tp>
      <tp t="e">
        <v>#N/A</v>
        <stp/>
        <stp>##V3_BDHV12</stp>
        <stp>S0042Z 28Y BLC2 Curncy</stp>
        <stp>Mid</stp>
        <stp>30/12/2016</stp>
        <stp>30/12/2016</stp>
        <stp>[Fichier Market data Bloomberg Multicurve.xlsm]USD!R82C18</stp>
        <tr r="R82" s="5"/>
      </tp>
      <tp t="e">
        <v>#N/A</v>
        <stp/>
        <stp>##V3_BDHV12</stp>
        <stp>S0042D 28Y BLC2 Curncy</stp>
        <stp>Mid</stp>
        <stp>30/12/2016</stp>
        <stp>30/12/2016</stp>
        <stp>[Fichier Market data Bloomberg Multicurve.xlsm]USD!R82C19</stp>
        <tr r="S82" s="5"/>
      </tp>
      <tp t="e">
        <v>#N/A</v>
        <stp/>
        <stp>##V3_BDHV12</stp>
        <stp>S0340D 31Q BLC2 Curncy</stp>
        <stp>Mid</stp>
        <stp>30/12/2016</stp>
        <stp>30/12/2016</stp>
        <stp>[Fichier Market data Bloomberg Multicurve.xlsm]CHF!R55C38</stp>
        <tr r="AL55" s="7"/>
      </tp>
      <tp t="e">
        <v>#N/A</v>
        <stp/>
        <stp>##V3_BDHV12</stp>
        <stp>S0340D 31Y BLC2 Curncy</stp>
        <stp>Mid</stp>
        <stp>30/12/2016</stp>
        <stp>30/12/2016</stp>
        <stp>[Fichier Market data Bloomberg Multicurve.xlsm]CHF!R85C38</stp>
        <tr r="AL85" s="7"/>
      </tp>
      <tp t="e">
        <v>#N/A</v>
        <stp/>
        <stp>##V3_BDHV12</stp>
        <stp>S0254D 23Y BLC2 Curncy</stp>
        <stp>Mid</stp>
        <stp>30/12/2016</stp>
        <stp>30/12/2016</stp>
        <stp>[Fichier Market data Bloomberg Multicurve.xlsm]CHF!R77C57</stp>
        <tr r="BE77" s="7"/>
      </tp>
      <tp t="e">
        <v>#N/A</v>
        <stp/>
        <stp>##V3_BDHV12</stp>
        <stp>S0232D 45M BLC2 Curncy</stp>
        <stp>Mid</stp>
        <stp>30/12/2016</stp>
        <stp>30/12/2016</stp>
        <stp>[Fichier Market data Bloomberg Multicurve.xlsm]EUR!R39C39</stp>
        <tr r="AM39" s="4"/>
      </tp>
      <tp t="e">
        <v>#N/A</v>
        <stp/>
        <stp>##V3_BDHV12</stp>
        <stp>S0232Z 45Y BLC2 Curncy</stp>
        <stp>Mid</stp>
        <stp>30/12/2016</stp>
        <stp>30/12/2016</stp>
        <stp>[Fichier Market data Bloomberg Multicurve.xlsm]EUR!R99C38</stp>
        <tr r="AL99" s="4"/>
      </tp>
      <tp t="e">
        <v>#N/A</v>
        <stp/>
        <stp>##V3_BDHV12</stp>
        <stp>S0045Z 36Y BLC2 Curncy</stp>
        <stp>Mid</stp>
        <stp>30/12/2016</stp>
        <stp>30/12/2016</stp>
        <stp>[Fichier Market data Bloomberg Multicurve.xlsm]EUR!R90C76</stp>
        <tr r="BX90" s="4"/>
      </tp>
      <tp t="e">
        <v>#N/A</v>
        <stp/>
        <stp>##V3_BDHV12</stp>
        <stp>S0254D 23Q BLC2 Curncy</stp>
        <stp>Mid</stp>
        <stp>30/12/2016</stp>
        <stp>30/12/2016</stp>
        <stp>[Fichier Market data Bloomberg Multicurve.xlsm]CHF!R47C57</stp>
        <tr r="BE47" s="7"/>
      </tp>
      <tp t="e">
        <v>#N/A</v>
        <stp/>
        <stp>##V3_BDHV12</stp>
        <stp>S0141D 36Y BLC2 Curncy</stp>
        <stp>Mid</stp>
        <stp>30/12/2016</stp>
        <stp>30/12/2016</stp>
        <stp>[Fichier Market data Bloomberg Multicurve.xlsm]GBP!R90C19</stp>
        <tr r="S90" s="6"/>
      </tp>
      <tp t="e">
        <v>#N/A</v>
        <stp/>
        <stp>##V3_BDHV12</stp>
        <stp>S0141Z 36Y BLC2 Curncy</stp>
        <stp>Mid</stp>
        <stp>30/12/2016</stp>
        <stp>30/12/2016</stp>
        <stp>[Fichier Market data Bloomberg Multicurve.xlsm]GBP!R90C18</stp>
        <tr r="R90" s="6"/>
      </tp>
      <tp t="e">
        <v>#N/A</v>
        <stp/>
        <stp>##V3_BDHV12</stp>
        <stp>S0340Z 31Q BLC2 Curncy</stp>
        <stp>Mid</stp>
        <stp>30/12/2016</stp>
        <stp>30/12/2016</stp>
        <stp>[Fichier Market data Bloomberg Multicurve.xlsm]CHF!R55C37</stp>
        <tr r="AK55" s="7"/>
      </tp>
      <tp t="e">
        <v>#N/A</v>
        <stp/>
        <stp>##V3_BDHV12</stp>
        <stp>S0254Z 23Q BLC2 Curncy</stp>
        <stp>Mid</stp>
        <stp>30/12/2016</stp>
        <stp>30/12/2016</stp>
        <stp>[Fichier Market data Bloomberg Multicurve.xlsm]CHF!R47C56</stp>
        <tr r="BD47" s="7"/>
      </tp>
      <tp t="e">
        <v>#N/A</v>
        <stp/>
        <stp>##V3_BDHV12</stp>
        <stp>S0340Z 31Y BLC2 Curncy</stp>
        <stp>Mid</stp>
        <stp>30/12/2016</stp>
        <stp>30/12/2016</stp>
        <stp>[Fichier Market data Bloomberg Multicurve.xlsm]CHF!R85C37</stp>
        <tr r="AK85" s="7"/>
      </tp>
      <tp t="e">
        <v>#N/A</v>
        <stp/>
        <stp>##V3_BDHV12</stp>
        <stp>S0045D 36Y BLC2 Curncy</stp>
        <stp>Mid</stp>
        <stp>30/12/2016</stp>
        <stp>30/12/2016</stp>
        <stp>[Fichier Market data Bloomberg Multicurve.xlsm]EUR!R90C77</stp>
        <tr r="BY90" s="4"/>
      </tp>
      <tp t="e">
        <v>#N/A</v>
        <stp/>
        <stp>##V3_BDHV12</stp>
        <stp>S0232D 45Y BLC2 Curncy</stp>
        <stp>Mid</stp>
        <stp>30/12/2016</stp>
        <stp>30/12/2016</stp>
        <stp>[Fichier Market data Bloomberg Multicurve.xlsm]EUR!R99C39</stp>
        <tr r="AM99" s="4"/>
      </tp>
      <tp t="e">
        <v>#N/A</v>
        <stp/>
        <stp>##V3_BDHV12</stp>
        <stp>S0232Z 45M BLC2 Curncy</stp>
        <stp>Mid</stp>
        <stp>30/12/2016</stp>
        <stp>30/12/2016</stp>
        <stp>[Fichier Market data Bloomberg Multicurve.xlsm]EUR!R39C38</stp>
        <tr r="AL39" s="4"/>
      </tp>
      <tp t="e">
        <v>#N/A</v>
        <stp/>
        <stp>##V3_BDHV12</stp>
        <stp>S0254Z 23Y BLC2 Curncy</stp>
        <stp>Mid</stp>
        <stp>30/12/2016</stp>
        <stp>30/12/2016</stp>
        <stp>[Fichier Market data Bloomberg Multicurve.xlsm]CHF!R77C56</stp>
        <tr r="BD77" s="7"/>
      </tp>
      <tp t="e">
        <v>#N/A</v>
        <stp/>
        <stp>##V3_BDHV12</stp>
        <stp>S0340D 30Q BLC2 Curncy</stp>
        <stp>Mid</stp>
        <stp>30/12/2016</stp>
        <stp>30/12/2016</stp>
        <stp>[Fichier Market data Bloomberg Multicurve.xlsm]CHF!R54C38</stp>
        <tr r="AL54" s="7"/>
      </tp>
      <tp t="e">
        <v>#N/A</v>
        <stp/>
        <stp>##V3_BDHV12</stp>
        <stp>S0340D 30Y BLC2 Curncy</stp>
        <stp>Mid</stp>
        <stp>30/12/2016</stp>
        <stp>30/12/2016</stp>
        <stp>[Fichier Market data Bloomberg Multicurve.xlsm]CHF!R84C38</stp>
        <tr r="AL84" s="7"/>
      </tp>
      <tp t="e">
        <v>#N/A</v>
        <stp/>
        <stp>##V3_BDHV12</stp>
        <stp>S0254D 22Y BLC2 Curncy</stp>
        <stp>Mid</stp>
        <stp>30/12/2016</stp>
        <stp>30/12/2016</stp>
        <stp>[Fichier Market data Bloomberg Multicurve.xlsm]CHF!R76C57</stp>
        <tr r="BE76" s="7"/>
      </tp>
      <tp t="e">
        <v>#N/A</v>
        <stp/>
        <stp>##V3_BDHV12</stp>
        <stp>S0232Z 44Y BLC2 Curncy</stp>
        <stp>Mid</stp>
        <stp>30/12/2016</stp>
        <stp>30/12/2016</stp>
        <stp>[Fichier Market data Bloomberg Multicurve.xlsm]EUR!R98C38</stp>
        <tr r="AL98" s="4"/>
      </tp>
      <tp t="e">
        <v>#N/A</v>
        <stp/>
        <stp>##V3_BDHV12</stp>
        <stp>S0141D 37Q BLC2 Curncy</stp>
        <stp>Mid</stp>
        <stp>30/12/2016</stp>
        <stp>30/12/2016</stp>
        <stp>[Fichier Market data Bloomberg Multicurve.xlsm]GBP!R61C19</stp>
        <tr r="S61" s="6"/>
      </tp>
      <tp t="e">
        <v>#N/A</v>
        <stp/>
        <stp>##V3_BDHV12</stp>
        <stp>S0045Z 37Y BLC2 Curncy</stp>
        <stp>Mid</stp>
        <stp>30/12/2016</stp>
        <stp>30/12/2016</stp>
        <stp>[Fichier Market data Bloomberg Multicurve.xlsm]EUR!R91C76</stp>
        <tr r="BX91" s="4"/>
      </tp>
      <tp t="e">
        <v>#N/A</v>
        <stp/>
        <stp>##V3_BDHV12</stp>
        <stp>S0340Z 30M BLC2 Curncy</stp>
        <stp>Mid</stp>
        <stp>30/12/2016</stp>
        <stp>30/12/2016</stp>
        <stp>[Fichier Market data Bloomberg Multicurve.xlsm]CHF!R34C37</stp>
        <tr r="AK34" s="7"/>
      </tp>
      <tp t="e">
        <v>#N/A</v>
        <stp/>
        <stp>##V3_BDHV12</stp>
        <stp>S0254D 22Q BLC2 Curncy</stp>
        <stp>Mid</stp>
        <stp>30/12/2016</stp>
        <stp>30/12/2016</stp>
        <stp>[Fichier Market data Bloomberg Multicurve.xlsm]CHF!R46C57</stp>
        <tr r="BE46" s="7"/>
      </tp>
      <tp t="e">
        <v>#N/A</v>
        <stp/>
        <stp>##V3_BDHV12</stp>
        <stp>S0045Z 37Q BLC2 Curncy</stp>
        <stp>Mid</stp>
        <stp>30/12/2016</stp>
        <stp>30/12/2016</stp>
        <stp>[Fichier Market data Bloomberg Multicurve.xlsm]EUR!R61C76</stp>
        <tr r="BX61" s="4"/>
      </tp>
      <tp t="e">
        <v>#N/A</v>
        <stp/>
        <stp>##V3_BDHV12</stp>
        <stp>S0141D 37Y BLC2 Curncy</stp>
        <stp>Mid</stp>
        <stp>30/12/2016</stp>
        <stp>30/12/2016</stp>
        <stp>[Fichier Market data Bloomberg Multicurve.xlsm]GBP!R91C19</stp>
        <tr r="S91" s="6"/>
      </tp>
      <tp t="e">
        <v>#N/A</v>
        <stp/>
        <stp>##V3_BDHV12</stp>
        <stp>S0141Z 37Y BLC2 Curncy</stp>
        <stp>Mid</stp>
        <stp>30/12/2016</stp>
        <stp>30/12/2016</stp>
        <stp>[Fichier Market data Bloomberg Multicurve.xlsm]GBP!R91C18</stp>
        <tr r="R91" s="6"/>
      </tp>
      <tp t="e">
        <v>#N/A</v>
        <stp/>
        <stp>##V3_BDHV12</stp>
        <stp>S0340Z 30Q BLC2 Curncy</stp>
        <stp>Mid</stp>
        <stp>30/12/2016</stp>
        <stp>30/12/2016</stp>
        <stp>[Fichier Market data Bloomberg Multicurve.xlsm]CHF!R54C37</stp>
        <tr r="AK54" s="7"/>
      </tp>
      <tp t="e">
        <v>#N/A</v>
        <stp/>
        <stp>##V3_BDHV12</stp>
        <stp>S0254Z 22Q BLC2 Curncy</stp>
        <stp>Mid</stp>
        <stp>30/12/2016</stp>
        <stp>30/12/2016</stp>
        <stp>[Fichier Market data Bloomberg Multicurve.xlsm]CHF!R46C56</stp>
        <tr r="BD46" s="7"/>
      </tp>
      <tp t="e">
        <v>#N/A</v>
        <stp/>
        <stp>##V3_BDHV12</stp>
        <stp>S0045D 37Q BLC2 Curncy</stp>
        <stp>Mid</stp>
        <stp>30/12/2016</stp>
        <stp>30/12/2016</stp>
        <stp>[Fichier Market data Bloomberg Multicurve.xlsm]EUR!R61C77</stp>
        <tr r="BY61" s="4"/>
      </tp>
      <tp t="e">
        <v>#N/A</v>
        <stp/>
        <stp>##V3_BDHV12</stp>
        <stp>S0340Z 30Y BLC2 Curncy</stp>
        <stp>Mid</stp>
        <stp>30/12/2016</stp>
        <stp>30/12/2016</stp>
        <stp>[Fichier Market data Bloomberg Multicurve.xlsm]CHF!R84C37</stp>
        <tr r="AK84" s="7"/>
      </tp>
      <tp t="e">
        <v>#N/A</v>
        <stp/>
        <stp>##V3_BDHV12</stp>
        <stp>S0045D 37Y BLC2 Curncy</stp>
        <stp>Mid</stp>
        <stp>30/12/2016</stp>
        <stp>30/12/2016</stp>
        <stp>[Fichier Market data Bloomberg Multicurve.xlsm]EUR!R91C77</stp>
        <tr r="BY91" s="4"/>
      </tp>
      <tp t="e">
        <v>#N/A</v>
        <stp/>
        <stp>##V3_BDHV12</stp>
        <stp>S0141Z 37Q BLC2 Curncy</stp>
        <stp>Mid</stp>
        <stp>30/12/2016</stp>
        <stp>30/12/2016</stp>
        <stp>[Fichier Market data Bloomberg Multicurve.xlsm]GBP!R61C18</stp>
        <tr r="R61" s="6"/>
      </tp>
      <tp t="e">
        <v>#N/A</v>
        <stp/>
        <stp>##V3_BDHV12</stp>
        <stp>S0232D 44Y BLC2 Curncy</stp>
        <stp>Mid</stp>
        <stp>30/12/2016</stp>
        <stp>30/12/2016</stp>
        <stp>[Fichier Market data Bloomberg Multicurve.xlsm]EUR!R98C39</stp>
        <tr r="AM98" s="4"/>
      </tp>
      <tp t="e">
        <v>#N/A</v>
        <stp/>
        <stp>##V3_BDHV12</stp>
        <stp>S0340D 30M BLC2 Curncy</stp>
        <stp>Mid</stp>
        <stp>30/12/2016</stp>
        <stp>30/12/2016</stp>
        <stp>[Fichier Market data Bloomberg Multicurve.xlsm]CHF!R34C38</stp>
        <tr r="AL34" s="7"/>
      </tp>
      <tp t="e">
        <v>#N/A</v>
        <stp/>
        <stp>##V3_BDHV12</stp>
        <stp>S0254Z 22Y BLC2 Curncy</stp>
        <stp>Mid</stp>
        <stp>30/12/2016</stp>
        <stp>30/12/2016</stp>
        <stp>[Fichier Market data Bloomberg Multicurve.xlsm]CHF!R76C56</stp>
        <tr r="BD76" s="7"/>
      </tp>
      <tp t="e">
        <v>#N/A</v>
        <stp/>
        <stp>##V3_BDHV12</stp>
        <stp>S0340D 33Q BLC2 Curncy</stp>
        <stp>Mid</stp>
        <stp>30/12/2016</stp>
        <stp>30/12/2016</stp>
        <stp>[Fichier Market data Bloomberg Multicurve.xlsm]CHF!R57C38</stp>
        <tr r="AL57" s="7"/>
      </tp>
      <tp t="e">
        <v>#N/A</v>
        <stp/>
        <stp>##V3_BDHV12</stp>
        <stp>S0234Z 45M BLC2 Curncy</stp>
        <stp>Mid</stp>
        <stp>30/12/2016</stp>
        <stp>30/12/2016</stp>
        <stp>[Fichier Market data Bloomberg Multicurve.xlsm]CHF!R39C18</stp>
        <tr r="R39" s="7"/>
      </tp>
      <tp t="e">
        <v>#N/A</v>
        <stp/>
        <stp>##V3_BDHV12</stp>
        <stp>S0234D 45Y BLC2 Curncy</stp>
        <stp>Mid</stp>
        <stp>30/12/2016</stp>
        <stp>30/12/2016</stp>
        <stp>[Fichier Market data Bloomberg Multicurve.xlsm]CHF!R99C19</stp>
        <tr r="S99" s="7"/>
      </tp>
      <tp t="e">
        <v>#N/A</v>
        <stp/>
        <stp>##V3_BDHV12</stp>
        <stp>S0254D 21Y BLC2 Curncy</stp>
        <stp>Mid</stp>
        <stp>30/12/2016</stp>
        <stp>30/12/2016</stp>
        <stp>[Fichier Market data Bloomberg Multicurve.xlsm]CHF!R75C57</stp>
        <tr r="BE75" s="7"/>
      </tp>
      <tp t="e">
        <v>#N/A</v>
        <stp/>
        <stp>##V3_BDHV12</stp>
        <stp>S0340D 33Y BLC2 Curncy</stp>
        <stp>Mid</stp>
        <stp>30/12/2016</stp>
        <stp>30/12/2016</stp>
        <stp>[Fichier Market data Bloomberg Multicurve.xlsm]CHF!R87C38</stp>
        <tr r="AL87" s="7"/>
      </tp>
      <tp t="e">
        <v>#N/A</v>
        <stp/>
        <stp>##V3_BDHV12</stp>
        <stp>S0133Z 44Y BLC2 Curncy</stp>
        <stp>Mid</stp>
        <stp>30/12/2016</stp>
        <stp>30/12/2016</stp>
        <stp>[Fichier Market data Bloomberg Multicurve.xlsm]EUR!R98C18</stp>
        <tr r="R98" s="4"/>
      </tp>
      <tp t="e">
        <v>#N/A</v>
        <stp/>
        <stp>##V3_BDHV12</stp>
        <stp>S0045Z 34Y BLC2 Curncy</stp>
        <stp>Mid</stp>
        <stp>30/12/2016</stp>
        <stp>30/12/2016</stp>
        <stp>[Fichier Market data Bloomberg Multicurve.xlsm]EUR!R88C76</stp>
        <tr r="BX88" s="4"/>
      </tp>
      <tp t="e">
        <v>#N/A</v>
        <stp/>
        <stp>##V3_BDHV12</stp>
        <stp>S0254Z 21M BLC2 Curncy</stp>
        <stp>Mid</stp>
        <stp>30/12/2016</stp>
        <stp>30/12/2016</stp>
        <stp>[Fichier Market data Bloomberg Multicurve.xlsm]CHF!R31C56</stp>
        <tr r="BD31" s="7"/>
      </tp>
      <tp t="e">
        <v>#N/A</v>
        <stp/>
        <stp>##V3_BDHV12</stp>
        <stp>S0340Z 33M BLC2 Curncy</stp>
        <stp>Mid</stp>
        <stp>30/12/2016</stp>
        <stp>30/12/2016</stp>
        <stp>[Fichier Market data Bloomberg Multicurve.xlsm]CHF!R35C37</stp>
        <tr r="AK35" s="7"/>
      </tp>
      <tp t="e">
        <v>#N/A</v>
        <stp/>
        <stp>##V3_BDHV12</stp>
        <stp>S0141D 34Q BLC2 Curncy</stp>
        <stp>Mid</stp>
        <stp>30/12/2016</stp>
        <stp>30/12/2016</stp>
        <stp>[Fichier Market data Bloomberg Multicurve.xlsm]GBP!R58C19</stp>
        <tr r="S58" s="6"/>
      </tp>
      <tp t="e">
        <v>#N/A</v>
        <stp/>
        <stp>##V3_BDHV12</stp>
        <stp>S0045Z 34Q BLC2 Curncy</stp>
        <stp>Mid</stp>
        <stp>30/12/2016</stp>
        <stp>30/12/2016</stp>
        <stp>[Fichier Market data Bloomberg Multicurve.xlsm]EUR!R58C76</stp>
        <tr r="BX58" s="4"/>
      </tp>
      <tp t="e">
        <v>#N/A</v>
        <stp/>
        <stp>##V3_BDHV12</stp>
        <stp>S0254D 21Q BLC2 Curncy</stp>
        <stp>Mid</stp>
        <stp>30/12/2016</stp>
        <stp>30/12/2016</stp>
        <stp>[Fichier Market data Bloomberg Multicurve.xlsm]CHF!R45C57</stp>
        <tr r="BE45" s="7"/>
      </tp>
      <tp t="e">
        <v>#N/A</v>
        <stp/>
        <stp>##V3_BDHV12</stp>
        <stp>S0141D 34Y BLC2 Curncy</stp>
        <stp>Mid</stp>
        <stp>30/12/2016</stp>
        <stp>30/12/2016</stp>
        <stp>[Fichier Market data Bloomberg Multicurve.xlsm]GBP!R88C19</stp>
        <tr r="S88" s="6"/>
      </tp>
      <tp t="e">
        <v>#N/A</v>
        <stp/>
        <stp>##V3_BDHV12</stp>
        <stp>S0254Z 21Q BLC2 Curncy</stp>
        <stp>Mid</stp>
        <stp>30/12/2016</stp>
        <stp>30/12/2016</stp>
        <stp>[Fichier Market data Bloomberg Multicurve.xlsm]CHF!R45C56</stp>
        <tr r="BD45" s="7"/>
      </tp>
      <tp t="e">
        <v>#N/A</v>
        <stp/>
        <stp>##V3_BDHV12</stp>
        <stp>S0340Z 33Q BLC2 Curncy</stp>
        <stp>Mid</stp>
        <stp>30/12/2016</stp>
        <stp>30/12/2016</stp>
        <stp>[Fichier Market data Bloomberg Multicurve.xlsm]CHF!R57C37</stp>
        <tr r="AK57" s="7"/>
      </tp>
      <tp t="e">
        <v>#N/A</v>
        <stp/>
        <stp>##V3_BDHV12</stp>
        <stp>S0141Z 34Y BLC2 Curncy</stp>
        <stp>Mid</stp>
        <stp>30/12/2016</stp>
        <stp>30/12/2016</stp>
        <stp>[Fichier Market data Bloomberg Multicurve.xlsm]GBP!R88C18</stp>
        <tr r="R88" s="6"/>
      </tp>
      <tp t="e">
        <v>#N/A</v>
        <stp/>
        <stp>##V3_BDHV12</stp>
        <stp>S0045D 34Q BLC2 Curncy</stp>
        <stp>Mid</stp>
        <stp>30/12/2016</stp>
        <stp>30/12/2016</stp>
        <stp>[Fichier Market data Bloomberg Multicurve.xlsm]EUR!R58C77</stp>
        <tr r="BY58" s="4"/>
      </tp>
      <tp t="e">
        <v>#N/A</v>
        <stp/>
        <stp>##V3_BDHV12</stp>
        <stp>S0340Z 33Y BLC2 Curncy</stp>
        <stp>Mid</stp>
        <stp>30/12/2016</stp>
        <stp>30/12/2016</stp>
        <stp>[Fichier Market data Bloomberg Multicurve.xlsm]CHF!R87C37</stp>
        <tr r="AK87" s="7"/>
      </tp>
      <tp t="e">
        <v>#N/A</v>
        <stp/>
        <stp>##V3_BDHV12</stp>
        <stp>S0141Z 34Q BLC2 Curncy</stp>
        <stp>Mid</stp>
        <stp>30/12/2016</stp>
        <stp>30/12/2016</stp>
        <stp>[Fichier Market data Bloomberg Multicurve.xlsm]GBP!R58C18</stp>
        <tr r="R58" s="6"/>
      </tp>
      <tp t="e">
        <v>#N/A</v>
        <stp/>
        <stp>##V3_BDHV12</stp>
        <stp>S0254D 21M BLC2 Curncy</stp>
        <stp>Mid</stp>
        <stp>30/12/2016</stp>
        <stp>30/12/2016</stp>
        <stp>[Fichier Market data Bloomberg Multicurve.xlsm]CHF!R31C57</stp>
        <tr r="BE31" s="7"/>
      </tp>
      <tp t="e">
        <v>#N/A</v>
        <stp/>
        <stp>##V3_BDHV12</stp>
        <stp>S0045D 34Y BLC2 Curncy</stp>
        <stp>Mid</stp>
        <stp>30/12/2016</stp>
        <stp>30/12/2016</stp>
        <stp>[Fichier Market data Bloomberg Multicurve.xlsm]EUR!R88C77</stp>
        <tr r="BY88" s="4"/>
      </tp>
      <tp t="e">
        <v>#N/A</v>
        <stp/>
        <stp>##V3_BDHV12</stp>
        <stp>S0133D 44Y BLC2 Curncy</stp>
        <stp>Mid</stp>
        <stp>30/12/2016</stp>
        <stp>30/12/2016</stp>
        <stp>[Fichier Market data Bloomberg Multicurve.xlsm]EUR!R98C19</stp>
        <tr r="S98" s="4"/>
      </tp>
      <tp t="e">
        <v>#N/A</v>
        <stp/>
        <stp>##V3_BDHV12</stp>
        <stp>S0234Z 45Y BLC2 Curncy</stp>
        <stp>Mid</stp>
        <stp>30/12/2016</stp>
        <stp>30/12/2016</stp>
        <stp>[Fichier Market data Bloomberg Multicurve.xlsm]CHF!R99C18</stp>
        <tr r="R99" s="7"/>
      </tp>
      <tp t="e">
        <v>#N/A</v>
        <stp/>
        <stp>##V3_BDHV12</stp>
        <stp>S0340D 33M BLC2 Curncy</stp>
        <stp>Mid</stp>
        <stp>30/12/2016</stp>
        <stp>30/12/2016</stp>
        <stp>[Fichier Market data Bloomberg Multicurve.xlsm]CHF!R35C38</stp>
        <tr r="AL35" s="7"/>
      </tp>
      <tp t="e">
        <v>#N/A</v>
        <stp/>
        <stp>##V3_BDHV12</stp>
        <stp>S0254Z 21Y BLC2 Curncy</stp>
        <stp>Mid</stp>
        <stp>30/12/2016</stp>
        <stp>30/12/2016</stp>
        <stp>[Fichier Market data Bloomberg Multicurve.xlsm]CHF!R75C56</stp>
        <tr r="BD75" s="7"/>
      </tp>
      <tp t="e">
        <v>#N/A</v>
        <stp/>
        <stp>##V3_BDHV12</stp>
        <stp>S0234D 45M BLC2 Curncy</stp>
        <stp>Mid</stp>
        <stp>30/12/2016</stp>
        <stp>30/12/2016</stp>
        <stp>[Fichier Market data Bloomberg Multicurve.xlsm]CHF!R39C19</stp>
        <tr r="S39" s="7"/>
      </tp>
      <tp t="e">
        <v>#N/A</v>
        <stp/>
        <stp>##V3_BDHV12</stp>
        <stp>S0234D 44Y BLC2 Curncy</stp>
        <stp>Mid</stp>
        <stp>30/12/2016</stp>
        <stp>30/12/2016</stp>
        <stp>[Fichier Market data Bloomberg Multicurve.xlsm]CHF!R98C19</stp>
        <tr r="S98" s="7"/>
      </tp>
      <tp t="e">
        <v>#N/A</v>
        <stp/>
        <stp>##V3_BDHV12</stp>
        <stp>S0254D 20Y BLC2 Curncy</stp>
        <stp>Mid</stp>
        <stp>30/12/2016</stp>
        <stp>30/12/2016</stp>
        <stp>[Fichier Market data Bloomberg Multicurve.xlsm]CHF!R74C57</stp>
        <tr r="BE74" s="7"/>
      </tp>
      <tp t="e">
        <v>#N/A</v>
        <stp/>
        <stp>##V3_BDHV12</stp>
        <stp>S0340D 32Y BLC2 Curncy</stp>
        <stp>Mid</stp>
        <stp>30/12/2016</stp>
        <stp>30/12/2016</stp>
        <stp>[Fichier Market data Bloomberg Multicurve.xlsm]CHF!R86C38</stp>
        <tr r="AL86" s="7"/>
      </tp>
      <tp t="e">
        <v>#N/A</v>
        <stp/>
        <stp>##V3_BDHV12</stp>
        <stp>S0133D 45M BLC2 Curncy</stp>
        <stp>Mid</stp>
        <stp>30/12/2016</stp>
        <stp>30/12/2016</stp>
        <stp>[Fichier Market data Bloomberg Multicurve.xlsm]EUR!R39C19</stp>
        <tr r="S39" s="4"/>
      </tp>
      <tp t="e">
        <v>#N/A</v>
        <stp/>
        <stp>##V3_BDHV12</stp>
        <stp>S0133Z 45Y BLC2 Curncy</stp>
        <stp>Mid</stp>
        <stp>30/12/2016</stp>
        <stp>30/12/2016</stp>
        <stp>[Fichier Market data Bloomberg Multicurve.xlsm]EUR!R99C18</stp>
        <tr r="R99" s="4"/>
      </tp>
      <tp t="e">
        <v>#N/A</v>
        <stp/>
        <stp>##V3_BDHV12</stp>
        <stp>S0045Z 35Y BLC2 Curncy</stp>
        <stp>Mid</stp>
        <stp>30/12/2016</stp>
        <stp>30/12/2016</stp>
        <stp>[Fichier Market data Bloomberg Multicurve.xlsm]EUR!R89C76</stp>
        <tr r="BX89" s="4"/>
      </tp>
      <tp t="e">
        <v>#N/A</v>
        <stp/>
        <stp>##V3_BDHV12</stp>
        <stp>S0141D 35Q BLC2 Curncy</stp>
        <stp>Mid</stp>
        <stp>30/12/2016</stp>
        <stp>30/12/2016</stp>
        <stp>[Fichier Market data Bloomberg Multicurve.xlsm]GBP!R59C19</stp>
        <tr r="S59" s="6"/>
      </tp>
      <tp t="e">
        <v>#N/A</v>
        <stp/>
        <stp>##V3_BDHV12</stp>
        <stp>S0045Z 35Q BLC2 Curncy</stp>
        <stp>Mid</stp>
        <stp>30/12/2016</stp>
        <stp>30/12/2016</stp>
        <stp>[Fichier Market data Bloomberg Multicurve.xlsm]EUR!R59C76</stp>
        <tr r="BX59" s="4"/>
      </tp>
      <tp t="e">
        <v>#N/A</v>
        <stp/>
        <stp>##V3_BDHV12</stp>
        <stp>S0141D 35Y BLC2 Curncy</stp>
        <stp>Mid</stp>
        <stp>30/12/2016</stp>
        <stp>30/12/2016</stp>
        <stp>[Fichier Market data Bloomberg Multicurve.xlsm]GBP!R89C19</stp>
        <tr r="S89" s="6"/>
      </tp>
      <tp t="e">
        <v>#N/A</v>
        <stp/>
        <stp>##V3_BDHV12</stp>
        <stp>S0141Z 35Y BLC2 Curncy</stp>
        <stp>Mid</stp>
        <stp>30/12/2016</stp>
        <stp>30/12/2016</stp>
        <stp>[Fichier Market data Bloomberg Multicurve.xlsm]GBP!R89C18</stp>
        <tr r="R89" s="6"/>
      </tp>
      <tp t="e">
        <v>#N/A</v>
        <stp/>
        <stp>##V3_BDHV12</stp>
        <stp>S0045D 35Q BLC2 Curncy</stp>
        <stp>Mid</stp>
        <stp>30/12/2016</stp>
        <stp>30/12/2016</stp>
        <stp>[Fichier Market data Bloomberg Multicurve.xlsm]EUR!R59C77</stp>
        <tr r="BY59" s="4"/>
      </tp>
      <tp t="e">
        <v>#N/A</v>
        <stp/>
        <stp>##V3_BDHV12</stp>
        <stp>S0340Z 32Y BLC2 Curncy</stp>
        <stp>Mid</stp>
        <stp>30/12/2016</stp>
        <stp>30/12/2016</stp>
        <stp>[Fichier Market data Bloomberg Multicurve.xlsm]CHF!R86C37</stp>
        <tr r="AK86" s="7"/>
      </tp>
      <tp t="e">
        <v>#N/A</v>
        <stp/>
        <stp>##V3_BDHV12</stp>
        <stp>S0141Z 35Q BLC2 Curncy</stp>
        <stp>Mid</stp>
        <stp>30/12/2016</stp>
        <stp>30/12/2016</stp>
        <stp>[Fichier Market data Bloomberg Multicurve.xlsm]GBP!R59C18</stp>
        <tr r="R59" s="6"/>
      </tp>
      <tp t="e">
        <v>#N/A</v>
        <stp/>
        <stp>##V3_BDHV12</stp>
        <stp>S0045D 35Y BLC2 Curncy</stp>
        <stp>Mid</stp>
        <stp>30/12/2016</stp>
        <stp>30/12/2016</stp>
        <stp>[Fichier Market data Bloomberg Multicurve.xlsm]EUR!R89C77</stp>
        <tr r="BY89" s="4"/>
      </tp>
      <tp t="e">
        <v>#N/A</v>
        <stp/>
        <stp>##V3_BDHV12</stp>
        <stp>S0133D 45Y BLC2 Curncy</stp>
        <stp>Mid</stp>
        <stp>30/12/2016</stp>
        <stp>30/12/2016</stp>
        <stp>[Fichier Market data Bloomberg Multicurve.xlsm]EUR!R99C19</stp>
        <tr r="S99" s="4"/>
      </tp>
      <tp t="e">
        <v>#N/A</v>
        <stp/>
        <stp>##V3_BDHV12</stp>
        <stp>S0133Z 45M BLC2 Curncy</stp>
        <stp>Mid</stp>
        <stp>30/12/2016</stp>
        <stp>30/12/2016</stp>
        <stp>[Fichier Market data Bloomberg Multicurve.xlsm]EUR!R39C18</stp>
        <tr r="R39" s="4"/>
      </tp>
      <tp t="e">
        <v>#N/A</v>
        <stp/>
        <stp>##V3_BDHV12</stp>
        <stp>S0234Z 44Y BLC2 Curncy</stp>
        <stp>Mid</stp>
        <stp>30/12/2016</stp>
        <stp>30/12/2016</stp>
        <stp>[Fichier Market data Bloomberg Multicurve.xlsm]CHF!R98C18</stp>
        <tr r="R98" s="7"/>
      </tp>
      <tp t="e">
        <v>#N/A</v>
        <stp/>
        <stp>##V3_BDHV12</stp>
        <stp>S0254Z 20Y BLC2 Curncy</stp>
        <stp>Mid</stp>
        <stp>30/12/2016</stp>
        <stp>30/12/2016</stp>
        <stp>[Fichier Market data Bloomberg Multicurve.xlsm]CHF!R74C56</stp>
        <tr r="BD74" s="7"/>
      </tp>
      <tp t="e">
        <v>#N/A</v>
        <stp/>
        <stp>##V3_BDHV12</stp>
        <stp>S0340D 35Q BLC2 Curncy</stp>
        <stp>Mid</stp>
        <stp>30/12/2016</stp>
        <stp>30/12/2016</stp>
        <stp>[Fichier Market data Bloomberg Multicurve.xlsm]CHF!R59C38</stp>
        <tr r="AL59" s="7"/>
      </tp>
      <tp t="e">
        <v>#N/A</v>
        <stp/>
        <stp>##V3_BDHV12</stp>
        <stp>S0340D 35Y BLC2 Curncy</stp>
        <stp>Mid</stp>
        <stp>30/12/2016</stp>
        <stp>30/12/2016</stp>
        <stp>[Fichier Market data Bloomberg Multicurve.xlsm]CHF!R89C38</stp>
        <tr r="AL89" s="7"/>
      </tp>
      <tp t="e">
        <v>#N/A</v>
        <stp/>
        <stp>##V3_BDHV12</stp>
        <stp>S0234D 43Y BLC2 Curncy</stp>
        <stp>Mid</stp>
        <stp>30/12/2016</stp>
        <stp>30/12/2016</stp>
        <stp>[Fichier Market data Bloomberg Multicurve.xlsm]CHF!R97C19</stp>
        <tr r="S97" s="7"/>
      </tp>
      <tp t="e">
        <v>#N/A</v>
        <stp/>
        <stp>##V3_BDHV12</stp>
        <stp>S0133D 42M BLC2 Curncy</stp>
        <stp>Mid</stp>
        <stp>30/12/2016</stp>
        <stp>30/12/2016</stp>
        <stp>[Fichier Market data Bloomberg Multicurve.xlsm]EUR!R38C19</stp>
        <tr r="S38" s="4"/>
      </tp>
      <tp t="e">
        <v>#N/A</v>
        <stp/>
        <stp>##V3_BDHV12</stp>
        <stp>S0133Z 42Y BLC2 Curncy</stp>
        <stp>Mid</stp>
        <stp>30/12/2016</stp>
        <stp>30/12/2016</stp>
        <stp>[Fichier Market data Bloomberg Multicurve.xlsm]EUR!R96C18</stp>
        <tr r="R96" s="4"/>
      </tp>
      <tp t="e">
        <v>#N/A</v>
        <stp/>
        <stp>##V3_BDHV12</stp>
        <stp>S0232Z 41Y BLC2 Curncy</stp>
        <stp>Mid</stp>
        <stp>30/12/2016</stp>
        <stp>30/12/2016</stp>
        <stp>[Fichier Market data Bloomberg Multicurve.xlsm]EUR!R95C38</stp>
        <tr r="AL95" s="4"/>
      </tp>
      <tp t="e">
        <v>#N/A</v>
        <stp/>
        <stp>##V3_BDHV12</stp>
        <stp>S0045Z 32Y BLC2 Curncy</stp>
        <stp>Mid</stp>
        <stp>30/12/2016</stp>
        <stp>30/12/2016</stp>
        <stp>[Fichier Market data Bloomberg Multicurve.xlsm]EUR!R86C76</stp>
        <tr r="BX86" s="4"/>
      </tp>
      <tp t="e">
        <v>#N/A</v>
        <stp/>
        <stp>##V3_BDHV12</stp>
        <stp>S0254D 27Y BLC2 Curncy</stp>
        <stp>Mid</stp>
        <stp>30/12/2016</stp>
        <stp>30/12/2016</stp>
        <stp>[Fichier Market data Bloomberg Multicurve.xlsm]CHF!R81C57</stp>
        <tr r="BE81" s="7"/>
      </tp>
      <tp t="e">
        <v>#N/A</v>
        <stp/>
        <stp>##V3_BDHV12</stp>
        <stp>S0254Z 27M BLC2 Curncy</stp>
        <stp>Mid</stp>
        <stp>30/12/2016</stp>
        <stp>30/12/2016</stp>
        <stp>[Fichier Market data Bloomberg Multicurve.xlsm]CHF!R33C56</stp>
        <tr r="BD33" s="7"/>
      </tp>
      <tp t="e">
        <v>#N/A</v>
        <stp/>
        <stp>##V3_BDHV12</stp>
        <stp>S0141D 32Y BLC2 Curncy</stp>
        <stp>Mid</stp>
        <stp>30/12/2016</stp>
        <stp>30/12/2016</stp>
        <stp>[Fichier Market data Bloomberg Multicurve.xlsm]GBP!R86C19</stp>
        <tr r="S86" s="6"/>
      </tp>
      <tp t="e">
        <v>#N/A</v>
        <stp/>
        <stp>##V3_BDHV12</stp>
        <stp>S0254D 27Q BLC2 Curncy</stp>
        <stp>Mid</stp>
        <stp>30/12/2016</stp>
        <stp>30/12/2016</stp>
        <stp>[Fichier Market data Bloomberg Multicurve.xlsm]CHF!R51C57</stp>
        <tr r="BE51" s="7"/>
      </tp>
      <tp t="e">
        <v>#N/A</v>
        <stp/>
        <stp>##V3_BDHV12</stp>
        <stp>S0254Z 27Q BLC2 Curncy</stp>
        <stp>Mid</stp>
        <stp>30/12/2016</stp>
        <stp>30/12/2016</stp>
        <stp>[Fichier Market data Bloomberg Multicurve.xlsm]CHF!R51C56</stp>
        <tr r="BD51" s="7"/>
      </tp>
      <tp t="e">
        <v>#N/A</v>
        <stp/>
        <stp>##V3_BDHV12</stp>
        <stp>S0340Z 35Q BLC2 Curncy</stp>
        <stp>Mid</stp>
        <stp>30/12/2016</stp>
        <stp>30/12/2016</stp>
        <stp>[Fichier Market data Bloomberg Multicurve.xlsm]CHF!R59C37</stp>
        <tr r="AK59" s="7"/>
      </tp>
      <tp t="e">
        <v>#N/A</v>
        <stp/>
        <stp>##V3_BDHV12</stp>
        <stp>S0141Z 32Y BLC2 Curncy</stp>
        <stp>Mid</stp>
        <stp>30/12/2016</stp>
        <stp>30/12/2016</stp>
        <stp>[Fichier Market data Bloomberg Multicurve.xlsm]GBP!R86C18</stp>
        <tr r="R86" s="6"/>
      </tp>
      <tp t="e">
        <v>#N/A</v>
        <stp/>
        <stp>##V3_BDHV12</stp>
        <stp>S0340Z 35Y BLC2 Curncy</stp>
        <stp>Mid</stp>
        <stp>30/12/2016</stp>
        <stp>30/12/2016</stp>
        <stp>[Fichier Market data Bloomberg Multicurve.xlsm]CHF!R89C37</stp>
        <tr r="AK89" s="7"/>
      </tp>
      <tp t="e">
        <v>#N/A</v>
        <stp/>
        <stp>##V3_BDHV12</stp>
        <stp>S0254Z 27Y BLC2 Curncy</stp>
        <stp>Mid</stp>
        <stp>30/12/2016</stp>
        <stp>30/12/2016</stp>
        <stp>[Fichier Market data Bloomberg Multicurve.xlsm]CHF!R81C56</stp>
        <tr r="BD81" s="7"/>
      </tp>
      <tp t="e">
        <v>#N/A</v>
        <stp/>
        <stp>##V3_BDHV12</stp>
        <stp>S0254D 27M BLC2 Curncy</stp>
        <stp>Mid</stp>
        <stp>30/12/2016</stp>
        <stp>30/12/2016</stp>
        <stp>[Fichier Market data Bloomberg Multicurve.xlsm]CHF!R33C57</stp>
        <tr r="BE33" s="7"/>
      </tp>
      <tp t="e">
        <v>#N/A</v>
        <stp/>
        <stp>##V3_BDHV12</stp>
        <stp>S0045D 32Y BLC2 Curncy</stp>
        <stp>Mid</stp>
        <stp>30/12/2016</stp>
        <stp>30/12/2016</stp>
        <stp>[Fichier Market data Bloomberg Multicurve.xlsm]EUR!R86C77</stp>
        <tr r="BY86" s="4"/>
      </tp>
      <tp t="e">
        <v>#N/A</v>
        <stp/>
        <stp>##V3_BDHV12</stp>
        <stp>S0133D 42Y BLC2 Curncy</stp>
        <stp>Mid</stp>
        <stp>30/12/2016</stp>
        <stp>30/12/2016</stp>
        <stp>[Fichier Market data Bloomberg Multicurve.xlsm]EUR!R96C19</stp>
        <tr r="S96" s="4"/>
      </tp>
      <tp t="e">
        <v>#N/A</v>
        <stp/>
        <stp>##V3_BDHV12</stp>
        <stp>S0232D 41Y BLC2 Curncy</stp>
        <stp>Mid</stp>
        <stp>30/12/2016</stp>
        <stp>30/12/2016</stp>
        <stp>[Fichier Market data Bloomberg Multicurve.xlsm]EUR!R95C39</stp>
        <tr r="AM95" s="4"/>
      </tp>
      <tp t="e">
        <v>#N/A</v>
        <stp/>
        <stp>##V3_BDHV12</stp>
        <stp>S0133Z 42M BLC2 Curncy</stp>
        <stp>Mid</stp>
        <stp>30/12/2016</stp>
        <stp>30/12/2016</stp>
        <stp>[Fichier Market data Bloomberg Multicurve.xlsm]EUR!R38C18</stp>
        <tr r="R38" s="4"/>
      </tp>
      <tp t="e">
        <v>#N/A</v>
        <stp/>
        <stp>##V3_BDHV12</stp>
        <stp>S0234Z 43Y BLC2 Curncy</stp>
        <stp>Mid</stp>
        <stp>30/12/2016</stp>
        <stp>30/12/2016</stp>
        <stp>[Fichier Market data Bloomberg Multicurve.xlsm]CHF!R97C18</stp>
        <tr r="R97" s="7"/>
      </tp>
      <tp t="e">
        <v>#N/A</v>
        <stp/>
        <stp>##V3_BDHV12</stp>
        <stp>S0340D 34Q BLC2 Curncy</stp>
        <stp>Mid</stp>
        <stp>30/12/2016</stp>
        <stp>30/12/2016</stp>
        <stp>[Fichier Market data Bloomberg Multicurve.xlsm]CHF!R58C38</stp>
        <tr r="AL58" s="7"/>
      </tp>
      <tp t="e">
        <v>#N/A</v>
        <stp/>
        <stp>##V3_BDHV12</stp>
        <stp>S0234Z 42M BLC2 Curncy</stp>
        <stp>Mid</stp>
        <stp>30/12/2016</stp>
        <stp>30/12/2016</stp>
        <stp>[Fichier Market data Bloomberg Multicurve.xlsm]CHF!R38C18</stp>
        <tr r="R38" s="7"/>
      </tp>
      <tp t="e">
        <v>#N/A</v>
        <stp/>
        <stp>##V3_BDHV12</stp>
        <stp>S0340D 34Y BLC2 Curncy</stp>
        <stp>Mid</stp>
        <stp>30/12/2016</stp>
        <stp>30/12/2016</stp>
        <stp>[Fichier Market data Bloomberg Multicurve.xlsm]CHF!R88C38</stp>
        <tr r="AL88" s="7"/>
      </tp>
      <tp t="e">
        <v>#N/A</v>
        <stp/>
        <stp>##V3_BDHV12</stp>
        <stp>S0234D 42Y BLC2 Curncy</stp>
        <stp>Mid</stp>
        <stp>30/12/2016</stp>
        <stp>30/12/2016</stp>
        <stp>[Fichier Market data Bloomberg Multicurve.xlsm]CHF!R96C19</stp>
        <tr r="S96" s="7"/>
      </tp>
      <tp t="e">
        <v>#N/A</v>
        <stp/>
        <stp>##V3_BDHV12</stp>
        <stp>S0133Z 43Y BLC2 Curncy</stp>
        <stp>Mid</stp>
        <stp>30/12/2016</stp>
        <stp>30/12/2016</stp>
        <stp>[Fichier Market data Bloomberg Multicurve.xlsm]EUR!R97C18</stp>
        <tr r="R97" s="4"/>
      </tp>
      <tp t="e">
        <v>#N/A</v>
        <stp/>
        <stp>##V3_BDHV12</stp>
        <stp>S0232Z 40Y BLC2 Curncy</stp>
        <stp>Mid</stp>
        <stp>30/12/2016</stp>
        <stp>30/12/2016</stp>
        <stp>[Fichier Market data Bloomberg Multicurve.xlsm]EUR!R94C38</stp>
        <tr r="AL94" s="4"/>
      </tp>
      <tp t="e">
        <v>#N/A</v>
        <stp/>
        <stp>##V3_BDHV12</stp>
        <stp>S0045Z 33Y BLC2 Curncy</stp>
        <stp>Mid</stp>
        <stp>30/12/2016</stp>
        <stp>30/12/2016</stp>
        <stp>[Fichier Market data Bloomberg Multicurve.xlsm]EUR!R87C76</stp>
        <tr r="BX87" s="4"/>
      </tp>
      <tp t="e">
        <v>#N/A</v>
        <stp/>
        <stp>##V3_BDHV12</stp>
        <stp>S0045D 33M BLC2 Curncy</stp>
        <stp>Mid</stp>
        <stp>30/12/2016</stp>
        <stp>30/12/2016</stp>
        <stp>[Fichier Market data Bloomberg Multicurve.xlsm]EUR!R35C77</stp>
        <tr r="BY35" s="4"/>
      </tp>
      <tp t="e">
        <v>#N/A</v>
        <stp/>
        <stp>##V3_BDHV12</stp>
        <stp>S0254D 26Y BLC2 Curncy</stp>
        <stp>Mid</stp>
        <stp>30/12/2016</stp>
        <stp>30/12/2016</stp>
        <stp>[Fichier Market data Bloomberg Multicurve.xlsm]CHF!R80C57</stp>
        <tr r="BE80" s="7"/>
      </tp>
      <tp t="e">
        <v>#N/A</v>
        <stp/>
        <stp>##V3_BDHV12</stp>
        <stp>S0141D 33Q BLC2 Curncy</stp>
        <stp>Mid</stp>
        <stp>30/12/2016</stp>
        <stp>30/12/2016</stp>
        <stp>[Fichier Market data Bloomberg Multicurve.xlsm]GBP!R57C19</stp>
        <tr r="S57" s="6"/>
      </tp>
      <tp t="e">
        <v>#N/A</v>
        <stp/>
        <stp>##V3_BDHV12</stp>
        <stp>S0045Z 33Q BLC2 Curncy</stp>
        <stp>Mid</stp>
        <stp>30/12/2016</stp>
        <stp>30/12/2016</stp>
        <stp>[Fichier Market data Bloomberg Multicurve.xlsm]EUR!R57C76</stp>
        <tr r="BX57" s="4"/>
      </tp>
      <tp t="e">
        <v>#N/A</v>
        <stp/>
        <stp>##V3_BDHV12</stp>
        <stp>S0141Z 33M BLC2 Curncy</stp>
        <stp>Mid</stp>
        <stp>30/12/2016</stp>
        <stp>30/12/2016</stp>
        <stp>[Fichier Market data Bloomberg Multicurve.xlsm]GBP!R35C18</stp>
        <tr r="R35" s="6"/>
      </tp>
      <tp t="e">
        <v>#N/A</v>
        <stp/>
        <stp>##V3_BDHV12</stp>
        <stp>S0141D 33Y BLC2 Curncy</stp>
        <stp>Mid</stp>
        <stp>30/12/2016</stp>
        <stp>30/12/2016</stp>
        <stp>[Fichier Market data Bloomberg Multicurve.xlsm]GBP!R87C19</stp>
        <tr r="S87" s="6"/>
      </tp>
      <tp t="e">
        <v>#N/A</v>
        <stp/>
        <stp>##V3_BDHV12</stp>
        <stp>S0254D 26Q BLC2 Curncy</stp>
        <stp>Mid</stp>
        <stp>30/12/2016</stp>
        <stp>30/12/2016</stp>
        <stp>[Fichier Market data Bloomberg Multicurve.xlsm]CHF!R50C57</stp>
        <tr r="BE50" s="7"/>
      </tp>
      <tp t="e">
        <v>#N/A</v>
        <stp/>
        <stp>##V3_BDHV12</stp>
        <stp>S0254Z 26Q BLC2 Curncy</stp>
        <stp>Mid</stp>
        <stp>30/12/2016</stp>
        <stp>30/12/2016</stp>
        <stp>[Fichier Market data Bloomberg Multicurve.xlsm]CHF!R50C56</stp>
        <tr r="BD50" s="7"/>
      </tp>
      <tp t="e">
        <v>#N/A</v>
        <stp/>
        <stp>##V3_BDHV12</stp>
        <stp>S0340Z 34Q BLC2 Curncy</stp>
        <stp>Mid</stp>
        <stp>30/12/2016</stp>
        <stp>30/12/2016</stp>
        <stp>[Fichier Market data Bloomberg Multicurve.xlsm]CHF!R58C37</stp>
        <tr r="AK58" s="7"/>
      </tp>
      <tp t="e">
        <v>#N/A</v>
        <stp/>
        <stp>##V3_BDHV12</stp>
        <stp>S0141D 33M BLC2 Curncy</stp>
        <stp>Mid</stp>
        <stp>30/12/2016</stp>
        <stp>30/12/2016</stp>
        <stp>[Fichier Market data Bloomberg Multicurve.xlsm]GBP!R35C19</stp>
        <tr r="S35" s="6"/>
      </tp>
      <tp t="e">
        <v>#N/A</v>
        <stp/>
        <stp>##V3_BDHV12</stp>
        <stp>S0141Z 33Y BLC2 Curncy</stp>
        <stp>Mid</stp>
        <stp>30/12/2016</stp>
        <stp>30/12/2016</stp>
        <stp>[Fichier Market data Bloomberg Multicurve.xlsm]GBP!R87C18</stp>
        <tr r="R87" s="6"/>
      </tp>
      <tp t="e">
        <v>#N/A</v>
        <stp/>
        <stp>##V3_BDHV12</stp>
        <stp>S0045D 33Q BLC2 Curncy</stp>
        <stp>Mid</stp>
        <stp>30/12/2016</stp>
        <stp>30/12/2016</stp>
        <stp>[Fichier Market data Bloomberg Multicurve.xlsm]EUR!R57C77</stp>
        <tr r="BY57" s="4"/>
      </tp>
      <tp t="e">
        <v>#N/A</v>
        <stp/>
        <stp>##V3_BDHV12</stp>
        <stp>S0340Z 34Y BLC2 Curncy</stp>
        <stp>Mid</stp>
        <stp>30/12/2016</stp>
        <stp>30/12/2016</stp>
        <stp>[Fichier Market data Bloomberg Multicurve.xlsm]CHF!R88C37</stp>
        <tr r="AK88" s="7"/>
      </tp>
      <tp t="e">
        <v>#N/A</v>
        <stp/>
        <stp>##V3_BDHV12</stp>
        <stp>S0141Z 33Q BLC2 Curncy</stp>
        <stp>Mid</stp>
        <stp>30/12/2016</stp>
        <stp>30/12/2016</stp>
        <stp>[Fichier Market data Bloomberg Multicurve.xlsm]GBP!R57C18</stp>
        <tr r="R57" s="6"/>
      </tp>
      <tp t="e">
        <v>#N/A</v>
        <stp/>
        <stp>##V3_BDHV12</stp>
        <stp>S0254Z 26Y BLC2 Curncy</stp>
        <stp>Mid</stp>
        <stp>30/12/2016</stp>
        <stp>30/12/2016</stp>
        <stp>[Fichier Market data Bloomberg Multicurve.xlsm]CHF!R80C56</stp>
        <tr r="BD80" s="7"/>
      </tp>
      <tp t="e">
        <v>#N/A</v>
        <stp/>
        <stp>##V3_BDHV12</stp>
        <stp>S0045D 33Y BLC2 Curncy</stp>
        <stp>Mid</stp>
        <stp>30/12/2016</stp>
        <stp>30/12/2016</stp>
        <stp>[Fichier Market data Bloomberg Multicurve.xlsm]EUR!R87C77</stp>
        <tr r="BY87" s="4"/>
      </tp>
      <tp t="e">
        <v>#N/A</v>
        <stp/>
        <stp>##V3_BDHV12</stp>
        <stp>S0045Z 33M BLC2 Curncy</stp>
        <stp>Mid</stp>
        <stp>30/12/2016</stp>
        <stp>30/12/2016</stp>
        <stp>[Fichier Market data Bloomberg Multicurve.xlsm]EUR!R35C76</stp>
        <tr r="BX35" s="4"/>
      </tp>
      <tp t="e">
        <v>#N/A</v>
        <stp/>
        <stp>##V3_BDHV12</stp>
        <stp>S0133D 43Y BLC2 Curncy</stp>
        <stp>Mid</stp>
        <stp>30/12/2016</stp>
        <stp>30/12/2016</stp>
        <stp>[Fichier Market data Bloomberg Multicurve.xlsm]EUR!R97C19</stp>
        <tr r="S97" s="4"/>
      </tp>
      <tp t="e">
        <v>#N/A</v>
        <stp/>
        <stp>##V3_BDHV12</stp>
        <stp>S0232D 40Y BLC2 Curncy</stp>
        <stp>Mid</stp>
        <stp>30/12/2016</stp>
        <stp>30/12/2016</stp>
        <stp>[Fichier Market data Bloomberg Multicurve.xlsm]EUR!R94C39</stp>
        <tr r="AM94" s="4"/>
      </tp>
      <tp t="e">
        <v>#N/A</v>
        <stp/>
        <stp>##V3_BDHV12</stp>
        <stp>S0234Z 42Y BLC2 Curncy</stp>
        <stp>Mid</stp>
        <stp>30/12/2016</stp>
        <stp>30/12/2016</stp>
        <stp>[Fichier Market data Bloomberg Multicurve.xlsm]CHF!R96C18</stp>
        <tr r="R96" s="7"/>
      </tp>
      <tp t="e">
        <v>#N/A</v>
        <stp/>
        <stp>##V3_BDHV12</stp>
        <stp>S0234D 42M BLC2 Curncy</stp>
        <stp>Mid</stp>
        <stp>30/12/2016</stp>
        <stp>30/12/2016</stp>
        <stp>[Fichier Market data Bloomberg Multicurve.xlsm]CHF!R38C19</stp>
        <tr r="S38" s="7"/>
      </tp>
      <tp t="e">
        <v>#N/A</v>
        <stp/>
        <stp>##V3_BDHV12</stp>
        <stp>S0340D 37Q BLC2 Curncy</stp>
        <stp>Mid</stp>
        <stp>30/12/2016</stp>
        <stp>30/12/2016</stp>
        <stp>[Fichier Market data Bloomberg Multicurve.xlsm]CHF!R61C38</stp>
        <tr r="AL61" s="7"/>
      </tp>
      <tp t="e">
        <v>#N/A</v>
        <stp/>
        <stp>##V3_BDHV12</stp>
        <stp>S0340D 37Y BLC2 Curncy</stp>
        <stp>Mid</stp>
        <stp>30/12/2016</stp>
        <stp>30/12/2016</stp>
        <stp>[Fichier Market data Bloomberg Multicurve.xlsm]CHF!R91C38</stp>
        <tr r="AL91" s="7"/>
      </tp>
      <tp t="e">
        <v>#N/A</v>
        <stp/>
        <stp>##V3_BDHV12</stp>
        <stp>S0254D 25Y BLC2 Curncy</stp>
        <stp>Mid</stp>
        <stp>30/12/2016</stp>
        <stp>30/12/2016</stp>
        <stp>[Fichier Market data Bloomberg Multicurve.xlsm]CHF!R79C57</stp>
        <tr r="BE79" s="7"/>
      </tp>
      <tp t="e">
        <v>#N/A</v>
        <stp/>
        <stp>##V3_BDHV12</stp>
        <stp>S0234D 41Y BLC2 Curncy</stp>
        <stp>Mid</stp>
        <stp>30/12/2016</stp>
        <stp>30/12/2016</stp>
        <stp>[Fichier Market data Bloomberg Multicurve.xlsm]CHF!R95C19</stp>
        <tr r="S95" s="7"/>
      </tp>
      <tp t="e">
        <v>#N/A</v>
        <stp/>
        <stp>##V3_BDHV12</stp>
        <stp>S0133Z 40Y BLC2 Curncy</stp>
        <stp>Mid</stp>
        <stp>30/12/2016</stp>
        <stp>30/12/2016</stp>
        <stp>[Fichier Market data Bloomberg Multicurve.xlsm]EUR!R94C18</stp>
        <tr r="R94" s="4"/>
      </tp>
      <tp t="e">
        <v>#N/A</v>
        <stp/>
        <stp>##V3_BDHV12</stp>
        <stp>S0232Z 43Y BLC2 Curncy</stp>
        <stp>Mid</stp>
        <stp>30/12/2016</stp>
        <stp>30/12/2016</stp>
        <stp>[Fichier Market data Bloomberg Multicurve.xlsm]EUR!R97C38</stp>
        <tr r="AL97" s="4"/>
      </tp>
      <tp t="e">
        <v>#N/A</v>
        <stp/>
        <stp>##V3_BDHV12</stp>
        <stp>S0045D 30M BLC2 Curncy</stp>
        <stp>Mid</stp>
        <stp>30/12/2016</stp>
        <stp>30/12/2016</stp>
        <stp>[Fichier Market data Bloomberg Multicurve.xlsm]EUR!R34C77</stp>
        <tr r="BY34" s="4"/>
      </tp>
      <tp t="e">
        <v>#N/A</v>
        <stp/>
        <stp>##V3_BDHV12</stp>
        <stp>S0045Z 30Y BLC2 Curncy</stp>
        <stp>Mid</stp>
        <stp>30/12/2016</stp>
        <stp>30/12/2016</stp>
        <stp>[Fichier Market data Bloomberg Multicurve.xlsm]EUR!R84C76</stp>
        <tr r="BX84" s="4"/>
      </tp>
      <tp t="e">
        <v>#N/A</v>
        <stp/>
        <stp>##V3_BDHV12</stp>
        <stp>S0141D 30Q BLC2 Curncy</stp>
        <stp>Mid</stp>
        <stp>30/12/2016</stp>
        <stp>30/12/2016</stp>
        <stp>[Fichier Market data Bloomberg Multicurve.xlsm]GBP!R54C19</stp>
        <tr r="S54" s="6"/>
      </tp>
      <tp t="e">
        <v>#N/A</v>
        <stp/>
        <stp>##V3_BDHV12</stp>
        <stp>S0045Z 30Q BLC2 Curncy</stp>
        <stp>Mid</stp>
        <stp>30/12/2016</stp>
        <stp>30/12/2016</stp>
        <stp>[Fichier Market data Bloomberg Multicurve.xlsm]EUR!R54C76</stp>
        <tr r="BX54" s="4"/>
      </tp>
      <tp t="e">
        <v>#N/A</v>
        <stp/>
        <stp>##V3_BDHV12</stp>
        <stp>S0254D 25Q BLC2 Curncy</stp>
        <stp>Mid</stp>
        <stp>30/12/2016</stp>
        <stp>30/12/2016</stp>
        <stp>[Fichier Market data Bloomberg Multicurve.xlsm]CHF!R49C57</stp>
        <tr r="BE49" s="7"/>
      </tp>
      <tp t="e">
        <v>#N/A</v>
        <stp/>
        <stp>##V3_BDHV12</stp>
        <stp>S0141D 30Y BLC2 Curncy</stp>
        <stp>Mid</stp>
        <stp>30/12/2016</stp>
        <stp>30/12/2016</stp>
        <stp>[Fichier Market data Bloomberg Multicurve.xlsm]GBP!R84C19</stp>
        <tr r="S84" s="6"/>
      </tp>
      <tp t="e">
        <v>#N/A</v>
        <stp/>
        <stp>##V3_BDHV12</stp>
        <stp>S0141Z 30M BLC2 Curncy</stp>
        <stp>Mid</stp>
        <stp>30/12/2016</stp>
        <stp>30/12/2016</stp>
        <stp>[Fichier Market data Bloomberg Multicurve.xlsm]GBP!R34C18</stp>
        <tr r="R34" s="6"/>
      </tp>
      <tp t="e">
        <v>#N/A</v>
        <stp/>
        <stp>##V3_BDHV12</stp>
        <stp>S0254Z 25Q BLC2 Curncy</stp>
        <stp>Mid</stp>
        <stp>30/12/2016</stp>
        <stp>30/12/2016</stp>
        <stp>[Fichier Market data Bloomberg Multicurve.xlsm]CHF!R49C56</stp>
        <tr r="BD49" s="7"/>
      </tp>
      <tp t="e">
        <v>#N/A</v>
        <stp/>
        <stp>##V3_BDHV12</stp>
        <stp>S0141D 30M BLC2 Curncy</stp>
        <stp>Mid</stp>
        <stp>30/12/2016</stp>
        <stp>30/12/2016</stp>
        <stp>[Fichier Market data Bloomberg Multicurve.xlsm]GBP!R34C19</stp>
        <tr r="S34" s="6"/>
      </tp>
      <tp t="e">
        <v>#N/A</v>
        <stp/>
        <stp>##V3_BDHV12</stp>
        <stp>S0141Z 30Y BLC2 Curncy</stp>
        <stp>Mid</stp>
        <stp>30/12/2016</stp>
        <stp>30/12/2016</stp>
        <stp>[Fichier Market data Bloomberg Multicurve.xlsm]GBP!R84C18</stp>
        <tr r="R84" s="6"/>
      </tp>
      <tp t="e">
        <v>#N/A</v>
        <stp/>
        <stp>##V3_BDHV12</stp>
        <stp>S0340Z 37Q BLC2 Curncy</stp>
        <stp>Mid</stp>
        <stp>30/12/2016</stp>
        <stp>30/12/2016</stp>
        <stp>[Fichier Market data Bloomberg Multicurve.xlsm]CHF!R61C37</stp>
        <tr r="AK61" s="7"/>
      </tp>
      <tp t="e">
        <v>#N/A</v>
        <stp/>
        <stp>##V3_BDHV12</stp>
        <stp>S0045D 30Q BLC2 Curncy</stp>
        <stp>Mid</stp>
        <stp>30/12/2016</stp>
        <stp>30/12/2016</stp>
        <stp>[Fichier Market data Bloomberg Multicurve.xlsm]EUR!R54C77</stp>
        <tr r="BY54" s="4"/>
      </tp>
      <tp t="e">
        <v>#N/A</v>
        <stp/>
        <stp>##V3_BDHV12</stp>
        <stp>S0141Z 30Q BLC2 Curncy</stp>
        <stp>Mid</stp>
        <stp>30/12/2016</stp>
        <stp>30/12/2016</stp>
        <stp>[Fichier Market data Bloomberg Multicurve.xlsm]GBP!R54C18</stp>
        <tr r="R54" s="6"/>
      </tp>
      <tp t="e">
        <v>#N/A</v>
        <stp/>
        <stp>##V3_BDHV12</stp>
        <stp>S0340Z 37Y BLC2 Curncy</stp>
        <stp>Mid</stp>
        <stp>30/12/2016</stp>
        <stp>30/12/2016</stp>
        <stp>[Fichier Market data Bloomberg Multicurve.xlsm]CHF!R91C37</stp>
        <tr r="AK91" s="7"/>
      </tp>
      <tp t="e">
        <v>#N/A</v>
        <stp/>
        <stp>##V3_BDHV12</stp>
        <stp>S0045D 30Y BLC2 Curncy</stp>
        <stp>Mid</stp>
        <stp>30/12/2016</stp>
        <stp>30/12/2016</stp>
        <stp>[Fichier Market data Bloomberg Multicurve.xlsm]EUR!R84C77</stp>
        <tr r="BY84" s="4"/>
      </tp>
      <tp t="e">
        <v>#N/A</v>
        <stp/>
        <stp>##V3_BDHV12</stp>
        <stp>S0045Z 30M BLC2 Curncy</stp>
        <stp>Mid</stp>
        <stp>30/12/2016</stp>
        <stp>30/12/2016</stp>
        <stp>[Fichier Market data Bloomberg Multicurve.xlsm]EUR!R34C76</stp>
        <tr r="BX34" s="4"/>
      </tp>
      <tp t="e">
        <v>#N/A</v>
        <stp/>
        <stp>##V3_BDHV12</stp>
        <stp>S0133D 40Y BLC2 Curncy</stp>
        <stp>Mid</stp>
        <stp>30/12/2016</stp>
        <stp>30/12/2016</stp>
        <stp>[Fichier Market data Bloomberg Multicurve.xlsm]EUR!R94C19</stp>
        <tr r="S94" s="4"/>
      </tp>
      <tp t="e">
        <v>#N/A</v>
        <stp/>
        <stp>##V3_BDHV12</stp>
        <stp>S0232D 43Y BLC2 Curncy</stp>
        <stp>Mid</stp>
        <stp>30/12/2016</stp>
        <stp>30/12/2016</stp>
        <stp>[Fichier Market data Bloomberg Multicurve.xlsm]EUR!R97C39</stp>
        <tr r="AM97" s="4"/>
      </tp>
      <tp t="e">
        <v>#N/A</v>
        <stp/>
        <stp>##V3_BDHV12</stp>
        <stp>S0254Z 25Y BLC2 Curncy</stp>
        <stp>Mid</stp>
        <stp>30/12/2016</stp>
        <stp>30/12/2016</stp>
        <stp>[Fichier Market data Bloomberg Multicurve.xlsm]CHF!R79C56</stp>
        <tr r="BD79" s="7"/>
      </tp>
      <tp t="e">
        <v>#N/A</v>
        <stp/>
        <stp>##V3_BDHV12</stp>
        <stp>S0234Z 41Y BLC2 Curncy</stp>
        <stp>Mid</stp>
        <stp>30/12/2016</stp>
        <stp>30/12/2016</stp>
        <stp>[Fichier Market data Bloomberg Multicurve.xlsm]CHF!R95C18</stp>
        <tr r="R95" s="7"/>
      </tp>
      <tp t="e">
        <v>#N/A</v>
        <stp/>
        <stp>##V3_BDHV12</stp>
        <stp>S0340D 36Y BLC2 Curncy</stp>
        <stp>Mid</stp>
        <stp>30/12/2016</stp>
        <stp>30/12/2016</stp>
        <stp>[Fichier Market data Bloomberg Multicurve.xlsm]CHF!R90C38</stp>
        <tr r="AL90" s="7"/>
      </tp>
      <tp t="e">
        <v>#N/A</v>
        <stp/>
        <stp>##V3_BDHV12</stp>
        <stp>S0254D 24Y BLC2 Curncy</stp>
        <stp>Mid</stp>
        <stp>30/12/2016</stp>
        <stp>30/12/2016</stp>
        <stp>[Fichier Market data Bloomberg Multicurve.xlsm]CHF!R78C57</stp>
        <tr r="BE78" s="7"/>
      </tp>
      <tp t="e">
        <v>#N/A</v>
        <stp/>
        <stp>##V3_BDHV12</stp>
        <stp>S0234D 40Y BLC2 Curncy</stp>
        <stp>Mid</stp>
        <stp>30/12/2016</stp>
        <stp>30/12/2016</stp>
        <stp>[Fichier Market data Bloomberg Multicurve.xlsm]CHF!R94C19</stp>
        <tr r="S94" s="7"/>
      </tp>
      <tp t="e">
        <v>#N/A</v>
        <stp/>
        <stp>##V3_BDHV12</stp>
        <stp>S0232D 42M BLC2 Curncy</stp>
        <stp>Mid</stp>
        <stp>30/12/2016</stp>
        <stp>30/12/2016</stp>
        <stp>[Fichier Market data Bloomberg Multicurve.xlsm]EUR!R38C39</stp>
        <tr r="AM38" s="4"/>
      </tp>
      <tp t="e">
        <v>#N/A</v>
        <stp/>
        <stp>##V3_BDHV12</stp>
        <stp>S0133Z 41Y BLC2 Curncy</stp>
        <stp>Mid</stp>
        <stp>30/12/2016</stp>
        <stp>30/12/2016</stp>
        <stp>[Fichier Market data Bloomberg Multicurve.xlsm]EUR!R95C18</stp>
        <tr r="R95" s="4"/>
      </tp>
      <tp t="e">
        <v>#N/A</v>
        <stp/>
        <stp>##V3_BDHV12</stp>
        <stp>S0232Z 42Y BLC2 Curncy</stp>
        <stp>Mid</stp>
        <stp>30/12/2016</stp>
        <stp>30/12/2016</stp>
        <stp>[Fichier Market data Bloomberg Multicurve.xlsm]EUR!R96C38</stp>
        <tr r="AL96" s="4"/>
      </tp>
      <tp t="e">
        <v>#N/A</v>
        <stp/>
        <stp>##V3_BDHV12</stp>
        <stp>S0045Z 31Y BLC2 Curncy</stp>
        <stp>Mid</stp>
        <stp>30/12/2016</stp>
        <stp>30/12/2016</stp>
        <stp>[Fichier Market data Bloomberg Multicurve.xlsm]EUR!R85C76</stp>
        <tr r="BX85" s="4"/>
      </tp>
      <tp t="e">
        <v>#N/A</v>
        <stp/>
        <stp>##V3_BDHV12</stp>
        <stp>S0141D 31Q BLC2 Curncy</stp>
        <stp>Mid</stp>
        <stp>30/12/2016</stp>
        <stp>30/12/2016</stp>
        <stp>[Fichier Market data Bloomberg Multicurve.xlsm]GBP!R55C19</stp>
        <tr r="S55" s="6"/>
      </tp>
      <tp t="e">
        <v>#N/A</v>
        <stp/>
        <stp>##V3_BDHV12</stp>
        <stp>S0045Z 31Q BLC2 Curncy</stp>
        <stp>Mid</stp>
        <stp>30/12/2016</stp>
        <stp>30/12/2016</stp>
        <stp>[Fichier Market data Bloomberg Multicurve.xlsm]EUR!R55C76</stp>
        <tr r="BX55" s="4"/>
      </tp>
      <tp t="e">
        <v>#N/A</v>
        <stp/>
        <stp>##V3_BDHV12</stp>
        <stp>S0141D 31Y BLC2 Curncy</stp>
        <stp>Mid</stp>
        <stp>30/12/2016</stp>
        <stp>30/12/2016</stp>
        <stp>[Fichier Market data Bloomberg Multicurve.xlsm]GBP!R85C19</stp>
        <tr r="S85" s="6"/>
      </tp>
      <tp t="e">
        <v>#N/A</v>
        <stp/>
        <stp>##V3_BDHV12</stp>
        <stp>S0141Z 31Y BLC2 Curncy</stp>
        <stp>Mid</stp>
        <stp>30/12/2016</stp>
        <stp>30/12/2016</stp>
        <stp>[Fichier Market data Bloomberg Multicurve.xlsm]GBP!R85C18</stp>
        <tr r="R85" s="6"/>
      </tp>
      <tp t="e">
        <v>#N/A</v>
        <stp/>
        <stp>##V3_BDHV12</stp>
        <stp>S0045D 31Q BLC2 Curncy</stp>
        <stp>Mid</stp>
        <stp>30/12/2016</stp>
        <stp>30/12/2016</stp>
        <stp>[Fichier Market data Bloomberg Multicurve.xlsm]EUR!R55C77</stp>
        <tr r="BY55" s="4"/>
      </tp>
      <tp t="e">
        <v>#N/A</v>
        <stp/>
        <stp>##V3_BDHV12</stp>
        <stp>S0141Z 31Q BLC2 Curncy</stp>
        <stp>Mid</stp>
        <stp>30/12/2016</stp>
        <stp>30/12/2016</stp>
        <stp>[Fichier Market data Bloomberg Multicurve.xlsm]GBP!R55C18</stp>
        <tr r="R55" s="6"/>
      </tp>
      <tp t="e">
        <v>#N/A</v>
        <stp/>
        <stp>##V3_BDHV12</stp>
        <stp>S0340Z 36Y BLC2 Curncy</stp>
        <stp>Mid</stp>
        <stp>30/12/2016</stp>
        <stp>30/12/2016</stp>
        <stp>[Fichier Market data Bloomberg Multicurve.xlsm]CHF!R90C37</stp>
        <tr r="AK90" s="7"/>
      </tp>
      <tp t="e">
        <v>#N/A</v>
        <stp/>
        <stp>##V3_BDHV12</stp>
        <stp>S0045D 31Y BLC2 Curncy</stp>
        <stp>Mid</stp>
        <stp>30/12/2016</stp>
        <stp>30/12/2016</stp>
        <stp>[Fichier Market data Bloomberg Multicurve.xlsm]EUR!R85C77</stp>
        <tr r="BY85" s="4"/>
      </tp>
      <tp t="e">
        <v>#N/A</v>
        <stp/>
        <stp>##V3_BDHV12</stp>
        <stp>S0133D 41Y BLC2 Curncy</stp>
        <stp>Mid</stp>
        <stp>30/12/2016</stp>
        <stp>30/12/2016</stp>
        <stp>[Fichier Market data Bloomberg Multicurve.xlsm]EUR!R95C19</stp>
        <tr r="S95" s="4"/>
      </tp>
      <tp t="e">
        <v>#N/A</v>
        <stp/>
        <stp>##V3_BDHV12</stp>
        <stp>S0232D 42Y BLC2 Curncy</stp>
        <stp>Mid</stp>
        <stp>30/12/2016</stp>
        <stp>30/12/2016</stp>
        <stp>[Fichier Market data Bloomberg Multicurve.xlsm]EUR!R96C39</stp>
        <tr r="AM96" s="4"/>
      </tp>
      <tp t="e">
        <v>#N/A</v>
        <stp/>
        <stp>##V3_BDHV12</stp>
        <stp>S0232Z 42M BLC2 Curncy</stp>
        <stp>Mid</stp>
        <stp>30/12/2016</stp>
        <stp>30/12/2016</stp>
        <stp>[Fichier Market data Bloomberg Multicurve.xlsm]EUR!R38C38</stp>
        <tr r="AL38" s="4"/>
      </tp>
      <tp t="e">
        <v>#N/A</v>
        <stp/>
        <stp>##V3_BDHV12</stp>
        <stp>S0254Z 24Y BLC2 Curncy</stp>
        <stp>Mid</stp>
        <stp>30/12/2016</stp>
        <stp>30/12/2016</stp>
        <stp>[Fichier Market data Bloomberg Multicurve.xlsm]CHF!R78C56</stp>
        <tr r="BD78" s="7"/>
      </tp>
      <tp t="e">
        <v>#N/A</v>
        <stp/>
        <stp>##V3_BDHV12</stp>
        <stp>S0234Z 40Y BLC2 Curncy</stp>
        <stp>Mid</stp>
        <stp>30/12/2016</stp>
        <stp>30/12/2016</stp>
        <stp>[Fichier Market data Bloomberg Multicurve.xlsm]CHF!R94C18</stp>
        <tr r="R94" s="7"/>
      </tp>
      <tp t="e">
        <v>#N/A</v>
        <stp/>
        <stp>##V3_BDHV12</stp>
        <stp>S0340D 39Q BLC2 Curncy</stp>
        <stp>Mid</stp>
        <stp>30/12/2016</stp>
        <stp>30/12/2016</stp>
        <stp>[Fichier Market data Bloomberg Multicurve.xlsm]CHF!R63C38</stp>
        <tr r="AL63" s="7"/>
      </tp>
      <tp t="e">
        <v>#N/A</v>
        <stp/>
        <stp>##V3_BDHV12</stp>
        <stp>S0340D 39Y BLC2 Curncy</stp>
        <stp>Mid</stp>
        <stp>30/12/2016</stp>
        <stp>30/12/2016</stp>
        <stp>[Fichier Market data Bloomberg Multicurve.xlsm]CHF!R93C38</stp>
        <tr r="AL93" s="7"/>
      </tp>
      <tp t="e">
        <v>#N/A</v>
        <stp/>
        <stp>##V3_BDHV12</stp>
        <stp>S0340Z 39M BLC2 Curncy</stp>
        <stp>Mid</stp>
        <stp>30/12/2016</stp>
        <stp>30/12/2016</stp>
        <stp>[Fichier Market data Bloomberg Multicurve.xlsm]CHF!R37C37</stp>
        <tr r="AK37" s="7"/>
      </tp>
      <tp t="e">
        <v>#N/A</v>
        <stp/>
        <stp>##V3_BDHV12</stp>
        <stp>S0340Z 39Q BLC2 Curncy</stp>
        <stp>Mid</stp>
        <stp>30/12/2016</stp>
        <stp>30/12/2016</stp>
        <stp>[Fichier Market data Bloomberg Multicurve.xlsm]CHF!R63C37</stp>
        <tr r="AK63" s="7"/>
      </tp>
      <tp t="e">
        <v>#N/A</v>
        <stp/>
        <stp>##V3_BDHV12</stp>
        <stp>S0340Z 39Y BLC2 Curncy</stp>
        <stp>Mid</stp>
        <stp>30/12/2016</stp>
        <stp>30/12/2016</stp>
        <stp>[Fichier Market data Bloomberg Multicurve.xlsm]CHF!R93C37</stp>
        <tr r="AK93" s="7"/>
      </tp>
      <tp t="e">
        <v>#N/A</v>
        <stp/>
        <stp>##V3_BDHV12</stp>
        <stp>S0340D 39M BLC2 Curncy</stp>
        <stp>Mid</stp>
        <stp>30/12/2016</stp>
        <stp>30/12/2016</stp>
        <stp>[Fichier Market data Bloomberg Multicurve.xlsm]CHF!R37C38</stp>
        <tr r="AL37" s="7"/>
      </tp>
      <tp t="e">
        <v>#N/A</v>
        <stp/>
        <stp>##V3_BDHV12</stp>
        <stp>S0340D 38Q BLC2 Curncy</stp>
        <stp>Mid</stp>
        <stp>30/12/2016</stp>
        <stp>30/12/2016</stp>
        <stp>[Fichier Market data Bloomberg Multicurve.xlsm]CHF!R62C38</stp>
        <tr r="AL62" s="7"/>
      </tp>
      <tp t="e">
        <v>#N/A</v>
        <stp/>
        <stp>##V3_BDHV12</stp>
        <stp>S0340D 38Y BLC2 Curncy</stp>
        <stp>Mid</stp>
        <stp>30/12/2016</stp>
        <stp>30/12/2016</stp>
        <stp>[Fichier Market data Bloomberg Multicurve.xlsm]CHF!R92C38</stp>
        <tr r="AL92" s="7"/>
      </tp>
      <tp t="e">
        <v>#N/A</v>
        <stp/>
        <stp>##V3_BDHV12</stp>
        <stp>S0340Z 38Q BLC2 Curncy</stp>
        <stp>Mid</stp>
        <stp>30/12/2016</stp>
        <stp>30/12/2016</stp>
        <stp>[Fichier Market data Bloomberg Multicurve.xlsm]CHF!R62C37</stp>
        <tr r="AK62" s="7"/>
      </tp>
      <tp t="e">
        <v>#N/A</v>
        <stp/>
        <stp>##V3_BDHV12</stp>
        <stp>S0340Z 38Y BLC2 Curncy</stp>
        <stp>Mid</stp>
        <stp>30/12/2016</stp>
        <stp>30/12/2016</stp>
        <stp>[Fichier Market data Bloomberg Multicurve.xlsm]CHF!R92C37</stp>
        <tr r="AK92" s="7"/>
      </tp>
      <tp t="e">
        <v>#N/A</v>
        <stp/>
        <stp>##V3_BDHV12</stp>
        <stp>S0254D 29Y BLC2 Curncy</stp>
        <stp>Mid</stp>
        <stp>30/12/2016</stp>
        <stp>30/12/2016</stp>
        <stp>[Fichier Market data Bloomberg Multicurve.xlsm]CHF!R83C57</stp>
        <tr r="BE83" s="7"/>
      </tp>
      <tp t="e">
        <v>#N/A</v>
        <stp/>
        <stp>##V3_BDHV12</stp>
        <stp>S0254D 29Q BLC2 Curncy</stp>
        <stp>Mid</stp>
        <stp>30/12/2016</stp>
        <stp>30/12/2016</stp>
        <stp>[Fichier Market data Bloomberg Multicurve.xlsm]CHF!R53C57</stp>
        <tr r="BE53" s="7"/>
      </tp>
      <tp t="e">
        <v>#N/A</v>
        <stp/>
        <stp>##V3_BDHV12</stp>
        <stp>S0254Z 29Q BLC2 Curncy</stp>
        <stp>Mid</stp>
        <stp>30/12/2016</stp>
        <stp>30/12/2016</stp>
        <stp>[Fichier Market data Bloomberg Multicurve.xlsm]CHF!R53C56</stp>
        <tr r="BD53" s="7"/>
      </tp>
      <tp t="e">
        <v>#N/A</v>
        <stp/>
        <stp>##V3_BDHV12</stp>
        <stp>S0254Z 29Y BLC2 Curncy</stp>
        <stp>Mid</stp>
        <stp>30/12/2016</stp>
        <stp>30/12/2016</stp>
        <stp>[Fichier Market data Bloomberg Multicurve.xlsm]CHF!R83C56</stp>
        <tr r="BD83" s="7"/>
      </tp>
      <tp t="e">
        <v>#N/A</v>
        <stp/>
        <stp>##V3_BDHV12</stp>
        <stp>S0254D 28Y BLC2 Curncy</stp>
        <stp>Mid</stp>
        <stp>30/12/2016</stp>
        <stp>30/12/2016</stp>
        <stp>[Fichier Market data Bloomberg Multicurve.xlsm]CHF!R82C57</stp>
        <tr r="BE82" s="7"/>
      </tp>
      <tp t="e">
        <v>#N/A</v>
        <stp/>
        <stp>##V3_BDHV12</stp>
        <stp>S0254Z 28Y BLC2 Curncy</stp>
        <stp>Mid</stp>
        <stp>30/12/2016</stp>
        <stp>30/12/2016</stp>
        <stp>[Fichier Market data Bloomberg Multicurve.xlsm]CHF!R82C56</stp>
        <tr r="BD82" s="7"/>
      </tp>
      <tp t="e">
        <v>#N/A</v>
        <stp/>
        <stp>##V3_BDHV12</stp>
        <stp>EUBSS35  Curncy</stp>
        <stp>Mid</stp>
        <stp>30/12/2016</stp>
        <stp>30/12/2016</stp>
        <stp>[Fichier Market data Bloomberg Multicurve.xlsm]basis!R49C4</stp>
        <tr r="D49" s="13"/>
      </tp>
      <tp t="e">
        <v>#N/A</v>
        <stp/>
        <stp>##V3_BDHV12</stp>
        <stp>S0141D 38Q BLC2 Curncy</stp>
        <stp>Mid</stp>
        <stp>30/12/2016</stp>
        <stp>30/12/2016</stp>
        <stp>[Fichier Market data Bloomberg Multicurve.xlsm]GBP!R62C19</stp>
        <tr r="S62" s="6"/>
      </tp>
      <tp t="e">
        <v>#N/A</v>
        <stp/>
        <stp>##V3_BDHV12</stp>
        <stp>S0045Z 38Y BLC2 Curncy</stp>
        <stp>Mid</stp>
        <stp>30/12/2016</stp>
        <stp>30/12/2016</stp>
        <stp>[Fichier Market data Bloomberg Multicurve.xlsm]EUR!R92C76</stp>
        <tr r="BX92" s="4"/>
      </tp>
      <tp t="e">
        <v>#N/A</v>
        <stp/>
        <stp>##V3_BDHV12</stp>
        <stp>S0045Z 38Q BLC2 Curncy</stp>
        <stp>Mid</stp>
        <stp>30/12/2016</stp>
        <stp>30/12/2016</stp>
        <stp>[Fichier Market data Bloomberg Multicurve.xlsm]EUR!R62C76</stp>
        <tr r="BX62" s="4"/>
      </tp>
      <tp t="e">
        <v>#N/A</v>
        <stp/>
        <stp>##V3_BDHV12</stp>
        <stp>S0141D 38Y BLC2 Curncy</stp>
        <stp>Mid</stp>
        <stp>30/12/2016</stp>
        <stp>30/12/2016</stp>
        <stp>[Fichier Market data Bloomberg Multicurve.xlsm]GBP!R92C19</stp>
        <tr r="S92" s="6"/>
      </tp>
      <tp t="e">
        <v>#N/A</v>
        <stp/>
        <stp>##V3_BDHV12</stp>
        <stp>S0141Z 38Y BLC2 Curncy</stp>
        <stp>Mid</stp>
        <stp>30/12/2016</stp>
        <stp>30/12/2016</stp>
        <stp>[Fichier Market data Bloomberg Multicurve.xlsm]GBP!R92C18</stp>
        <tr r="R92" s="6"/>
      </tp>
      <tp t="e">
        <v>#N/A</v>
        <stp/>
        <stp>##V3_BDHV12</stp>
        <stp>S0045D 38Q BLC2 Curncy</stp>
        <stp>Mid</stp>
        <stp>30/12/2016</stp>
        <stp>30/12/2016</stp>
        <stp>[Fichier Market data Bloomberg Multicurve.xlsm]EUR!R62C77</stp>
        <tr r="BY62" s="4"/>
      </tp>
      <tp t="e">
        <v>#N/A</v>
        <stp/>
        <stp>##V3_BDHV12</stp>
        <stp>S0045D 38Y BLC2 Curncy</stp>
        <stp>Mid</stp>
        <stp>30/12/2016</stp>
        <stp>30/12/2016</stp>
        <stp>[Fichier Market data Bloomberg Multicurve.xlsm]EUR!R92C77</stp>
        <tr r="BY92" s="4"/>
      </tp>
      <tp t="e">
        <v>#N/A</v>
        <stp/>
        <stp>##V3_BDHV12</stp>
        <stp>S0141Z 38Q BLC2 Curncy</stp>
        <stp>Mid</stp>
        <stp>30/12/2016</stp>
        <stp>30/12/2016</stp>
        <stp>[Fichier Market data Bloomberg Multicurve.xlsm]GBP!R62C18</stp>
        <tr r="R62" s="6"/>
      </tp>
      <tp t="e">
        <v>#N/A</v>
        <stp/>
        <stp>##V3_BDHV12</stp>
        <stp>S0045D 39M BLC2 Curncy</stp>
        <stp>Mid</stp>
        <stp>30/12/2016</stp>
        <stp>30/12/2016</stp>
        <stp>[Fichier Market data Bloomberg Multicurve.xlsm]EUR!R37C77</stp>
        <tr r="BY37" s="4"/>
      </tp>
      <tp t="e">
        <v>#N/A</v>
        <stp/>
        <stp>##V3_BDHV12</stp>
        <stp>S0141D 39Q BLC2 Curncy</stp>
        <stp>Mid</stp>
        <stp>30/12/2016</stp>
        <stp>30/12/2016</stp>
        <stp>[Fichier Market data Bloomberg Multicurve.xlsm]GBP!R63C19</stp>
        <tr r="S63" s="6"/>
      </tp>
      <tp t="e">
        <v>#N/A</v>
        <stp/>
        <stp>##V3_BDHV12</stp>
        <stp>S0045Z 39Y BLC2 Curncy</stp>
        <stp>Mid</stp>
        <stp>30/12/2016</stp>
        <stp>30/12/2016</stp>
        <stp>[Fichier Market data Bloomberg Multicurve.xlsm]EUR!R93C76</stp>
        <tr r="BX93" s="4"/>
      </tp>
      <tp t="e">
        <v>#N/A</v>
        <stp/>
        <stp>##V3_BDHV12</stp>
        <stp>S0141Z 39M BLC2 Curncy</stp>
        <stp>Mid</stp>
        <stp>30/12/2016</stp>
        <stp>30/12/2016</stp>
        <stp>[Fichier Market data Bloomberg Multicurve.xlsm]GBP!R37C18</stp>
        <tr r="R37" s="6"/>
      </tp>
      <tp t="e">
        <v>#N/A</v>
        <stp/>
        <stp>##V3_BDHV12</stp>
        <stp>S0045Z 39Q BLC2 Curncy</stp>
        <stp>Mid</stp>
        <stp>30/12/2016</stp>
        <stp>30/12/2016</stp>
        <stp>[Fichier Market data Bloomberg Multicurve.xlsm]EUR!R63C76</stp>
        <tr r="BX63" s="4"/>
      </tp>
      <tp t="e">
        <v>#N/A</v>
        <stp/>
        <stp>##V3_BDHV12</stp>
        <stp>S0141D 39Y BLC2 Curncy</stp>
        <stp>Mid</stp>
        <stp>30/12/2016</stp>
        <stp>30/12/2016</stp>
        <stp>[Fichier Market data Bloomberg Multicurve.xlsm]GBP!R93C19</stp>
        <tr r="S93" s="6"/>
      </tp>
      <tp t="e">
        <v>#N/A</v>
        <stp/>
        <stp>##V3_BDHV12</stp>
        <stp>S0141Z 39Y BLC2 Curncy</stp>
        <stp>Mid</stp>
        <stp>30/12/2016</stp>
        <stp>30/12/2016</stp>
        <stp>[Fichier Market data Bloomberg Multicurve.xlsm]GBP!R93C18</stp>
        <tr r="R93" s="6"/>
      </tp>
      <tp t="e">
        <v>#N/A</v>
        <stp/>
        <stp>##V3_BDHV12</stp>
        <stp>S0141D 39M BLC2 Curncy</stp>
        <stp>Mid</stp>
        <stp>30/12/2016</stp>
        <stp>30/12/2016</stp>
        <stp>[Fichier Market data Bloomberg Multicurve.xlsm]GBP!R37C19</stp>
        <tr r="S37" s="6"/>
      </tp>
      <tp t="e">
        <v>#N/A</v>
        <stp/>
        <stp>##V3_BDHV12</stp>
        <stp>S0045D 39Q BLC2 Curncy</stp>
        <stp>Mid</stp>
        <stp>30/12/2016</stp>
        <stp>30/12/2016</stp>
        <stp>[Fichier Market data Bloomberg Multicurve.xlsm]EUR!R63C77</stp>
        <tr r="BY63" s="4"/>
      </tp>
      <tp t="e">
        <v>#N/A</v>
        <stp/>
        <stp>##V3_BDHV12</stp>
        <stp>S0045D 39Y BLC2 Curncy</stp>
        <stp>Mid</stp>
        <stp>30/12/2016</stp>
        <stp>30/12/2016</stp>
        <stp>[Fichier Market data Bloomberg Multicurve.xlsm]EUR!R93C77</stp>
        <tr r="BY93" s="4"/>
      </tp>
      <tp t="e">
        <v>#N/A</v>
        <stp/>
        <stp>##V3_BDHV12</stp>
        <stp>S0045Z 39M BLC2 Curncy</stp>
        <stp>Mid</stp>
        <stp>30/12/2016</stp>
        <stp>30/12/2016</stp>
        <stp>[Fichier Market data Bloomberg Multicurve.xlsm]EUR!R37C76</stp>
        <tr r="BX37" s="4"/>
      </tp>
      <tp t="e">
        <v>#N/A</v>
        <stp/>
        <stp>##V3_BDHV12</stp>
        <stp>S0141Z 39Q BLC2 Curncy</stp>
        <stp>Mid</stp>
        <stp>30/12/2016</stp>
        <stp>30/12/2016</stp>
        <stp>[Fichier Market data Bloomberg Multicurve.xlsm]GBP!R63C18</stp>
        <tr r="R63" s="6"/>
      </tp>
      <tp t="e">
        <v>#N/A</v>
        <stp/>
        <stp>##V3_BDHV12</stp>
        <stp>S0042Z 37Y BLC2 Curncy</stp>
        <stp>Mid</stp>
        <stp>30/12/2016</stp>
        <stp>30/12/2016</stp>
        <stp>[Fichier Market data Bloomberg Multicurve.xlsm]USD!R91C18</stp>
        <tr r="R91" s="5"/>
      </tp>
      <tp t="e">
        <v>#N/A</v>
        <stp/>
        <stp>##V3_BDHV12</stp>
        <stp>S0042Z 37Q BLC2 Curncy</stp>
        <stp>Mid</stp>
        <stp>30/12/2016</stp>
        <stp>30/12/2016</stp>
        <stp>[Fichier Market data Bloomberg Multicurve.xlsm]USD!R61C18</stp>
        <tr r="R61" s="5"/>
      </tp>
      <tp t="e">
        <v>#N/A</v>
        <stp/>
        <stp>##V3_BDHV12</stp>
        <stp>S0042D 37Q BLC2 Curncy</stp>
        <stp>Mid</stp>
        <stp>30/12/2016</stp>
        <stp>30/12/2016</stp>
        <stp>[Fichier Market data Bloomberg Multicurve.xlsm]USD!R61C19</stp>
        <tr r="S61" s="5"/>
      </tp>
      <tp t="e">
        <v>#N/A</v>
        <stp/>
        <stp>##V3_BDHV12</stp>
        <stp>S0042D 37Y BLC2 Curncy</stp>
        <stp>Mid</stp>
        <stp>30/12/2016</stp>
        <stp>30/12/2016</stp>
        <stp>[Fichier Market data Bloomberg Multicurve.xlsm]USD!R91C19</stp>
        <tr r="S91" s="5"/>
      </tp>
      <tp t="e">
        <v>#N/A</v>
        <stp/>
        <stp>##V3_BDHV12</stp>
        <stp>S0042Z 36Y BLC2 Curncy</stp>
        <stp>Mid</stp>
        <stp>30/12/2016</stp>
        <stp>30/12/2016</stp>
        <stp>[Fichier Market data Bloomberg Multicurve.xlsm]USD!R90C18</stp>
        <tr r="R90" s="5"/>
      </tp>
      <tp t="e">
        <v>#N/A</v>
        <stp/>
        <stp>##V3_BDHV12</stp>
        <stp>S0042D 36Y BLC2 Curncy</stp>
        <stp>Mid</stp>
        <stp>30/12/2016</stp>
        <stp>30/12/2016</stp>
        <stp>[Fichier Market data Bloomberg Multicurve.xlsm]USD!R90C19</stp>
        <tr r="S90" s="5"/>
      </tp>
      <tp t="e">
        <v>#N/A</v>
        <stp/>
        <stp>##V3_BDHV12</stp>
        <stp>S0042Z 35Y BLC2 Curncy</stp>
        <stp>Mid</stp>
        <stp>30/12/2016</stp>
        <stp>30/12/2016</stp>
        <stp>[Fichier Market data Bloomberg Multicurve.xlsm]USD!R89C18</stp>
        <tr r="R89" s="5"/>
      </tp>
      <tp t="e">
        <v>#N/A</v>
        <stp/>
        <stp>##V3_BDHV12</stp>
        <stp>S0042Z 35Q BLC2 Curncy</stp>
        <stp>Mid</stp>
        <stp>30/12/2016</stp>
        <stp>30/12/2016</stp>
        <stp>[Fichier Market data Bloomberg Multicurve.xlsm]USD!R59C18</stp>
        <tr r="R59" s="5"/>
      </tp>
      <tp t="e">
        <v>#N/A</v>
        <stp/>
        <stp>##V3_BDHV12</stp>
        <stp>S0042D 35Q BLC2 Curncy</stp>
        <stp>Mid</stp>
        <stp>30/12/2016</stp>
        <stp>30/12/2016</stp>
        <stp>[Fichier Market data Bloomberg Multicurve.xlsm]USD!R59C19</stp>
        <tr r="S59" s="5"/>
      </tp>
      <tp t="e">
        <v>#N/A</v>
        <stp/>
        <stp>##V3_BDHV12</stp>
        <stp>S0042D 35Y BLC2 Curncy</stp>
        <stp>Mid</stp>
        <stp>30/12/2016</stp>
        <stp>30/12/2016</stp>
        <stp>[Fichier Market data Bloomberg Multicurve.xlsm]USD!R89C19</stp>
        <tr r="S89" s="5"/>
      </tp>
      <tp t="e">
        <v>#N/A</v>
        <stp/>
        <stp>##V3_BDHV12</stp>
        <stp>S0042Z 34Y BLC2 Curncy</stp>
        <stp>Mid</stp>
        <stp>30/12/2016</stp>
        <stp>30/12/2016</stp>
        <stp>[Fichier Market data Bloomberg Multicurve.xlsm]USD!R88C18</stp>
        <tr r="R88" s="5"/>
      </tp>
      <tp t="e">
        <v>#N/A</v>
        <stp/>
        <stp>##V3_BDHV12</stp>
        <stp>S0042Z 34Q BLC2 Curncy</stp>
        <stp>Mid</stp>
        <stp>30/12/2016</stp>
        <stp>30/12/2016</stp>
        <stp>[Fichier Market data Bloomberg Multicurve.xlsm]USD!R58C18</stp>
        <tr r="R58" s="5"/>
      </tp>
      <tp t="e">
        <v>#N/A</v>
        <stp/>
        <stp>##V3_BDHV12</stp>
        <stp>S0042D 34Q BLC2 Curncy</stp>
        <stp>Mid</stp>
        <stp>30/12/2016</stp>
        <stp>30/12/2016</stp>
        <stp>[Fichier Market data Bloomberg Multicurve.xlsm]USD!R58C19</stp>
        <tr r="S58" s="5"/>
      </tp>
      <tp t="e">
        <v>#N/A</v>
        <stp/>
        <stp>##V3_BDHV12</stp>
        <stp>S0042D 34Y BLC2 Curncy</stp>
        <stp>Mid</stp>
        <stp>30/12/2016</stp>
        <stp>30/12/2016</stp>
        <stp>[Fichier Market data Bloomberg Multicurve.xlsm]USD!R88C19</stp>
        <tr r="S88" s="5"/>
      </tp>
      <tp t="e">
        <v>#N/A</v>
        <stp/>
        <stp>##V3_BDHV12</stp>
        <stp>S0042D 33M BLC2 Curncy</stp>
        <stp>Mid</stp>
        <stp>30/12/2016</stp>
        <stp>30/12/2016</stp>
        <stp>[Fichier Market data Bloomberg Multicurve.xlsm]USD!R35C19</stp>
        <tr r="S35" s="5"/>
      </tp>
      <tp t="e">
        <v>#N/A</v>
        <stp/>
        <stp>##V3_BDHV12</stp>
        <stp>S0042Z 33Y BLC2 Curncy</stp>
        <stp>Mid</stp>
        <stp>30/12/2016</stp>
        <stp>30/12/2016</stp>
        <stp>[Fichier Market data Bloomberg Multicurve.xlsm]USD!R87C18</stp>
        <tr r="R87" s="5"/>
      </tp>
      <tp t="e">
        <v>#N/A</v>
        <stp/>
        <stp>##V3_BDHV12</stp>
        <stp>S0042Z 33Q BLC2 Curncy</stp>
        <stp>Mid</stp>
        <stp>30/12/2016</stp>
        <stp>30/12/2016</stp>
        <stp>[Fichier Market data Bloomberg Multicurve.xlsm]USD!R57C18</stp>
        <tr r="R57" s="5"/>
      </tp>
      <tp t="e">
        <v>#N/A</v>
        <stp/>
        <stp>##V3_BDHV12</stp>
        <stp>S0042D 33Q BLC2 Curncy</stp>
        <stp>Mid</stp>
        <stp>30/12/2016</stp>
        <stp>30/12/2016</stp>
        <stp>[Fichier Market data Bloomberg Multicurve.xlsm]USD!R57C19</stp>
        <tr r="S57" s="5"/>
      </tp>
      <tp t="e">
        <v>#N/A</v>
        <stp/>
        <stp>##V3_BDHV12</stp>
        <stp>S0042Z 33M BLC2 Curncy</stp>
        <stp>Mid</stp>
        <stp>30/12/2016</stp>
        <stp>30/12/2016</stp>
        <stp>[Fichier Market data Bloomberg Multicurve.xlsm]USD!R35C18</stp>
        <tr r="R35" s="5"/>
      </tp>
      <tp t="e">
        <v>#N/A</v>
        <stp/>
        <stp>##V3_BDHV12</stp>
        <stp>S0042D 33Y BLC2 Curncy</stp>
        <stp>Mid</stp>
        <stp>30/12/2016</stp>
        <stp>30/12/2016</stp>
        <stp>[Fichier Market data Bloomberg Multicurve.xlsm]USD!R87C19</stp>
        <tr r="S87" s="5"/>
      </tp>
      <tp t="e">
        <v>#N/A</v>
        <stp/>
        <stp>##V3_BDHV12</stp>
        <stp>S0042Z 32Y BLC2 Curncy</stp>
        <stp>Mid</stp>
        <stp>30/12/2016</stp>
        <stp>30/12/2016</stp>
        <stp>[Fichier Market data Bloomberg Multicurve.xlsm]USD!R86C18</stp>
        <tr r="R86" s="5"/>
      </tp>
      <tp t="e">
        <v>#N/A</v>
        <stp/>
        <stp>##V3_BDHV12</stp>
        <stp>S0042D 32Y BLC2 Curncy</stp>
        <stp>Mid</stp>
        <stp>30/12/2016</stp>
        <stp>30/12/2016</stp>
        <stp>[Fichier Market data Bloomberg Multicurve.xlsm]USD!R86C19</stp>
        <tr r="S86" s="5"/>
      </tp>
      <tp t="e">
        <v>#N/A</v>
        <stp/>
        <stp>##V3_BDHV12</stp>
        <stp>S0042Z 31Y BLC2 Curncy</stp>
        <stp>Mid</stp>
        <stp>30/12/2016</stp>
        <stp>30/12/2016</stp>
        <stp>[Fichier Market data Bloomberg Multicurve.xlsm]USD!R85C18</stp>
        <tr r="R85" s="5"/>
      </tp>
      <tp t="e">
        <v>#N/A</v>
        <stp/>
        <stp>##V3_BDHV12</stp>
        <stp>S0042Z 31Q BLC2 Curncy</stp>
        <stp>Mid</stp>
        <stp>30/12/2016</stp>
        <stp>30/12/2016</stp>
        <stp>[Fichier Market data Bloomberg Multicurve.xlsm]USD!R55C18</stp>
        <tr r="R55" s="5"/>
      </tp>
      <tp t="e">
        <v>#N/A</v>
        <stp/>
        <stp>##V3_BDHV12</stp>
        <stp>S0042D 31Q BLC2 Curncy</stp>
        <stp>Mid</stp>
        <stp>30/12/2016</stp>
        <stp>30/12/2016</stp>
        <stp>[Fichier Market data Bloomberg Multicurve.xlsm]USD!R55C19</stp>
        <tr r="S55" s="5"/>
      </tp>
      <tp t="e">
        <v>#N/A</v>
        <stp/>
        <stp>##V3_BDHV12</stp>
        <stp>S0042D 31Y BLC2 Curncy</stp>
        <stp>Mid</stp>
        <stp>30/12/2016</stp>
        <stp>30/12/2016</stp>
        <stp>[Fichier Market data Bloomberg Multicurve.xlsm]USD!R85C19</stp>
        <tr r="S85" s="5"/>
      </tp>
      <tp t="e">
        <v>#N/A</v>
        <stp/>
        <stp>##V3_BDHV12</stp>
        <stp>S0042D 30M BLC2 Curncy</stp>
        <stp>Mid</stp>
        <stp>30/12/2016</stp>
        <stp>30/12/2016</stp>
        <stp>[Fichier Market data Bloomberg Multicurve.xlsm]USD!R34C19</stp>
        <tr r="S34" s="5"/>
      </tp>
      <tp t="e">
        <v>#N/A</v>
        <stp/>
        <stp>##V3_BDHV12</stp>
        <stp>S0042Z 30Y BLC2 Curncy</stp>
        <stp>Mid</stp>
        <stp>30/12/2016</stp>
        <stp>30/12/2016</stp>
        <stp>[Fichier Market data Bloomberg Multicurve.xlsm]USD!R84C18</stp>
        <tr r="R84" s="5"/>
      </tp>
      <tp t="e">
        <v>#N/A</v>
        <stp/>
        <stp>##V3_BDHV12</stp>
        <stp>S0042Z 30Q BLC2 Curncy</stp>
        <stp>Mid</stp>
        <stp>30/12/2016</stp>
        <stp>30/12/2016</stp>
        <stp>[Fichier Market data Bloomberg Multicurve.xlsm]USD!R54C18</stp>
        <tr r="R54" s="5"/>
      </tp>
      <tp t="e">
        <v>#N/A</v>
        <stp/>
        <stp>##V3_BDHV12</stp>
        <stp>S0042D 30Q BLC2 Curncy</stp>
        <stp>Mid</stp>
        <stp>30/12/2016</stp>
        <stp>30/12/2016</stp>
        <stp>[Fichier Market data Bloomberg Multicurve.xlsm]USD!R54C19</stp>
        <tr r="S54" s="5"/>
      </tp>
      <tp t="e">
        <v>#N/A</v>
        <stp/>
        <stp>##V3_BDHV12</stp>
        <stp>S0042D 30Y BLC2 Curncy</stp>
        <stp>Mid</stp>
        <stp>30/12/2016</stp>
        <stp>30/12/2016</stp>
        <stp>[Fichier Market data Bloomberg Multicurve.xlsm]USD!R84C19</stp>
        <tr r="S84" s="5"/>
      </tp>
      <tp t="e">
        <v>#N/A</v>
        <stp/>
        <stp>##V3_BDHV12</stp>
        <stp>S0042Z 30M BLC2 Curncy</stp>
        <stp>Mid</stp>
        <stp>30/12/2016</stp>
        <stp>30/12/2016</stp>
        <stp>[Fichier Market data Bloomberg Multicurve.xlsm]USD!R34C18</stp>
        <tr r="R34" s="5"/>
      </tp>
      <tp t="e">
        <v>#N/A</v>
        <stp/>
        <stp>##V3_BDHV12</stp>
        <stp>S0042D 39M BLC2 Curncy</stp>
        <stp>Mid</stp>
        <stp>30/12/2016</stp>
        <stp>30/12/2016</stp>
        <stp>[Fichier Market data Bloomberg Multicurve.xlsm]USD!R37C19</stp>
        <tr r="S37" s="5"/>
      </tp>
      <tp t="e">
        <v>#N/A</v>
        <stp/>
        <stp>##V3_BDHV12</stp>
        <stp>S0042Z 39Y BLC2 Curncy</stp>
        <stp>Mid</stp>
        <stp>30/12/2016</stp>
        <stp>30/12/2016</stp>
        <stp>[Fichier Market data Bloomberg Multicurve.xlsm]USD!R93C18</stp>
        <tr r="R93" s="5"/>
      </tp>
      <tp t="e">
        <v>#N/A</v>
        <stp/>
        <stp>##V3_BDHV12</stp>
        <stp>S0042Z 39Q BLC2 Curncy</stp>
        <stp>Mid</stp>
        <stp>30/12/2016</stp>
        <stp>30/12/2016</stp>
        <stp>[Fichier Market data Bloomberg Multicurve.xlsm]USD!R63C18</stp>
        <tr r="R63" s="5"/>
      </tp>
      <tp t="e">
        <v>#N/A</v>
        <stp/>
        <stp>##V3_BDHV12</stp>
        <stp>S0042D 39Q BLC2 Curncy</stp>
        <stp>Mid</stp>
        <stp>30/12/2016</stp>
        <stp>30/12/2016</stp>
        <stp>[Fichier Market data Bloomberg Multicurve.xlsm]USD!R63C19</stp>
        <tr r="S63" s="5"/>
      </tp>
      <tp t="e">
        <v>#N/A</v>
        <stp/>
        <stp>##V3_BDHV12</stp>
        <stp>S0042D 39Y BLC2 Curncy</stp>
        <stp>Mid</stp>
        <stp>30/12/2016</stp>
        <stp>30/12/2016</stp>
        <stp>[Fichier Market data Bloomberg Multicurve.xlsm]USD!R93C19</stp>
        <tr r="S93" s="5"/>
      </tp>
      <tp t="e">
        <v>#N/A</v>
        <stp/>
        <stp>##V3_BDHV12</stp>
        <stp>S0042Z 39M BLC2 Curncy</stp>
        <stp>Mid</stp>
        <stp>30/12/2016</stp>
        <stp>30/12/2016</stp>
        <stp>[Fichier Market data Bloomberg Multicurve.xlsm]USD!R37C18</stp>
        <tr r="R37" s="5"/>
      </tp>
      <tp t="e">
        <v>#N/A</v>
        <stp/>
        <stp>##V3_BDHV12</stp>
        <stp>S0042Z 38Y BLC2 Curncy</stp>
        <stp>Mid</stp>
        <stp>30/12/2016</stp>
        <stp>30/12/2016</stp>
        <stp>[Fichier Market data Bloomberg Multicurve.xlsm]USD!R92C18</stp>
        <tr r="R92" s="5"/>
      </tp>
      <tp t="e">
        <v>#N/A</v>
        <stp/>
        <stp>##V3_BDHV12</stp>
        <stp>S0042Z 38Q BLC2 Curncy</stp>
        <stp>Mid</stp>
        <stp>30/12/2016</stp>
        <stp>30/12/2016</stp>
        <stp>[Fichier Market data Bloomberg Multicurve.xlsm]USD!R62C18</stp>
        <tr r="R62" s="5"/>
      </tp>
      <tp t="e">
        <v>#N/A</v>
        <stp/>
        <stp>##V3_BDHV12</stp>
        <stp>S0042D 38Q BLC2 Curncy</stp>
        <stp>Mid</stp>
        <stp>30/12/2016</stp>
        <stp>30/12/2016</stp>
        <stp>[Fichier Market data Bloomberg Multicurve.xlsm]USD!R62C19</stp>
        <tr r="S62" s="5"/>
      </tp>
      <tp t="e">
        <v>#N/A</v>
        <stp/>
        <stp>##V3_BDHV12</stp>
        <stp>S0042D 38Y BLC2 Curncy</stp>
        <stp>Mid</stp>
        <stp>30/12/2016</stp>
        <stp>30/12/2016</stp>
        <stp>[Fichier Market data Bloomberg Multicurve.xlsm]USD!R92C19</stp>
        <tr r="S92" s="5"/>
      </tp>
      <tp t="e">
        <v>#N/A</v>
        <stp/>
        <stp>##V3_BDHV12</stp>
        <stp>EUBS10  Curncy</stp>
        <stp>Mid</stp>
        <stp>30/12/2016</stp>
        <stp>30/12/2016</stp>
        <stp>[Fichier Market data Bloomberg Multicurve.xlsm]basis!R19C4</stp>
        <tr r="D19" s="13"/>
      </tp>
      <tp t="e">
        <v>#N/A</v>
        <stp/>
        <stp>##V3_BDHV12</stp>
        <stp>JYBS20  Curncy</stp>
        <stp>Mid</stp>
        <stp>30/12/2016</stp>
        <stp>30/12/2016</stp>
        <stp>[Fichier Market data Bloomberg Multicurve.xlsm]basis!R25C7</stp>
        <tr r="G25" s="13"/>
      </tp>
      <tp t="e">
        <v>#N/A</v>
        <stp/>
        <stp>##V3_BDHV12</stp>
        <stp>S0234D 37Q BLC2 Curncy</stp>
        <stp>Mid</stp>
        <stp>30/12/2016</stp>
        <stp>30/12/2016</stp>
        <stp>[Fichier Market data Bloomberg Multicurve.xlsm]CHF!R61C19</stp>
        <tr r="S61" s="7"/>
      </tp>
      <tp t="e">
        <v>#N/A</v>
        <stp/>
        <stp>##V3_BDHV12</stp>
        <stp>S0222D 22Q BLC2 Curncy</stp>
        <stp>Mid</stp>
        <stp>30/12/2016</stp>
        <stp>30/12/2016</stp>
        <stp>[Fichier Market data Bloomberg Multicurve.xlsm]GBP!R46C61</stp>
        <tr r="BI46" s="6"/>
      </tp>
      <tp t="e">
        <v>#N/A</v>
        <stp/>
        <stp>##V3_BDHV12</stp>
        <stp>S0232Z 35Q BLC2 Curncy</stp>
        <stp>Mid</stp>
        <stp>30/12/2016</stp>
        <stp>30/12/2016</stp>
        <stp>[Fichier Market data Bloomberg Multicurve.xlsm]EUR!R59C38</stp>
        <tr r="AL59" s="4"/>
      </tp>
      <tp t="e">
        <v>#N/A</v>
        <stp/>
        <stp>##V3_BDHV12</stp>
        <stp>S0223D 21Q BLC2 Curncy</stp>
        <stp>Mid</stp>
        <stp>30/12/2016</stp>
        <stp>30/12/2016</stp>
        <stp>[Fichier Market data Bloomberg Multicurve.xlsm]GBP!R45C40</stp>
        <tr r="AN45" s="6"/>
      </tp>
      <tp t="e">
        <v>#N/A</v>
        <stp/>
        <stp>##V3_BDHV12</stp>
        <stp>S0021D 24Y BLC2 Curncy</stp>
        <stp>Mid</stp>
        <stp>30/12/2016</stp>
        <stp>30/12/2016</stp>
        <stp>[Fichier Market data Bloomberg Multicurve.xlsm]CHF!R78C76</stp>
        <tr r="BX78" s="7"/>
      </tp>
      <tp t="e">
        <v>#N/A</v>
        <stp/>
        <stp>##V3_BDHV12</stp>
        <stp>S0340D 41Y BLC2 Curncy</stp>
        <stp>Mid</stp>
        <stp>30/12/2016</stp>
        <stp>30/12/2016</stp>
        <stp>[Fichier Market data Bloomberg Multicurve.xlsm]CHF!R95C38</stp>
        <tr r="AL95" s="7"/>
      </tp>
      <tp t="e">
        <v>#N/A</v>
        <stp/>
        <stp>##V3_BDHV12</stp>
        <stp>S0234D 37Y BLC2 Curncy</stp>
        <stp>Mid</stp>
        <stp>30/12/2016</stp>
        <stp>30/12/2016</stp>
        <stp>[Fichier Market data Bloomberg Multicurve.xlsm]CHF!R91C19</stp>
        <tr r="S91" s="7"/>
      </tp>
      <tp t="e">
        <v>#N/A</v>
        <stp/>
        <stp>##V3_BDHV12</stp>
        <stp>S0232Z 35Y BLC2 Curncy</stp>
        <stp>Mid</stp>
        <stp>30/12/2016</stp>
        <stp>30/12/2016</stp>
        <stp>[Fichier Market data Bloomberg Multicurve.xlsm]EUR!R89C38</stp>
        <tr r="AL89" s="4"/>
      </tp>
      <tp t="e">
        <v>#N/A</v>
        <stp/>
        <stp>##V3_BDHV12</stp>
        <stp>S0314Z 19Y BLC2 Curncy</stp>
        <stp>Mid</stp>
        <stp>30/12/2016</stp>
        <stp>30/12/2016</stp>
        <stp>[Fichier Market data Bloomberg Multicurve.xlsm]EUR!R73C96</stp>
        <tr r="CR73" s="4"/>
      </tp>
      <tp t="e">
        <v>#N/A</v>
        <stp/>
        <stp>##V3_BDHV12</stp>
        <stp>S0133Z 36Y BLC2 Curncy</stp>
        <stp>Mid</stp>
        <stp>30/12/2016</stp>
        <stp>30/12/2016</stp>
        <stp>[Fichier Market data Bloomberg Multicurve.xlsm]EUR!R90C18</stp>
        <tr r="R90" s="4"/>
      </tp>
      <tp t="e">
        <v>#N/A</v>
        <stp/>
        <stp>##V3_BDHV12</stp>
        <stp>S0223D 21Y BLC2 Curncy</stp>
        <stp>Mid</stp>
        <stp>30/12/2016</stp>
        <stp>30/12/2016</stp>
        <stp>[Fichier Market data Bloomberg Multicurve.xlsm]GBP!R75C40</stp>
        <tr r="AN75" s="6"/>
      </tp>
      <tp t="e">
        <v>#N/A</v>
        <stp/>
        <stp>##V3_BDHV12</stp>
        <stp>S0222D 22Y BLC2 Curncy</stp>
        <stp>Mid</stp>
        <stp>30/12/2016</stp>
        <stp>30/12/2016</stp>
        <stp>[Fichier Market data Bloomberg Multicurve.xlsm]GBP!R76C61</stp>
        <tr r="BI76" s="6"/>
      </tp>
      <tp t="e">
        <v>#N/A</v>
        <stp/>
        <stp>##V3_BDHV12</stp>
        <stp>S0013D 10M BLC2 Curncy</stp>
        <stp>Mid</stp>
        <stp>30/12/2016</stp>
        <stp>30/12/2016</stp>
        <stp>[Fichier Market data Bloomberg Multicurve.xlsm]JPY!R24C80</stp>
        <tr r="CB24" s="8"/>
      </tp>
      <tp t="e">
        <v>#N/A</v>
        <stp/>
        <stp>##V3_BDHV12</stp>
        <stp>S0314Z 19Q BLC2 Curncy</stp>
        <stp>Mid</stp>
        <stp>30/12/2016</stp>
        <stp>30/12/2016</stp>
        <stp>[Fichier Market data Bloomberg Multicurve.xlsm]EUR!R43C96</stp>
        <tr r="CR43" s="4"/>
      </tp>
      <tp t="e">
        <v>#N/A</v>
        <stp/>
        <stp>##V3_BDHV12</stp>
        <stp>S0223Z 26Y BLC2 Curncy</stp>
        <stp>Mid</stp>
        <stp>30/12/2016</stp>
        <stp>30/12/2016</stp>
        <stp>[Fichier Market data Bloomberg Multicurve.xlsm]GBP!R80C39</stp>
        <tr r="AM80" s="6"/>
      </tp>
      <tp t="e">
        <v>#N/A</v>
        <stp/>
        <stp>##V3_BDHV12</stp>
        <stp>S0314D 19Q BLC2 Curncy</stp>
        <stp>Mid</stp>
        <stp>30/12/2016</stp>
        <stp>30/12/2016</stp>
        <stp>[Fichier Market data Bloomberg Multicurve.xlsm]EUR!R43C97</stp>
        <tr r="CS43" s="4"/>
      </tp>
      <tp t="e">
        <v>#N/A</v>
        <stp/>
        <stp>##V3_BDHV12</stp>
        <stp>S0340Z 41Y BLC2 Curncy</stp>
        <stp>Mid</stp>
        <stp>30/12/2016</stp>
        <stp>30/12/2016</stp>
        <stp>[Fichier Market data Bloomberg Multicurve.xlsm]CHF!R95C37</stp>
        <tr r="AK95" s="7"/>
      </tp>
      <tp t="e">
        <v>#N/A</v>
        <stp/>
        <stp>##V3_BDHV12</stp>
        <stp>S0223Z 26Q BLC2 Curncy</stp>
        <stp>Mid</stp>
        <stp>30/12/2016</stp>
        <stp>30/12/2016</stp>
        <stp>[Fichier Market data Bloomberg Multicurve.xlsm]GBP!R50C39</stp>
        <tr r="AM50" s="6"/>
      </tp>
      <tp t="e">
        <v>#N/A</v>
        <stp/>
        <stp>##V3_BDHV12</stp>
        <stp>S0222Z 22Y BLC2 Curncy</stp>
        <stp>Mid</stp>
        <stp>30/12/2016</stp>
        <stp>30/12/2016</stp>
        <stp>[Fichier Market data Bloomberg Multicurve.xlsm]GBP!R76C60</stp>
        <tr r="BH76" s="6"/>
      </tp>
      <tp t="e">
        <v>#N/A</v>
        <stp/>
        <stp>##V3_BDHV12</stp>
        <stp>S0314D 19Y BLC2 Curncy</stp>
        <stp>Mid</stp>
        <stp>30/12/2016</stp>
        <stp>30/12/2016</stp>
        <stp>[Fichier Market data Bloomberg Multicurve.xlsm]EUR!R73C97</stp>
        <tr r="CS73" s="4"/>
      </tp>
      <tp t="e">
        <v>#N/A</v>
        <stp/>
        <stp>##V3_BDHV12</stp>
        <stp>S0133D 36Y BLC2 Curncy</stp>
        <stp>Mid</stp>
        <stp>30/12/2016</stp>
        <stp>30/12/2016</stp>
        <stp>[Fichier Market data Bloomberg Multicurve.xlsm]EUR!R90C19</stp>
        <tr r="S90" s="4"/>
      </tp>
      <tp t="e">
        <v>#N/A</v>
        <stp/>
        <stp>##V3_BDHV12</stp>
        <stp>S0223D 21M BLC2 Curncy</stp>
        <stp>Mid</stp>
        <stp>30/12/2016</stp>
        <stp>30/12/2016</stp>
        <stp>[Fichier Market data Bloomberg Multicurve.xlsm]GBP!R31C40</stp>
        <tr r="AN31" s="6"/>
      </tp>
      <tp t="e">
        <v>#N/A</v>
        <stp/>
        <stp>##V3_BDHV12</stp>
        <stp>S0021Z 24Y BLC2 Curncy</stp>
        <stp>Mid</stp>
        <stp>30/12/2016</stp>
        <stp>30/12/2016</stp>
        <stp>[Fichier Market data Bloomberg Multicurve.xlsm]CHF!R78C75</stp>
        <tr r="BW78" s="7"/>
      </tp>
      <tp t="e">
        <v>#N/A</v>
        <stp/>
        <stp>##V3_BDHV12</stp>
        <stp>S0232D 35Y BLC2 Curncy</stp>
        <stp>Mid</stp>
        <stp>30/12/2016</stp>
        <stp>30/12/2016</stp>
        <stp>[Fichier Market data Bloomberg Multicurve.xlsm]EUR!R89C39</stp>
        <tr r="AM89" s="4"/>
      </tp>
      <tp t="e">
        <v>#N/A</v>
        <stp/>
        <stp>##V3_BDHV12</stp>
        <stp>S0234Z 37Y BLC2 Curncy</stp>
        <stp>Mid</stp>
        <stp>30/12/2016</stp>
        <stp>30/12/2016</stp>
        <stp>[Fichier Market data Bloomberg Multicurve.xlsm]CHF!R91C18</stp>
        <tr r="R91" s="7"/>
      </tp>
      <tp t="e">
        <v>#N/A</v>
        <stp/>
        <stp>##V3_BDHV12</stp>
        <stp>S0013D 10Y BLC2 Curncy</stp>
        <stp>Mid</stp>
        <stp>30/12/2016</stp>
        <stp>30/12/2016</stp>
        <stp>[Fichier Market data Bloomberg Multicurve.xlsm]JPY!R62C80</stp>
        <tr r="CB62" s="8"/>
      </tp>
      <tp t="e">
        <v>#N/A</v>
        <stp/>
        <stp>##V3_BDHV12</stp>
        <stp>S0232D 35Q BLC2 Curncy</stp>
        <stp>Mid</stp>
        <stp>30/12/2016</stp>
        <stp>30/12/2016</stp>
        <stp>[Fichier Market data Bloomberg Multicurve.xlsm]EUR!R59C39</stp>
        <tr r="AM59" s="4"/>
      </tp>
      <tp t="e">
        <v>#N/A</v>
        <stp/>
        <stp>##V3_BDHV12</stp>
        <stp>S0234Z 37Q BLC2 Curncy</stp>
        <stp>Mid</stp>
        <stp>30/12/2016</stp>
        <stp>30/12/2016</stp>
        <stp>[Fichier Market data Bloomberg Multicurve.xlsm]CHF!R61C18</stp>
        <tr r="R61" s="7"/>
      </tp>
      <tp t="e">
        <v>#N/A</v>
        <stp/>
        <stp>##V3_BDHV12</stp>
        <stp>S0222Z 22Q BLC2 Curncy</stp>
        <stp>Mid</stp>
        <stp>30/12/2016</stp>
        <stp>30/12/2016</stp>
        <stp>[Fichier Market data Bloomberg Multicurve.xlsm]GBP!R46C60</stp>
        <tr r="BH46" s="6"/>
      </tp>
      <tp t="e">
        <v>#N/A</v>
        <stp/>
        <stp>##V3_BDHV12</stp>
        <stp>S0133Z 37Q BLC2 Curncy</stp>
        <stp>Mid</stp>
        <stp>30/12/2016</stp>
        <stp>30/12/2016</stp>
        <stp>[Fichier Market data Bloomberg Multicurve.xlsm]EUR!R61C18</stp>
        <tr r="R61" s="4"/>
      </tp>
      <tp t="e">
        <v>#N/A</v>
        <stp/>
        <stp>##V3_BDHV12</stp>
        <stp>S0222D 23Q BLC2 Curncy</stp>
        <stp>Mid</stp>
        <stp>30/12/2016</stp>
        <stp>30/12/2016</stp>
        <stp>[Fichier Market data Bloomberg Multicurve.xlsm]GBP!R47C61</stp>
        <tr r="BI47" s="6"/>
      </tp>
      <tp t="e">
        <v>#N/A</v>
        <stp/>
        <stp>##V3_BDHV12</stp>
        <stp>S0232Z 34Q BLC2 Curncy</stp>
        <stp>Mid</stp>
        <stp>30/12/2016</stp>
        <stp>30/12/2016</stp>
        <stp>[Fichier Market data Bloomberg Multicurve.xlsm]EUR!R58C38</stp>
        <tr r="AL58" s="4"/>
      </tp>
      <tp t="e">
        <v>#N/A</v>
        <stp/>
        <stp>##V3_BDHV12</stp>
        <stp>S0021D 25Y BLC2 Curncy</stp>
        <stp>Mid</stp>
        <stp>30/12/2016</stp>
        <stp>30/12/2016</stp>
        <stp>[Fichier Market data Bloomberg Multicurve.xlsm]CHF!R79C76</stp>
        <tr r="BX79" s="7"/>
      </tp>
      <tp t="e">
        <v>#N/A</v>
        <stp/>
        <stp>##V3_BDHV12</stp>
        <stp>S0340D 40Y BLC2 Curncy</stp>
        <stp>Mid</stp>
        <stp>30/12/2016</stp>
        <stp>30/12/2016</stp>
        <stp>[Fichier Market data Bloomberg Multicurve.xlsm]CHF!R94C38</stp>
        <tr r="AL94" s="7"/>
      </tp>
      <tp t="e">
        <v>#N/A</v>
        <stp/>
        <stp>##V3_BDHV12</stp>
        <stp>S0234D 36Y BLC2 Curncy</stp>
        <stp>Mid</stp>
        <stp>30/12/2016</stp>
        <stp>30/12/2016</stp>
        <stp>[Fichier Market data Bloomberg Multicurve.xlsm]CHF!R90C19</stp>
        <tr r="S90" s="7"/>
      </tp>
      <tp t="e">
        <v>#N/A</v>
        <stp/>
        <stp>##V3_BDHV12</stp>
        <stp>S0232Z 34Y BLC2 Curncy</stp>
        <stp>Mid</stp>
        <stp>30/12/2016</stp>
        <stp>30/12/2016</stp>
        <stp>[Fichier Market data Bloomberg Multicurve.xlsm]EUR!R88C38</stp>
        <tr r="AL88" s="4"/>
      </tp>
      <tp t="e">
        <v>#N/A</v>
        <stp/>
        <stp>##V3_BDHV12</stp>
        <stp>S0133Z 37Y BLC2 Curncy</stp>
        <stp>Mid</stp>
        <stp>30/12/2016</stp>
        <stp>30/12/2016</stp>
        <stp>[Fichier Market data Bloomberg Multicurve.xlsm]EUR!R91C18</stp>
        <tr r="R91" s="4"/>
      </tp>
      <tp t="e">
        <v>#N/A</v>
        <stp/>
        <stp>##V3_BDHV12</stp>
        <stp>S0314Z 18Y BLC2 Curncy</stp>
        <stp>Mid</stp>
        <stp>30/12/2016</stp>
        <stp>30/12/2016</stp>
        <stp>[Fichier Market data Bloomberg Multicurve.xlsm]EUR!R72C96</stp>
        <tr r="CR72" s="4"/>
      </tp>
      <tp t="e">
        <v>#N/A</v>
        <stp/>
        <stp>##V3_BDHV12</stp>
        <stp>S0223D 20Y BLC2 Curncy</stp>
        <stp>Mid</stp>
        <stp>30/12/2016</stp>
        <stp>30/12/2016</stp>
        <stp>[Fichier Market data Bloomberg Multicurve.xlsm]GBP!R74C40</stp>
        <tr r="AN74" s="6"/>
      </tp>
      <tp t="e">
        <v>#N/A</v>
        <stp/>
        <stp>##V3_BDHV12</stp>
        <stp>S0314D 18M BLC2 Curncy</stp>
        <stp>Mid</stp>
        <stp>30/12/2016</stp>
        <stp>30/12/2016</stp>
        <stp>[Fichier Market data Bloomberg Multicurve.xlsm]EUR!R30C97</stp>
        <tr r="CS30" s="4"/>
      </tp>
      <tp t="e">
        <v>#N/A</v>
        <stp/>
        <stp>##V3_BDHV12</stp>
        <stp>S0222D 23Y BLC2 Curncy</stp>
        <stp>Mid</stp>
        <stp>30/12/2016</stp>
        <stp>30/12/2016</stp>
        <stp>[Fichier Market data Bloomberg Multicurve.xlsm]GBP!R77C61</stp>
        <tr r="BI77" s="6"/>
      </tp>
      <tp t="e">
        <v>#N/A</v>
        <stp/>
        <stp>##V3_BDHV12</stp>
        <stp>S0013D 11M BLC2 Curncy</stp>
        <stp>Mid</stp>
        <stp>30/12/2016</stp>
        <stp>30/12/2016</stp>
        <stp>[Fichier Market data Bloomberg Multicurve.xlsm]JPY!R25C80</stp>
        <tr r="CB25" s="8"/>
      </tp>
      <tp t="e">
        <v>#N/A</v>
        <stp/>
        <stp>##V3_BDHV12</stp>
        <stp>S0314Z 18Q BLC2 Curncy</stp>
        <stp>Mid</stp>
        <stp>30/12/2016</stp>
        <stp>30/12/2016</stp>
        <stp>[Fichier Market data Bloomberg Multicurve.xlsm]EUR!R42C96</stp>
        <tr r="CR42" s="4"/>
      </tp>
      <tp t="e">
        <v>#N/A</v>
        <stp/>
        <stp>##V3_BDHV12</stp>
        <stp>S0021D 25Q BLC2 Curncy</stp>
        <stp>Mid</stp>
        <stp>30/12/2016</stp>
        <stp>30/12/2016</stp>
        <stp>[Fichier Market data Bloomberg Multicurve.xlsm]CHF!R49C76</stp>
        <tr r="BX49" s="7"/>
      </tp>
      <tp t="e">
        <v>#N/A</v>
        <stp/>
        <stp>##V3_BDHV12</stp>
        <stp>S0223Z 27M BLC2 Curncy</stp>
        <stp>Mid</stp>
        <stp>30/12/2016</stp>
        <stp>30/12/2016</stp>
        <stp>[Fichier Market data Bloomberg Multicurve.xlsm]GBP!R33C39</stp>
        <tr r="AM33" s="6"/>
      </tp>
      <tp t="e">
        <v>#N/A</v>
        <stp/>
        <stp>##V3_BDHV12</stp>
        <stp>S0223Z 27Y BLC2 Curncy</stp>
        <stp>Mid</stp>
        <stp>30/12/2016</stp>
        <stp>30/12/2016</stp>
        <stp>[Fichier Market data Bloomberg Multicurve.xlsm]GBP!R81C39</stp>
        <tr r="AM81" s="6"/>
      </tp>
      <tp t="e">
        <v>#N/A</v>
        <stp/>
        <stp>##V3_BDHV12</stp>
        <stp>S0021Z 25Q BLC2 Curncy</stp>
        <stp>Mid</stp>
        <stp>30/12/2016</stp>
        <stp>30/12/2016</stp>
        <stp>[Fichier Market data Bloomberg Multicurve.xlsm]CHF!R49C75</stp>
        <tr r="BW49" s="7"/>
      </tp>
      <tp t="e">
        <v>#N/A</v>
        <stp/>
        <stp>##V3_BDHV12</stp>
        <stp>S0314D 18Q BLC2 Curncy</stp>
        <stp>Mid</stp>
        <stp>30/12/2016</stp>
        <stp>30/12/2016</stp>
        <stp>[Fichier Market data Bloomberg Multicurve.xlsm]EUR!R42C97</stp>
        <tr r="CS42" s="4"/>
      </tp>
      <tp t="e">
        <v>#N/A</v>
        <stp/>
        <stp>##V3_BDHV12</stp>
        <stp>S0340Z 40Y BLC2 Curncy</stp>
        <stp>Mid</stp>
        <stp>30/12/2016</stp>
        <stp>30/12/2016</stp>
        <stp>[Fichier Market data Bloomberg Multicurve.xlsm]CHF!R94C37</stp>
        <tr r="AK94" s="7"/>
      </tp>
      <tp t="e">
        <v>#N/A</v>
        <stp/>
        <stp>##V3_BDHV12</stp>
        <stp>S0223Z 27Q BLC2 Curncy</stp>
        <stp>Mid</stp>
        <stp>30/12/2016</stp>
        <stp>30/12/2016</stp>
        <stp>[Fichier Market data Bloomberg Multicurve.xlsm]GBP!R51C39</stp>
        <tr r="AM51" s="6"/>
      </tp>
      <tp t="e">
        <v>#N/A</v>
        <stp/>
        <stp>##V3_BDHV12</stp>
        <stp>S0222Z 23Y BLC2 Curncy</stp>
        <stp>Mid</stp>
        <stp>30/12/2016</stp>
        <stp>30/12/2016</stp>
        <stp>[Fichier Market data Bloomberg Multicurve.xlsm]GBP!R77C60</stp>
        <tr r="BH77" s="6"/>
      </tp>
      <tp t="e">
        <v>#N/A</v>
        <stp/>
        <stp>##V3_BDHV12</stp>
        <stp>S0314Z 18M BLC2 Curncy</stp>
        <stp>Mid</stp>
        <stp>30/12/2016</stp>
        <stp>30/12/2016</stp>
        <stp>[Fichier Market data Bloomberg Multicurve.xlsm]EUR!R30C96</stp>
        <tr r="CR30" s="4"/>
      </tp>
      <tp t="e">
        <v>#N/A</v>
        <stp/>
        <stp>##V3_BDHV12</stp>
        <stp>S0133D 37Y BLC2 Curncy</stp>
        <stp>Mid</stp>
        <stp>30/12/2016</stp>
        <stp>30/12/2016</stp>
        <stp>[Fichier Market data Bloomberg Multicurve.xlsm]EUR!R91C19</stp>
        <tr r="S91" s="4"/>
      </tp>
      <tp t="e">
        <v>#N/A</v>
        <stp/>
        <stp>##V3_BDHV12</stp>
        <stp>S0314D 18Y BLC2 Curncy</stp>
        <stp>Mid</stp>
        <stp>30/12/2016</stp>
        <stp>30/12/2016</stp>
        <stp>[Fichier Market data Bloomberg Multicurve.xlsm]EUR!R72C97</stp>
        <tr r="CS72" s="4"/>
      </tp>
      <tp t="e">
        <v>#N/A</v>
        <stp/>
        <stp>##V3_BDHV12</stp>
        <stp>S0021Z 25Y BLC2 Curncy</stp>
        <stp>Mid</stp>
        <stp>30/12/2016</stp>
        <stp>30/12/2016</stp>
        <stp>[Fichier Market data Bloomberg Multicurve.xlsm]CHF!R79C75</stp>
        <tr r="BW79" s="7"/>
      </tp>
      <tp t="e">
        <v>#N/A</v>
        <stp/>
        <stp>##V3_BDHV12</stp>
        <stp>S0232D 34Y BLC2 Curncy</stp>
        <stp>Mid</stp>
        <stp>30/12/2016</stp>
        <stp>30/12/2016</stp>
        <stp>[Fichier Market data Bloomberg Multicurve.xlsm]EUR!R88C39</stp>
        <tr r="AM88" s="4"/>
      </tp>
      <tp t="e">
        <v>#N/A</v>
        <stp/>
        <stp>##V3_BDHV12</stp>
        <stp>S0234Z 36Y BLC2 Curncy</stp>
        <stp>Mid</stp>
        <stp>30/12/2016</stp>
        <stp>30/12/2016</stp>
        <stp>[Fichier Market data Bloomberg Multicurve.xlsm]CHF!R90C18</stp>
        <tr r="R90" s="7"/>
      </tp>
      <tp t="e">
        <v>#N/A</v>
        <stp/>
        <stp>##V3_BDHV12</stp>
        <stp>S0013D 11Y BLC2 Curncy</stp>
        <stp>Mid</stp>
        <stp>30/12/2016</stp>
        <stp>30/12/2016</stp>
        <stp>[Fichier Market data Bloomberg Multicurve.xlsm]JPY!R63C80</stp>
        <tr r="CB63" s="8"/>
      </tp>
      <tp t="e">
        <v>#N/A</v>
        <stp/>
        <stp>##V3_BDHV12</stp>
        <stp>S0232D 34Q BLC2 Curncy</stp>
        <stp>Mid</stp>
        <stp>30/12/2016</stp>
        <stp>30/12/2016</stp>
        <stp>[Fichier Market data Bloomberg Multicurve.xlsm]EUR!R58C39</stp>
        <tr r="AM58" s="4"/>
      </tp>
      <tp t="e">
        <v>#N/A</v>
        <stp/>
        <stp>##V3_BDHV12</stp>
        <stp>S0222Z 23Q BLC2 Curncy</stp>
        <stp>Mid</stp>
        <stp>30/12/2016</stp>
        <stp>30/12/2016</stp>
        <stp>[Fichier Market data Bloomberg Multicurve.xlsm]GBP!R47C60</stp>
        <tr r="BH47" s="6"/>
      </tp>
      <tp t="e">
        <v>#N/A</v>
        <stp/>
        <stp>##V3_BDHV12</stp>
        <stp>S0133D 37Q BLC2 Curncy</stp>
        <stp>Mid</stp>
        <stp>30/12/2016</stp>
        <stp>30/12/2016</stp>
        <stp>[Fichier Market data Bloomberg Multicurve.xlsm]EUR!R61C19</stp>
        <tr r="S61" s="4"/>
      </tp>
      <tp t="e">
        <v>#N/A</v>
        <stp/>
        <stp>##V3_BDHV12</stp>
        <stp>S0232Z 37Q BLC2 Curncy</stp>
        <stp>Mid</stp>
        <stp>30/12/2016</stp>
        <stp>30/12/2016</stp>
        <stp>[Fichier Market data Bloomberg Multicurve.xlsm]EUR!R61C38</stp>
        <tr r="AL61" s="4"/>
      </tp>
      <tp t="e">
        <v>#N/A</v>
        <stp/>
        <stp>##V3_BDHV12</stp>
        <stp>S0234D 35Q BLC2 Curncy</stp>
        <stp>Mid</stp>
        <stp>30/12/2016</stp>
        <stp>30/12/2016</stp>
        <stp>[Fichier Market data Bloomberg Multicurve.xlsm]CHF!R59C19</stp>
        <tr r="S59" s="7"/>
      </tp>
      <tp t="e">
        <v>#N/A</v>
        <stp/>
        <stp>##V3_BDHV12</stp>
        <stp>S0133Z 34Q BLC2 Curncy</stp>
        <stp>Mid</stp>
        <stp>30/12/2016</stp>
        <stp>30/12/2016</stp>
        <stp>[Fichier Market data Bloomberg Multicurve.xlsm]EUR!R58C18</stp>
        <tr r="R58" s="4"/>
      </tp>
      <tp t="e">
        <v>#N/A</v>
        <stp/>
        <stp>##V3_BDHV12</stp>
        <stp>S0223D 23Q BLC2 Curncy</stp>
        <stp>Mid</stp>
        <stp>30/12/2016</stp>
        <stp>30/12/2016</stp>
        <stp>[Fichier Market data Bloomberg Multicurve.xlsm]GBP!R47C40</stp>
        <tr r="AN47" s="6"/>
      </tp>
      <tp t="e">
        <v>#N/A</v>
        <stp/>
        <stp>##V3_BDHV12</stp>
        <stp>S0234D 35Y BLC2 Curncy</stp>
        <stp>Mid</stp>
        <stp>30/12/2016</stp>
        <stp>30/12/2016</stp>
        <stp>[Fichier Market data Bloomberg Multicurve.xlsm]CHF!R89C19</stp>
        <tr r="S89" s="7"/>
      </tp>
      <tp t="e">
        <v>#N/A</v>
        <stp/>
        <stp>##V3_BDHV12</stp>
        <stp>S0340D 43Y BLC2 Curncy</stp>
        <stp>Mid</stp>
        <stp>30/12/2016</stp>
        <stp>30/12/2016</stp>
        <stp>[Fichier Market data Bloomberg Multicurve.xlsm]CHF!R97C38</stp>
        <tr r="AL97" s="7"/>
      </tp>
      <tp t="e">
        <v>#N/A</v>
        <stp/>
        <stp>##V3_BDHV12</stp>
        <stp>S0133Z 34Y BLC2 Curncy</stp>
        <stp>Mid</stp>
        <stp>30/12/2016</stp>
        <stp>30/12/2016</stp>
        <stp>[Fichier Market data Bloomberg Multicurve.xlsm]EUR!R88C18</stp>
        <tr r="R88" s="4"/>
      </tp>
      <tp t="e">
        <v>#N/A</v>
        <stp/>
        <stp>##V3_BDHV12</stp>
        <stp>S0232Z 37Y BLC2 Curncy</stp>
        <stp>Mid</stp>
        <stp>30/12/2016</stp>
        <stp>30/12/2016</stp>
        <stp>[Fichier Market data Bloomberg Multicurve.xlsm]EUR!R91C38</stp>
        <tr r="AL91" s="4"/>
      </tp>
      <tp t="e">
        <v>#N/A</v>
        <stp/>
        <stp>##V3_BDHV12</stp>
        <stp>S0223D 23Y BLC2 Curncy</stp>
        <stp>Mid</stp>
        <stp>30/12/2016</stp>
        <stp>30/12/2016</stp>
        <stp>[Fichier Market data Bloomberg Multicurve.xlsm]GBP!R77C40</stp>
        <tr r="AN77" s="6"/>
      </tp>
      <tp t="e">
        <v>#N/A</v>
        <stp/>
        <stp>##V3_BDHV12</stp>
        <stp>S0045Z 44Y BLC2 Curncy</stp>
        <stp>Mid</stp>
        <stp>30/12/2016</stp>
        <stp>30/12/2016</stp>
        <stp>[Fichier Market data Bloomberg Multicurve.xlsm]EUR!R98C76</stp>
        <tr r="BX98" s="4"/>
      </tp>
      <tp t="e">
        <v>#N/A</v>
        <stp/>
        <stp>##V3_BDHV12</stp>
        <stp>S0222D 20Y BLC2 Curncy</stp>
        <stp>Mid</stp>
        <stp>30/12/2016</stp>
        <stp>30/12/2016</stp>
        <stp>[Fichier Market data Bloomberg Multicurve.xlsm]GBP!R74C61</stp>
        <tr r="BI74" s="6"/>
      </tp>
      <tp t="e">
        <v>#N/A</v>
        <stp/>
        <stp>##V3_BDHV12</stp>
        <stp>S0021D 26Y BLC2 Curncy</stp>
        <stp>Mid</stp>
        <stp>30/12/2016</stp>
        <stp>30/12/2016</stp>
        <stp>[Fichier Market data Bloomberg Multicurve.xlsm]CHF!R80C76</stp>
        <tr r="BX80" s="7"/>
      </tp>
      <tp t="e">
        <v>#N/A</v>
        <stp/>
        <stp>##V3_BDHV12</stp>
        <stp>S0021D 26Q BLC2 Curncy</stp>
        <stp>Mid</stp>
        <stp>30/12/2016</stp>
        <stp>30/12/2016</stp>
        <stp>[Fichier Market data Bloomberg Multicurve.xlsm]CHF!R50C76</stp>
        <tr r="BX50" s="7"/>
      </tp>
      <tp t="e">
        <v>#N/A</v>
        <stp/>
        <stp>##V3_BDHV12</stp>
        <stp>S0141D 44Y BLC2 Curncy</stp>
        <stp>Mid</stp>
        <stp>30/12/2016</stp>
        <stp>30/12/2016</stp>
        <stp>[Fichier Market data Bloomberg Multicurve.xlsm]GBP!R98C19</stp>
        <tr r="S98" s="6"/>
      </tp>
      <tp t="e">
        <v>#N/A</v>
        <stp/>
        <stp>##V3_BDHV12</stp>
        <stp>S0141Z 44Y BLC2 Curncy</stp>
        <stp>Mid</stp>
        <stp>30/12/2016</stp>
        <stp>30/12/2016</stp>
        <stp>[Fichier Market data Bloomberg Multicurve.xlsm]GBP!R98C18</stp>
        <tr r="R98" s="6"/>
      </tp>
      <tp t="e">
        <v>#N/A</v>
        <stp/>
        <stp>##V3_BDHV12</stp>
        <stp>S0021Z 26Q BLC2 Curncy</stp>
        <stp>Mid</stp>
        <stp>30/12/2016</stp>
        <stp>30/12/2016</stp>
        <stp>[Fichier Market data Bloomberg Multicurve.xlsm]CHF!R50C75</stp>
        <tr r="BW50" s="7"/>
      </tp>
      <tp t="e">
        <v>#N/A</v>
        <stp/>
        <stp>##V3_BDHV12</stp>
        <stp>S0340Z 43Y BLC2 Curncy</stp>
        <stp>Mid</stp>
        <stp>30/12/2016</stp>
        <stp>30/12/2016</stp>
        <stp>[Fichier Market data Bloomberg Multicurve.xlsm]CHF!R97C37</stp>
        <tr r="AK97" s="7"/>
      </tp>
      <tp t="e">
        <v>#N/A</v>
        <stp/>
        <stp>##V3_BDHV12</stp>
        <stp>S0021Z 26Y BLC2 Curncy</stp>
        <stp>Mid</stp>
        <stp>30/12/2016</stp>
        <stp>30/12/2016</stp>
        <stp>[Fichier Market data Bloomberg Multicurve.xlsm]CHF!R80C75</stp>
        <tr r="BW80" s="7"/>
      </tp>
      <tp t="e">
        <v>#N/A</v>
        <stp/>
        <stp>##V3_BDHV12</stp>
        <stp>S0045D 44Y BLC2 Curncy</stp>
        <stp>Mid</stp>
        <stp>30/12/2016</stp>
        <stp>30/12/2016</stp>
        <stp>[Fichier Market data Bloomberg Multicurve.xlsm]EUR!R98C77</stp>
        <tr r="BY98" s="4"/>
      </tp>
      <tp t="e">
        <v>#N/A</v>
        <stp/>
        <stp>##V3_BDHV12</stp>
        <stp>S0222Z 20Y BLC2 Curncy</stp>
        <stp>Mid</stp>
        <stp>30/12/2016</stp>
        <stp>30/12/2016</stp>
        <stp>[Fichier Market data Bloomberg Multicurve.xlsm]GBP!R74C60</stp>
        <tr r="BH74" s="6"/>
      </tp>
      <tp t="e">
        <v>#N/A</v>
        <stp/>
        <stp>##V3_BDHV12</stp>
        <stp>S0232D 37Y BLC2 Curncy</stp>
        <stp>Mid</stp>
        <stp>30/12/2016</stp>
        <stp>30/12/2016</stp>
        <stp>[Fichier Market data Bloomberg Multicurve.xlsm]EUR!R91C39</stp>
        <tr r="AM91" s="4"/>
      </tp>
      <tp t="e">
        <v>#N/A</v>
        <stp/>
        <stp>##V3_BDHV12</stp>
        <stp>S0133D 34Y BLC2 Curncy</stp>
        <stp>Mid</stp>
        <stp>30/12/2016</stp>
        <stp>30/12/2016</stp>
        <stp>[Fichier Market data Bloomberg Multicurve.xlsm]EUR!R88C19</stp>
        <tr r="S88" s="4"/>
      </tp>
      <tp t="e">
        <v>#N/A</v>
        <stp/>
        <stp>##V3_BDHV12</stp>
        <stp>S0234Z 35Y BLC2 Curncy</stp>
        <stp>Mid</stp>
        <stp>30/12/2016</stp>
        <stp>30/12/2016</stp>
        <stp>[Fichier Market data Bloomberg Multicurve.xlsm]CHF!R89C18</stp>
        <tr r="R89" s="7"/>
      </tp>
      <tp t="e">
        <v>#N/A</v>
        <stp/>
        <stp>##V3_BDHV12</stp>
        <stp>S0013D 12Y BLC2 Curncy</stp>
        <stp>Mid</stp>
        <stp>30/12/2016</stp>
        <stp>30/12/2016</stp>
        <stp>[Fichier Market data Bloomberg Multicurve.xlsm]JPY!R64C80</stp>
        <tr r="CB64" s="8"/>
      </tp>
      <tp t="e">
        <v>#N/A</v>
        <stp/>
        <stp>##V3_BDHV12</stp>
        <stp>S0133D 34Q BLC2 Curncy</stp>
        <stp>Mid</stp>
        <stp>30/12/2016</stp>
        <stp>30/12/2016</stp>
        <stp>[Fichier Market data Bloomberg Multicurve.xlsm]EUR!R58C19</stp>
        <tr r="S58" s="4"/>
      </tp>
      <tp t="e">
        <v>#N/A</v>
        <stp/>
        <stp>##V3_BDHV12</stp>
        <stp>S0234Z 35Q BLC2 Curncy</stp>
        <stp>Mid</stp>
        <stp>30/12/2016</stp>
        <stp>30/12/2016</stp>
        <stp>[Fichier Market data Bloomberg Multicurve.xlsm]CHF!R59C18</stp>
        <tr r="R59" s="7"/>
      </tp>
      <tp t="e">
        <v>#N/A</v>
        <stp/>
        <stp>##V3_BDHV12</stp>
        <stp>S0223Z 24Y BLC2 Curncy</stp>
        <stp>Mid</stp>
        <stp>30/12/2016</stp>
        <stp>30/12/2016</stp>
        <stp>[Fichier Market data Bloomberg Multicurve.xlsm]GBP!R78C39</stp>
        <tr r="AM78" s="6"/>
      </tp>
      <tp t="e">
        <v>#N/A</v>
        <stp/>
        <stp>##V3_BDHV12</stp>
        <stp>S0232D 37Q BLC2 Curncy</stp>
        <stp>Mid</stp>
        <stp>30/12/2016</stp>
        <stp>30/12/2016</stp>
        <stp>[Fichier Market data Bloomberg Multicurve.xlsm]EUR!R61C39</stp>
        <tr r="AM61" s="4"/>
      </tp>
      <tp t="e">
        <v>#N/A</v>
        <stp/>
        <stp>##V3_BDHV12</stp>
        <stp>S0234D 34Q BLC2 Curncy</stp>
        <stp>Mid</stp>
        <stp>30/12/2016</stp>
        <stp>30/12/2016</stp>
        <stp>[Fichier Market data Bloomberg Multicurve.xlsm]CHF!R58C19</stp>
        <tr r="S58" s="7"/>
      </tp>
      <tp t="e">
        <v>#N/A</v>
        <stp/>
        <stp>##V3_BDHV12</stp>
        <stp>S0222D 21Q BLC2 Curncy</stp>
        <stp>Mid</stp>
        <stp>30/12/2016</stp>
        <stp>30/12/2016</stp>
        <stp>[Fichier Market data Bloomberg Multicurve.xlsm]GBP!R45C61</stp>
        <tr r="BI45" s="6"/>
      </tp>
      <tp t="e">
        <v>#N/A</v>
        <stp/>
        <stp>##V3_BDHV12</stp>
        <stp>S0133Z 35Q BLC2 Curncy</stp>
        <stp>Mid</stp>
        <stp>30/12/2016</stp>
        <stp>30/12/2016</stp>
        <stp>[Fichier Market data Bloomberg Multicurve.xlsm]EUR!R59C18</stp>
        <tr r="R59" s="4"/>
      </tp>
      <tp t="e">
        <v>#N/A</v>
        <stp/>
        <stp>##V3_BDHV12</stp>
        <stp>S0223D 22Q BLC2 Curncy</stp>
        <stp>Mid</stp>
        <stp>30/12/2016</stp>
        <stp>30/12/2016</stp>
        <stp>[Fichier Market data Bloomberg Multicurve.xlsm]GBP!R46C40</stp>
        <tr r="AN46" s="6"/>
      </tp>
      <tp t="e">
        <v>#N/A</v>
        <stp/>
        <stp>##V3_BDHV12</stp>
        <stp>S0234D 34Y BLC2 Curncy</stp>
        <stp>Mid</stp>
        <stp>30/12/2016</stp>
        <stp>30/12/2016</stp>
        <stp>[Fichier Market data Bloomberg Multicurve.xlsm]CHF!R88C19</stp>
        <tr r="S88" s="7"/>
      </tp>
      <tp t="e">
        <v>#N/A</v>
        <stp/>
        <stp>##V3_BDHV12</stp>
        <stp>S0340D 42Y BLC2 Curncy</stp>
        <stp>Mid</stp>
        <stp>30/12/2016</stp>
        <stp>30/12/2016</stp>
        <stp>[Fichier Market data Bloomberg Multicurve.xlsm]CHF!R96C38</stp>
        <tr r="AL96" s="7"/>
      </tp>
      <tp t="e">
        <v>#N/A</v>
        <stp/>
        <stp>##V3_BDHV12</stp>
        <stp>S0133Z 35Y BLC2 Curncy</stp>
        <stp>Mid</stp>
        <stp>30/12/2016</stp>
        <stp>30/12/2016</stp>
        <stp>[Fichier Market data Bloomberg Multicurve.xlsm]EUR!R89C18</stp>
        <tr r="R89" s="4"/>
      </tp>
      <tp t="e">
        <v>#N/A</v>
        <stp/>
        <stp>##V3_BDHV12</stp>
        <stp>S0222Z 21M BLC2 Curncy</stp>
        <stp>Mid</stp>
        <stp>30/12/2016</stp>
        <stp>30/12/2016</stp>
        <stp>[Fichier Market data Bloomberg Multicurve.xlsm]GBP!R31C60</stp>
        <tr r="BH31" s="6"/>
      </tp>
      <tp t="e">
        <v>#N/A</v>
        <stp/>
        <stp>##V3_BDHV12</stp>
        <stp>S0232Z 36Y BLC2 Curncy</stp>
        <stp>Mid</stp>
        <stp>30/12/2016</stp>
        <stp>30/12/2016</stp>
        <stp>[Fichier Market data Bloomberg Multicurve.xlsm]EUR!R90C38</stp>
        <tr r="AL90" s="4"/>
      </tp>
      <tp t="e">
        <v>#N/A</v>
        <stp/>
        <stp>##V3_BDHV12</stp>
        <stp>S0045D 45M BLC2 Curncy</stp>
        <stp>Mid</stp>
        <stp>30/12/2016</stp>
        <stp>30/12/2016</stp>
        <stp>[Fichier Market data Bloomberg Multicurve.xlsm]EUR!R39C77</stp>
        <tr r="BY39" s="4"/>
      </tp>
      <tp t="e">
        <v>#N/A</v>
        <stp/>
        <stp>##V3_BDHV12</stp>
        <stp>S0223D 22Y BLC2 Curncy</stp>
        <stp>Mid</stp>
        <stp>30/12/2016</stp>
        <stp>30/12/2016</stp>
        <stp>[Fichier Market data Bloomberg Multicurve.xlsm]GBP!R76C40</stp>
        <tr r="AN76" s="6"/>
      </tp>
      <tp t="e">
        <v>#N/A</v>
        <stp/>
        <stp>##V3_BDHV12</stp>
        <stp>S0021Z 27M BLC2 Curncy</stp>
        <stp>Mid</stp>
        <stp>30/12/2016</stp>
        <stp>30/12/2016</stp>
        <stp>[Fichier Market data Bloomberg Multicurve.xlsm]CHF!R33C75</stp>
        <tr r="BW33" s="7"/>
      </tp>
      <tp t="e">
        <v>#N/A</v>
        <stp/>
        <stp>##V3_BDHV12</stp>
        <stp>S0045Z 45Y BLC2 Curncy</stp>
        <stp>Mid</stp>
        <stp>30/12/2016</stp>
        <stp>30/12/2016</stp>
        <stp>[Fichier Market data Bloomberg Multicurve.xlsm]EUR!R99C76</stp>
        <tr r="BX99" s="4"/>
      </tp>
      <tp t="e">
        <v>#N/A</v>
        <stp/>
        <stp>##V3_BDHV12</stp>
        <stp>S0222D 21Y BLC2 Curncy</stp>
        <stp>Mid</stp>
        <stp>30/12/2016</stp>
        <stp>30/12/2016</stp>
        <stp>[Fichier Market data Bloomberg Multicurve.xlsm]GBP!R75C61</stp>
        <tr r="BI75" s="6"/>
      </tp>
      <tp t="e">
        <v>#N/A</v>
        <stp/>
        <stp>##V3_BDHV12</stp>
        <stp>S0340Z 42M BLC2 Curncy</stp>
        <stp>Mid</stp>
        <stp>30/12/2016</stp>
        <stp>30/12/2016</stp>
        <stp>[Fichier Market data Bloomberg Multicurve.xlsm]CHF!R38C37</stp>
        <tr r="AK38" s="7"/>
      </tp>
      <tp t="e">
        <v>#N/A</v>
        <stp/>
        <stp>##V3_BDHV12</stp>
        <stp>S0021D 27Y BLC2 Curncy</stp>
        <stp>Mid</stp>
        <stp>30/12/2016</stp>
        <stp>30/12/2016</stp>
        <stp>[Fichier Market data Bloomberg Multicurve.xlsm]CHF!R81C76</stp>
        <tr r="BX81" s="7"/>
      </tp>
      <tp t="e">
        <v>#N/A</v>
        <stp/>
        <stp>##V3_BDHV12</stp>
        <stp>S0021D 27Q BLC2 Curncy</stp>
        <stp>Mid</stp>
        <stp>30/12/2016</stp>
        <stp>30/12/2016</stp>
        <stp>[Fichier Market data Bloomberg Multicurve.xlsm]CHF!R51C76</stp>
        <tr r="BX51" s="7"/>
      </tp>
      <tp t="e">
        <v>#N/A</v>
        <stp/>
        <stp>##V3_BDHV12</stp>
        <stp>S0141Z 45M BLC2 Curncy</stp>
        <stp>Mid</stp>
        <stp>30/12/2016</stp>
        <stp>30/12/2016</stp>
        <stp>[Fichier Market data Bloomberg Multicurve.xlsm]GBP!R39C18</stp>
        <tr r="R39" s="6"/>
      </tp>
      <tp t="e">
        <v>#N/A</v>
        <stp/>
        <stp>##V3_BDHV12</stp>
        <stp>S0141D 45Y BLC2 Curncy</stp>
        <stp>Mid</stp>
        <stp>30/12/2016</stp>
        <stp>30/12/2016</stp>
        <stp>[Fichier Market data Bloomberg Multicurve.xlsm]GBP!R99C19</stp>
        <tr r="S99" s="6"/>
      </tp>
      <tp t="e">
        <v>#N/A</v>
        <stp/>
        <stp>##V3_BDHV12</stp>
        <stp>S0141Z 45Y BLC2 Curncy</stp>
        <stp>Mid</stp>
        <stp>30/12/2016</stp>
        <stp>30/12/2016</stp>
        <stp>[Fichier Market data Bloomberg Multicurve.xlsm]GBP!R99C18</stp>
        <tr r="R99" s="6"/>
      </tp>
      <tp t="e">
        <v>#N/A</v>
        <stp/>
        <stp>##V3_BDHV12</stp>
        <stp>S0141D 45M BLC2 Curncy</stp>
        <stp>Mid</stp>
        <stp>30/12/2016</stp>
        <stp>30/12/2016</stp>
        <stp>[Fichier Market data Bloomberg Multicurve.xlsm]GBP!R39C19</stp>
        <tr r="S39" s="6"/>
      </tp>
      <tp t="e">
        <v>#N/A</v>
        <stp/>
        <stp>##V3_BDHV12</stp>
        <stp>S0021Z 27Q BLC2 Curncy</stp>
        <stp>Mid</stp>
        <stp>30/12/2016</stp>
        <stp>30/12/2016</stp>
        <stp>[Fichier Market data Bloomberg Multicurve.xlsm]CHF!R51C75</stp>
        <tr r="BW51" s="7"/>
      </tp>
      <tp t="e">
        <v>#N/A</v>
        <stp/>
        <stp>##V3_BDHV12</stp>
        <stp>S0021D 27M BLC2 Curncy</stp>
        <stp>Mid</stp>
        <stp>30/12/2016</stp>
        <stp>30/12/2016</stp>
        <stp>[Fichier Market data Bloomberg Multicurve.xlsm]CHF!R33C76</stp>
        <tr r="BX33" s="7"/>
      </tp>
      <tp t="e">
        <v>#N/A</v>
        <stp/>
        <stp>##V3_BDHV12</stp>
        <stp>S0223Z 25Q BLC2 Curncy</stp>
        <stp>Mid</stp>
        <stp>30/12/2016</stp>
        <stp>30/12/2016</stp>
        <stp>[Fichier Market data Bloomberg Multicurve.xlsm]GBP!R49C39</stp>
        <tr r="AM49" s="6"/>
      </tp>
      <tp t="e">
        <v>#N/A</v>
        <stp/>
        <stp>##V3_BDHV12</stp>
        <stp>S0340Z 42Y BLC2 Curncy</stp>
        <stp>Mid</stp>
        <stp>30/12/2016</stp>
        <stp>30/12/2016</stp>
        <stp>[Fichier Market data Bloomberg Multicurve.xlsm]CHF!R96C37</stp>
        <tr r="AK96" s="7"/>
      </tp>
      <tp t="e">
        <v>#N/A</v>
        <stp/>
        <stp>##V3_BDHV12</stp>
        <stp>S0021Z 27Y BLC2 Curncy</stp>
        <stp>Mid</stp>
        <stp>30/12/2016</stp>
        <stp>30/12/2016</stp>
        <stp>[Fichier Market data Bloomberg Multicurve.xlsm]CHF!R81C75</stp>
        <tr r="BW81" s="7"/>
      </tp>
      <tp t="e">
        <v>#N/A</v>
        <stp/>
        <stp>##V3_BDHV12</stp>
        <stp>S0045D 45Y BLC2 Curncy</stp>
        <stp>Mid</stp>
        <stp>30/12/2016</stp>
        <stp>30/12/2016</stp>
        <stp>[Fichier Market data Bloomberg Multicurve.xlsm]EUR!R99C77</stp>
        <tr r="BY99" s="4"/>
      </tp>
      <tp t="e">
        <v>#N/A</v>
        <stp/>
        <stp>##V3_BDHV12</stp>
        <stp>S0222Z 21Y BLC2 Curncy</stp>
        <stp>Mid</stp>
        <stp>30/12/2016</stp>
        <stp>30/12/2016</stp>
        <stp>[Fichier Market data Bloomberg Multicurve.xlsm]GBP!R75C60</stp>
        <tr r="BH75" s="6"/>
      </tp>
      <tp t="e">
        <v>#N/A</v>
        <stp/>
        <stp>##V3_BDHV12</stp>
        <stp>S0045Z 45M BLC2 Curncy</stp>
        <stp>Mid</stp>
        <stp>30/12/2016</stp>
        <stp>30/12/2016</stp>
        <stp>[Fichier Market data Bloomberg Multicurve.xlsm]EUR!R39C76</stp>
        <tr r="BX39" s="4"/>
      </tp>
      <tp t="e">
        <v>#N/A</v>
        <stp/>
        <stp>##V3_BDHV12</stp>
        <stp>S0232D 36Y BLC2 Curncy</stp>
        <stp>Mid</stp>
        <stp>30/12/2016</stp>
        <stp>30/12/2016</stp>
        <stp>[Fichier Market data Bloomberg Multicurve.xlsm]EUR!R90C39</stp>
        <tr r="AM90" s="4"/>
      </tp>
      <tp t="e">
        <v>#N/A</v>
        <stp/>
        <stp>##V3_BDHV12</stp>
        <stp>S0133D 35Y BLC2 Curncy</stp>
        <stp>Mid</stp>
        <stp>30/12/2016</stp>
        <stp>30/12/2016</stp>
        <stp>[Fichier Market data Bloomberg Multicurve.xlsm]EUR!R89C19</stp>
        <tr r="S89" s="4"/>
      </tp>
      <tp t="e">
        <v>#N/A</v>
        <stp/>
        <stp>##V3_BDHV12</stp>
        <stp>S0222D 21M BLC2 Curncy</stp>
        <stp>Mid</stp>
        <stp>30/12/2016</stp>
        <stp>30/12/2016</stp>
        <stp>[Fichier Market data Bloomberg Multicurve.xlsm]GBP!R31C61</stp>
        <tr r="BI31" s="6"/>
      </tp>
      <tp t="e">
        <v>#N/A</v>
        <stp/>
        <stp>##V3_BDHV12</stp>
        <stp>S0340D 42M BLC2 Curncy</stp>
        <stp>Mid</stp>
        <stp>30/12/2016</stp>
        <stp>30/12/2016</stp>
        <stp>[Fichier Market data Bloomberg Multicurve.xlsm]CHF!R38C38</stp>
        <tr r="AL38" s="7"/>
      </tp>
      <tp t="e">
        <v>#N/A</v>
        <stp/>
        <stp>##V3_BDHV12</stp>
        <stp>S0234Z 34Y BLC2 Curncy</stp>
        <stp>Mid</stp>
        <stp>30/12/2016</stp>
        <stp>30/12/2016</stp>
        <stp>[Fichier Market data Bloomberg Multicurve.xlsm]CHF!R88C18</stp>
        <tr r="R88" s="7"/>
      </tp>
      <tp t="e">
        <v>#N/A</v>
        <stp/>
        <stp>##V3_BDHV12</stp>
        <stp>S0013D 13Y BLC2 Curncy</stp>
        <stp>Mid</stp>
        <stp>30/12/2016</stp>
        <stp>30/12/2016</stp>
        <stp>[Fichier Market data Bloomberg Multicurve.xlsm]JPY!R65C80</stp>
        <tr r="CB65" s="8"/>
      </tp>
      <tp t="e">
        <v>#N/A</v>
        <stp/>
        <stp>##V3_BDHV12</stp>
        <stp>S0133D 35Q BLC2 Curncy</stp>
        <stp>Mid</stp>
        <stp>30/12/2016</stp>
        <stp>30/12/2016</stp>
        <stp>[Fichier Market data Bloomberg Multicurve.xlsm]EUR!R59C19</stp>
        <tr r="S59" s="4"/>
      </tp>
      <tp t="e">
        <v>#N/A</v>
        <stp/>
        <stp>##V3_BDHV12</stp>
        <stp>S0222Z 21Q BLC2 Curncy</stp>
        <stp>Mid</stp>
        <stp>30/12/2016</stp>
        <stp>30/12/2016</stp>
        <stp>[Fichier Market data Bloomberg Multicurve.xlsm]GBP!R45C60</stp>
        <tr r="BH45" s="6"/>
      </tp>
      <tp t="e">
        <v>#N/A</v>
        <stp/>
        <stp>##V3_BDHV12</stp>
        <stp>S0234Z 34Q BLC2 Curncy</stp>
        <stp>Mid</stp>
        <stp>30/12/2016</stp>
        <stp>30/12/2016</stp>
        <stp>[Fichier Market data Bloomberg Multicurve.xlsm]CHF!R58C18</stp>
        <tr r="R58" s="7"/>
      </tp>
      <tp t="e">
        <v>#N/A</v>
        <stp/>
        <stp>##V3_BDHV12</stp>
        <stp>S0223Z 25Y BLC2 Curncy</stp>
        <stp>Mid</stp>
        <stp>30/12/2016</stp>
        <stp>30/12/2016</stp>
        <stp>[Fichier Market data Bloomberg Multicurve.xlsm]GBP!R79C39</stp>
        <tr r="AM79" s="6"/>
      </tp>
      <tp t="e">
        <v>#N/A</v>
        <stp/>
        <stp>##V3_BDHV12</stp>
        <stp>S0234D 33Q BLC2 Curncy</stp>
        <stp>Mid</stp>
        <stp>30/12/2016</stp>
        <stp>30/12/2016</stp>
        <stp>[Fichier Market data Bloomberg Multicurve.xlsm]CHF!R57C19</stp>
        <tr r="S57" s="7"/>
      </tp>
      <tp t="e">
        <v>#N/A</v>
        <stp/>
        <stp>##V3_BDHV12</stp>
        <stp>S0223D 25Q BLC2 Curncy</stp>
        <stp>Mid</stp>
        <stp>30/12/2016</stp>
        <stp>30/12/2016</stp>
        <stp>[Fichier Market data Bloomberg Multicurve.xlsm]GBP!R49C40</stp>
        <tr r="AN49" s="6"/>
      </tp>
      <tp t="e">
        <v>#N/A</v>
        <stp/>
        <stp>##V3_BDHV12</stp>
        <stp>S0232Z 31Q BLC2 Curncy</stp>
        <stp>Mid</stp>
        <stp>30/12/2016</stp>
        <stp>30/12/2016</stp>
        <stp>[Fichier Market data Bloomberg Multicurve.xlsm]EUR!R55C38</stp>
        <tr r="AL55" s="4"/>
      </tp>
      <tp t="e">
        <v>#N/A</v>
        <stp/>
        <stp>##V3_BDHV12</stp>
        <stp>S0222D 26Q BLC2 Curncy</stp>
        <stp>Mid</stp>
        <stp>30/12/2016</stp>
        <stp>30/12/2016</stp>
        <stp>[Fichier Market data Bloomberg Multicurve.xlsm]GBP!R50C61</stp>
        <tr r="BI50" s="6"/>
      </tp>
      <tp t="e">
        <v>#N/A</v>
        <stp/>
        <stp>##V3_BDHV12</stp>
        <stp>S0340D 45Y BLC2 Curncy</stp>
        <stp>Mid</stp>
        <stp>30/12/2016</stp>
        <stp>30/12/2016</stp>
        <stp>[Fichier Market data Bloomberg Multicurve.xlsm]CHF!R99C38</stp>
        <tr r="AL99" s="7"/>
      </tp>
      <tp t="e">
        <v>#N/A</v>
        <stp/>
        <stp>##V3_BDHV12</stp>
        <stp>S0234Z 33M BLC2 Curncy</stp>
        <stp>Mid</stp>
        <stp>30/12/2016</stp>
        <stp>30/12/2016</stp>
        <stp>[Fichier Market data Bloomberg Multicurve.xlsm]CHF!R35C18</stp>
        <tr r="R35" s="7"/>
      </tp>
      <tp t="e">
        <v>#N/A</v>
        <stp/>
        <stp>##V3_BDHV12</stp>
        <stp>S0021D 20Y BLC2 Curncy</stp>
        <stp>Mid</stp>
        <stp>30/12/2016</stp>
        <stp>30/12/2016</stp>
        <stp>[Fichier Market data Bloomberg Multicurve.xlsm]CHF!R74C76</stp>
        <tr r="BX74" s="7"/>
      </tp>
      <tp t="e">
        <v>#N/A</v>
        <stp/>
        <stp>##V3_BDHV12</stp>
        <stp>S0234D 33Y BLC2 Curncy</stp>
        <stp>Mid</stp>
        <stp>30/12/2016</stp>
        <stp>30/12/2016</stp>
        <stp>[Fichier Market data Bloomberg Multicurve.xlsm]CHF!R87C19</stp>
        <tr r="S87" s="7"/>
      </tp>
      <tp t="e">
        <v>#N/A</v>
        <stp/>
        <stp>##V3_BDHV12</stp>
        <stp>S0133Z 32Y BLC2 Curncy</stp>
        <stp>Mid</stp>
        <stp>30/12/2016</stp>
        <stp>30/12/2016</stp>
        <stp>[Fichier Market data Bloomberg Multicurve.xlsm]EUR!R86C18</stp>
        <tr r="R86" s="4"/>
      </tp>
      <tp t="e">
        <v>#N/A</v>
        <stp/>
        <stp>##V3_BDHV12</stp>
        <stp>S0232Z 31Y BLC2 Curncy</stp>
        <stp>Mid</stp>
        <stp>30/12/2016</stp>
        <stp>30/12/2016</stp>
        <stp>[Fichier Market data Bloomberg Multicurve.xlsm]EUR!R85C38</stp>
        <tr r="AL85" s="4"/>
      </tp>
      <tp t="e">
        <v>#N/A</v>
        <stp/>
        <stp>##V3_BDHV12</stp>
        <stp>S0022D 28Y BLC2 Curncy</stp>
        <stp>Mid</stp>
        <stp>30/12/2016</stp>
        <stp>30/12/2016</stp>
        <stp>[Fichier Market data Bloomberg Multicurve.xlsm]GBP!R82C81</stp>
        <tr r="CC82" s="6"/>
      </tp>
      <tp t="e">
        <v>#N/A</v>
        <stp/>
        <stp>##V3_BDHV12</stp>
        <stp>S0222D 26Y BLC2 Curncy</stp>
        <stp>Mid</stp>
        <stp>30/12/2016</stp>
        <stp>30/12/2016</stp>
        <stp>[Fichier Market data Bloomberg Multicurve.xlsm]GBP!R80C61</stp>
        <tr r="BI80" s="6"/>
      </tp>
      <tp t="e">
        <v>#N/A</v>
        <stp/>
        <stp>##V3_BDHV12</stp>
        <stp>S0045D 42M BLC2 Curncy</stp>
        <stp>Mid</stp>
        <stp>30/12/2016</stp>
        <stp>30/12/2016</stp>
        <stp>[Fichier Market data Bloomberg Multicurve.xlsm]EUR!R38C77</stp>
        <tr r="BY38" s="4"/>
      </tp>
      <tp t="e">
        <v>#N/A</v>
        <stp/>
        <stp>##V3_BDHV12</stp>
        <stp>S0223D 25Y BLC2 Curncy</stp>
        <stp>Mid</stp>
        <stp>30/12/2016</stp>
        <stp>30/12/2016</stp>
        <stp>[Fichier Market data Bloomberg Multicurve.xlsm]GBP!R79C40</stp>
        <tr r="AN79" s="6"/>
      </tp>
      <tp t="e">
        <v>#N/A</v>
        <stp/>
        <stp>##V3_BDHV12</stp>
        <stp>S0045Z 42Y BLC2 Curncy</stp>
        <stp>Mid</stp>
        <stp>30/12/2016</stp>
        <stp>30/12/2016</stp>
        <stp>[Fichier Market data Bloomberg Multicurve.xlsm]EUR!R96C76</stp>
        <tr r="BX96" s="4"/>
      </tp>
      <tp t="e">
        <v>#N/A</v>
        <stp/>
        <stp>##V3_BDHV12</stp>
        <stp>S0340Z 45M BLC2 Curncy</stp>
        <stp>Mid</stp>
        <stp>30/12/2016</stp>
        <stp>30/12/2016</stp>
        <stp>[Fichier Market data Bloomberg Multicurve.xlsm]CHF!R39C37</stp>
        <tr r="AK39" s="7"/>
      </tp>
      <tp t="e">
        <v>#N/A</v>
        <stp/>
        <stp>##V3_BDHV12</stp>
        <stp>S0141Z 42M BLC2 Curncy</stp>
        <stp>Mid</stp>
        <stp>30/12/2016</stp>
        <stp>30/12/2016</stp>
        <stp>[Fichier Market data Bloomberg Multicurve.xlsm]GBP!R38C18</stp>
        <tr r="R38" s="6"/>
      </tp>
      <tp t="e">
        <v>#N/A</v>
        <stp/>
        <stp>##V3_BDHV12</stp>
        <stp>S0141D 42Y BLC2 Curncy</stp>
        <stp>Mid</stp>
        <stp>30/12/2016</stp>
        <stp>30/12/2016</stp>
        <stp>[Fichier Market data Bloomberg Multicurve.xlsm]GBP!R96C19</stp>
        <tr r="S96" s="6"/>
      </tp>
      <tp t="e">
        <v>#N/A</v>
        <stp/>
        <stp>##V3_BDHV12</stp>
        <stp>S0141Z 42Y BLC2 Curncy</stp>
        <stp>Mid</stp>
        <stp>30/12/2016</stp>
        <stp>30/12/2016</stp>
        <stp>[Fichier Market data Bloomberg Multicurve.xlsm]GBP!R96C18</stp>
        <tr r="R96" s="6"/>
      </tp>
      <tp t="e">
        <v>#N/A</v>
        <stp/>
        <stp>##V3_BDHV12</stp>
        <stp>S0141D 42M BLC2 Curncy</stp>
        <stp>Mid</stp>
        <stp>30/12/2016</stp>
        <stp>30/12/2016</stp>
        <stp>[Fichier Market data Bloomberg Multicurve.xlsm]GBP!R38C19</stp>
        <tr r="S38" s="6"/>
      </tp>
      <tp t="e">
        <v>#N/A</v>
        <stp/>
        <stp>##V3_BDHV12</stp>
        <stp>S0223Z 22Q BLC2 Curncy</stp>
        <stp>Mid</stp>
        <stp>30/12/2016</stp>
        <stp>30/12/2016</stp>
        <stp>[Fichier Market data Bloomberg Multicurve.xlsm]GBP!R46C39</stp>
        <tr r="AM46" s="6"/>
      </tp>
      <tp t="e">
        <v>#N/A</v>
        <stp/>
        <stp>##V3_BDHV12</stp>
        <stp>S0340Z 45Y BLC2 Curncy</stp>
        <stp>Mid</stp>
        <stp>30/12/2016</stp>
        <stp>30/12/2016</stp>
        <stp>[Fichier Market data Bloomberg Multicurve.xlsm]CHF!R99C37</stp>
        <tr r="AK99" s="7"/>
      </tp>
      <tp t="e">
        <v>#N/A</v>
        <stp/>
        <stp>##V3_BDHV12</stp>
        <stp>S0045D 42Y BLC2 Curncy</stp>
        <stp>Mid</stp>
        <stp>30/12/2016</stp>
        <stp>30/12/2016</stp>
        <stp>[Fichier Market data Bloomberg Multicurve.xlsm]EUR!R96C77</stp>
        <tr r="BY96" s="4"/>
      </tp>
      <tp t="e">
        <v>#N/A</v>
        <stp/>
        <stp>##V3_BDHV12</stp>
        <stp>S0045Z 42M BLC2 Curncy</stp>
        <stp>Mid</stp>
        <stp>30/12/2016</stp>
        <stp>30/12/2016</stp>
        <stp>[Fichier Market data Bloomberg Multicurve.xlsm]EUR!R38C76</stp>
        <tr r="BX38" s="4"/>
      </tp>
      <tp t="e">
        <v>#N/A</v>
        <stp/>
        <stp>##V3_BDHV12</stp>
        <stp>S0021Z 20Y BLC2 Curncy</stp>
        <stp>Mid</stp>
        <stp>30/12/2016</stp>
        <stp>30/12/2016</stp>
        <stp>[Fichier Market data Bloomberg Multicurve.xlsm]CHF!R74C75</stp>
        <tr r="BW74" s="7"/>
      </tp>
      <tp t="e">
        <v>#N/A</v>
        <stp/>
        <stp>##V3_BDHV12</stp>
        <stp>S0133D 32Y BLC2 Curncy</stp>
        <stp>Mid</stp>
        <stp>30/12/2016</stp>
        <stp>30/12/2016</stp>
        <stp>[Fichier Market data Bloomberg Multicurve.xlsm]EUR!R86C19</stp>
        <tr r="S86" s="4"/>
      </tp>
      <tp t="e">
        <v>#N/A</v>
        <stp/>
        <stp>##V3_BDHV12</stp>
        <stp>S0232D 31Y BLC2 Curncy</stp>
        <stp>Mid</stp>
        <stp>30/12/2016</stp>
        <stp>30/12/2016</stp>
        <stp>[Fichier Market data Bloomberg Multicurve.xlsm]EUR!R85C39</stp>
        <tr r="AM85" s="4"/>
      </tp>
      <tp t="e">
        <v>#N/A</v>
        <stp/>
        <stp>##V3_BDHV12</stp>
        <stp>S0022Z 28Y BLC2 Curncy</stp>
        <stp>Mid</stp>
        <stp>30/12/2016</stp>
        <stp>30/12/2016</stp>
        <stp>[Fichier Market data Bloomberg Multicurve.xlsm]GBP!R82C80</stp>
        <tr r="CB82" s="6"/>
      </tp>
      <tp t="e">
        <v>#N/A</v>
        <stp/>
        <stp>##V3_BDHV12</stp>
        <stp>S0222Z 26Y BLC2 Curncy</stp>
        <stp>Mid</stp>
        <stp>30/12/2016</stp>
        <stp>30/12/2016</stp>
        <stp>[Fichier Market data Bloomberg Multicurve.xlsm]GBP!R80C60</stp>
        <tr r="BH80" s="6"/>
      </tp>
      <tp t="e">
        <v>#N/A</v>
        <stp/>
        <stp>##V3_BDHV12</stp>
        <stp>S0340D 45M BLC2 Curncy</stp>
        <stp>Mid</stp>
        <stp>30/12/2016</stp>
        <stp>30/12/2016</stp>
        <stp>[Fichier Market data Bloomberg Multicurve.xlsm]CHF!R39C38</stp>
        <tr r="AL39" s="7"/>
      </tp>
      <tp t="e">
        <v>#N/A</v>
        <stp/>
        <stp>##V3_BDHV12</stp>
        <stp>S0234D 33M BLC2 Curncy</stp>
        <stp>Mid</stp>
        <stp>30/12/2016</stp>
        <stp>30/12/2016</stp>
        <stp>[Fichier Market data Bloomberg Multicurve.xlsm]CHF!R35C19</stp>
        <tr r="S35" s="7"/>
      </tp>
      <tp t="e">
        <v>#N/A</v>
        <stp/>
        <stp>##V3_BDHV12</stp>
        <stp>S0234Z 33Y BLC2 Curncy</stp>
        <stp>Mid</stp>
        <stp>30/12/2016</stp>
        <stp>30/12/2016</stp>
        <stp>[Fichier Market data Bloomberg Multicurve.xlsm]CHF!R87C18</stp>
        <tr r="R87" s="7"/>
      </tp>
      <tp t="e">
        <v>#N/A</v>
        <stp/>
        <stp>##V3_BDHV12</stp>
        <stp>S0013D 14Y BLC2 Curncy</stp>
        <stp>Mid</stp>
        <stp>30/12/2016</stp>
        <stp>30/12/2016</stp>
        <stp>[Fichier Market data Bloomberg Multicurve.xlsm]JPY!R66C80</stp>
        <tr r="CB66" s="8"/>
      </tp>
      <tp t="e">
        <v>#N/A</v>
        <stp/>
        <stp>##V3_BDHV12</stp>
        <stp>S0232D 31Q BLC2 Curncy</stp>
        <stp>Mid</stp>
        <stp>30/12/2016</stp>
        <stp>30/12/2016</stp>
        <stp>[Fichier Market data Bloomberg Multicurve.xlsm]EUR!R55C39</stp>
        <tr r="AM55" s="4"/>
      </tp>
      <tp t="e">
        <v>#N/A</v>
        <stp/>
        <stp>##V3_BDHV12</stp>
        <stp>S0222Z 26Q BLC2 Curncy</stp>
        <stp>Mid</stp>
        <stp>30/12/2016</stp>
        <stp>30/12/2016</stp>
        <stp>[Fichier Market data Bloomberg Multicurve.xlsm]GBP!R50C60</stp>
        <tr r="BH50" s="6"/>
      </tp>
      <tp t="e">
        <v>#N/A</v>
        <stp/>
        <stp>##V3_BDHV12</stp>
        <stp>S0234Z 33Q BLC2 Curncy</stp>
        <stp>Mid</stp>
        <stp>30/12/2016</stp>
        <stp>30/12/2016</stp>
        <stp>[Fichier Market data Bloomberg Multicurve.xlsm]CHF!R57C18</stp>
        <tr r="R57" s="7"/>
      </tp>
      <tp t="e">
        <v>#N/A</v>
        <stp/>
        <stp>##V3_BDHV12</stp>
        <stp>S0223Z 22Y BLC2 Curncy</stp>
        <stp>Mid</stp>
        <stp>30/12/2016</stp>
        <stp>30/12/2016</stp>
        <stp>[Fichier Market data Bloomberg Multicurve.xlsm]GBP!R76C39</stp>
        <tr r="AM76" s="6"/>
      </tp>
      <tp t="e">
        <v>#N/A</v>
        <stp/>
        <stp>##V3_BDHV12</stp>
        <stp>S0133Z 33Q BLC2 Curncy</stp>
        <stp>Mid</stp>
        <stp>30/12/2016</stp>
        <stp>30/12/2016</stp>
        <stp>[Fichier Market data Bloomberg Multicurve.xlsm]EUR!R57C18</stp>
        <tr r="R57" s="4"/>
      </tp>
      <tp t="e">
        <v>#N/A</v>
        <stp/>
        <stp>##V3_BDHV12</stp>
        <stp>S0232Z 30Q BLC2 Curncy</stp>
        <stp>Mid</stp>
        <stp>30/12/2016</stp>
        <stp>30/12/2016</stp>
        <stp>[Fichier Market data Bloomberg Multicurve.xlsm]EUR!R54C38</stp>
        <tr r="AL54" s="4"/>
      </tp>
      <tp t="e">
        <v>#N/A</v>
        <stp/>
        <stp>##V3_BDHV12</stp>
        <stp>S0022D 29Q BLC2 Curncy</stp>
        <stp>Mid</stp>
        <stp>30/12/2016</stp>
        <stp>30/12/2016</stp>
        <stp>[Fichier Market data Bloomberg Multicurve.xlsm]GBP!R53C81</stp>
        <tr r="CC53" s="6"/>
      </tp>
      <tp t="e">
        <v>#N/A</v>
        <stp/>
        <stp>##V3_BDHV12</stp>
        <stp>S0222D 27Q BLC2 Curncy</stp>
        <stp>Mid</stp>
        <stp>30/12/2016</stp>
        <stp>30/12/2016</stp>
        <stp>[Fichier Market data Bloomberg Multicurve.xlsm]GBP!R51C61</stp>
        <tr r="BI51" s="6"/>
      </tp>
      <tp t="e">
        <v>#N/A</v>
        <stp/>
        <stp>##V3_BDHV12</stp>
        <stp>S0340D 44Y BLC2 Curncy</stp>
        <stp>Mid</stp>
        <stp>30/12/2016</stp>
        <stp>30/12/2016</stp>
        <stp>[Fichier Market data Bloomberg Multicurve.xlsm]CHF!R98C38</stp>
        <tr r="AL98" s="7"/>
      </tp>
      <tp t="e">
        <v>#N/A</v>
        <stp/>
        <stp>##V3_BDHV12</stp>
        <stp>S0234D 32Y BLC2 Curncy</stp>
        <stp>Mid</stp>
        <stp>30/12/2016</stp>
        <stp>30/12/2016</stp>
        <stp>[Fichier Market data Bloomberg Multicurve.xlsm]CHF!R86C19</stp>
        <tr r="S86" s="7"/>
      </tp>
      <tp t="e">
        <v>#N/A</v>
        <stp/>
        <stp>##V3_BDHV12</stp>
        <stp>S0021D 21Y BLC2 Curncy</stp>
        <stp>Mid</stp>
        <stp>30/12/2016</stp>
        <stp>30/12/2016</stp>
        <stp>[Fichier Market data Bloomberg Multicurve.xlsm]CHF!R75C76</stp>
        <tr r="BX75" s="7"/>
      </tp>
      <tp t="e">
        <v>#N/A</v>
        <stp/>
        <stp>##V3_BDHV12</stp>
        <stp>S0133Z 33Y BLC2 Curncy</stp>
        <stp>Mid</stp>
        <stp>30/12/2016</stp>
        <stp>30/12/2016</stp>
        <stp>[Fichier Market data Bloomberg Multicurve.xlsm]EUR!R87C18</stp>
        <tr r="R87" s="4"/>
      </tp>
      <tp t="e">
        <v>#N/A</v>
        <stp/>
        <stp>##V3_BDHV12</stp>
        <stp>S0232D 30M BLC2 Curncy</stp>
        <stp>Mid</stp>
        <stp>30/12/2016</stp>
        <stp>30/12/2016</stp>
        <stp>[Fichier Market data Bloomberg Multicurve.xlsm]EUR!R34C39</stp>
        <tr r="AM34" s="4"/>
      </tp>
      <tp t="e">
        <v>#N/A</v>
        <stp/>
        <stp>##V3_BDHV12</stp>
        <stp>S0232Z 30Y BLC2 Curncy</stp>
        <stp>Mid</stp>
        <stp>30/12/2016</stp>
        <stp>30/12/2016</stp>
        <stp>[Fichier Market data Bloomberg Multicurve.xlsm]EUR!R84C38</stp>
        <tr r="AL84" s="4"/>
      </tp>
      <tp t="e">
        <v>#N/A</v>
        <stp/>
        <stp>##V3_BDHV12</stp>
        <stp>S0133D 33M BLC2 Curncy</stp>
        <stp>Mid</stp>
        <stp>30/12/2016</stp>
        <stp>30/12/2016</stp>
        <stp>[Fichier Market data Bloomberg Multicurve.xlsm]EUR!R35C19</stp>
        <tr r="S35" s="4"/>
      </tp>
      <tp t="e">
        <v>#N/A</v>
        <stp/>
        <stp>##V3_BDHV12</stp>
        <stp>S0222Z 27M BLC2 Curncy</stp>
        <stp>Mid</stp>
        <stp>30/12/2016</stp>
        <stp>30/12/2016</stp>
        <stp>[Fichier Market data Bloomberg Multicurve.xlsm]GBP!R33C60</stp>
        <tr r="BH33" s="6"/>
      </tp>
      <tp t="e">
        <v>#N/A</v>
        <stp/>
        <stp>##V3_BDHV12</stp>
        <stp>S0022D 29Y BLC2 Curncy</stp>
        <stp>Mid</stp>
        <stp>30/12/2016</stp>
        <stp>30/12/2016</stp>
        <stp>[Fichier Market data Bloomberg Multicurve.xlsm]GBP!R83C81</stp>
        <tr r="CC83" s="6"/>
      </tp>
      <tp t="e">
        <v>#N/A</v>
        <stp/>
        <stp>##V3_BDHV12</stp>
        <stp>S0222D 27Y BLC2 Curncy</stp>
        <stp>Mid</stp>
        <stp>30/12/2016</stp>
        <stp>30/12/2016</stp>
        <stp>[Fichier Market data Bloomberg Multicurve.xlsm]GBP!R81C61</stp>
        <tr r="BI81" s="6"/>
      </tp>
      <tp t="e">
        <v>#N/A</v>
        <stp/>
        <stp>##V3_BDHV12</stp>
        <stp>S0223D 24Y BLC2 Curncy</stp>
        <stp>Mid</stp>
        <stp>30/12/2016</stp>
        <stp>30/12/2016</stp>
        <stp>[Fichier Market data Bloomberg Multicurve.xlsm]GBP!R78C40</stp>
        <tr r="AN78" s="6"/>
      </tp>
      <tp t="e">
        <v>#N/A</v>
        <stp/>
        <stp>##V3_BDHV12</stp>
        <stp>S0021Z 21M BLC2 Curncy</stp>
        <stp>Mid</stp>
        <stp>30/12/2016</stp>
        <stp>30/12/2016</stp>
        <stp>[Fichier Market data Bloomberg Multicurve.xlsm]CHF!R31C75</stp>
        <tr r="BW31" s="7"/>
      </tp>
      <tp t="e">
        <v>#N/A</v>
        <stp/>
        <stp>##V3_BDHV12</stp>
        <stp>S0045Z 43Y BLC2 Curncy</stp>
        <stp>Mid</stp>
        <stp>30/12/2016</stp>
        <stp>30/12/2016</stp>
        <stp>[Fichier Market data Bloomberg Multicurve.xlsm]EUR!R97C76</stp>
        <tr r="BX97" s="4"/>
      </tp>
      <tp t="e">
        <v>#N/A</v>
        <stp/>
        <stp>##V3_BDHV12</stp>
        <stp>S0013D 15M BLC2 Curncy</stp>
        <stp>Mid</stp>
        <stp>30/12/2016</stp>
        <stp>30/12/2016</stp>
        <stp>[Fichier Market data Bloomberg Multicurve.xlsm]JPY!R27C80</stp>
        <tr r="CB27" s="8"/>
      </tp>
      <tp t="e">
        <v>#N/A</v>
        <stp/>
        <stp>##V3_BDHV12</stp>
        <stp>S0021D 21Q BLC2 Curncy</stp>
        <stp>Mid</stp>
        <stp>30/12/2016</stp>
        <stp>30/12/2016</stp>
        <stp>[Fichier Market data Bloomberg Multicurve.xlsm]CHF!R45C76</stp>
        <tr r="BX45" s="7"/>
      </tp>
      <tp t="e">
        <v>#N/A</v>
        <stp/>
        <stp>##V3_BDHV12</stp>
        <stp>S0141D 43Y BLC2 Curncy</stp>
        <stp>Mid</stp>
        <stp>30/12/2016</stp>
        <stp>30/12/2016</stp>
        <stp>[Fichier Market data Bloomberg Multicurve.xlsm]GBP!R97C19</stp>
        <tr r="S97" s="6"/>
      </tp>
      <tp t="e">
        <v>#N/A</v>
        <stp/>
        <stp>##V3_BDHV12</stp>
        <stp>S0141Z 43Y BLC2 Curncy</stp>
        <stp>Mid</stp>
        <stp>30/12/2016</stp>
        <stp>30/12/2016</stp>
        <stp>[Fichier Market data Bloomberg Multicurve.xlsm]GBP!R97C18</stp>
        <tr r="R97" s="6"/>
      </tp>
      <tp t="e">
        <v>#N/A</v>
        <stp/>
        <stp>##V3_BDHV12</stp>
        <stp>S0021Z 21Q BLC2 Curncy</stp>
        <stp>Mid</stp>
        <stp>30/12/2016</stp>
        <stp>30/12/2016</stp>
        <stp>[Fichier Market data Bloomberg Multicurve.xlsm]CHF!R45C75</stp>
        <tr r="BW45" s="7"/>
      </tp>
      <tp t="e">
        <v>#N/A</v>
        <stp/>
        <stp>##V3_BDHV12</stp>
        <stp>S0021D 21M BLC2 Curncy</stp>
        <stp>Mid</stp>
        <stp>30/12/2016</stp>
        <stp>30/12/2016</stp>
        <stp>[Fichier Market data Bloomberg Multicurve.xlsm]CHF!R31C76</stp>
        <tr r="BX31" s="7"/>
      </tp>
      <tp t="e">
        <v>#N/A</v>
        <stp/>
        <stp>##V3_BDHV12</stp>
        <stp>S0223Z 23Q BLC2 Curncy</stp>
        <stp>Mid</stp>
        <stp>30/12/2016</stp>
        <stp>30/12/2016</stp>
        <stp>[Fichier Market data Bloomberg Multicurve.xlsm]GBP!R47C39</stp>
        <tr r="AM47" s="6"/>
      </tp>
      <tp t="e">
        <v>#N/A</v>
        <stp/>
        <stp>##V3_BDHV12</stp>
        <stp>S0340Z 44Y BLC2 Curncy</stp>
        <stp>Mid</stp>
        <stp>30/12/2016</stp>
        <stp>30/12/2016</stp>
        <stp>[Fichier Market data Bloomberg Multicurve.xlsm]CHF!R98C37</stp>
        <tr r="AK98" s="7"/>
      </tp>
      <tp t="e">
        <v>#N/A</v>
        <stp/>
        <stp>##V3_BDHV12</stp>
        <stp>S0045D 43Y BLC2 Curncy</stp>
        <stp>Mid</stp>
        <stp>30/12/2016</stp>
        <stp>30/12/2016</stp>
        <stp>[Fichier Market data Bloomberg Multicurve.xlsm]EUR!R97C77</stp>
        <tr r="BY97" s="4"/>
      </tp>
      <tp t="e">
        <v>#N/A</v>
        <stp/>
        <stp>##V3_BDHV12</stp>
        <stp>S0021Z 21Y BLC2 Curncy</stp>
        <stp>Mid</stp>
        <stp>30/12/2016</stp>
        <stp>30/12/2016</stp>
        <stp>[Fichier Market data Bloomberg Multicurve.xlsm]CHF!R75C75</stp>
        <tr r="BW75" s="7"/>
      </tp>
      <tp t="e">
        <v>#N/A</v>
        <stp/>
        <stp>##V3_BDHV12</stp>
        <stp>S0133D 33Y BLC2 Curncy</stp>
        <stp>Mid</stp>
        <stp>30/12/2016</stp>
        <stp>30/12/2016</stp>
        <stp>[Fichier Market data Bloomberg Multicurve.xlsm]EUR!R87C19</stp>
        <tr r="S87" s="4"/>
      </tp>
      <tp t="e">
        <v>#N/A</v>
        <stp/>
        <stp>##V3_BDHV12</stp>
        <stp>S0232D 30Y BLC2 Curncy</stp>
        <stp>Mid</stp>
        <stp>30/12/2016</stp>
        <stp>30/12/2016</stp>
        <stp>[Fichier Market data Bloomberg Multicurve.xlsm]EUR!R84C39</stp>
        <tr r="AM84" s="4"/>
      </tp>
      <tp t="e">
        <v>#N/A</v>
        <stp/>
        <stp>##V3_BDHV12</stp>
        <stp>S0232Z 30M BLC2 Curncy</stp>
        <stp>Mid</stp>
        <stp>30/12/2016</stp>
        <stp>30/12/2016</stp>
        <stp>[Fichier Market data Bloomberg Multicurve.xlsm]EUR!R34C38</stp>
        <tr r="AL34" s="4"/>
      </tp>
      <tp t="e">
        <v>#N/A</v>
        <stp/>
        <stp>##V3_BDHV12</stp>
        <stp>S0133Z 33M BLC2 Curncy</stp>
        <stp>Mid</stp>
        <stp>30/12/2016</stp>
        <stp>30/12/2016</stp>
        <stp>[Fichier Market data Bloomberg Multicurve.xlsm]EUR!R35C18</stp>
        <tr r="R35" s="4"/>
      </tp>
      <tp t="e">
        <v>#N/A</v>
        <stp/>
        <stp>##V3_BDHV12</stp>
        <stp>S0222D 27M BLC2 Curncy</stp>
        <stp>Mid</stp>
        <stp>30/12/2016</stp>
        <stp>30/12/2016</stp>
        <stp>[Fichier Market data Bloomberg Multicurve.xlsm]GBP!R33C61</stp>
        <tr r="BI33" s="6"/>
      </tp>
      <tp t="e">
        <v>#N/A</v>
        <stp/>
        <stp>##V3_BDHV12</stp>
        <stp>S0022Z 29Y BLC2 Curncy</stp>
        <stp>Mid</stp>
        <stp>30/12/2016</stp>
        <stp>30/12/2016</stp>
        <stp>[Fichier Market data Bloomberg Multicurve.xlsm]GBP!R83C80</stp>
        <tr r="CB83" s="6"/>
      </tp>
      <tp t="e">
        <v>#N/A</v>
        <stp/>
        <stp>##V3_BDHV12</stp>
        <stp>S0222Z 27Y BLC2 Curncy</stp>
        <stp>Mid</stp>
        <stp>30/12/2016</stp>
        <stp>30/12/2016</stp>
        <stp>[Fichier Market data Bloomberg Multicurve.xlsm]GBP!R81C60</stp>
        <tr r="BH81" s="6"/>
      </tp>
      <tp t="e">
        <v>#N/A</v>
        <stp/>
        <stp>##V3_BDHV12</stp>
        <stp>S0234Z 32Y BLC2 Curncy</stp>
        <stp>Mid</stp>
        <stp>30/12/2016</stp>
        <stp>30/12/2016</stp>
        <stp>[Fichier Market data Bloomberg Multicurve.xlsm]CHF!R86C18</stp>
        <tr r="R86" s="7"/>
      </tp>
      <tp t="e">
        <v>#N/A</v>
        <stp/>
        <stp>##V3_BDHV12</stp>
        <stp>S0013D 15Y BLC2 Curncy</stp>
        <stp>Mid</stp>
        <stp>30/12/2016</stp>
        <stp>30/12/2016</stp>
        <stp>[Fichier Market data Bloomberg Multicurve.xlsm]JPY!R67C80</stp>
        <tr r="CB67" s="8"/>
      </tp>
      <tp t="e">
        <v>#N/A</v>
        <stp/>
        <stp>##V3_BDHV12</stp>
        <stp>S0133D 33Q BLC2 Curncy</stp>
        <stp>Mid</stp>
        <stp>30/12/2016</stp>
        <stp>30/12/2016</stp>
        <stp>[Fichier Market data Bloomberg Multicurve.xlsm]EUR!R57C19</stp>
        <tr r="S57" s="4"/>
      </tp>
      <tp t="e">
        <v>#N/A</v>
        <stp/>
        <stp>##V3_BDHV12</stp>
        <stp>S0232D 30Q BLC2 Curncy</stp>
        <stp>Mid</stp>
        <stp>30/12/2016</stp>
        <stp>30/12/2016</stp>
        <stp>[Fichier Market data Bloomberg Multicurve.xlsm]EUR!R54C39</stp>
        <tr r="AM54" s="4"/>
      </tp>
      <tp t="e">
        <v>#N/A</v>
        <stp/>
        <stp>##V3_BDHV12</stp>
        <stp>S0022Z 29Q BLC2 Curncy</stp>
        <stp>Mid</stp>
        <stp>30/12/2016</stp>
        <stp>30/12/2016</stp>
        <stp>[Fichier Market data Bloomberg Multicurve.xlsm]GBP!R53C80</stp>
        <tr r="CB53" s="6"/>
      </tp>
      <tp t="e">
        <v>#N/A</v>
        <stp/>
        <stp>##V3_BDHV12</stp>
        <stp>S0222Z 27Q BLC2 Curncy</stp>
        <stp>Mid</stp>
        <stp>30/12/2016</stp>
        <stp>30/12/2016</stp>
        <stp>[Fichier Market data Bloomberg Multicurve.xlsm]GBP!R51C60</stp>
        <tr r="BH51" s="6"/>
      </tp>
      <tp t="e">
        <v>#N/A</v>
        <stp/>
        <stp>##V3_BDHV12</stp>
        <stp>S0223Z 23Y BLC2 Curncy</stp>
        <stp>Mid</stp>
        <stp>30/12/2016</stp>
        <stp>30/12/2016</stp>
        <stp>[Fichier Market data Bloomberg Multicurve.xlsm]GBP!R77C39</stp>
        <tr r="AM77" s="6"/>
      </tp>
      <tp t="e">
        <v>#N/A</v>
        <stp/>
        <stp>##V3_BDHV12</stp>
        <stp>S0234D 31Q BLC2 Curncy</stp>
        <stp>Mid</stp>
        <stp>30/12/2016</stp>
        <stp>30/12/2016</stp>
        <stp>[Fichier Market data Bloomberg Multicurve.xlsm]CHF!R55C19</stp>
        <tr r="S55" s="7"/>
      </tp>
      <tp t="e">
        <v>#N/A</v>
        <stp/>
        <stp>##V3_BDHV12</stp>
        <stp>S0223D 27Q BLC2 Curncy</stp>
        <stp>Mid</stp>
        <stp>30/12/2016</stp>
        <stp>30/12/2016</stp>
        <stp>[Fichier Market data Bloomberg Multicurve.xlsm]GBP!R51C40</stp>
        <tr r="AN51" s="6"/>
      </tp>
      <tp t="e">
        <v>#N/A</v>
        <stp/>
        <stp>##V3_BDHV12</stp>
        <stp>S0133Z 30Q BLC2 Curncy</stp>
        <stp>Mid</stp>
        <stp>30/12/2016</stp>
        <stp>30/12/2016</stp>
        <stp>[Fichier Market data Bloomberg Multicurve.xlsm]EUR!R54C18</stp>
        <tr r="R54" s="4"/>
      </tp>
      <tp t="e">
        <v>#N/A</v>
        <stp/>
        <stp>##V3_BDHV12</stp>
        <stp>S0232Z 33Q BLC2 Curncy</stp>
        <stp>Mid</stp>
        <stp>30/12/2016</stp>
        <stp>30/12/2016</stp>
        <stp>[Fichier Market data Bloomberg Multicurve.xlsm]EUR!R57C38</stp>
        <tr r="AL57" s="4"/>
      </tp>
      <tp t="e">
        <v>#N/A</v>
        <stp/>
        <stp>##V3_BDHV12</stp>
        <stp>S0021D 22Y BLC2 Curncy</stp>
        <stp>Mid</stp>
        <stp>30/12/2016</stp>
        <stp>30/12/2016</stp>
        <stp>[Fichier Market data Bloomberg Multicurve.xlsm]CHF!R76C76</stp>
        <tr r="BX76" s="7"/>
      </tp>
      <tp t="e">
        <v>#N/A</v>
        <stp/>
        <stp>##V3_BDHV12</stp>
        <stp>S0234D 31Y BLC2 Curncy</stp>
        <stp>Mid</stp>
        <stp>30/12/2016</stp>
        <stp>30/12/2016</stp>
        <stp>[Fichier Market data Bloomberg Multicurve.xlsm]CHF!R85C19</stp>
        <tr r="S85" s="7"/>
      </tp>
      <tp t="e">
        <v>#N/A</v>
        <stp/>
        <stp>##V3_BDHV12</stp>
        <stp>S0013Z 19Q BLC2 Curncy</stp>
        <stp>Mid</stp>
        <stp>30/12/2016</stp>
        <stp>30/12/2016</stp>
        <stp>[Fichier Market data Bloomberg Multicurve.xlsm]JPY!R41C79</stp>
        <tr r="CA41" s="8"/>
      </tp>
      <tp t="e">
        <v>#N/A</v>
        <stp/>
        <stp>##V3_BDHV12</stp>
        <stp>S0232D 33M BLC2 Curncy</stp>
        <stp>Mid</stp>
        <stp>30/12/2016</stp>
        <stp>30/12/2016</stp>
        <stp>[Fichier Market data Bloomberg Multicurve.xlsm]EUR!R35C39</stp>
        <tr r="AM35" s="4"/>
      </tp>
      <tp t="e">
        <v>#N/A</v>
        <stp/>
        <stp>##V3_BDHV12</stp>
        <stp>S0133D 30M BLC2 Curncy</stp>
        <stp>Mid</stp>
        <stp>30/12/2016</stp>
        <stp>30/12/2016</stp>
        <stp>[Fichier Market data Bloomberg Multicurve.xlsm]EUR!R34C19</stp>
        <tr r="S34" s="4"/>
      </tp>
      <tp t="e">
        <v>#N/A</v>
        <stp/>
        <stp>##V3_BDHV12</stp>
        <stp>S0133Z 30Y BLC2 Curncy</stp>
        <stp>Mid</stp>
        <stp>30/12/2016</stp>
        <stp>30/12/2016</stp>
        <stp>[Fichier Market data Bloomberg Multicurve.xlsm]EUR!R84C18</stp>
        <tr r="R84" s="4"/>
      </tp>
      <tp t="e">
        <v>#N/A</v>
        <stp/>
        <stp>##V3_BDHV12</stp>
        <stp>S0232Z 33Y BLC2 Curncy</stp>
        <stp>Mid</stp>
        <stp>30/12/2016</stp>
        <stp>30/12/2016</stp>
        <stp>[Fichier Market data Bloomberg Multicurve.xlsm]EUR!R87C38</stp>
        <tr r="AL87" s="4"/>
      </tp>
      <tp t="e">
        <v>#N/A</v>
        <stp/>
        <stp>##V3_BDHV12</stp>
        <stp>S0223D 27Y BLC2 Curncy</stp>
        <stp>Mid</stp>
        <stp>30/12/2016</stp>
        <stp>30/12/2016</stp>
        <stp>[Fichier Market data Bloomberg Multicurve.xlsm]GBP!R81C40</stp>
        <tr r="AN81" s="6"/>
      </tp>
      <tp t="e">
        <v>#N/A</v>
        <stp/>
        <stp>##V3_BDHV12</stp>
        <stp>S0222D 24Y BLC2 Curncy</stp>
        <stp>Mid</stp>
        <stp>30/12/2016</stp>
        <stp>30/12/2016</stp>
        <stp>[Fichier Market data Bloomberg Multicurve.xlsm]GBP!R78C61</stp>
        <tr r="BI78" s="6"/>
      </tp>
      <tp t="e">
        <v>#N/A</v>
        <stp/>
        <stp>##V3_BDHV12</stp>
        <stp>S0045Z 40Y BLC2 Curncy</stp>
        <stp>Mid</stp>
        <stp>30/12/2016</stp>
        <stp>30/12/2016</stp>
        <stp>[Fichier Market data Bloomberg Multicurve.xlsm]EUR!R94C76</stp>
        <tr r="BX94" s="4"/>
      </tp>
      <tp t="e">
        <v>#N/A</v>
        <stp/>
        <stp>##V3_BDHV12</stp>
        <stp>S0013Z 19Y BLC2 Curncy</stp>
        <stp>Mid</stp>
        <stp>30/12/2016</stp>
        <stp>30/12/2016</stp>
        <stp>[Fichier Market data Bloomberg Multicurve.xlsm]JPY!R71C79</stp>
        <tr r="CA71" s="8"/>
      </tp>
      <tp t="e">
        <v>#N/A</v>
        <stp/>
        <stp>##V3_BDHV12</stp>
        <stp>S0021D 22Q BLC2 Curncy</stp>
        <stp>Mid</stp>
        <stp>30/12/2016</stp>
        <stp>30/12/2016</stp>
        <stp>[Fichier Market data Bloomberg Multicurve.xlsm]CHF!R46C76</stp>
        <tr r="BX46" s="7"/>
      </tp>
      <tp t="e">
        <v>#N/A</v>
        <stp/>
        <stp>##V3_BDHV12</stp>
        <stp>S0141D 40Y BLC2 Curncy</stp>
        <stp>Mid</stp>
        <stp>30/12/2016</stp>
        <stp>30/12/2016</stp>
        <stp>[Fichier Market data Bloomberg Multicurve.xlsm]GBP!R94C19</stp>
        <tr r="S94" s="6"/>
      </tp>
      <tp t="e">
        <v>#N/A</v>
        <stp/>
        <stp>##V3_BDHV12</stp>
        <stp>S0141Z 40Y BLC2 Curncy</stp>
        <stp>Mid</stp>
        <stp>30/12/2016</stp>
        <stp>30/12/2016</stp>
        <stp>[Fichier Market data Bloomberg Multicurve.xlsm]GBP!R94C18</stp>
        <tr r="R94" s="6"/>
      </tp>
      <tp t="e">
        <v>#N/A</v>
        <stp/>
        <stp>##V3_BDHV12</stp>
        <stp>S0021Z 22Q BLC2 Curncy</stp>
        <stp>Mid</stp>
        <stp>30/12/2016</stp>
        <stp>30/12/2016</stp>
        <stp>[Fichier Market data Bloomberg Multicurve.xlsm]CHF!R46C75</stp>
        <tr r="BW46" s="7"/>
      </tp>
      <tp t="e">
        <v>#N/A</v>
        <stp/>
        <stp>##V3_BDHV12</stp>
        <stp>S0222Z 24Y BLC2 Curncy</stp>
        <stp>Mid</stp>
        <stp>30/12/2016</stp>
        <stp>30/12/2016</stp>
        <stp>[Fichier Market data Bloomberg Multicurve.xlsm]GBP!R78C60</stp>
        <tr r="BH78" s="6"/>
      </tp>
      <tp t="e">
        <v>#N/A</v>
        <stp/>
        <stp>##V3_BDHV12</stp>
        <stp>S0045D 40Y BLC2 Curncy</stp>
        <stp>Mid</stp>
        <stp>30/12/2016</stp>
        <stp>30/12/2016</stp>
        <stp>[Fichier Market data Bloomberg Multicurve.xlsm]EUR!R94C77</stp>
        <tr r="BY94" s="4"/>
      </tp>
      <tp t="e">
        <v>#N/A</v>
        <stp/>
        <stp>##V3_BDHV12</stp>
        <stp>S0223D 27M BLC2 Curncy</stp>
        <stp>Mid</stp>
        <stp>30/12/2016</stp>
        <stp>30/12/2016</stp>
        <stp>[Fichier Market data Bloomberg Multicurve.xlsm]GBP!R33C40</stp>
        <tr r="AN33" s="6"/>
      </tp>
      <tp t="e">
        <v>#N/A</v>
        <stp/>
        <stp>##V3_BDHV12</stp>
        <stp>S0021Z 22Y BLC2 Curncy</stp>
        <stp>Mid</stp>
        <stp>30/12/2016</stp>
        <stp>30/12/2016</stp>
        <stp>[Fichier Market data Bloomberg Multicurve.xlsm]CHF!R76C75</stp>
        <tr r="BW76" s="7"/>
      </tp>
      <tp t="e">
        <v>#N/A</v>
        <stp/>
        <stp>##V3_BDHV12</stp>
        <stp>S0232Z 33M BLC2 Curncy</stp>
        <stp>Mid</stp>
        <stp>30/12/2016</stp>
        <stp>30/12/2016</stp>
        <stp>[Fichier Market data Bloomberg Multicurve.xlsm]EUR!R35C38</stp>
        <tr r="AL35" s="4"/>
      </tp>
      <tp t="e">
        <v>#N/A</v>
        <stp/>
        <stp>##V3_BDHV12</stp>
        <stp>S0133D 30Y BLC2 Curncy</stp>
        <stp>Mid</stp>
        <stp>30/12/2016</stp>
        <stp>30/12/2016</stp>
        <stp>[Fichier Market data Bloomberg Multicurve.xlsm]EUR!R84C19</stp>
        <tr r="S84" s="4"/>
      </tp>
      <tp t="e">
        <v>#N/A</v>
        <stp/>
        <stp>##V3_BDHV12</stp>
        <stp>S0133Z 30M BLC2 Curncy</stp>
        <stp>Mid</stp>
        <stp>30/12/2016</stp>
        <stp>30/12/2016</stp>
        <stp>[Fichier Market data Bloomberg Multicurve.xlsm]EUR!R34C18</stp>
        <tr r="R34" s="4"/>
      </tp>
      <tp t="e">
        <v>#N/A</v>
        <stp/>
        <stp>##V3_BDHV12</stp>
        <stp>S0232D 33Y BLC2 Curncy</stp>
        <stp>Mid</stp>
        <stp>30/12/2016</stp>
        <stp>30/12/2016</stp>
        <stp>[Fichier Market data Bloomberg Multicurve.xlsm]EUR!R87C39</stp>
        <tr r="AM87" s="4"/>
      </tp>
      <tp t="e">
        <v>#N/A</v>
        <stp/>
        <stp>##V3_BDHV12</stp>
        <stp>S0234Z 31Y BLC2 Curncy</stp>
        <stp>Mid</stp>
        <stp>30/12/2016</stp>
        <stp>30/12/2016</stp>
        <stp>[Fichier Market data Bloomberg Multicurve.xlsm]CHF!R85C18</stp>
        <tr r="R85" s="7"/>
      </tp>
      <tp t="e">
        <v>#N/A</v>
        <stp/>
        <stp>##V3_BDHV12</stp>
        <stp>S0013D 16Y BLC2 Curncy</stp>
        <stp>Mid</stp>
        <stp>30/12/2016</stp>
        <stp>30/12/2016</stp>
        <stp>[Fichier Market data Bloomberg Multicurve.xlsm]JPY!R68C80</stp>
        <tr r="CB68" s="8"/>
      </tp>
      <tp t="e">
        <v>#N/A</v>
        <stp/>
        <stp>##V3_BDHV12</stp>
        <stp>S0133D 30Q BLC2 Curncy</stp>
        <stp>Mid</stp>
        <stp>30/12/2016</stp>
        <stp>30/12/2016</stp>
        <stp>[Fichier Market data Bloomberg Multicurve.xlsm]EUR!R54C19</stp>
        <tr r="S54" s="4"/>
      </tp>
      <tp t="e">
        <v>#N/A</v>
        <stp/>
        <stp>##V3_BDHV12</stp>
        <stp>S0232D 33Q BLC2 Curncy</stp>
        <stp>Mid</stp>
        <stp>30/12/2016</stp>
        <stp>30/12/2016</stp>
        <stp>[Fichier Market data Bloomberg Multicurve.xlsm]EUR!R57C39</stp>
        <tr r="AM57" s="4"/>
      </tp>
      <tp t="e">
        <v>#N/A</v>
        <stp/>
        <stp>##V3_BDHV12</stp>
        <stp>S0234Z 31Q BLC2 Curncy</stp>
        <stp>Mid</stp>
        <stp>30/12/2016</stp>
        <stp>30/12/2016</stp>
        <stp>[Fichier Market data Bloomberg Multicurve.xlsm]CHF!R55C18</stp>
        <tr r="R55" s="7"/>
      </tp>
      <tp t="e">
        <v>#N/A</v>
        <stp/>
        <stp>##V3_BDHV12</stp>
        <stp>S0223Z 20Y BLC2 Curncy</stp>
        <stp>Mid</stp>
        <stp>30/12/2016</stp>
        <stp>30/12/2016</stp>
        <stp>[Fichier Market data Bloomberg Multicurve.xlsm]GBP!R74C39</stp>
        <tr r="AM74" s="6"/>
      </tp>
      <tp t="e">
        <v>#N/A</v>
        <stp/>
        <stp>##V3_BDHV12</stp>
        <stp>S0234D 30Q BLC2 Curncy</stp>
        <stp>Mid</stp>
        <stp>30/12/2016</stp>
        <stp>30/12/2016</stp>
        <stp>[Fichier Market data Bloomberg Multicurve.xlsm]CHF!R54C19</stp>
        <tr r="S54" s="7"/>
      </tp>
      <tp t="e">
        <v>#N/A</v>
        <stp/>
        <stp>##V3_BDHV12</stp>
        <stp>S0222D 25Q BLC2 Curncy</stp>
        <stp>Mid</stp>
        <stp>30/12/2016</stp>
        <stp>30/12/2016</stp>
        <stp>[Fichier Market data Bloomberg Multicurve.xlsm]GBP!R49C61</stp>
        <tr r="BI49" s="6"/>
      </tp>
      <tp t="e">
        <v>#N/A</v>
        <stp/>
        <stp>##V3_BDHV12</stp>
        <stp>S0223D 26Q BLC2 Curncy</stp>
        <stp>Mid</stp>
        <stp>30/12/2016</stp>
        <stp>30/12/2016</stp>
        <stp>[Fichier Market data Bloomberg Multicurve.xlsm]GBP!R50C40</stp>
        <tr r="AN50" s="6"/>
      </tp>
      <tp t="e">
        <v>#N/A</v>
        <stp/>
        <stp>##V3_BDHV12</stp>
        <stp>S0133Z 31Q BLC2 Curncy</stp>
        <stp>Mid</stp>
        <stp>30/12/2016</stp>
        <stp>30/12/2016</stp>
        <stp>[Fichier Market data Bloomberg Multicurve.xlsm]EUR!R55C18</stp>
        <tr r="R55" s="4"/>
      </tp>
      <tp t="e">
        <v>#N/A</v>
        <stp/>
        <stp>##V3_BDHV12</stp>
        <stp>S0234D 30Y BLC2 Curncy</stp>
        <stp>Mid</stp>
        <stp>30/12/2016</stp>
        <stp>30/12/2016</stp>
        <stp>[Fichier Market data Bloomberg Multicurve.xlsm]CHF!R84C19</stp>
        <tr r="S84" s="7"/>
      </tp>
      <tp t="e">
        <v>#N/A</v>
        <stp/>
        <stp>##V3_BDHV12</stp>
        <stp>S0234Z 30M BLC2 Curncy</stp>
        <stp>Mid</stp>
        <stp>30/12/2016</stp>
        <stp>30/12/2016</stp>
        <stp>[Fichier Market data Bloomberg Multicurve.xlsm]CHF!R34C18</stp>
        <tr r="R34" s="7"/>
      </tp>
      <tp t="e">
        <v>#N/A</v>
        <stp/>
        <stp>##V3_BDHV12</stp>
        <stp>S0021D 23Y BLC2 Curncy</stp>
        <stp>Mid</stp>
        <stp>30/12/2016</stp>
        <stp>30/12/2016</stp>
        <stp>[Fichier Market data Bloomberg Multicurve.xlsm]CHF!R77C76</stp>
        <tr r="BX77" s="7"/>
      </tp>
      <tp t="e">
        <v>#N/A</v>
        <stp/>
        <stp>##V3_BDHV12</stp>
        <stp>S0013Z 18Q BLC2 Curncy</stp>
        <stp>Mid</stp>
        <stp>30/12/2016</stp>
        <stp>30/12/2016</stp>
        <stp>[Fichier Market data Bloomberg Multicurve.xlsm]JPY!R40C79</stp>
        <tr r="CA40" s="8"/>
      </tp>
      <tp t="e">
        <v>#N/A</v>
        <stp/>
        <stp>##V3_BDHV12</stp>
        <stp>S0133Z 31Y BLC2 Curncy</stp>
        <stp>Mid</stp>
        <stp>30/12/2016</stp>
        <stp>30/12/2016</stp>
        <stp>[Fichier Market data Bloomberg Multicurve.xlsm]EUR!R85C18</stp>
        <tr r="R85" s="4"/>
      </tp>
      <tp t="e">
        <v>#N/A</v>
        <stp/>
        <stp>##V3_BDHV12</stp>
        <stp>S0232Z 32Y BLC2 Curncy</stp>
        <stp>Mid</stp>
        <stp>30/12/2016</stp>
        <stp>30/12/2016</stp>
        <stp>[Fichier Market data Bloomberg Multicurve.xlsm]EUR!R86C38</stp>
        <tr r="AL86" s="4"/>
      </tp>
      <tp t="e">
        <v>#N/A</v>
        <stp/>
        <stp>##V3_BDHV12</stp>
        <stp>S0223D 26Y BLC2 Curncy</stp>
        <stp>Mid</stp>
        <stp>30/12/2016</stp>
        <stp>30/12/2016</stp>
        <stp>[Fichier Market data Bloomberg Multicurve.xlsm]GBP!R80C40</stp>
        <tr r="AN80" s="6"/>
      </tp>
      <tp t="e">
        <v>#N/A</v>
        <stp/>
        <stp>##V3_BDHV12</stp>
        <stp>S0222D 25Y BLC2 Curncy</stp>
        <stp>Mid</stp>
        <stp>30/12/2016</stp>
        <stp>30/12/2016</stp>
        <stp>[Fichier Market data Bloomberg Multicurve.xlsm]GBP!R79C61</stp>
        <tr r="BI79" s="6"/>
      </tp>
      <tp t="e">
        <v>#N/A</v>
        <stp/>
        <stp>##V3_BDHV12</stp>
        <stp>S0045Z 41Y BLC2 Curncy</stp>
        <stp>Mid</stp>
        <stp>30/12/2016</stp>
        <stp>30/12/2016</stp>
        <stp>[Fichier Market data Bloomberg Multicurve.xlsm]EUR!R95C76</stp>
        <tr r="BX95" s="4"/>
      </tp>
      <tp t="e">
        <v>#N/A</v>
        <stp/>
        <stp>##V3_BDHV12</stp>
        <stp>S0013Z 18Y BLC2 Curncy</stp>
        <stp>Mid</stp>
        <stp>30/12/2016</stp>
        <stp>30/12/2016</stp>
        <stp>[Fichier Market data Bloomberg Multicurve.xlsm]JPY!R70C79</stp>
        <tr r="CA70" s="8"/>
      </tp>
      <tp t="e">
        <v>#N/A</v>
        <stp/>
        <stp>##V3_BDHV12</stp>
        <stp>S0021D 23Q BLC2 Curncy</stp>
        <stp>Mid</stp>
        <stp>30/12/2016</stp>
        <stp>30/12/2016</stp>
        <stp>[Fichier Market data Bloomberg Multicurve.xlsm]CHF!R47C76</stp>
        <tr r="BX47" s="7"/>
      </tp>
      <tp t="e">
        <v>#N/A</v>
        <stp/>
        <stp>##V3_BDHV12</stp>
        <stp>S0141D 41Y BLC2 Curncy</stp>
        <stp>Mid</stp>
        <stp>30/12/2016</stp>
        <stp>30/12/2016</stp>
        <stp>[Fichier Market data Bloomberg Multicurve.xlsm]GBP!R95C19</stp>
        <tr r="S95" s="6"/>
      </tp>
      <tp t="e">
        <v>#N/A</v>
        <stp/>
        <stp>##V3_BDHV12</stp>
        <stp>S0223Z 21M BLC2 Curncy</stp>
        <stp>Mid</stp>
        <stp>30/12/2016</stp>
        <stp>30/12/2016</stp>
        <stp>[Fichier Market data Bloomberg Multicurve.xlsm]GBP!R31C39</stp>
        <tr r="AM31" s="6"/>
      </tp>
      <tp t="e">
        <v>#N/A</v>
        <stp/>
        <stp>##V3_BDHV12</stp>
        <stp>S0141Z 41Y BLC2 Curncy</stp>
        <stp>Mid</stp>
        <stp>30/12/2016</stp>
        <stp>30/12/2016</stp>
        <stp>[Fichier Market data Bloomberg Multicurve.xlsm]GBP!R95C18</stp>
        <tr r="R95" s="6"/>
      </tp>
      <tp t="e">
        <v>#N/A</v>
        <stp/>
        <stp>##V3_BDHV12</stp>
        <stp>S0021Z 23Q BLC2 Curncy</stp>
        <stp>Mid</stp>
        <stp>30/12/2016</stp>
        <stp>30/12/2016</stp>
        <stp>[Fichier Market data Bloomberg Multicurve.xlsm]CHF!R47C75</stp>
        <tr r="BW47" s="7"/>
      </tp>
      <tp t="e">
        <v>#N/A</v>
        <stp/>
        <stp>##V3_BDHV12</stp>
        <stp>S0223Z 21Q BLC2 Curncy</stp>
        <stp>Mid</stp>
        <stp>30/12/2016</stp>
        <stp>30/12/2016</stp>
        <stp>[Fichier Market data Bloomberg Multicurve.xlsm]GBP!R45C39</stp>
        <tr r="AM45" s="6"/>
      </tp>
      <tp t="e">
        <v>#N/A</v>
        <stp/>
        <stp>##V3_BDHV12</stp>
        <stp>S0222Z 25Y BLC2 Curncy</stp>
        <stp>Mid</stp>
        <stp>30/12/2016</stp>
        <stp>30/12/2016</stp>
        <stp>[Fichier Market data Bloomberg Multicurve.xlsm]GBP!R79C60</stp>
        <tr r="BH79" s="6"/>
      </tp>
      <tp t="e">
        <v>#N/A</v>
        <stp/>
        <stp>##V3_BDHV12</stp>
        <stp>S0045D 41Y BLC2 Curncy</stp>
        <stp>Mid</stp>
        <stp>30/12/2016</stp>
        <stp>30/12/2016</stp>
        <stp>[Fichier Market data Bloomberg Multicurve.xlsm]EUR!R95C77</stp>
        <tr r="BY95" s="4"/>
      </tp>
      <tp t="e">
        <v>#N/A</v>
        <stp/>
        <stp>##V3_BDHV12</stp>
        <stp>S0013D 17Q BLC2 Curncy</stp>
        <stp>Mid</stp>
        <stp>30/12/2016</stp>
        <stp>30/12/2016</stp>
        <stp>[Fichier Market data Bloomberg Multicurve.xlsm]JPY!R39C80</stp>
        <tr r="CB39" s="8"/>
      </tp>
      <tp t="e">
        <v>#N/A</v>
        <stp/>
        <stp>##V3_BDHV12</stp>
        <stp>S0021Z 23Y BLC2 Curncy</stp>
        <stp>Mid</stp>
        <stp>30/12/2016</stp>
        <stp>30/12/2016</stp>
        <stp>[Fichier Market data Bloomberg Multicurve.xlsm]CHF!R77C75</stp>
        <tr r="BW77" s="7"/>
      </tp>
      <tp t="e">
        <v>#N/A</v>
        <stp/>
        <stp>##V3_BDHV12</stp>
        <stp>S0133D 31Y BLC2 Curncy</stp>
        <stp>Mid</stp>
        <stp>30/12/2016</stp>
        <stp>30/12/2016</stp>
        <stp>[Fichier Market data Bloomberg Multicurve.xlsm]EUR!R85C19</stp>
        <tr r="S85" s="4"/>
      </tp>
      <tp t="e">
        <v>#N/A</v>
        <stp/>
        <stp>##V3_BDHV12</stp>
        <stp>S0232D 32Y BLC2 Curncy</stp>
        <stp>Mid</stp>
        <stp>30/12/2016</stp>
        <stp>30/12/2016</stp>
        <stp>[Fichier Market data Bloomberg Multicurve.xlsm]EUR!R86C39</stp>
        <tr r="AM86" s="4"/>
      </tp>
      <tp t="e">
        <v>#N/A</v>
        <stp/>
        <stp>##V3_BDHV12</stp>
        <stp>S0234D 30M BLC2 Curncy</stp>
        <stp>Mid</stp>
        <stp>30/12/2016</stp>
        <stp>30/12/2016</stp>
        <stp>[Fichier Market data Bloomberg Multicurve.xlsm]CHF!R34C19</stp>
        <tr r="S34" s="7"/>
      </tp>
      <tp t="e">
        <v>#N/A</v>
        <stp/>
        <stp>##V3_BDHV12</stp>
        <stp>S0234Z 30Y BLC2 Curncy</stp>
        <stp>Mid</stp>
        <stp>30/12/2016</stp>
        <stp>30/12/2016</stp>
        <stp>[Fichier Market data Bloomberg Multicurve.xlsm]CHF!R84C18</stp>
        <tr r="R84" s="7"/>
      </tp>
      <tp t="e">
        <v>#N/A</v>
        <stp/>
        <stp>##V3_BDHV12</stp>
        <stp>S0013D 17Y BLC2 Curncy</stp>
        <stp>Mid</stp>
        <stp>30/12/2016</stp>
        <stp>30/12/2016</stp>
        <stp>[Fichier Market data Bloomberg Multicurve.xlsm]JPY!R69C80</stp>
        <tr r="CB69" s="8"/>
      </tp>
      <tp t="e">
        <v>#N/A</v>
        <stp/>
        <stp>##V3_BDHV12</stp>
        <stp>S0133D 31Q BLC2 Curncy</stp>
        <stp>Mid</stp>
        <stp>30/12/2016</stp>
        <stp>30/12/2016</stp>
        <stp>[Fichier Market data Bloomberg Multicurve.xlsm]EUR!R55C19</stp>
        <tr r="S55" s="4"/>
      </tp>
      <tp t="e">
        <v>#N/A</v>
        <stp/>
        <stp>##V3_BDHV12</stp>
        <stp>S0013Z 18M BLC2 Curncy</stp>
        <stp>Mid</stp>
        <stp>30/12/2016</stp>
        <stp>30/12/2016</stp>
        <stp>[Fichier Market data Bloomberg Multicurve.xlsm]JPY!R28C79</stp>
        <tr r="CA28" s="8"/>
      </tp>
      <tp t="e">
        <v>#N/A</v>
        <stp/>
        <stp>##V3_BDHV12</stp>
        <stp>S0222Z 25Q BLC2 Curncy</stp>
        <stp>Mid</stp>
        <stp>30/12/2016</stp>
        <stp>30/12/2016</stp>
        <stp>[Fichier Market data Bloomberg Multicurve.xlsm]GBP!R49C60</stp>
        <tr r="BH49" s="6"/>
      </tp>
      <tp t="e">
        <v>#N/A</v>
        <stp/>
        <stp>##V3_BDHV12</stp>
        <stp>S0234Z 30Q BLC2 Curncy</stp>
        <stp>Mid</stp>
        <stp>30/12/2016</stp>
        <stp>30/12/2016</stp>
        <stp>[Fichier Market data Bloomberg Multicurve.xlsm]CHF!R54C18</stp>
        <tr r="R54" s="7"/>
      </tp>
      <tp t="e">
        <v>#N/A</v>
        <stp/>
        <stp>##V3_BDHV12</stp>
        <stp>S0223Z 21Y BLC2 Curncy</stp>
        <stp>Mid</stp>
        <stp>30/12/2016</stp>
        <stp>30/12/2016</stp>
        <stp>[Fichier Market data Bloomberg Multicurve.xlsm]GBP!R75C39</stp>
        <tr r="AM75" s="6"/>
      </tp>
      <tp t="e">
        <v>#N/A</v>
        <stp/>
        <stp>##V3_BDHV12</stp>
        <stp>S0013Z 17Q BLC2 Curncy</stp>
        <stp>Mid</stp>
        <stp>30/12/2016</stp>
        <stp>30/12/2016</stp>
        <stp>[Fichier Market data Bloomberg Multicurve.xlsm]JPY!R39C79</stp>
        <tr r="CA39" s="8"/>
      </tp>
      <tp t="e">
        <v>#N/A</v>
        <stp/>
        <stp>##V3_BDHV12</stp>
        <stp>S0223D 29Q BLC2 Curncy</stp>
        <stp>Mid</stp>
        <stp>30/12/2016</stp>
        <stp>30/12/2016</stp>
        <stp>[Fichier Market data Bloomberg Multicurve.xlsm]GBP!R53C40</stp>
        <tr r="AN53" s="6"/>
      </tp>
      <tp t="e">
        <v>#N/A</v>
        <stp/>
        <stp>##V3_BDHV12</stp>
        <stp>S0314Z 11Y BLC2 Curncy</stp>
        <stp>Mid</stp>
        <stp>30/12/2016</stp>
        <stp>30/12/2016</stp>
        <stp>[Fichier Market data Bloomberg Multicurve.xlsm]EUR!R65C96</stp>
        <tr r="CR65" s="4"/>
      </tp>
      <tp t="e">
        <v>#N/A</v>
        <stp/>
        <stp>##V3_BDHV12</stp>
        <stp>S0223D 29Y BLC2 Curncy</stp>
        <stp>Mid</stp>
        <stp>30/12/2016</stp>
        <stp>30/12/2016</stp>
        <stp>[Fichier Market data Bloomberg Multicurve.xlsm]GBP!R83C40</stp>
        <tr r="AN83" s="6"/>
      </tp>
      <tp t="e">
        <v>#N/A</v>
        <stp/>
        <stp>##V3_BDHV12</stp>
        <stp>S0022D 24Y BLC2 Curncy</stp>
        <stp>Mid</stp>
        <stp>30/12/2016</stp>
        <stp>30/12/2016</stp>
        <stp>[Fichier Market data Bloomberg Multicurve.xlsm]GBP!R78C81</stp>
        <tr r="CC78" s="6"/>
      </tp>
      <tp t="e">
        <v>#N/A</v>
        <stp/>
        <stp>##V3_BDHV12</stp>
        <stp>S0314D 11M BLC2 Curncy</stp>
        <stp>Mid</stp>
        <stp>30/12/2016</stp>
        <stp>30/12/2016</stp>
        <stp>[Fichier Market data Bloomberg Multicurve.xlsm]EUR!R27C97</stp>
        <tr r="CS27" s="4"/>
      </tp>
      <tp t="e">
        <v>#N/A</v>
        <stp/>
        <stp>##V3_BDHV12</stp>
        <stp>S0013D 18M BLC2 Curncy</stp>
        <stp>Mid</stp>
        <stp>30/12/2016</stp>
        <stp>30/12/2016</stp>
        <stp>[Fichier Market data Bloomberg Multicurve.xlsm]JPY!R28C80</stp>
        <tr r="CB28" s="8"/>
      </tp>
      <tp t="e">
        <v>#N/A</v>
        <stp/>
        <stp>##V3_BDHV12</stp>
        <stp>S0013Z 17Y BLC2 Curncy</stp>
        <stp>Mid</stp>
        <stp>30/12/2016</stp>
        <stp>30/12/2016</stp>
        <stp>[Fichier Market data Bloomberg Multicurve.xlsm]JPY!R69C79</stp>
        <tr r="CA69" s="8"/>
      </tp>
      <tp t="e">
        <v>#N/A</v>
        <stp/>
        <stp>##V3_BDHV12</stp>
        <stp>S0013D 18Q BLC2 Curncy</stp>
        <stp>Mid</stp>
        <stp>30/12/2016</stp>
        <stp>30/12/2016</stp>
        <stp>[Fichier Market data Bloomberg Multicurve.xlsm]JPY!R40C80</stp>
        <tr r="CB40" s="8"/>
      </tp>
      <tp t="e">
        <v>#N/A</v>
        <stp/>
        <stp>##V3_BDHV12</stp>
        <stp>S0022Z 24Y BLC2 Curncy</stp>
        <stp>Mid</stp>
        <stp>30/12/2016</stp>
        <stp>30/12/2016</stp>
        <stp>[Fichier Market data Bloomberg Multicurve.xlsm]GBP!R78C80</stp>
        <tr r="CB78" s="6"/>
      </tp>
      <tp t="e">
        <v>#N/A</v>
        <stp/>
        <stp>##V3_BDHV12</stp>
        <stp>S0314Z 11M BLC2 Curncy</stp>
        <stp>Mid</stp>
        <stp>30/12/2016</stp>
        <stp>30/12/2016</stp>
        <stp>[Fichier Market data Bloomberg Multicurve.xlsm]EUR!R27C96</stp>
        <tr r="CR27" s="4"/>
      </tp>
      <tp t="e">
        <v>#N/A</v>
        <stp/>
        <stp>##V3_BDHV12</stp>
        <stp>S0314D 11Y BLC2 Curncy</stp>
        <stp>Mid</stp>
        <stp>30/12/2016</stp>
        <stp>30/12/2016</stp>
        <stp>[Fichier Market data Bloomberg Multicurve.xlsm]EUR!R65C97</stp>
        <tr r="CS65" s="4"/>
      </tp>
      <tp t="e">
        <v>#N/A</v>
        <stp/>
        <stp>##V3_BDHV12</stp>
        <stp>S0013D 18Y BLC2 Curncy</stp>
        <stp>Mid</stp>
        <stp>30/12/2016</stp>
        <stp>30/12/2016</stp>
        <stp>[Fichier Market data Bloomberg Multicurve.xlsm]JPY!R70C80</stp>
        <tr r="CB70" s="8"/>
      </tp>
      <tp t="e">
        <v>#N/A</v>
        <stp/>
        <stp>##V3_BDHV12</stp>
        <stp>S0022D 25Q BLC2 Curncy</stp>
        <stp>Mid</stp>
        <stp>30/12/2016</stp>
        <stp>30/12/2016</stp>
        <stp>[Fichier Market data Bloomberg Multicurve.xlsm]GBP!R49C81</stp>
        <tr r="CC49" s="6"/>
      </tp>
      <tp t="e">
        <v>#N/A</v>
        <stp/>
        <stp>##V3_BDHV12</stp>
        <stp>S0314Z 10Y BLC2 Curncy</stp>
        <stp>Mid</stp>
        <stp>30/12/2016</stp>
        <stp>30/12/2016</stp>
        <stp>[Fichier Market data Bloomberg Multicurve.xlsm]EUR!R64C96</stp>
        <tr r="CR64" s="4"/>
      </tp>
      <tp t="e">
        <v>#N/A</v>
        <stp/>
        <stp>##V3_BDHV12</stp>
        <stp>S0223D 28Y BLC2 Curncy</stp>
        <stp>Mid</stp>
        <stp>30/12/2016</stp>
        <stp>30/12/2016</stp>
        <stp>[Fichier Market data Bloomberg Multicurve.xlsm]GBP!R82C40</stp>
        <tr r="AN82" s="6"/>
      </tp>
      <tp t="e">
        <v>#N/A</v>
        <stp/>
        <stp>##V3_BDHV12</stp>
        <stp>S0022D 25Y BLC2 Curncy</stp>
        <stp>Mid</stp>
        <stp>30/12/2016</stp>
        <stp>30/12/2016</stp>
        <stp>[Fichier Market data Bloomberg Multicurve.xlsm]GBP!R79C81</stp>
        <tr r="CC79" s="6"/>
      </tp>
      <tp t="e">
        <v>#N/A</v>
        <stp/>
        <stp>##V3_BDHV12</stp>
        <stp>S0314D 10M BLC2 Curncy</stp>
        <stp>Mid</stp>
        <stp>30/12/2016</stp>
        <stp>30/12/2016</stp>
        <stp>[Fichier Market data Bloomberg Multicurve.xlsm]EUR!R26C97</stp>
        <tr r="CS26" s="4"/>
      </tp>
      <tp t="e">
        <v>#N/A</v>
        <stp/>
        <stp>##V3_BDHV12</stp>
        <stp>S0013Z 16Y BLC2 Curncy</stp>
        <stp>Mid</stp>
        <stp>30/12/2016</stp>
        <stp>30/12/2016</stp>
        <stp>[Fichier Market data Bloomberg Multicurve.xlsm]JPY!R68C79</stp>
        <tr r="CA68" s="8"/>
      </tp>
      <tp t="e">
        <v>#N/A</v>
        <stp/>
        <stp>##V3_BDHV12</stp>
        <stp>S0013D 19Q BLC2 Curncy</stp>
        <stp>Mid</stp>
        <stp>30/12/2016</stp>
        <stp>30/12/2016</stp>
        <stp>[Fichier Market data Bloomberg Multicurve.xlsm]JPY!R41C80</stp>
        <tr r="CB41" s="8"/>
      </tp>
      <tp t="e">
        <v>#N/A</v>
        <stp/>
        <stp>##V3_BDHV12</stp>
        <stp>S0022Z 25Y BLC2 Curncy</stp>
        <stp>Mid</stp>
        <stp>30/12/2016</stp>
        <stp>30/12/2016</stp>
        <stp>[Fichier Market data Bloomberg Multicurve.xlsm]GBP!R79C80</stp>
        <tr r="CB79" s="6"/>
      </tp>
      <tp t="e">
        <v>#N/A</v>
        <stp/>
        <stp>##V3_BDHV12</stp>
        <stp>S0314Z 10M BLC2 Curncy</stp>
        <stp>Mid</stp>
        <stp>30/12/2016</stp>
        <stp>30/12/2016</stp>
        <stp>[Fichier Market data Bloomberg Multicurve.xlsm]EUR!R26C96</stp>
        <tr r="CR26" s="4"/>
      </tp>
      <tp t="e">
        <v>#N/A</v>
        <stp/>
        <stp>##V3_BDHV12</stp>
        <stp>S0314D 10Y BLC2 Curncy</stp>
        <stp>Mid</stp>
        <stp>30/12/2016</stp>
        <stp>30/12/2016</stp>
        <stp>[Fichier Market data Bloomberg Multicurve.xlsm]EUR!R64C97</stp>
        <tr r="CS64" s="4"/>
      </tp>
      <tp t="e">
        <v>#N/A</v>
        <stp/>
        <stp>##V3_BDHV12</stp>
        <stp>S0013D 19Y BLC2 Curncy</stp>
        <stp>Mid</stp>
        <stp>30/12/2016</stp>
        <stp>30/12/2016</stp>
        <stp>[Fichier Market data Bloomberg Multicurve.xlsm]JPY!R71C80</stp>
        <tr r="CB71" s="8"/>
      </tp>
      <tp t="e">
        <v>#N/A</v>
        <stp/>
        <stp>##V3_BDHV12</stp>
        <stp>S0022Z 25Q BLC2 Curncy</stp>
        <stp>Mid</stp>
        <stp>30/12/2016</stp>
        <stp>30/12/2016</stp>
        <stp>[Fichier Market data Bloomberg Multicurve.xlsm]GBP!R49C80</stp>
        <tr r="CB49" s="6"/>
      </tp>
      <tp t="e">
        <v>#N/A</v>
        <stp/>
        <stp>##V3_BDHV12</stp>
        <stp>S0022D 26Q BLC2 Curncy</stp>
        <stp>Mid</stp>
        <stp>30/12/2016</stp>
        <stp>30/12/2016</stp>
        <stp>[Fichier Market data Bloomberg Multicurve.xlsm]GBP!R50C81</stp>
        <tr r="CC50" s="6"/>
      </tp>
      <tp t="e">
        <v>#N/A</v>
        <stp/>
        <stp>##V3_BDHV12</stp>
        <stp>S0314Z 13Y BLC2 Curncy</stp>
        <stp>Mid</stp>
        <stp>30/12/2016</stp>
        <stp>30/12/2016</stp>
        <stp>[Fichier Market data Bloomberg Multicurve.xlsm]EUR!R67C96</stp>
        <tr r="CR67" s="4"/>
      </tp>
      <tp t="e">
        <v>#N/A</v>
        <stp/>
        <stp>##V3_BDHV12</stp>
        <stp>S0022D 26Y BLC2 Curncy</stp>
        <stp>Mid</stp>
        <stp>30/12/2016</stp>
        <stp>30/12/2016</stp>
        <stp>[Fichier Market data Bloomberg Multicurve.xlsm]GBP!R80C81</stp>
        <tr r="CC80" s="6"/>
      </tp>
      <tp t="e">
        <v>#N/A</v>
        <stp/>
        <stp>##V3_BDHV12</stp>
        <stp>S0222D 28Y BLC2 Curncy</stp>
        <stp>Mid</stp>
        <stp>30/12/2016</stp>
        <stp>30/12/2016</stp>
        <stp>[Fichier Market data Bloomberg Multicurve.xlsm]GBP!R82C61</stp>
        <tr r="BI82" s="6"/>
      </tp>
      <tp t="e">
        <v>#N/A</v>
        <stp/>
        <stp>##V3_BDHV12</stp>
        <stp>S0013Z 15Y BLC2 Curncy</stp>
        <stp>Mid</stp>
        <stp>30/12/2016</stp>
        <stp>30/12/2016</stp>
        <stp>[Fichier Market data Bloomberg Multicurve.xlsm]JPY!R67C79</stp>
        <tr r="CA67" s="8"/>
      </tp>
      <tp t="e">
        <v>#N/A</v>
        <stp/>
        <stp>##V3_BDHV12</stp>
        <stp>S0314D 13Y BLC2 Curncy</stp>
        <stp>Mid</stp>
        <stp>30/12/2016</stp>
        <stp>30/12/2016</stp>
        <stp>[Fichier Market data Bloomberg Multicurve.xlsm]EUR!R67C97</stp>
        <tr r="CS67" s="4"/>
      </tp>
      <tp t="e">
        <v>#N/A</v>
        <stp/>
        <stp>##V3_BDHV12</stp>
        <stp>S0022Z 26Y BLC2 Curncy</stp>
        <stp>Mid</stp>
        <stp>30/12/2016</stp>
        <stp>30/12/2016</stp>
        <stp>[Fichier Market data Bloomberg Multicurve.xlsm]GBP!R80C80</stp>
        <tr r="CB80" s="6"/>
      </tp>
      <tp t="e">
        <v>#N/A</v>
        <stp/>
        <stp>##V3_BDHV12</stp>
        <stp>S0222Z 28Y BLC2 Curncy</stp>
        <stp>Mid</stp>
        <stp>30/12/2016</stp>
        <stp>30/12/2016</stp>
        <stp>[Fichier Market data Bloomberg Multicurve.xlsm]GBP!R82C60</stp>
        <tr r="BH82" s="6"/>
      </tp>
      <tp t="e">
        <v>#N/A</v>
        <stp/>
        <stp>##V3_BDHV12</stp>
        <stp>S0013Z 15M BLC2 Curncy</stp>
        <stp>Mid</stp>
        <stp>30/12/2016</stp>
        <stp>30/12/2016</stp>
        <stp>[Fichier Market data Bloomberg Multicurve.xlsm]JPY!R27C79</stp>
        <tr r="CA27" s="8"/>
      </tp>
      <tp t="e">
        <v>#N/A</v>
        <stp/>
        <stp>##V3_BDHV12</stp>
        <stp>S0022Z 26Q BLC2 Curncy</stp>
        <stp>Mid</stp>
        <stp>30/12/2016</stp>
        <stp>30/12/2016</stp>
        <stp>[Fichier Market data Bloomberg Multicurve.xlsm]GBP!R50C80</stp>
        <tr r="CB50" s="6"/>
      </tp>
      <tp t="e">
        <v>#N/A</v>
        <stp/>
        <stp>##V3_BDHV12</stp>
        <stp>S0022D 27Q BLC2 Curncy</stp>
        <stp>Mid</stp>
        <stp>30/12/2016</stp>
        <stp>30/12/2016</stp>
        <stp>[Fichier Market data Bloomberg Multicurve.xlsm]GBP!R51C81</stp>
        <tr r="CC51" s="6"/>
      </tp>
      <tp t="e">
        <v>#N/A</v>
        <stp/>
        <stp>##V3_BDHV12</stp>
        <stp>S0222D 29Q BLC2 Curncy</stp>
        <stp>Mid</stp>
        <stp>30/12/2016</stp>
        <stp>30/12/2016</stp>
        <stp>[Fichier Market data Bloomberg Multicurve.xlsm]GBP!R53C61</stp>
        <tr r="BI53" s="6"/>
      </tp>
      <tp t="e">
        <v>#N/A</v>
        <stp/>
        <stp>##V3_BDHV12</stp>
        <stp>S0314Z 12Y BLC2 Curncy</stp>
        <stp>Mid</stp>
        <stp>30/12/2016</stp>
        <stp>30/12/2016</stp>
        <stp>[Fichier Market data Bloomberg Multicurve.xlsm]EUR!R66C96</stp>
        <tr r="CR66" s="4"/>
      </tp>
      <tp t="e">
        <v>#N/A</v>
        <stp/>
        <stp>##V3_BDHV12</stp>
        <stp>S0022D 27Y BLC2 Curncy</stp>
        <stp>Mid</stp>
        <stp>30/12/2016</stp>
        <stp>30/12/2016</stp>
        <stp>[Fichier Market data Bloomberg Multicurve.xlsm]GBP!R81C81</stp>
        <tr r="CC81" s="6"/>
      </tp>
      <tp t="e">
        <v>#N/A</v>
        <stp/>
        <stp>##V3_BDHV12</stp>
        <stp>S0222D 29Y BLC2 Curncy</stp>
        <stp>Mid</stp>
        <stp>30/12/2016</stp>
        <stp>30/12/2016</stp>
        <stp>[Fichier Market data Bloomberg Multicurve.xlsm]GBP!R83C61</stp>
        <tr r="BI83" s="6"/>
      </tp>
      <tp t="e">
        <v>#N/A</v>
        <stp/>
        <stp>##V3_BDHV12</stp>
        <stp>S0022Z 27M BLC2 Curncy</stp>
        <stp>Mid</stp>
        <stp>30/12/2016</stp>
        <stp>30/12/2016</stp>
        <stp>[Fichier Market data Bloomberg Multicurve.xlsm]GBP!R33C80</stp>
        <tr r="CB33" s="6"/>
      </tp>
      <tp t="e">
        <v>#N/A</v>
        <stp/>
        <stp>##V3_BDHV12</stp>
        <stp>S0013Z 14Y BLC2 Curncy</stp>
        <stp>Mid</stp>
        <stp>30/12/2016</stp>
        <stp>30/12/2016</stp>
        <stp>[Fichier Market data Bloomberg Multicurve.xlsm]JPY!R66C79</stp>
        <tr r="CA66" s="8"/>
      </tp>
      <tp t="e">
        <v>#N/A</v>
        <stp/>
        <stp>##V3_BDHV12</stp>
        <stp>S0314D 12Y BLC2 Curncy</stp>
        <stp>Mid</stp>
        <stp>30/12/2016</stp>
        <stp>30/12/2016</stp>
        <stp>[Fichier Market data Bloomberg Multicurve.xlsm]EUR!R66C97</stp>
        <tr r="CS66" s="4"/>
      </tp>
      <tp t="e">
        <v>#N/A</v>
        <stp/>
        <stp>##V3_BDHV12</stp>
        <stp>S0022Z 27Y BLC2 Curncy</stp>
        <stp>Mid</stp>
        <stp>30/12/2016</stp>
        <stp>30/12/2016</stp>
        <stp>[Fichier Market data Bloomberg Multicurve.xlsm]GBP!R81C80</stp>
        <tr r="CB81" s="6"/>
      </tp>
      <tp t="e">
        <v>#N/A</v>
        <stp/>
        <stp>##V3_BDHV12</stp>
        <stp>S0222Z 29Y BLC2 Curncy</stp>
        <stp>Mid</stp>
        <stp>30/12/2016</stp>
        <stp>30/12/2016</stp>
        <stp>[Fichier Market data Bloomberg Multicurve.xlsm]GBP!R83C60</stp>
        <tr r="BH83" s="6"/>
      </tp>
      <tp t="e">
        <v>#N/A</v>
        <stp/>
        <stp>##V3_BDHV12</stp>
        <stp>S0022D 27M BLC2 Curncy</stp>
        <stp>Mid</stp>
        <stp>30/12/2016</stp>
        <stp>30/12/2016</stp>
        <stp>[Fichier Market data Bloomberg Multicurve.xlsm]GBP!R33C81</stp>
        <tr r="CC33" s="6"/>
      </tp>
      <tp t="e">
        <v>#N/A</v>
        <stp/>
        <stp>##V3_BDHV12</stp>
        <stp>S0022Z 27Q BLC2 Curncy</stp>
        <stp>Mid</stp>
        <stp>30/12/2016</stp>
        <stp>30/12/2016</stp>
        <stp>[Fichier Market data Bloomberg Multicurve.xlsm]GBP!R51C80</stp>
        <tr r="CB51" s="6"/>
      </tp>
      <tp t="e">
        <v>#N/A</v>
        <stp/>
        <stp>##V3_BDHV12</stp>
        <stp>S0222Z 29Q BLC2 Curncy</stp>
        <stp>Mid</stp>
        <stp>30/12/2016</stp>
        <stp>30/12/2016</stp>
        <stp>[Fichier Market data Bloomberg Multicurve.xlsm]GBP!R53C60</stp>
        <tr r="BH53" s="6"/>
      </tp>
      <tp t="e">
        <v>#N/A</v>
        <stp/>
        <stp>##V3_BDHV12</stp>
        <stp>S0232Z 39Q BLC2 Curncy</stp>
        <stp>Mid</stp>
        <stp>30/12/2016</stp>
        <stp>30/12/2016</stp>
        <stp>[Fichier Market data Bloomberg Multicurve.xlsm]EUR!R63C38</stp>
        <tr r="AL63" s="4"/>
      </tp>
      <tp t="e">
        <v>#N/A</v>
        <stp/>
        <stp>##V3_BDHV12</stp>
        <stp>S0314Z 15Y BLC2 Curncy</stp>
        <stp>Mid</stp>
        <stp>30/12/2016</stp>
        <stp>30/12/2016</stp>
        <stp>[Fichier Market data Bloomberg Multicurve.xlsm]EUR!R69C96</stp>
        <tr r="CR69" s="4"/>
      </tp>
      <tp t="e">
        <v>#N/A</v>
        <stp/>
        <stp>##V3_BDHV12</stp>
        <stp>S0232D 39M BLC2 Curncy</stp>
        <stp>Mid</stp>
        <stp>30/12/2016</stp>
        <stp>30/12/2016</stp>
        <stp>[Fichier Market data Bloomberg Multicurve.xlsm]EUR!R37C39</stp>
        <tr r="AM37" s="4"/>
      </tp>
      <tp t="e">
        <v>#N/A</v>
        <stp/>
        <stp>##V3_BDHV12</stp>
        <stp>S0232Z 39Y BLC2 Curncy</stp>
        <stp>Mid</stp>
        <stp>30/12/2016</stp>
        <stp>30/12/2016</stp>
        <stp>[Fichier Market data Bloomberg Multicurve.xlsm]EUR!R93C38</stp>
        <tr r="AL93" s="4"/>
      </tp>
      <tp t="e">
        <v>#N/A</v>
        <stp/>
        <stp>##V3_BDHV12</stp>
        <stp>S0314D 15M BLC2 Curncy</stp>
        <stp>Mid</stp>
        <stp>30/12/2016</stp>
        <stp>30/12/2016</stp>
        <stp>[Fichier Market data Bloomberg Multicurve.xlsm]EUR!R29C97</stp>
        <tr r="CS29" s="4"/>
      </tp>
      <tp t="e">
        <v>#N/A</v>
        <stp/>
        <stp>##V3_BDHV12</stp>
        <stp>S0022D 20Y BLC2 Curncy</stp>
        <stp>Mid</stp>
        <stp>30/12/2016</stp>
        <stp>30/12/2016</stp>
        <stp>[Fichier Market data Bloomberg Multicurve.xlsm]GBP!R74C81</stp>
        <tr r="CC74" s="6"/>
      </tp>
      <tp t="e">
        <v>#N/A</v>
        <stp/>
        <stp>##V3_BDHV12</stp>
        <stp>S0021D 28Y BLC2 Curncy</stp>
        <stp>Mid</stp>
        <stp>30/12/2016</stp>
        <stp>30/12/2016</stp>
        <stp>[Fichier Market data Bloomberg Multicurve.xlsm]CHF!R82C76</stp>
        <tr r="BX82" s="7"/>
      </tp>
      <tp t="e">
        <v>#N/A</v>
        <stp/>
        <stp>##V3_BDHV12</stp>
        <stp>S0013Z 13Y BLC2 Curncy</stp>
        <stp>Mid</stp>
        <stp>30/12/2016</stp>
        <stp>30/12/2016</stp>
        <stp>[Fichier Market data Bloomberg Multicurve.xlsm]JPY!R65C79</stp>
        <tr r="CA65" s="8"/>
      </tp>
      <tp t="e">
        <v>#N/A</v>
        <stp/>
        <stp>##V3_BDHV12</stp>
        <stp>S0021Z 28Y BLC2 Curncy</stp>
        <stp>Mid</stp>
        <stp>30/12/2016</stp>
        <stp>30/12/2016</stp>
        <stp>[Fichier Market data Bloomberg Multicurve.xlsm]CHF!R82C75</stp>
        <tr r="BW82" s="7"/>
      </tp>
      <tp t="e">
        <v>#N/A</v>
        <stp/>
        <stp>##V3_BDHV12</stp>
        <stp>S0314Z 15M BLC2 Curncy</stp>
        <stp>Mid</stp>
        <stp>30/12/2016</stp>
        <stp>30/12/2016</stp>
        <stp>[Fichier Market data Bloomberg Multicurve.xlsm]EUR!R29C96</stp>
        <tr r="CR29" s="4"/>
      </tp>
      <tp t="e">
        <v>#N/A</v>
        <stp/>
        <stp>##V3_BDHV12</stp>
        <stp>S0022Z 20Y BLC2 Curncy</stp>
        <stp>Mid</stp>
        <stp>30/12/2016</stp>
        <stp>30/12/2016</stp>
        <stp>[Fichier Market data Bloomberg Multicurve.xlsm]GBP!R74C80</stp>
        <tr r="CB74" s="6"/>
      </tp>
      <tp t="e">
        <v>#N/A</v>
        <stp/>
        <stp>##V3_BDHV12</stp>
        <stp>S0232D 39Y BLC2 Curncy</stp>
        <stp>Mid</stp>
        <stp>30/12/2016</stp>
        <stp>30/12/2016</stp>
        <stp>[Fichier Market data Bloomberg Multicurve.xlsm]EUR!R93C39</stp>
        <tr r="AM93" s="4"/>
      </tp>
      <tp t="e">
        <v>#N/A</v>
        <stp/>
        <stp>##V3_BDHV12</stp>
        <stp>S0314D 15Y BLC2 Curncy</stp>
        <stp>Mid</stp>
        <stp>30/12/2016</stp>
        <stp>30/12/2016</stp>
        <stp>[Fichier Market data Bloomberg Multicurve.xlsm]EUR!R69C97</stp>
        <tr r="CS69" s="4"/>
      </tp>
      <tp t="e">
        <v>#N/A</v>
        <stp/>
        <stp>##V3_BDHV12</stp>
        <stp>S0232Z 39M BLC2 Curncy</stp>
        <stp>Mid</stp>
        <stp>30/12/2016</stp>
        <stp>30/12/2016</stp>
        <stp>[Fichier Market data Bloomberg Multicurve.xlsm]EUR!R37C38</stp>
        <tr r="AL37" s="4"/>
      </tp>
      <tp t="e">
        <v>#N/A</v>
        <stp/>
        <stp>##V3_BDHV12</stp>
        <stp>S0232D 39Q BLC2 Curncy</stp>
        <stp>Mid</stp>
        <stp>30/12/2016</stp>
        <stp>30/12/2016</stp>
        <stp>[Fichier Market data Bloomberg Multicurve.xlsm]EUR!R63C39</stp>
        <tr r="AM63" s="4"/>
      </tp>
      <tp t="e">
        <v>#N/A</v>
        <stp/>
        <stp>##V3_BDHV12</stp>
        <stp>S0232Z 38Q BLC2 Curncy</stp>
        <stp>Mid</stp>
        <stp>30/12/2016</stp>
        <stp>30/12/2016</stp>
        <stp>[Fichier Market data Bloomberg Multicurve.xlsm]EUR!R62C38</stp>
        <tr r="AL62" s="4"/>
      </tp>
      <tp t="e">
        <v>#N/A</v>
        <stp/>
        <stp>##V3_BDHV12</stp>
        <stp>S0022D 21Q BLC2 Curncy</stp>
        <stp>Mid</stp>
        <stp>30/12/2016</stp>
        <stp>30/12/2016</stp>
        <stp>[Fichier Market data Bloomberg Multicurve.xlsm]GBP!R45C81</stp>
        <tr r="CC45" s="6"/>
      </tp>
      <tp t="e">
        <v>#N/A</v>
        <stp/>
        <stp>##V3_BDHV12</stp>
        <stp>S0314Z 14Y BLC2 Curncy</stp>
        <stp>Mid</stp>
        <stp>30/12/2016</stp>
        <stp>30/12/2016</stp>
        <stp>[Fichier Market data Bloomberg Multicurve.xlsm]EUR!R68C96</stp>
        <tr r="CR68" s="4"/>
      </tp>
      <tp t="e">
        <v>#N/A</v>
        <stp/>
        <stp>##V3_BDHV12</stp>
        <stp>S0022Z 21M BLC2 Curncy</stp>
        <stp>Mid</stp>
        <stp>30/12/2016</stp>
        <stp>30/12/2016</stp>
        <stp>[Fichier Market data Bloomberg Multicurve.xlsm]GBP!R31C80</stp>
        <tr r="CB31" s="6"/>
      </tp>
      <tp t="e">
        <v>#N/A</v>
        <stp/>
        <stp>##V3_BDHV12</stp>
        <stp>S0232Z 38Y BLC2 Curncy</stp>
        <stp>Mid</stp>
        <stp>30/12/2016</stp>
        <stp>30/12/2016</stp>
        <stp>[Fichier Market data Bloomberg Multicurve.xlsm]EUR!R92C38</stp>
        <tr r="AL92" s="4"/>
      </tp>
      <tp t="e">
        <v>#N/A</v>
        <stp/>
        <stp>##V3_BDHV12</stp>
        <stp>S0022D 21Y BLC2 Curncy</stp>
        <stp>Mid</stp>
        <stp>30/12/2016</stp>
        <stp>30/12/2016</stp>
        <stp>[Fichier Market data Bloomberg Multicurve.xlsm]GBP!R75C81</stp>
        <tr r="CC75" s="6"/>
      </tp>
      <tp t="e">
        <v>#N/A</v>
        <stp/>
        <stp>##V3_BDHV12</stp>
        <stp>S0021D 29Y BLC2 Curncy</stp>
        <stp>Mid</stp>
        <stp>30/12/2016</stp>
        <stp>30/12/2016</stp>
        <stp>[Fichier Market data Bloomberg Multicurve.xlsm]CHF!R83C76</stp>
        <tr r="BX83" s="7"/>
      </tp>
      <tp t="e">
        <v>#N/A</v>
        <stp/>
        <stp>##V3_BDHV12</stp>
        <stp>S0013Z 12Y BLC2 Curncy</stp>
        <stp>Mid</stp>
        <stp>30/12/2016</stp>
        <stp>30/12/2016</stp>
        <stp>[Fichier Market data Bloomberg Multicurve.xlsm]JPY!R64C79</stp>
        <tr r="CA64" s="8"/>
      </tp>
      <tp t="e">
        <v>#N/A</v>
        <stp/>
        <stp>##V3_BDHV12</stp>
        <stp>S0021D 29Q BLC2 Curncy</stp>
        <stp>Mid</stp>
        <stp>30/12/2016</stp>
        <stp>30/12/2016</stp>
        <stp>[Fichier Market data Bloomberg Multicurve.xlsm]CHF!R53C76</stp>
        <tr r="BX53" s="7"/>
      </tp>
      <tp t="e">
        <v>#N/A</v>
        <stp/>
        <stp>##V3_BDHV12</stp>
        <stp>S0021Z 29Q BLC2 Curncy</stp>
        <stp>Mid</stp>
        <stp>30/12/2016</stp>
        <stp>30/12/2016</stp>
        <stp>[Fichier Market data Bloomberg Multicurve.xlsm]CHF!R53C75</stp>
        <tr r="BW53" s="7"/>
      </tp>
      <tp t="e">
        <v>#N/A</v>
        <stp/>
        <stp>##V3_BDHV12</stp>
        <stp>S0021Z 29Y BLC2 Curncy</stp>
        <stp>Mid</stp>
        <stp>30/12/2016</stp>
        <stp>30/12/2016</stp>
        <stp>[Fichier Market data Bloomberg Multicurve.xlsm]CHF!R83C75</stp>
        <tr r="BW83" s="7"/>
      </tp>
      <tp t="e">
        <v>#N/A</v>
        <stp/>
        <stp>##V3_BDHV12</stp>
        <stp>S0022Z 21Y BLC2 Curncy</stp>
        <stp>Mid</stp>
        <stp>30/12/2016</stp>
        <stp>30/12/2016</stp>
        <stp>[Fichier Market data Bloomberg Multicurve.xlsm]GBP!R75C80</stp>
        <tr r="CB75" s="6"/>
      </tp>
      <tp t="e">
        <v>#N/A</v>
        <stp/>
        <stp>##V3_BDHV12</stp>
        <stp>S0232D 38Y BLC2 Curncy</stp>
        <stp>Mid</stp>
        <stp>30/12/2016</stp>
        <stp>30/12/2016</stp>
        <stp>[Fichier Market data Bloomberg Multicurve.xlsm]EUR!R92C39</stp>
        <tr r="AM92" s="4"/>
      </tp>
      <tp t="e">
        <v>#N/A</v>
        <stp/>
        <stp>##V3_BDHV12</stp>
        <stp>S0314D 14Y BLC2 Curncy</stp>
        <stp>Mid</stp>
        <stp>30/12/2016</stp>
        <stp>30/12/2016</stp>
        <stp>[Fichier Market data Bloomberg Multicurve.xlsm]EUR!R68C97</stp>
        <tr r="CS68" s="4"/>
      </tp>
      <tp t="e">
        <v>#N/A</v>
        <stp/>
        <stp>##V3_BDHV12</stp>
        <stp>S0022D 21M BLC2 Curncy</stp>
        <stp>Mid</stp>
        <stp>30/12/2016</stp>
        <stp>30/12/2016</stp>
        <stp>[Fichier Market data Bloomberg Multicurve.xlsm]GBP!R31C81</stp>
        <tr r="CC31" s="6"/>
      </tp>
      <tp t="e">
        <v>#N/A</v>
        <stp/>
        <stp>##V3_BDHV12</stp>
        <stp>S0022Z 21Q BLC2 Curncy</stp>
        <stp>Mid</stp>
        <stp>30/12/2016</stp>
        <stp>30/12/2016</stp>
        <stp>[Fichier Market data Bloomberg Multicurve.xlsm]GBP!R45C80</stp>
        <tr r="CB45" s="6"/>
      </tp>
      <tp t="e">
        <v>#N/A</v>
        <stp/>
        <stp>##V3_BDHV12</stp>
        <stp>S0232D 38Q BLC2 Curncy</stp>
        <stp>Mid</stp>
        <stp>30/12/2016</stp>
        <stp>30/12/2016</stp>
        <stp>[Fichier Market data Bloomberg Multicurve.xlsm]EUR!R62C39</stp>
        <tr r="AM62" s="4"/>
      </tp>
      <tp t="e">
        <v>#N/A</v>
        <stp/>
        <stp>##V3_BDHV12</stp>
        <stp>S0133Z 38Q BLC2 Curncy</stp>
        <stp>Mid</stp>
        <stp>30/12/2016</stp>
        <stp>30/12/2016</stp>
        <stp>[Fichier Market data Bloomberg Multicurve.xlsm]EUR!R62C18</stp>
        <tr r="R62" s="4"/>
      </tp>
      <tp t="e">
        <v>#N/A</v>
        <stp/>
        <stp>##V3_BDHV12</stp>
        <stp>S0234D 39Q BLC2 Curncy</stp>
        <stp>Mid</stp>
        <stp>30/12/2016</stp>
        <stp>30/12/2016</stp>
        <stp>[Fichier Market data Bloomberg Multicurve.xlsm]CHF!R63C19</stp>
        <tr r="S63" s="7"/>
      </tp>
      <tp t="e">
        <v>#N/A</v>
        <stp/>
        <stp>##V3_BDHV12</stp>
        <stp>S0022D 22Q BLC2 Curncy</stp>
        <stp>Mid</stp>
        <stp>30/12/2016</stp>
        <stp>30/12/2016</stp>
        <stp>[Fichier Market data Bloomberg Multicurve.xlsm]GBP!R46C81</stp>
        <tr r="CC46" s="6"/>
      </tp>
      <tp t="e">
        <v>#N/A</v>
        <stp/>
        <stp>##V3_BDHV12</stp>
        <stp>S0234Z 39M BLC2 Curncy</stp>
        <stp>Mid</stp>
        <stp>30/12/2016</stp>
        <stp>30/12/2016</stp>
        <stp>[Fichier Market data Bloomberg Multicurve.xlsm]CHF!R37C18</stp>
        <tr r="R37" s="7"/>
      </tp>
      <tp t="e">
        <v>#N/A</v>
        <stp/>
        <stp>##V3_BDHV12</stp>
        <stp>S0234D 39Y BLC2 Curncy</stp>
        <stp>Mid</stp>
        <stp>30/12/2016</stp>
        <stp>30/12/2016</stp>
        <stp>[Fichier Market data Bloomberg Multicurve.xlsm]CHF!R93C19</stp>
        <tr r="S93" s="7"/>
      </tp>
      <tp t="e">
        <v>#N/A</v>
        <stp/>
        <stp>##V3_BDHV12</stp>
        <stp>S0314Z 17Y BLC2 Curncy</stp>
        <stp>Mid</stp>
        <stp>30/12/2016</stp>
        <stp>30/12/2016</stp>
        <stp>[Fichier Market data Bloomberg Multicurve.xlsm]EUR!R71C96</stp>
        <tr r="CR71" s="4"/>
      </tp>
      <tp t="e">
        <v>#N/A</v>
        <stp/>
        <stp>##V3_BDHV12</stp>
        <stp>S0133Z 38Y BLC2 Curncy</stp>
        <stp>Mid</stp>
        <stp>30/12/2016</stp>
        <stp>30/12/2016</stp>
        <stp>[Fichier Market data Bloomberg Multicurve.xlsm]EUR!R92C18</stp>
        <tr r="R92" s="4"/>
      </tp>
      <tp t="e">
        <v>#N/A</v>
        <stp/>
        <stp>##V3_BDHV12</stp>
        <stp>S0022D 22Y BLC2 Curncy</stp>
        <stp>Mid</stp>
        <stp>30/12/2016</stp>
        <stp>30/12/2016</stp>
        <stp>[Fichier Market data Bloomberg Multicurve.xlsm]GBP!R76C81</stp>
        <tr r="CC76" s="6"/>
      </tp>
      <tp t="e">
        <v>#N/A</v>
        <stp/>
        <stp>##V3_BDHV12</stp>
        <stp>S0013Z 11Y BLC2 Curncy</stp>
        <stp>Mid</stp>
        <stp>30/12/2016</stp>
        <stp>30/12/2016</stp>
        <stp>[Fichier Market data Bloomberg Multicurve.xlsm]JPY!R63C79</stp>
        <tr r="CA63" s="8"/>
      </tp>
      <tp t="e">
        <v>#N/A</v>
        <stp/>
        <stp>##V3_BDHV12</stp>
        <stp>S0314Z 17Q BLC2 Curncy</stp>
        <stp>Mid</stp>
        <stp>30/12/2016</stp>
        <stp>30/12/2016</stp>
        <stp>[Fichier Market data Bloomberg Multicurve.xlsm]EUR!R41C96</stp>
        <tr r="CR41" s="4"/>
      </tp>
      <tp t="e">
        <v>#N/A</v>
        <stp/>
        <stp>##V3_BDHV12</stp>
        <stp>S0223Z 28Y BLC2 Curncy</stp>
        <stp>Mid</stp>
        <stp>30/12/2016</stp>
        <stp>30/12/2016</stp>
        <stp>[Fichier Market data Bloomberg Multicurve.xlsm]GBP!R82C39</stp>
        <tr r="AM82" s="6"/>
      </tp>
      <tp t="e">
        <v>#N/A</v>
        <stp/>
        <stp>##V3_BDHV12</stp>
        <stp>S0314D 17Q BLC2 Curncy</stp>
        <stp>Mid</stp>
        <stp>30/12/2016</stp>
        <stp>30/12/2016</stp>
        <stp>[Fichier Market data Bloomberg Multicurve.xlsm]EUR!R41C97</stp>
        <tr r="CS41" s="4"/>
      </tp>
      <tp t="e">
        <v>#N/A</v>
        <stp/>
        <stp>##V3_BDHV12</stp>
        <stp>S0022Z 22Y BLC2 Curncy</stp>
        <stp>Mid</stp>
        <stp>30/12/2016</stp>
        <stp>30/12/2016</stp>
        <stp>[Fichier Market data Bloomberg Multicurve.xlsm]GBP!R76C80</stp>
        <tr r="CB76" s="6"/>
      </tp>
      <tp t="e">
        <v>#N/A</v>
        <stp/>
        <stp>##V3_BDHV12</stp>
        <stp>S0314D 17Y BLC2 Curncy</stp>
        <stp>Mid</stp>
        <stp>30/12/2016</stp>
        <stp>30/12/2016</stp>
        <stp>[Fichier Market data Bloomberg Multicurve.xlsm]EUR!R71C97</stp>
        <tr r="CS71" s="4"/>
      </tp>
      <tp t="e">
        <v>#N/A</v>
        <stp/>
        <stp>##V3_BDHV12</stp>
        <stp>S0133D 38Y BLC2 Curncy</stp>
        <stp>Mid</stp>
        <stp>30/12/2016</stp>
        <stp>30/12/2016</stp>
        <stp>[Fichier Market data Bloomberg Multicurve.xlsm]EUR!R92C19</stp>
        <tr r="S92" s="4"/>
      </tp>
      <tp t="e">
        <v>#N/A</v>
        <stp/>
        <stp>##V3_BDHV12</stp>
        <stp>S0234Z 39Y BLC2 Curncy</stp>
        <stp>Mid</stp>
        <stp>30/12/2016</stp>
        <stp>30/12/2016</stp>
        <stp>[Fichier Market data Bloomberg Multicurve.xlsm]CHF!R93C18</stp>
        <tr r="R93" s="7"/>
      </tp>
      <tp t="e">
        <v>#N/A</v>
        <stp/>
        <stp>##V3_BDHV12</stp>
        <stp>S0234D 39M BLC2 Curncy</stp>
        <stp>Mid</stp>
        <stp>30/12/2016</stp>
        <stp>30/12/2016</stp>
        <stp>[Fichier Market data Bloomberg Multicurve.xlsm]CHF!R37C19</stp>
        <tr r="S37" s="7"/>
      </tp>
      <tp t="e">
        <v>#N/A</v>
        <stp/>
        <stp>##V3_BDHV12</stp>
        <stp>S0013Z 11M BLC2 Curncy</stp>
        <stp>Mid</stp>
        <stp>30/12/2016</stp>
        <stp>30/12/2016</stp>
        <stp>[Fichier Market data Bloomberg Multicurve.xlsm]JPY!R25C79</stp>
        <tr r="CA25" s="8"/>
      </tp>
      <tp t="e">
        <v>#N/A</v>
        <stp/>
        <stp>##V3_BDHV12</stp>
        <stp>S0234Z 39Q BLC2 Curncy</stp>
        <stp>Mid</stp>
        <stp>30/12/2016</stp>
        <stp>30/12/2016</stp>
        <stp>[Fichier Market data Bloomberg Multicurve.xlsm]CHF!R63C18</stp>
        <tr r="R63" s="7"/>
      </tp>
      <tp t="e">
        <v>#N/A</v>
        <stp/>
        <stp>##V3_BDHV12</stp>
        <stp>S0022Z 22Q BLC2 Curncy</stp>
        <stp>Mid</stp>
        <stp>30/12/2016</stp>
        <stp>30/12/2016</stp>
        <stp>[Fichier Market data Bloomberg Multicurve.xlsm]GBP!R46C80</stp>
        <tr r="CB46" s="6"/>
      </tp>
      <tp t="e">
        <v>#N/A</v>
        <stp/>
        <stp>##V3_BDHV12</stp>
        <stp>S0133D 38Q BLC2 Curncy</stp>
        <stp>Mid</stp>
        <stp>30/12/2016</stp>
        <stp>30/12/2016</stp>
        <stp>[Fichier Market data Bloomberg Multicurve.xlsm]EUR!R62C19</stp>
        <tr r="S62" s="4"/>
      </tp>
      <tp t="e">
        <v>#N/A</v>
        <stp/>
        <stp>##V3_BDHV12</stp>
        <stp>S0133Z 39Q BLC2 Curncy</stp>
        <stp>Mid</stp>
        <stp>30/12/2016</stp>
        <stp>30/12/2016</stp>
        <stp>[Fichier Market data Bloomberg Multicurve.xlsm]EUR!R63C18</stp>
        <tr r="R63" s="4"/>
      </tp>
      <tp t="e">
        <v>#N/A</v>
        <stp/>
        <stp>##V3_BDHV12</stp>
        <stp>S0234D 38Q BLC2 Curncy</stp>
        <stp>Mid</stp>
        <stp>30/12/2016</stp>
        <stp>30/12/2016</stp>
        <stp>[Fichier Market data Bloomberg Multicurve.xlsm]CHF!R62C19</stp>
        <tr r="S62" s="7"/>
      </tp>
      <tp t="e">
        <v>#N/A</v>
        <stp/>
        <stp>##V3_BDHV12</stp>
        <stp>S0022D 23Q BLC2 Curncy</stp>
        <stp>Mid</stp>
        <stp>30/12/2016</stp>
        <stp>30/12/2016</stp>
        <stp>[Fichier Market data Bloomberg Multicurve.xlsm]GBP!R47C81</stp>
        <tr r="CC47" s="6"/>
      </tp>
      <tp t="e">
        <v>#N/A</v>
        <stp/>
        <stp>##V3_BDHV12</stp>
        <stp>S0234D 38Y BLC2 Curncy</stp>
        <stp>Mid</stp>
        <stp>30/12/2016</stp>
        <stp>30/12/2016</stp>
        <stp>[Fichier Market data Bloomberg Multicurve.xlsm]CHF!R92C19</stp>
        <tr r="S92" s="7"/>
      </tp>
      <tp t="e">
        <v>#N/A</v>
        <stp/>
        <stp>##V3_BDHV12</stp>
        <stp>S0133D 39M BLC2 Curncy</stp>
        <stp>Mid</stp>
        <stp>30/12/2016</stp>
        <stp>30/12/2016</stp>
        <stp>[Fichier Market data Bloomberg Multicurve.xlsm]EUR!R37C19</stp>
        <tr r="S37" s="4"/>
      </tp>
      <tp t="e">
        <v>#N/A</v>
        <stp/>
        <stp>##V3_BDHV12</stp>
        <stp>S0133Z 39Y BLC2 Curncy</stp>
        <stp>Mid</stp>
        <stp>30/12/2016</stp>
        <stp>30/12/2016</stp>
        <stp>[Fichier Market data Bloomberg Multicurve.xlsm]EUR!R93C18</stp>
        <tr r="R93" s="4"/>
      </tp>
      <tp t="e">
        <v>#N/A</v>
        <stp/>
        <stp>##V3_BDHV12</stp>
        <stp>S0314Z 16Y BLC2 Curncy</stp>
        <stp>Mid</stp>
        <stp>30/12/2016</stp>
        <stp>30/12/2016</stp>
        <stp>[Fichier Market data Bloomberg Multicurve.xlsm]EUR!R70C96</stp>
        <tr r="CR70" s="4"/>
      </tp>
      <tp t="e">
        <v>#N/A</v>
        <stp/>
        <stp>##V3_BDHV12</stp>
        <stp>S0022D 23Y BLC2 Curncy</stp>
        <stp>Mid</stp>
        <stp>30/12/2016</stp>
        <stp>30/12/2016</stp>
        <stp>[Fichier Market data Bloomberg Multicurve.xlsm]GBP!R77C81</stp>
        <tr r="CC77" s="6"/>
      </tp>
      <tp t="e">
        <v>#N/A</v>
        <stp/>
        <stp>##V3_BDHV12</stp>
        <stp>S0013Z 10Y BLC2 Curncy</stp>
        <stp>Mid</stp>
        <stp>30/12/2016</stp>
        <stp>30/12/2016</stp>
        <stp>[Fichier Market data Bloomberg Multicurve.xlsm]JPY!R62C79</stp>
        <tr r="CA62" s="8"/>
      </tp>
      <tp t="e">
        <v>#N/A</v>
        <stp/>
        <stp>##V3_BDHV12</stp>
        <stp>S0223Z 29Y BLC2 Curncy</stp>
        <stp>Mid</stp>
        <stp>30/12/2016</stp>
        <stp>30/12/2016</stp>
        <stp>[Fichier Market data Bloomberg Multicurve.xlsm]GBP!R83C39</stp>
        <tr r="AM83" s="6"/>
      </tp>
      <tp t="e">
        <v>#N/A</v>
        <stp/>
        <stp>##V3_BDHV12</stp>
        <stp>S0223Z 29Q BLC2 Curncy</stp>
        <stp>Mid</stp>
        <stp>30/12/2016</stp>
        <stp>30/12/2016</stp>
        <stp>[Fichier Market data Bloomberg Multicurve.xlsm]GBP!R53C39</stp>
        <tr r="AM53" s="6"/>
      </tp>
      <tp t="e">
        <v>#N/A</v>
        <stp/>
        <stp>##V3_BDHV12</stp>
        <stp>S0022Z 23Y BLC2 Curncy</stp>
        <stp>Mid</stp>
        <stp>30/12/2016</stp>
        <stp>30/12/2016</stp>
        <stp>[Fichier Market data Bloomberg Multicurve.xlsm]GBP!R77C80</stp>
        <tr r="CB77" s="6"/>
      </tp>
      <tp t="e">
        <v>#N/A</v>
        <stp/>
        <stp>##V3_BDHV12</stp>
        <stp>S0133D 39Y BLC2 Curncy</stp>
        <stp>Mid</stp>
        <stp>30/12/2016</stp>
        <stp>30/12/2016</stp>
        <stp>[Fichier Market data Bloomberg Multicurve.xlsm]EUR!R93C19</stp>
        <tr r="S93" s="4"/>
      </tp>
      <tp t="e">
        <v>#N/A</v>
        <stp/>
        <stp>##V3_BDHV12</stp>
        <stp>S0314D 16Y BLC2 Curncy</stp>
        <stp>Mid</stp>
        <stp>30/12/2016</stp>
        <stp>30/12/2016</stp>
        <stp>[Fichier Market data Bloomberg Multicurve.xlsm]EUR!R70C97</stp>
        <tr r="CS70" s="4"/>
      </tp>
      <tp t="e">
        <v>#N/A</v>
        <stp/>
        <stp>##V3_BDHV12</stp>
        <stp>S0133Z 39M BLC2 Curncy</stp>
        <stp>Mid</stp>
        <stp>30/12/2016</stp>
        <stp>30/12/2016</stp>
        <stp>[Fichier Market data Bloomberg Multicurve.xlsm]EUR!R37C18</stp>
        <tr r="R37" s="4"/>
      </tp>
      <tp t="e">
        <v>#N/A</v>
        <stp/>
        <stp>##V3_BDHV12</stp>
        <stp>S0234Z 38Y BLC2 Curncy</stp>
        <stp>Mid</stp>
        <stp>30/12/2016</stp>
        <stp>30/12/2016</stp>
        <stp>[Fichier Market data Bloomberg Multicurve.xlsm]CHF!R92C18</stp>
        <tr r="R92" s="7"/>
      </tp>
      <tp t="e">
        <v>#N/A</v>
        <stp/>
        <stp>##V3_BDHV12</stp>
        <stp>S0013Z 10M BLC2 Curncy</stp>
        <stp>Mid</stp>
        <stp>30/12/2016</stp>
        <stp>30/12/2016</stp>
        <stp>[Fichier Market data Bloomberg Multicurve.xlsm]JPY!R24C79</stp>
        <tr r="CA24" s="8"/>
      </tp>
      <tp t="e">
        <v>#N/A</v>
        <stp/>
        <stp>##V3_BDHV12</stp>
        <stp>S0234Z 38Q BLC2 Curncy</stp>
        <stp>Mid</stp>
        <stp>30/12/2016</stp>
        <stp>30/12/2016</stp>
        <stp>[Fichier Market data Bloomberg Multicurve.xlsm]CHF!R62C18</stp>
        <tr r="R62" s="7"/>
      </tp>
      <tp t="e">
        <v>#N/A</v>
        <stp/>
        <stp>##V3_BDHV12</stp>
        <stp>S0022Z 23Q BLC2 Curncy</stp>
        <stp>Mid</stp>
        <stp>30/12/2016</stp>
        <stp>30/12/2016</stp>
        <stp>[Fichier Market data Bloomberg Multicurve.xlsm]GBP!R47C80</stp>
        <tr r="CB47" s="6"/>
      </tp>
      <tp t="e">
        <v>#N/A</v>
        <stp/>
        <stp>##V3_BDHV12</stp>
        <stp>S0133D 39Q BLC2 Curncy</stp>
        <stp>Mid</stp>
        <stp>30/12/2016</stp>
        <stp>30/12/2016</stp>
        <stp>[Fichier Market data Bloomberg Multicurve.xlsm]EUR!R63C19</stp>
        <tr r="S63" s="4"/>
      </tp>
      <tp t="e">
        <v>#N/A</v>
        <stp/>
        <stp>##V3_BDHV12</stp>
        <stp>S0023Z 24Y BLC2 Curncy</stp>
        <stp>Mid</stp>
        <stp>30/12/2016</stp>
        <stp>30/12/2016</stp>
        <stp>[Fichier Market data Bloomberg Multicurve.xlsm]USD!R78C37</stp>
        <tr r="AK78" s="5"/>
      </tp>
      <tp t="e">
        <v>#N/A</v>
        <stp/>
        <stp>##V3_BDHV12</stp>
        <stp>S0023D 24Y BLC2 Curncy</stp>
        <stp>Mid</stp>
        <stp>30/12/2016</stp>
        <stp>30/12/2016</stp>
        <stp>[Fichier Market data Bloomberg Multicurve.xlsm]USD!R78C38</stp>
        <tr r="AL78" s="5"/>
      </tp>
      <tp t="e">
        <v>#N/A</v>
        <stp/>
        <stp>##V3_BDHV12</stp>
        <stp>S0023Z 25Y BLC2 Curncy</stp>
        <stp>Mid</stp>
        <stp>30/12/2016</stp>
        <stp>30/12/2016</stp>
        <stp>[Fichier Market data Bloomberg Multicurve.xlsm]USD!R79C37</stp>
        <tr r="AK79" s="5"/>
      </tp>
      <tp t="e">
        <v>#N/A</v>
        <stp/>
        <stp>##V3_BDHV12</stp>
        <stp>S0023Z 25Q BLC2 Curncy</stp>
        <stp>Mid</stp>
        <stp>30/12/2016</stp>
        <stp>30/12/2016</stp>
        <stp>[Fichier Market data Bloomberg Multicurve.xlsm]USD!R49C37</stp>
        <tr r="AK49" s="5"/>
      </tp>
      <tp t="e">
        <v>#N/A</v>
        <stp/>
        <stp>##V3_BDHV12</stp>
        <stp>S0023D 25Y BLC2 Curncy</stp>
        <stp>Mid</stp>
        <stp>30/12/2016</stp>
        <stp>30/12/2016</stp>
        <stp>[Fichier Market data Bloomberg Multicurve.xlsm]USD!R79C38</stp>
        <tr r="AL79" s="5"/>
      </tp>
      <tp t="e">
        <v>#N/A</v>
        <stp/>
        <stp>##V3_BDHV12</stp>
        <stp>S0023D 25Q BLC2 Curncy</stp>
        <stp>Mid</stp>
        <stp>30/12/2016</stp>
        <stp>30/12/2016</stp>
        <stp>[Fichier Market data Bloomberg Multicurve.xlsm]USD!R49C38</stp>
        <tr r="AL49" s="5"/>
      </tp>
      <tp t="e">
        <v>#N/A</v>
        <stp/>
        <stp>##V3_BDHV12</stp>
        <stp>S0042D 45M BLC2 Curncy</stp>
        <stp>Mid</stp>
        <stp>30/12/2016</stp>
        <stp>30/12/2016</stp>
        <stp>[Fichier Market data Bloomberg Multicurve.xlsm]USD!R39C19</stp>
        <tr r="S39" s="5"/>
      </tp>
      <tp t="e">
        <v>#N/A</v>
        <stp/>
        <stp>##V3_BDHV12</stp>
        <stp>S0042Z 45Y BLC2 Curncy</stp>
        <stp>Mid</stp>
        <stp>30/12/2016</stp>
        <stp>30/12/2016</stp>
        <stp>[Fichier Market data Bloomberg Multicurve.xlsm]USD!R99C18</stp>
        <tr r="R99" s="5"/>
      </tp>
      <tp t="e">
        <v>#N/A</v>
        <stp/>
        <stp>##V3_BDHV12</stp>
        <stp>S0023Z 26Q BLC2 Curncy</stp>
        <stp>Mid</stp>
        <stp>30/12/2016</stp>
        <stp>30/12/2016</stp>
        <stp>[Fichier Market data Bloomberg Multicurve.xlsm]USD!R50C37</stp>
        <tr r="AK50" s="5"/>
      </tp>
      <tp t="e">
        <v>#N/A</v>
        <stp/>
        <stp>##V3_BDHV12</stp>
        <stp>S0023Z 26Y BLC2 Curncy</stp>
        <stp>Mid</stp>
        <stp>30/12/2016</stp>
        <stp>30/12/2016</stp>
        <stp>[Fichier Market data Bloomberg Multicurve.xlsm]USD!R80C37</stp>
        <tr r="AK80" s="5"/>
      </tp>
      <tp t="e">
        <v>#N/A</v>
        <stp/>
        <stp>##V3_BDHV12</stp>
        <stp>S0023D 26Q BLC2 Curncy</stp>
        <stp>Mid</stp>
        <stp>30/12/2016</stp>
        <stp>30/12/2016</stp>
        <stp>[Fichier Market data Bloomberg Multicurve.xlsm]USD!R50C38</stp>
        <tr r="AL50" s="5"/>
      </tp>
      <tp t="e">
        <v>#N/A</v>
        <stp/>
        <stp>##V3_BDHV12</stp>
        <stp>S0042D 45Y BLC2 Curncy</stp>
        <stp>Mid</stp>
        <stp>30/12/2016</stp>
        <stp>30/12/2016</stp>
        <stp>[Fichier Market data Bloomberg Multicurve.xlsm]USD!R99C19</stp>
        <tr r="S99" s="5"/>
      </tp>
      <tp t="e">
        <v>#N/A</v>
        <stp/>
        <stp>##V3_BDHV12</stp>
        <stp>S0023D 26Y BLC2 Curncy</stp>
        <stp>Mid</stp>
        <stp>30/12/2016</stp>
        <stp>30/12/2016</stp>
        <stp>[Fichier Market data Bloomberg Multicurve.xlsm]USD!R80C38</stp>
        <tr r="AL80" s="5"/>
      </tp>
      <tp t="e">
        <v>#N/A</v>
        <stp/>
        <stp>##V3_BDHV12</stp>
        <stp>S0042Z 45M BLC2 Curncy</stp>
        <stp>Mid</stp>
        <stp>30/12/2016</stp>
        <stp>30/12/2016</stp>
        <stp>[Fichier Market data Bloomberg Multicurve.xlsm]USD!R39C18</stp>
        <tr r="R39" s="5"/>
      </tp>
      <tp t="e">
        <v>#N/A</v>
        <stp/>
        <stp>##V3_BDHV12</stp>
        <stp>S0042Z 44Y BLC2 Curncy</stp>
        <stp>Mid</stp>
        <stp>30/12/2016</stp>
        <stp>30/12/2016</stp>
        <stp>[Fichier Market data Bloomberg Multicurve.xlsm]USD!R98C18</stp>
        <tr r="R98" s="5"/>
      </tp>
      <tp t="e">
        <v>#N/A</v>
        <stp/>
        <stp>##V3_BDHV12</stp>
        <stp>S0023D 27M BLC2 Curncy</stp>
        <stp>Mid</stp>
        <stp>30/12/2016</stp>
        <stp>30/12/2016</stp>
        <stp>[Fichier Market data Bloomberg Multicurve.xlsm]USD!R33C38</stp>
        <tr r="AL33" s="5"/>
      </tp>
      <tp t="e">
        <v>#N/A</v>
        <stp/>
        <stp>##V3_BDHV12</stp>
        <stp>S0023Z 27Q BLC2 Curncy</stp>
        <stp>Mid</stp>
        <stp>30/12/2016</stp>
        <stp>30/12/2016</stp>
        <stp>[Fichier Market data Bloomberg Multicurve.xlsm]USD!R51C37</stp>
        <tr r="AK51" s="5"/>
      </tp>
      <tp t="e">
        <v>#N/A</v>
        <stp/>
        <stp>##V3_BDHV12</stp>
        <stp>S0023Z 27Y BLC2 Curncy</stp>
        <stp>Mid</stp>
        <stp>30/12/2016</stp>
        <stp>30/12/2016</stp>
        <stp>[Fichier Market data Bloomberg Multicurve.xlsm]USD!R81C37</stp>
        <tr r="AK81" s="5"/>
      </tp>
      <tp t="e">
        <v>#N/A</v>
        <stp/>
        <stp>##V3_BDHV12</stp>
        <stp>S0023Z 27M BLC2 Curncy</stp>
        <stp>Mid</stp>
        <stp>30/12/2016</stp>
        <stp>30/12/2016</stp>
        <stp>[Fichier Market data Bloomberg Multicurve.xlsm]USD!R33C37</stp>
        <tr r="AK33" s="5"/>
      </tp>
      <tp t="e">
        <v>#N/A</v>
        <stp/>
        <stp>##V3_BDHV12</stp>
        <stp>S0023D 27Q BLC2 Curncy</stp>
        <stp>Mid</stp>
        <stp>30/12/2016</stp>
        <stp>30/12/2016</stp>
        <stp>[Fichier Market data Bloomberg Multicurve.xlsm]USD!R51C38</stp>
        <tr r="AL51" s="5"/>
      </tp>
      <tp t="e">
        <v>#N/A</v>
        <stp/>
        <stp>##V3_BDHV12</stp>
        <stp>S0042D 44Y BLC2 Curncy</stp>
        <stp>Mid</stp>
        <stp>30/12/2016</stp>
        <stp>30/12/2016</stp>
        <stp>[Fichier Market data Bloomberg Multicurve.xlsm]USD!R98C19</stp>
        <tr r="S98" s="5"/>
      </tp>
      <tp t="e">
        <v>#N/A</v>
        <stp/>
        <stp>##V3_BDHV12</stp>
        <stp>S0023D 27Y BLC2 Curncy</stp>
        <stp>Mid</stp>
        <stp>30/12/2016</stp>
        <stp>30/12/2016</stp>
        <stp>[Fichier Market data Bloomberg Multicurve.xlsm]USD!R81C38</stp>
        <tr r="AL81" s="5"/>
      </tp>
      <tp t="e">
        <v>#N/A</v>
        <stp/>
        <stp>##V3_BDHV12</stp>
        <stp>S0023Z 20Y BLC2 Curncy</stp>
        <stp>Mid</stp>
        <stp>30/12/2016</stp>
        <stp>30/12/2016</stp>
        <stp>[Fichier Market data Bloomberg Multicurve.xlsm]USD!R74C37</stp>
        <tr r="AK74" s="5"/>
      </tp>
      <tp t="e">
        <v>#N/A</v>
        <stp/>
        <stp>##V3_BDHV12</stp>
        <stp>S0042Z 43Y BLC2 Curncy</stp>
        <stp>Mid</stp>
        <stp>30/12/2016</stp>
        <stp>30/12/2016</stp>
        <stp>[Fichier Market data Bloomberg Multicurve.xlsm]USD!R97C18</stp>
        <tr r="R97" s="5"/>
      </tp>
      <tp t="e">
        <v>#N/A</v>
        <stp/>
        <stp>##V3_BDHV12</stp>
        <stp>S0023D 20Y BLC2 Curncy</stp>
        <stp>Mid</stp>
        <stp>30/12/2016</stp>
        <stp>30/12/2016</stp>
        <stp>[Fichier Market data Bloomberg Multicurve.xlsm]USD!R74C38</stp>
        <tr r="AL74" s="5"/>
      </tp>
      <tp t="e">
        <v>#N/A</v>
        <stp/>
        <stp>##V3_BDHV12</stp>
        <stp>S0042D 43Y BLC2 Curncy</stp>
        <stp>Mid</stp>
        <stp>30/12/2016</stp>
        <stp>30/12/2016</stp>
        <stp>[Fichier Market data Bloomberg Multicurve.xlsm]USD!R97C19</stp>
        <tr r="S97" s="5"/>
      </tp>
      <tp t="e">
        <v>#N/A</v>
        <stp/>
        <stp>##V3_BDHV12</stp>
        <stp>S0042D 42M BLC2 Curncy</stp>
        <stp>Mid</stp>
        <stp>30/12/2016</stp>
        <stp>30/12/2016</stp>
        <stp>[Fichier Market data Bloomberg Multicurve.xlsm]USD!R38C19</stp>
        <tr r="S38" s="5"/>
      </tp>
      <tp t="e">
        <v>#N/A</v>
        <stp/>
        <stp>##V3_BDHV12</stp>
        <stp>S0023Z 21Y BLC2 Curncy</stp>
        <stp>Mid</stp>
        <stp>30/12/2016</stp>
        <stp>30/12/2016</stp>
        <stp>[Fichier Market data Bloomberg Multicurve.xlsm]USD!R75C37</stp>
        <tr r="AK75" s="5"/>
      </tp>
      <tp t="e">
        <v>#N/A</v>
        <stp/>
        <stp>##V3_BDHV12</stp>
        <stp>S0023D 21M BLC2 Curncy</stp>
        <stp>Mid</stp>
        <stp>30/12/2016</stp>
        <stp>30/12/2016</stp>
        <stp>[Fichier Market data Bloomberg Multicurve.xlsm]USD!R31C38</stp>
        <tr r="AL31" s="5"/>
      </tp>
      <tp t="e">
        <v>#N/A</v>
        <stp/>
        <stp>##V3_BDHV12</stp>
        <stp>S0042Z 42Y BLC2 Curncy</stp>
        <stp>Mid</stp>
        <stp>30/12/2016</stp>
        <stp>30/12/2016</stp>
        <stp>[Fichier Market data Bloomberg Multicurve.xlsm]USD!R96C18</stp>
        <tr r="R96" s="5"/>
      </tp>
      <tp t="e">
        <v>#N/A</v>
        <stp/>
        <stp>##V3_BDHV12</stp>
        <stp>S0023Z 21Q BLC2 Curncy</stp>
        <stp>Mid</stp>
        <stp>30/12/2016</stp>
        <stp>30/12/2016</stp>
        <stp>[Fichier Market data Bloomberg Multicurve.xlsm]USD!R45C37</stp>
        <tr r="AK45" s="5"/>
      </tp>
      <tp t="e">
        <v>#N/A</v>
        <stp/>
        <stp>##V3_BDHV12</stp>
        <stp>S0023Z 21M BLC2 Curncy</stp>
        <stp>Mid</stp>
        <stp>30/12/2016</stp>
        <stp>30/12/2016</stp>
        <stp>[Fichier Market data Bloomberg Multicurve.xlsm]USD!R31C37</stp>
        <tr r="AK31" s="5"/>
      </tp>
      <tp t="e">
        <v>#N/A</v>
        <stp/>
        <stp>##V3_BDHV12</stp>
        <stp>S0023D 21Y BLC2 Curncy</stp>
        <stp>Mid</stp>
        <stp>30/12/2016</stp>
        <stp>30/12/2016</stp>
        <stp>[Fichier Market data Bloomberg Multicurve.xlsm]USD!R75C38</stp>
        <tr r="AL75" s="5"/>
      </tp>
      <tp t="e">
        <v>#N/A</v>
        <stp/>
        <stp>##V3_BDHV12</stp>
        <stp>S0023D 21Q BLC2 Curncy</stp>
        <stp>Mid</stp>
        <stp>30/12/2016</stp>
        <stp>30/12/2016</stp>
        <stp>[Fichier Market data Bloomberg Multicurve.xlsm]USD!R45C38</stp>
        <tr r="AL45" s="5"/>
      </tp>
      <tp t="e">
        <v>#N/A</v>
        <stp/>
        <stp>##V3_BDHV12</stp>
        <stp>S0042D 42Y BLC2 Curncy</stp>
        <stp>Mid</stp>
        <stp>30/12/2016</stp>
        <stp>30/12/2016</stp>
        <stp>[Fichier Market data Bloomberg Multicurve.xlsm]USD!R96C19</stp>
        <tr r="S96" s="5"/>
      </tp>
      <tp t="e">
        <v>#N/A</v>
        <stp/>
        <stp>##V3_BDHV12</stp>
        <stp>S0042Z 42M BLC2 Curncy</stp>
        <stp>Mid</stp>
        <stp>30/12/2016</stp>
        <stp>30/12/2016</stp>
        <stp>[Fichier Market data Bloomberg Multicurve.xlsm]USD!R38C18</stp>
        <tr r="R38" s="5"/>
      </tp>
      <tp t="e">
        <v>#N/A</v>
        <stp/>
        <stp>##V3_BDHV12</stp>
        <stp>S0023Z 22Y BLC2 Curncy</stp>
        <stp>Mid</stp>
        <stp>30/12/2016</stp>
        <stp>30/12/2016</stp>
        <stp>[Fichier Market data Bloomberg Multicurve.xlsm]USD!R76C37</stp>
        <tr r="AK76" s="5"/>
      </tp>
      <tp t="e">
        <v>#N/A</v>
        <stp/>
        <stp>##V3_BDHV12</stp>
        <stp>S0042Z 41Y BLC2 Curncy</stp>
        <stp>Mid</stp>
        <stp>30/12/2016</stp>
        <stp>30/12/2016</stp>
        <stp>[Fichier Market data Bloomberg Multicurve.xlsm]USD!R95C18</stp>
        <tr r="R95" s="5"/>
      </tp>
      <tp t="e">
        <v>#N/A</v>
        <stp/>
        <stp>##V3_BDHV12</stp>
        <stp>S0023Z 22Q BLC2 Curncy</stp>
        <stp>Mid</stp>
        <stp>30/12/2016</stp>
        <stp>30/12/2016</stp>
        <stp>[Fichier Market data Bloomberg Multicurve.xlsm]USD!R46C37</stp>
        <tr r="AK46" s="5"/>
      </tp>
      <tp t="e">
        <v>#N/A</v>
        <stp/>
        <stp>##V3_BDHV12</stp>
        <stp>S0023D 22Y BLC2 Curncy</stp>
        <stp>Mid</stp>
        <stp>30/12/2016</stp>
        <stp>30/12/2016</stp>
        <stp>[Fichier Market data Bloomberg Multicurve.xlsm]USD!R76C38</stp>
        <tr r="AL76" s="5"/>
      </tp>
      <tp t="e">
        <v>#N/A</v>
        <stp/>
        <stp>##V3_BDHV12</stp>
        <stp>S0023D 22Q BLC2 Curncy</stp>
        <stp>Mid</stp>
        <stp>30/12/2016</stp>
        <stp>30/12/2016</stp>
        <stp>[Fichier Market data Bloomberg Multicurve.xlsm]USD!R46C38</stp>
        <tr r="AL46" s="5"/>
      </tp>
      <tp t="e">
        <v>#N/A</v>
        <stp/>
        <stp>##V3_BDHV12</stp>
        <stp>S0042D 41Y BLC2 Curncy</stp>
        <stp>Mid</stp>
        <stp>30/12/2016</stp>
        <stp>30/12/2016</stp>
        <stp>[Fichier Market data Bloomberg Multicurve.xlsm]USD!R95C19</stp>
        <tr r="S95" s="5"/>
      </tp>
      <tp t="e">
        <v>#N/A</v>
        <stp/>
        <stp>##V3_BDHV12</stp>
        <stp>S0023Z 23Y BLC2 Curncy</stp>
        <stp>Mid</stp>
        <stp>30/12/2016</stp>
        <stp>30/12/2016</stp>
        <stp>[Fichier Market data Bloomberg Multicurve.xlsm]USD!R77C37</stp>
        <tr r="AK77" s="5"/>
      </tp>
      <tp t="e">
        <v>#N/A</v>
        <stp/>
        <stp>##V3_BDHV12</stp>
        <stp>S0042Z 40Y BLC2 Curncy</stp>
        <stp>Mid</stp>
        <stp>30/12/2016</stp>
        <stp>30/12/2016</stp>
        <stp>[Fichier Market data Bloomberg Multicurve.xlsm]USD!R94C18</stp>
        <tr r="R94" s="5"/>
      </tp>
      <tp t="e">
        <v>#N/A</v>
        <stp/>
        <stp>##V3_BDHV12</stp>
        <stp>S0023Z 23Q BLC2 Curncy</stp>
        <stp>Mid</stp>
        <stp>30/12/2016</stp>
        <stp>30/12/2016</stp>
        <stp>[Fichier Market data Bloomberg Multicurve.xlsm]USD!R47C37</stp>
        <tr r="AK47" s="5"/>
      </tp>
      <tp t="e">
        <v>#N/A</v>
        <stp/>
        <stp>##V3_BDHV12</stp>
        <stp>S0023D 23Y BLC2 Curncy</stp>
        <stp>Mid</stp>
        <stp>30/12/2016</stp>
        <stp>30/12/2016</stp>
        <stp>[Fichier Market data Bloomberg Multicurve.xlsm]USD!R77C38</stp>
        <tr r="AL77" s="5"/>
      </tp>
      <tp t="e">
        <v>#N/A</v>
        <stp/>
        <stp>##V3_BDHV12</stp>
        <stp>S0023D 23Q BLC2 Curncy</stp>
        <stp>Mid</stp>
        <stp>30/12/2016</stp>
        <stp>30/12/2016</stp>
        <stp>[Fichier Market data Bloomberg Multicurve.xlsm]USD!R47C38</stp>
        <tr r="AL47" s="5"/>
      </tp>
      <tp t="e">
        <v>#N/A</v>
        <stp/>
        <stp>##V3_BDHV12</stp>
        <stp>S0042D 40Y BLC2 Curncy</stp>
        <stp>Mid</stp>
        <stp>30/12/2016</stp>
        <stp>30/12/2016</stp>
        <stp>[Fichier Market data Bloomberg Multicurve.xlsm]USD!R94C19</stp>
        <tr r="S94" s="5"/>
      </tp>
      <tp t="e">
        <v>#N/A</v>
        <stp/>
        <stp>##V3_BDHV12</stp>
        <stp>S0023Z 28Y BLC2 Curncy</stp>
        <stp>Mid</stp>
        <stp>30/12/2016</stp>
        <stp>30/12/2016</stp>
        <stp>[Fichier Market data Bloomberg Multicurve.xlsm]USD!R82C37</stp>
        <tr r="AK82" s="5"/>
      </tp>
      <tp t="e">
        <v>#N/A</v>
        <stp/>
        <stp>##V3_BDHV12</stp>
        <stp>S0023D 28Y BLC2 Curncy</stp>
        <stp>Mid</stp>
        <stp>30/12/2016</stp>
        <stp>30/12/2016</stp>
        <stp>[Fichier Market data Bloomberg Multicurve.xlsm]USD!R82C38</stp>
        <tr r="AL82" s="5"/>
      </tp>
      <tp t="e">
        <v>#N/A</v>
        <stp/>
        <stp>##V3_BDHV12</stp>
        <stp>S0023Z 29Q BLC2 Curncy</stp>
        <stp>Mid</stp>
        <stp>30/12/2016</stp>
        <stp>30/12/2016</stp>
        <stp>[Fichier Market data Bloomberg Multicurve.xlsm]USD!R53C37</stp>
        <tr r="AK53" s="5"/>
      </tp>
      <tp t="e">
        <v>#N/A</v>
        <stp/>
        <stp>##V3_BDHV12</stp>
        <stp>S0023Z 29Y BLC2 Curncy</stp>
        <stp>Mid</stp>
        <stp>30/12/2016</stp>
        <stp>30/12/2016</stp>
        <stp>[Fichier Market data Bloomberg Multicurve.xlsm]USD!R83C37</stp>
        <tr r="AK83" s="5"/>
      </tp>
      <tp t="e">
        <v>#N/A</v>
        <stp/>
        <stp>##V3_BDHV12</stp>
        <stp>S0023D 29Q BLC2 Curncy</stp>
        <stp>Mid</stp>
        <stp>30/12/2016</stp>
        <stp>30/12/2016</stp>
        <stp>[Fichier Market data Bloomberg Multicurve.xlsm]USD!R53C38</stp>
        <tr r="AL53" s="5"/>
      </tp>
      <tp t="e">
        <v>#N/A</v>
        <stp/>
        <stp>##V3_BDHV12</stp>
        <stp>S0023D 29Y BLC2 Curncy</stp>
        <stp>Mid</stp>
        <stp>30/12/2016</stp>
        <stp>30/12/2016</stp>
        <stp>[Fichier Market data Bloomberg Multicurve.xlsm]USD!R83C38</stp>
        <tr r="AL83" s="5"/>
      </tp>
      <tp t="e">
        <v>#N/A</v>
        <stp/>
        <stp>##V3_BDHV12</stp>
        <stp>BPBS10  Curncy</stp>
        <stp>Mid</stp>
        <stp>30/12/2016</stp>
        <stp>30/12/2016</stp>
        <stp>[Fichier Market data Bloomberg Multicurve.xlsm]basis!R19C5</stp>
        <tr r="E19" s="13"/>
      </tp>
      <tp t="e">
        <v>#N/A</v>
        <stp/>
        <stp>##V3_BDHV12</stp>
        <stp>JYBS12  Curncy</stp>
        <stp>Mid</stp>
        <stp>30/12/2016</stp>
        <stp>30/12/2016</stp>
        <stp>[Fichier Market data Bloomberg Multicurve.xlsm]basis!R21C7</stp>
        <tr r="G21" s="13"/>
      </tp>
      <tp t="e">
        <v>#N/A</v>
        <stp/>
        <stp>##V3_BCURVEV12</stp>
        <stp>[Fichier Market data Bloomberg Multicurve.xlsm]CHF!R12C3</stp>
        <stp>S234</stp>
        <stp>CurveDate=42734</stp>
        <stp>View=Extended</stp>
        <tr r="C12" s="7"/>
      </tp>
      <tp t="e">
        <v>#N/A</v>
        <stp/>
        <stp>##V3_BDHV12</stp>
        <stp>S0234D 27Q BLC2 Curncy</stp>
        <stp>Mid</stp>
        <stp>30/12/2016</stp>
        <stp>30/12/2016</stp>
        <stp>[Fichier Market data Bloomberg Multicurve.xlsm]CHF!R51C19</stp>
        <tr r="S51" s="7"/>
      </tp>
      <tp t="e">
        <v>#N/A</v>
        <stp/>
        <stp>##V3_BDHV12</stp>
        <stp>S0232Z 25Q BLC2 Curncy</stp>
        <stp>Mid</stp>
        <stp>30/12/2016</stp>
        <stp>30/12/2016</stp>
        <stp>[Fichier Market data Bloomberg Multicurve.xlsm]EUR!R49C38</stp>
        <tr r="AL49" s="4"/>
      </tp>
      <tp t="e">
        <v>#N/A</v>
        <stp/>
        <stp>##V3_BDHV12</stp>
        <stp>S0223D 31Q BLC2 Curncy</stp>
        <stp>Mid</stp>
        <stp>30/12/2016</stp>
        <stp>30/12/2016</stp>
        <stp>[Fichier Market data Bloomberg Multicurve.xlsm]GBP!R55C40</stp>
        <tr r="AN55" s="6"/>
      </tp>
      <tp t="e">
        <v>#N/A</v>
        <stp/>
        <stp>##V3_BDHV12</stp>
        <stp>S0133Z 26Q BLC2 Curncy</stp>
        <stp>Mid</stp>
        <stp>30/12/2016</stp>
        <stp>30/12/2016</stp>
        <stp>[Fichier Market data Bloomberg Multicurve.xlsm]EUR!R50C18</stp>
        <tr r="R50" s="4"/>
      </tp>
      <tp t="e">
        <v>#N/A</v>
        <stp/>
        <stp>##V3_BDHV12</stp>
        <stp>S0234D 27Y BLC2 Curncy</stp>
        <stp>Mid</stp>
        <stp>30/12/2016</stp>
        <stp>30/12/2016</stp>
        <stp>[Fichier Market data Bloomberg Multicurve.xlsm]CHF!R81C19</stp>
        <tr r="S81" s="7"/>
      </tp>
      <tp t="e">
        <v>#N/A</v>
        <stp/>
        <stp>##V3_BDHV12</stp>
        <stp>S0234Z 27M BLC2 Curncy</stp>
        <stp>Mid</stp>
        <stp>30/12/2016</stp>
        <stp>30/12/2016</stp>
        <stp>[Fichier Market data Bloomberg Multicurve.xlsm]CHF!R33C18</stp>
        <tr r="R33" s="7"/>
      </tp>
      <tp t="e">
        <v>#N/A</v>
        <stp/>
        <stp>##V3_BDHV12</stp>
        <stp>S0308Z 15Y BLC2 Curncy</stp>
        <stp>Mid</stp>
        <stp>30/12/2016</stp>
        <stp>30/12/2016</stp>
        <stp>[Fichier Market data Bloomberg Multicurve.xlsm]JPY!R69C60</stp>
        <tr r="BH69" s="8"/>
      </tp>
      <tp t="e">
        <v>#N/A</v>
        <stp/>
        <stp>##V3_BDHV12</stp>
        <stp>S0222D 32Y BLC2 Curncy</stp>
        <stp>Mid</stp>
        <stp>30/12/2016</stp>
        <stp>30/12/2016</stp>
        <stp>[Fichier Market data Bloomberg Multicurve.xlsm]GBP!R86C61</stp>
        <tr r="BI86" s="6"/>
      </tp>
      <tp t="e">
        <v>#N/A</v>
        <stp/>
        <stp>##V3_BDHV12</stp>
        <stp>S0201D 10M BLC2 Curncy</stp>
        <stp>Mid</stp>
        <stp>30/12/2016</stp>
        <stp>30/12/2016</stp>
        <stp>[Fichier Market data Bloomberg Multicurve.xlsm]EUR!R26C58</stp>
        <tr r="BF26" s="4"/>
      </tp>
      <tp t="e">
        <v>#N/A</v>
        <stp/>
        <stp>##V3_BDHV12</stp>
        <stp>S0133Z 26Y BLC2 Curncy</stp>
        <stp>Mid</stp>
        <stp>30/12/2016</stp>
        <stp>30/12/2016</stp>
        <stp>[Fichier Market data Bloomberg Multicurve.xlsm]EUR!R80C18</stp>
        <tr r="R80" s="4"/>
      </tp>
      <tp t="e">
        <v>#N/A</v>
        <stp/>
        <stp>##V3_BDHV12</stp>
        <stp>S0201Z 10Y BLC2 Curncy</stp>
        <stp>Mid</stp>
        <stp>30/12/2016</stp>
        <stp>30/12/2016</stp>
        <stp>[Fichier Market data Bloomberg Multicurve.xlsm]EUR!R64C57</stp>
        <tr r="BE64" s="4"/>
      </tp>
      <tp t="e">
        <v>#N/A</v>
        <stp/>
        <stp>##V3_BDHV12</stp>
        <stp>S0223D 31Y BLC2 Curncy</stp>
        <stp>Mid</stp>
        <stp>30/12/2016</stp>
        <stp>30/12/2016</stp>
        <stp>[Fichier Market data Bloomberg Multicurve.xlsm]GBP!R85C40</stp>
        <tr r="AN85" s="6"/>
      </tp>
      <tp t="e">
        <v>#N/A</v>
        <stp/>
        <stp>##V3_BDHV12</stp>
        <stp>S0232Z 25Y BLC2 Curncy</stp>
        <stp>Mid</stp>
        <stp>30/12/2016</stp>
        <stp>30/12/2016</stp>
        <stp>[Fichier Market data Bloomberg Multicurve.xlsm]EUR!R79C38</stp>
        <tr r="AL79" s="4"/>
      </tp>
      <tp t="e">
        <v>#N/A</v>
        <stp/>
        <stp>##V3_BDHV12</stp>
        <stp>S0307D 18M BLC2 Curncy</stp>
        <stp>Mid</stp>
        <stp>30/12/2016</stp>
        <stp>30/12/2016</stp>
        <stp>[Fichier Market data Bloomberg Multicurve.xlsm]JPY!R30C40</stp>
        <tr r="AN30" s="8"/>
      </tp>
      <tp t="e">
        <v>#N/A</v>
        <stp/>
        <stp>##V3_BDHV12</stp>
        <stp>S0308D 15M BLC2 Curncy</stp>
        <stp>Mid</stp>
        <stp>30/12/2016</stp>
        <stp>30/12/2016</stp>
        <stp>[Fichier Market data Bloomberg Multicurve.xlsm]JPY!R29C61</stp>
        <tr r="BI29" s="8"/>
      </tp>
      <tp t="e">
        <v>#N/A</v>
        <stp/>
        <stp>##V3_BDHV12</stp>
        <stp>S0254D 43Y BLC2 Curncy</stp>
        <stp>Mid</stp>
        <stp>30/12/2016</stp>
        <stp>30/12/2016</stp>
        <stp>[Fichier Market data Bloomberg Multicurve.xlsm]CHF!R97C57</stp>
        <tr r="BE97" s="7"/>
      </tp>
      <tp t="e">
        <v>#N/A</v>
        <stp/>
        <stp>##V3_BDHV12</stp>
        <stp>S0021D 34Q BLC2 Curncy</stp>
        <stp>Mid</stp>
        <stp>30/12/2016</stp>
        <stp>30/12/2016</stp>
        <stp>[Fichier Market data Bloomberg Multicurve.xlsm]CHF!R58C76</stp>
        <tr r="BX58" s="7"/>
      </tp>
      <tp t="e">
        <v>#N/A</v>
        <stp/>
        <stp>##V3_BDHV12</stp>
        <stp>S0307D 18Q BLC2 Curncy</stp>
        <stp>Mid</stp>
        <stp>30/12/2016</stp>
        <stp>30/12/2016</stp>
        <stp>[Fichier Market data Bloomberg Multicurve.xlsm]JPY!R42C40</stp>
        <tr r="AN42" s="8"/>
      </tp>
      <tp t="e">
        <v>#N/A</v>
        <stp/>
        <stp>##V3_BDHV12</stp>
        <stp>S0223Z 36Y BLC2 Curncy</stp>
        <stp>Mid</stp>
        <stp>30/12/2016</stp>
        <stp>30/12/2016</stp>
        <stp>[Fichier Market data Bloomberg Multicurve.xlsm]GBP!R90C39</stp>
        <tr r="AM90" s="6"/>
      </tp>
      <tp t="e">
        <v>#N/A</v>
        <stp/>
        <stp>##V3_BDHV12</stp>
        <stp>S0021Z 34Q BLC2 Curncy</stp>
        <stp>Mid</stp>
        <stp>30/12/2016</stp>
        <stp>30/12/2016</stp>
        <stp>[Fichier Market data Bloomberg Multicurve.xlsm]CHF!R58C75</stp>
        <tr r="BW58" s="7"/>
      </tp>
      <tp t="e">
        <v>#N/A</v>
        <stp/>
        <stp>##V3_BDHV12</stp>
        <stp>S0254Z 43Y BLC2 Curncy</stp>
        <stp>Mid</stp>
        <stp>30/12/2016</stp>
        <stp>30/12/2016</stp>
        <stp>[Fichier Market data Bloomberg Multicurve.xlsm]CHF!R97C56</stp>
        <tr r="BD97" s="7"/>
      </tp>
      <tp t="e">
        <v>#N/A</v>
        <stp/>
        <stp>##V3_BDHV12</stp>
        <stp>S0308Z 15M BLC2 Curncy</stp>
        <stp>Mid</stp>
        <stp>30/12/2016</stp>
        <stp>30/12/2016</stp>
        <stp>[Fichier Market data Bloomberg Multicurve.xlsm]JPY!R29C60</stp>
        <tr r="BH29" s="8"/>
      </tp>
      <tp t="e">
        <v>#N/A</v>
        <stp/>
        <stp>##V3_BDHV12</stp>
        <stp>S0232D 25Y BLC2 Curncy</stp>
        <stp>Mid</stp>
        <stp>30/12/2016</stp>
        <stp>30/12/2016</stp>
        <stp>[Fichier Market data Bloomberg Multicurve.xlsm]EUR!R79C39</stp>
        <tr r="AM79" s="4"/>
      </tp>
      <tp t="e">
        <v>#N/A</v>
        <stp/>
        <stp>##V3_BDHV12</stp>
        <stp>S0201D 10Y BLC2 Curncy</stp>
        <stp>Mid</stp>
        <stp>30/12/2016</stp>
        <stp>30/12/2016</stp>
        <stp>[Fichier Market data Bloomberg Multicurve.xlsm]EUR!R64C58</stp>
        <tr r="BF64" s="4"/>
      </tp>
      <tp t="e">
        <v>#N/A</v>
        <stp/>
        <stp>##V3_BDHV12</stp>
        <stp>S0201Z 10M BLC2 Curncy</stp>
        <stp>Mid</stp>
        <stp>30/12/2016</stp>
        <stp>30/12/2016</stp>
        <stp>[Fichier Market data Bloomberg Multicurve.xlsm]EUR!R26C57</stp>
        <tr r="BE26" s="4"/>
      </tp>
      <tp t="e">
        <v>#N/A</v>
        <stp/>
        <stp>##V3_BDHV12</stp>
        <stp>S0222Z 32Y BLC2 Curncy</stp>
        <stp>Mid</stp>
        <stp>30/12/2016</stp>
        <stp>30/12/2016</stp>
        <stp>[Fichier Market data Bloomberg Multicurve.xlsm]GBP!R86C60</stp>
        <tr r="BH86" s="6"/>
      </tp>
      <tp t="e">
        <v>#N/A</v>
        <stp/>
        <stp>##V3_BDHV12</stp>
        <stp>S0133D 26Y BLC2 Curncy</stp>
        <stp>Mid</stp>
        <stp>30/12/2016</stp>
        <stp>30/12/2016</stp>
        <stp>[Fichier Market data Bloomberg Multicurve.xlsm]EUR!R80C19</stp>
        <tr r="S80" s="4"/>
      </tp>
      <tp t="e">
        <v>#N/A</v>
        <stp/>
        <stp>##V3_BDHV12</stp>
        <stp>S0307D 18Y BLC2 Curncy</stp>
        <stp>Mid</stp>
        <stp>30/12/2016</stp>
        <stp>30/12/2016</stp>
        <stp>[Fichier Market data Bloomberg Multicurve.xlsm]JPY!R72C40</stp>
        <tr r="AN72" s="8"/>
      </tp>
      <tp t="e">
        <v>#N/A</v>
        <stp/>
        <stp>##V3_BDHV12</stp>
        <stp>S0308D 15Y BLC2 Curncy</stp>
        <stp>Mid</stp>
        <stp>30/12/2016</stp>
        <stp>30/12/2016</stp>
        <stp>[Fichier Market data Bloomberg Multicurve.xlsm]JPY!R69C61</stp>
        <tr r="BI69" s="8"/>
      </tp>
      <tp t="e">
        <v>#N/A</v>
        <stp/>
        <stp>##V3_BDHV12</stp>
        <stp>S0234Z 27Y BLC2 Curncy</stp>
        <stp>Mid</stp>
        <stp>30/12/2016</stp>
        <stp>30/12/2016</stp>
        <stp>[Fichier Market data Bloomberg Multicurve.xlsm]CHF!R81C18</stp>
        <tr r="R81" s="7"/>
      </tp>
      <tp t="e">
        <v>#N/A</v>
        <stp/>
        <stp>##V3_BDHV12</stp>
        <stp>S0234D 27M BLC2 Curncy</stp>
        <stp>Mid</stp>
        <stp>30/12/2016</stp>
        <stp>30/12/2016</stp>
        <stp>[Fichier Market data Bloomberg Multicurve.xlsm]CHF!R33C19</stp>
        <tr r="S33" s="7"/>
      </tp>
      <tp t="e">
        <v>#N/A</v>
        <stp/>
        <stp>##V3_BDHV12</stp>
        <stp>S0133D 26Q BLC2 Curncy</stp>
        <stp>Mid</stp>
        <stp>30/12/2016</stp>
        <stp>30/12/2016</stp>
        <stp>[Fichier Market data Bloomberg Multicurve.xlsm]EUR!R50C19</stp>
        <tr r="S50" s="4"/>
      </tp>
      <tp t="e">
        <v>#N/A</v>
        <stp/>
        <stp>##V3_BDHV12</stp>
        <stp>S0232D 25Q BLC2 Curncy</stp>
        <stp>Mid</stp>
        <stp>30/12/2016</stp>
        <stp>30/12/2016</stp>
        <stp>[Fichier Market data Bloomberg Multicurve.xlsm]EUR!R49C39</stp>
        <tr r="AM49" s="4"/>
      </tp>
      <tp t="e">
        <v>#N/A</v>
        <stp/>
        <stp>##V3_BDHV12</stp>
        <stp>S0234Z 27Q BLC2 Curncy</stp>
        <stp>Mid</stp>
        <stp>30/12/2016</stp>
        <stp>30/12/2016</stp>
        <stp>[Fichier Market data Bloomberg Multicurve.xlsm]CHF!R51C18</stp>
        <tr r="R51" s="7"/>
      </tp>
      <tp t="e">
        <v>#N/A</v>
        <stp/>
        <stp>##V3_BDHV12</stp>
        <stp>S0234D 26Q BLC2 Curncy</stp>
        <stp>Mid</stp>
        <stp>30/12/2016</stp>
        <stp>30/12/2016</stp>
        <stp>[Fichier Market data Bloomberg Multicurve.xlsm]CHF!R50C19</stp>
        <tr r="S50" s="7"/>
      </tp>
      <tp t="e">
        <v>#N/A</v>
        <stp/>
        <stp>##V3_BDHV12</stp>
        <stp>S0223D 30Q BLC2 Curncy</stp>
        <stp>Mid</stp>
        <stp>30/12/2016</stp>
        <stp>30/12/2016</stp>
        <stp>[Fichier Market data Bloomberg Multicurve.xlsm]GBP!R54C40</stp>
        <tr r="AN54" s="6"/>
      </tp>
      <tp t="e">
        <v>#N/A</v>
        <stp/>
        <stp>##V3_BDHV12</stp>
        <stp>S0222D 33Q BLC2 Curncy</stp>
        <stp>Mid</stp>
        <stp>30/12/2016</stp>
        <stp>30/12/2016</stp>
        <stp>[Fichier Market data Bloomberg Multicurve.xlsm]GBP!R57C61</stp>
        <tr r="BI57" s="6"/>
      </tp>
      <tp t="e">
        <v>#N/A</v>
        <stp/>
        <stp>##V3_BDHV12</stp>
        <stp>S0133Z 27Q BLC2 Curncy</stp>
        <stp>Mid</stp>
        <stp>30/12/2016</stp>
        <stp>30/12/2016</stp>
        <stp>[Fichier Market data Bloomberg Multicurve.xlsm]EUR!R51C18</stp>
        <tr r="R51" s="4"/>
      </tp>
      <tp t="e">
        <v>#N/A</v>
        <stp/>
        <stp>##V3_BDHV12</stp>
        <stp>S0234D 26Y BLC2 Curncy</stp>
        <stp>Mid</stp>
        <stp>30/12/2016</stp>
        <stp>30/12/2016</stp>
        <stp>[Fichier Market data Bloomberg Multicurve.xlsm]CHF!R80C19</stp>
        <tr r="S80" s="7"/>
      </tp>
      <tp t="e">
        <v>#N/A</v>
        <stp/>
        <stp>##V3_BDHV12</stp>
        <stp>S0308Z 14Y BLC2 Curncy</stp>
        <stp>Mid</stp>
        <stp>30/12/2016</stp>
        <stp>30/12/2016</stp>
        <stp>[Fichier Market data Bloomberg Multicurve.xlsm]JPY!R68C60</stp>
        <tr r="BH68" s="8"/>
      </tp>
      <tp t="e">
        <v>#N/A</v>
        <stp/>
        <stp>##V3_BDHV12</stp>
        <stp>S0222D 33Y BLC2 Curncy</stp>
        <stp>Mid</stp>
        <stp>30/12/2016</stp>
        <stp>30/12/2016</stp>
        <stp>[Fichier Market data Bloomberg Multicurve.xlsm]GBP!R87C61</stp>
        <tr r="BI87" s="6"/>
      </tp>
      <tp t="e">
        <v>#N/A</v>
        <stp/>
        <stp>##V3_BDHV12</stp>
        <stp>S0201D 11M BLC2 Curncy</stp>
        <stp>Mid</stp>
        <stp>30/12/2016</stp>
        <stp>30/12/2016</stp>
        <stp>[Fichier Market data Bloomberg Multicurve.xlsm]EUR!R27C58</stp>
        <tr r="BF27" s="4"/>
      </tp>
      <tp t="e">
        <v>#N/A</v>
        <stp/>
        <stp>##V3_BDHV12</stp>
        <stp>S0222Z 33M BLC2 Curncy</stp>
        <stp>Mid</stp>
        <stp>30/12/2016</stp>
        <stp>30/12/2016</stp>
        <stp>[Fichier Market data Bloomberg Multicurve.xlsm]GBP!R35C60</stp>
        <tr r="BH35" s="6"/>
      </tp>
      <tp t="e">
        <v>#N/A</v>
        <stp/>
        <stp>##V3_BDHV12</stp>
        <stp>S0133D 27M BLC2 Curncy</stp>
        <stp>Mid</stp>
        <stp>30/12/2016</stp>
        <stp>30/12/2016</stp>
        <stp>[Fichier Market data Bloomberg Multicurve.xlsm]EUR!R33C19</stp>
        <tr r="S33" s="4"/>
      </tp>
      <tp t="e">
        <v>#N/A</v>
        <stp/>
        <stp>##V3_BDHV12</stp>
        <stp>S0133Z 27Y BLC2 Curncy</stp>
        <stp>Mid</stp>
        <stp>30/12/2016</stp>
        <stp>30/12/2016</stp>
        <stp>[Fichier Market data Bloomberg Multicurve.xlsm]EUR!R81C18</stp>
        <tr r="R81" s="4"/>
      </tp>
      <tp t="e">
        <v>#N/A</v>
        <stp/>
        <stp>##V3_BDHV12</stp>
        <stp>S0201Z 11Y BLC2 Curncy</stp>
        <stp>Mid</stp>
        <stp>30/12/2016</stp>
        <stp>30/12/2016</stp>
        <stp>[Fichier Market data Bloomberg Multicurve.xlsm]EUR!R65C57</stp>
        <tr r="BE65" s="4"/>
      </tp>
      <tp t="e">
        <v>#N/A</v>
        <stp/>
        <stp>##V3_BDHV12</stp>
        <stp>S0223D 30Y BLC2 Curncy</stp>
        <stp>Mid</stp>
        <stp>30/12/2016</stp>
        <stp>30/12/2016</stp>
        <stp>[Fichier Market data Bloomberg Multicurve.xlsm]GBP!R84C40</stp>
        <tr r="AN84" s="6"/>
      </tp>
      <tp t="e">
        <v>#N/A</v>
        <stp/>
        <stp>##V3_BDHV12</stp>
        <stp>S0232Z 24Y BLC2 Curncy</stp>
        <stp>Mid</stp>
        <stp>30/12/2016</stp>
        <stp>30/12/2016</stp>
        <stp>[Fichier Market data Bloomberg Multicurve.xlsm]EUR!R78C38</stp>
        <tr r="AL78" s="4"/>
      </tp>
      <tp t="e">
        <v>#N/A</v>
        <stp/>
        <stp>##V3_BDHV12</stp>
        <stp>S0254Z 42M BLC2 Curncy</stp>
        <stp>Mid</stp>
        <stp>30/12/2016</stp>
        <stp>30/12/2016</stp>
        <stp>[Fichier Market data Bloomberg Multicurve.xlsm]CHF!R38C56</stp>
        <tr r="BD38" s="7"/>
      </tp>
      <tp t="e">
        <v>#N/A</v>
        <stp/>
        <stp>##V3_BDHV12</stp>
        <stp>S0254D 42Y BLC2 Curncy</stp>
        <stp>Mid</stp>
        <stp>30/12/2016</stp>
        <stp>30/12/2016</stp>
        <stp>[Fichier Market data Bloomberg Multicurve.xlsm]CHF!R96C57</stp>
        <tr r="BE96" s="7"/>
      </tp>
      <tp t="e">
        <v>#N/A</v>
        <stp/>
        <stp>##V3_BDHV12</stp>
        <stp>S0021D 35Q BLC2 Curncy</stp>
        <stp>Mid</stp>
        <stp>30/12/2016</stp>
        <stp>30/12/2016</stp>
        <stp>[Fichier Market data Bloomberg Multicurve.xlsm]CHF!R59C76</stp>
        <tr r="BX59" s="7"/>
      </tp>
      <tp t="e">
        <v>#N/A</v>
        <stp/>
        <stp>##V3_BDHV12</stp>
        <stp>S0307D 19Q BLC2 Curncy</stp>
        <stp>Mid</stp>
        <stp>30/12/2016</stp>
        <stp>30/12/2016</stp>
        <stp>[Fichier Market data Bloomberg Multicurve.xlsm]JPY!R43C40</stp>
        <tr r="AN43" s="8"/>
      </tp>
      <tp t="e">
        <v>#N/A</v>
        <stp/>
        <stp>##V3_BDHV12</stp>
        <stp>S0223Z 37Y BLC2 Curncy</stp>
        <stp>Mid</stp>
        <stp>30/12/2016</stp>
        <stp>30/12/2016</stp>
        <stp>[Fichier Market data Bloomberg Multicurve.xlsm]GBP!R91C39</stp>
        <tr r="AM91" s="6"/>
      </tp>
      <tp t="e">
        <v>#N/A</v>
        <stp/>
        <stp>##V3_BDHV12</stp>
        <stp>S0021Z 35Q BLC2 Curncy</stp>
        <stp>Mid</stp>
        <stp>30/12/2016</stp>
        <stp>30/12/2016</stp>
        <stp>[Fichier Market data Bloomberg Multicurve.xlsm]CHF!R59C75</stp>
        <tr r="BW59" s="7"/>
      </tp>
      <tp t="e">
        <v>#N/A</v>
        <stp/>
        <stp>##V3_BDHV12</stp>
        <stp>S0254Z 42Y BLC2 Curncy</stp>
        <stp>Mid</stp>
        <stp>30/12/2016</stp>
        <stp>30/12/2016</stp>
        <stp>[Fichier Market data Bloomberg Multicurve.xlsm]CHF!R96C56</stp>
        <tr r="BD96" s="7"/>
      </tp>
      <tp t="e">
        <v>#N/A</v>
        <stp/>
        <stp>##V3_BDHV12</stp>
        <stp>S0254D 42M BLC2 Curncy</stp>
        <stp>Mid</stp>
        <stp>30/12/2016</stp>
        <stp>30/12/2016</stp>
        <stp>[Fichier Market data Bloomberg Multicurve.xlsm]CHF!R38C57</stp>
        <tr r="BE38" s="7"/>
      </tp>
      <tp t="e">
        <v>#N/A</v>
        <stp/>
        <stp>##V3_BDHV12</stp>
        <stp>S0232D 24Y BLC2 Curncy</stp>
        <stp>Mid</stp>
        <stp>30/12/2016</stp>
        <stp>30/12/2016</stp>
        <stp>[Fichier Market data Bloomberg Multicurve.xlsm]EUR!R78C39</stp>
        <tr r="AM78" s="4"/>
      </tp>
      <tp t="e">
        <v>#N/A</v>
        <stp/>
        <stp>##V3_BDHV12</stp>
        <stp>S0201D 11Y BLC2 Curncy</stp>
        <stp>Mid</stp>
        <stp>30/12/2016</stp>
        <stp>30/12/2016</stp>
        <stp>[Fichier Market data Bloomberg Multicurve.xlsm]EUR!R65C58</stp>
        <tr r="BF65" s="4"/>
      </tp>
      <tp t="e">
        <v>#N/A</v>
        <stp/>
        <stp>##V3_BDHV12</stp>
        <stp>S0223Z 37Q BLC2 Curncy</stp>
        <stp>Mid</stp>
        <stp>30/12/2016</stp>
        <stp>30/12/2016</stp>
        <stp>[Fichier Market data Bloomberg Multicurve.xlsm]GBP!R61C39</stp>
        <tr r="AM61" s="6"/>
      </tp>
      <tp t="e">
        <v>#N/A</v>
        <stp/>
        <stp>##V3_BDHV12</stp>
        <stp>S0201Z 11M BLC2 Curncy</stp>
        <stp>Mid</stp>
        <stp>30/12/2016</stp>
        <stp>30/12/2016</stp>
        <stp>[Fichier Market data Bloomberg Multicurve.xlsm]EUR!R27C57</stp>
        <tr r="BE27" s="4"/>
      </tp>
      <tp t="e">
        <v>#N/A</v>
        <stp/>
        <stp>##V3_BDHV12</stp>
        <stp>S0223D 30M BLC2 Curncy</stp>
        <stp>Mid</stp>
        <stp>30/12/2016</stp>
        <stp>30/12/2016</stp>
        <stp>[Fichier Market data Bloomberg Multicurve.xlsm]GBP!R34C40</stp>
        <tr r="AN34" s="6"/>
      </tp>
      <tp t="e">
        <v>#N/A</v>
        <stp/>
        <stp>##V3_BDHV12</stp>
        <stp>S0222Z 33Y BLC2 Curncy</stp>
        <stp>Mid</stp>
        <stp>30/12/2016</stp>
        <stp>30/12/2016</stp>
        <stp>[Fichier Market data Bloomberg Multicurve.xlsm]GBP!R87C60</stp>
        <tr r="BH87" s="6"/>
      </tp>
      <tp t="e">
        <v>#N/A</v>
        <stp/>
        <stp>##V3_BDHV12</stp>
        <stp>S0222D 33M BLC2 Curncy</stp>
        <stp>Mid</stp>
        <stp>30/12/2016</stp>
        <stp>30/12/2016</stp>
        <stp>[Fichier Market data Bloomberg Multicurve.xlsm]GBP!R35C61</stp>
        <tr r="BI35" s="6"/>
      </tp>
      <tp t="e">
        <v>#N/A</v>
        <stp/>
        <stp>##V3_BDHV12</stp>
        <stp>S0133Z 27M BLC2 Curncy</stp>
        <stp>Mid</stp>
        <stp>30/12/2016</stp>
        <stp>30/12/2016</stp>
        <stp>[Fichier Market data Bloomberg Multicurve.xlsm]EUR!R33C18</stp>
        <tr r="R33" s="4"/>
      </tp>
      <tp t="e">
        <v>#N/A</v>
        <stp/>
        <stp>##V3_BDHV12</stp>
        <stp>S0133D 27Y BLC2 Curncy</stp>
        <stp>Mid</stp>
        <stp>30/12/2016</stp>
        <stp>30/12/2016</stp>
        <stp>[Fichier Market data Bloomberg Multicurve.xlsm]EUR!R81C19</stp>
        <tr r="S81" s="4"/>
      </tp>
      <tp t="e">
        <v>#N/A</v>
        <stp/>
        <stp>##V3_BDHV12</stp>
        <stp>S0307D 19Y BLC2 Curncy</stp>
        <stp>Mid</stp>
        <stp>30/12/2016</stp>
        <stp>30/12/2016</stp>
        <stp>[Fichier Market data Bloomberg Multicurve.xlsm]JPY!R73C40</stp>
        <tr r="AN73" s="8"/>
      </tp>
      <tp t="e">
        <v>#N/A</v>
        <stp/>
        <stp>##V3_BDHV12</stp>
        <stp>S0308D 14Y BLC2 Curncy</stp>
        <stp>Mid</stp>
        <stp>30/12/2016</stp>
        <stp>30/12/2016</stp>
        <stp>[Fichier Market data Bloomberg Multicurve.xlsm]JPY!R68C61</stp>
        <tr r="BI68" s="8"/>
      </tp>
      <tp t="e">
        <v>#N/A</v>
        <stp/>
        <stp>##V3_BDHV12</stp>
        <stp>S0234Z 26Y BLC2 Curncy</stp>
        <stp>Mid</stp>
        <stp>30/12/2016</stp>
        <stp>30/12/2016</stp>
        <stp>[Fichier Market data Bloomberg Multicurve.xlsm]CHF!R80C18</stp>
        <tr r="R80" s="7"/>
      </tp>
      <tp t="e">
        <v>#N/A</v>
        <stp/>
        <stp>##V3_BDHV12</stp>
        <stp>S0222Z 33Q BLC2 Curncy</stp>
        <stp>Mid</stp>
        <stp>30/12/2016</stp>
        <stp>30/12/2016</stp>
        <stp>[Fichier Market data Bloomberg Multicurve.xlsm]GBP!R57C60</stp>
        <tr r="BH57" s="6"/>
      </tp>
      <tp t="e">
        <v>#N/A</v>
        <stp/>
        <stp>##V3_BDHV12</stp>
        <stp>S0133D 27Q BLC2 Curncy</stp>
        <stp>Mid</stp>
        <stp>30/12/2016</stp>
        <stp>30/12/2016</stp>
        <stp>[Fichier Market data Bloomberg Multicurve.xlsm]EUR!R51C19</stp>
        <tr r="S51" s="4"/>
      </tp>
      <tp t="e">
        <v>#N/A</v>
        <stp/>
        <stp>##V3_BDHV12</stp>
        <stp>S0234Z 26Q BLC2 Curncy</stp>
        <stp>Mid</stp>
        <stp>30/12/2016</stp>
        <stp>30/12/2016</stp>
        <stp>[Fichier Market data Bloomberg Multicurve.xlsm]CHF!R50C18</stp>
        <tr r="R50" s="7"/>
      </tp>
      <tp t="e">
        <v>#N/A</v>
        <stp/>
        <stp>##V3_BDHV12</stp>
        <stp>S0234D 25Q BLC2 Curncy</stp>
        <stp>Mid</stp>
        <stp>30/12/2016</stp>
        <stp>30/12/2016</stp>
        <stp>[Fichier Market data Bloomberg Multicurve.xlsm]CHF!R49C19</stp>
        <tr r="S49" s="7"/>
      </tp>
      <tp t="e">
        <v>#N/A</v>
        <stp/>
        <stp>##V3_BDHV12</stp>
        <stp>S0223D 33Q BLC2 Curncy</stp>
        <stp>Mid</stp>
        <stp>30/12/2016</stp>
        <stp>30/12/2016</stp>
        <stp>[Fichier Market data Bloomberg Multicurve.xlsm]GBP!R57C40</stp>
        <tr r="AN57" s="6"/>
      </tp>
      <tp t="e">
        <v>#N/A</v>
        <stp/>
        <stp>##V3_BDHV12</stp>
        <stp>S0222D 30Q BLC2 Curncy</stp>
        <stp>Mid</stp>
        <stp>30/12/2016</stp>
        <stp>30/12/2016</stp>
        <stp>[Fichier Market data Bloomberg Multicurve.xlsm]GBP!R54C61</stp>
        <tr r="BI54" s="6"/>
      </tp>
      <tp t="e">
        <v>#N/A</v>
        <stp/>
        <stp>##V3_BDHV12</stp>
        <stp>S0232Z 27Q BLC2 Curncy</stp>
        <stp>Mid</stp>
        <stp>30/12/2016</stp>
        <stp>30/12/2016</stp>
        <stp>[Fichier Market data Bloomberg Multicurve.xlsm]EUR!R51C38</stp>
        <tr r="AL51" s="4"/>
      </tp>
      <tp t="e">
        <v>#N/A</v>
        <stp/>
        <stp>##V3_BDHV12</stp>
        <stp>S0308Z 17Y BLC2 Curncy</stp>
        <stp>Mid</stp>
        <stp>30/12/2016</stp>
        <stp>30/12/2016</stp>
        <stp>[Fichier Market data Bloomberg Multicurve.xlsm]JPY!R71C60</stp>
        <tr r="BH71" s="8"/>
      </tp>
      <tp t="e">
        <v>#N/A</v>
        <stp/>
        <stp>##V3_BDHV12</stp>
        <stp>S0222D 30Y BLC2 Curncy</stp>
        <stp>Mid</stp>
        <stp>30/12/2016</stp>
        <stp>30/12/2016</stp>
        <stp>[Fichier Market data Bloomberg Multicurve.xlsm]GBP!R84C61</stp>
        <tr r="BI84" s="6"/>
      </tp>
      <tp t="e">
        <v>#N/A</v>
        <stp/>
        <stp>##V3_BDHV12</stp>
        <stp>S0222Z 30M BLC2 Curncy</stp>
        <stp>Mid</stp>
        <stp>30/12/2016</stp>
        <stp>30/12/2016</stp>
        <stp>[Fichier Market data Bloomberg Multicurve.xlsm]GBP!R34C60</stp>
        <tr r="BH34" s="6"/>
      </tp>
      <tp t="e">
        <v>#N/A</v>
        <stp/>
        <stp>##V3_BDHV12</stp>
        <stp>S0232Z 27Y BLC2 Curncy</stp>
        <stp>Mid</stp>
        <stp>30/12/2016</stp>
        <stp>30/12/2016</stp>
        <stp>[Fichier Market data Bloomberg Multicurve.xlsm]EUR!R81C38</stp>
        <tr r="AL81" s="4"/>
      </tp>
      <tp t="e">
        <v>#N/A</v>
        <stp/>
        <stp>##V3_BDHV12</stp>
        <stp>S0232D 27M BLC2 Curncy</stp>
        <stp>Mid</stp>
        <stp>30/12/2016</stp>
        <stp>30/12/2016</stp>
        <stp>[Fichier Market data Bloomberg Multicurve.xlsm]EUR!R33C39</stp>
        <tr r="AM33" s="4"/>
      </tp>
      <tp t="e">
        <v>#N/A</v>
        <stp/>
        <stp>##V3_BDHV12</stp>
        <stp>S0223D 33Y BLC2 Curncy</stp>
        <stp>Mid</stp>
        <stp>30/12/2016</stp>
        <stp>30/12/2016</stp>
        <stp>[Fichier Market data Bloomberg Multicurve.xlsm]GBP!R87C40</stp>
        <tr r="AN87" s="6"/>
      </tp>
      <tp t="e">
        <v>#N/A</v>
        <stp/>
        <stp>##V3_BDHV12</stp>
        <stp>S0201Z 12Y BLC2 Curncy</stp>
        <stp>Mid</stp>
        <stp>30/12/2016</stp>
        <stp>30/12/2016</stp>
        <stp>[Fichier Market data Bloomberg Multicurve.xlsm]EUR!R66C57</stp>
        <tr r="BE66" s="4"/>
      </tp>
      <tp t="e">
        <v>#N/A</v>
        <stp/>
        <stp>##V3_BDHV12</stp>
        <stp>S0133Z 24Y BLC2 Curncy</stp>
        <stp>Mid</stp>
        <stp>30/12/2016</stp>
        <stp>30/12/2016</stp>
        <stp>[Fichier Market data Bloomberg Multicurve.xlsm]EUR!R78C18</stp>
        <tr r="R78" s="4"/>
      </tp>
      <tp t="e">
        <v>#N/A</v>
        <stp/>
        <stp>##V3_BDHV12</stp>
        <stp>S0234D 25Y BLC2 Curncy</stp>
        <stp>Mid</stp>
        <stp>30/12/2016</stp>
        <stp>30/12/2016</stp>
        <stp>[Fichier Market data Bloomberg Multicurve.xlsm]CHF!R79C19</stp>
        <tr r="S79" s="7"/>
      </tp>
      <tp t="e">
        <v>#N/A</v>
        <stp/>
        <stp>##V3_BDHV12</stp>
        <stp>S0254D 41Y BLC2 Curncy</stp>
        <stp>Mid</stp>
        <stp>30/12/2016</stp>
        <stp>30/12/2016</stp>
        <stp>[Fichier Market data Bloomberg Multicurve.xlsm]CHF!R95C57</stp>
        <tr r="BE95" s="7"/>
      </tp>
      <tp t="e">
        <v>#N/A</v>
        <stp/>
        <stp>##V3_BDHV12</stp>
        <stp>S0308Z 17Q BLC2 Curncy</stp>
        <stp>Mid</stp>
        <stp>30/12/2016</stp>
        <stp>30/12/2016</stp>
        <stp>[Fichier Market data Bloomberg Multicurve.xlsm]JPY!R41C60</stp>
        <tr r="BH41" s="8"/>
      </tp>
      <tp t="e">
        <v>#N/A</v>
        <stp/>
        <stp>##V3_BDHV12</stp>
        <stp>S0223Z 34Y BLC2 Curncy</stp>
        <stp>Mid</stp>
        <stp>30/12/2016</stp>
        <stp>30/12/2016</stp>
        <stp>[Fichier Market data Bloomberg Multicurve.xlsm]GBP!R88C39</stp>
        <tr r="AM88" s="6"/>
      </tp>
      <tp t="e">
        <v>#N/A</v>
        <stp/>
        <stp>##V3_BDHV12</stp>
        <stp>S0308D 17Q BLC2 Curncy</stp>
        <stp>Mid</stp>
        <stp>30/12/2016</stp>
        <stp>30/12/2016</stp>
        <stp>[Fichier Market data Bloomberg Multicurve.xlsm]JPY!R41C61</stp>
        <tr r="BI41" s="8"/>
      </tp>
      <tp t="e">
        <v>#N/A</v>
        <stp/>
        <stp>##V3_BDHV12</stp>
        <stp>S0234Z 25Y BLC2 Curncy</stp>
        <stp>Mid</stp>
        <stp>30/12/2016</stp>
        <stp>30/12/2016</stp>
        <stp>[Fichier Market data Bloomberg Multicurve.xlsm]CHF!R79C18</stp>
        <tr r="R79" s="7"/>
      </tp>
      <tp t="e">
        <v>#N/A</v>
        <stp/>
        <stp>##V3_BDHV12</stp>
        <stp>S0254Z 41Y BLC2 Curncy</stp>
        <stp>Mid</stp>
        <stp>30/12/2016</stp>
        <stp>30/12/2016</stp>
        <stp>[Fichier Market data Bloomberg Multicurve.xlsm]CHF!R95C56</stp>
        <tr r="BD95" s="7"/>
      </tp>
      <tp t="e">
        <v>#N/A</v>
        <stp/>
        <stp>##V3_BDHV12</stp>
        <stp>S0223Z 34Q BLC2 Curncy</stp>
        <stp>Mid</stp>
        <stp>30/12/2016</stp>
        <stp>30/12/2016</stp>
        <stp>[Fichier Market data Bloomberg Multicurve.xlsm]GBP!R58C39</stp>
        <tr r="AM58" s="6"/>
      </tp>
      <tp t="e">
        <v>#N/A</v>
        <stp/>
        <stp>##V3_BDHV12</stp>
        <stp>S0133D 24Y BLC2 Curncy</stp>
        <stp>Mid</stp>
        <stp>30/12/2016</stp>
        <stp>30/12/2016</stp>
        <stp>[Fichier Market data Bloomberg Multicurve.xlsm]EUR!R78C19</stp>
        <tr r="S78" s="4"/>
      </tp>
      <tp t="e">
        <v>#N/A</v>
        <stp/>
        <stp>##V3_BDHV12</stp>
        <stp>S0201D 12Y BLC2 Curncy</stp>
        <stp>Mid</stp>
        <stp>30/12/2016</stp>
        <stp>30/12/2016</stp>
        <stp>[Fichier Market data Bloomberg Multicurve.xlsm]EUR!R66C58</stp>
        <tr r="BF66" s="4"/>
      </tp>
      <tp t="e">
        <v>#N/A</v>
        <stp/>
        <stp>##V3_BDHV12</stp>
        <stp>S0223D 33M BLC2 Curncy</stp>
        <stp>Mid</stp>
        <stp>30/12/2016</stp>
        <stp>30/12/2016</stp>
        <stp>[Fichier Market data Bloomberg Multicurve.xlsm]GBP!R35C40</stp>
        <tr r="AN35" s="6"/>
      </tp>
      <tp t="e">
        <v>#N/A</v>
        <stp/>
        <stp>##V3_BDHV12</stp>
        <stp>S0222D 30M BLC2 Curncy</stp>
        <stp>Mid</stp>
        <stp>30/12/2016</stp>
        <stp>30/12/2016</stp>
        <stp>[Fichier Market data Bloomberg Multicurve.xlsm]GBP!R34C61</stp>
        <tr r="BI34" s="6"/>
      </tp>
      <tp t="e">
        <v>#N/A</v>
        <stp/>
        <stp>##V3_BDHV12</stp>
        <stp>S0222Z 30Y BLC2 Curncy</stp>
        <stp>Mid</stp>
        <stp>30/12/2016</stp>
        <stp>30/12/2016</stp>
        <stp>[Fichier Market data Bloomberg Multicurve.xlsm]GBP!R84C60</stp>
        <tr r="BH84" s="6"/>
      </tp>
      <tp t="e">
        <v>#N/A</v>
        <stp/>
        <stp>##V3_BDHV12</stp>
        <stp>S0232D 27Y BLC2 Curncy</stp>
        <stp>Mid</stp>
        <stp>30/12/2016</stp>
        <stp>30/12/2016</stp>
        <stp>[Fichier Market data Bloomberg Multicurve.xlsm]EUR!R81C39</stp>
        <tr r="AM81" s="4"/>
      </tp>
      <tp t="e">
        <v>#N/A</v>
        <stp/>
        <stp>##V3_BDHV12</stp>
        <stp>S0232Z 27M BLC2 Curncy</stp>
        <stp>Mid</stp>
        <stp>30/12/2016</stp>
        <stp>30/12/2016</stp>
        <stp>[Fichier Market data Bloomberg Multicurve.xlsm]EUR!R33C38</stp>
        <tr r="AL33" s="4"/>
      </tp>
      <tp t="e">
        <v>#N/A</v>
        <stp/>
        <stp>##V3_BDHV12</stp>
        <stp>S0308D 17Y BLC2 Curncy</stp>
        <stp>Mid</stp>
        <stp>30/12/2016</stp>
        <stp>30/12/2016</stp>
        <stp>[Fichier Market data Bloomberg Multicurve.xlsm]JPY!R71C61</stp>
        <tr r="BI71" s="8"/>
      </tp>
      <tp t="e">
        <v>#N/A</v>
        <stp/>
        <stp>##V3_BDHV12</stp>
        <stp>S0222Z 30Q BLC2 Curncy</stp>
        <stp>Mid</stp>
        <stp>30/12/2016</stp>
        <stp>30/12/2016</stp>
        <stp>[Fichier Market data Bloomberg Multicurve.xlsm]GBP!R54C60</stp>
        <tr r="BH54" s="6"/>
      </tp>
      <tp t="e">
        <v>#N/A</v>
        <stp/>
        <stp>##V3_BDHV12</stp>
        <stp>S0232D 27Q BLC2 Curncy</stp>
        <stp>Mid</stp>
        <stp>30/12/2016</stp>
        <stp>30/12/2016</stp>
        <stp>[Fichier Market data Bloomberg Multicurve.xlsm]EUR!R51C39</stp>
        <tr r="AM51" s="4"/>
      </tp>
      <tp t="e">
        <v>#N/A</v>
        <stp/>
        <stp>##V3_BDHV12</stp>
        <stp>S0234Z 25Q BLC2 Curncy</stp>
        <stp>Mid</stp>
        <stp>30/12/2016</stp>
        <stp>30/12/2016</stp>
        <stp>[Fichier Market data Bloomberg Multicurve.xlsm]CHF!R49C18</stp>
        <tr r="R49" s="7"/>
      </tp>
      <tp t="e">
        <v>#N/A</v>
        <stp/>
        <stp>##V3_BDHV12</stp>
        <stp>S0133Z 25Q BLC2 Curncy</stp>
        <stp>Mid</stp>
        <stp>30/12/2016</stp>
        <stp>30/12/2016</stp>
        <stp>[Fichier Market data Bloomberg Multicurve.xlsm]EUR!R49C18</stp>
        <tr r="R49" s="4"/>
      </tp>
      <tp t="e">
        <v>#N/A</v>
        <stp/>
        <stp>##V3_BDHV12</stp>
        <stp>S0222D 31Q BLC2 Curncy</stp>
        <stp>Mid</stp>
        <stp>30/12/2016</stp>
        <stp>30/12/2016</stp>
        <stp>[Fichier Market data Bloomberg Multicurve.xlsm]GBP!R55C61</stp>
        <tr r="BI55" s="6"/>
      </tp>
      <tp t="e">
        <v>#N/A</v>
        <stp/>
        <stp>##V3_BDHV12</stp>
        <stp>S0232Z 26Q BLC2 Curncy</stp>
        <stp>Mid</stp>
        <stp>30/12/2016</stp>
        <stp>30/12/2016</stp>
        <stp>[Fichier Market data Bloomberg Multicurve.xlsm]EUR!R50C38</stp>
        <tr r="AL50" s="4"/>
      </tp>
      <tp t="e">
        <v>#N/A</v>
        <stp/>
        <stp>##V3_BDHV12</stp>
        <stp>S0308Z 16Y BLC2 Curncy</stp>
        <stp>Mid</stp>
        <stp>30/12/2016</stp>
        <stp>30/12/2016</stp>
        <stp>[Fichier Market data Bloomberg Multicurve.xlsm]JPY!R70C60</stp>
        <tr r="BH70" s="8"/>
      </tp>
      <tp t="e">
        <v>#N/A</v>
        <stp/>
        <stp>##V3_BDHV12</stp>
        <stp>S0222D 31Y BLC2 Curncy</stp>
        <stp>Mid</stp>
        <stp>30/12/2016</stp>
        <stp>30/12/2016</stp>
        <stp>[Fichier Market data Bloomberg Multicurve.xlsm]GBP!R85C61</stp>
        <tr r="BI85" s="6"/>
      </tp>
      <tp t="e">
        <v>#N/A</v>
        <stp/>
        <stp>##V3_BDHV12</stp>
        <stp>S0232Z 26Y BLC2 Curncy</stp>
        <stp>Mid</stp>
        <stp>30/12/2016</stp>
        <stp>30/12/2016</stp>
        <stp>[Fichier Market data Bloomberg Multicurve.xlsm]EUR!R80C38</stp>
        <tr r="AL80" s="4"/>
      </tp>
      <tp t="e">
        <v>#N/A</v>
        <stp/>
        <stp>##V3_BDHV12</stp>
        <stp>S0223D 32Y BLC2 Curncy</stp>
        <stp>Mid</stp>
        <stp>30/12/2016</stp>
        <stp>30/12/2016</stp>
        <stp>[Fichier Market data Bloomberg Multicurve.xlsm]GBP!R86C40</stp>
        <tr r="AN86" s="6"/>
      </tp>
      <tp t="e">
        <v>#N/A</v>
        <stp/>
        <stp>##V3_BDHV12</stp>
        <stp>S0201Z 13Y BLC2 Curncy</stp>
        <stp>Mid</stp>
        <stp>30/12/2016</stp>
        <stp>30/12/2016</stp>
        <stp>[Fichier Market data Bloomberg Multicurve.xlsm]EUR!R67C57</stp>
        <tr r="BE67" s="4"/>
      </tp>
      <tp t="e">
        <v>#N/A</v>
        <stp/>
        <stp>##V3_BDHV12</stp>
        <stp>S0133Z 25Y BLC2 Curncy</stp>
        <stp>Mid</stp>
        <stp>30/12/2016</stp>
        <stp>30/12/2016</stp>
        <stp>[Fichier Market data Bloomberg Multicurve.xlsm]EUR!R79C18</stp>
        <tr r="R79" s="4"/>
      </tp>
      <tp t="e">
        <v>#N/A</v>
        <stp/>
        <stp>##V3_BDHV12</stp>
        <stp>S0234D 24Y BLC2 Curncy</stp>
        <stp>Mid</stp>
        <stp>30/12/2016</stp>
        <stp>30/12/2016</stp>
        <stp>[Fichier Market data Bloomberg Multicurve.xlsm]CHF!R78C19</stp>
        <tr r="S78" s="7"/>
      </tp>
      <tp t="e">
        <v>#N/A</v>
        <stp/>
        <stp>##V3_BDHV12</stp>
        <stp>S0254D 40Y BLC2 Curncy</stp>
        <stp>Mid</stp>
        <stp>30/12/2016</stp>
        <stp>30/12/2016</stp>
        <stp>[Fichier Market data Bloomberg Multicurve.xlsm]CHF!R94C57</stp>
        <tr r="BE94" s="7"/>
      </tp>
      <tp t="e">
        <v>#N/A</v>
        <stp/>
        <stp>##V3_BDHV12</stp>
        <stp>S0021D 37Q BLC2 Curncy</stp>
        <stp>Mid</stp>
        <stp>30/12/2016</stp>
        <stp>30/12/2016</stp>
        <stp>[Fichier Market data Bloomberg Multicurve.xlsm]CHF!R61C76</stp>
        <tr r="BX61" s="7"/>
      </tp>
      <tp t="e">
        <v>#N/A</v>
        <stp/>
        <stp>##V3_BDHV12</stp>
        <stp>S0021Z 37Q BLC2 Curncy</stp>
        <stp>Mid</stp>
        <stp>30/12/2016</stp>
        <stp>30/12/2016</stp>
        <stp>[Fichier Market data Bloomberg Multicurve.xlsm]CHF!R61C75</stp>
        <tr r="BW61" s="7"/>
      </tp>
      <tp t="e">
        <v>#N/A</v>
        <stp/>
        <stp>##V3_BDHV12</stp>
        <stp>S0223Z 35Y BLC2 Curncy</stp>
        <stp>Mid</stp>
        <stp>30/12/2016</stp>
        <stp>30/12/2016</stp>
        <stp>[Fichier Market data Bloomberg Multicurve.xlsm]GBP!R89C39</stp>
        <tr r="AM89" s="6"/>
      </tp>
      <tp t="e">
        <v>#N/A</v>
        <stp/>
        <stp>##V3_BDHV12</stp>
        <stp>S0234Z 24Y BLC2 Curncy</stp>
        <stp>Mid</stp>
        <stp>30/12/2016</stp>
        <stp>30/12/2016</stp>
        <stp>[Fichier Market data Bloomberg Multicurve.xlsm]CHF!R78C18</stp>
        <tr r="R78" s="7"/>
      </tp>
      <tp t="e">
        <v>#N/A</v>
        <stp/>
        <stp>##V3_BDHV12</stp>
        <stp>S0254Z 40Y BLC2 Curncy</stp>
        <stp>Mid</stp>
        <stp>30/12/2016</stp>
        <stp>30/12/2016</stp>
        <stp>[Fichier Market data Bloomberg Multicurve.xlsm]CHF!R94C56</stp>
        <tr r="BD94" s="7"/>
      </tp>
      <tp t="e">
        <v>#N/A</v>
        <stp/>
        <stp>##V3_BDHV12</stp>
        <stp>S0223Z 35Q BLC2 Curncy</stp>
        <stp>Mid</stp>
        <stp>30/12/2016</stp>
        <stp>30/12/2016</stp>
        <stp>[Fichier Market data Bloomberg Multicurve.xlsm]GBP!R59C39</stp>
        <tr r="AM59" s="6"/>
      </tp>
      <tp t="e">
        <v>#N/A</v>
        <stp/>
        <stp>##V3_BDHV12</stp>
        <stp>S0133D 25Y BLC2 Curncy</stp>
        <stp>Mid</stp>
        <stp>30/12/2016</stp>
        <stp>30/12/2016</stp>
        <stp>[Fichier Market data Bloomberg Multicurve.xlsm]EUR!R79C19</stp>
        <tr r="S79" s="4"/>
      </tp>
      <tp t="e">
        <v>#N/A</v>
        <stp/>
        <stp>##V3_BDHV12</stp>
        <stp>S0201D 13Y BLC2 Curncy</stp>
        <stp>Mid</stp>
        <stp>30/12/2016</stp>
        <stp>30/12/2016</stp>
        <stp>[Fichier Market data Bloomberg Multicurve.xlsm]EUR!R67C58</stp>
        <tr r="BF67" s="4"/>
      </tp>
      <tp t="e">
        <v>#N/A</v>
        <stp/>
        <stp>##V3_BDHV12</stp>
        <stp>S0222Z 31Y BLC2 Curncy</stp>
        <stp>Mid</stp>
        <stp>30/12/2016</stp>
        <stp>30/12/2016</stp>
        <stp>[Fichier Market data Bloomberg Multicurve.xlsm]GBP!R85C60</stp>
        <tr r="BH85" s="6"/>
      </tp>
      <tp t="e">
        <v>#N/A</v>
        <stp/>
        <stp>##V3_BDHV12</stp>
        <stp>S0232D 26Y BLC2 Curncy</stp>
        <stp>Mid</stp>
        <stp>30/12/2016</stp>
        <stp>30/12/2016</stp>
        <stp>[Fichier Market data Bloomberg Multicurve.xlsm]EUR!R80C39</stp>
        <tr r="AM80" s="4"/>
      </tp>
      <tp t="e">
        <v>#N/A</v>
        <stp/>
        <stp>##V3_BDHV12</stp>
        <stp>S0308D 16Y BLC2 Curncy</stp>
        <stp>Mid</stp>
        <stp>30/12/2016</stp>
        <stp>30/12/2016</stp>
        <stp>[Fichier Market data Bloomberg Multicurve.xlsm]JPY!R70C61</stp>
        <tr r="BI70" s="8"/>
      </tp>
      <tp t="e">
        <v>#N/A</v>
        <stp/>
        <stp>##V3_BDHV12</stp>
        <stp>S0222Z 31Q BLC2 Curncy</stp>
        <stp>Mid</stp>
        <stp>30/12/2016</stp>
        <stp>30/12/2016</stp>
        <stp>[Fichier Market data Bloomberg Multicurve.xlsm]GBP!R55C60</stp>
        <tr r="BH55" s="6"/>
      </tp>
      <tp t="e">
        <v>#N/A</v>
        <stp/>
        <stp>##V3_BDHV12</stp>
        <stp>S0232D 26Q BLC2 Curncy</stp>
        <stp>Mid</stp>
        <stp>30/12/2016</stp>
        <stp>30/12/2016</stp>
        <stp>[Fichier Market data Bloomberg Multicurve.xlsm]EUR!R50C39</stp>
        <tr r="AM50" s="4"/>
      </tp>
      <tp t="e">
        <v>#N/A</v>
        <stp/>
        <stp>##V3_BDHV12</stp>
        <stp>S0133D 25Q BLC2 Curncy</stp>
        <stp>Mid</stp>
        <stp>30/12/2016</stp>
        <stp>30/12/2016</stp>
        <stp>[Fichier Market data Bloomberg Multicurve.xlsm]EUR!R49C19</stp>
        <tr r="S49" s="4"/>
      </tp>
      <tp t="e">
        <v>#N/A</v>
        <stp/>
        <stp>##V3_BDHV12</stp>
        <stp>S0234D 23Q BLC2 Curncy</stp>
        <stp>Mid</stp>
        <stp>30/12/2016</stp>
        <stp>30/12/2016</stp>
        <stp>[Fichier Market data Bloomberg Multicurve.xlsm]CHF!R47C19</stp>
        <tr r="S47" s="7"/>
      </tp>
      <tp t="e">
        <v>#N/A</v>
        <stp/>
        <stp>##V3_BDHV12</stp>
        <stp>S0022D 38Q BLC2 Curncy</stp>
        <stp>Mid</stp>
        <stp>30/12/2016</stp>
        <stp>30/12/2016</stp>
        <stp>[Fichier Market data Bloomberg Multicurve.xlsm]GBP!R62C81</stp>
        <tr r="CC62" s="6"/>
      </tp>
      <tp t="e">
        <v>#N/A</v>
        <stp/>
        <stp>##V3_BDHV12</stp>
        <stp>S0223D 35Q BLC2 Curncy</stp>
        <stp>Mid</stp>
        <stp>30/12/2016</stp>
        <stp>30/12/2016</stp>
        <stp>[Fichier Market data Bloomberg Multicurve.xlsm]GBP!R59C40</stp>
        <tr r="AN59" s="6"/>
      </tp>
      <tp t="e">
        <v>#N/A</v>
        <stp/>
        <stp>##V3_BDHV12</stp>
        <stp>S0133Z 22Q BLC2 Curncy</stp>
        <stp>Mid</stp>
        <stp>30/12/2016</stp>
        <stp>30/12/2016</stp>
        <stp>[Fichier Market data Bloomberg Multicurve.xlsm]EUR!R46C18</stp>
        <tr r="R46" s="4"/>
      </tp>
      <tp t="e">
        <v>#N/A</v>
        <stp/>
        <stp>##V3_BDHV12</stp>
        <stp>S0232Z 21Q BLC2 Curncy</stp>
        <stp>Mid</stp>
        <stp>30/12/2016</stp>
        <stp>30/12/2016</stp>
        <stp>[Fichier Market data Bloomberg Multicurve.xlsm]EUR!R45C38</stp>
        <tr r="AL45" s="4"/>
      </tp>
      <tp t="e">
        <v>#N/A</v>
        <stp/>
        <stp>##V3_BDHV12</stp>
        <stp>S0308Z 11Y BLC2 Curncy</stp>
        <stp>Mid</stp>
        <stp>30/12/2016</stp>
        <stp>30/12/2016</stp>
        <stp>[Fichier Market data Bloomberg Multicurve.xlsm]JPY!R65C60</stp>
        <tr r="BH65" s="8"/>
      </tp>
      <tp t="e">
        <v>#N/A</v>
        <stp/>
        <stp>##V3_BDHV12</stp>
        <stp>S0232D 21M BLC2 Curncy</stp>
        <stp>Mid</stp>
        <stp>30/12/2016</stp>
        <stp>30/12/2016</stp>
        <stp>[Fichier Market data Bloomberg Multicurve.xlsm]EUR!R31C39</stp>
        <tr r="AM31" s="4"/>
      </tp>
      <tp t="e">
        <v>#N/A</v>
        <stp/>
        <stp>##V3_BDHV12</stp>
        <stp>S0201Z 14Y BLC2 Curncy</stp>
        <stp>Mid</stp>
        <stp>30/12/2016</stp>
        <stp>30/12/2016</stp>
        <stp>[Fichier Market data Bloomberg Multicurve.xlsm]EUR!R68C57</stp>
        <tr r="BE68" s="4"/>
      </tp>
      <tp t="e">
        <v>#N/A</v>
        <stp/>
        <stp>##V3_BDHV12</stp>
        <stp>S0223D 35Y BLC2 Curncy</stp>
        <stp>Mid</stp>
        <stp>30/12/2016</stp>
        <stp>30/12/2016</stp>
        <stp>[Fichier Market data Bloomberg Multicurve.xlsm]GBP!R89C40</stp>
        <tr r="AN89" s="6"/>
      </tp>
      <tp t="e">
        <v>#N/A</v>
        <stp/>
        <stp>##V3_BDHV12</stp>
        <stp>S0022D 38Y BLC2 Curncy</stp>
        <stp>Mid</stp>
        <stp>30/12/2016</stp>
        <stp>30/12/2016</stp>
        <stp>[Fichier Market data Bloomberg Multicurve.xlsm]GBP!R92C81</stp>
        <tr r="CC92" s="6"/>
      </tp>
      <tp t="e">
        <v>#N/A</v>
        <stp/>
        <stp>##V3_BDHV12</stp>
        <stp>S0222D 36Y BLC2 Curncy</stp>
        <stp>Mid</stp>
        <stp>30/12/2016</stp>
        <stp>30/12/2016</stp>
        <stp>[Fichier Market data Bloomberg Multicurve.xlsm]GBP!R90C61</stp>
        <tr r="BI90" s="6"/>
      </tp>
      <tp t="e">
        <v>#N/A</v>
        <stp/>
        <stp>##V3_BDHV12</stp>
        <stp>S0021Z 30M BLC2 Curncy</stp>
        <stp>Mid</stp>
        <stp>30/12/2016</stp>
        <stp>30/12/2016</stp>
        <stp>[Fichier Market data Bloomberg Multicurve.xlsm]CHF!R34C75</stp>
        <tr r="BW34" s="7"/>
      </tp>
      <tp t="e">
        <v>#N/A</v>
        <stp/>
        <stp>##V3_BDHV12</stp>
        <stp>S0133Z 22Y BLC2 Curncy</stp>
        <stp>Mid</stp>
        <stp>30/12/2016</stp>
        <stp>30/12/2016</stp>
        <stp>[Fichier Market data Bloomberg Multicurve.xlsm]EUR!R76C18</stp>
        <tr r="R76" s="4"/>
      </tp>
      <tp t="e">
        <v>#N/A</v>
        <stp/>
        <stp>##V3_BDHV12</stp>
        <stp>S0232Z 21Y BLC2 Curncy</stp>
        <stp>Mid</stp>
        <stp>30/12/2016</stp>
        <stp>30/12/2016</stp>
        <stp>[Fichier Market data Bloomberg Multicurve.xlsm]EUR!R75C38</stp>
        <tr r="AL75" s="4"/>
      </tp>
      <tp t="e">
        <v>#N/A</v>
        <stp/>
        <stp>##V3_BDHV12</stp>
        <stp>S0308D 11M BLC2 Curncy</stp>
        <stp>Mid</stp>
        <stp>30/12/2016</stp>
        <stp>30/12/2016</stp>
        <stp>[Fichier Market data Bloomberg Multicurve.xlsm]JPY!R27C61</stp>
        <tr r="BI27" s="8"/>
      </tp>
      <tp t="e">
        <v>#N/A</v>
        <stp/>
        <stp>##V3_BDHV12</stp>
        <stp>S0021D 30Y BLC2 Curncy</stp>
        <stp>Mid</stp>
        <stp>30/12/2016</stp>
        <stp>30/12/2016</stp>
        <stp>[Fichier Market data Bloomberg Multicurve.xlsm]CHF!R84C76</stp>
        <tr r="BX84" s="7"/>
      </tp>
      <tp t="e">
        <v>#N/A</v>
        <stp/>
        <stp>##V3_BDHV12</stp>
        <stp>S0234D 23Y BLC2 Curncy</stp>
        <stp>Mid</stp>
        <stp>30/12/2016</stp>
        <stp>30/12/2016</stp>
        <stp>[Fichier Market data Bloomberg Multicurve.xlsm]CHF!R77C19</stp>
        <tr r="S77" s="7"/>
      </tp>
      <tp t="e">
        <v>#N/A</v>
        <stp/>
        <stp>##V3_BDHV12</stp>
        <stp>S0021D 30Q BLC2 Curncy</stp>
        <stp>Mid</stp>
        <stp>30/12/2016</stp>
        <stp>30/12/2016</stp>
        <stp>[Fichier Market data Bloomberg Multicurve.xlsm]CHF!R54C76</stp>
        <tr r="BX54" s="7"/>
      </tp>
      <tp t="e">
        <v>#N/A</v>
        <stp/>
        <stp>##V3_BDHV12</stp>
        <stp>S0223Z 32Y BLC2 Curncy</stp>
        <stp>Mid</stp>
        <stp>30/12/2016</stp>
        <stp>30/12/2016</stp>
        <stp>[Fichier Market data Bloomberg Multicurve.xlsm]GBP!R86C39</stp>
        <tr r="AM86" s="6"/>
      </tp>
      <tp t="e">
        <v>#N/A</v>
        <stp/>
        <stp>##V3_BDHV12</stp>
        <stp>S0021Z 30Q BLC2 Curncy</stp>
        <stp>Mid</stp>
        <stp>30/12/2016</stp>
        <stp>30/12/2016</stp>
        <stp>[Fichier Market data Bloomberg Multicurve.xlsm]CHF!R54C75</stp>
        <tr r="BW54" s="7"/>
      </tp>
      <tp t="e">
        <v>#N/A</v>
        <stp/>
        <stp>##V3_BDHV12</stp>
        <stp>S0021D 30M BLC2 Curncy</stp>
        <stp>Mid</stp>
        <stp>30/12/2016</stp>
        <stp>30/12/2016</stp>
        <stp>[Fichier Market data Bloomberg Multicurve.xlsm]CHF!R34C76</stp>
        <tr r="BX34" s="7"/>
      </tp>
      <tp t="e">
        <v>#N/A</v>
        <stp/>
        <stp>##V3_BDHV12</stp>
        <stp>S0234Z 23Y BLC2 Curncy</stp>
        <stp>Mid</stp>
        <stp>30/12/2016</stp>
        <stp>30/12/2016</stp>
        <stp>[Fichier Market data Bloomberg Multicurve.xlsm]CHF!R77C18</stp>
        <tr r="R77" s="7"/>
      </tp>
      <tp t="e">
        <v>#N/A</v>
        <stp/>
        <stp>##V3_BDHV12</stp>
        <stp>S0308Z 11M BLC2 Curncy</stp>
        <stp>Mid</stp>
        <stp>30/12/2016</stp>
        <stp>30/12/2016</stp>
        <stp>[Fichier Market data Bloomberg Multicurve.xlsm]JPY!R27C60</stp>
        <tr r="BH27" s="8"/>
      </tp>
      <tp t="e">
        <v>#N/A</v>
        <stp/>
        <stp>##V3_BDHV12</stp>
        <stp>S0021Z 30Y BLC2 Curncy</stp>
        <stp>Mid</stp>
        <stp>30/12/2016</stp>
        <stp>30/12/2016</stp>
        <stp>[Fichier Market data Bloomberg Multicurve.xlsm]CHF!R84C75</stp>
        <tr r="BW84" s="7"/>
      </tp>
      <tp t="e">
        <v>#N/A</v>
        <stp/>
        <stp>##V3_BDHV12</stp>
        <stp>S0201D 14Y BLC2 Curncy</stp>
        <stp>Mid</stp>
        <stp>30/12/2016</stp>
        <stp>30/12/2016</stp>
        <stp>[Fichier Market data Bloomberg Multicurve.xlsm]EUR!R68C58</stp>
        <tr r="BF68" s="4"/>
      </tp>
      <tp t="e">
        <v>#N/A</v>
        <stp/>
        <stp>##V3_BDHV12</stp>
        <stp>S0133D 22Y BLC2 Curncy</stp>
        <stp>Mid</stp>
        <stp>30/12/2016</stp>
        <stp>30/12/2016</stp>
        <stp>[Fichier Market data Bloomberg Multicurve.xlsm]EUR!R76C19</stp>
        <tr r="S76" s="4"/>
      </tp>
      <tp t="e">
        <v>#N/A</v>
        <stp/>
        <stp>##V3_BDHV12</stp>
        <stp>S0232D 21Y BLC2 Curncy</stp>
        <stp>Mid</stp>
        <stp>30/12/2016</stp>
        <stp>30/12/2016</stp>
        <stp>[Fichier Market data Bloomberg Multicurve.xlsm]EUR!R75C39</stp>
        <tr r="AM75" s="4"/>
      </tp>
      <tp t="e">
        <v>#N/A</v>
        <stp/>
        <stp>##V3_BDHV12</stp>
        <stp>S0022Z 38Y BLC2 Curncy</stp>
        <stp>Mid</stp>
        <stp>30/12/2016</stp>
        <stp>30/12/2016</stp>
        <stp>[Fichier Market data Bloomberg Multicurve.xlsm]GBP!R92C80</stp>
        <tr r="CB92" s="6"/>
      </tp>
      <tp t="e">
        <v>#N/A</v>
        <stp/>
        <stp>##V3_BDHV12</stp>
        <stp>S0222Z 36Y BLC2 Curncy</stp>
        <stp>Mid</stp>
        <stp>30/12/2016</stp>
        <stp>30/12/2016</stp>
        <stp>[Fichier Market data Bloomberg Multicurve.xlsm]GBP!R90C60</stp>
        <tr r="BH90" s="6"/>
      </tp>
      <tp t="e">
        <v>#N/A</v>
        <stp/>
        <stp>##V3_BDHV12</stp>
        <stp>S0232Z 21M BLC2 Curncy</stp>
        <stp>Mid</stp>
        <stp>30/12/2016</stp>
        <stp>30/12/2016</stp>
        <stp>[Fichier Market data Bloomberg Multicurve.xlsm]EUR!R31C38</stp>
        <tr r="AL31" s="4"/>
      </tp>
      <tp t="e">
        <v>#N/A</v>
        <stp/>
        <stp>##V3_BDHV12</stp>
        <stp>S0308D 11Y BLC2 Curncy</stp>
        <stp>Mid</stp>
        <stp>30/12/2016</stp>
        <stp>30/12/2016</stp>
        <stp>[Fichier Market data Bloomberg Multicurve.xlsm]JPY!R65C61</stp>
        <tr r="BI65" s="8"/>
      </tp>
      <tp t="e">
        <v>#N/A</v>
        <stp/>
        <stp>##V3_BDHV12</stp>
        <stp>S0133D 22Q BLC2 Curncy</stp>
        <stp>Mid</stp>
        <stp>30/12/2016</stp>
        <stp>30/12/2016</stp>
        <stp>[Fichier Market data Bloomberg Multicurve.xlsm]EUR!R46C19</stp>
        <tr r="S46" s="4"/>
      </tp>
      <tp t="e">
        <v>#N/A</v>
        <stp/>
        <stp>##V3_BDHV12</stp>
        <stp>S0232D 21Q BLC2 Curncy</stp>
        <stp>Mid</stp>
        <stp>30/12/2016</stp>
        <stp>30/12/2016</stp>
        <stp>[Fichier Market data Bloomberg Multicurve.xlsm]EUR!R45C39</stp>
        <tr r="AM45" s="4"/>
      </tp>
      <tp t="e">
        <v>#N/A</v>
        <stp/>
        <stp>##V3_BDHV12</stp>
        <stp>S0234Z 23Q BLC2 Curncy</stp>
        <stp>Mid</stp>
        <stp>30/12/2016</stp>
        <stp>30/12/2016</stp>
        <stp>[Fichier Market data Bloomberg Multicurve.xlsm]CHF!R47C18</stp>
        <tr r="R47" s="7"/>
      </tp>
      <tp t="e">
        <v>#N/A</v>
        <stp/>
        <stp>##V3_BDHV12</stp>
        <stp>S0022Z 38Q BLC2 Curncy</stp>
        <stp>Mid</stp>
        <stp>30/12/2016</stp>
        <stp>30/12/2016</stp>
        <stp>[Fichier Market data Bloomberg Multicurve.xlsm]GBP!R62C80</stp>
        <tr r="CB62" s="6"/>
      </tp>
      <tp t="e">
        <v>#N/A</v>
        <stp/>
        <stp>##V3_BDHV12</stp>
        <stp>S0234D 22Q BLC2 Curncy</stp>
        <stp>Mid</stp>
        <stp>30/12/2016</stp>
        <stp>30/12/2016</stp>
        <stp>[Fichier Market data Bloomberg Multicurve.xlsm]CHF!R46C19</stp>
        <tr r="S46" s="7"/>
      </tp>
      <tp t="e">
        <v>#N/A</v>
        <stp/>
        <stp>##V3_BDHV12</stp>
        <stp>S0022D 39Q BLC2 Curncy</stp>
        <stp>Mid</stp>
        <stp>30/12/2016</stp>
        <stp>30/12/2016</stp>
        <stp>[Fichier Market data Bloomberg Multicurve.xlsm]GBP!R63C81</stp>
        <tr r="CC63" s="6"/>
      </tp>
      <tp t="e">
        <v>#N/A</v>
        <stp/>
        <stp>##V3_BDHV12</stp>
        <stp>S0222D 37Q BLC2 Curncy</stp>
        <stp>Mid</stp>
        <stp>30/12/2016</stp>
        <stp>30/12/2016</stp>
        <stp>[Fichier Market data Bloomberg Multicurve.xlsm]GBP!R61C61</stp>
        <tr r="BI61" s="6"/>
      </tp>
      <tp t="e">
        <v>#N/A</v>
        <stp/>
        <stp>##V3_BDHV12</stp>
        <stp>S0223D 34Q BLC2 Curncy</stp>
        <stp>Mid</stp>
        <stp>30/12/2016</stp>
        <stp>30/12/2016</stp>
        <stp>[Fichier Market data Bloomberg Multicurve.xlsm]GBP!R58C40</stp>
        <tr r="AN58" s="6"/>
      </tp>
      <tp t="e">
        <v>#N/A</v>
        <stp/>
        <stp>##V3_BDHV12</stp>
        <stp>S0133Z 23Q BLC2 Curncy</stp>
        <stp>Mid</stp>
        <stp>30/12/2016</stp>
        <stp>30/12/2016</stp>
        <stp>[Fichier Market data Bloomberg Multicurve.xlsm]EUR!R47C18</stp>
        <tr r="R47" s="4"/>
      </tp>
      <tp t="e">
        <v>#N/A</v>
        <stp/>
        <stp>##V3_BDHV12</stp>
        <stp>S0308Z 10Y BLC2 Curncy</stp>
        <stp>Mid</stp>
        <stp>30/12/2016</stp>
        <stp>30/12/2016</stp>
        <stp>[Fichier Market data Bloomberg Multicurve.xlsm]JPY!R64C60</stp>
        <tr r="BH64" s="8"/>
      </tp>
      <tp t="e">
        <v>#N/A</v>
        <stp/>
        <stp>##V3_BDHV12</stp>
        <stp>S0201D 15M BLC2 Curncy</stp>
        <stp>Mid</stp>
        <stp>30/12/2016</stp>
        <stp>30/12/2016</stp>
        <stp>[Fichier Market data Bloomberg Multicurve.xlsm]EUR!R29C58</stp>
        <tr r="BF29" s="4"/>
      </tp>
      <tp t="e">
        <v>#N/A</v>
        <stp/>
        <stp>##V3_BDHV12</stp>
        <stp>S0022Z 39M BLC2 Curncy</stp>
        <stp>Mid</stp>
        <stp>30/12/2016</stp>
        <stp>30/12/2016</stp>
        <stp>[Fichier Market data Bloomberg Multicurve.xlsm]GBP!R37C80</stp>
        <tr r="CB37" s="6"/>
      </tp>
      <tp t="e">
        <v>#N/A</v>
        <stp/>
        <stp>##V3_BDHV12</stp>
        <stp>S0201Z 15Y BLC2 Curncy</stp>
        <stp>Mid</stp>
        <stp>30/12/2016</stp>
        <stp>30/12/2016</stp>
        <stp>[Fichier Market data Bloomberg Multicurve.xlsm]EUR!R69C57</stp>
        <tr r="BE69" s="4"/>
      </tp>
      <tp t="e">
        <v>#N/A</v>
        <stp/>
        <stp>##V3_BDHV12</stp>
        <stp>S0223D 34Y BLC2 Curncy</stp>
        <stp>Mid</stp>
        <stp>30/12/2016</stp>
        <stp>30/12/2016</stp>
        <stp>[Fichier Market data Bloomberg Multicurve.xlsm]GBP!R88C40</stp>
        <tr r="AN88" s="6"/>
      </tp>
      <tp t="e">
        <v>#N/A</v>
        <stp/>
        <stp>##V3_BDHV12</stp>
        <stp>S0022D 39Y BLC2 Curncy</stp>
        <stp>Mid</stp>
        <stp>30/12/2016</stp>
        <stp>30/12/2016</stp>
        <stp>[Fichier Market data Bloomberg Multicurve.xlsm]GBP!R93C81</stp>
        <tr r="CC93" s="6"/>
      </tp>
      <tp t="e">
        <v>#N/A</v>
        <stp/>
        <stp>##V3_BDHV12</stp>
        <stp>S0222D 37Y BLC2 Curncy</stp>
        <stp>Mid</stp>
        <stp>30/12/2016</stp>
        <stp>30/12/2016</stp>
        <stp>[Fichier Market data Bloomberg Multicurve.xlsm]GBP!R91C61</stp>
        <tr r="BI91" s="6"/>
      </tp>
      <tp t="e">
        <v>#N/A</v>
        <stp/>
        <stp>##V3_BDHV12</stp>
        <stp>S0133Z 23Y BLC2 Curncy</stp>
        <stp>Mid</stp>
        <stp>30/12/2016</stp>
        <stp>30/12/2016</stp>
        <stp>[Fichier Market data Bloomberg Multicurve.xlsm]EUR!R77C18</stp>
        <tr r="R77" s="4"/>
      </tp>
      <tp t="e">
        <v>#N/A</v>
        <stp/>
        <stp>##V3_BDHV12</stp>
        <stp>S0232Z 20Y BLC2 Curncy</stp>
        <stp>Mid</stp>
        <stp>30/12/2016</stp>
        <stp>30/12/2016</stp>
        <stp>[Fichier Market data Bloomberg Multicurve.xlsm]EUR!R74C38</stp>
        <tr r="AL74" s="4"/>
      </tp>
      <tp t="e">
        <v>#N/A</v>
        <stp/>
        <stp>##V3_BDHV12</stp>
        <stp>S0308D 10M BLC2 Curncy</stp>
        <stp>Mid</stp>
        <stp>30/12/2016</stp>
        <stp>30/12/2016</stp>
        <stp>[Fichier Market data Bloomberg Multicurve.xlsm]JPY!R26C61</stp>
        <tr r="BI26" s="8"/>
      </tp>
      <tp t="e">
        <v>#N/A</v>
        <stp/>
        <stp>##V3_BDHV12</stp>
        <stp>S0234D 22Y BLC2 Curncy</stp>
        <stp>Mid</stp>
        <stp>30/12/2016</stp>
        <stp>30/12/2016</stp>
        <stp>[Fichier Market data Bloomberg Multicurve.xlsm]CHF!R76C19</stp>
        <tr r="S76" s="7"/>
      </tp>
      <tp t="e">
        <v>#N/A</v>
        <stp/>
        <stp>##V3_BDHV12</stp>
        <stp>S0021D 31Q BLC2 Curncy</stp>
        <stp>Mid</stp>
        <stp>30/12/2016</stp>
        <stp>30/12/2016</stp>
        <stp>[Fichier Market data Bloomberg Multicurve.xlsm]CHF!R55C76</stp>
        <tr r="BX55" s="7"/>
      </tp>
      <tp t="e">
        <v>#N/A</v>
        <stp/>
        <stp>##V3_BDHV12</stp>
        <stp>S0223Z 33M BLC2 Curncy</stp>
        <stp>Mid</stp>
        <stp>30/12/2016</stp>
        <stp>30/12/2016</stp>
        <stp>[Fichier Market data Bloomberg Multicurve.xlsm]GBP!R35C39</stp>
        <tr r="AM35" s="6"/>
      </tp>
      <tp t="e">
        <v>#N/A</v>
        <stp/>
        <stp>##V3_BDHV12</stp>
        <stp>S0223Z 33Y BLC2 Curncy</stp>
        <stp>Mid</stp>
        <stp>30/12/2016</stp>
        <stp>30/12/2016</stp>
        <stp>[Fichier Market data Bloomberg Multicurve.xlsm]GBP!R87C39</stp>
        <tr r="AM87" s="6"/>
      </tp>
      <tp t="e">
        <v>#N/A</v>
        <stp/>
        <stp>##V3_BDHV12</stp>
        <stp>S0021Z 31Q BLC2 Curncy</stp>
        <stp>Mid</stp>
        <stp>30/12/2016</stp>
        <stp>30/12/2016</stp>
        <stp>[Fichier Market data Bloomberg Multicurve.xlsm]CHF!R55C75</stp>
        <tr r="BW55" s="7"/>
      </tp>
      <tp t="e">
        <v>#N/A</v>
        <stp/>
        <stp>##V3_BDHV12</stp>
        <stp>S0234Z 22Y BLC2 Curncy</stp>
        <stp>Mid</stp>
        <stp>30/12/2016</stp>
        <stp>30/12/2016</stp>
        <stp>[Fichier Market data Bloomberg Multicurve.xlsm]CHF!R76C18</stp>
        <tr r="R76" s="7"/>
      </tp>
      <tp t="e">
        <v>#N/A</v>
        <stp/>
        <stp>##V3_BDHV12</stp>
        <stp>S0308Z 10M BLC2 Curncy</stp>
        <stp>Mid</stp>
        <stp>30/12/2016</stp>
        <stp>30/12/2016</stp>
        <stp>[Fichier Market data Bloomberg Multicurve.xlsm]JPY!R26C60</stp>
        <tr r="BH26" s="8"/>
      </tp>
      <tp t="e">
        <v>#N/A</v>
        <stp/>
        <stp>##V3_BDHV12</stp>
        <stp>S0223Z 33Q BLC2 Curncy</stp>
        <stp>Mid</stp>
        <stp>30/12/2016</stp>
        <stp>30/12/2016</stp>
        <stp>[Fichier Market data Bloomberg Multicurve.xlsm]GBP!R57C39</stp>
        <tr r="AM57" s="6"/>
      </tp>
      <tp t="e">
        <v>#N/A</v>
        <stp/>
        <stp>##V3_BDHV12</stp>
        <stp>S0201D 15Y BLC2 Curncy</stp>
        <stp>Mid</stp>
        <stp>30/12/2016</stp>
        <stp>30/12/2016</stp>
        <stp>[Fichier Market data Bloomberg Multicurve.xlsm]EUR!R69C58</stp>
        <tr r="BF69" s="4"/>
      </tp>
      <tp t="e">
        <v>#N/A</v>
        <stp/>
        <stp>##V3_BDHV12</stp>
        <stp>S0133D 23Y BLC2 Curncy</stp>
        <stp>Mid</stp>
        <stp>30/12/2016</stp>
        <stp>30/12/2016</stp>
        <stp>[Fichier Market data Bloomberg Multicurve.xlsm]EUR!R77C19</stp>
        <tr r="S77" s="4"/>
      </tp>
      <tp t="e">
        <v>#N/A</v>
        <stp/>
        <stp>##V3_BDHV12</stp>
        <stp>S0232D 20Y BLC2 Curncy</stp>
        <stp>Mid</stp>
        <stp>30/12/2016</stp>
        <stp>30/12/2016</stp>
        <stp>[Fichier Market data Bloomberg Multicurve.xlsm]EUR!R74C39</stp>
        <tr r="AM74" s="4"/>
      </tp>
      <tp t="e">
        <v>#N/A</v>
        <stp/>
        <stp>##V3_BDHV12</stp>
        <stp>S0201Z 15M BLC2 Curncy</stp>
        <stp>Mid</stp>
        <stp>30/12/2016</stp>
        <stp>30/12/2016</stp>
        <stp>[Fichier Market data Bloomberg Multicurve.xlsm]EUR!R29C57</stp>
        <tr r="BE29" s="4"/>
      </tp>
      <tp t="e">
        <v>#N/A</v>
        <stp/>
        <stp>##V3_BDHV12</stp>
        <stp>S0022Z 39Y BLC2 Curncy</stp>
        <stp>Mid</stp>
        <stp>30/12/2016</stp>
        <stp>30/12/2016</stp>
        <stp>[Fichier Market data Bloomberg Multicurve.xlsm]GBP!R93C80</stp>
        <tr r="CB93" s="6"/>
      </tp>
      <tp t="e">
        <v>#N/A</v>
        <stp/>
        <stp>##V3_BDHV12</stp>
        <stp>S0222Z 37Y BLC2 Curncy</stp>
        <stp>Mid</stp>
        <stp>30/12/2016</stp>
        <stp>30/12/2016</stp>
        <stp>[Fichier Market data Bloomberg Multicurve.xlsm]GBP!R91C60</stp>
        <tr r="BH91" s="6"/>
      </tp>
      <tp t="e">
        <v>#N/A</v>
        <stp/>
        <stp>##V3_BDHV12</stp>
        <stp>S0022D 39M BLC2 Curncy</stp>
        <stp>Mid</stp>
        <stp>30/12/2016</stp>
        <stp>30/12/2016</stp>
        <stp>[Fichier Market data Bloomberg Multicurve.xlsm]GBP!R37C81</stp>
        <tr r="CC37" s="6"/>
      </tp>
      <tp t="e">
        <v>#N/A</v>
        <stp/>
        <stp>##V3_BDHV12</stp>
        <stp>S0308D 10Y BLC2 Curncy</stp>
        <stp>Mid</stp>
        <stp>30/12/2016</stp>
        <stp>30/12/2016</stp>
        <stp>[Fichier Market data Bloomberg Multicurve.xlsm]JPY!R64C61</stp>
        <tr r="BI64" s="8"/>
      </tp>
      <tp t="e">
        <v>#N/A</v>
        <stp/>
        <stp>##V3_BDHV12</stp>
        <stp>S0133D 23Q BLC2 Curncy</stp>
        <stp>Mid</stp>
        <stp>30/12/2016</stp>
        <stp>30/12/2016</stp>
        <stp>[Fichier Market data Bloomberg Multicurve.xlsm]EUR!R47C19</stp>
        <tr r="S47" s="4"/>
      </tp>
      <tp t="e">
        <v>#N/A</v>
        <stp/>
        <stp>##V3_BDHV12</stp>
        <stp>S0234Z 22Q BLC2 Curncy</stp>
        <stp>Mid</stp>
        <stp>30/12/2016</stp>
        <stp>30/12/2016</stp>
        <stp>[Fichier Market data Bloomberg Multicurve.xlsm]CHF!R46C18</stp>
        <tr r="R46" s="7"/>
      </tp>
      <tp t="e">
        <v>#N/A</v>
        <stp/>
        <stp>##V3_BDHV12</stp>
        <stp>S0022Z 39Q BLC2 Curncy</stp>
        <stp>Mid</stp>
        <stp>30/12/2016</stp>
        <stp>30/12/2016</stp>
        <stp>[Fichier Market data Bloomberg Multicurve.xlsm]GBP!R63C80</stp>
        <tr r="CB63" s="6"/>
      </tp>
      <tp t="e">
        <v>#N/A</v>
        <stp/>
        <stp>##V3_BDHV12</stp>
        <stp>S0222Z 37Q BLC2 Curncy</stp>
        <stp>Mid</stp>
        <stp>30/12/2016</stp>
        <stp>30/12/2016</stp>
        <stp>[Fichier Market data Bloomberg Multicurve.xlsm]GBP!R61C60</stp>
        <tr r="BH61" s="6"/>
      </tp>
      <tp t="e">
        <v>#N/A</v>
        <stp/>
        <stp>##V3_BDHV12</stp>
        <stp>S0234D 21Q BLC2 Curncy</stp>
        <stp>Mid</stp>
        <stp>30/12/2016</stp>
        <stp>30/12/2016</stp>
        <stp>[Fichier Market data Bloomberg Multicurve.xlsm]CHF!R45C19</stp>
        <tr r="S45" s="7"/>
      </tp>
      <tp t="e">
        <v>#N/A</v>
        <stp/>
        <stp>##V3_BDHV12</stp>
        <stp>S0223D 37Q BLC2 Curncy</stp>
        <stp>Mid</stp>
        <stp>30/12/2016</stp>
        <stp>30/12/2016</stp>
        <stp>[Fichier Market data Bloomberg Multicurve.xlsm]GBP!R61C40</stp>
        <tr r="AN61" s="6"/>
      </tp>
      <tp t="e">
        <v>#N/A</v>
        <stp/>
        <stp>##V3_BDHV12</stp>
        <stp>S0232Z 23Q BLC2 Curncy</stp>
        <stp>Mid</stp>
        <stp>30/12/2016</stp>
        <stp>30/12/2016</stp>
        <stp>[Fichier Market data Bloomberg Multicurve.xlsm]EUR!R47C38</stp>
        <tr r="AL47" s="4"/>
      </tp>
      <tp t="e">
        <v>#N/A</v>
        <stp/>
        <stp>##V3_BDHV12</stp>
        <stp>S0222D 34Q BLC2 Curncy</stp>
        <stp>Mid</stp>
        <stp>30/12/2016</stp>
        <stp>30/12/2016</stp>
        <stp>[Fichier Market data Bloomberg Multicurve.xlsm]GBP!R58C61</stp>
        <tr r="BI58" s="6"/>
      </tp>
      <tp t="e">
        <v>#N/A</v>
        <stp/>
        <stp>##V3_BDHV12</stp>
        <stp>S0234Z 21M BLC2 Curncy</stp>
        <stp>Mid</stp>
        <stp>30/12/2016</stp>
        <stp>30/12/2016</stp>
        <stp>[Fichier Market data Bloomberg Multicurve.xlsm]CHF!R31C18</stp>
        <tr r="R31" s="7"/>
      </tp>
      <tp t="e">
        <v>#N/A</v>
        <stp/>
        <stp>##V3_BDHV12</stp>
        <stp>S0308Z 13Y BLC2 Curncy</stp>
        <stp>Mid</stp>
        <stp>30/12/2016</stp>
        <stp>30/12/2016</stp>
        <stp>[Fichier Market data Bloomberg Multicurve.xlsm]JPY!R67C60</stp>
        <tr r="BH67" s="8"/>
      </tp>
      <tp t="e">
        <v>#N/A</v>
        <stp/>
        <stp>##V3_BDHV12</stp>
        <stp>S0307Z 19Q BLC2 Curncy</stp>
        <stp>Mid</stp>
        <stp>30/12/2016</stp>
        <stp>30/12/2016</stp>
        <stp>[Fichier Market data Bloomberg Multicurve.xlsm]JPY!R43C39</stp>
        <tr r="AM43" s="8"/>
      </tp>
      <tp t="e">
        <v>#N/A</v>
        <stp/>
        <stp>##V3_BDHV12</stp>
        <stp>S0222D 34Y BLC2 Curncy</stp>
        <stp>Mid</stp>
        <stp>30/12/2016</stp>
        <stp>30/12/2016</stp>
        <stp>[Fichier Market data Bloomberg Multicurve.xlsm]GBP!R88C61</stp>
        <tr r="BI88" s="6"/>
      </tp>
      <tp t="e">
        <v>#N/A</v>
        <stp/>
        <stp>##V3_BDHV12</stp>
        <stp>S0201Z 16Y BLC2 Curncy</stp>
        <stp>Mid</stp>
        <stp>30/12/2016</stp>
        <stp>30/12/2016</stp>
        <stp>[Fichier Market data Bloomberg Multicurve.xlsm]EUR!R70C57</stp>
        <tr r="BE70" s="4"/>
      </tp>
      <tp t="e">
        <v>#N/A</v>
        <stp/>
        <stp>##V3_BDHV12</stp>
        <stp>S0223D 37Y BLC2 Curncy</stp>
        <stp>Mid</stp>
        <stp>30/12/2016</stp>
        <stp>30/12/2016</stp>
        <stp>[Fichier Market data Bloomberg Multicurve.xlsm]GBP!R91C40</stp>
        <tr r="AN91" s="6"/>
      </tp>
      <tp t="e">
        <v>#N/A</v>
        <stp/>
        <stp>##V3_BDHV12</stp>
        <stp>S0133Z 20Y BLC2 Curncy</stp>
        <stp>Mid</stp>
        <stp>30/12/2016</stp>
        <stp>30/12/2016</stp>
        <stp>[Fichier Market data Bloomberg Multicurve.xlsm]EUR!R74C18</stp>
        <tr r="R74" s="4"/>
      </tp>
      <tp t="e">
        <v>#N/A</v>
        <stp/>
        <stp>##V3_BDHV12</stp>
        <stp>S0232Z 23Y BLC2 Curncy</stp>
        <stp>Mid</stp>
        <stp>30/12/2016</stp>
        <stp>30/12/2016</stp>
        <stp>[Fichier Market data Bloomberg Multicurve.xlsm]EUR!R77C38</stp>
        <tr r="AL77" s="4"/>
      </tp>
      <tp t="e">
        <v>#N/A</v>
        <stp/>
        <stp>##V3_BDHV12</stp>
        <stp>S0254Z 45M BLC2 Curncy</stp>
        <stp>Mid</stp>
        <stp>30/12/2016</stp>
        <stp>30/12/2016</stp>
        <stp>[Fichier Market data Bloomberg Multicurve.xlsm]CHF!R39C56</stp>
        <tr r="BD39" s="7"/>
      </tp>
      <tp t="e">
        <v>#N/A</v>
        <stp/>
        <stp>##V3_BDHV12</stp>
        <stp>S0254D 45Y BLC2 Curncy</stp>
        <stp>Mid</stp>
        <stp>30/12/2016</stp>
        <stp>30/12/2016</stp>
        <stp>[Fichier Market data Bloomberg Multicurve.xlsm]CHF!R99C57</stp>
        <tr r="BE99" s="7"/>
      </tp>
      <tp t="e">
        <v>#N/A</v>
        <stp/>
        <stp>##V3_BDHV12</stp>
        <stp>S0234D 21Y BLC2 Curncy</stp>
        <stp>Mid</stp>
        <stp>30/12/2016</stp>
        <stp>30/12/2016</stp>
        <stp>[Fichier Market data Bloomberg Multicurve.xlsm]CHF!R75C19</stp>
        <tr r="S75" s="7"/>
      </tp>
      <tp t="e">
        <v>#N/A</v>
        <stp/>
        <stp>##V3_BDHV12</stp>
        <stp>S0307Z 19Y BLC2 Curncy</stp>
        <stp>Mid</stp>
        <stp>30/12/2016</stp>
        <stp>30/12/2016</stp>
        <stp>[Fichier Market data Bloomberg Multicurve.xlsm]JPY!R73C39</stp>
        <tr r="AM73" s="8"/>
      </tp>
      <tp t="e">
        <v>#N/A</v>
        <stp/>
        <stp>##V3_BDHV12</stp>
        <stp>S0223Z 30M BLC2 Curncy</stp>
        <stp>Mid</stp>
        <stp>30/12/2016</stp>
        <stp>30/12/2016</stp>
        <stp>[Fichier Market data Bloomberg Multicurve.xlsm]GBP!R34C39</stp>
        <tr r="AM34" s="6"/>
      </tp>
      <tp t="e">
        <v>#N/A</v>
        <stp/>
        <stp>##V3_BDHV12</stp>
        <stp>S0223Z 30Y BLC2 Curncy</stp>
        <stp>Mid</stp>
        <stp>30/12/2016</stp>
        <stp>30/12/2016</stp>
        <stp>[Fichier Market data Bloomberg Multicurve.xlsm]GBP!R84C39</stp>
        <tr r="AM84" s="6"/>
      </tp>
      <tp t="e">
        <v>#N/A</v>
        <stp/>
        <stp>##V3_BDHV12</stp>
        <stp>S0254Z 45Y BLC2 Curncy</stp>
        <stp>Mid</stp>
        <stp>30/12/2016</stp>
        <stp>30/12/2016</stp>
        <stp>[Fichier Market data Bloomberg Multicurve.xlsm]CHF!R99C56</stp>
        <tr r="BD99" s="7"/>
      </tp>
      <tp t="e">
        <v>#N/A</v>
        <stp/>
        <stp>##V3_BDHV12</stp>
        <stp>S0234Z 21Y BLC2 Curncy</stp>
        <stp>Mid</stp>
        <stp>30/12/2016</stp>
        <stp>30/12/2016</stp>
        <stp>[Fichier Market data Bloomberg Multicurve.xlsm]CHF!R75C18</stp>
        <tr r="R75" s="7"/>
      </tp>
      <tp t="e">
        <v>#N/A</v>
        <stp/>
        <stp>##V3_BDHV12</stp>
        <stp>S0254D 45M BLC2 Curncy</stp>
        <stp>Mid</stp>
        <stp>30/12/2016</stp>
        <stp>30/12/2016</stp>
        <stp>[Fichier Market data Bloomberg Multicurve.xlsm]CHF!R39C57</stp>
        <tr r="BE39" s="7"/>
      </tp>
      <tp t="e">
        <v>#N/A</v>
        <stp/>
        <stp>##V3_BDHV12</stp>
        <stp>S0223Z 30Q BLC2 Curncy</stp>
        <stp>Mid</stp>
        <stp>30/12/2016</stp>
        <stp>30/12/2016</stp>
        <stp>[Fichier Market data Bloomberg Multicurve.xlsm]GBP!R54C39</stp>
        <tr r="AM54" s="6"/>
      </tp>
      <tp t="e">
        <v>#N/A</v>
        <stp/>
        <stp>##V3_BDHV12</stp>
        <stp>S0133D 20Y BLC2 Curncy</stp>
        <stp>Mid</stp>
        <stp>30/12/2016</stp>
        <stp>30/12/2016</stp>
        <stp>[Fichier Market data Bloomberg Multicurve.xlsm]EUR!R74C19</stp>
        <tr r="S74" s="4"/>
      </tp>
      <tp t="e">
        <v>#N/A</v>
        <stp/>
        <stp>##V3_BDHV12</stp>
        <stp>S0232D 23Y BLC2 Curncy</stp>
        <stp>Mid</stp>
        <stp>30/12/2016</stp>
        <stp>30/12/2016</stp>
        <stp>[Fichier Market data Bloomberg Multicurve.xlsm]EUR!R77C39</stp>
        <tr r="AM77" s="4"/>
      </tp>
      <tp t="e">
        <v>#N/A</v>
        <stp/>
        <stp>##V3_BDHV12</stp>
        <stp>S0201D 16Y BLC2 Curncy</stp>
        <stp>Mid</stp>
        <stp>30/12/2016</stp>
        <stp>30/12/2016</stp>
        <stp>[Fichier Market data Bloomberg Multicurve.xlsm]EUR!R70C58</stp>
        <tr r="BF70" s="4"/>
      </tp>
      <tp t="e">
        <v>#N/A</v>
        <stp/>
        <stp>##V3_BDHV12</stp>
        <stp>S0222Z 34Y BLC2 Curncy</stp>
        <stp>Mid</stp>
        <stp>30/12/2016</stp>
        <stp>30/12/2016</stp>
        <stp>[Fichier Market data Bloomberg Multicurve.xlsm]GBP!R88C60</stp>
        <tr r="BH88" s="6"/>
      </tp>
      <tp t="e">
        <v>#N/A</v>
        <stp/>
        <stp>##V3_BDHV12</stp>
        <stp>S0308D 13Y BLC2 Curncy</stp>
        <stp>Mid</stp>
        <stp>30/12/2016</stp>
        <stp>30/12/2016</stp>
        <stp>[Fichier Market data Bloomberg Multicurve.xlsm]JPY!R67C61</stp>
        <tr r="BI67" s="8"/>
      </tp>
      <tp t="e">
        <v>#N/A</v>
        <stp/>
        <stp>##V3_BDHV12</stp>
        <stp>S0234D 21M BLC2 Curncy</stp>
        <stp>Mid</stp>
        <stp>30/12/2016</stp>
        <stp>30/12/2016</stp>
        <stp>[Fichier Market data Bloomberg Multicurve.xlsm]CHF!R31C19</stp>
        <tr r="S31" s="7"/>
      </tp>
      <tp t="e">
        <v>#N/A</v>
        <stp/>
        <stp>##V3_BDHV12</stp>
        <stp>S0222Z 34Q BLC2 Curncy</stp>
        <stp>Mid</stp>
        <stp>30/12/2016</stp>
        <stp>30/12/2016</stp>
        <stp>[Fichier Market data Bloomberg Multicurve.xlsm]GBP!R58C60</stp>
        <tr r="BH58" s="6"/>
      </tp>
      <tp t="e">
        <v>#N/A</v>
        <stp/>
        <stp>##V3_BDHV12</stp>
        <stp>S0232D 23Q BLC2 Curncy</stp>
        <stp>Mid</stp>
        <stp>30/12/2016</stp>
        <stp>30/12/2016</stp>
        <stp>[Fichier Market data Bloomberg Multicurve.xlsm]EUR!R47C39</stp>
        <tr r="AM47" s="4"/>
      </tp>
      <tp t="e">
        <v>#N/A</v>
        <stp/>
        <stp>##V3_BDHV12</stp>
        <stp>S0234Z 21Q BLC2 Curncy</stp>
        <stp>Mid</stp>
        <stp>30/12/2016</stp>
        <stp>30/12/2016</stp>
        <stp>[Fichier Market data Bloomberg Multicurve.xlsm]CHF!R45C18</stp>
        <tr r="R45" s="7"/>
      </tp>
      <tp t="e">
        <v>#N/A</v>
        <stp/>
        <stp>##V3_BDHV12</stp>
        <stp>S0133Z 21Q BLC2 Curncy</stp>
        <stp>Mid</stp>
        <stp>30/12/2016</stp>
        <stp>30/12/2016</stp>
        <stp>[Fichier Market data Bloomberg Multicurve.xlsm]EUR!R45C18</stp>
        <tr r="R45" s="4"/>
      </tp>
      <tp t="e">
        <v>#N/A</v>
        <stp/>
        <stp>##V3_BDHV12</stp>
        <stp>S0232Z 22Q BLC2 Curncy</stp>
        <stp>Mid</stp>
        <stp>30/12/2016</stp>
        <stp>30/12/2016</stp>
        <stp>[Fichier Market data Bloomberg Multicurve.xlsm]EUR!R46C38</stp>
        <tr r="AL46" s="4"/>
      </tp>
      <tp t="e">
        <v>#N/A</v>
        <stp/>
        <stp>##V3_BDHV12</stp>
        <stp>S0222D 35Q BLC2 Curncy</stp>
        <stp>Mid</stp>
        <stp>30/12/2016</stp>
        <stp>30/12/2016</stp>
        <stp>[Fichier Market data Bloomberg Multicurve.xlsm]GBP!R59C61</stp>
        <tr r="BI59" s="6"/>
      </tp>
      <tp t="e">
        <v>#N/A</v>
        <stp/>
        <stp>##V3_BDHV12</stp>
        <stp>S0308Z 12Y BLC2 Curncy</stp>
        <stp>Mid</stp>
        <stp>30/12/2016</stp>
        <stp>30/12/2016</stp>
        <stp>[Fichier Market data Bloomberg Multicurve.xlsm]JPY!R66C60</stp>
        <tr r="BH66" s="8"/>
      </tp>
      <tp t="e">
        <v>#N/A</v>
        <stp/>
        <stp>##V3_BDHV12</stp>
        <stp>S0307Z 18Q BLC2 Curncy</stp>
        <stp>Mid</stp>
        <stp>30/12/2016</stp>
        <stp>30/12/2016</stp>
        <stp>[Fichier Market data Bloomberg Multicurve.xlsm]JPY!R42C39</stp>
        <tr r="AM42" s="8"/>
      </tp>
      <tp t="e">
        <v>#N/A</v>
        <stp/>
        <stp>##V3_BDHV12</stp>
        <stp>S0222D 35Y BLC2 Curncy</stp>
        <stp>Mid</stp>
        <stp>30/12/2016</stp>
        <stp>30/12/2016</stp>
        <stp>[Fichier Market data Bloomberg Multicurve.xlsm]GBP!R89C61</stp>
        <tr r="BI89" s="6"/>
      </tp>
      <tp t="e">
        <v>#N/A</v>
        <stp/>
        <stp>##V3_BDHV12</stp>
        <stp>S0201Z 17Y BLC2 Curncy</stp>
        <stp>Mid</stp>
        <stp>30/12/2016</stp>
        <stp>30/12/2016</stp>
        <stp>[Fichier Market data Bloomberg Multicurve.xlsm]EUR!R71C57</stp>
        <tr r="BE71" s="4"/>
      </tp>
      <tp t="e">
        <v>#N/A</v>
        <stp/>
        <stp>##V3_BDHV12</stp>
        <stp>S0133D 21M BLC2 Curncy</stp>
        <stp>Mid</stp>
        <stp>30/12/2016</stp>
        <stp>30/12/2016</stp>
        <stp>[Fichier Market data Bloomberg Multicurve.xlsm]EUR!R31C19</stp>
        <tr r="S31" s="4"/>
      </tp>
      <tp t="e">
        <v>#N/A</v>
        <stp/>
        <stp>##V3_BDHV12</stp>
        <stp>S0223D 36Y BLC2 Curncy</stp>
        <stp>Mid</stp>
        <stp>30/12/2016</stp>
        <stp>30/12/2016</stp>
        <stp>[Fichier Market data Bloomberg Multicurve.xlsm]GBP!R90C40</stp>
        <tr r="AN90" s="6"/>
      </tp>
      <tp t="e">
        <v>#N/A</v>
        <stp/>
        <stp>##V3_BDHV12</stp>
        <stp>S0021Z 33M BLC2 Curncy</stp>
        <stp>Mid</stp>
        <stp>30/12/2016</stp>
        <stp>30/12/2016</stp>
        <stp>[Fichier Market data Bloomberg Multicurve.xlsm]CHF!R35C75</stp>
        <tr r="BW35" s="7"/>
      </tp>
      <tp t="e">
        <v>#N/A</v>
        <stp/>
        <stp>##V3_BDHV12</stp>
        <stp>S0133Z 21Y BLC2 Curncy</stp>
        <stp>Mid</stp>
        <stp>30/12/2016</stp>
        <stp>30/12/2016</stp>
        <stp>[Fichier Market data Bloomberg Multicurve.xlsm]EUR!R75C18</stp>
        <tr r="R75" s="4"/>
      </tp>
      <tp t="e">
        <v>#N/A</v>
        <stp/>
        <stp>##V3_BDHV12</stp>
        <stp>S0232Z 22Y BLC2 Curncy</stp>
        <stp>Mid</stp>
        <stp>30/12/2016</stp>
        <stp>30/12/2016</stp>
        <stp>[Fichier Market data Bloomberg Multicurve.xlsm]EUR!R76C38</stp>
        <tr r="AL76" s="4"/>
      </tp>
      <tp t="e">
        <v>#N/A</v>
        <stp/>
        <stp>##V3_BDHV12</stp>
        <stp>S0254D 44Y BLC2 Curncy</stp>
        <stp>Mid</stp>
        <stp>30/12/2016</stp>
        <stp>30/12/2016</stp>
        <stp>[Fichier Market data Bloomberg Multicurve.xlsm]CHF!R98C57</stp>
        <tr r="BE98" s="7"/>
      </tp>
      <tp t="e">
        <v>#N/A</v>
        <stp/>
        <stp>##V3_BDHV12</stp>
        <stp>S0234D 20Y BLC2 Curncy</stp>
        <stp>Mid</stp>
        <stp>30/12/2016</stp>
        <stp>30/12/2016</stp>
        <stp>[Fichier Market data Bloomberg Multicurve.xlsm]CHF!R74C19</stp>
        <tr r="S74" s="7"/>
      </tp>
      <tp t="e">
        <v>#N/A</v>
        <stp/>
        <stp>##V3_BDHV12</stp>
        <stp>S0307Z 18Y BLC2 Curncy</stp>
        <stp>Mid</stp>
        <stp>30/12/2016</stp>
        <stp>30/12/2016</stp>
        <stp>[Fichier Market data Bloomberg Multicurve.xlsm]JPY!R72C39</stp>
        <tr r="AM72" s="8"/>
      </tp>
      <tp t="e">
        <v>#N/A</v>
        <stp/>
        <stp>##V3_BDHV12</stp>
        <stp>S0201Z 17Q BLC2 Curncy</stp>
        <stp>Mid</stp>
        <stp>30/12/2016</stp>
        <stp>30/12/2016</stp>
        <stp>[Fichier Market data Bloomberg Multicurve.xlsm]EUR!R41C57</stp>
        <tr r="BE41" s="4"/>
      </tp>
      <tp t="e">
        <v>#N/A</v>
        <stp/>
        <stp>##V3_BDHV12</stp>
        <stp>S0021D 33Q BLC2 Curncy</stp>
        <stp>Mid</stp>
        <stp>30/12/2016</stp>
        <stp>30/12/2016</stp>
        <stp>[Fichier Market data Bloomberg Multicurve.xlsm]CHF!R57C76</stp>
        <tr r="BX57" s="7"/>
      </tp>
      <tp t="e">
        <v>#N/A</v>
        <stp/>
        <stp>##V3_BDHV12</stp>
        <stp>S0223Z 31Y BLC2 Curncy</stp>
        <stp>Mid</stp>
        <stp>30/12/2016</stp>
        <stp>30/12/2016</stp>
        <stp>[Fichier Market data Bloomberg Multicurve.xlsm]GBP!R85C39</stp>
        <tr r="AM85" s="6"/>
      </tp>
      <tp t="e">
        <v>#N/A</v>
        <stp/>
        <stp>##V3_BDHV12</stp>
        <stp>S0021Z 33Q BLC2 Curncy</stp>
        <stp>Mid</stp>
        <stp>30/12/2016</stp>
        <stp>30/12/2016</stp>
        <stp>[Fichier Market data Bloomberg Multicurve.xlsm]CHF!R57C75</stp>
        <tr r="BW57" s="7"/>
      </tp>
      <tp t="e">
        <v>#N/A</v>
        <stp/>
        <stp>##V3_BDHV12</stp>
        <stp>S0254Z 44Y BLC2 Curncy</stp>
        <stp>Mid</stp>
        <stp>30/12/2016</stp>
        <stp>30/12/2016</stp>
        <stp>[Fichier Market data Bloomberg Multicurve.xlsm]CHF!R98C56</stp>
        <tr r="BD98" s="7"/>
      </tp>
      <tp t="e">
        <v>#N/A</v>
        <stp/>
        <stp>##V3_BDHV12</stp>
        <stp>S0234Z 20Y BLC2 Curncy</stp>
        <stp>Mid</stp>
        <stp>30/12/2016</stp>
        <stp>30/12/2016</stp>
        <stp>[Fichier Market data Bloomberg Multicurve.xlsm]CHF!R74C18</stp>
        <tr r="R74" s="7"/>
      </tp>
      <tp t="e">
        <v>#N/A</v>
        <stp/>
        <stp>##V3_BDHV12</stp>
        <stp>S0021D 33M BLC2 Curncy</stp>
        <stp>Mid</stp>
        <stp>30/12/2016</stp>
        <stp>30/12/2016</stp>
        <stp>[Fichier Market data Bloomberg Multicurve.xlsm]CHF!R35C76</stp>
        <tr r="BX35" s="7"/>
      </tp>
      <tp t="e">
        <v>#N/A</v>
        <stp/>
        <stp>##V3_BDHV12</stp>
        <stp>S0223Z 31Q BLC2 Curncy</stp>
        <stp>Mid</stp>
        <stp>30/12/2016</stp>
        <stp>30/12/2016</stp>
        <stp>[Fichier Market data Bloomberg Multicurve.xlsm]GBP!R55C39</stp>
        <tr r="AM55" s="6"/>
      </tp>
      <tp t="e">
        <v>#N/A</v>
        <stp/>
        <stp>##V3_BDHV12</stp>
        <stp>S0133D 21Y BLC2 Curncy</stp>
        <stp>Mid</stp>
        <stp>30/12/2016</stp>
        <stp>30/12/2016</stp>
        <stp>[Fichier Market data Bloomberg Multicurve.xlsm]EUR!R75C19</stp>
        <tr r="S75" s="4"/>
      </tp>
      <tp t="e">
        <v>#N/A</v>
        <stp/>
        <stp>##V3_BDHV12</stp>
        <stp>S0232D 22Y BLC2 Curncy</stp>
        <stp>Mid</stp>
        <stp>30/12/2016</stp>
        <stp>30/12/2016</stp>
        <stp>[Fichier Market data Bloomberg Multicurve.xlsm]EUR!R76C39</stp>
        <tr r="AM76" s="4"/>
      </tp>
      <tp t="e">
        <v>#N/A</v>
        <stp/>
        <stp>##V3_BDHV12</stp>
        <stp>S0201D 17Y BLC2 Curncy</stp>
        <stp>Mid</stp>
        <stp>30/12/2016</stp>
        <stp>30/12/2016</stp>
        <stp>[Fichier Market data Bloomberg Multicurve.xlsm]EUR!R71C58</stp>
        <tr r="BF71" s="4"/>
      </tp>
      <tp t="e">
        <v>#N/A</v>
        <stp/>
        <stp>##V3_BDHV12</stp>
        <stp>S0222Z 35Y BLC2 Curncy</stp>
        <stp>Mid</stp>
        <stp>30/12/2016</stp>
        <stp>30/12/2016</stp>
        <stp>[Fichier Market data Bloomberg Multicurve.xlsm]GBP!R89C60</stp>
        <tr r="BH89" s="6"/>
      </tp>
      <tp t="e">
        <v>#N/A</v>
        <stp/>
        <stp>##V3_BDHV12</stp>
        <stp>S0133Z 21M BLC2 Curncy</stp>
        <stp>Mid</stp>
        <stp>30/12/2016</stp>
        <stp>30/12/2016</stp>
        <stp>[Fichier Market data Bloomberg Multicurve.xlsm]EUR!R31C18</stp>
        <tr r="R31" s="4"/>
      </tp>
      <tp t="e">
        <v>#N/A</v>
        <stp/>
        <stp>##V3_BDHV12</stp>
        <stp>S0308D 12Y BLC2 Curncy</stp>
        <stp>Mid</stp>
        <stp>30/12/2016</stp>
        <stp>30/12/2016</stp>
        <stp>[Fichier Market data Bloomberg Multicurve.xlsm]JPY!R66C61</stp>
        <tr r="BI66" s="8"/>
      </tp>
      <tp t="e">
        <v>#N/A</v>
        <stp/>
        <stp>##V3_BDHV12</stp>
        <stp>S0222Z 35Q BLC2 Curncy</stp>
        <stp>Mid</stp>
        <stp>30/12/2016</stp>
        <stp>30/12/2016</stp>
        <stp>[Fichier Market data Bloomberg Multicurve.xlsm]GBP!R59C60</stp>
        <tr r="BH59" s="6"/>
      </tp>
      <tp t="e">
        <v>#N/A</v>
        <stp/>
        <stp>##V3_BDHV12</stp>
        <stp>S0201D 17Q BLC2 Curncy</stp>
        <stp>Mid</stp>
        <stp>30/12/2016</stp>
        <stp>30/12/2016</stp>
        <stp>[Fichier Market data Bloomberg Multicurve.xlsm]EUR!R41C58</stp>
        <tr r="BF41" s="4"/>
      </tp>
      <tp t="e">
        <v>#N/A</v>
        <stp/>
        <stp>##V3_BDHV12</stp>
        <stp>S0307Z 18M BLC2 Curncy</stp>
        <stp>Mid</stp>
        <stp>30/12/2016</stp>
        <stp>30/12/2016</stp>
        <stp>[Fichier Market data Bloomberg Multicurve.xlsm]JPY!R30C39</stp>
        <tr r="AM30" s="8"/>
      </tp>
      <tp t="e">
        <v>#N/A</v>
        <stp/>
        <stp>##V3_BDHV12</stp>
        <stp>S0133D 21Q BLC2 Curncy</stp>
        <stp>Mid</stp>
        <stp>30/12/2016</stp>
        <stp>30/12/2016</stp>
        <stp>[Fichier Market data Bloomberg Multicurve.xlsm]EUR!R45C19</stp>
        <tr r="S45" s="4"/>
      </tp>
      <tp t="e">
        <v>#N/A</v>
        <stp/>
        <stp>##V3_BDHV12</stp>
        <stp>S0232D 22Q BLC2 Curncy</stp>
        <stp>Mid</stp>
        <stp>30/12/2016</stp>
        <stp>30/12/2016</stp>
        <stp>[Fichier Market data Bloomberg Multicurve.xlsm]EUR!R46C39</stp>
        <tr r="AM46" s="4"/>
      </tp>
      <tp t="e">
        <v>#N/A</v>
        <stp/>
        <stp>##V3_BDHV12</stp>
        <stp>S0223D 39Q BLC2 Curncy</stp>
        <stp>Mid</stp>
        <stp>30/12/2016</stp>
        <stp>30/12/2016</stp>
        <stp>[Fichier Market data Bloomberg Multicurve.xlsm]GBP!R63C40</stp>
        <tr r="AN63" s="6"/>
      </tp>
      <tp t="e">
        <v>#N/A</v>
        <stp/>
        <stp>##V3_BDHV12</stp>
        <stp>S0022D 34Q BLC2 Curncy</stp>
        <stp>Mid</stp>
        <stp>30/12/2016</stp>
        <stp>30/12/2016</stp>
        <stp>[Fichier Market data Bloomberg Multicurve.xlsm]GBP!R58C81</stp>
        <tr r="CC58" s="6"/>
      </tp>
      <tp t="e">
        <v>#N/A</v>
        <stp/>
        <stp>##V3_BDHV12</stp>
        <stp>S0022D 34Y BLC2 Curncy</stp>
        <stp>Mid</stp>
        <stp>30/12/2016</stp>
        <stp>30/12/2016</stp>
        <stp>[Fichier Market data Bloomberg Multicurve.xlsm]GBP!R88C81</stp>
        <tr r="CC88" s="6"/>
      </tp>
      <tp t="e">
        <v>#N/A</v>
        <stp/>
        <stp>##V3_BDHV12</stp>
        <stp>S0307Z 17Q BLC2 Curncy</stp>
        <stp>Mid</stp>
        <stp>30/12/2016</stp>
        <stp>30/12/2016</stp>
        <stp>[Fichier Market data Bloomberg Multicurve.xlsm]JPY!R41C39</stp>
        <tr r="AM41" s="8"/>
      </tp>
      <tp t="e">
        <v>#N/A</v>
        <stp/>
        <stp>##V3_BDHV12</stp>
        <stp>S0223D 39Y BLC2 Curncy</stp>
        <stp>Mid</stp>
        <stp>30/12/2016</stp>
        <stp>30/12/2016</stp>
        <stp>[Fichier Market data Bloomberg Multicurve.xlsm]GBP!R93C40</stp>
        <tr r="AN93" s="6"/>
      </tp>
      <tp t="e">
        <v>#N/A</v>
        <stp/>
        <stp>##V3_BDHV12</stp>
        <stp>S0201Z 18Y BLC2 Curncy</stp>
        <stp>Mid</stp>
        <stp>30/12/2016</stp>
        <stp>30/12/2016</stp>
        <stp>[Fichier Market data Bloomberg Multicurve.xlsm]EUR!R72C57</stp>
        <tr r="BE72" s="4"/>
      </tp>
      <tp t="e">
        <v>#N/A</v>
        <stp/>
        <stp>##V3_BDHV12</stp>
        <stp>S0201D 18M BLC2 Curncy</stp>
        <stp>Mid</stp>
        <stp>30/12/2016</stp>
        <stp>30/12/2016</stp>
        <stp>[Fichier Market data Bloomberg Multicurve.xlsm]EUR!R30C58</stp>
        <tr r="BF30" s="4"/>
      </tp>
      <tp t="e">
        <v>#N/A</v>
        <stp/>
        <stp>##V3_BDHV12</stp>
        <stp>S0307D 10M BLC2 Curncy</stp>
        <stp>Mid</stp>
        <stp>30/12/2016</stp>
        <stp>30/12/2016</stp>
        <stp>[Fichier Market data Bloomberg Multicurve.xlsm]JPY!R26C40</stp>
        <tr r="AN26" s="8"/>
      </tp>
      <tp t="e">
        <v>#N/A</v>
        <stp/>
        <stp>##V3_BDHV12</stp>
        <stp>S0307Z 17Y BLC2 Curncy</stp>
        <stp>Mid</stp>
        <stp>30/12/2016</stp>
        <stp>30/12/2016</stp>
        <stp>[Fichier Market data Bloomberg Multicurve.xlsm]JPY!R71C39</stp>
        <tr r="AM71" s="8"/>
      </tp>
      <tp t="e">
        <v>#N/A</v>
        <stp/>
        <stp>##V3_BDHV12</stp>
        <stp>S0201Z 18Q BLC2 Curncy</stp>
        <stp>Mid</stp>
        <stp>30/12/2016</stp>
        <stp>30/12/2016</stp>
        <stp>[Fichier Market data Bloomberg Multicurve.xlsm]EUR!R42C57</stp>
        <tr r="BE42" s="4"/>
      </tp>
      <tp t="e">
        <v>#N/A</v>
        <stp/>
        <stp>##V3_BDHV12</stp>
        <stp>S0201Z 18M BLC2 Curncy</stp>
        <stp>Mid</stp>
        <stp>30/12/2016</stp>
        <stp>30/12/2016</stp>
        <stp>[Fichier Market data Bloomberg Multicurve.xlsm]EUR!R30C57</stp>
        <tr r="BE30" s="4"/>
      </tp>
      <tp t="e">
        <v>#N/A</v>
        <stp/>
        <stp>##V3_BDHV12</stp>
        <stp>S0201D 18Y BLC2 Curncy</stp>
        <stp>Mid</stp>
        <stp>30/12/2016</stp>
        <stp>30/12/2016</stp>
        <stp>[Fichier Market data Bloomberg Multicurve.xlsm]EUR!R72C58</stp>
        <tr r="BF72" s="4"/>
      </tp>
      <tp t="e">
        <v>#N/A</v>
        <stp/>
        <stp>##V3_BDHV12</stp>
        <stp>S0223D 39M BLC2 Curncy</stp>
        <stp>Mid</stp>
        <stp>30/12/2016</stp>
        <stp>30/12/2016</stp>
        <stp>[Fichier Market data Bloomberg Multicurve.xlsm]GBP!R37C40</stp>
        <tr r="AN37" s="6"/>
      </tp>
      <tp t="e">
        <v>#N/A</v>
        <stp/>
        <stp>##V3_BDHV12</stp>
        <stp>S0022Z 34Y BLC2 Curncy</stp>
        <stp>Mid</stp>
        <stp>30/12/2016</stp>
        <stp>30/12/2016</stp>
        <stp>[Fichier Market data Bloomberg Multicurve.xlsm]GBP!R88C80</stp>
        <tr r="CB88" s="6"/>
      </tp>
      <tp t="e">
        <v>#N/A</v>
        <stp/>
        <stp>##V3_BDHV12</stp>
        <stp>S0307D 10Y BLC2 Curncy</stp>
        <stp>Mid</stp>
        <stp>30/12/2016</stp>
        <stp>30/12/2016</stp>
        <stp>[Fichier Market data Bloomberg Multicurve.xlsm]JPY!R64C40</stp>
        <tr r="AN64" s="8"/>
      </tp>
      <tp t="e">
        <v>#N/A</v>
        <stp/>
        <stp>##V3_BDHV12</stp>
        <stp>S0022Z 34Q BLC2 Curncy</stp>
        <stp>Mid</stp>
        <stp>30/12/2016</stp>
        <stp>30/12/2016</stp>
        <stp>[Fichier Market data Bloomberg Multicurve.xlsm]GBP!R58C80</stp>
        <tr r="CB58" s="6"/>
      </tp>
      <tp t="e">
        <v>#N/A</v>
        <stp/>
        <stp>##V3_BDHV12</stp>
        <stp>S0201D 18Q BLC2 Curncy</stp>
        <stp>Mid</stp>
        <stp>30/12/2016</stp>
        <stp>30/12/2016</stp>
        <stp>[Fichier Market data Bloomberg Multicurve.xlsm]EUR!R42C58</stp>
        <tr r="BF42" s="4"/>
      </tp>
      <tp t="e">
        <v>#N/A</v>
        <stp/>
        <stp>##V3_BDHV12</stp>
        <stp>S0223D 38Q BLC2 Curncy</stp>
        <stp>Mid</stp>
        <stp>30/12/2016</stp>
        <stp>30/12/2016</stp>
        <stp>[Fichier Market data Bloomberg Multicurve.xlsm]GBP!R62C40</stp>
        <tr r="AN62" s="6"/>
      </tp>
      <tp t="e">
        <v>#N/A</v>
        <stp/>
        <stp>##V3_BDHV12</stp>
        <stp>S0022D 35Q BLC2 Curncy</stp>
        <stp>Mid</stp>
        <stp>30/12/2016</stp>
        <stp>30/12/2016</stp>
        <stp>[Fichier Market data Bloomberg Multicurve.xlsm]GBP!R59C81</stp>
        <tr r="CC59" s="6"/>
      </tp>
      <tp t="e">
        <v>#N/A</v>
        <stp/>
        <stp>##V3_BDHV12</stp>
        <stp>S0022D 35Y BLC2 Curncy</stp>
        <stp>Mid</stp>
        <stp>30/12/2016</stp>
        <stp>30/12/2016</stp>
        <stp>[Fichier Market data Bloomberg Multicurve.xlsm]GBP!R89C81</stp>
        <tr r="CC89" s="6"/>
      </tp>
      <tp t="e">
        <v>#N/A</v>
        <stp/>
        <stp>##V3_BDHV12</stp>
        <stp>S0223D 38Y BLC2 Curncy</stp>
        <stp>Mid</stp>
        <stp>30/12/2016</stp>
        <stp>30/12/2016</stp>
        <stp>[Fichier Market data Bloomberg Multicurve.xlsm]GBP!R92C40</stp>
        <tr r="AN92" s="6"/>
      </tp>
      <tp t="e">
        <v>#N/A</v>
        <stp/>
        <stp>##V3_BDHV12</stp>
        <stp>S0201Z 19Y BLC2 Curncy</stp>
        <stp>Mid</stp>
        <stp>30/12/2016</stp>
        <stp>30/12/2016</stp>
        <stp>[Fichier Market data Bloomberg Multicurve.xlsm]EUR!R73C57</stp>
        <tr r="BE73" s="4"/>
      </tp>
      <tp t="e">
        <v>#N/A</v>
        <stp/>
        <stp>##V3_BDHV12</stp>
        <stp>S0307D 11M BLC2 Curncy</stp>
        <stp>Mid</stp>
        <stp>30/12/2016</stp>
        <stp>30/12/2016</stp>
        <stp>[Fichier Market data Bloomberg Multicurve.xlsm]JPY!R27C40</stp>
        <tr r="AN27" s="8"/>
      </tp>
      <tp t="e">
        <v>#N/A</v>
        <stp/>
        <stp>##V3_BDHV12</stp>
        <stp>S0307Z 16Y BLC2 Curncy</stp>
        <stp>Mid</stp>
        <stp>30/12/2016</stp>
        <stp>30/12/2016</stp>
        <stp>[Fichier Market data Bloomberg Multicurve.xlsm]JPY!R70C39</stp>
        <tr r="AM70" s="8"/>
      </tp>
      <tp t="e">
        <v>#N/A</v>
        <stp/>
        <stp>##V3_BDHV12</stp>
        <stp>S0201Z 19Q BLC2 Curncy</stp>
        <stp>Mid</stp>
        <stp>30/12/2016</stp>
        <stp>30/12/2016</stp>
        <stp>[Fichier Market data Bloomberg Multicurve.xlsm]EUR!R43C57</stp>
        <tr r="BE43" s="4"/>
      </tp>
      <tp t="e">
        <v>#N/A</v>
        <stp/>
        <stp>##V3_BDHV12</stp>
        <stp>S0201D 19Y BLC2 Curncy</stp>
        <stp>Mid</stp>
        <stp>30/12/2016</stp>
        <stp>30/12/2016</stp>
        <stp>[Fichier Market data Bloomberg Multicurve.xlsm]EUR!R73C58</stp>
        <tr r="BF73" s="4"/>
      </tp>
      <tp t="e">
        <v>#N/A</v>
        <stp/>
        <stp>##V3_BDHV12</stp>
        <stp>S0022Z 35Y BLC2 Curncy</stp>
        <stp>Mid</stp>
        <stp>30/12/2016</stp>
        <stp>30/12/2016</stp>
        <stp>[Fichier Market data Bloomberg Multicurve.xlsm]GBP!R89C80</stp>
        <tr r="CB89" s="6"/>
      </tp>
      <tp t="e">
        <v>#N/A</v>
        <stp/>
        <stp>##V3_BDHV12</stp>
        <stp>S0307D 11Y BLC2 Curncy</stp>
        <stp>Mid</stp>
        <stp>30/12/2016</stp>
        <stp>30/12/2016</stp>
        <stp>[Fichier Market data Bloomberg Multicurve.xlsm]JPY!R65C40</stp>
        <tr r="AN65" s="8"/>
      </tp>
      <tp t="e">
        <v>#N/A</v>
        <stp/>
        <stp>##V3_BDHV12</stp>
        <stp>S0022Z 35Q BLC2 Curncy</stp>
        <stp>Mid</stp>
        <stp>30/12/2016</stp>
        <stp>30/12/2016</stp>
        <stp>[Fichier Market data Bloomberg Multicurve.xlsm]GBP!R59C80</stp>
        <tr r="CB59" s="6"/>
      </tp>
      <tp t="e">
        <v>#N/A</v>
        <stp/>
        <stp>##V3_BDHV12</stp>
        <stp>S0201D 19Q BLC2 Curncy</stp>
        <stp>Mid</stp>
        <stp>30/12/2016</stp>
        <stp>30/12/2016</stp>
        <stp>[Fichier Market data Bloomberg Multicurve.xlsm]EUR!R43C58</stp>
        <tr r="BF43" s="4"/>
      </tp>
      <tp t="e">
        <v>#N/A</v>
        <stp/>
        <stp>##V3_BDHV12</stp>
        <stp>S0222D 38Q BLC2 Curncy</stp>
        <stp>Mid</stp>
        <stp>30/12/2016</stp>
        <stp>30/12/2016</stp>
        <stp>[Fichier Market data Bloomberg Multicurve.xlsm]GBP!R62C61</stp>
        <tr r="BI62" s="6"/>
      </tp>
      <tp t="e">
        <v>#N/A</v>
        <stp/>
        <stp>##V3_BDHV12</stp>
        <stp>S0022D 36Y BLC2 Curncy</stp>
        <stp>Mid</stp>
        <stp>30/12/2016</stp>
        <stp>30/12/2016</stp>
        <stp>[Fichier Market data Bloomberg Multicurve.xlsm]GBP!R90C81</stp>
        <tr r="CC90" s="6"/>
      </tp>
      <tp t="e">
        <v>#N/A</v>
        <stp/>
        <stp>##V3_BDHV12</stp>
        <stp>S0222D 38Y BLC2 Curncy</stp>
        <stp>Mid</stp>
        <stp>30/12/2016</stp>
        <stp>30/12/2016</stp>
        <stp>[Fichier Market data Bloomberg Multicurve.xlsm]GBP!R92C61</stp>
        <tr r="BI92" s="6"/>
      </tp>
      <tp t="e">
        <v>#N/A</v>
        <stp/>
        <stp>##V3_BDHV12</stp>
        <stp>S0307Z 15Y BLC2 Curncy</stp>
        <stp>Mid</stp>
        <stp>30/12/2016</stp>
        <stp>30/12/2016</stp>
        <stp>[Fichier Market data Bloomberg Multicurve.xlsm]JPY!R69C39</stp>
        <tr r="AM69" s="8"/>
      </tp>
      <tp t="e">
        <v>#N/A</v>
        <stp/>
        <stp>##V3_BDHV12</stp>
        <stp>S0022Z 36Y BLC2 Curncy</stp>
        <stp>Mid</stp>
        <stp>30/12/2016</stp>
        <stp>30/12/2016</stp>
        <stp>[Fichier Market data Bloomberg Multicurve.xlsm]GBP!R90C80</stp>
        <tr r="CB90" s="6"/>
      </tp>
      <tp t="e">
        <v>#N/A</v>
        <stp/>
        <stp>##V3_BDHV12</stp>
        <stp>S0222Z 38Y BLC2 Curncy</stp>
        <stp>Mid</stp>
        <stp>30/12/2016</stp>
        <stp>30/12/2016</stp>
        <stp>[Fichier Market data Bloomberg Multicurve.xlsm]GBP!R92C60</stp>
        <tr r="BH92" s="6"/>
      </tp>
      <tp t="e">
        <v>#N/A</v>
        <stp/>
        <stp>##V3_BDHV12</stp>
        <stp>S0307D 12Y BLC2 Curncy</stp>
        <stp>Mid</stp>
        <stp>30/12/2016</stp>
        <stp>30/12/2016</stp>
        <stp>[Fichier Market data Bloomberg Multicurve.xlsm]JPY!R66C40</stp>
        <tr r="AN66" s="8"/>
      </tp>
      <tp t="e">
        <v>#N/A</v>
        <stp/>
        <stp>##V3_BDHV12</stp>
        <stp>S0307Z 15M BLC2 Curncy</stp>
        <stp>Mid</stp>
        <stp>30/12/2016</stp>
        <stp>30/12/2016</stp>
        <stp>[Fichier Market data Bloomberg Multicurve.xlsm]JPY!R29C39</stp>
        <tr r="AM29" s="8"/>
      </tp>
      <tp t="e">
        <v>#N/A</v>
        <stp/>
        <stp>##V3_BDHV12</stp>
        <stp>S0222Z 38Q BLC2 Curncy</stp>
        <stp>Mid</stp>
        <stp>30/12/2016</stp>
        <stp>30/12/2016</stp>
        <stp>[Fichier Market data Bloomberg Multicurve.xlsm]GBP!R62C60</stp>
        <tr r="BH62" s="6"/>
      </tp>
      <tp t="e">
        <v>#N/A</v>
        <stp/>
        <stp>##V3_BDHV12</stp>
        <stp>S0022D 37Q BLC2 Curncy</stp>
        <stp>Mid</stp>
        <stp>30/12/2016</stp>
        <stp>30/12/2016</stp>
        <stp>[Fichier Market data Bloomberg Multicurve.xlsm]GBP!R61C81</stp>
        <tr r="CC61" s="6"/>
      </tp>
      <tp t="e">
        <v>#N/A</v>
        <stp/>
        <stp>##V3_BDHV12</stp>
        <stp>S0222D 39Q BLC2 Curncy</stp>
        <stp>Mid</stp>
        <stp>30/12/2016</stp>
        <stp>30/12/2016</stp>
        <stp>[Fichier Market data Bloomberg Multicurve.xlsm]GBP!R63C61</stp>
        <tr r="BI63" s="6"/>
      </tp>
      <tp t="e">
        <v>#N/A</v>
        <stp/>
        <stp>##V3_BDHV12</stp>
        <stp>S0222Z 39M BLC2 Curncy</stp>
        <stp>Mid</stp>
        <stp>30/12/2016</stp>
        <stp>30/12/2016</stp>
        <stp>[Fichier Market data Bloomberg Multicurve.xlsm]GBP!R37C60</stp>
        <tr r="BH37" s="6"/>
      </tp>
      <tp t="e">
        <v>#N/A</v>
        <stp/>
        <stp>##V3_BDHV12</stp>
        <stp>S0022D 37Y BLC2 Curncy</stp>
        <stp>Mid</stp>
        <stp>30/12/2016</stp>
        <stp>30/12/2016</stp>
        <stp>[Fichier Market data Bloomberg Multicurve.xlsm]GBP!R91C81</stp>
        <tr r="CC91" s="6"/>
      </tp>
      <tp t="e">
        <v>#N/A</v>
        <stp/>
        <stp>##V3_BDHV12</stp>
        <stp>S0222D 39Y BLC2 Curncy</stp>
        <stp>Mid</stp>
        <stp>30/12/2016</stp>
        <stp>30/12/2016</stp>
        <stp>[Fichier Market data Bloomberg Multicurve.xlsm]GBP!R93C61</stp>
        <tr r="BI93" s="6"/>
      </tp>
      <tp t="e">
        <v>#N/A</v>
        <stp/>
        <stp>##V3_BDHV12</stp>
        <stp>S0307Z 14Y BLC2 Curncy</stp>
        <stp>Mid</stp>
        <stp>30/12/2016</stp>
        <stp>30/12/2016</stp>
        <stp>[Fichier Market data Bloomberg Multicurve.xlsm]JPY!R68C39</stp>
        <tr r="AM68" s="8"/>
      </tp>
      <tp t="e">
        <v>#N/A</v>
        <stp/>
        <stp>##V3_BDHV12</stp>
        <stp>S0022Z 37Y BLC2 Curncy</stp>
        <stp>Mid</stp>
        <stp>30/12/2016</stp>
        <stp>30/12/2016</stp>
        <stp>[Fichier Market data Bloomberg Multicurve.xlsm]GBP!R91C80</stp>
        <tr r="CB91" s="6"/>
      </tp>
      <tp t="e">
        <v>#N/A</v>
        <stp/>
        <stp>##V3_BDHV12</stp>
        <stp>S0222Z 39Y BLC2 Curncy</stp>
        <stp>Mid</stp>
        <stp>30/12/2016</stp>
        <stp>30/12/2016</stp>
        <stp>[Fichier Market data Bloomberg Multicurve.xlsm]GBP!R93C60</stp>
        <tr r="BH93" s="6"/>
      </tp>
      <tp t="e">
        <v>#N/A</v>
        <stp/>
        <stp>##V3_BDHV12</stp>
        <stp>S0222D 39M BLC2 Curncy</stp>
        <stp>Mid</stp>
        <stp>30/12/2016</stp>
        <stp>30/12/2016</stp>
        <stp>[Fichier Market data Bloomberg Multicurve.xlsm]GBP!R37C61</stp>
        <tr r="BI37" s="6"/>
      </tp>
      <tp t="e">
        <v>#N/A</v>
        <stp/>
        <stp>##V3_BDHV12</stp>
        <stp>S0307D 13Y BLC2 Curncy</stp>
        <stp>Mid</stp>
        <stp>30/12/2016</stp>
        <stp>30/12/2016</stp>
        <stp>[Fichier Market data Bloomberg Multicurve.xlsm]JPY!R67C40</stp>
        <tr r="AN67" s="8"/>
      </tp>
      <tp t="e">
        <v>#N/A</v>
        <stp/>
        <stp>##V3_BDHV12</stp>
        <stp>S0022Z 37Q BLC2 Curncy</stp>
        <stp>Mid</stp>
        <stp>30/12/2016</stp>
        <stp>30/12/2016</stp>
        <stp>[Fichier Market data Bloomberg Multicurve.xlsm]GBP!R61C80</stp>
        <tr r="CB61" s="6"/>
      </tp>
      <tp t="e">
        <v>#N/A</v>
        <stp/>
        <stp>##V3_BDHV12</stp>
        <stp>S0222Z 39Q BLC2 Curncy</stp>
        <stp>Mid</stp>
        <stp>30/12/2016</stp>
        <stp>30/12/2016</stp>
        <stp>[Fichier Market data Bloomberg Multicurve.xlsm]GBP!R63C60</stp>
        <tr r="BH63" s="6"/>
      </tp>
      <tp t="e">
        <v>#N/A</v>
        <stp/>
        <stp>##V3_BDHV12</stp>
        <stp>S0022D 30Q BLC2 Curncy</stp>
        <stp>Mid</stp>
        <stp>30/12/2016</stp>
        <stp>30/12/2016</stp>
        <stp>[Fichier Market data Bloomberg Multicurve.xlsm]GBP!R54C81</stp>
        <tr r="CC54" s="6"/>
      </tp>
      <tp t="e">
        <v>#N/A</v>
        <stp/>
        <stp>##V3_BDHV12</stp>
        <stp>S0232Z 29Q BLC2 Curncy</stp>
        <stp>Mid</stp>
        <stp>30/12/2016</stp>
        <stp>30/12/2016</stp>
        <stp>[Fichier Market data Bloomberg Multicurve.xlsm]EUR!R53C38</stp>
        <tr r="AL53" s="4"/>
      </tp>
      <tp t="e">
        <v>#N/A</v>
        <stp/>
        <stp>##V3_BDHV12</stp>
        <stp>S0308Z 19Y BLC2 Curncy</stp>
        <stp>Mid</stp>
        <stp>30/12/2016</stp>
        <stp>30/12/2016</stp>
        <stp>[Fichier Market data Bloomberg Multicurve.xlsm]JPY!R73C60</stp>
        <tr r="BH73" s="8"/>
      </tp>
      <tp t="e">
        <v>#N/A</v>
        <stp/>
        <stp>##V3_BDHV12</stp>
        <stp>S0022D 30Y BLC2 Curncy</stp>
        <stp>Mid</stp>
        <stp>30/12/2016</stp>
        <stp>30/12/2016</stp>
        <stp>[Fichier Market data Bloomberg Multicurve.xlsm]GBP!R84C81</stp>
        <tr r="CC84" s="6"/>
      </tp>
      <tp t="e">
        <v>#N/A</v>
        <stp/>
        <stp>##V3_BDHV12</stp>
        <stp>S0022Z 30M BLC2 Curncy</stp>
        <stp>Mid</stp>
        <stp>30/12/2016</stp>
        <stp>30/12/2016</stp>
        <stp>[Fichier Market data Bloomberg Multicurve.xlsm]GBP!R34C80</stp>
        <tr r="CB34" s="6"/>
      </tp>
      <tp t="e">
        <v>#N/A</v>
        <stp/>
        <stp>##V3_BDHV12</stp>
        <stp>S0232Z 29Y BLC2 Curncy</stp>
        <stp>Mid</stp>
        <stp>30/12/2016</stp>
        <stp>30/12/2016</stp>
        <stp>[Fichier Market data Bloomberg Multicurve.xlsm]EUR!R83C38</stp>
        <tr r="AL83" s="4"/>
      </tp>
      <tp t="e">
        <v>#N/A</v>
        <stp/>
        <stp>##V3_BDHV12</stp>
        <stp>S0307Z 13Y BLC2 Curncy</stp>
        <stp>Mid</stp>
        <stp>30/12/2016</stp>
        <stp>30/12/2016</stp>
        <stp>[Fichier Market data Bloomberg Multicurve.xlsm]JPY!R67C39</stp>
        <tr r="AM67" s="8"/>
      </tp>
      <tp t="e">
        <v>#N/A</v>
        <stp/>
        <stp>##V3_BDHV12</stp>
        <stp>S0021D 38Q BLC2 Curncy</stp>
        <stp>Mid</stp>
        <stp>30/12/2016</stp>
        <stp>30/12/2016</stp>
        <stp>[Fichier Market data Bloomberg Multicurve.xlsm]CHF!R62C76</stp>
        <tr r="BX62" s="7"/>
      </tp>
      <tp t="e">
        <v>#N/A</v>
        <stp/>
        <stp>##V3_BDHV12</stp>
        <stp>S0308Z 19Q BLC2 Curncy</stp>
        <stp>Mid</stp>
        <stp>30/12/2016</stp>
        <stp>30/12/2016</stp>
        <stp>[Fichier Market data Bloomberg Multicurve.xlsm]JPY!R43C60</stp>
        <tr r="BH43" s="8"/>
      </tp>
      <tp t="e">
        <v>#N/A</v>
        <stp/>
        <stp>##V3_BDHV12</stp>
        <stp>S0021Z 38Q BLC2 Curncy</stp>
        <stp>Mid</stp>
        <stp>30/12/2016</stp>
        <stp>30/12/2016</stp>
        <stp>[Fichier Market data Bloomberg Multicurve.xlsm]CHF!R62C75</stp>
        <tr r="BW62" s="7"/>
      </tp>
      <tp t="e">
        <v>#N/A</v>
        <stp/>
        <stp>##V3_BDHV12</stp>
        <stp>S0308D 19Q BLC2 Curncy</stp>
        <stp>Mid</stp>
        <stp>30/12/2016</stp>
        <stp>30/12/2016</stp>
        <stp>[Fichier Market data Bloomberg Multicurve.xlsm]JPY!R43C61</stp>
        <tr r="BI43" s="8"/>
      </tp>
      <tp t="e">
        <v>#N/A</v>
        <stp/>
        <stp>##V3_BDHV12</stp>
        <stp>S0022D 30M BLC2 Curncy</stp>
        <stp>Mid</stp>
        <stp>30/12/2016</stp>
        <stp>30/12/2016</stp>
        <stp>[Fichier Market data Bloomberg Multicurve.xlsm]GBP!R34C81</stp>
        <tr r="CC34" s="6"/>
      </tp>
      <tp t="e">
        <v>#N/A</v>
        <stp/>
        <stp>##V3_BDHV12</stp>
        <stp>S0022Z 30Y BLC2 Curncy</stp>
        <stp>Mid</stp>
        <stp>30/12/2016</stp>
        <stp>30/12/2016</stp>
        <stp>[Fichier Market data Bloomberg Multicurve.xlsm]GBP!R84C80</stp>
        <tr r="CB84" s="6"/>
      </tp>
      <tp t="e">
        <v>#N/A</v>
        <stp/>
        <stp>##V3_BDHV12</stp>
        <stp>S0232D 29Y BLC2 Curncy</stp>
        <stp>Mid</stp>
        <stp>30/12/2016</stp>
        <stp>30/12/2016</stp>
        <stp>[Fichier Market data Bloomberg Multicurve.xlsm]EUR!R83C39</stp>
        <tr r="AM83" s="4"/>
      </tp>
      <tp t="e">
        <v>#N/A</v>
        <stp/>
        <stp>##V3_BDHV12</stp>
        <stp>S0308D 19Y BLC2 Curncy</stp>
        <stp>Mid</stp>
        <stp>30/12/2016</stp>
        <stp>30/12/2016</stp>
        <stp>[Fichier Market data Bloomberg Multicurve.xlsm]JPY!R73C61</stp>
        <tr r="BI73" s="8"/>
      </tp>
      <tp t="e">
        <v>#N/A</v>
        <stp/>
        <stp>##V3_BDHV12</stp>
        <stp>S0307D 14Y BLC2 Curncy</stp>
        <stp>Mid</stp>
        <stp>30/12/2016</stp>
        <stp>30/12/2016</stp>
        <stp>[Fichier Market data Bloomberg Multicurve.xlsm]JPY!R68C40</stp>
        <tr r="AN68" s="8"/>
      </tp>
      <tp t="e">
        <v>#N/A</v>
        <stp/>
        <stp>##V3_BDHV12</stp>
        <stp>S0022Z 30Q BLC2 Curncy</stp>
        <stp>Mid</stp>
        <stp>30/12/2016</stp>
        <stp>30/12/2016</stp>
        <stp>[Fichier Market data Bloomberg Multicurve.xlsm]GBP!R54C80</stp>
        <tr r="CB54" s="6"/>
      </tp>
      <tp t="e">
        <v>#N/A</v>
        <stp/>
        <stp>##V3_BDHV12</stp>
        <stp>S0232D 29Q BLC2 Curncy</stp>
        <stp>Mid</stp>
        <stp>30/12/2016</stp>
        <stp>30/12/2016</stp>
        <stp>[Fichier Market data Bloomberg Multicurve.xlsm]EUR!R53C39</stp>
        <tr r="AM53" s="4"/>
      </tp>
      <tp t="e">
        <v>#N/A</v>
        <stp/>
        <stp>##V3_BDHV12</stp>
        <stp>S0022D 31Q BLC2 Curncy</stp>
        <stp>Mid</stp>
        <stp>30/12/2016</stp>
        <stp>30/12/2016</stp>
        <stp>[Fichier Market data Bloomberg Multicurve.xlsm]GBP!R55C81</stp>
        <tr r="CC55" s="6"/>
      </tp>
      <tp t="e">
        <v>#N/A</v>
        <stp/>
        <stp>##V3_BDHV12</stp>
        <stp>S0308Z 18Y BLC2 Curncy</stp>
        <stp>Mid</stp>
        <stp>30/12/2016</stp>
        <stp>30/12/2016</stp>
        <stp>[Fichier Market data Bloomberg Multicurve.xlsm]JPY!R72C60</stp>
        <tr r="BH72" s="8"/>
      </tp>
      <tp t="e">
        <v>#N/A</v>
        <stp/>
        <stp>##V3_BDHV12</stp>
        <stp>S0022D 31Y BLC2 Curncy</stp>
        <stp>Mid</stp>
        <stp>30/12/2016</stp>
        <stp>30/12/2016</stp>
        <stp>[Fichier Market data Bloomberg Multicurve.xlsm]GBP!R85C81</stp>
        <tr r="CC85" s="6"/>
      </tp>
      <tp t="e">
        <v>#N/A</v>
        <stp/>
        <stp>##V3_BDHV12</stp>
        <stp>S0232Z 28Y BLC2 Curncy</stp>
        <stp>Mid</stp>
        <stp>30/12/2016</stp>
        <stp>30/12/2016</stp>
        <stp>[Fichier Market data Bloomberg Multicurve.xlsm]EUR!R82C38</stp>
        <tr r="AL82" s="4"/>
      </tp>
      <tp t="e">
        <v>#N/A</v>
        <stp/>
        <stp>##V3_BDHV12</stp>
        <stp>S0021Z 39M BLC2 Curncy</stp>
        <stp>Mid</stp>
        <stp>30/12/2016</stp>
        <stp>30/12/2016</stp>
        <stp>[Fichier Market data Bloomberg Multicurve.xlsm]CHF!R37C75</stp>
        <tr r="BW37" s="7"/>
      </tp>
      <tp t="e">
        <v>#N/A</v>
        <stp/>
        <stp>##V3_BDHV12</stp>
        <stp>S0308D 18M BLC2 Curncy</stp>
        <stp>Mid</stp>
        <stp>30/12/2016</stp>
        <stp>30/12/2016</stp>
        <stp>[Fichier Market data Bloomberg Multicurve.xlsm]JPY!R30C61</stp>
        <tr r="BI30" s="8"/>
      </tp>
      <tp t="e">
        <v>#N/A</v>
        <stp/>
        <stp>##V3_BDHV12</stp>
        <stp>S0307D 15M BLC2 Curncy</stp>
        <stp>Mid</stp>
        <stp>30/12/2016</stp>
        <stp>30/12/2016</stp>
        <stp>[Fichier Market data Bloomberg Multicurve.xlsm]JPY!R29C40</stp>
        <tr r="AN29" s="8"/>
      </tp>
      <tp t="e">
        <v>#N/A</v>
        <stp/>
        <stp>##V3_BDHV12</stp>
        <stp>S0307Z 12Y BLC2 Curncy</stp>
        <stp>Mid</stp>
        <stp>30/12/2016</stp>
        <stp>30/12/2016</stp>
        <stp>[Fichier Market data Bloomberg Multicurve.xlsm]JPY!R66C39</stp>
        <tr r="AM66" s="8"/>
      </tp>
      <tp t="e">
        <v>#N/A</v>
        <stp/>
        <stp>##V3_BDHV12</stp>
        <stp>S0021D 39Q BLC2 Curncy</stp>
        <stp>Mid</stp>
        <stp>30/12/2016</stp>
        <stp>30/12/2016</stp>
        <stp>[Fichier Market data Bloomberg Multicurve.xlsm]CHF!R63C76</stp>
        <tr r="BX63" s="7"/>
      </tp>
      <tp t="e">
        <v>#N/A</v>
        <stp/>
        <stp>##V3_BDHV12</stp>
        <stp>S0308Z 18Q BLC2 Curncy</stp>
        <stp>Mid</stp>
        <stp>30/12/2016</stp>
        <stp>30/12/2016</stp>
        <stp>[Fichier Market data Bloomberg Multicurve.xlsm]JPY!R42C60</stp>
        <tr r="BH42" s="8"/>
      </tp>
      <tp t="e">
        <v>#N/A</v>
        <stp/>
        <stp>##V3_BDHV12</stp>
        <stp>S0021Z 39Q BLC2 Curncy</stp>
        <stp>Mid</stp>
        <stp>30/12/2016</stp>
        <stp>30/12/2016</stp>
        <stp>[Fichier Market data Bloomberg Multicurve.xlsm]CHF!R63C75</stp>
        <tr r="BW63" s="7"/>
      </tp>
      <tp t="e">
        <v>#N/A</v>
        <stp/>
        <stp>##V3_BDHV12</stp>
        <stp>S0308D 18Q BLC2 Curncy</stp>
        <stp>Mid</stp>
        <stp>30/12/2016</stp>
        <stp>30/12/2016</stp>
        <stp>[Fichier Market data Bloomberg Multicurve.xlsm]JPY!R42C61</stp>
        <tr r="BI42" s="8"/>
      </tp>
      <tp t="e">
        <v>#N/A</v>
        <stp/>
        <stp>##V3_BDHV12</stp>
        <stp>S0021D 39M BLC2 Curncy</stp>
        <stp>Mid</stp>
        <stp>30/12/2016</stp>
        <stp>30/12/2016</stp>
        <stp>[Fichier Market data Bloomberg Multicurve.xlsm]CHF!R37C76</stp>
        <tr r="BX37" s="7"/>
      </tp>
      <tp t="e">
        <v>#N/A</v>
        <stp/>
        <stp>##V3_BDHV12</stp>
        <stp>S0308Z 18M BLC2 Curncy</stp>
        <stp>Mid</stp>
        <stp>30/12/2016</stp>
        <stp>30/12/2016</stp>
        <stp>[Fichier Market data Bloomberg Multicurve.xlsm]JPY!R30C60</stp>
        <tr r="BH30" s="8"/>
      </tp>
      <tp t="e">
        <v>#N/A</v>
        <stp/>
        <stp>##V3_BDHV12</stp>
        <stp>S0022Z 31Y BLC2 Curncy</stp>
        <stp>Mid</stp>
        <stp>30/12/2016</stp>
        <stp>30/12/2016</stp>
        <stp>[Fichier Market data Bloomberg Multicurve.xlsm]GBP!R85C80</stp>
        <tr r="CB85" s="6"/>
      </tp>
      <tp t="e">
        <v>#N/A</v>
        <stp/>
        <stp>##V3_BDHV12</stp>
        <stp>S0232D 28Y BLC2 Curncy</stp>
        <stp>Mid</stp>
        <stp>30/12/2016</stp>
        <stp>30/12/2016</stp>
        <stp>[Fichier Market data Bloomberg Multicurve.xlsm]EUR!R82C39</stp>
        <tr r="AM82" s="4"/>
      </tp>
      <tp t="e">
        <v>#N/A</v>
        <stp/>
        <stp>##V3_BDHV12</stp>
        <stp>S0308D 18Y BLC2 Curncy</stp>
        <stp>Mid</stp>
        <stp>30/12/2016</stp>
        <stp>30/12/2016</stp>
        <stp>[Fichier Market data Bloomberg Multicurve.xlsm]JPY!R72C61</stp>
        <tr r="BI72" s="8"/>
      </tp>
      <tp t="e">
        <v>#N/A</v>
        <stp/>
        <stp>##V3_BDHV12</stp>
        <stp>S0307D 15Y BLC2 Curncy</stp>
        <stp>Mid</stp>
        <stp>30/12/2016</stp>
        <stp>30/12/2016</stp>
        <stp>[Fichier Market data Bloomberg Multicurve.xlsm]JPY!R69C40</stp>
        <tr r="AN69" s="8"/>
      </tp>
      <tp t="e">
        <v>#N/A</v>
        <stp/>
        <stp>##V3_BDHV12</stp>
        <stp>S0022Z 31Q BLC2 Curncy</stp>
        <stp>Mid</stp>
        <stp>30/12/2016</stp>
        <stp>30/12/2016</stp>
        <stp>[Fichier Market data Bloomberg Multicurve.xlsm]GBP!R55C80</stp>
        <tr r="CB55" s="6"/>
      </tp>
      <tp t="e">
        <v>#N/A</v>
        <stp/>
        <stp>##V3_BDHV12</stp>
        <stp>S0234D 29Q BLC2 Curncy</stp>
        <stp>Mid</stp>
        <stp>30/12/2016</stp>
        <stp>30/12/2016</stp>
        <stp>[Fichier Market data Bloomberg Multicurve.xlsm]CHF!R53C19</stp>
        <tr r="S53" s="7"/>
      </tp>
      <tp t="e">
        <v>#N/A</v>
        <stp/>
        <stp>##V3_BDHV12</stp>
        <stp>S0234D 29Y BLC2 Curncy</stp>
        <stp>Mid</stp>
        <stp>30/12/2016</stp>
        <stp>30/12/2016</stp>
        <stp>[Fichier Market data Bloomberg Multicurve.xlsm]CHF!R83C19</stp>
        <tr r="S83" s="7"/>
      </tp>
      <tp t="e">
        <v>#N/A</v>
        <stp/>
        <stp>##V3_BDHV12</stp>
        <stp>S0022D 32Y BLC2 Curncy</stp>
        <stp>Mid</stp>
        <stp>30/12/2016</stp>
        <stp>30/12/2016</stp>
        <stp>[Fichier Market data Bloomberg Multicurve.xlsm]GBP!R86C81</stp>
        <tr r="CC86" s="6"/>
      </tp>
      <tp t="e">
        <v>#N/A</v>
        <stp/>
        <stp>##V3_BDHV12</stp>
        <stp>S0133Z 28Y BLC2 Curncy</stp>
        <stp>Mid</stp>
        <stp>30/12/2016</stp>
        <stp>30/12/2016</stp>
        <stp>[Fichier Market data Bloomberg Multicurve.xlsm]EUR!R82C18</stp>
        <tr r="R82" s="4"/>
      </tp>
      <tp t="e">
        <v>#N/A</v>
        <stp/>
        <stp>##V3_BDHV12</stp>
        <stp>S0307Z 11Y BLC2 Curncy</stp>
        <stp>Mid</stp>
        <stp>30/12/2016</stp>
        <stp>30/12/2016</stp>
        <stp>[Fichier Market data Bloomberg Multicurve.xlsm]JPY!R65C39</stp>
        <tr r="AM65" s="8"/>
      </tp>
      <tp t="e">
        <v>#N/A</v>
        <stp/>
        <stp>##V3_BDHV12</stp>
        <stp>S0223Z 38Y BLC2 Curncy</stp>
        <stp>Mid</stp>
        <stp>30/12/2016</stp>
        <stp>30/12/2016</stp>
        <stp>[Fichier Market data Bloomberg Multicurve.xlsm]GBP!R92C39</stp>
        <tr r="AM92" s="6"/>
      </tp>
      <tp t="e">
        <v>#N/A</v>
        <stp/>
        <stp>##V3_BDHV12</stp>
        <stp>S0223Z 38Q BLC2 Curncy</stp>
        <stp>Mid</stp>
        <stp>30/12/2016</stp>
        <stp>30/12/2016</stp>
        <stp>[Fichier Market data Bloomberg Multicurve.xlsm]GBP!R62C39</stp>
        <tr r="AM62" s="6"/>
      </tp>
      <tp t="e">
        <v>#N/A</v>
        <stp/>
        <stp>##V3_BDHV12</stp>
        <stp>S0022Z 32Y BLC2 Curncy</stp>
        <stp>Mid</stp>
        <stp>30/12/2016</stp>
        <stp>30/12/2016</stp>
        <stp>[Fichier Market data Bloomberg Multicurve.xlsm]GBP!R86C80</stp>
        <tr r="CB86" s="6"/>
      </tp>
      <tp t="e">
        <v>#N/A</v>
        <stp/>
        <stp>##V3_BDHV12</stp>
        <stp>S0133D 28Y BLC2 Curncy</stp>
        <stp>Mid</stp>
        <stp>30/12/2016</stp>
        <stp>30/12/2016</stp>
        <stp>[Fichier Market data Bloomberg Multicurve.xlsm]EUR!R82C19</stp>
        <tr r="S82" s="4"/>
      </tp>
      <tp t="e">
        <v>#N/A</v>
        <stp/>
        <stp>##V3_BDHV12</stp>
        <stp>S0307D 16Y BLC2 Curncy</stp>
        <stp>Mid</stp>
        <stp>30/12/2016</stp>
        <stp>30/12/2016</stp>
        <stp>[Fichier Market data Bloomberg Multicurve.xlsm]JPY!R70C40</stp>
        <tr r="AN70" s="8"/>
      </tp>
      <tp t="e">
        <v>#N/A</v>
        <stp/>
        <stp>##V3_BDHV12</stp>
        <stp>S0234Z 29Y BLC2 Curncy</stp>
        <stp>Mid</stp>
        <stp>30/12/2016</stp>
        <stp>30/12/2016</stp>
        <stp>[Fichier Market data Bloomberg Multicurve.xlsm]CHF!R83C18</stp>
        <tr r="R83" s="7"/>
      </tp>
      <tp t="e">
        <v>#N/A</v>
        <stp/>
        <stp>##V3_BDHV12</stp>
        <stp>S0307Z 11M BLC2 Curncy</stp>
        <stp>Mid</stp>
        <stp>30/12/2016</stp>
        <stp>30/12/2016</stp>
        <stp>[Fichier Market data Bloomberg Multicurve.xlsm]JPY!R27C39</stp>
        <tr r="AM27" s="8"/>
      </tp>
      <tp t="e">
        <v>#N/A</v>
        <stp/>
        <stp>##V3_BDHV12</stp>
        <stp>S0234Z 29Q BLC2 Curncy</stp>
        <stp>Mid</stp>
        <stp>30/12/2016</stp>
        <stp>30/12/2016</stp>
        <stp>[Fichier Market data Bloomberg Multicurve.xlsm]CHF!R53C18</stp>
        <tr r="R53" s="7"/>
      </tp>
      <tp t="e">
        <v>#N/A</v>
        <stp/>
        <stp>##V3_BDHV12</stp>
        <stp>S0022D 33Q BLC2 Curncy</stp>
        <stp>Mid</stp>
        <stp>30/12/2016</stp>
        <stp>30/12/2016</stp>
        <stp>[Fichier Market data Bloomberg Multicurve.xlsm]GBP!R57C81</stp>
        <tr r="CC57" s="6"/>
      </tp>
      <tp t="e">
        <v>#N/A</v>
        <stp/>
        <stp>##V3_BDHV12</stp>
        <stp>S0133Z 29Q BLC2 Curncy</stp>
        <stp>Mid</stp>
        <stp>30/12/2016</stp>
        <stp>30/12/2016</stp>
        <stp>[Fichier Market data Bloomberg Multicurve.xlsm]EUR!R53C18</stp>
        <tr r="R53" s="4"/>
      </tp>
      <tp t="e">
        <v>#N/A</v>
        <stp/>
        <stp>##V3_BDHV12</stp>
        <stp>S0234D 28Y BLC2 Curncy</stp>
        <stp>Mid</stp>
        <stp>30/12/2016</stp>
        <stp>30/12/2016</stp>
        <stp>[Fichier Market data Bloomberg Multicurve.xlsm]CHF!R82C19</stp>
        <tr r="S82" s="7"/>
      </tp>
      <tp t="e">
        <v>#N/A</v>
        <stp/>
        <stp>##V3_BDHV12</stp>
        <stp>S0022Z 33M BLC2 Curncy</stp>
        <stp>Mid</stp>
        <stp>30/12/2016</stp>
        <stp>30/12/2016</stp>
        <stp>[Fichier Market data Bloomberg Multicurve.xlsm]GBP!R35C80</stp>
        <tr r="CB35" s="6"/>
      </tp>
      <tp t="e">
        <v>#N/A</v>
        <stp/>
        <stp>##V3_BDHV12</stp>
        <stp>S0022D 33Y BLC2 Curncy</stp>
        <stp>Mid</stp>
        <stp>30/12/2016</stp>
        <stp>30/12/2016</stp>
        <stp>[Fichier Market data Bloomberg Multicurve.xlsm]GBP!R87C81</stp>
        <tr r="CC87" s="6"/>
      </tp>
      <tp t="e">
        <v>#N/A</v>
        <stp/>
        <stp>##V3_BDHV12</stp>
        <stp>S0133Z 29Y BLC2 Curncy</stp>
        <stp>Mid</stp>
        <stp>30/12/2016</stp>
        <stp>30/12/2016</stp>
        <stp>[Fichier Market data Bloomberg Multicurve.xlsm]EUR!R83C18</stp>
        <tr r="R83" s="4"/>
      </tp>
      <tp t="e">
        <v>#N/A</v>
        <stp/>
        <stp>##V3_BDHV12</stp>
        <stp>S0307Z 10Y BLC2 Curncy</stp>
        <stp>Mid</stp>
        <stp>30/12/2016</stp>
        <stp>30/12/2016</stp>
        <stp>[Fichier Market data Bloomberg Multicurve.xlsm]JPY!R64C39</stp>
        <tr r="AM64" s="8"/>
      </tp>
      <tp t="e">
        <v>#N/A</v>
        <stp/>
        <stp>##V3_BDHV12</stp>
        <stp>S0223Z 39M BLC2 Curncy</stp>
        <stp>Mid</stp>
        <stp>30/12/2016</stp>
        <stp>30/12/2016</stp>
        <stp>[Fichier Market data Bloomberg Multicurve.xlsm]GBP!R37C39</stp>
        <tr r="AM37" s="6"/>
      </tp>
      <tp t="e">
        <v>#N/A</v>
        <stp/>
        <stp>##V3_BDHV12</stp>
        <stp>S0307D 17Q BLC2 Curncy</stp>
        <stp>Mid</stp>
        <stp>30/12/2016</stp>
        <stp>30/12/2016</stp>
        <stp>[Fichier Market data Bloomberg Multicurve.xlsm]JPY!R41C40</stp>
        <tr r="AN41" s="8"/>
      </tp>
      <tp t="e">
        <v>#N/A</v>
        <stp/>
        <stp>##V3_BDHV12</stp>
        <stp>S0223Z 39Y BLC2 Curncy</stp>
        <stp>Mid</stp>
        <stp>30/12/2016</stp>
        <stp>30/12/2016</stp>
        <stp>[Fichier Market data Bloomberg Multicurve.xlsm]GBP!R93C39</stp>
        <tr r="AM93" s="6"/>
      </tp>
      <tp t="e">
        <v>#N/A</v>
        <stp/>
        <stp>##V3_BDHV12</stp>
        <stp>S0223Z 39Q BLC2 Curncy</stp>
        <stp>Mid</stp>
        <stp>30/12/2016</stp>
        <stp>30/12/2016</stp>
        <stp>[Fichier Market data Bloomberg Multicurve.xlsm]GBP!R63C39</stp>
        <tr r="AM63" s="6"/>
      </tp>
      <tp t="e">
        <v>#N/A</v>
        <stp/>
        <stp>##V3_BDHV12</stp>
        <stp>S0022D 33M BLC2 Curncy</stp>
        <stp>Mid</stp>
        <stp>30/12/2016</stp>
        <stp>30/12/2016</stp>
        <stp>[Fichier Market data Bloomberg Multicurve.xlsm]GBP!R35C81</stp>
        <tr r="CC35" s="6"/>
      </tp>
      <tp t="e">
        <v>#N/A</v>
        <stp/>
        <stp>##V3_BDHV12</stp>
        <stp>S0022Z 33Y BLC2 Curncy</stp>
        <stp>Mid</stp>
        <stp>30/12/2016</stp>
        <stp>30/12/2016</stp>
        <stp>[Fichier Market data Bloomberg Multicurve.xlsm]GBP!R87C80</stp>
        <tr r="CB87" s="6"/>
      </tp>
      <tp t="e">
        <v>#N/A</v>
        <stp/>
        <stp>##V3_BDHV12</stp>
        <stp>S0133D 29Y BLC2 Curncy</stp>
        <stp>Mid</stp>
        <stp>30/12/2016</stp>
        <stp>30/12/2016</stp>
        <stp>[Fichier Market data Bloomberg Multicurve.xlsm]EUR!R83C19</stp>
        <tr r="S83" s="4"/>
      </tp>
      <tp t="e">
        <v>#N/A</v>
        <stp/>
        <stp>##V3_BDHV12</stp>
        <stp>S0307D 17Y BLC2 Curncy</stp>
        <stp>Mid</stp>
        <stp>30/12/2016</stp>
        <stp>30/12/2016</stp>
        <stp>[Fichier Market data Bloomberg Multicurve.xlsm]JPY!R71C40</stp>
        <tr r="AN71" s="8"/>
      </tp>
      <tp t="e">
        <v>#N/A</v>
        <stp/>
        <stp>##V3_BDHV12</stp>
        <stp>S0234Z 28Y BLC2 Curncy</stp>
        <stp>Mid</stp>
        <stp>30/12/2016</stp>
        <stp>30/12/2016</stp>
        <stp>[Fichier Market data Bloomberg Multicurve.xlsm]CHF!R82C18</stp>
        <tr r="R82" s="7"/>
      </tp>
      <tp t="e">
        <v>#N/A</v>
        <stp/>
        <stp>##V3_BDHV12</stp>
        <stp>S0307Z 10M BLC2 Curncy</stp>
        <stp>Mid</stp>
        <stp>30/12/2016</stp>
        <stp>30/12/2016</stp>
        <stp>[Fichier Market data Bloomberg Multicurve.xlsm]JPY!R26C39</stp>
        <tr r="AM26" s="8"/>
      </tp>
      <tp t="e">
        <v>#N/A</v>
        <stp/>
        <stp>##V3_BDHV12</stp>
        <stp>S0022Z 33Q BLC2 Curncy</stp>
        <stp>Mid</stp>
        <stp>30/12/2016</stp>
        <stp>30/12/2016</stp>
        <stp>[Fichier Market data Bloomberg Multicurve.xlsm]GBP!R57C80</stp>
        <tr r="CB57" s="6"/>
      </tp>
      <tp t="e">
        <v>#N/A</v>
        <stp/>
        <stp>##V3_BDHV12</stp>
        <stp>S0133D 29Q BLC2 Curncy</stp>
        <stp>Mid</stp>
        <stp>30/12/2016</stp>
        <stp>30/12/2016</stp>
        <stp>[Fichier Market data Bloomberg Multicurve.xlsm]EUR!R53C19</stp>
        <tr r="S53" s="4"/>
      </tp>
      <tp t="e">
        <v>#N/A</v>
        <stp/>
        <stp>##V3_BDHV12</stp>
        <stp>S0023Z 34Q BLC2 Curncy</stp>
        <stp>Mid</stp>
        <stp>30/12/2016</stp>
        <stp>30/12/2016</stp>
        <stp>[Fichier Market data Bloomberg Multicurve.xlsm]USD!R58C37</stp>
        <tr r="AK58" s="5"/>
      </tp>
      <tp t="e">
        <v>#N/A</v>
        <stp/>
        <stp>##V3_BDHV12</stp>
        <stp>S0023Z 34Y BLC2 Curncy</stp>
        <stp>Mid</stp>
        <stp>30/12/2016</stp>
        <stp>30/12/2016</stp>
        <stp>[Fichier Market data Bloomberg Multicurve.xlsm]USD!R88C37</stp>
        <tr r="AK88" s="5"/>
      </tp>
      <tp t="e">
        <v>#N/A</v>
        <stp/>
        <stp>##V3_BDHV12</stp>
        <stp>S0023D 34Q BLC2 Curncy</stp>
        <stp>Mid</stp>
        <stp>30/12/2016</stp>
        <stp>30/12/2016</stp>
        <stp>[Fichier Market data Bloomberg Multicurve.xlsm]USD!R58C38</stp>
        <tr r="AL58" s="5"/>
      </tp>
      <tp t="e">
        <v>#N/A</v>
        <stp/>
        <stp>##V3_BDHV12</stp>
        <stp>S0023D 34Y BLC2 Curncy</stp>
        <stp>Mid</stp>
        <stp>30/12/2016</stp>
        <stp>30/12/2016</stp>
        <stp>[Fichier Market data Bloomberg Multicurve.xlsm]USD!R88C38</stp>
        <tr r="AL88" s="5"/>
      </tp>
      <tp t="e">
        <v>#N/A</v>
        <stp/>
        <stp>##V3_BDHV12</stp>
        <stp>S0023Z 35Q BLC2 Curncy</stp>
        <stp>Mid</stp>
        <stp>30/12/2016</stp>
        <stp>30/12/2016</stp>
        <stp>[Fichier Market data Bloomberg Multicurve.xlsm]USD!R59C37</stp>
        <tr r="AK59" s="5"/>
      </tp>
      <tp t="e">
        <v>#N/A</v>
        <stp/>
        <stp>##V3_BDHV12</stp>
        <stp>S0023Z 35Y BLC2 Curncy</stp>
        <stp>Mid</stp>
        <stp>30/12/2016</stp>
        <stp>30/12/2016</stp>
        <stp>[Fichier Market data Bloomberg Multicurve.xlsm]USD!R89C37</stp>
        <tr r="AK89" s="5"/>
      </tp>
      <tp t="e">
        <v>#N/A</v>
        <stp/>
        <stp>##V3_BDHV12</stp>
        <stp>S0023D 35Q BLC2 Curncy</stp>
        <stp>Mid</stp>
        <stp>30/12/2016</stp>
        <stp>30/12/2016</stp>
        <stp>[Fichier Market data Bloomberg Multicurve.xlsm]USD!R59C38</stp>
        <tr r="AL59" s="5"/>
      </tp>
      <tp t="e">
        <v>#N/A</v>
        <stp/>
        <stp>##V3_BDHV12</stp>
        <stp>S0023D 35Y BLC2 Curncy</stp>
        <stp>Mid</stp>
        <stp>30/12/2016</stp>
        <stp>30/12/2016</stp>
        <stp>[Fichier Market data Bloomberg Multicurve.xlsm]USD!R89C38</stp>
        <tr r="AL89" s="5"/>
      </tp>
      <tp t="e">
        <v>#N/A</v>
        <stp/>
        <stp>##V3_BDHV12</stp>
        <stp>S0023Z 36Y BLC2 Curncy</stp>
        <stp>Mid</stp>
        <stp>30/12/2016</stp>
        <stp>30/12/2016</stp>
        <stp>[Fichier Market data Bloomberg Multicurve.xlsm]USD!R90C37</stp>
        <tr r="AK90" s="5"/>
      </tp>
      <tp t="e">
        <v>#N/A</v>
        <stp/>
        <stp>##V3_BDHV12</stp>
        <stp>S0023D 36Y BLC2 Curncy</stp>
        <stp>Mid</stp>
        <stp>30/12/2016</stp>
        <stp>30/12/2016</stp>
        <stp>[Fichier Market data Bloomberg Multicurve.xlsm]USD!R90C38</stp>
        <tr r="AL90" s="5"/>
      </tp>
      <tp t="e">
        <v>#N/A</v>
        <stp/>
        <stp>##V3_BDHV12</stp>
        <stp>S0023Z 37Q BLC2 Curncy</stp>
        <stp>Mid</stp>
        <stp>30/12/2016</stp>
        <stp>30/12/2016</stp>
        <stp>[Fichier Market data Bloomberg Multicurve.xlsm]USD!R61C37</stp>
        <tr r="AK61" s="5"/>
      </tp>
      <tp t="e">
        <v>#N/A</v>
        <stp/>
        <stp>##V3_BDHV12</stp>
        <stp>S0023Z 37Y BLC2 Curncy</stp>
        <stp>Mid</stp>
        <stp>30/12/2016</stp>
        <stp>30/12/2016</stp>
        <stp>[Fichier Market data Bloomberg Multicurve.xlsm]USD!R91C37</stp>
        <tr r="AK91" s="5"/>
      </tp>
      <tp t="e">
        <v>#N/A</v>
        <stp/>
        <stp>##V3_BDHV12</stp>
        <stp>S0023D 37Q BLC2 Curncy</stp>
        <stp>Mid</stp>
        <stp>30/12/2016</stp>
        <stp>30/12/2016</stp>
        <stp>[Fichier Market data Bloomberg Multicurve.xlsm]USD!R61C38</stp>
        <tr r="AL61" s="5"/>
      </tp>
      <tp t="e">
        <v>#N/A</v>
        <stp/>
        <stp>##V3_BDHV12</stp>
        <stp>S0023D 37Y BLC2 Curncy</stp>
        <stp>Mid</stp>
        <stp>30/12/2016</stp>
        <stp>30/12/2016</stp>
        <stp>[Fichier Market data Bloomberg Multicurve.xlsm]USD!R91C38</stp>
        <tr r="AL91" s="5"/>
      </tp>
      <tp t="e">
        <v>#N/A</v>
        <stp/>
        <stp>##V3_BDHV12</stp>
        <stp>S0023D 30M BLC2 Curncy</stp>
        <stp>Mid</stp>
        <stp>30/12/2016</stp>
        <stp>30/12/2016</stp>
        <stp>[Fichier Market data Bloomberg Multicurve.xlsm]USD!R34C38</stp>
        <tr r="AL34" s="5"/>
      </tp>
      <tp t="e">
        <v>#N/A</v>
        <stp/>
        <stp>##V3_BDHV12</stp>
        <stp>S0023Z 30Q BLC2 Curncy</stp>
        <stp>Mid</stp>
        <stp>30/12/2016</stp>
        <stp>30/12/2016</stp>
        <stp>[Fichier Market data Bloomberg Multicurve.xlsm]USD!R54C37</stp>
        <tr r="AK54" s="5"/>
      </tp>
      <tp t="e">
        <v>#N/A</v>
        <stp/>
        <stp>##V3_BDHV12</stp>
        <stp>S0023Z 30Y BLC2 Curncy</stp>
        <stp>Mid</stp>
        <stp>30/12/2016</stp>
        <stp>30/12/2016</stp>
        <stp>[Fichier Market data Bloomberg Multicurve.xlsm]USD!R84C37</stp>
        <tr r="AK84" s="5"/>
      </tp>
      <tp t="e">
        <v>#N/A</v>
        <stp/>
        <stp>##V3_BDHV12</stp>
        <stp>S0023Z 30M BLC2 Curncy</stp>
        <stp>Mid</stp>
        <stp>30/12/2016</stp>
        <stp>30/12/2016</stp>
        <stp>[Fichier Market data Bloomberg Multicurve.xlsm]USD!R34C37</stp>
        <tr r="AK34" s="5"/>
      </tp>
      <tp t="e">
        <v>#N/A</v>
        <stp/>
        <stp>##V3_BDHV12</stp>
        <stp>S0023D 30Q BLC2 Curncy</stp>
        <stp>Mid</stp>
        <stp>30/12/2016</stp>
        <stp>30/12/2016</stp>
        <stp>[Fichier Market data Bloomberg Multicurve.xlsm]USD!R54C38</stp>
        <tr r="AL54" s="5"/>
      </tp>
      <tp t="e">
        <v>#N/A</v>
        <stp/>
        <stp>##V3_BDHV12</stp>
        <stp>S0023D 30Y BLC2 Curncy</stp>
        <stp>Mid</stp>
        <stp>30/12/2016</stp>
        <stp>30/12/2016</stp>
        <stp>[Fichier Market data Bloomberg Multicurve.xlsm]USD!R84C38</stp>
        <tr r="AL84" s="5"/>
      </tp>
      <tp t="e">
        <v>#N/A</v>
        <stp/>
        <stp>##V3_BDHV12</stp>
        <stp>S0023Z 31Q BLC2 Curncy</stp>
        <stp>Mid</stp>
        <stp>30/12/2016</stp>
        <stp>30/12/2016</stp>
        <stp>[Fichier Market data Bloomberg Multicurve.xlsm]USD!R55C37</stp>
        <tr r="AK55" s="5"/>
      </tp>
      <tp t="e">
        <v>#N/A</v>
        <stp/>
        <stp>##V3_BDHV12</stp>
        <stp>S0023Z 31Y BLC2 Curncy</stp>
        <stp>Mid</stp>
        <stp>30/12/2016</stp>
        <stp>30/12/2016</stp>
        <stp>[Fichier Market data Bloomberg Multicurve.xlsm]USD!R85C37</stp>
        <tr r="AK85" s="5"/>
      </tp>
      <tp t="e">
        <v>#N/A</v>
        <stp/>
        <stp>##V3_BDHV12</stp>
        <stp>S0023D 31Q BLC2 Curncy</stp>
        <stp>Mid</stp>
        <stp>30/12/2016</stp>
        <stp>30/12/2016</stp>
        <stp>[Fichier Market data Bloomberg Multicurve.xlsm]USD!R55C38</stp>
        <tr r="AL55" s="5"/>
      </tp>
      <tp t="e">
        <v>#N/A</v>
        <stp/>
        <stp>##V3_BDHV12</stp>
        <stp>S0023D 31Y BLC2 Curncy</stp>
        <stp>Mid</stp>
        <stp>30/12/2016</stp>
        <stp>30/12/2016</stp>
        <stp>[Fichier Market data Bloomberg Multicurve.xlsm]USD!R85C38</stp>
        <tr r="AL85" s="5"/>
      </tp>
      <tp t="e">
        <v>#N/A</v>
        <stp/>
        <stp>##V3_BDHV12</stp>
        <stp>S0023Z 32Y BLC2 Curncy</stp>
        <stp>Mid</stp>
        <stp>30/12/2016</stp>
        <stp>30/12/2016</stp>
        <stp>[Fichier Market data Bloomberg Multicurve.xlsm]USD!R86C37</stp>
        <tr r="AK86" s="5"/>
      </tp>
      <tp t="e">
        <v>#N/A</v>
        <stp/>
        <stp>##V3_BDHV12</stp>
        <stp>S0023D 32Y BLC2 Curncy</stp>
        <stp>Mid</stp>
        <stp>30/12/2016</stp>
        <stp>30/12/2016</stp>
        <stp>[Fichier Market data Bloomberg Multicurve.xlsm]USD!R86C38</stp>
        <tr r="AL86" s="5"/>
      </tp>
      <tp t="e">
        <v>#N/A</v>
        <stp/>
        <stp>##V3_BDHV12</stp>
        <stp>S0023D 33M BLC2 Curncy</stp>
        <stp>Mid</stp>
        <stp>30/12/2016</stp>
        <stp>30/12/2016</stp>
        <stp>[Fichier Market data Bloomberg Multicurve.xlsm]USD!R35C38</stp>
        <tr r="AL35" s="5"/>
      </tp>
      <tp t="e">
        <v>#N/A</v>
        <stp/>
        <stp>##V3_BDHV12</stp>
        <stp>S0023Z 33Q BLC2 Curncy</stp>
        <stp>Mid</stp>
        <stp>30/12/2016</stp>
        <stp>30/12/2016</stp>
        <stp>[Fichier Market data Bloomberg Multicurve.xlsm]USD!R57C37</stp>
        <tr r="AK57" s="5"/>
      </tp>
      <tp t="e">
        <v>#N/A</v>
        <stp/>
        <stp>##V3_BDHV12</stp>
        <stp>S0023Z 33Y BLC2 Curncy</stp>
        <stp>Mid</stp>
        <stp>30/12/2016</stp>
        <stp>30/12/2016</stp>
        <stp>[Fichier Market data Bloomberg Multicurve.xlsm]USD!R87C37</stp>
        <tr r="AK87" s="5"/>
      </tp>
      <tp t="e">
        <v>#N/A</v>
        <stp/>
        <stp>##V3_BDHV12</stp>
        <stp>S0023Z 33M BLC2 Curncy</stp>
        <stp>Mid</stp>
        <stp>30/12/2016</stp>
        <stp>30/12/2016</stp>
        <stp>[Fichier Market data Bloomberg Multicurve.xlsm]USD!R35C37</stp>
        <tr r="AK35" s="5"/>
      </tp>
      <tp t="e">
        <v>#N/A</v>
        <stp/>
        <stp>##V3_BDHV12</stp>
        <stp>S0023D 33Q BLC2 Curncy</stp>
        <stp>Mid</stp>
        <stp>30/12/2016</stp>
        <stp>30/12/2016</stp>
        <stp>[Fichier Market data Bloomberg Multicurve.xlsm]USD!R57C38</stp>
        <tr r="AL57" s="5"/>
      </tp>
      <tp t="e">
        <v>#N/A</v>
        <stp/>
        <stp>##V3_BDHV12</stp>
        <stp>S0023D 33Y BLC2 Curncy</stp>
        <stp>Mid</stp>
        <stp>30/12/2016</stp>
        <stp>30/12/2016</stp>
        <stp>[Fichier Market data Bloomberg Multicurve.xlsm]USD!R87C38</stp>
        <tr r="AL87" s="5"/>
      </tp>
      <tp t="e">
        <v>#N/A</v>
        <stp/>
        <stp>##V3_BDHV12</stp>
        <stp>S0023Z 38Q BLC2 Curncy</stp>
        <stp>Mid</stp>
        <stp>30/12/2016</stp>
        <stp>30/12/2016</stp>
        <stp>[Fichier Market data Bloomberg Multicurve.xlsm]USD!R62C37</stp>
        <tr r="AK62" s="5"/>
      </tp>
      <tp t="e">
        <v>#N/A</v>
        <stp/>
        <stp>##V3_BDHV12</stp>
        <stp>S0023Z 38Y BLC2 Curncy</stp>
        <stp>Mid</stp>
        <stp>30/12/2016</stp>
        <stp>30/12/2016</stp>
        <stp>[Fichier Market data Bloomberg Multicurve.xlsm]USD!R92C37</stp>
        <tr r="AK92" s="5"/>
      </tp>
      <tp t="e">
        <v>#N/A</v>
        <stp/>
        <stp>##V3_BDHV12</stp>
        <stp>S0023D 38Q BLC2 Curncy</stp>
        <stp>Mid</stp>
        <stp>30/12/2016</stp>
        <stp>30/12/2016</stp>
        <stp>[Fichier Market data Bloomberg Multicurve.xlsm]USD!R62C38</stp>
        <tr r="AL62" s="5"/>
      </tp>
      <tp t="e">
        <v>#N/A</v>
        <stp/>
        <stp>##V3_BDHV12</stp>
        <stp>S0023D 38Y BLC2 Curncy</stp>
        <stp>Mid</stp>
        <stp>30/12/2016</stp>
        <stp>30/12/2016</stp>
        <stp>[Fichier Market data Bloomberg Multicurve.xlsm]USD!R92C38</stp>
        <tr r="AL92" s="5"/>
      </tp>
      <tp t="e">
        <v>#N/A</v>
        <stp/>
        <stp>##V3_BDHV12</stp>
        <stp>S0023D 39M BLC2 Curncy</stp>
        <stp>Mid</stp>
        <stp>30/12/2016</stp>
        <stp>30/12/2016</stp>
        <stp>[Fichier Market data Bloomberg Multicurve.xlsm]USD!R37C38</stp>
        <tr r="AL37" s="5"/>
      </tp>
      <tp t="e">
        <v>#N/A</v>
        <stp/>
        <stp>##V3_BDHV12</stp>
        <stp>S0023Z 39Q BLC2 Curncy</stp>
        <stp>Mid</stp>
        <stp>30/12/2016</stp>
        <stp>30/12/2016</stp>
        <stp>[Fichier Market data Bloomberg Multicurve.xlsm]USD!R63C37</stp>
        <tr r="AK63" s="5"/>
      </tp>
      <tp t="e">
        <v>#N/A</v>
        <stp/>
        <stp>##V3_BDHV12</stp>
        <stp>S0023Z 39Y BLC2 Curncy</stp>
        <stp>Mid</stp>
        <stp>30/12/2016</stp>
        <stp>30/12/2016</stp>
        <stp>[Fichier Market data Bloomberg Multicurve.xlsm]USD!R93C37</stp>
        <tr r="AK93" s="5"/>
      </tp>
      <tp t="e">
        <v>#N/A</v>
        <stp/>
        <stp>##V3_BDHV12</stp>
        <stp>S0023Z 39M BLC2 Curncy</stp>
        <stp>Mid</stp>
        <stp>30/12/2016</stp>
        <stp>30/12/2016</stp>
        <stp>[Fichier Market data Bloomberg Multicurve.xlsm]USD!R37C37</stp>
        <tr r="AK37" s="5"/>
      </tp>
      <tp t="e">
        <v>#N/A</v>
        <stp/>
        <stp>##V3_BDHV12</stp>
        <stp>S0023D 39Q BLC2 Curncy</stp>
        <stp>Mid</stp>
        <stp>30/12/2016</stp>
        <stp>30/12/2016</stp>
        <stp>[Fichier Market data Bloomberg Multicurve.xlsm]USD!R63C38</stp>
        <tr r="AL63" s="5"/>
      </tp>
      <tp t="e">
        <v>#N/A</v>
        <stp/>
        <stp>##V3_BDHV12</stp>
        <stp>S0023D 39Y BLC2 Curncy</stp>
        <stp>Mid</stp>
        <stp>30/12/2016</stp>
        <stp>30/12/2016</stp>
        <stp>[Fichier Market data Bloomberg Multicurve.xlsm]USD!R93C38</stp>
        <tr r="AL93" s="5"/>
      </tp>
      <tp t="e">
        <v>#N/A</v>
        <stp/>
        <stp>##V3_BDHV12</stp>
        <stp>JYBS11  Curncy</stp>
        <stp>Mid</stp>
        <stp>30/12/2016</stp>
        <stp>30/12/2016</stp>
        <stp>[Fichier Market data Bloomberg Multicurve.xlsm]basis!R20C7</stp>
        <tr r="G20" s="13"/>
      </tp>
      <tp t="e">
        <v>#N/A</v>
        <stp/>
        <stp>##V3_BDHV12</stp>
        <stp>S0234D 17Q BLC2 Curncy</stp>
        <stp>Mid</stp>
        <stp>30/12/2016</stp>
        <stp>30/12/2016</stp>
        <stp>[Fichier Market data Bloomberg Multicurve.xlsm]CHF!R41C19</stp>
        <tr r="S41" s="7"/>
      </tp>
      <tp t="e">
        <v>#N/A</v>
        <stp/>
        <stp>##V3_BDHV12</stp>
        <stp>S0308Z 25Y BLC2 Curncy</stp>
        <stp>Mid</stp>
        <stp>30/12/2016</stp>
        <stp>30/12/2016</stp>
        <stp>[Fichier Market data Bloomberg Multicurve.xlsm]JPY!R79C60</stp>
        <tr r="BH79" s="8"/>
      </tp>
      <tp t="e">
        <v>#N/A</v>
        <stp/>
        <stp>##V3_BDHV12</stp>
        <stp>S0201Z 20Y BLC2 Curncy</stp>
        <stp>Mid</stp>
        <stp>30/12/2016</stp>
        <stp>30/12/2016</stp>
        <stp>[Fichier Market data Bloomberg Multicurve.xlsm]EUR!R74C57</stp>
        <tr r="BE74" s="4"/>
      </tp>
      <tp t="e">
        <v>#N/A</v>
        <stp/>
        <stp>##V3_BDHV12</stp>
        <stp>S0232D 15M BLC2 Curncy</stp>
        <stp>Mid</stp>
        <stp>30/12/2016</stp>
        <stp>30/12/2016</stp>
        <stp>[Fichier Market data Bloomberg Multicurve.xlsm]EUR!R29C39</stp>
        <tr r="AM29" s="4"/>
      </tp>
      <tp t="e">
        <v>#N/A</v>
        <stp/>
        <stp>##V3_BDHV12</stp>
        <stp>S0232Z 15Y BLC2 Curncy</stp>
        <stp>Mid</stp>
        <stp>30/12/2016</stp>
        <stp>30/12/2016</stp>
        <stp>[Fichier Market data Bloomberg Multicurve.xlsm]EUR!R69C38</stp>
        <tr r="AL69" s="4"/>
      </tp>
      <tp t="e">
        <v>#N/A</v>
        <stp/>
        <stp>##V3_BDHV12</stp>
        <stp>S0314D 39M BLC2 Curncy</stp>
        <stp>Mid</stp>
        <stp>30/12/2016</stp>
        <stp>30/12/2016</stp>
        <stp>[Fichier Market data Bloomberg Multicurve.xlsm]EUR!R37C97</stp>
        <tr r="CS37" s="4"/>
      </tp>
      <tp t="e">
        <v>#N/A</v>
        <stp/>
        <stp>##V3_BDHV12</stp>
        <stp>S0314Z 39Y BLC2 Curncy</stp>
        <stp>Mid</stp>
        <stp>30/12/2016</stp>
        <stp>30/12/2016</stp>
        <stp>[Fichier Market data Bloomberg Multicurve.xlsm]EUR!R93C96</stp>
        <tr r="CR93" s="4"/>
      </tp>
      <tp t="e">
        <v>#N/A</v>
        <stp/>
        <stp>##V3_BDHV12</stp>
        <stp>S0133Z 16Y BLC2 Curncy</stp>
        <stp>Mid</stp>
        <stp>30/12/2016</stp>
        <stp>30/12/2016</stp>
        <stp>[Fichier Market data Bloomberg Multicurve.xlsm]EUR!R70C18</stp>
        <tr r="R70" s="4"/>
      </tp>
      <tp t="e">
        <v>#N/A</v>
        <stp/>
        <stp>##V3_BDHV12</stp>
        <stp>S0013D 30M BLC2 Curncy</stp>
        <stp>Mid</stp>
        <stp>30/12/2016</stp>
        <stp>30/12/2016</stp>
        <stp>[Fichier Market data Bloomberg Multicurve.xlsm]JPY!R32C80</stp>
        <tr r="CB32" s="8"/>
      </tp>
      <tp t="e">
        <v>#N/A</v>
        <stp/>
        <stp>##V3_BDHV12</stp>
        <stp>S0234D 17Y BLC2 Curncy</stp>
        <stp>Mid</stp>
        <stp>30/12/2016</stp>
        <stp>30/12/2016</stp>
        <stp>[Fichier Market data Bloomberg Multicurve.xlsm]CHF!R71C19</stp>
        <tr r="S71" s="7"/>
      </tp>
      <tp t="e">
        <v>#N/A</v>
        <stp/>
        <stp>##V3_BDHV12</stp>
        <stp>S0314Z 39Q BLC2 Curncy</stp>
        <stp>Mid</stp>
        <stp>30/12/2016</stp>
        <stp>30/12/2016</stp>
        <stp>[Fichier Market data Bloomberg Multicurve.xlsm]EUR!R63C96</stp>
        <tr r="CR63" s="4"/>
      </tp>
      <tp t="e">
        <v>#N/A</v>
        <stp/>
        <stp>##V3_BDHV12</stp>
        <stp>S0308Z 25Q BLC2 Curncy</stp>
        <stp>Mid</stp>
        <stp>30/12/2016</stp>
        <stp>30/12/2016</stp>
        <stp>[Fichier Market data Bloomberg Multicurve.xlsm]JPY!R49C60</stp>
        <tr r="BH49" s="8"/>
      </tp>
      <tp t="e">
        <v>#N/A</v>
        <stp/>
        <stp>##V3_BDHV12</stp>
        <stp>S0013D 30Q BLC2 Curncy</stp>
        <stp>Mid</stp>
        <stp>30/12/2016</stp>
        <stp>30/12/2016</stp>
        <stp>[Fichier Market data Bloomberg Multicurve.xlsm]JPY!R52C80</stp>
        <tr r="CB52" s="8"/>
      </tp>
      <tp t="e">
        <v>#N/A</v>
        <stp/>
        <stp>##V3_BDHV12</stp>
        <stp>S0308D 25Q BLC2 Curncy</stp>
        <stp>Mid</stp>
        <stp>30/12/2016</stp>
        <stp>30/12/2016</stp>
        <stp>[Fichier Market data Bloomberg Multicurve.xlsm]JPY!R49C61</stp>
        <tr r="BI49" s="8"/>
      </tp>
      <tp t="e">
        <v>#N/A</v>
        <stp/>
        <stp>##V3_BDHV12</stp>
        <stp>S0314D 39Q BLC2 Curncy</stp>
        <stp>Mid</stp>
        <stp>30/12/2016</stp>
        <stp>30/12/2016</stp>
        <stp>[Fichier Market data Bloomberg Multicurve.xlsm]EUR!R63C97</stp>
        <tr r="CS63" s="4"/>
      </tp>
      <tp t="e">
        <v>#N/A</v>
        <stp/>
        <stp>##V3_BDHV12</stp>
        <stp>S0234Z 17Y BLC2 Curncy</stp>
        <stp>Mid</stp>
        <stp>30/12/2016</stp>
        <stp>30/12/2016</stp>
        <stp>[Fichier Market data Bloomberg Multicurve.xlsm]CHF!R71C18</stp>
        <tr r="R71" s="7"/>
      </tp>
      <tp t="e">
        <v>#N/A</v>
        <stp/>
        <stp>##V3_BDHV12</stp>
        <stp>S0307D 28Y BLC2 Curncy</stp>
        <stp>Mid</stp>
        <stp>30/12/2016</stp>
        <stp>30/12/2016</stp>
        <stp>[Fichier Market data Bloomberg Multicurve.xlsm]JPY!R82C40</stp>
        <tr r="AN82" s="8"/>
      </tp>
      <tp t="e">
        <v>#N/A</v>
        <stp/>
        <stp>##V3_BDHV12</stp>
        <stp>S0013D 30Y BLC2 Curncy</stp>
        <stp>Mid</stp>
        <stp>30/12/2016</stp>
        <stp>30/12/2016</stp>
        <stp>[Fichier Market data Bloomberg Multicurve.xlsm]JPY!R82C80</stp>
        <tr r="CB82" s="8"/>
      </tp>
      <tp t="e">
        <v>#N/A</v>
        <stp/>
        <stp>##V3_BDHV12</stp>
        <stp>S0314D 39Y BLC2 Curncy</stp>
        <stp>Mid</stp>
        <stp>30/12/2016</stp>
        <stp>30/12/2016</stp>
        <stp>[Fichier Market data Bloomberg Multicurve.xlsm]EUR!R93C97</stp>
        <tr r="CS93" s="4"/>
      </tp>
      <tp t="e">
        <v>#N/A</v>
        <stp/>
        <stp>##V3_BDHV12</stp>
        <stp>S0133D 16Y BLC2 Curncy</stp>
        <stp>Mid</stp>
        <stp>30/12/2016</stp>
        <stp>30/12/2016</stp>
        <stp>[Fichier Market data Bloomberg Multicurve.xlsm]EUR!R70C19</stp>
        <tr r="S70" s="4"/>
      </tp>
      <tp t="e">
        <v>#N/A</v>
        <stp/>
        <stp>##V3_BDHV12</stp>
        <stp>S0232D 15Y BLC2 Curncy</stp>
        <stp>Mid</stp>
        <stp>30/12/2016</stp>
        <stp>30/12/2016</stp>
        <stp>[Fichier Market data Bloomberg Multicurve.xlsm]EUR!R69C39</stp>
        <tr r="AM69" s="4"/>
      </tp>
      <tp t="e">
        <v>#N/A</v>
        <stp/>
        <stp>##V3_BDHV12</stp>
        <stp>S0201D 20Y BLC2 Curncy</stp>
        <stp>Mid</stp>
        <stp>30/12/2016</stp>
        <stp>30/12/2016</stp>
        <stp>[Fichier Market data Bloomberg Multicurve.xlsm]EUR!R74C58</stp>
        <tr r="BF74" s="4"/>
      </tp>
      <tp t="e">
        <v>#N/A</v>
        <stp/>
        <stp>##V3_BDHV12</stp>
        <stp>S0314Z 39M BLC2 Curncy</stp>
        <stp>Mid</stp>
        <stp>30/12/2016</stp>
        <stp>30/12/2016</stp>
        <stp>[Fichier Market data Bloomberg Multicurve.xlsm]EUR!R37C96</stp>
        <tr r="CR37" s="4"/>
      </tp>
      <tp t="e">
        <v>#N/A</v>
        <stp/>
        <stp>##V3_BDHV12</stp>
        <stp>S0232Z 15M BLC2 Curncy</stp>
        <stp>Mid</stp>
        <stp>30/12/2016</stp>
        <stp>30/12/2016</stp>
        <stp>[Fichier Market data Bloomberg Multicurve.xlsm]EUR!R29C38</stp>
        <tr r="AL29" s="4"/>
      </tp>
      <tp t="e">
        <v>#N/A</v>
        <stp/>
        <stp>##V3_BDHV12</stp>
        <stp>S0308D 25Y BLC2 Curncy</stp>
        <stp>Mid</stp>
        <stp>30/12/2016</stp>
        <stp>30/12/2016</stp>
        <stp>[Fichier Market data Bloomberg Multicurve.xlsm]JPY!R79C61</stp>
        <tr r="BI79" s="8"/>
      </tp>
      <tp t="e">
        <v>#N/A</v>
        <stp/>
        <stp>##V3_BDHV12</stp>
        <stp>S0234Z 17Q BLC2 Curncy</stp>
        <stp>Mid</stp>
        <stp>30/12/2016</stp>
        <stp>30/12/2016</stp>
        <stp>[Fichier Market data Bloomberg Multicurve.xlsm]CHF!R41C18</stp>
        <tr r="R41" s="7"/>
      </tp>
      <tp t="e">
        <v>#N/A</v>
        <stp/>
        <stp>##V3_BDHV12</stp>
        <stp>S0042Z 50Y BLC2 Curncy</stp>
        <stp>Mid</stp>
        <stp>30/12/2016</stp>
        <stp>30/12/2016</stp>
        <stp>[Fichier Market data Bloomberg Multicurve.xlsm]USD!R104C18</stp>
        <tr r="R104" s="5"/>
      </tp>
      <tp t="e">
        <v>#N/A</v>
        <stp/>
        <stp>##V3_BDHV12</stp>
        <stp>S0133Z 17Q BLC2 Curncy</stp>
        <stp>Mid</stp>
        <stp>30/12/2016</stp>
        <stp>30/12/2016</stp>
        <stp>[Fichier Market data Bloomberg Multicurve.xlsm]EUR!R41C18</stp>
        <tr r="R41" s="4"/>
      </tp>
      <tp t="e">
        <v>#N/A</v>
        <stp/>
        <stp>##V3_BDHV12</stp>
        <stp>S0308Z 24Y BLC2 Curncy</stp>
        <stp>Mid</stp>
        <stp>30/12/2016</stp>
        <stp>30/12/2016</stp>
        <stp>[Fichier Market data Bloomberg Multicurve.xlsm]JPY!R78C60</stp>
        <tr r="BH78" s="8"/>
      </tp>
      <tp t="e">
        <v>#N/A</v>
        <stp/>
        <stp>##V3_BDHV12</stp>
        <stp>S0201Z 21Y BLC2 Curncy</stp>
        <stp>Mid</stp>
        <stp>30/12/2016</stp>
        <stp>30/12/2016</stp>
        <stp>[Fichier Market data Bloomberg Multicurve.xlsm]EUR!R75C57</stp>
        <tr r="BE75" s="4"/>
      </tp>
      <tp t="e">
        <v>#N/A</v>
        <stp/>
        <stp>##V3_BDHV12</stp>
        <stp>S0201D 21M BLC2 Curncy</stp>
        <stp>Mid</stp>
        <stp>30/12/2016</stp>
        <stp>30/12/2016</stp>
        <stp>[Fichier Market data Bloomberg Multicurve.xlsm]EUR!R31C58</stp>
        <tr r="BF31" s="4"/>
      </tp>
      <tp t="e">
        <v>#N/A</v>
        <stp/>
        <stp>##V3_BDHV12</stp>
        <stp>S0232Z 14Y BLC2 Curncy</stp>
        <stp>Mid</stp>
        <stp>30/12/2016</stp>
        <stp>30/12/2016</stp>
        <stp>[Fichier Market data Bloomberg Multicurve.xlsm]EUR!R68C38</stp>
        <tr r="AL68" s="4"/>
      </tp>
      <tp t="e">
        <v>#N/A</v>
        <stp/>
        <stp>##V3_BDHV12</stp>
        <stp>S0133Z 17Y BLC2 Curncy</stp>
        <stp>Mid</stp>
        <stp>30/12/2016</stp>
        <stp>30/12/2016</stp>
        <stp>[Fichier Market data Bloomberg Multicurve.xlsm]EUR!R71C18</stp>
        <tr r="R71" s="4"/>
      </tp>
      <tp t="e">
        <v>#N/A</v>
        <stp/>
        <stp>##V3_BDHV12</stp>
        <stp>S0314Z 38Y BLC2 Curncy</stp>
        <stp>Mid</stp>
        <stp>30/12/2016</stp>
        <stp>30/12/2016</stp>
        <stp>[Fichier Market data Bloomberg Multicurve.xlsm]EUR!R92C96</stp>
        <tr r="CR92" s="4"/>
      </tp>
      <tp t="e">
        <v>#N/A</v>
        <stp/>
        <stp>##V3_BDHV12</stp>
        <stp>S0234D 16Y BLC2 Curncy</stp>
        <stp>Mid</stp>
        <stp>30/12/2016</stp>
        <stp>30/12/2016</stp>
        <stp>[Fichier Market data Bloomberg Multicurve.xlsm]CHF!R70C19</stp>
        <tr r="S70" s="7"/>
      </tp>
      <tp t="e">
        <v>#N/A</v>
        <stp/>
        <stp>##V3_BDHV12</stp>
        <stp>S0201Z 21Q BLC2 Curncy</stp>
        <stp>Mid</stp>
        <stp>30/12/2016</stp>
        <stp>30/12/2016</stp>
        <stp>[Fichier Market data Bloomberg Multicurve.xlsm]EUR!R45C57</stp>
        <tr r="BE45" s="4"/>
      </tp>
      <tp t="e">
        <v>#N/A</v>
        <stp/>
        <stp>##V3_BDHV12</stp>
        <stp>S0314Z 38Q BLC2 Curncy</stp>
        <stp>Mid</stp>
        <stp>30/12/2016</stp>
        <stp>30/12/2016</stp>
        <stp>[Fichier Market data Bloomberg Multicurve.xlsm]EUR!R62C96</stp>
        <tr r="CR62" s="4"/>
      </tp>
      <tp t="e">
        <v>#N/A</v>
        <stp/>
        <stp>##V3_BDHV12</stp>
        <stp>S0307D 29Q BLC2 Curncy</stp>
        <stp>Mid</stp>
        <stp>30/12/2016</stp>
        <stp>30/12/2016</stp>
        <stp>[Fichier Market data Bloomberg Multicurve.xlsm]JPY!R53C40</stp>
        <tr r="AN53" s="8"/>
      </tp>
      <tp t="e">
        <v>#N/A</v>
        <stp/>
        <stp>##V3_BDHV12</stp>
        <stp>S0013D 31Q BLC2 Curncy</stp>
        <stp>Mid</stp>
        <stp>30/12/2016</stp>
        <stp>30/12/2016</stp>
        <stp>[Fichier Market data Bloomberg Multicurve.xlsm]JPY!R53C80</stp>
        <tr r="CB53" s="8"/>
      </tp>
      <tp t="e">
        <v>#N/A</v>
        <stp/>
        <stp>##V3_BDHV12</stp>
        <stp>S0314D 38Q BLC2 Curncy</stp>
        <stp>Mid</stp>
        <stp>30/12/2016</stp>
        <stp>30/12/2016</stp>
        <stp>[Fichier Market data Bloomberg Multicurve.xlsm]EUR!R62C97</stp>
        <tr r="CS62" s="4"/>
      </tp>
      <tp t="e">
        <v>#N/A</v>
        <stp/>
        <stp>##V3_BDHV12</stp>
        <stp>S0234Z 16Y BLC2 Curncy</stp>
        <stp>Mid</stp>
        <stp>30/12/2016</stp>
        <stp>30/12/2016</stp>
        <stp>[Fichier Market data Bloomberg Multicurve.xlsm]CHF!R70C18</stp>
        <tr r="R70" s="7"/>
      </tp>
      <tp t="e">
        <v>#N/A</v>
        <stp/>
        <stp>##V3_BDHV12</stp>
        <stp>S0307D 29Y BLC2 Curncy</stp>
        <stp>Mid</stp>
        <stp>30/12/2016</stp>
        <stp>30/12/2016</stp>
        <stp>[Fichier Market data Bloomberg Multicurve.xlsm]JPY!R83C40</stp>
        <tr r="AN83" s="8"/>
      </tp>
      <tp t="e">
        <v>#N/A</v>
        <stp/>
        <stp>##V3_BDHV12</stp>
        <stp>S0013D 31Y BLC2 Curncy</stp>
        <stp>Mid</stp>
        <stp>30/12/2016</stp>
        <stp>30/12/2016</stp>
        <stp>[Fichier Market data Bloomberg Multicurve.xlsm]JPY!R83C80</stp>
        <tr r="CB83" s="8"/>
      </tp>
      <tp t="e">
        <v>#N/A</v>
        <stp/>
        <stp>##V3_BDHV12</stp>
        <stp>S0201Z 21M BLC2 Curncy</stp>
        <stp>Mid</stp>
        <stp>30/12/2016</stp>
        <stp>30/12/2016</stp>
        <stp>[Fichier Market data Bloomberg Multicurve.xlsm]EUR!R31C57</stp>
        <tr r="BE31" s="4"/>
      </tp>
      <tp t="e">
        <v>#N/A</v>
        <stp/>
        <stp>##V3_BDHV12</stp>
        <stp>S0133D 17Y BLC2 Curncy</stp>
        <stp>Mid</stp>
        <stp>30/12/2016</stp>
        <stp>30/12/2016</stp>
        <stp>[Fichier Market data Bloomberg Multicurve.xlsm]EUR!R71C19</stp>
        <tr r="S71" s="4"/>
      </tp>
      <tp t="e">
        <v>#N/A</v>
        <stp/>
        <stp>##V3_BDHV12</stp>
        <stp>S0314D 38Y BLC2 Curncy</stp>
        <stp>Mid</stp>
        <stp>30/12/2016</stp>
        <stp>30/12/2016</stp>
        <stp>[Fichier Market data Bloomberg Multicurve.xlsm]EUR!R92C97</stp>
        <tr r="CS92" s="4"/>
      </tp>
      <tp t="e">
        <v>#N/A</v>
        <stp/>
        <stp>##V3_BDHV12</stp>
        <stp>S0232D 14Y BLC2 Curncy</stp>
        <stp>Mid</stp>
        <stp>30/12/2016</stp>
        <stp>30/12/2016</stp>
        <stp>[Fichier Market data Bloomberg Multicurve.xlsm]EUR!R68C39</stp>
        <tr r="AM68" s="4"/>
      </tp>
      <tp t="e">
        <v>#N/A</v>
        <stp/>
        <stp>##V3_BDHV12</stp>
        <stp>S0201D 21Y BLC2 Curncy</stp>
        <stp>Mid</stp>
        <stp>30/12/2016</stp>
        <stp>30/12/2016</stp>
        <stp>[Fichier Market data Bloomberg Multicurve.xlsm]EUR!R75C58</stp>
        <tr r="BF75" s="4"/>
      </tp>
      <tp t="e">
        <v>#N/A</v>
        <stp/>
        <stp>##V3_BDHV12</stp>
        <stp>S0308D 24Y BLC2 Curncy</stp>
        <stp>Mid</stp>
        <stp>30/12/2016</stp>
        <stp>30/12/2016</stp>
        <stp>[Fichier Market data Bloomberg Multicurve.xlsm]JPY!R78C61</stp>
        <tr r="BI78" s="8"/>
      </tp>
      <tp t="e">
        <v>#N/A</v>
        <stp/>
        <stp>##V3_BDHV12</stp>
        <stp>S0201D 21Q BLC2 Curncy</stp>
        <stp>Mid</stp>
        <stp>30/12/2016</stp>
        <stp>30/12/2016</stp>
        <stp>[Fichier Market data Bloomberg Multicurve.xlsm]EUR!R45C58</stp>
        <tr r="BF45" s="4"/>
      </tp>
      <tp t="e">
        <v>#N/A</v>
        <stp/>
        <stp>##V3_BDHV12</stp>
        <stp>S0133D 17Q BLC2 Curncy</stp>
        <stp>Mid</stp>
        <stp>30/12/2016</stp>
        <stp>30/12/2016</stp>
        <stp>[Fichier Market data Bloomberg Multicurve.xlsm]EUR!R41C19</stp>
        <tr r="S41" s="4"/>
      </tp>
      <tp t="e">
        <v>#N/A</v>
        <stp/>
        <stp>##V3_BDHV12</stp>
        <stp>S0232Z 17Q BLC2 Curncy</stp>
        <stp>Mid</stp>
        <stp>30/12/2016</stp>
        <stp>30/12/2016</stp>
        <stp>[Fichier Market data Bloomberg Multicurve.xlsm]EUR!R41C38</stp>
        <tr r="AL41" s="4"/>
      </tp>
      <tp t="e">
        <v>#N/A</v>
        <stp/>
        <stp>##V3_BDHV12</stp>
        <stp>S0234Z 15M BLC2 Curncy</stp>
        <stp>Mid</stp>
        <stp>30/12/2016</stp>
        <stp>30/12/2016</stp>
        <stp>[Fichier Market data Bloomberg Multicurve.xlsm]CHF!R29C18</stp>
        <tr r="R29" s="7"/>
      </tp>
      <tp t="e">
        <v>#N/A</v>
        <stp/>
        <stp>##V3_BDHV12</stp>
        <stp>S0201Z 22Y BLC2 Curncy</stp>
        <stp>Mid</stp>
        <stp>30/12/2016</stp>
        <stp>30/12/2016</stp>
        <stp>[Fichier Market data Bloomberg Multicurve.xlsm]EUR!R76C57</stp>
        <tr r="BE76" s="4"/>
      </tp>
      <tp t="e">
        <v>#N/A</v>
        <stp/>
        <stp>##V3_BDHV12</stp>
        <stp>S0133Z 14Y BLC2 Curncy</stp>
        <stp>Mid</stp>
        <stp>30/12/2016</stp>
        <stp>30/12/2016</stp>
        <stp>[Fichier Market data Bloomberg Multicurve.xlsm]EUR!R68C18</stp>
        <tr r="R68" s="4"/>
      </tp>
      <tp t="e">
        <v>#N/A</v>
        <stp/>
        <stp>##V3_BDHV12</stp>
        <stp>S0232Z 17Y BLC2 Curncy</stp>
        <stp>Mid</stp>
        <stp>30/12/2016</stp>
        <stp>30/12/2016</stp>
        <stp>[Fichier Market data Bloomberg Multicurve.xlsm]EUR!R71C38</stp>
        <tr r="AL71" s="4"/>
      </tp>
      <tp t="e">
        <v>#N/A</v>
        <stp/>
        <stp>##V3_BDHV12</stp>
        <stp>S0234D 15Y BLC2 Curncy</stp>
        <stp>Mid</stp>
        <stp>30/12/2016</stp>
        <stp>30/12/2016</stp>
        <stp>[Fichier Market data Bloomberg Multicurve.xlsm]CHF!R69C19</stp>
        <tr r="S69" s="7"/>
      </tp>
      <tp t="e">
        <v>#N/A</v>
        <stp/>
        <stp>##V3_BDHV12</stp>
        <stp>S0308D 27M BLC2 Curncy</stp>
        <stp>Mid</stp>
        <stp>30/12/2016</stp>
        <stp>30/12/2016</stp>
        <stp>[Fichier Market data Bloomberg Multicurve.xlsm]JPY!R33C61</stp>
        <tr r="BI33" s="8"/>
      </tp>
      <tp t="e">
        <v>#N/A</v>
        <stp/>
        <stp>##V3_BDHV12</stp>
        <stp>S0308Z 27Y BLC2 Curncy</stp>
        <stp>Mid</stp>
        <stp>30/12/2016</stp>
        <stp>30/12/2016</stp>
        <stp>[Fichier Market data Bloomberg Multicurve.xlsm]JPY!R81C60</stp>
        <tr r="BH81" s="8"/>
      </tp>
      <tp t="e">
        <v>#N/A</v>
        <stp/>
        <stp>##V3_BDHV12</stp>
        <stp>S0201Z 22Q BLC2 Curncy</stp>
        <stp>Mid</stp>
        <stp>30/12/2016</stp>
        <stp>30/12/2016</stp>
        <stp>[Fichier Market data Bloomberg Multicurve.xlsm]EUR!R46C57</stp>
        <tr r="BE46" s="4"/>
      </tp>
      <tp t="e">
        <v>#N/A</v>
        <stp/>
        <stp>##V3_BDHV12</stp>
        <stp>S0308Z 27Q BLC2 Curncy</stp>
        <stp>Mid</stp>
        <stp>30/12/2016</stp>
        <stp>30/12/2016</stp>
        <stp>[Fichier Market data Bloomberg Multicurve.xlsm]JPY!R51C60</stp>
        <tr r="BH51" s="8"/>
      </tp>
      <tp t="e">
        <v>#N/A</v>
        <stp/>
        <stp>##V3_BDHV12</stp>
        <stp>S0308D 27Q BLC2 Curncy</stp>
        <stp>Mid</stp>
        <stp>30/12/2016</stp>
        <stp>30/12/2016</stp>
        <stp>[Fichier Market data Bloomberg Multicurve.xlsm]JPY!R51C61</stp>
        <tr r="BI51" s="8"/>
      </tp>
      <tp t="e">
        <v>#N/A</v>
        <stp/>
        <stp>##V3_BDHV12</stp>
        <stp>S0308Z 27M BLC2 Curncy</stp>
        <stp>Mid</stp>
        <stp>30/12/2016</stp>
        <stp>30/12/2016</stp>
        <stp>[Fichier Market data Bloomberg Multicurve.xlsm]JPY!R33C60</stp>
        <tr r="BH33" s="8"/>
      </tp>
      <tp t="e">
        <v>#N/A</v>
        <stp/>
        <stp>##V3_BDHV12</stp>
        <stp>S0308D 27Y BLC2 Curncy</stp>
        <stp>Mid</stp>
        <stp>30/12/2016</stp>
        <stp>30/12/2016</stp>
        <stp>[Fichier Market data Bloomberg Multicurve.xlsm]JPY!R81C61</stp>
        <tr r="BI81" s="8"/>
      </tp>
      <tp t="e">
        <v>#N/A</v>
        <stp/>
        <stp>##V3_BDHV12</stp>
        <stp>S0234Z 15Y BLC2 Curncy</stp>
        <stp>Mid</stp>
        <stp>30/12/2016</stp>
        <stp>30/12/2016</stp>
        <stp>[Fichier Market data Bloomberg Multicurve.xlsm]CHF!R69C18</stp>
        <tr r="R69" s="7"/>
      </tp>
      <tp t="e">
        <v>#N/A</v>
        <stp/>
        <stp>##V3_BDHV12</stp>
        <stp>S0013D 32Y BLC2 Curncy</stp>
        <stp>Mid</stp>
        <stp>30/12/2016</stp>
        <stp>30/12/2016</stp>
        <stp>[Fichier Market data Bloomberg Multicurve.xlsm]JPY!R84C80</stp>
        <tr r="CB84" s="8"/>
      </tp>
      <tp t="e">
        <v>#N/A</v>
        <stp/>
        <stp>##V3_BDHV12</stp>
        <stp>S0232D 17Y BLC2 Curncy</stp>
        <stp>Mid</stp>
        <stp>30/12/2016</stp>
        <stp>30/12/2016</stp>
        <stp>[Fichier Market data Bloomberg Multicurve.xlsm]EUR!R71C39</stp>
        <tr r="AM71" s="4"/>
      </tp>
      <tp t="e">
        <v>#N/A</v>
        <stp/>
        <stp>##V3_BDHV12</stp>
        <stp>S0133D 14Y BLC2 Curncy</stp>
        <stp>Mid</stp>
        <stp>30/12/2016</stp>
        <stp>30/12/2016</stp>
        <stp>[Fichier Market data Bloomberg Multicurve.xlsm]EUR!R68C19</stp>
        <tr r="S68" s="4"/>
      </tp>
      <tp t="e">
        <v>#N/A</v>
        <stp/>
        <stp>##V3_BDHV12</stp>
        <stp>S0201D 22Y BLC2 Curncy</stp>
        <stp>Mid</stp>
        <stp>30/12/2016</stp>
        <stp>30/12/2016</stp>
        <stp>[Fichier Market data Bloomberg Multicurve.xlsm]EUR!R76C58</stp>
        <tr r="BF76" s="4"/>
      </tp>
      <tp t="e">
        <v>#N/A</v>
        <stp/>
        <stp>##V3_BDHV12</stp>
        <stp>S0234D 15M BLC2 Curncy</stp>
        <stp>Mid</stp>
        <stp>30/12/2016</stp>
        <stp>30/12/2016</stp>
        <stp>[Fichier Market data Bloomberg Multicurve.xlsm]CHF!R29C19</stp>
        <tr r="S29" s="7"/>
      </tp>
      <tp t="e">
        <v>#N/A</v>
        <stp/>
        <stp>##V3_BDHV12</stp>
        <stp>S0201D 22Q BLC2 Curncy</stp>
        <stp>Mid</stp>
        <stp>30/12/2016</stp>
        <stp>30/12/2016</stp>
        <stp>[Fichier Market data Bloomberg Multicurve.xlsm]EUR!R46C58</stp>
        <tr r="BF46" s="4"/>
      </tp>
      <tp t="e">
        <v>#N/A</v>
        <stp/>
        <stp>##V3_BDHV12</stp>
        <stp>S0232D 17Q BLC2 Curncy</stp>
        <stp>Mid</stp>
        <stp>30/12/2016</stp>
        <stp>30/12/2016</stp>
        <stp>[Fichier Market data Bloomberg Multicurve.xlsm]EUR!R41C39</stp>
        <tr r="AM41" s="4"/>
      </tp>
      <tp t="e">
        <v>#N/A</v>
        <stp/>
        <stp>##V3_BDHV12</stp>
        <stp>S0201Z 23Y BLC2 Curncy</stp>
        <stp>Mid</stp>
        <stp>30/12/2016</stp>
        <stp>30/12/2016</stp>
        <stp>[Fichier Market data Bloomberg Multicurve.xlsm]EUR!R77C57</stp>
        <tr r="BE77" s="4"/>
      </tp>
      <tp t="e">
        <v>#N/A</v>
        <stp/>
        <stp>##V3_BDHV12</stp>
        <stp>S0133D 15M BLC2 Curncy</stp>
        <stp>Mid</stp>
        <stp>30/12/2016</stp>
        <stp>30/12/2016</stp>
        <stp>[Fichier Market data Bloomberg Multicurve.xlsm]EUR!R29C19</stp>
        <tr r="S29" s="4"/>
      </tp>
      <tp t="e">
        <v>#N/A</v>
        <stp/>
        <stp>##V3_BDHV12</stp>
        <stp>S0133Z 15Y BLC2 Curncy</stp>
        <stp>Mid</stp>
        <stp>30/12/2016</stp>
        <stp>30/12/2016</stp>
        <stp>[Fichier Market data Bloomberg Multicurve.xlsm]EUR!R69C18</stp>
        <tr r="R69" s="4"/>
      </tp>
      <tp t="e">
        <v>#N/A</v>
        <stp/>
        <stp>##V3_BDHV12</stp>
        <stp>S0232Z 16Y BLC2 Curncy</stp>
        <stp>Mid</stp>
        <stp>30/12/2016</stp>
        <stp>30/12/2016</stp>
        <stp>[Fichier Market data Bloomberg Multicurve.xlsm]EUR!R70C38</stp>
        <tr r="AL70" s="4"/>
      </tp>
      <tp t="e">
        <v>#N/A</v>
        <stp/>
        <stp>##V3_BDHV12</stp>
        <stp>S0234D 14Y BLC2 Curncy</stp>
        <stp>Mid</stp>
        <stp>30/12/2016</stp>
        <stp>30/12/2016</stp>
        <stp>[Fichier Market data Bloomberg Multicurve.xlsm]CHF!R68C19</stp>
        <tr r="S68" s="7"/>
      </tp>
      <tp t="e">
        <v>#N/A</v>
        <stp/>
        <stp>##V3_BDHV12</stp>
        <stp>S0013D 33M BLC2 Curncy</stp>
        <stp>Mid</stp>
        <stp>30/12/2016</stp>
        <stp>30/12/2016</stp>
        <stp>[Fichier Market data Bloomberg Multicurve.xlsm]JPY!R33C80</stp>
        <tr r="CB33" s="8"/>
      </tp>
      <tp t="e">
        <v>#N/A</v>
        <stp/>
        <stp>##V3_BDHV12</stp>
        <stp>S0308Z 26Y BLC2 Curncy</stp>
        <stp>Mid</stp>
        <stp>30/12/2016</stp>
        <stp>30/12/2016</stp>
        <stp>[Fichier Market data Bloomberg Multicurve.xlsm]JPY!R80C60</stp>
        <tr r="BH80" s="8"/>
      </tp>
      <tp t="e">
        <v>#N/A</v>
        <stp/>
        <stp>##V3_BDHV12</stp>
        <stp>S0201Z 23Q BLC2 Curncy</stp>
        <stp>Mid</stp>
        <stp>30/12/2016</stp>
        <stp>30/12/2016</stp>
        <stp>[Fichier Market data Bloomberg Multicurve.xlsm]EUR!R47C57</stp>
        <tr r="BE47" s="4"/>
      </tp>
      <tp t="e">
        <v>#N/A</v>
        <stp/>
        <stp>##V3_BDHV12</stp>
        <stp>S0308Z 26Q BLC2 Curncy</stp>
        <stp>Mid</stp>
        <stp>30/12/2016</stp>
        <stp>30/12/2016</stp>
        <stp>[Fichier Market data Bloomberg Multicurve.xlsm]JPY!R50C60</stp>
        <tr r="BH50" s="8"/>
      </tp>
      <tp t="e">
        <v>#N/A</v>
        <stp/>
        <stp>##V3_BDHV12</stp>
        <stp>S0013D 33Q BLC2 Curncy</stp>
        <stp>Mid</stp>
        <stp>30/12/2016</stp>
        <stp>30/12/2016</stp>
        <stp>[Fichier Market data Bloomberg Multicurve.xlsm]JPY!R55C80</stp>
        <tr r="CB55" s="8"/>
      </tp>
      <tp t="e">
        <v>#N/A</v>
        <stp/>
        <stp>##V3_BDHV12</stp>
        <stp>S0308D 26Q BLC2 Curncy</stp>
        <stp>Mid</stp>
        <stp>30/12/2016</stp>
        <stp>30/12/2016</stp>
        <stp>[Fichier Market data Bloomberg Multicurve.xlsm]JPY!R50C61</stp>
        <tr r="BI50" s="8"/>
      </tp>
      <tp t="e">
        <v>#N/A</v>
        <stp/>
        <stp>##V3_BDHV12</stp>
        <stp>S0308D 26Y BLC2 Curncy</stp>
        <stp>Mid</stp>
        <stp>30/12/2016</stp>
        <stp>30/12/2016</stp>
        <stp>[Fichier Market data Bloomberg Multicurve.xlsm]JPY!R80C61</stp>
        <tr r="BI80" s="8"/>
      </tp>
      <tp t="e">
        <v>#N/A</v>
        <stp/>
        <stp>##V3_BDHV12</stp>
        <stp>S0234Z 14Y BLC2 Curncy</stp>
        <stp>Mid</stp>
        <stp>30/12/2016</stp>
        <stp>30/12/2016</stp>
        <stp>[Fichier Market data Bloomberg Multicurve.xlsm]CHF!R68C18</stp>
        <tr r="R68" s="7"/>
      </tp>
      <tp t="e">
        <v>#N/A</v>
        <stp/>
        <stp>##V3_BDHV12</stp>
        <stp>S0013D 33Y BLC2 Curncy</stp>
        <stp>Mid</stp>
        <stp>30/12/2016</stp>
        <stp>30/12/2016</stp>
        <stp>[Fichier Market data Bloomberg Multicurve.xlsm]JPY!R85C80</stp>
        <tr r="CB85" s="8"/>
      </tp>
      <tp t="e">
        <v>#N/A</v>
        <stp/>
        <stp>##V3_BDHV12</stp>
        <stp>S0232D 16Y BLC2 Curncy</stp>
        <stp>Mid</stp>
        <stp>30/12/2016</stp>
        <stp>30/12/2016</stp>
        <stp>[Fichier Market data Bloomberg Multicurve.xlsm]EUR!R70C39</stp>
        <tr r="AM70" s="4"/>
      </tp>
      <tp t="e">
        <v>#N/A</v>
        <stp/>
        <stp>##V3_BDHV12</stp>
        <stp>S0133D 15Y BLC2 Curncy</stp>
        <stp>Mid</stp>
        <stp>30/12/2016</stp>
        <stp>30/12/2016</stp>
        <stp>[Fichier Market data Bloomberg Multicurve.xlsm]EUR!R69C19</stp>
        <tr r="S69" s="4"/>
      </tp>
      <tp t="e">
        <v>#N/A</v>
        <stp/>
        <stp>##V3_BDHV12</stp>
        <stp>S0201D 23Y BLC2 Curncy</stp>
        <stp>Mid</stp>
        <stp>30/12/2016</stp>
        <stp>30/12/2016</stp>
        <stp>[Fichier Market data Bloomberg Multicurve.xlsm]EUR!R77C58</stp>
        <tr r="BF77" s="4"/>
      </tp>
      <tp t="e">
        <v>#N/A</v>
        <stp/>
        <stp>##V3_BDHV12</stp>
        <stp>S0133Z 15M BLC2 Curncy</stp>
        <stp>Mid</stp>
        <stp>30/12/2016</stp>
        <stp>30/12/2016</stp>
        <stp>[Fichier Market data Bloomberg Multicurve.xlsm]EUR!R29C18</stp>
        <tr r="R29" s="4"/>
      </tp>
      <tp t="e">
        <v>#N/A</v>
        <stp/>
        <stp>##V3_BDHV12</stp>
        <stp>S0201D 23Q BLC2 Curncy</stp>
        <stp>Mid</stp>
        <stp>30/12/2016</stp>
        <stp>30/12/2016</stp>
        <stp>[Fichier Market data Bloomberg Multicurve.xlsm]EUR!R47C58</stp>
        <tr r="BF47" s="4"/>
      </tp>
      <tp t="e">
        <v>#N/A</v>
        <stp/>
        <stp>##V3_BDHV12</stp>
        <stp>S0308Z 21Y BLC2 Curncy</stp>
        <stp>Mid</stp>
        <stp>30/12/2016</stp>
        <stp>30/12/2016</stp>
        <stp>[Fichier Market data Bloomberg Multicurve.xlsm]JPY!R75C60</stp>
        <tr r="BH75" s="8"/>
      </tp>
      <tp t="e">
        <v>#N/A</v>
        <stp/>
        <stp>##V3_BDHV12</stp>
        <stp>S0201Z 24Y BLC2 Curncy</stp>
        <stp>Mid</stp>
        <stp>30/12/2016</stp>
        <stp>30/12/2016</stp>
        <stp>[Fichier Market data Bloomberg Multicurve.xlsm]EUR!R78C57</stp>
        <tr r="BE78" s="4"/>
      </tp>
      <tp t="e">
        <v>#N/A</v>
        <stp/>
        <stp>##V3_BDHV12</stp>
        <stp>S0232D 11M BLC2 Curncy</stp>
        <stp>Mid</stp>
        <stp>30/12/2016</stp>
        <stp>30/12/2016</stp>
        <stp>[Fichier Market data Bloomberg Multicurve.xlsm]EUR!R27C39</stp>
        <tr r="AM27" s="4"/>
      </tp>
      <tp t="e">
        <v>#N/A</v>
        <stp/>
        <stp>##V3_BDHV12</stp>
        <stp>S0133Z 12Y BLC2 Curncy</stp>
        <stp>Mid</stp>
        <stp>30/12/2016</stp>
        <stp>30/12/2016</stp>
        <stp>[Fichier Market data Bloomberg Multicurve.xlsm]EUR!R66C18</stp>
        <tr r="R66" s="4"/>
      </tp>
      <tp t="e">
        <v>#N/A</v>
        <stp/>
        <stp>##V3_BDHV12</stp>
        <stp>S0232Z 11Y BLC2 Curncy</stp>
        <stp>Mid</stp>
        <stp>30/12/2016</stp>
        <stp>30/12/2016</stp>
        <stp>[Fichier Market data Bloomberg Multicurve.xlsm]EUR!R65C38</stp>
        <tr r="AL65" s="4"/>
      </tp>
      <tp t="e">
        <v>#N/A</v>
        <stp/>
        <stp>##V3_BDHV12</stp>
        <stp>S0234D 13Y BLC2 Curncy</stp>
        <stp>Mid</stp>
        <stp>30/12/2016</stp>
        <stp>30/12/2016</stp>
        <stp>[Fichier Market data Bloomberg Multicurve.xlsm]CHF!R67C19</stp>
        <tr r="S67" s="7"/>
      </tp>
      <tp t="e">
        <v>#N/A</v>
        <stp/>
        <stp>##V3_BDHV12</stp>
        <stp>S0308D 21M BLC2 Curncy</stp>
        <stp>Mid</stp>
        <stp>30/12/2016</stp>
        <stp>30/12/2016</stp>
        <stp>[Fichier Market data Bloomberg Multicurve.xlsm]JPY!R31C61</stp>
        <tr r="BI31" s="8"/>
      </tp>
      <tp t="e">
        <v>#N/A</v>
        <stp/>
        <stp>##V3_BDHV12</stp>
        <stp>S0308Z 21Q BLC2 Curncy</stp>
        <stp>Mid</stp>
        <stp>30/12/2016</stp>
        <stp>30/12/2016</stp>
        <stp>[Fichier Market data Bloomberg Multicurve.xlsm]JPY!R45C60</stp>
        <tr r="BH45" s="8"/>
      </tp>
      <tp t="e">
        <v>#N/A</v>
        <stp/>
        <stp>##V3_BDHV12</stp>
        <stp>S0013D 34Q BLC2 Curncy</stp>
        <stp>Mid</stp>
        <stp>30/12/2016</stp>
        <stp>30/12/2016</stp>
        <stp>[Fichier Market data Bloomberg Multicurve.xlsm]JPY!R56C80</stp>
        <tr r="CB56" s="8"/>
      </tp>
      <tp t="e">
        <v>#N/A</v>
        <stp/>
        <stp>##V3_BDHV12</stp>
        <stp>S0308D 21Q BLC2 Curncy</stp>
        <stp>Mid</stp>
        <stp>30/12/2016</stp>
        <stp>30/12/2016</stp>
        <stp>[Fichier Market data Bloomberg Multicurve.xlsm]JPY!R45C61</stp>
        <tr r="BI45" s="8"/>
      </tp>
      <tp t="e">
        <v>#N/A</v>
        <stp/>
        <stp>##V3_BDHV12</stp>
        <stp>S0308Z 21M BLC2 Curncy</stp>
        <stp>Mid</stp>
        <stp>30/12/2016</stp>
        <stp>30/12/2016</stp>
        <stp>[Fichier Market data Bloomberg Multicurve.xlsm]JPY!R31C60</stp>
        <tr r="BH31" s="8"/>
      </tp>
      <tp t="e">
        <v>#N/A</v>
        <stp/>
        <stp>##V3_BDHV12</stp>
        <stp>S0234Z 13Y BLC2 Curncy</stp>
        <stp>Mid</stp>
        <stp>30/12/2016</stp>
        <stp>30/12/2016</stp>
        <stp>[Fichier Market data Bloomberg Multicurve.xlsm]CHF!R67C18</stp>
        <tr r="R67" s="7"/>
      </tp>
      <tp t="e">
        <v>#N/A</v>
        <stp/>
        <stp>##V3_BDHV12</stp>
        <stp>S0013D 34Y BLC2 Curncy</stp>
        <stp>Mid</stp>
        <stp>30/12/2016</stp>
        <stp>30/12/2016</stp>
        <stp>[Fichier Market data Bloomberg Multicurve.xlsm]JPY!R86C80</stp>
        <tr r="CB86" s="8"/>
      </tp>
      <tp t="e">
        <v>#N/A</v>
        <stp/>
        <stp>##V3_BDHV12</stp>
        <stp>S0201D 24Y BLC2 Curncy</stp>
        <stp>Mid</stp>
        <stp>30/12/2016</stp>
        <stp>30/12/2016</stp>
        <stp>[Fichier Market data Bloomberg Multicurve.xlsm]EUR!R78C58</stp>
        <tr r="BF78" s="4"/>
      </tp>
      <tp t="e">
        <v>#N/A</v>
        <stp/>
        <stp>##V3_BDHV12</stp>
        <stp>S0133D 12Y BLC2 Curncy</stp>
        <stp>Mid</stp>
        <stp>30/12/2016</stp>
        <stp>30/12/2016</stp>
        <stp>[Fichier Market data Bloomberg Multicurve.xlsm]EUR!R66C19</stp>
        <tr r="S66" s="4"/>
      </tp>
      <tp t="e">
        <v>#N/A</v>
        <stp/>
        <stp>##V3_BDHV12</stp>
        <stp>S0232D 11Y BLC2 Curncy</stp>
        <stp>Mid</stp>
        <stp>30/12/2016</stp>
        <stp>30/12/2016</stp>
        <stp>[Fichier Market data Bloomberg Multicurve.xlsm]EUR!R65C39</stp>
        <tr r="AM65" s="4"/>
      </tp>
      <tp t="e">
        <v>#N/A</v>
        <stp/>
        <stp>##V3_BDHV12</stp>
        <stp>S0232Z 11M BLC2 Curncy</stp>
        <stp>Mid</stp>
        <stp>30/12/2016</stp>
        <stp>30/12/2016</stp>
        <stp>[Fichier Market data Bloomberg Multicurve.xlsm]EUR!R27C38</stp>
        <tr r="AL27" s="4"/>
      </tp>
      <tp t="e">
        <v>#N/A</v>
        <stp/>
        <stp>##V3_BDHV12</stp>
        <stp>S0308D 21Y BLC2 Curncy</stp>
        <stp>Mid</stp>
        <stp>30/12/2016</stp>
        <stp>30/12/2016</stp>
        <stp>[Fichier Market data Bloomberg Multicurve.xlsm]JPY!R75C61</stp>
        <tr r="BI75" s="8"/>
      </tp>
      <tp t="e">
        <v>#N/A</v>
        <stp/>
        <stp>##V3_BDHV12</stp>
        <stp>S0308Z 20Y BLC2 Curncy</stp>
        <stp>Mid</stp>
        <stp>30/12/2016</stp>
        <stp>30/12/2016</stp>
        <stp>[Fichier Market data Bloomberg Multicurve.xlsm]JPY!R74C60</stp>
        <tr r="BH74" s="8"/>
      </tp>
      <tp t="e">
        <v>#N/A</v>
        <stp/>
        <stp>##V3_BDHV12</stp>
        <stp>S0201Z 25Y BLC2 Curncy</stp>
        <stp>Mid</stp>
        <stp>30/12/2016</stp>
        <stp>30/12/2016</stp>
        <stp>[Fichier Market data Bloomberg Multicurve.xlsm]EUR!R79C57</stp>
        <tr r="BE79" s="4"/>
      </tp>
      <tp t="e">
        <v>#N/A</v>
        <stp/>
        <stp>##V3_BDHV12</stp>
        <stp>S0232D 10M BLC2 Curncy</stp>
        <stp>Mid</stp>
        <stp>30/12/2016</stp>
        <stp>30/12/2016</stp>
        <stp>[Fichier Market data Bloomberg Multicurve.xlsm]EUR!R26C39</stp>
        <tr r="AM26" s="4"/>
      </tp>
      <tp t="e">
        <v>#N/A</v>
        <stp/>
        <stp>##V3_BDHV12</stp>
        <stp>S0133Z 13Y BLC2 Curncy</stp>
        <stp>Mid</stp>
        <stp>30/12/2016</stp>
        <stp>30/12/2016</stp>
        <stp>[Fichier Market data Bloomberg Multicurve.xlsm]EUR!R67C18</stp>
        <tr r="R67" s="4"/>
      </tp>
      <tp t="e">
        <v>#N/A</v>
        <stp/>
        <stp>##V3_BDHV12</stp>
        <stp>S0232Z 10Y BLC2 Curncy</stp>
        <stp>Mid</stp>
        <stp>30/12/2016</stp>
        <stp>30/12/2016</stp>
        <stp>[Fichier Market data Bloomberg Multicurve.xlsm]EUR!R64C38</stp>
        <tr r="AL64" s="4"/>
      </tp>
      <tp t="e">
        <v>#N/A</v>
        <stp/>
        <stp>##V3_BDHV12</stp>
        <stp>S0234D 12Y BLC2 Curncy</stp>
        <stp>Mid</stp>
        <stp>30/12/2016</stp>
        <stp>30/12/2016</stp>
        <stp>[Fichier Market data Bloomberg Multicurve.xlsm]CHF!R66C19</stp>
        <tr r="S66" s="7"/>
      </tp>
      <tp t="e">
        <v>#N/A</v>
        <stp/>
        <stp>##V3_BDHV12</stp>
        <stp>S0201Z 25Q BLC2 Curncy</stp>
        <stp>Mid</stp>
        <stp>30/12/2016</stp>
        <stp>30/12/2016</stp>
        <stp>[Fichier Market data Bloomberg Multicurve.xlsm]EUR!R49C57</stp>
        <tr r="BE49" s="4"/>
      </tp>
      <tp t="e">
        <v>#N/A</v>
        <stp/>
        <stp>##V3_BDHV12</stp>
        <stp>S0013D 35Q BLC2 Curncy</stp>
        <stp>Mid</stp>
        <stp>30/12/2016</stp>
        <stp>30/12/2016</stp>
        <stp>[Fichier Market data Bloomberg Multicurve.xlsm]JPY!R57C80</stp>
        <tr r="CB57" s="8"/>
      </tp>
      <tp t="e">
        <v>#N/A</v>
        <stp/>
        <stp>##V3_BDHV12</stp>
        <stp>S0234Z 12Y BLC2 Curncy</stp>
        <stp>Mid</stp>
        <stp>30/12/2016</stp>
        <stp>30/12/2016</stp>
        <stp>[Fichier Market data Bloomberg Multicurve.xlsm]CHF!R66C18</stp>
        <tr r="R66" s="7"/>
      </tp>
      <tp t="e">
        <v>#N/A</v>
        <stp/>
        <stp>##V3_BDHV12</stp>
        <stp>S0013D 35Y BLC2 Curncy</stp>
        <stp>Mid</stp>
        <stp>30/12/2016</stp>
        <stp>30/12/2016</stp>
        <stp>[Fichier Market data Bloomberg Multicurve.xlsm]JPY!R87C80</stp>
        <tr r="CB87" s="8"/>
      </tp>
      <tp t="e">
        <v>#N/A</v>
        <stp/>
        <stp>##V3_BDHV12</stp>
        <stp>S0201D 25Y BLC2 Curncy</stp>
        <stp>Mid</stp>
        <stp>30/12/2016</stp>
        <stp>30/12/2016</stp>
        <stp>[Fichier Market data Bloomberg Multicurve.xlsm]EUR!R79C58</stp>
        <tr r="BF79" s="4"/>
      </tp>
      <tp t="e">
        <v>#N/A</v>
        <stp/>
        <stp>##V3_BDHV12</stp>
        <stp>S0133D 13Y BLC2 Curncy</stp>
        <stp>Mid</stp>
        <stp>30/12/2016</stp>
        <stp>30/12/2016</stp>
        <stp>[Fichier Market data Bloomberg Multicurve.xlsm]EUR!R67C19</stp>
        <tr r="S67" s="4"/>
      </tp>
      <tp t="e">
        <v>#N/A</v>
        <stp/>
        <stp>##V3_BDHV12</stp>
        <stp>S0232D 10Y BLC2 Curncy</stp>
        <stp>Mid</stp>
        <stp>30/12/2016</stp>
        <stp>30/12/2016</stp>
        <stp>[Fichier Market data Bloomberg Multicurve.xlsm]EUR!R64C39</stp>
        <tr r="AM64" s="4"/>
      </tp>
      <tp t="e">
        <v>#N/A</v>
        <stp/>
        <stp>##V3_BDHV12</stp>
        <stp>S0232Z 10M BLC2 Curncy</stp>
        <stp>Mid</stp>
        <stp>30/12/2016</stp>
        <stp>30/12/2016</stp>
        <stp>[Fichier Market data Bloomberg Multicurve.xlsm]EUR!R26C38</stp>
        <tr r="AL26" s="4"/>
      </tp>
      <tp t="e">
        <v>#N/A</v>
        <stp/>
        <stp>##V3_BDHV12</stp>
        <stp>S0308D 20Y BLC2 Curncy</stp>
        <stp>Mid</stp>
        <stp>30/12/2016</stp>
        <stp>30/12/2016</stp>
        <stp>[Fichier Market data Bloomberg Multicurve.xlsm]JPY!R74C61</stp>
        <tr r="BI74" s="8"/>
      </tp>
      <tp t="e">
        <v>#N/A</v>
        <stp/>
        <stp>##V3_BDHV12</stp>
        <stp>S0201D 25Q BLC2 Curncy</stp>
        <stp>Mid</stp>
        <stp>30/12/2016</stp>
        <stp>30/12/2016</stp>
        <stp>[Fichier Market data Bloomberg Multicurve.xlsm]EUR!R49C58</stp>
        <tr r="BF49" s="4"/>
      </tp>
      <tp t="e">
        <v>#N/A</v>
        <stp/>
        <stp>##V3_BDHV12</stp>
        <stp>S0307Z 29Y BLC2 Curncy</stp>
        <stp>Mid</stp>
        <stp>30/12/2016</stp>
        <stp>30/12/2016</stp>
        <stp>[Fichier Market data Bloomberg Multicurve.xlsm]JPY!R83C39</stp>
        <tr r="AM83" s="8"/>
      </tp>
      <tp t="e">
        <v>#N/A</v>
        <stp/>
        <stp>##V3_BDHV12</stp>
        <stp>S0013Z 39Y BLC2 Curncy</stp>
        <stp>Mid</stp>
        <stp>30/12/2016</stp>
        <stp>30/12/2016</stp>
        <stp>[Fichier Market data Bloomberg Multicurve.xlsm]JPY!R91C79</stp>
        <tr r="CA91" s="8"/>
      </tp>
      <tp t="e">
        <v>#N/A</v>
        <stp/>
        <stp>##V3_BDHV12</stp>
        <stp>S0308Z 23Y BLC2 Curncy</stp>
        <stp>Mid</stp>
        <stp>30/12/2016</stp>
        <stp>30/12/2016</stp>
        <stp>[Fichier Market data Bloomberg Multicurve.xlsm]JPY!R77C60</stp>
        <tr r="BH77" s="8"/>
      </tp>
      <tp t="e">
        <v>#N/A</v>
        <stp/>
        <stp>##V3_BDHV12</stp>
        <stp>S0013Z 39Q BLC2 Curncy</stp>
        <stp>Mid</stp>
        <stp>30/12/2016</stp>
        <stp>30/12/2016</stp>
        <stp>[Fichier Market data Bloomberg Multicurve.xlsm]JPY!R61C79</stp>
        <tr r="CA61" s="8"/>
      </tp>
      <tp t="e">
        <v>#N/A</v>
        <stp/>
        <stp>##V3_BDHV12</stp>
        <stp>S0234Z 11M BLC2 Curncy</stp>
        <stp>Mid</stp>
        <stp>30/12/2016</stp>
        <stp>30/12/2016</stp>
        <stp>[Fichier Market data Bloomberg Multicurve.xlsm]CHF!R27C18</stp>
        <tr r="R27" s="7"/>
      </tp>
      <tp t="e">
        <v>#N/A</v>
        <stp/>
        <stp>##V3_BDHV12</stp>
        <stp>S0307Z 29Q BLC2 Curncy</stp>
        <stp>Mid</stp>
        <stp>30/12/2016</stp>
        <stp>30/12/2016</stp>
        <stp>[Fichier Market data Bloomberg Multicurve.xlsm]JPY!R53C39</stp>
        <tr r="AM53" s="8"/>
      </tp>
      <tp t="e">
        <v>#N/A</v>
        <stp/>
        <stp>##V3_BDHV12</stp>
        <stp>S0133D 10M BLC2 Curncy</stp>
        <stp>Mid</stp>
        <stp>30/12/2016</stp>
        <stp>30/12/2016</stp>
        <stp>[Fichier Market data Bloomberg Multicurve.xlsm]EUR!R26C19</stp>
        <tr r="S26" s="4"/>
      </tp>
      <tp t="e">
        <v>#N/A</v>
        <stp/>
        <stp>##V3_BDHV12</stp>
        <stp>S0133Z 10Y BLC2 Curncy</stp>
        <stp>Mid</stp>
        <stp>30/12/2016</stp>
        <stp>30/12/2016</stp>
        <stp>[Fichier Market data Bloomberg Multicurve.xlsm]EUR!R64C18</stp>
        <tr r="R64" s="4"/>
      </tp>
      <tp t="e">
        <v>#N/A</v>
        <stp/>
        <stp>##V3_BDHV12</stp>
        <stp>S0232Z 13Y BLC2 Curncy</stp>
        <stp>Mid</stp>
        <stp>30/12/2016</stp>
        <stp>30/12/2016</stp>
        <stp>[Fichier Market data Bloomberg Multicurve.xlsm]EUR!R67C38</stp>
        <tr r="AL67" s="4"/>
      </tp>
      <tp t="e">
        <v>#N/A</v>
        <stp/>
        <stp>##V3_BDHV12</stp>
        <stp>S0201Z 26Y BLC2 Curncy</stp>
        <stp>Mid</stp>
        <stp>30/12/2016</stp>
        <stp>30/12/2016</stp>
        <stp>[Fichier Market data Bloomberg Multicurve.xlsm]EUR!R80C57</stp>
        <tr r="BE80" s="4"/>
      </tp>
      <tp t="e">
        <v>#N/A</v>
        <stp/>
        <stp>##V3_BDHV12</stp>
        <stp>S0234D 11Y BLC2 Curncy</stp>
        <stp>Mid</stp>
        <stp>30/12/2016</stp>
        <stp>30/12/2016</stp>
        <stp>[Fichier Market data Bloomberg Multicurve.xlsm]CHF!R65C19</stp>
        <tr r="S65" s="7"/>
      </tp>
      <tp t="e">
        <v>#N/A</v>
        <stp/>
        <stp>##V3_BDHV12</stp>
        <stp>S0201Z 26Q BLC2 Curncy</stp>
        <stp>Mid</stp>
        <stp>30/12/2016</stp>
        <stp>30/12/2016</stp>
        <stp>[Fichier Market data Bloomberg Multicurve.xlsm]EUR!R50C57</stp>
        <tr r="BE50" s="4"/>
      </tp>
      <tp t="e">
        <v>#N/A</v>
        <stp/>
        <stp>##V3_BDHV12</stp>
        <stp>S0308Z 23Q BLC2 Curncy</stp>
        <stp>Mid</stp>
        <stp>30/12/2016</stp>
        <stp>30/12/2016</stp>
        <stp>[Fichier Market data Bloomberg Multicurve.xlsm]JPY!R47C60</stp>
        <tr r="BH47" s="8"/>
      </tp>
      <tp t="e">
        <v>#N/A</v>
        <stp/>
        <stp>##V3_BDHV12</stp>
        <stp>S0308D 23Q BLC2 Curncy</stp>
        <stp>Mid</stp>
        <stp>30/12/2016</stp>
        <stp>30/12/2016</stp>
        <stp>[Fichier Market data Bloomberg Multicurve.xlsm]JPY!R47C61</stp>
        <tr r="BI47" s="8"/>
      </tp>
      <tp t="e">
        <v>#N/A</v>
        <stp/>
        <stp>##V3_BDHV12</stp>
        <stp>S0234Z 11Y BLC2 Curncy</stp>
        <stp>Mid</stp>
        <stp>30/12/2016</stp>
        <stp>30/12/2016</stp>
        <stp>[Fichier Market data Bloomberg Multicurve.xlsm]CHF!R65C18</stp>
        <tr r="R65" s="7"/>
      </tp>
      <tp t="e">
        <v>#N/A</v>
        <stp/>
        <stp>##V3_BDHV12</stp>
        <stp>S0013D 36Y BLC2 Curncy</stp>
        <stp>Mid</stp>
        <stp>30/12/2016</stp>
        <stp>30/12/2016</stp>
        <stp>[Fichier Market data Bloomberg Multicurve.xlsm]JPY!R88C80</stp>
        <tr r="CB88" s="8"/>
      </tp>
      <tp t="e">
        <v>#N/A</v>
        <stp/>
        <stp>##V3_BDHV12</stp>
        <stp>S0133D 10Y BLC2 Curncy</stp>
        <stp>Mid</stp>
        <stp>30/12/2016</stp>
        <stp>30/12/2016</stp>
        <stp>[Fichier Market data Bloomberg Multicurve.xlsm]EUR!R64C19</stp>
        <tr r="S64" s="4"/>
      </tp>
      <tp t="e">
        <v>#N/A</v>
        <stp/>
        <stp>##V3_BDHV12</stp>
        <stp>S0232D 13Y BLC2 Curncy</stp>
        <stp>Mid</stp>
        <stp>30/12/2016</stp>
        <stp>30/12/2016</stp>
        <stp>[Fichier Market data Bloomberg Multicurve.xlsm]EUR!R67C39</stp>
        <tr r="AM67" s="4"/>
      </tp>
      <tp t="e">
        <v>#N/A</v>
        <stp/>
        <stp>##V3_BDHV12</stp>
        <stp>S0133Z 10M BLC2 Curncy</stp>
        <stp>Mid</stp>
        <stp>30/12/2016</stp>
        <stp>30/12/2016</stp>
        <stp>[Fichier Market data Bloomberg Multicurve.xlsm]EUR!R26C18</stp>
        <tr r="R26" s="4"/>
      </tp>
      <tp t="e">
        <v>#N/A</v>
        <stp/>
        <stp>##V3_BDHV12</stp>
        <stp>S0201D 26Y BLC2 Curncy</stp>
        <stp>Mid</stp>
        <stp>30/12/2016</stp>
        <stp>30/12/2016</stp>
        <stp>[Fichier Market data Bloomberg Multicurve.xlsm]EUR!R80C58</stp>
        <tr r="BF80" s="4"/>
      </tp>
      <tp t="e">
        <v>#N/A</v>
        <stp/>
        <stp>##V3_BDHV12</stp>
        <stp>S0234D 11M BLC2 Curncy</stp>
        <stp>Mid</stp>
        <stp>30/12/2016</stp>
        <stp>30/12/2016</stp>
        <stp>[Fichier Market data Bloomberg Multicurve.xlsm]CHF!R27C19</stp>
        <tr r="S27" s="7"/>
      </tp>
      <tp t="e">
        <v>#N/A</v>
        <stp/>
        <stp>##V3_BDHV12</stp>
        <stp>S0308D 23Y BLC2 Curncy</stp>
        <stp>Mid</stp>
        <stp>30/12/2016</stp>
        <stp>30/12/2016</stp>
        <stp>[Fichier Market data Bloomberg Multicurve.xlsm]JPY!R77C61</stp>
        <tr r="BI77" s="8"/>
      </tp>
      <tp t="e">
        <v>#N/A</v>
        <stp/>
        <stp>##V3_BDHV12</stp>
        <stp>S0013Z 39M BLC2 Curncy</stp>
        <stp>Mid</stp>
        <stp>30/12/2016</stp>
        <stp>30/12/2016</stp>
        <stp>[Fichier Market data Bloomberg Multicurve.xlsm]JPY!R35C79</stp>
        <tr r="CA35" s="8"/>
      </tp>
      <tp t="e">
        <v>#N/A</v>
        <stp/>
        <stp>##V3_BDHV12</stp>
        <stp>S0201D 26Q BLC2 Curncy</stp>
        <stp>Mid</stp>
        <stp>30/12/2016</stp>
        <stp>30/12/2016</stp>
        <stp>[Fichier Market data Bloomberg Multicurve.xlsm]EUR!R50C58</stp>
        <tr r="BF50" s="4"/>
      </tp>
      <tp t="e">
        <v>#N/A</v>
        <stp/>
        <stp>##V3_BDHV12</stp>
        <stp>S0307Z 28Y BLC2 Curncy</stp>
        <stp>Mid</stp>
        <stp>30/12/2016</stp>
        <stp>30/12/2016</stp>
        <stp>[Fichier Market data Bloomberg Multicurve.xlsm]JPY!R82C39</stp>
        <tr r="AM82" s="8"/>
      </tp>
      <tp t="e">
        <v>#N/A</v>
        <stp/>
        <stp>##V3_BDHV12</stp>
        <stp>S0013Z 38Y BLC2 Curncy</stp>
        <stp>Mid</stp>
        <stp>30/12/2016</stp>
        <stp>30/12/2016</stp>
        <stp>[Fichier Market data Bloomberg Multicurve.xlsm]JPY!R90C79</stp>
        <tr r="CA90" s="8"/>
      </tp>
      <tp t="e">
        <v>#N/A</v>
        <stp/>
        <stp>##V3_BDHV12</stp>
        <stp>S0308Z 22Y BLC2 Curncy</stp>
        <stp>Mid</stp>
        <stp>30/12/2016</stp>
        <stp>30/12/2016</stp>
        <stp>[Fichier Market data Bloomberg Multicurve.xlsm]JPY!R76C60</stp>
        <tr r="BH76" s="8"/>
      </tp>
      <tp t="e">
        <v>#N/A</v>
        <stp/>
        <stp>##V3_BDHV12</stp>
        <stp>S0013Z 38Q BLC2 Curncy</stp>
        <stp>Mid</stp>
        <stp>30/12/2016</stp>
        <stp>30/12/2016</stp>
        <stp>[Fichier Market data Bloomberg Multicurve.xlsm]JPY!R60C79</stp>
        <tr r="CA60" s="8"/>
      </tp>
      <tp t="e">
        <v>#N/A</v>
        <stp/>
        <stp>##V3_BDHV12</stp>
        <stp>S0234Z 10M BLC2 Curncy</stp>
        <stp>Mid</stp>
        <stp>30/12/2016</stp>
        <stp>30/12/2016</stp>
        <stp>[Fichier Market data Bloomberg Multicurve.xlsm]CHF!R26C18</stp>
        <tr r="R26" s="7"/>
      </tp>
      <tp t="e">
        <v>#N/A</v>
        <stp/>
        <stp>##V3_BDHV12</stp>
        <stp>S0133D 11M BLC2 Curncy</stp>
        <stp>Mid</stp>
        <stp>30/12/2016</stp>
        <stp>30/12/2016</stp>
        <stp>[Fichier Market data Bloomberg Multicurve.xlsm]EUR!R27C19</stp>
        <tr r="S27" s="4"/>
      </tp>
      <tp t="e">
        <v>#N/A</v>
        <stp/>
        <stp>##V3_BDHV12</stp>
        <stp>S0201D 27M BLC2 Curncy</stp>
        <stp>Mid</stp>
        <stp>30/12/2016</stp>
        <stp>30/12/2016</stp>
        <stp>[Fichier Market data Bloomberg Multicurve.xlsm]EUR!R33C58</stp>
        <tr r="BF33" s="4"/>
      </tp>
      <tp t="e">
        <v>#N/A</v>
        <stp/>
        <stp>##V3_BDHV12</stp>
        <stp>S0133Z 11Y BLC2 Curncy</stp>
        <stp>Mid</stp>
        <stp>30/12/2016</stp>
        <stp>30/12/2016</stp>
        <stp>[Fichier Market data Bloomberg Multicurve.xlsm]EUR!R65C18</stp>
        <tr r="R65" s="4"/>
      </tp>
      <tp t="e">
        <v>#N/A</v>
        <stp/>
        <stp>##V3_BDHV12</stp>
        <stp>S0232Z 12Y BLC2 Curncy</stp>
        <stp>Mid</stp>
        <stp>30/12/2016</stp>
        <stp>30/12/2016</stp>
        <stp>[Fichier Market data Bloomberg Multicurve.xlsm]EUR!R66C38</stp>
        <tr r="AL66" s="4"/>
      </tp>
      <tp t="e">
        <v>#N/A</v>
        <stp/>
        <stp>##V3_BDHV12</stp>
        <stp>S0201Z 27Y BLC2 Curncy</stp>
        <stp>Mid</stp>
        <stp>30/12/2016</stp>
        <stp>30/12/2016</stp>
        <stp>[Fichier Market data Bloomberg Multicurve.xlsm]EUR!R81C57</stp>
        <tr r="BE81" s="4"/>
      </tp>
      <tp t="e">
        <v>#N/A</v>
        <stp/>
        <stp>##V3_BDHV12</stp>
        <stp>S0234D 10Y BLC2 Curncy</stp>
        <stp>Mid</stp>
        <stp>30/12/2016</stp>
        <stp>30/12/2016</stp>
        <stp>[Fichier Market data Bloomberg Multicurve.xlsm]CHF!R64C19</stp>
        <tr r="S64" s="7"/>
      </tp>
      <tp t="e">
        <v>#N/A</v>
        <stp/>
        <stp>##V3_BDHV12</stp>
        <stp>S0201Z 27Q BLC2 Curncy</stp>
        <stp>Mid</stp>
        <stp>30/12/2016</stp>
        <stp>30/12/2016</stp>
        <stp>[Fichier Market data Bloomberg Multicurve.xlsm]EUR!R51C57</stp>
        <tr r="BE51" s="4"/>
      </tp>
      <tp t="e">
        <v>#N/A</v>
        <stp/>
        <stp>##V3_BDHV12</stp>
        <stp>S0308Z 22Q BLC2 Curncy</stp>
        <stp>Mid</stp>
        <stp>30/12/2016</stp>
        <stp>30/12/2016</stp>
        <stp>[Fichier Market data Bloomberg Multicurve.xlsm]JPY!R46C60</stp>
        <tr r="BH46" s="8"/>
      </tp>
      <tp t="e">
        <v>#N/A</v>
        <stp/>
        <stp>##V3_BDHV12</stp>
        <stp>S0308D 22Q BLC2 Curncy</stp>
        <stp>Mid</stp>
        <stp>30/12/2016</stp>
        <stp>30/12/2016</stp>
        <stp>[Fichier Market data Bloomberg Multicurve.xlsm]JPY!R46C61</stp>
        <tr r="BI46" s="8"/>
      </tp>
      <tp t="e">
        <v>#N/A</v>
        <stp/>
        <stp>##V3_BDHV12</stp>
        <stp>S0013D 37Q BLC2 Curncy</stp>
        <stp>Mid</stp>
        <stp>30/12/2016</stp>
        <stp>30/12/2016</stp>
        <stp>[Fichier Market data Bloomberg Multicurve.xlsm]JPY!R59C80</stp>
        <tr r="CB59" s="8"/>
      </tp>
      <tp t="e">
        <v>#N/A</v>
        <stp/>
        <stp>##V3_BDHV12</stp>
        <stp>S0234Z 10Y BLC2 Curncy</stp>
        <stp>Mid</stp>
        <stp>30/12/2016</stp>
        <stp>30/12/2016</stp>
        <stp>[Fichier Market data Bloomberg Multicurve.xlsm]CHF!R64C18</stp>
        <tr r="R64" s="7"/>
      </tp>
      <tp t="e">
        <v>#N/A</v>
        <stp/>
        <stp>##V3_BDHV12</stp>
        <stp>S0013D 37Y BLC2 Curncy</stp>
        <stp>Mid</stp>
        <stp>30/12/2016</stp>
        <stp>30/12/2016</stp>
        <stp>[Fichier Market data Bloomberg Multicurve.xlsm]JPY!R89C80</stp>
        <tr r="CB89" s="8"/>
      </tp>
      <tp t="e">
        <v>#N/A</v>
        <stp/>
        <stp>##V3_BDHV12</stp>
        <stp>S0201Z 27M BLC2 Curncy</stp>
        <stp>Mid</stp>
        <stp>30/12/2016</stp>
        <stp>30/12/2016</stp>
        <stp>[Fichier Market data Bloomberg Multicurve.xlsm]EUR!R33C57</stp>
        <tr r="BE33" s="4"/>
      </tp>
      <tp t="e">
        <v>#N/A</v>
        <stp/>
        <stp>##V3_BDHV12</stp>
        <stp>S0133D 11Y BLC2 Curncy</stp>
        <stp>Mid</stp>
        <stp>30/12/2016</stp>
        <stp>30/12/2016</stp>
        <stp>[Fichier Market data Bloomberg Multicurve.xlsm]EUR!R65C19</stp>
        <tr r="S65" s="4"/>
      </tp>
      <tp t="e">
        <v>#N/A</v>
        <stp/>
        <stp>##V3_BDHV12</stp>
        <stp>S0232D 12Y BLC2 Curncy</stp>
        <stp>Mid</stp>
        <stp>30/12/2016</stp>
        <stp>30/12/2016</stp>
        <stp>[Fichier Market data Bloomberg Multicurve.xlsm]EUR!R66C39</stp>
        <tr r="AM66" s="4"/>
      </tp>
      <tp t="e">
        <v>#N/A</v>
        <stp/>
        <stp>##V3_BDHV12</stp>
        <stp>S0133Z 11M BLC2 Curncy</stp>
        <stp>Mid</stp>
        <stp>30/12/2016</stp>
        <stp>30/12/2016</stp>
        <stp>[Fichier Market data Bloomberg Multicurve.xlsm]EUR!R27C18</stp>
        <tr r="R27" s="4"/>
      </tp>
      <tp t="e">
        <v>#N/A</v>
        <stp/>
        <stp>##V3_BDHV12</stp>
        <stp>S0201D 27Y BLC2 Curncy</stp>
        <stp>Mid</stp>
        <stp>30/12/2016</stp>
        <stp>30/12/2016</stp>
        <stp>[Fichier Market data Bloomberg Multicurve.xlsm]EUR!R81C58</stp>
        <tr r="BF81" s="4"/>
      </tp>
      <tp t="e">
        <v>#N/A</v>
        <stp/>
        <stp>##V3_BDHV12</stp>
        <stp>S0234D 10M BLC2 Curncy</stp>
        <stp>Mid</stp>
        <stp>30/12/2016</stp>
        <stp>30/12/2016</stp>
        <stp>[Fichier Market data Bloomberg Multicurve.xlsm]CHF!R26C19</stp>
        <tr r="S26" s="7"/>
      </tp>
      <tp t="e">
        <v>#N/A</v>
        <stp/>
        <stp>##V3_BDHV12</stp>
        <stp>S0308D 22Y BLC2 Curncy</stp>
        <stp>Mid</stp>
        <stp>30/12/2016</stp>
        <stp>30/12/2016</stp>
        <stp>[Fichier Market data Bloomberg Multicurve.xlsm]JPY!R76C61</stp>
        <tr r="BI76" s="8"/>
      </tp>
      <tp t="e">
        <v>#N/A</v>
        <stp/>
        <stp>##V3_BDHV12</stp>
        <stp>S0201D 27Q BLC2 Curncy</stp>
        <stp>Mid</stp>
        <stp>30/12/2016</stp>
        <stp>30/12/2016</stp>
        <stp>[Fichier Market data Bloomberg Multicurve.xlsm]EUR!R51C58</stp>
        <tr r="BF51" s="4"/>
      </tp>
      <tp t="e">
        <v>#N/A</v>
        <stp/>
        <stp>##V3_BDHV12</stp>
        <stp>S0307Z 27Y BLC2 Curncy</stp>
        <stp>Mid</stp>
        <stp>30/12/2016</stp>
        <stp>30/12/2016</stp>
        <stp>[Fichier Market data Bloomberg Multicurve.xlsm]JPY!R81C39</stp>
        <tr r="AM81" s="8"/>
      </tp>
      <tp t="e">
        <v>#N/A</v>
        <stp/>
        <stp>##V3_BDHV12</stp>
        <stp>S0013Z 37Y BLC2 Curncy</stp>
        <stp>Mid</stp>
        <stp>30/12/2016</stp>
        <stp>30/12/2016</stp>
        <stp>[Fichier Market data Bloomberg Multicurve.xlsm]JPY!R89C79</stp>
        <tr r="CA89" s="8"/>
      </tp>
      <tp t="e">
        <v>#N/A</v>
        <stp/>
        <stp>##V3_BDHV12</stp>
        <stp>S0307Z 27Q BLC2 Curncy</stp>
        <stp>Mid</stp>
        <stp>30/12/2016</stp>
        <stp>30/12/2016</stp>
        <stp>[Fichier Market data Bloomberg Multicurve.xlsm]JPY!R51C39</stp>
        <tr r="AM51" s="8"/>
      </tp>
      <tp t="e">
        <v>#N/A</v>
        <stp/>
        <stp>##V3_BDHV12</stp>
        <stp>S0013Z 37Q BLC2 Curncy</stp>
        <stp>Mid</stp>
        <stp>30/12/2016</stp>
        <stp>30/12/2016</stp>
        <stp>[Fichier Market data Bloomberg Multicurve.xlsm]JPY!R59C79</stp>
        <tr r="CA59" s="8"/>
      </tp>
      <tp t="e">
        <v>#N/A</v>
        <stp/>
        <stp>##V3_BDHV12</stp>
        <stp>S0314Z 31Y BLC2 Curncy</stp>
        <stp>Mid</stp>
        <stp>30/12/2016</stp>
        <stp>30/12/2016</stp>
        <stp>[Fichier Market data Bloomberg Multicurve.xlsm]EUR!R85C96</stp>
        <tr r="CR85" s="4"/>
      </tp>
      <tp t="e">
        <v>#N/A</v>
        <stp/>
        <stp>##V3_BDHV12</stp>
        <stp>S0201Z 28Y BLC2 Curncy</stp>
        <stp>Mid</stp>
        <stp>30/12/2016</stp>
        <stp>30/12/2016</stp>
        <stp>[Fichier Market data Bloomberg Multicurve.xlsm]EUR!R82C57</stp>
        <tr r="BE82" s="4"/>
      </tp>
      <tp t="e">
        <v>#N/A</v>
        <stp/>
        <stp>##V3_BDHV12</stp>
        <stp>S0314Z 31Q BLC2 Curncy</stp>
        <stp>Mid</stp>
        <stp>30/12/2016</stp>
        <stp>30/12/2016</stp>
        <stp>[Fichier Market data Bloomberg Multicurve.xlsm]EUR!R55C96</stp>
        <tr r="CR55" s="4"/>
      </tp>
      <tp t="e">
        <v>#N/A</v>
        <stp/>
        <stp>##V3_BDHV12</stp>
        <stp>S0314D 31Q BLC2 Curncy</stp>
        <stp>Mid</stp>
        <stp>30/12/2016</stp>
        <stp>30/12/2016</stp>
        <stp>[Fichier Market data Bloomberg Multicurve.xlsm]EUR!R55C97</stp>
        <tr r="CS55" s="4"/>
      </tp>
      <tp t="e">
        <v>#N/A</v>
        <stp/>
        <stp>##V3_BDHV12</stp>
        <stp>S0013D 38Q BLC2 Curncy</stp>
        <stp>Mid</stp>
        <stp>30/12/2016</stp>
        <stp>30/12/2016</stp>
        <stp>[Fichier Market data Bloomberg Multicurve.xlsm]JPY!R60C80</stp>
        <tr r="CB60" s="8"/>
      </tp>
      <tp t="e">
        <v>#N/A</v>
        <stp/>
        <stp>##V3_BDHV12</stp>
        <stp>S0013D 38Y BLC2 Curncy</stp>
        <stp>Mid</stp>
        <stp>30/12/2016</stp>
        <stp>30/12/2016</stp>
        <stp>[Fichier Market data Bloomberg Multicurve.xlsm]JPY!R90C80</stp>
        <tr r="CB90" s="8"/>
      </tp>
      <tp t="e">
        <v>#N/A</v>
        <stp/>
        <stp>##V3_BDHV12</stp>
        <stp>S0314D 31Y BLC2 Curncy</stp>
        <stp>Mid</stp>
        <stp>30/12/2016</stp>
        <stp>30/12/2016</stp>
        <stp>[Fichier Market data Bloomberg Multicurve.xlsm]EUR!R85C97</stp>
        <tr r="CS85" s="4"/>
      </tp>
      <tp t="e">
        <v>#N/A</v>
        <stp/>
        <stp>##V3_BDHV12</stp>
        <stp>S0201D 28Y BLC2 Curncy</stp>
        <stp>Mid</stp>
        <stp>30/12/2016</stp>
        <stp>30/12/2016</stp>
        <stp>[Fichier Market data Bloomberg Multicurve.xlsm]EUR!R82C58</stp>
        <tr r="BF82" s="4"/>
      </tp>
      <tp t="e">
        <v>#N/A</v>
        <stp/>
        <stp>##V3_BDHV12</stp>
        <stp>S0307D 20Y BLC2 Curncy</stp>
        <stp>Mid</stp>
        <stp>30/12/2016</stp>
        <stp>30/12/2016</stp>
        <stp>[Fichier Market data Bloomberg Multicurve.xlsm]JPY!R74C40</stp>
        <tr r="AN74" s="8"/>
      </tp>
      <tp t="e">
        <v>#N/A</v>
        <stp/>
        <stp>##V3_BDHV12</stp>
        <stp>S0307Z 27M BLC2 Curncy</stp>
        <stp>Mid</stp>
        <stp>30/12/2016</stp>
        <stp>30/12/2016</stp>
        <stp>[Fichier Market data Bloomberg Multicurve.xlsm]JPY!R33C39</stp>
        <tr r="AM33" s="8"/>
      </tp>
      <tp t="e">
        <v>#N/A</v>
        <stp/>
        <stp>##V3_BDHV12</stp>
        <stp>S0307Z 26Y BLC2 Curncy</stp>
        <stp>Mid</stp>
        <stp>30/12/2016</stp>
        <stp>30/12/2016</stp>
        <stp>[Fichier Market data Bloomberg Multicurve.xlsm]JPY!R80C39</stp>
        <tr r="AM80" s="8"/>
      </tp>
      <tp t="e">
        <v>#N/A</v>
        <stp/>
        <stp>##V3_BDHV12</stp>
        <stp>S0013Z 36Y BLC2 Curncy</stp>
        <stp>Mid</stp>
        <stp>30/12/2016</stp>
        <stp>30/12/2016</stp>
        <stp>[Fichier Market data Bloomberg Multicurve.xlsm]JPY!R88C79</stp>
        <tr r="CA88" s="8"/>
      </tp>
      <tp t="e">
        <v>#N/A</v>
        <stp/>
        <stp>##V3_BDHV12</stp>
        <stp>S0307Z 26Q BLC2 Curncy</stp>
        <stp>Mid</stp>
        <stp>30/12/2016</stp>
        <stp>30/12/2016</stp>
        <stp>[Fichier Market data Bloomberg Multicurve.xlsm]JPY!R50C39</stp>
        <tr r="AM50" s="8"/>
      </tp>
      <tp t="e">
        <v>#N/A</v>
        <stp/>
        <stp>##V3_BDHV12</stp>
        <stp>S0314D 30M BLC2 Curncy</stp>
        <stp>Mid</stp>
        <stp>30/12/2016</stp>
        <stp>30/12/2016</stp>
        <stp>[Fichier Market data Bloomberg Multicurve.xlsm]EUR!R34C97</stp>
        <tr r="CS34" s="4"/>
      </tp>
      <tp t="e">
        <v>#N/A</v>
        <stp/>
        <stp>##V3_BDHV12</stp>
        <stp>S0314Z 30Y BLC2 Curncy</stp>
        <stp>Mid</stp>
        <stp>30/12/2016</stp>
        <stp>30/12/2016</stp>
        <stp>[Fichier Market data Bloomberg Multicurve.xlsm]EUR!R84C96</stp>
        <tr r="CR84" s="4"/>
      </tp>
      <tp t="e">
        <v>#N/A</v>
        <stp/>
        <stp>##V3_BDHV12</stp>
        <stp>S0201Z 29Y BLC2 Curncy</stp>
        <stp>Mid</stp>
        <stp>30/12/2016</stp>
        <stp>30/12/2016</stp>
        <stp>[Fichier Market data Bloomberg Multicurve.xlsm]EUR!R83C57</stp>
        <tr r="BE83" s="4"/>
      </tp>
      <tp t="e">
        <v>#N/A</v>
        <stp/>
        <stp>##V3_BDHV12</stp>
        <stp>S0013D 39M BLC2 Curncy</stp>
        <stp>Mid</stp>
        <stp>30/12/2016</stp>
        <stp>30/12/2016</stp>
        <stp>[Fichier Market data Bloomberg Multicurve.xlsm]JPY!R35C80</stp>
        <tr r="CB35" s="8"/>
      </tp>
      <tp t="e">
        <v>#N/A</v>
        <stp/>
        <stp>##V3_BDHV12</stp>
        <stp>S0307D 21M BLC2 Curncy</stp>
        <stp>Mid</stp>
        <stp>30/12/2016</stp>
        <stp>30/12/2016</stp>
        <stp>[Fichier Market data Bloomberg Multicurve.xlsm]JPY!R31C40</stp>
        <tr r="AN31" s="8"/>
      </tp>
      <tp t="e">
        <v>#N/A</v>
        <stp/>
        <stp>##V3_BDHV12</stp>
        <stp>S0201Z 29Q BLC2 Curncy</stp>
        <stp>Mid</stp>
        <stp>30/12/2016</stp>
        <stp>30/12/2016</stp>
        <stp>[Fichier Market data Bloomberg Multicurve.xlsm]EUR!R53C57</stp>
        <tr r="BE53" s="4"/>
      </tp>
      <tp t="e">
        <v>#N/A</v>
        <stp/>
        <stp>##V3_BDHV12</stp>
        <stp>S0314Z 30Q BLC2 Curncy</stp>
        <stp>Mid</stp>
        <stp>30/12/2016</stp>
        <stp>30/12/2016</stp>
        <stp>[Fichier Market data Bloomberg Multicurve.xlsm]EUR!R54C96</stp>
        <tr r="CR54" s="4"/>
      </tp>
      <tp t="e">
        <v>#N/A</v>
        <stp/>
        <stp>##V3_BDHV12</stp>
        <stp>S0307D 21Q BLC2 Curncy</stp>
        <stp>Mid</stp>
        <stp>30/12/2016</stp>
        <stp>30/12/2016</stp>
        <stp>[Fichier Market data Bloomberg Multicurve.xlsm]JPY!R45C40</stp>
        <tr r="AN45" s="8"/>
      </tp>
      <tp t="e">
        <v>#N/A</v>
        <stp/>
        <stp>##V3_BDHV12</stp>
        <stp>S0314D 30Q BLC2 Curncy</stp>
        <stp>Mid</stp>
        <stp>30/12/2016</stp>
        <stp>30/12/2016</stp>
        <stp>[Fichier Market data Bloomberg Multicurve.xlsm]EUR!R54C97</stp>
        <tr r="CS54" s="4"/>
      </tp>
      <tp t="e">
        <v>#N/A</v>
        <stp/>
        <stp>##V3_BDHV12</stp>
        <stp>S0013D 39Q BLC2 Curncy</stp>
        <stp>Mid</stp>
        <stp>30/12/2016</stp>
        <stp>30/12/2016</stp>
        <stp>[Fichier Market data Bloomberg Multicurve.xlsm]JPY!R61C80</stp>
        <tr r="CB61" s="8"/>
      </tp>
      <tp t="e">
        <v>#N/A</v>
        <stp/>
        <stp>##V3_BDHV12</stp>
        <stp>S0013D 39Y BLC2 Curncy</stp>
        <stp>Mid</stp>
        <stp>30/12/2016</stp>
        <stp>30/12/2016</stp>
        <stp>[Fichier Market data Bloomberg Multicurve.xlsm]JPY!R91C80</stp>
        <tr r="CB91" s="8"/>
      </tp>
      <tp t="e">
        <v>#N/A</v>
        <stp/>
        <stp>##V3_BDHV12</stp>
        <stp>S0314D 30Y BLC2 Curncy</stp>
        <stp>Mid</stp>
        <stp>30/12/2016</stp>
        <stp>30/12/2016</stp>
        <stp>[Fichier Market data Bloomberg Multicurve.xlsm]EUR!R84C97</stp>
        <tr r="CS84" s="4"/>
      </tp>
      <tp t="e">
        <v>#N/A</v>
        <stp/>
        <stp>##V3_BDHV12</stp>
        <stp>S0314Z 30M BLC2 Curncy</stp>
        <stp>Mid</stp>
        <stp>30/12/2016</stp>
        <stp>30/12/2016</stp>
        <stp>[Fichier Market data Bloomberg Multicurve.xlsm]EUR!R34C96</stp>
        <tr r="CR34" s="4"/>
      </tp>
      <tp t="e">
        <v>#N/A</v>
        <stp/>
        <stp>##V3_BDHV12</stp>
        <stp>S0201D 29Y BLC2 Curncy</stp>
        <stp>Mid</stp>
        <stp>30/12/2016</stp>
        <stp>30/12/2016</stp>
        <stp>[Fichier Market data Bloomberg Multicurve.xlsm]EUR!R83C58</stp>
        <tr r="BF83" s="4"/>
      </tp>
      <tp t="e">
        <v>#N/A</v>
        <stp/>
        <stp>##V3_BDHV12</stp>
        <stp>S0307D 21Y BLC2 Curncy</stp>
        <stp>Mid</stp>
        <stp>30/12/2016</stp>
        <stp>30/12/2016</stp>
        <stp>[Fichier Market data Bloomberg Multicurve.xlsm]JPY!R75C40</stp>
        <tr r="AN75" s="8"/>
      </tp>
      <tp t="e">
        <v>#N/A</v>
        <stp/>
        <stp>##V3_BDHV12</stp>
        <stp>S0201D 29Q BLC2 Curncy</stp>
        <stp>Mid</stp>
        <stp>30/12/2016</stp>
        <stp>30/12/2016</stp>
        <stp>[Fichier Market data Bloomberg Multicurve.xlsm]EUR!R53C58</stp>
        <tr r="BF53" s="4"/>
      </tp>
      <tp t="e">
        <v>#N/A</v>
        <stp/>
        <stp>##V3_BDHV12</stp>
        <stp>S0013Z 35Y BLC2 Curncy</stp>
        <stp>Mid</stp>
        <stp>30/12/2016</stp>
        <stp>30/12/2016</stp>
        <stp>[Fichier Market data Bloomberg Multicurve.xlsm]JPY!R87C79</stp>
        <tr r="CA87" s="8"/>
      </tp>
      <tp t="e">
        <v>#N/A</v>
        <stp/>
        <stp>##V3_BDHV12</stp>
        <stp>S0307Z 25Q BLC2 Curncy</stp>
        <stp>Mid</stp>
        <stp>30/12/2016</stp>
        <stp>30/12/2016</stp>
        <stp>[Fichier Market data Bloomberg Multicurve.xlsm]JPY!R49C39</stp>
        <tr r="AM49" s="8"/>
      </tp>
      <tp t="e">
        <v>#N/A</v>
        <stp/>
        <stp>##V3_BDHV12</stp>
        <stp>S0013Z 35Q BLC2 Curncy</stp>
        <stp>Mid</stp>
        <stp>30/12/2016</stp>
        <stp>30/12/2016</stp>
        <stp>[Fichier Market data Bloomberg Multicurve.xlsm]JPY!R57C79</stp>
        <tr r="CA57" s="8"/>
      </tp>
      <tp t="e">
        <v>#N/A</v>
        <stp/>
        <stp>##V3_BDHV12</stp>
        <stp>S0314D 33M BLC2 Curncy</stp>
        <stp>Mid</stp>
        <stp>30/12/2016</stp>
        <stp>30/12/2016</stp>
        <stp>[Fichier Market data Bloomberg Multicurve.xlsm]EUR!R35C97</stp>
        <tr r="CS35" s="4"/>
      </tp>
      <tp t="e">
        <v>#N/A</v>
        <stp/>
        <stp>##V3_BDHV12</stp>
        <stp>S0314Z 33Y BLC2 Curncy</stp>
        <stp>Mid</stp>
        <stp>30/12/2016</stp>
        <stp>30/12/2016</stp>
        <stp>[Fichier Market data Bloomberg Multicurve.xlsm]EUR!R87C96</stp>
        <tr r="CR87" s="4"/>
      </tp>
      <tp t="e">
        <v>#N/A</v>
        <stp/>
        <stp>##V3_BDHV12</stp>
        <stp>S0314Z 33Q BLC2 Curncy</stp>
        <stp>Mid</stp>
        <stp>30/12/2016</stp>
        <stp>30/12/2016</stp>
        <stp>[Fichier Market data Bloomberg Multicurve.xlsm]EUR!R57C96</stp>
        <tr r="CR57" s="4"/>
      </tp>
      <tp t="e">
        <v>#N/A</v>
        <stp/>
        <stp>##V3_BDHV12</stp>
        <stp>S0307Z 25Y BLC2 Curncy</stp>
        <stp>Mid</stp>
        <stp>30/12/2016</stp>
        <stp>30/12/2016</stp>
        <stp>[Fichier Market data Bloomberg Multicurve.xlsm]JPY!R79C39</stp>
        <tr r="AM79" s="8"/>
      </tp>
      <tp t="e">
        <v>#N/A</v>
        <stp/>
        <stp>##V3_BDHV12</stp>
        <stp>S0307D 22Q BLC2 Curncy</stp>
        <stp>Mid</stp>
        <stp>30/12/2016</stp>
        <stp>30/12/2016</stp>
        <stp>[Fichier Market data Bloomberg Multicurve.xlsm]JPY!R46C40</stp>
        <tr r="AN46" s="8"/>
      </tp>
      <tp t="e">
        <v>#N/A</v>
        <stp/>
        <stp>##V3_BDHV12</stp>
        <stp>S0314D 33Q BLC2 Curncy</stp>
        <stp>Mid</stp>
        <stp>30/12/2016</stp>
        <stp>30/12/2016</stp>
        <stp>[Fichier Market data Bloomberg Multicurve.xlsm]EUR!R57C97</stp>
        <tr r="CS57" s="4"/>
      </tp>
      <tp t="e">
        <v>#N/A</v>
        <stp/>
        <stp>##V3_BDHV12</stp>
        <stp>S0314Z 33M BLC2 Curncy</stp>
        <stp>Mid</stp>
        <stp>30/12/2016</stp>
        <stp>30/12/2016</stp>
        <stp>[Fichier Market data Bloomberg Multicurve.xlsm]EUR!R35C96</stp>
        <tr r="CR35" s="4"/>
      </tp>
      <tp t="e">
        <v>#N/A</v>
        <stp/>
        <stp>##V3_BDHV12</stp>
        <stp>S0314D 33Y BLC2 Curncy</stp>
        <stp>Mid</stp>
        <stp>30/12/2016</stp>
        <stp>30/12/2016</stp>
        <stp>[Fichier Market data Bloomberg Multicurve.xlsm]EUR!R87C97</stp>
        <tr r="CS87" s="4"/>
      </tp>
      <tp t="e">
        <v>#N/A</v>
        <stp/>
        <stp>##V3_BDHV12</stp>
        <stp>S0307D 22Y BLC2 Curncy</stp>
        <stp>Mid</stp>
        <stp>30/12/2016</stp>
        <stp>30/12/2016</stp>
        <stp>[Fichier Market data Bloomberg Multicurve.xlsm]JPY!R76C40</stp>
        <tr r="AN76" s="8"/>
      </tp>
      <tp t="e">
        <v>#N/A</v>
        <stp/>
        <stp>##V3_BDHV12</stp>
        <stp>S0013Z 34Y BLC2 Curncy</stp>
        <stp>Mid</stp>
        <stp>30/12/2016</stp>
        <stp>30/12/2016</stp>
        <stp>[Fichier Market data Bloomberg Multicurve.xlsm]JPY!R86C79</stp>
        <tr r="CA86" s="8"/>
      </tp>
      <tp t="e">
        <v>#N/A</v>
        <stp/>
        <stp>##V3_BDHV12</stp>
        <stp>S0013Z 34Q BLC2 Curncy</stp>
        <stp>Mid</stp>
        <stp>30/12/2016</stp>
        <stp>30/12/2016</stp>
        <stp>[Fichier Market data Bloomberg Multicurve.xlsm]JPY!R56C79</stp>
        <tr r="CA56" s="8"/>
      </tp>
      <tp t="e">
        <v>#N/A</v>
        <stp/>
        <stp>##V3_BDHV12</stp>
        <stp>S0314Z 32Y BLC2 Curncy</stp>
        <stp>Mid</stp>
        <stp>30/12/2016</stp>
        <stp>30/12/2016</stp>
        <stp>[Fichier Market data Bloomberg Multicurve.xlsm]EUR!R86C96</stp>
        <tr r="CR86" s="4"/>
      </tp>
      <tp t="e">
        <v>#N/A</v>
        <stp/>
        <stp>##V3_BDHV12</stp>
        <stp>S0307Z 24Y BLC2 Curncy</stp>
        <stp>Mid</stp>
        <stp>30/12/2016</stp>
        <stp>30/12/2016</stp>
        <stp>[Fichier Market data Bloomberg Multicurve.xlsm]JPY!R78C39</stp>
        <tr r="AM78" s="8"/>
      </tp>
      <tp t="e">
        <v>#N/A</v>
        <stp/>
        <stp>##V3_BDHV12</stp>
        <stp>S0307D 23Q BLC2 Curncy</stp>
        <stp>Mid</stp>
        <stp>30/12/2016</stp>
        <stp>30/12/2016</stp>
        <stp>[Fichier Market data Bloomberg Multicurve.xlsm]JPY!R47C40</stp>
        <tr r="AN47" s="8"/>
      </tp>
      <tp t="e">
        <v>#N/A</v>
        <stp/>
        <stp>##V3_BDHV12</stp>
        <stp>S0314D 32Y BLC2 Curncy</stp>
        <stp>Mid</stp>
        <stp>30/12/2016</stp>
        <stp>30/12/2016</stp>
        <stp>[Fichier Market data Bloomberg Multicurve.xlsm]EUR!R86C97</stp>
        <tr r="CS86" s="4"/>
      </tp>
      <tp t="e">
        <v>#N/A</v>
        <stp/>
        <stp>##V3_BDHV12</stp>
        <stp>S0307D 23Y BLC2 Curncy</stp>
        <stp>Mid</stp>
        <stp>30/12/2016</stp>
        <stp>30/12/2016</stp>
        <stp>[Fichier Market data Bloomberg Multicurve.xlsm]JPY!R77C40</stp>
        <tr r="AN77" s="8"/>
      </tp>
      <tp t="e">
        <v>#N/A</v>
        <stp/>
        <stp>##V3_BDHV12</stp>
        <stp>S0013Z 33Y BLC2 Curncy</stp>
        <stp>Mid</stp>
        <stp>30/12/2016</stp>
        <stp>30/12/2016</stp>
        <stp>[Fichier Market data Bloomberg Multicurve.xlsm]JPY!R85C79</stp>
        <tr r="CA85" s="8"/>
      </tp>
      <tp t="e">
        <v>#N/A</v>
        <stp/>
        <stp>##V3_BDHV12</stp>
        <stp>S0232Z 19Q BLC2 Curncy</stp>
        <stp>Mid</stp>
        <stp>30/12/2016</stp>
        <stp>30/12/2016</stp>
        <stp>[Fichier Market data Bloomberg Multicurve.xlsm]EUR!R43C38</stp>
        <tr r="AL43" s="4"/>
      </tp>
      <tp t="e">
        <v>#N/A</v>
        <stp/>
        <stp>##V3_BDHV12</stp>
        <stp>S0307Z 23Q BLC2 Curncy</stp>
        <stp>Mid</stp>
        <stp>30/12/2016</stp>
        <stp>30/12/2016</stp>
        <stp>[Fichier Market data Bloomberg Multicurve.xlsm]JPY!R47C39</stp>
        <tr r="AM47" s="8"/>
      </tp>
      <tp t="e">
        <v>#N/A</v>
        <stp/>
        <stp>##V3_BDHV12</stp>
        <stp>S0013Z 33Q BLC2 Curncy</stp>
        <stp>Mid</stp>
        <stp>30/12/2016</stp>
        <stp>30/12/2016</stp>
        <stp>[Fichier Market data Bloomberg Multicurve.xlsm]JPY!R55C79</stp>
        <tr r="CA55" s="8"/>
      </tp>
      <tp t="e">
        <v>#N/A</v>
        <stp/>
        <stp>##V3_BDHV12</stp>
        <stp>S0314Z 35Y BLC2 Curncy</stp>
        <stp>Mid</stp>
        <stp>30/12/2016</stp>
        <stp>30/12/2016</stp>
        <stp>[Fichier Market data Bloomberg Multicurve.xlsm]EUR!R89C96</stp>
        <tr r="CR89" s="4"/>
      </tp>
      <tp t="e">
        <v>#N/A</v>
        <stp/>
        <stp>##V3_BDHV12</stp>
        <stp>S0232Z 19Y BLC2 Curncy</stp>
        <stp>Mid</stp>
        <stp>30/12/2016</stp>
        <stp>30/12/2016</stp>
        <stp>[Fichier Market data Bloomberg Multicurve.xlsm]EUR!R73C38</stp>
        <tr r="AL73" s="4"/>
      </tp>
      <tp t="e">
        <v>#N/A</v>
        <stp/>
        <stp>##V3_BDHV12</stp>
        <stp>S0308Z 29Y BLC2 Curncy</stp>
        <stp>Mid</stp>
        <stp>30/12/2016</stp>
        <stp>30/12/2016</stp>
        <stp>[Fichier Market data Bloomberg Multicurve.xlsm]JPY!R83C60</stp>
        <tr r="BH83" s="8"/>
      </tp>
      <tp t="e">
        <v>#N/A</v>
        <stp/>
        <stp>##V3_BDHV12</stp>
        <stp>S0307Z 23Y BLC2 Curncy</stp>
        <stp>Mid</stp>
        <stp>30/12/2016</stp>
        <stp>30/12/2016</stp>
        <stp>[Fichier Market data Bloomberg Multicurve.xlsm]JPY!R77C39</stp>
        <tr r="AM77" s="8"/>
      </tp>
      <tp t="e">
        <v>#N/A</v>
        <stp/>
        <stp>##V3_BDHV12</stp>
        <stp>S0314Z 35Q BLC2 Curncy</stp>
        <stp>Mid</stp>
        <stp>30/12/2016</stp>
        <stp>30/12/2016</stp>
        <stp>[Fichier Market data Bloomberg Multicurve.xlsm]EUR!R59C96</stp>
        <tr r="CR59" s="4"/>
      </tp>
      <tp t="e">
        <v>#N/A</v>
        <stp/>
        <stp>##V3_BDHV12</stp>
        <stp>S0308Z 29Q BLC2 Curncy</stp>
        <stp>Mid</stp>
        <stp>30/12/2016</stp>
        <stp>30/12/2016</stp>
        <stp>[Fichier Market data Bloomberg Multicurve.xlsm]JPY!R53C60</stp>
        <tr r="BH53" s="8"/>
      </tp>
      <tp t="e">
        <v>#N/A</v>
        <stp/>
        <stp>##V3_BDHV12</stp>
        <stp>S0308D 29Q BLC2 Curncy</stp>
        <stp>Mid</stp>
        <stp>30/12/2016</stp>
        <stp>30/12/2016</stp>
        <stp>[Fichier Market data Bloomberg Multicurve.xlsm]JPY!R53C61</stp>
        <tr r="BI53" s="8"/>
      </tp>
      <tp t="e">
        <v>#N/A</v>
        <stp/>
        <stp>##V3_BDHV12</stp>
        <stp>S0314D 35Q BLC2 Curncy</stp>
        <stp>Mid</stp>
        <stp>30/12/2016</stp>
        <stp>30/12/2016</stp>
        <stp>[Fichier Market data Bloomberg Multicurve.xlsm]EUR!R59C97</stp>
        <tr r="CS59" s="4"/>
      </tp>
      <tp t="e">
        <v>#N/A</v>
        <stp/>
        <stp>##V3_BDHV12</stp>
        <stp>S0308D 29Y BLC2 Curncy</stp>
        <stp>Mid</stp>
        <stp>30/12/2016</stp>
        <stp>30/12/2016</stp>
        <stp>[Fichier Market data Bloomberg Multicurve.xlsm]JPY!R83C61</stp>
        <tr r="BI83" s="8"/>
      </tp>
      <tp t="e">
        <v>#N/A</v>
        <stp/>
        <stp>##V3_BDHV12</stp>
        <stp>S0232D 19Y BLC2 Curncy</stp>
        <stp>Mid</stp>
        <stp>30/12/2016</stp>
        <stp>30/12/2016</stp>
        <stp>[Fichier Market data Bloomberg Multicurve.xlsm]EUR!R73C39</stp>
        <tr r="AM73" s="4"/>
      </tp>
      <tp t="e">
        <v>#N/A</v>
        <stp/>
        <stp>##V3_BDHV12</stp>
        <stp>S0314D 35Y BLC2 Curncy</stp>
        <stp>Mid</stp>
        <stp>30/12/2016</stp>
        <stp>30/12/2016</stp>
        <stp>[Fichier Market data Bloomberg Multicurve.xlsm]EUR!R89C97</stp>
        <tr r="CS89" s="4"/>
      </tp>
      <tp t="e">
        <v>#N/A</v>
        <stp/>
        <stp>##V3_BDHV12</stp>
        <stp>S0307D 24Y BLC2 Curncy</stp>
        <stp>Mid</stp>
        <stp>30/12/2016</stp>
        <stp>30/12/2016</stp>
        <stp>[Fichier Market data Bloomberg Multicurve.xlsm]JPY!R78C40</stp>
        <tr r="AN78" s="8"/>
      </tp>
      <tp t="e">
        <v>#N/A</v>
        <stp/>
        <stp>##V3_BDHV12</stp>
        <stp>S0013Z 33M BLC2 Curncy</stp>
        <stp>Mid</stp>
        <stp>30/12/2016</stp>
        <stp>30/12/2016</stp>
        <stp>[Fichier Market data Bloomberg Multicurve.xlsm]JPY!R33C79</stp>
        <tr r="CA33" s="8"/>
      </tp>
      <tp t="e">
        <v>#N/A</v>
        <stp/>
        <stp>##V3_BDHV12</stp>
        <stp>S0232D 19Q BLC2 Curncy</stp>
        <stp>Mid</stp>
        <stp>30/12/2016</stp>
        <stp>30/12/2016</stp>
        <stp>[Fichier Market data Bloomberg Multicurve.xlsm]EUR!R43C39</stp>
        <tr r="AM43" s="4"/>
      </tp>
      <tp t="e">
        <v>#N/A</v>
        <stp/>
        <stp>##V3_BDHV12</stp>
        <stp>S0013Z 32Y BLC2 Curncy</stp>
        <stp>Mid</stp>
        <stp>30/12/2016</stp>
        <stp>30/12/2016</stp>
        <stp>[Fichier Market data Bloomberg Multicurve.xlsm]JPY!R84C79</stp>
        <tr r="CA84" s="8"/>
      </tp>
      <tp t="e">
        <v>#N/A</v>
        <stp/>
        <stp>##V3_BDHV12</stp>
        <stp>S0232Z 18Q BLC2 Curncy</stp>
        <stp>Mid</stp>
        <stp>30/12/2016</stp>
        <stp>30/12/2016</stp>
        <stp>[Fichier Market data Bloomberg Multicurve.xlsm]EUR!R42C38</stp>
        <tr r="AL42" s="4"/>
      </tp>
      <tp t="e">
        <v>#N/A</v>
        <stp/>
        <stp>##V3_BDHV12</stp>
        <stp>S0307Z 22Q BLC2 Curncy</stp>
        <stp>Mid</stp>
        <stp>30/12/2016</stp>
        <stp>30/12/2016</stp>
        <stp>[Fichier Market data Bloomberg Multicurve.xlsm]JPY!R46C39</stp>
        <tr r="AM46" s="8"/>
      </tp>
      <tp t="e">
        <v>#N/A</v>
        <stp/>
        <stp>##V3_BDHV12</stp>
        <stp>S0232D 18M BLC2 Curncy</stp>
        <stp>Mid</stp>
        <stp>30/12/2016</stp>
        <stp>30/12/2016</stp>
        <stp>[Fichier Market data Bloomberg Multicurve.xlsm]EUR!R30C39</stp>
        <tr r="AM30" s="4"/>
      </tp>
      <tp t="e">
        <v>#N/A</v>
        <stp/>
        <stp>##V3_BDHV12</stp>
        <stp>S0314Z 34Y BLC2 Curncy</stp>
        <stp>Mid</stp>
        <stp>30/12/2016</stp>
        <stp>30/12/2016</stp>
        <stp>[Fichier Market data Bloomberg Multicurve.xlsm]EUR!R88C96</stp>
        <tr r="CR88" s="4"/>
      </tp>
      <tp t="e">
        <v>#N/A</v>
        <stp/>
        <stp>##V3_BDHV12</stp>
        <stp>S0232Z 18Y BLC2 Curncy</stp>
        <stp>Mid</stp>
        <stp>30/12/2016</stp>
        <stp>30/12/2016</stp>
        <stp>[Fichier Market data Bloomberg Multicurve.xlsm]EUR!R72C38</stp>
        <tr r="AL72" s="4"/>
      </tp>
      <tp t="e">
        <v>#N/A</v>
        <stp/>
        <stp>##V3_BDHV12</stp>
        <stp>S0308Z 28Y BLC2 Curncy</stp>
        <stp>Mid</stp>
        <stp>30/12/2016</stp>
        <stp>30/12/2016</stp>
        <stp>[Fichier Market data Bloomberg Multicurve.xlsm]JPY!R82C60</stp>
        <tr r="BH82" s="8"/>
      </tp>
      <tp t="e">
        <v>#N/A</v>
        <stp/>
        <stp>##V3_BDHV12</stp>
        <stp>S0307Z 22Y BLC2 Curncy</stp>
        <stp>Mid</stp>
        <stp>30/12/2016</stp>
        <stp>30/12/2016</stp>
        <stp>[Fichier Market data Bloomberg Multicurve.xlsm]JPY!R76C39</stp>
        <tr r="AM76" s="8"/>
      </tp>
      <tp t="e">
        <v>#N/A</v>
        <stp/>
        <stp>##V3_BDHV12</stp>
        <stp>S0314Z 34Q BLC2 Curncy</stp>
        <stp>Mid</stp>
        <stp>30/12/2016</stp>
        <stp>30/12/2016</stp>
        <stp>[Fichier Market data Bloomberg Multicurve.xlsm]EUR!R58C96</stp>
        <tr r="CR58" s="4"/>
      </tp>
      <tp t="e">
        <v>#N/A</v>
        <stp/>
        <stp>##V3_BDHV12</stp>
        <stp>S0307D 25Q BLC2 Curncy</stp>
        <stp>Mid</stp>
        <stp>30/12/2016</stp>
        <stp>30/12/2016</stp>
        <stp>[Fichier Market data Bloomberg Multicurve.xlsm]JPY!R49C40</stp>
        <tr r="AN49" s="8"/>
      </tp>
      <tp t="e">
        <v>#N/A</v>
        <stp/>
        <stp>##V3_BDHV12</stp>
        <stp>S0314D 34Q BLC2 Curncy</stp>
        <stp>Mid</stp>
        <stp>30/12/2016</stp>
        <stp>30/12/2016</stp>
        <stp>[Fichier Market data Bloomberg Multicurve.xlsm]EUR!R58C97</stp>
        <tr r="CS58" s="4"/>
      </tp>
      <tp t="e">
        <v>#N/A</v>
        <stp/>
        <stp>##V3_BDHV12</stp>
        <stp>S0308D 28Y BLC2 Curncy</stp>
        <stp>Mid</stp>
        <stp>30/12/2016</stp>
        <stp>30/12/2016</stp>
        <stp>[Fichier Market data Bloomberg Multicurve.xlsm]JPY!R82C61</stp>
        <tr r="BI82" s="8"/>
      </tp>
      <tp t="e">
        <v>#N/A</v>
        <stp/>
        <stp>##V3_BDHV12</stp>
        <stp>S0232D 18Y BLC2 Curncy</stp>
        <stp>Mid</stp>
        <stp>30/12/2016</stp>
        <stp>30/12/2016</stp>
        <stp>[Fichier Market data Bloomberg Multicurve.xlsm]EUR!R72C39</stp>
        <tr r="AM72" s="4"/>
      </tp>
      <tp t="e">
        <v>#N/A</v>
        <stp/>
        <stp>##V3_BDHV12</stp>
        <stp>S0314D 34Y BLC2 Curncy</stp>
        <stp>Mid</stp>
        <stp>30/12/2016</stp>
        <stp>30/12/2016</stp>
        <stp>[Fichier Market data Bloomberg Multicurve.xlsm]EUR!R88C97</stp>
        <tr r="CS88" s="4"/>
      </tp>
      <tp t="e">
        <v>#N/A</v>
        <stp/>
        <stp>##V3_BDHV12</stp>
        <stp>S0232Z 18M BLC2 Curncy</stp>
        <stp>Mid</stp>
        <stp>30/12/2016</stp>
        <stp>30/12/2016</stp>
        <stp>[Fichier Market data Bloomberg Multicurve.xlsm]EUR!R30C38</stp>
        <tr r="AL30" s="4"/>
      </tp>
      <tp t="e">
        <v>#N/A</v>
        <stp/>
        <stp>##V3_BDHV12</stp>
        <stp>S0307D 25Y BLC2 Curncy</stp>
        <stp>Mid</stp>
        <stp>30/12/2016</stp>
        <stp>30/12/2016</stp>
        <stp>[Fichier Market data Bloomberg Multicurve.xlsm]JPY!R79C40</stp>
        <tr r="AN79" s="8"/>
      </tp>
      <tp t="e">
        <v>#N/A</v>
        <stp/>
        <stp>##V3_BDHV12</stp>
        <stp>S0232D 18Q BLC2 Curncy</stp>
        <stp>Mid</stp>
        <stp>30/12/2016</stp>
        <stp>30/12/2016</stp>
        <stp>[Fichier Market data Bloomberg Multicurve.xlsm]EUR!R42C39</stp>
        <tr r="AM42" s="4"/>
      </tp>
      <tp t="e">
        <v>#N/A</v>
        <stp/>
        <stp>##V3_BDHV12</stp>
        <stp>S0234D 19Q BLC2 Curncy</stp>
        <stp>Mid</stp>
        <stp>30/12/2016</stp>
        <stp>30/12/2016</stp>
        <stp>[Fichier Market data Bloomberg Multicurve.xlsm]CHF!R43C19</stp>
        <tr r="S43" s="7"/>
      </tp>
      <tp t="e">
        <v>#N/A</v>
        <stp/>
        <stp>##V3_BDHV12</stp>
        <stp>S0013Z 31Y BLC2 Curncy</stp>
        <stp>Mid</stp>
        <stp>30/12/2016</stp>
        <stp>30/12/2016</stp>
        <stp>[Fichier Market data Bloomberg Multicurve.xlsm]JPY!R83C79</stp>
        <tr r="CA83" s="8"/>
      </tp>
      <tp t="e">
        <v>#N/A</v>
        <stp/>
        <stp>##V3_BDHV12</stp>
        <stp>S0133Z 18Q BLC2 Curncy</stp>
        <stp>Mid</stp>
        <stp>30/12/2016</stp>
        <stp>30/12/2016</stp>
        <stp>[Fichier Market data Bloomberg Multicurve.xlsm]EUR!R42C18</stp>
        <tr r="R42" s="4"/>
      </tp>
      <tp t="e">
        <v>#N/A</v>
        <stp/>
        <stp>##V3_BDHV12</stp>
        <stp>S0307Z 21Q BLC2 Curncy</stp>
        <stp>Mid</stp>
        <stp>30/12/2016</stp>
        <stp>30/12/2016</stp>
        <stp>[Fichier Market data Bloomberg Multicurve.xlsm]JPY!R45C39</stp>
        <tr r="AM45" s="8"/>
      </tp>
      <tp t="e">
        <v>#N/A</v>
        <stp/>
        <stp>##V3_BDHV12</stp>
        <stp>S0133D 18M BLC2 Curncy</stp>
        <stp>Mid</stp>
        <stp>30/12/2016</stp>
        <stp>30/12/2016</stp>
        <stp>[Fichier Market data Bloomberg Multicurve.xlsm]EUR!R30C19</stp>
        <tr r="S30" s="4"/>
      </tp>
      <tp t="e">
        <v>#N/A</v>
        <stp/>
        <stp>##V3_BDHV12</stp>
        <stp>S0013Z 31Q BLC2 Curncy</stp>
        <stp>Mid</stp>
        <stp>30/12/2016</stp>
        <stp>30/12/2016</stp>
        <stp>[Fichier Market data Bloomberg Multicurve.xlsm]JPY!R53C79</stp>
        <tr r="CA53" s="8"/>
      </tp>
      <tp t="e">
        <v>#N/A</v>
        <stp/>
        <stp>##V3_BDHV12</stp>
        <stp>S0314Z 37Y BLC2 Curncy</stp>
        <stp>Mid</stp>
        <stp>30/12/2016</stp>
        <stp>30/12/2016</stp>
        <stp>[Fichier Market data Bloomberg Multicurve.xlsm]EUR!R91C96</stp>
        <tr r="CR91" s="4"/>
      </tp>
      <tp t="e">
        <v>#N/A</v>
        <stp/>
        <stp>##V3_BDHV12</stp>
        <stp>S0133Z 18Y BLC2 Curncy</stp>
        <stp>Mid</stp>
        <stp>30/12/2016</stp>
        <stp>30/12/2016</stp>
        <stp>[Fichier Market data Bloomberg Multicurve.xlsm]EUR!R72C18</stp>
        <tr r="R72" s="4"/>
      </tp>
      <tp t="e">
        <v>#N/A</v>
        <stp/>
        <stp>##V3_BDHV12</stp>
        <stp>S0234D 19Y BLC2 Curncy</stp>
        <stp>Mid</stp>
        <stp>30/12/2016</stp>
        <stp>30/12/2016</stp>
        <stp>[Fichier Market data Bloomberg Multicurve.xlsm]CHF!R73C19</stp>
        <tr r="S73" s="7"/>
      </tp>
      <tp t="e">
        <v>#N/A</v>
        <stp/>
        <stp>##V3_BDHV12</stp>
        <stp>S0307Z 21Y BLC2 Curncy</stp>
        <stp>Mid</stp>
        <stp>30/12/2016</stp>
        <stp>30/12/2016</stp>
        <stp>[Fichier Market data Bloomberg Multicurve.xlsm]JPY!R75C39</stp>
        <tr r="AM75" s="8"/>
      </tp>
      <tp t="e">
        <v>#N/A</v>
        <stp/>
        <stp>##V3_BDHV12</stp>
        <stp>S0314Z 37Q BLC2 Curncy</stp>
        <stp>Mid</stp>
        <stp>30/12/2016</stp>
        <stp>30/12/2016</stp>
        <stp>[Fichier Market data Bloomberg Multicurve.xlsm]EUR!R61C96</stp>
        <tr r="CR61" s="4"/>
      </tp>
      <tp t="e">
        <v>#N/A</v>
        <stp/>
        <stp>##V3_BDHV12</stp>
        <stp>S0307D 26Q BLC2 Curncy</stp>
        <stp>Mid</stp>
        <stp>30/12/2016</stp>
        <stp>30/12/2016</stp>
        <stp>[Fichier Market data Bloomberg Multicurve.xlsm]JPY!R50C40</stp>
        <tr r="AN50" s="8"/>
      </tp>
      <tp t="e">
        <v>#N/A</v>
        <stp/>
        <stp>##V3_BDHV12</stp>
        <stp>S0314D 37Q BLC2 Curncy</stp>
        <stp>Mid</stp>
        <stp>30/12/2016</stp>
        <stp>30/12/2016</stp>
        <stp>[Fichier Market data Bloomberg Multicurve.xlsm]EUR!R61C97</stp>
        <tr r="CS61" s="4"/>
      </tp>
      <tp t="e">
        <v>#N/A</v>
        <stp/>
        <stp>##V3_BDHV12</stp>
        <stp>S0234Z 19Y BLC2 Curncy</stp>
        <stp>Mid</stp>
        <stp>30/12/2016</stp>
        <stp>30/12/2016</stp>
        <stp>[Fichier Market data Bloomberg Multicurve.xlsm]CHF!R73C18</stp>
        <tr r="R73" s="7"/>
      </tp>
      <tp t="e">
        <v>#N/A</v>
        <stp/>
        <stp>##V3_BDHV12</stp>
        <stp>S0307D 26Y BLC2 Curncy</stp>
        <stp>Mid</stp>
        <stp>30/12/2016</stp>
        <stp>30/12/2016</stp>
        <stp>[Fichier Market data Bloomberg Multicurve.xlsm]JPY!R80C40</stp>
        <tr r="AN80" s="8"/>
      </tp>
      <tp t="e">
        <v>#N/A</v>
        <stp/>
        <stp>##V3_BDHV12</stp>
        <stp>S0314D 37Y BLC2 Curncy</stp>
        <stp>Mid</stp>
        <stp>30/12/2016</stp>
        <stp>30/12/2016</stp>
        <stp>[Fichier Market data Bloomberg Multicurve.xlsm]EUR!R91C97</stp>
        <tr r="CS91" s="4"/>
      </tp>
      <tp t="e">
        <v>#N/A</v>
        <stp/>
        <stp>##V3_BDHV12</stp>
        <stp>S0133D 18Y BLC2 Curncy</stp>
        <stp>Mid</stp>
        <stp>30/12/2016</stp>
        <stp>30/12/2016</stp>
        <stp>[Fichier Market data Bloomberg Multicurve.xlsm]EUR!R72C19</stp>
        <tr r="S72" s="4"/>
      </tp>
      <tp t="e">
        <v>#N/A</v>
        <stp/>
        <stp>##V3_BDHV12</stp>
        <stp>S0133Z 18M BLC2 Curncy</stp>
        <stp>Mid</stp>
        <stp>30/12/2016</stp>
        <stp>30/12/2016</stp>
        <stp>[Fichier Market data Bloomberg Multicurve.xlsm]EUR!R30C18</stp>
        <tr r="R30" s="4"/>
      </tp>
      <tp t="e">
        <v>#N/A</v>
        <stp/>
        <stp>##V3_BDHV12</stp>
        <stp>S0307Z 21M BLC2 Curncy</stp>
        <stp>Mid</stp>
        <stp>30/12/2016</stp>
        <stp>30/12/2016</stp>
        <stp>[Fichier Market data Bloomberg Multicurve.xlsm]JPY!R31C39</stp>
        <tr r="AM31" s="8"/>
      </tp>
      <tp t="e">
        <v>#N/A</v>
        <stp/>
        <stp>##V3_BDHV12</stp>
        <stp>S0133D 18Q BLC2 Curncy</stp>
        <stp>Mid</stp>
        <stp>30/12/2016</stp>
        <stp>30/12/2016</stp>
        <stp>[Fichier Market data Bloomberg Multicurve.xlsm]EUR!R42C19</stp>
        <tr r="S42" s="4"/>
      </tp>
      <tp t="e">
        <v>#N/A</v>
        <stp/>
        <stp>##V3_BDHV12</stp>
        <stp>S0234Z 19Q BLC2 Curncy</stp>
        <stp>Mid</stp>
        <stp>30/12/2016</stp>
        <stp>30/12/2016</stp>
        <stp>[Fichier Market data Bloomberg Multicurve.xlsm]CHF!R43C18</stp>
        <tr r="R43" s="7"/>
      </tp>
      <tp t="e">
        <v>#N/A</v>
        <stp/>
        <stp>##V3_BDHV12</stp>
        <stp>S0234D 18Q BLC2 Curncy</stp>
        <stp>Mid</stp>
        <stp>30/12/2016</stp>
        <stp>30/12/2016</stp>
        <stp>[Fichier Market data Bloomberg Multicurve.xlsm]CHF!R42C19</stp>
        <tr r="S42" s="7"/>
      </tp>
      <tp t="e">
        <v>#N/A</v>
        <stp/>
        <stp>##V3_BDHV12</stp>
        <stp>S0013Z 30Y BLC2 Curncy</stp>
        <stp>Mid</stp>
        <stp>30/12/2016</stp>
        <stp>30/12/2016</stp>
        <stp>[Fichier Market data Bloomberg Multicurve.xlsm]JPY!R82C79</stp>
        <tr r="CA82" s="8"/>
      </tp>
      <tp t="e">
        <v>#N/A</v>
        <stp/>
        <stp>##V3_BDHV12</stp>
        <stp>S0133Z 19Q BLC2 Curncy</stp>
        <stp>Mid</stp>
        <stp>30/12/2016</stp>
        <stp>30/12/2016</stp>
        <stp>[Fichier Market data Bloomberg Multicurve.xlsm]EUR!R43C18</stp>
        <tr r="R43" s="4"/>
      </tp>
      <tp t="e">
        <v>#N/A</v>
        <stp/>
        <stp>##V3_BDHV12</stp>
        <stp>S0234Z 18M BLC2 Curncy</stp>
        <stp>Mid</stp>
        <stp>30/12/2016</stp>
        <stp>30/12/2016</stp>
        <stp>[Fichier Market data Bloomberg Multicurve.xlsm]CHF!R30C18</stp>
        <tr r="R30" s="7"/>
      </tp>
      <tp t="e">
        <v>#N/A</v>
        <stp/>
        <stp>##V3_BDHV12</stp>
        <stp>S0013Z 30Q BLC2 Curncy</stp>
        <stp>Mid</stp>
        <stp>30/12/2016</stp>
        <stp>30/12/2016</stp>
        <stp>[Fichier Market data Bloomberg Multicurve.xlsm]JPY!R52C79</stp>
        <tr r="CA52" s="8"/>
      </tp>
      <tp t="e">
        <v>#N/A</v>
        <stp/>
        <stp>##V3_BDHV12</stp>
        <stp>S0133Z 19Y BLC2 Curncy</stp>
        <stp>Mid</stp>
        <stp>30/12/2016</stp>
        <stp>30/12/2016</stp>
        <stp>[Fichier Market data Bloomberg Multicurve.xlsm]EUR!R73C18</stp>
        <tr r="R73" s="4"/>
      </tp>
      <tp t="e">
        <v>#N/A</v>
        <stp/>
        <stp>##V3_BDHV12</stp>
        <stp>S0314Z 36Y BLC2 Curncy</stp>
        <stp>Mid</stp>
        <stp>30/12/2016</stp>
        <stp>30/12/2016</stp>
        <stp>[Fichier Market data Bloomberg Multicurve.xlsm]EUR!R90C96</stp>
        <tr r="CR90" s="4"/>
      </tp>
      <tp t="e">
        <v>#N/A</v>
        <stp/>
        <stp>##V3_BDHV12</stp>
        <stp>S0307D 27M BLC2 Curncy</stp>
        <stp>Mid</stp>
        <stp>30/12/2016</stp>
        <stp>30/12/2016</stp>
        <stp>[Fichier Market data Bloomberg Multicurve.xlsm]JPY!R33C40</stp>
        <tr r="AN33" s="8"/>
      </tp>
      <tp t="e">
        <v>#N/A</v>
        <stp/>
        <stp>##V3_BDHV12</stp>
        <stp>S0234D 18Y BLC2 Curncy</stp>
        <stp>Mid</stp>
        <stp>30/12/2016</stp>
        <stp>30/12/2016</stp>
        <stp>[Fichier Market data Bloomberg Multicurve.xlsm]CHF!R72C19</stp>
        <tr r="S72" s="7"/>
      </tp>
      <tp t="e">
        <v>#N/A</v>
        <stp/>
        <stp>##V3_BDHV12</stp>
        <stp>S0307Z 20Y BLC2 Curncy</stp>
        <stp>Mid</stp>
        <stp>30/12/2016</stp>
        <stp>30/12/2016</stp>
        <stp>[Fichier Market data Bloomberg Multicurve.xlsm]JPY!R74C39</stp>
        <tr r="AM74" s="8"/>
      </tp>
      <tp t="e">
        <v>#N/A</v>
        <stp/>
        <stp>##V3_BDHV12</stp>
        <stp>S0307D 27Q BLC2 Curncy</stp>
        <stp>Mid</stp>
        <stp>30/12/2016</stp>
        <stp>30/12/2016</stp>
        <stp>[Fichier Market data Bloomberg Multicurve.xlsm]JPY!R51C40</stp>
        <tr r="AN51" s="8"/>
      </tp>
      <tp t="e">
        <v>#N/A</v>
        <stp/>
        <stp>##V3_BDHV12</stp>
        <stp>S0234Z 18Y BLC2 Curncy</stp>
        <stp>Mid</stp>
        <stp>30/12/2016</stp>
        <stp>30/12/2016</stp>
        <stp>[Fichier Market data Bloomberg Multicurve.xlsm]CHF!R72C18</stp>
        <tr r="R72" s="7"/>
      </tp>
      <tp t="e">
        <v>#N/A</v>
        <stp/>
        <stp>##V3_BDHV12</stp>
        <stp>S0307D 27Y BLC2 Curncy</stp>
        <stp>Mid</stp>
        <stp>30/12/2016</stp>
        <stp>30/12/2016</stp>
        <stp>[Fichier Market data Bloomberg Multicurve.xlsm]JPY!R81C40</stp>
        <tr r="AN81" s="8"/>
      </tp>
      <tp t="e">
        <v>#N/A</v>
        <stp/>
        <stp>##V3_BDHV12</stp>
        <stp>S0133D 19Y BLC2 Curncy</stp>
        <stp>Mid</stp>
        <stp>30/12/2016</stp>
        <stp>30/12/2016</stp>
        <stp>[Fichier Market data Bloomberg Multicurve.xlsm]EUR!R73C19</stp>
        <tr r="S73" s="4"/>
      </tp>
      <tp t="e">
        <v>#N/A</v>
        <stp/>
        <stp>##V3_BDHV12</stp>
        <stp>S0314D 36Y BLC2 Curncy</stp>
        <stp>Mid</stp>
        <stp>30/12/2016</stp>
        <stp>30/12/2016</stp>
        <stp>[Fichier Market data Bloomberg Multicurve.xlsm]EUR!R90C97</stp>
        <tr r="CS90" s="4"/>
      </tp>
      <tp t="e">
        <v>#N/A</v>
        <stp/>
        <stp>##V3_BDHV12</stp>
        <stp>S0234D 18M BLC2 Curncy</stp>
        <stp>Mid</stp>
        <stp>30/12/2016</stp>
        <stp>30/12/2016</stp>
        <stp>[Fichier Market data Bloomberg Multicurve.xlsm]CHF!R30C19</stp>
        <tr r="S30" s="7"/>
      </tp>
      <tp t="e">
        <v>#N/A</v>
        <stp/>
        <stp>##V3_BDHV12</stp>
        <stp>S0013Z 30M BLC2 Curncy</stp>
        <stp>Mid</stp>
        <stp>30/12/2016</stp>
        <stp>30/12/2016</stp>
        <stp>[Fichier Market data Bloomberg Multicurve.xlsm]JPY!R32C79</stp>
        <tr r="CA32" s="8"/>
      </tp>
      <tp t="e">
        <v>#N/A</v>
        <stp/>
        <stp>##V3_BDHV12</stp>
        <stp>S0133D 19Q BLC2 Curncy</stp>
        <stp>Mid</stp>
        <stp>30/12/2016</stp>
        <stp>30/12/2016</stp>
        <stp>[Fichier Market data Bloomberg Multicurve.xlsm]EUR!R43C19</stp>
        <tr r="S43" s="4"/>
      </tp>
      <tp t="e">
        <v>#N/A</v>
        <stp/>
        <stp>##V3_BDHV12</stp>
        <stp>S0234Z 18Q BLC2 Curncy</stp>
        <stp>Mid</stp>
        <stp>30/12/2016</stp>
        <stp>30/12/2016</stp>
        <stp>[Fichier Market data Bloomberg Multicurve.xlsm]CHF!R42C18</stp>
        <tr r="R42" s="7"/>
      </tp>
      <tp t="e">
        <v>#N/A</v>
        <stp/>
        <stp>##V3_BDHV12</stp>
        <stp>S0042D 50Y BLC2 Curncy</stp>
        <stp>Mid</stp>
        <stp>30/12/2016</stp>
        <stp>30/12/2016</stp>
        <stp>[Fichier Market data Bloomberg Multicurve.xlsm]USD!R104C19</stp>
        <tr r="S104" s="5"/>
      </tp>
      <tp t="e">
        <v>#N/A</v>
        <stp/>
        <stp>##V3_BDHV12</stp>
        <stp>EUBS50  Curncy</stp>
        <stp>Mid</stp>
        <stp>30/12/2016</stp>
        <stp>30/12/2016</stp>
        <stp>[Fichier Market data Bloomberg Multicurve.xlsm]basis!R28C4</stp>
        <tr r="D28" s="13"/>
      </tp>
      <tp t="e">
        <v>#N/A</v>
        <stp/>
        <stp>##V3_BDHV12</stp>
        <stp>JYBC10  Curncy</stp>
        <stp>Mid</stp>
        <stp>30/12/2016</stp>
        <stp>30/12/2016</stp>
        <stp>[Fichier Market data Bloomberg Multicurve.xlsm]basis!R43C8</stp>
        <tr r="H43" s="13"/>
      </tp>
      <tp t="e">
        <v>#N/A</v>
        <stp/>
        <stp>##V3_BDHV12</stp>
        <stp>JYBB10  Curncy</stp>
        <stp>Mid</stp>
        <stp>30/12/2016</stp>
        <stp>30/12/2016</stp>
        <stp>[Fichier Market data Bloomberg Multicurve.xlsm]basis!R43C7</stp>
        <tr r="G43" s="13"/>
      </tp>
      <tp t="e">
        <v>#N/A</v>
        <stp/>
        <stp>##V3_BDHV12</stp>
        <stp>JYBS14  Curncy</stp>
        <stp>Mid</stp>
        <stp>30/12/2016</stp>
        <stp>30/12/2016</stp>
        <stp>[Fichier Market data Bloomberg Multicurve.xlsm]basis!R23C7</stp>
        <tr r="G23" s="13"/>
      </tp>
      <tp t="e">
        <v>#N/A</v>
        <stp/>
        <stp>##V3_BDHV12</stp>
        <stp>S0021D 14Y BLC2 Curncy</stp>
        <stp>Mid</stp>
        <stp>30/12/2016</stp>
        <stp>30/12/2016</stp>
        <stp>[Fichier Market data Bloomberg Multicurve.xlsm]CHF!R68C76</stp>
        <tr r="BX68" s="7"/>
      </tp>
      <tp t="e">
        <v>#N/A</v>
        <stp/>
        <stp>##V3_BDHV12</stp>
        <stp>S0201D 30M BLC2 Curncy</stp>
        <stp>Mid</stp>
        <stp>30/12/2016</stp>
        <stp>30/12/2016</stp>
        <stp>[Fichier Market data Bloomberg Multicurve.xlsm]EUR!R34C58</stp>
        <tr r="BF34" s="4"/>
      </tp>
      <tp t="e">
        <v>#N/A</v>
        <stp/>
        <stp>##V3_BDHV12</stp>
        <stp>S0222D 12Y BLC2 Curncy</stp>
        <stp>Mid</stp>
        <stp>30/12/2016</stp>
        <stp>30/12/2016</stp>
        <stp>[Fichier Market data Bloomberg Multicurve.xlsm]GBP!R66C61</stp>
        <tr r="BI66" s="6"/>
      </tp>
      <tp t="e">
        <v>#N/A</v>
        <stp/>
        <stp>##V3_BDHV12</stp>
        <stp>S0314Z 29Y BLC2 Curncy</stp>
        <stp>Mid</stp>
        <stp>30/12/2016</stp>
        <stp>30/12/2016</stp>
        <stp>[Fichier Market data Bloomberg Multicurve.xlsm]EUR!R83C96</stp>
        <tr r="CR83" s="4"/>
      </tp>
      <tp t="e">
        <v>#N/A</v>
        <stp/>
        <stp>##V3_BDHV12</stp>
        <stp>S0201Z 30Y BLC2 Curncy</stp>
        <stp>Mid</stp>
        <stp>30/12/2016</stp>
        <stp>30/12/2016</stp>
        <stp>[Fichier Market data Bloomberg Multicurve.xlsm]EUR!R84C57</stp>
        <tr r="BE84" s="4"/>
      </tp>
      <tp t="e">
        <v>#N/A</v>
        <stp/>
        <stp>##V3_BDHV12</stp>
        <stp>S0223D 11Y BLC2 Curncy</stp>
        <stp>Mid</stp>
        <stp>30/12/2016</stp>
        <stp>30/12/2016</stp>
        <stp>[Fichier Market data Bloomberg Multicurve.xlsm]GBP!R65C40</stp>
        <tr r="AN65" s="6"/>
      </tp>
      <tp t="e">
        <v>#N/A</v>
        <stp/>
        <stp>##V3_BDHV12</stp>
        <stp>S0308Z 35Y BLC2 Curncy</stp>
        <stp>Mid</stp>
        <stp>30/12/2016</stp>
        <stp>30/12/2016</stp>
        <stp>[Fichier Market data Bloomberg Multicurve.xlsm]JPY!R89C60</stp>
        <tr r="BH89" s="8"/>
      </tp>
      <tp t="e">
        <v>#N/A</v>
        <stp/>
        <stp>##V3_BDHV12</stp>
        <stp>S0201Z 30Q BLC2 Curncy</stp>
        <stp>Mid</stp>
        <stp>30/12/2016</stp>
        <stp>30/12/2016</stp>
        <stp>[Fichier Market data Bloomberg Multicurve.xlsm]EUR!R54C57</stp>
        <tr r="BE54" s="4"/>
      </tp>
      <tp t="e">
        <v>#N/A</v>
        <stp/>
        <stp>##V3_BDHV12</stp>
        <stp>S0314Z 29Q BLC2 Curncy</stp>
        <stp>Mid</stp>
        <stp>30/12/2016</stp>
        <stp>30/12/2016</stp>
        <stp>[Fichier Market data Bloomberg Multicurve.xlsm]EUR!R53C96</stp>
        <tr r="CR53" s="4"/>
      </tp>
      <tp t="e">
        <v>#N/A</v>
        <stp/>
        <stp>##V3_BDHV12</stp>
        <stp>S0308Z 35Q BLC2 Curncy</stp>
        <stp>Mid</stp>
        <stp>30/12/2016</stp>
        <stp>30/12/2016</stp>
        <stp>[Fichier Market data Bloomberg Multicurve.xlsm]JPY!R59C60</stp>
        <tr r="BH59" s="8"/>
      </tp>
      <tp t="e">
        <v>#N/A</v>
        <stp/>
        <stp>##V3_BDHV12</stp>
        <stp>S0308D 35Q BLC2 Curncy</stp>
        <stp>Mid</stp>
        <stp>30/12/2016</stp>
        <stp>30/12/2016</stp>
        <stp>[Fichier Market data Bloomberg Multicurve.xlsm]JPY!R59C61</stp>
        <tr r="BI59" s="8"/>
      </tp>
      <tp t="e">
        <v>#N/A</v>
        <stp/>
        <stp>##V3_BDHV12</stp>
        <stp>S0314D 29Q BLC2 Curncy</stp>
        <stp>Mid</stp>
        <stp>30/12/2016</stp>
        <stp>30/12/2016</stp>
        <stp>[Fichier Market data Bloomberg Multicurve.xlsm]EUR!R53C97</stp>
        <tr r="CS53" s="4"/>
      </tp>
      <tp t="e">
        <v>#N/A</v>
        <stp/>
        <stp>##V3_BDHV12</stp>
        <stp>S0307D 38Q BLC2 Curncy</stp>
        <stp>Mid</stp>
        <stp>30/12/2016</stp>
        <stp>30/12/2016</stp>
        <stp>[Fichier Market data Bloomberg Multicurve.xlsm]JPY!R62C40</stp>
        <tr r="AN62" s="8"/>
      </tp>
      <tp t="e">
        <v>#N/A</v>
        <stp/>
        <stp>##V3_BDHV12</stp>
        <stp>S0307D 38Y BLC2 Curncy</stp>
        <stp>Mid</stp>
        <stp>30/12/2016</stp>
        <stp>30/12/2016</stp>
        <stp>[Fichier Market data Bloomberg Multicurve.xlsm]JPY!R92C40</stp>
        <tr r="AN92" s="8"/>
      </tp>
      <tp t="e">
        <v>#N/A</v>
        <stp/>
        <stp>##V3_BDHV12</stp>
        <stp>S0308D 35Y BLC2 Curncy</stp>
        <stp>Mid</stp>
        <stp>30/12/2016</stp>
        <stp>30/12/2016</stp>
        <stp>[Fichier Market data Bloomberg Multicurve.xlsm]JPY!R89C61</stp>
        <tr r="BI89" s="8"/>
      </tp>
      <tp t="e">
        <v>#N/A</v>
        <stp/>
        <stp>##V3_BDHV12</stp>
        <stp>S0201Z 30M BLC2 Curncy</stp>
        <stp>Mid</stp>
        <stp>30/12/2016</stp>
        <stp>30/12/2016</stp>
        <stp>[Fichier Market data Bloomberg Multicurve.xlsm]EUR!R34C57</stp>
        <tr r="BE34" s="4"/>
      </tp>
      <tp t="e">
        <v>#N/A</v>
        <stp/>
        <stp>##V3_BDHV12</stp>
        <stp>S0222Z 12Y BLC2 Curncy</stp>
        <stp>Mid</stp>
        <stp>30/12/2016</stp>
        <stp>30/12/2016</stp>
        <stp>[Fichier Market data Bloomberg Multicurve.xlsm]GBP!R66C60</stp>
        <tr r="BH66" s="6"/>
      </tp>
      <tp t="e">
        <v>#N/A</v>
        <stp/>
        <stp>##V3_BDHV12</stp>
        <stp>S0314D 29Y BLC2 Curncy</stp>
        <stp>Mid</stp>
        <stp>30/12/2016</stp>
        <stp>30/12/2016</stp>
        <stp>[Fichier Market data Bloomberg Multicurve.xlsm]EUR!R83C97</stp>
        <tr r="CS83" s="4"/>
      </tp>
      <tp t="e">
        <v>#N/A</v>
        <stp/>
        <stp>##V3_BDHV12</stp>
        <stp>S0021Z 14Y BLC2 Curncy</stp>
        <stp>Mid</stp>
        <stp>30/12/2016</stp>
        <stp>30/12/2016</stp>
        <stp>[Fichier Market data Bloomberg Multicurve.xlsm]CHF!R68C75</stp>
        <tr r="BW68" s="7"/>
      </tp>
      <tp t="e">
        <v>#N/A</v>
        <stp/>
        <stp>##V3_BDHV12</stp>
        <stp>S0201D 30Y BLC2 Curncy</stp>
        <stp>Mid</stp>
        <stp>30/12/2016</stp>
        <stp>30/12/2016</stp>
        <stp>[Fichier Market data Bloomberg Multicurve.xlsm]EUR!R84C58</stp>
        <tr r="BF84" s="4"/>
      </tp>
      <tp t="e">
        <v>#N/A</v>
        <stp/>
        <stp>##V3_BDHV12</stp>
        <stp>S0223D 11M BLC2 Curncy</stp>
        <stp>Mid</stp>
        <stp>30/12/2016</stp>
        <stp>30/12/2016</stp>
        <stp>[Fichier Market data Bloomberg Multicurve.xlsm]GBP!R27C40</stp>
        <tr r="AN27" s="6"/>
      </tp>
      <tp t="e">
        <v>#N/A</v>
        <stp/>
        <stp>##V3_BDHV12</stp>
        <stp>S0013D 20Y BLC2 Curncy</stp>
        <stp>Mid</stp>
        <stp>30/12/2016</stp>
        <stp>30/12/2016</stp>
        <stp>[Fichier Market data Bloomberg Multicurve.xlsm]JPY!R72C80</stp>
        <tr r="CB72" s="8"/>
      </tp>
      <tp t="e">
        <v>#N/A</v>
        <stp/>
        <stp>##V3_BDHV12</stp>
        <stp>S0201D 30Q BLC2 Curncy</stp>
        <stp>Mid</stp>
        <stp>30/12/2016</stp>
        <stp>30/12/2016</stp>
        <stp>[Fichier Market data Bloomberg Multicurve.xlsm]EUR!R54C58</stp>
        <tr r="BF54" s="4"/>
      </tp>
      <tp t="e">
        <v>#N/A</v>
        <stp/>
        <stp>##V3_BDHV12</stp>
        <stp>S0223Z 16Y BLC2 Curncy</stp>
        <stp>Mid</stp>
        <stp>30/12/2016</stp>
        <stp>30/12/2016</stp>
        <stp>[Fichier Market data Bloomberg Multicurve.xlsm]GBP!R70C39</stp>
        <tr r="AM70" s="6"/>
      </tp>
      <tp t="e">
        <v>#N/A</v>
        <stp/>
        <stp>##V3_BDHV12</stp>
        <stp>S0021D 15Y BLC2 Curncy</stp>
        <stp>Mid</stp>
        <stp>30/12/2016</stp>
        <stp>30/12/2016</stp>
        <stp>[Fichier Market data Bloomberg Multicurve.xlsm]CHF!R69C76</stp>
        <tr r="BX69" s="7"/>
      </tp>
      <tp t="e">
        <v>#N/A</v>
        <stp/>
        <stp>##V3_BDHV12</stp>
        <stp>S0021Z 15M BLC2 Curncy</stp>
        <stp>Mid</stp>
        <stp>30/12/2016</stp>
        <stp>30/12/2016</stp>
        <stp>[Fichier Market data Bloomberg Multicurve.xlsm]CHF!R29C75</stp>
        <tr r="BW29" s="7"/>
      </tp>
      <tp t="e">
        <v>#N/A</v>
        <stp/>
        <stp>##V3_BDHV12</stp>
        <stp>S0222D 13Y BLC2 Curncy</stp>
        <stp>Mid</stp>
        <stp>30/12/2016</stp>
        <stp>30/12/2016</stp>
        <stp>[Fichier Market data Bloomberg Multicurve.xlsm]GBP!R67C61</stp>
        <tr r="BI67" s="6"/>
      </tp>
      <tp t="e">
        <v>#N/A</v>
        <stp/>
        <stp>##V3_BDHV12</stp>
        <stp>S0314Z 28Y BLC2 Curncy</stp>
        <stp>Mid</stp>
        <stp>30/12/2016</stp>
        <stp>30/12/2016</stp>
        <stp>[Fichier Market data Bloomberg Multicurve.xlsm]EUR!R82C96</stp>
        <tr r="CR82" s="4"/>
      </tp>
      <tp t="e">
        <v>#N/A</v>
        <stp/>
        <stp>##V3_BDHV12</stp>
        <stp>S0201Z 31Y BLC2 Curncy</stp>
        <stp>Mid</stp>
        <stp>30/12/2016</stp>
        <stp>30/12/2016</stp>
        <stp>[Fichier Market data Bloomberg Multicurve.xlsm]EUR!R85C57</stp>
        <tr r="BE85" s="4"/>
      </tp>
      <tp t="e">
        <v>#N/A</v>
        <stp/>
        <stp>##V3_BDHV12</stp>
        <stp>S0223D 10Y BLC2 Curncy</stp>
        <stp>Mid</stp>
        <stp>30/12/2016</stp>
        <stp>30/12/2016</stp>
        <stp>[Fichier Market data Bloomberg Multicurve.xlsm]GBP!R64C40</stp>
        <tr r="AN64" s="6"/>
      </tp>
      <tp t="e">
        <v>#N/A</v>
        <stp/>
        <stp>##V3_BDHV12</stp>
        <stp>S0307D 39M BLC2 Curncy</stp>
        <stp>Mid</stp>
        <stp>30/12/2016</stp>
        <stp>30/12/2016</stp>
        <stp>[Fichier Market data Bloomberg Multicurve.xlsm]JPY!R37C40</stp>
        <tr r="AN37" s="8"/>
      </tp>
      <tp t="e">
        <v>#N/A</v>
        <stp/>
        <stp>##V3_BDHV12</stp>
        <stp>S0013D 21M BLC2 Curncy</stp>
        <stp>Mid</stp>
        <stp>30/12/2016</stp>
        <stp>30/12/2016</stp>
        <stp>[Fichier Market data Bloomberg Multicurve.xlsm]JPY!R29C80</stp>
        <tr r="CB29" s="8"/>
      </tp>
      <tp t="e">
        <v>#N/A</v>
        <stp/>
        <stp>##V3_BDHV12</stp>
        <stp>S0308Z 34Y BLC2 Curncy</stp>
        <stp>Mid</stp>
        <stp>30/12/2016</stp>
        <stp>30/12/2016</stp>
        <stp>[Fichier Market data Bloomberg Multicurve.xlsm]JPY!R88C60</stp>
        <tr r="BH88" s="8"/>
      </tp>
      <tp t="e">
        <v>#N/A</v>
        <stp/>
        <stp>##V3_BDHV12</stp>
        <stp>S0201Z 31Q BLC2 Curncy</stp>
        <stp>Mid</stp>
        <stp>30/12/2016</stp>
        <stp>30/12/2016</stp>
        <stp>[Fichier Market data Bloomberg Multicurve.xlsm]EUR!R55C57</stp>
        <tr r="BE55" s="4"/>
      </tp>
      <tp t="e">
        <v>#N/A</v>
        <stp/>
        <stp>##V3_BDHV12</stp>
        <stp>S0308Z 34Q BLC2 Curncy</stp>
        <stp>Mid</stp>
        <stp>30/12/2016</stp>
        <stp>30/12/2016</stp>
        <stp>[Fichier Market data Bloomberg Multicurve.xlsm]JPY!R58C60</stp>
        <tr r="BH58" s="8"/>
      </tp>
      <tp t="e">
        <v>#N/A</v>
        <stp/>
        <stp>##V3_BDHV12</stp>
        <stp>S0013D 21Q BLC2 Curncy</stp>
        <stp>Mid</stp>
        <stp>30/12/2016</stp>
        <stp>30/12/2016</stp>
        <stp>[Fichier Market data Bloomberg Multicurve.xlsm]JPY!R43C80</stp>
        <tr r="CB43" s="8"/>
      </tp>
      <tp t="e">
        <v>#N/A</v>
        <stp/>
        <stp>##V3_BDHV12</stp>
        <stp>S0308D 34Q BLC2 Curncy</stp>
        <stp>Mid</stp>
        <stp>30/12/2016</stp>
        <stp>30/12/2016</stp>
        <stp>[Fichier Market data Bloomberg Multicurve.xlsm]JPY!R58C61</stp>
        <tr r="BI58" s="8"/>
      </tp>
      <tp t="e">
        <v>#N/A</v>
        <stp/>
        <stp>##V3_BDHV12</stp>
        <stp>S0307D 39Q BLC2 Curncy</stp>
        <stp>Mid</stp>
        <stp>30/12/2016</stp>
        <stp>30/12/2016</stp>
        <stp>[Fichier Market data Bloomberg Multicurve.xlsm]JPY!R63C40</stp>
        <tr r="AN63" s="8"/>
      </tp>
      <tp t="e">
        <v>#N/A</v>
        <stp/>
        <stp>##V3_BDHV12</stp>
        <stp>S0307D 39Y BLC2 Curncy</stp>
        <stp>Mid</stp>
        <stp>30/12/2016</stp>
        <stp>30/12/2016</stp>
        <stp>[Fichier Market data Bloomberg Multicurve.xlsm]JPY!R93C40</stp>
        <tr r="AN93" s="8"/>
      </tp>
      <tp t="e">
        <v>#N/A</v>
        <stp/>
        <stp>##V3_BDHV12</stp>
        <stp>S0308D 34Y BLC2 Curncy</stp>
        <stp>Mid</stp>
        <stp>30/12/2016</stp>
        <stp>30/12/2016</stp>
        <stp>[Fichier Market data Bloomberg Multicurve.xlsm]JPY!R88C61</stp>
        <tr r="BI88" s="8"/>
      </tp>
      <tp t="e">
        <v>#N/A</v>
        <stp/>
        <stp>##V3_BDHV12</stp>
        <stp>S0223Z 17Q BLC2 Curncy</stp>
        <stp>Mid</stp>
        <stp>30/12/2016</stp>
        <stp>30/12/2016</stp>
        <stp>[Fichier Market data Bloomberg Multicurve.xlsm]GBP!R41C39</stp>
        <tr r="AM41" s="6"/>
      </tp>
      <tp t="e">
        <v>#N/A</v>
        <stp/>
        <stp>##V3_BDHV12</stp>
        <stp>S0021D 15M BLC2 Curncy</stp>
        <stp>Mid</stp>
        <stp>30/12/2016</stp>
        <stp>30/12/2016</stp>
        <stp>[Fichier Market data Bloomberg Multicurve.xlsm]CHF!R29C76</stp>
        <tr r="BX29" s="7"/>
      </tp>
      <tp t="e">
        <v>#N/A</v>
        <stp/>
        <stp>##V3_BDHV12</stp>
        <stp>S0222Z 13Y BLC2 Curncy</stp>
        <stp>Mid</stp>
        <stp>30/12/2016</stp>
        <stp>30/12/2016</stp>
        <stp>[Fichier Market data Bloomberg Multicurve.xlsm]GBP!R67C60</stp>
        <tr r="BH67" s="6"/>
      </tp>
      <tp t="e">
        <v>#N/A</v>
        <stp/>
        <stp>##V3_BDHV12</stp>
        <stp>S0314D 28Y BLC2 Curncy</stp>
        <stp>Mid</stp>
        <stp>30/12/2016</stp>
        <stp>30/12/2016</stp>
        <stp>[Fichier Market data Bloomberg Multicurve.xlsm]EUR!R82C97</stp>
        <tr r="CS82" s="4"/>
      </tp>
      <tp t="e">
        <v>#N/A</v>
        <stp/>
        <stp>##V3_BDHV12</stp>
        <stp>S0021Z 15Y BLC2 Curncy</stp>
        <stp>Mid</stp>
        <stp>30/12/2016</stp>
        <stp>30/12/2016</stp>
        <stp>[Fichier Market data Bloomberg Multicurve.xlsm]CHF!R69C75</stp>
        <tr r="BW69" s="7"/>
      </tp>
      <tp t="e">
        <v>#N/A</v>
        <stp/>
        <stp>##V3_BDHV12</stp>
        <stp>S0201D 31Y BLC2 Curncy</stp>
        <stp>Mid</stp>
        <stp>30/12/2016</stp>
        <stp>30/12/2016</stp>
        <stp>[Fichier Market data Bloomberg Multicurve.xlsm]EUR!R85C58</stp>
        <tr r="BF85" s="4"/>
      </tp>
      <tp t="e">
        <v>#N/A</v>
        <stp/>
        <stp>##V3_BDHV12</stp>
        <stp>S0223D 10M BLC2 Curncy</stp>
        <stp>Mid</stp>
        <stp>30/12/2016</stp>
        <stp>30/12/2016</stp>
        <stp>[Fichier Market data Bloomberg Multicurve.xlsm]GBP!R26C40</stp>
        <tr r="AN26" s="6"/>
      </tp>
      <tp t="e">
        <v>#N/A</v>
        <stp/>
        <stp>##V3_BDHV12</stp>
        <stp>S0013D 21Y BLC2 Curncy</stp>
        <stp>Mid</stp>
        <stp>30/12/2016</stp>
        <stp>30/12/2016</stp>
        <stp>[Fichier Market data Bloomberg Multicurve.xlsm]JPY!R73C80</stp>
        <tr r="CB73" s="8"/>
      </tp>
      <tp t="e">
        <v>#N/A</v>
        <stp/>
        <stp>##V3_BDHV12</stp>
        <stp>S0201D 31Q BLC2 Curncy</stp>
        <stp>Mid</stp>
        <stp>30/12/2016</stp>
        <stp>30/12/2016</stp>
        <stp>[Fichier Market data Bloomberg Multicurve.xlsm]EUR!R55C58</stp>
        <tr r="BF55" s="4"/>
      </tp>
      <tp t="e">
        <v>#N/A</v>
        <stp/>
        <stp>##V3_BDHV12</stp>
        <stp>S0223Z 17Y BLC2 Curncy</stp>
        <stp>Mid</stp>
        <stp>30/12/2016</stp>
        <stp>30/12/2016</stp>
        <stp>[Fichier Market data Bloomberg Multicurve.xlsm]GBP!R71C39</stp>
        <tr r="AM71" s="6"/>
      </tp>
      <tp t="e">
        <v>#N/A</v>
        <stp/>
        <stp>##V3_BDHV12</stp>
        <stp>S0021D 16Y BLC2 Curncy</stp>
        <stp>Mid</stp>
        <stp>30/12/2016</stp>
        <stp>30/12/2016</stp>
        <stp>[Fichier Market data Bloomberg Multicurve.xlsm]CHF!R70C76</stp>
        <tr r="BX70" s="7"/>
      </tp>
      <tp t="e">
        <v>#N/A</v>
        <stp/>
        <stp>##V3_BDHV12</stp>
        <stp>S0222Z 10M BLC2 Curncy</stp>
        <stp>Mid</stp>
        <stp>30/12/2016</stp>
        <stp>30/12/2016</stp>
        <stp>[Fichier Market data Bloomberg Multicurve.xlsm]GBP!R26C60</stp>
        <tr r="BH26" s="6"/>
      </tp>
      <tp t="e">
        <v>#N/A</v>
        <stp/>
        <stp>##V3_BDHV12</stp>
        <stp>S0222D 10Y BLC2 Curncy</stp>
        <stp>Mid</stp>
        <stp>30/12/2016</stp>
        <stp>30/12/2016</stp>
        <stp>[Fichier Market data Bloomberg Multicurve.xlsm]GBP!R64C61</stp>
        <tr r="BI64" s="6"/>
      </tp>
      <tp t="e">
        <v>#N/A</v>
        <stp/>
        <stp>##V3_BDHV12</stp>
        <stp>S0223D 13Y BLC2 Curncy</stp>
        <stp>Mid</stp>
        <stp>30/12/2016</stp>
        <stp>30/12/2016</stp>
        <stp>[Fichier Market data Bloomberg Multicurve.xlsm]GBP!R67C40</stp>
        <tr r="AN67" s="6"/>
      </tp>
      <tp t="e">
        <v>#N/A</v>
        <stp/>
        <stp>##V3_BDHV12</stp>
        <stp>S0201Z 32Y BLC2 Curncy</stp>
        <stp>Mid</stp>
        <stp>30/12/2016</stp>
        <stp>30/12/2016</stp>
        <stp>[Fichier Market data Bloomberg Multicurve.xlsm]EUR!R86C57</stp>
        <tr r="BE86" s="4"/>
      </tp>
      <tp t="e">
        <v>#N/A</v>
        <stp/>
        <stp>##V3_BDHV12</stp>
        <stp>S0308Z 37Y BLC2 Curncy</stp>
        <stp>Mid</stp>
        <stp>30/12/2016</stp>
        <stp>30/12/2016</stp>
        <stp>[Fichier Market data Bloomberg Multicurve.xlsm]JPY!R91C60</stp>
        <tr r="BH91" s="8"/>
      </tp>
      <tp t="e">
        <v>#N/A</v>
        <stp/>
        <stp>##V3_BDHV12</stp>
        <stp>S0308Z 37Q BLC2 Curncy</stp>
        <stp>Mid</stp>
        <stp>30/12/2016</stp>
        <stp>30/12/2016</stp>
        <stp>[Fichier Market data Bloomberg Multicurve.xlsm]JPY!R61C60</stp>
        <tr r="BH61" s="8"/>
      </tp>
      <tp t="e">
        <v>#N/A</v>
        <stp/>
        <stp>##V3_BDHV12</stp>
        <stp>S0013D 22Q BLC2 Curncy</stp>
        <stp>Mid</stp>
        <stp>30/12/2016</stp>
        <stp>30/12/2016</stp>
        <stp>[Fichier Market data Bloomberg Multicurve.xlsm]JPY!R44C80</stp>
        <tr r="CB44" s="8"/>
      </tp>
      <tp t="e">
        <v>#N/A</v>
        <stp/>
        <stp>##V3_BDHV12</stp>
        <stp>S0308D 37Q BLC2 Curncy</stp>
        <stp>Mid</stp>
        <stp>30/12/2016</stp>
        <stp>30/12/2016</stp>
        <stp>[Fichier Market data Bloomberg Multicurve.xlsm]JPY!R61C61</stp>
        <tr r="BI61" s="8"/>
      </tp>
      <tp t="e">
        <v>#N/A</v>
        <stp/>
        <stp>##V3_BDHV12</stp>
        <stp>S0308D 37Y BLC2 Curncy</stp>
        <stp>Mid</stp>
        <stp>30/12/2016</stp>
        <stp>30/12/2016</stp>
        <stp>[Fichier Market data Bloomberg Multicurve.xlsm]JPY!R91C61</stp>
        <tr r="BI91" s="8"/>
      </tp>
      <tp t="e">
        <v>#N/A</v>
        <stp/>
        <stp>##V3_BDHV12</stp>
        <stp>S0222Z 10Y BLC2 Curncy</stp>
        <stp>Mid</stp>
        <stp>30/12/2016</stp>
        <stp>30/12/2016</stp>
        <stp>[Fichier Market data Bloomberg Multicurve.xlsm]GBP!R64C60</stp>
        <tr r="BH64" s="6"/>
      </tp>
      <tp t="e">
        <v>#N/A</v>
        <stp/>
        <stp>##V3_BDHV12</stp>
        <stp>S0222D 10M BLC2 Curncy</stp>
        <stp>Mid</stp>
        <stp>30/12/2016</stp>
        <stp>30/12/2016</stp>
        <stp>[Fichier Market data Bloomberg Multicurve.xlsm]GBP!R26C61</stp>
        <tr r="BI26" s="6"/>
      </tp>
      <tp t="e">
        <v>#N/A</v>
        <stp/>
        <stp>##V3_BDHV12</stp>
        <stp>S0201D 32Y BLC2 Curncy</stp>
        <stp>Mid</stp>
        <stp>30/12/2016</stp>
        <stp>30/12/2016</stp>
        <stp>[Fichier Market data Bloomberg Multicurve.xlsm]EUR!R86C58</stp>
        <tr r="BF86" s="4"/>
      </tp>
      <tp t="e">
        <v>#N/A</v>
        <stp/>
        <stp>##V3_BDHV12</stp>
        <stp>S0021Z 16Y BLC2 Curncy</stp>
        <stp>Mid</stp>
        <stp>30/12/2016</stp>
        <stp>30/12/2016</stp>
        <stp>[Fichier Market data Bloomberg Multicurve.xlsm]CHF!R70C75</stp>
        <tr r="BW70" s="7"/>
      </tp>
      <tp t="e">
        <v>#N/A</v>
        <stp/>
        <stp>##V3_BDHV12</stp>
        <stp>S0013D 22Y BLC2 Curncy</stp>
        <stp>Mid</stp>
        <stp>30/12/2016</stp>
        <stp>30/12/2016</stp>
        <stp>[Fichier Market data Bloomberg Multicurve.xlsm]JPY!R74C80</stp>
        <tr r="CB74" s="8"/>
      </tp>
      <tp t="e">
        <v>#N/A</v>
        <stp/>
        <stp>##V3_BDHV12</stp>
        <stp>S0223Z 14Y BLC2 Curncy</stp>
        <stp>Mid</stp>
        <stp>30/12/2016</stp>
        <stp>30/12/2016</stp>
        <stp>[Fichier Market data Bloomberg Multicurve.xlsm]GBP!R68C39</stp>
        <tr r="AM68" s="6"/>
      </tp>
      <tp t="e">
        <v>#N/A</v>
        <stp/>
        <stp>##V3_BDHV12</stp>
        <stp>S0023Z 50Y BLC2 Curncy</stp>
        <stp>Mid</stp>
        <stp>30/12/2016</stp>
        <stp>30/12/2016</stp>
        <stp>[Fichier Market data Bloomberg Multicurve.xlsm]USD!R104C37</stp>
        <tr r="AK104" s="5"/>
      </tp>
      <tp t="e">
        <v>#N/A</v>
        <stp/>
        <stp>##V3_BDHV12</stp>
        <stp>S0021D 17Y BLC2 Curncy</stp>
        <stp>Mid</stp>
        <stp>30/12/2016</stp>
        <stp>30/12/2016</stp>
        <stp>[Fichier Market data Bloomberg Multicurve.xlsm]CHF!R71C76</stp>
        <tr r="BX71" s="7"/>
      </tp>
      <tp t="e">
        <v>#N/A</v>
        <stp/>
        <stp>##V3_BDHV12</stp>
        <stp>S0201D 33M BLC2 Curncy</stp>
        <stp>Mid</stp>
        <stp>30/12/2016</stp>
        <stp>30/12/2016</stp>
        <stp>[Fichier Market data Bloomberg Multicurve.xlsm]EUR!R35C58</stp>
        <tr r="BF35" s="4"/>
      </tp>
      <tp t="e">
        <v>#N/A</v>
        <stp/>
        <stp>##V3_BDHV12</stp>
        <stp>S0222Z 11M BLC2 Curncy</stp>
        <stp>Mid</stp>
        <stp>30/12/2016</stp>
        <stp>30/12/2016</stp>
        <stp>[Fichier Market data Bloomberg Multicurve.xlsm]GBP!R27C60</stp>
        <tr r="BH27" s="6"/>
      </tp>
      <tp t="e">
        <v>#N/A</v>
        <stp/>
        <stp>##V3_BDHV12</stp>
        <stp>S0222D 11Y BLC2 Curncy</stp>
        <stp>Mid</stp>
        <stp>30/12/2016</stp>
        <stp>30/12/2016</stp>
        <stp>[Fichier Market data Bloomberg Multicurve.xlsm]GBP!R65C61</stp>
        <tr r="BI65" s="6"/>
      </tp>
      <tp t="e">
        <v>#N/A</v>
        <stp/>
        <stp>##V3_BDHV12</stp>
        <stp>S0223D 12Y BLC2 Curncy</stp>
        <stp>Mid</stp>
        <stp>30/12/2016</stp>
        <stp>30/12/2016</stp>
        <stp>[Fichier Market data Bloomberg Multicurve.xlsm]GBP!R66C40</stp>
        <tr r="AN66" s="6"/>
      </tp>
      <tp t="e">
        <v>#N/A</v>
        <stp/>
        <stp>##V3_BDHV12</stp>
        <stp>S0201Z 33Y BLC2 Curncy</stp>
        <stp>Mid</stp>
        <stp>30/12/2016</stp>
        <stp>30/12/2016</stp>
        <stp>[Fichier Market data Bloomberg Multicurve.xlsm]EUR!R87C57</stp>
        <tr r="BE87" s="4"/>
      </tp>
      <tp t="e">
        <v>#N/A</v>
        <stp/>
        <stp>##V3_BDHV12</stp>
        <stp>S0308Z 36Y BLC2 Curncy</stp>
        <stp>Mid</stp>
        <stp>30/12/2016</stp>
        <stp>30/12/2016</stp>
        <stp>[Fichier Market data Bloomberg Multicurve.xlsm]JPY!R90C60</stp>
        <tr r="BH90" s="8"/>
      </tp>
      <tp t="e">
        <v>#N/A</v>
        <stp/>
        <stp>##V3_BDHV12</stp>
        <stp>S0201Z 33Q BLC2 Curncy</stp>
        <stp>Mid</stp>
        <stp>30/12/2016</stp>
        <stp>30/12/2016</stp>
        <stp>[Fichier Market data Bloomberg Multicurve.xlsm]EUR!R57C57</stp>
        <tr r="BE57" s="4"/>
      </tp>
      <tp t="e">
        <v>#N/A</v>
        <stp/>
        <stp>##V3_BDHV12</stp>
        <stp>S0223Z 15M BLC2 Curncy</stp>
        <stp>Mid</stp>
        <stp>30/12/2016</stp>
        <stp>30/12/2016</stp>
        <stp>[Fichier Market data Bloomberg Multicurve.xlsm]GBP!R29C39</stp>
        <tr r="AM29" s="6"/>
      </tp>
      <tp t="e">
        <v>#N/A</v>
        <stp/>
        <stp>##V3_BDHV12</stp>
        <stp>S0021D 17Q BLC2 Curncy</stp>
        <stp>Mid</stp>
        <stp>30/12/2016</stp>
        <stp>30/12/2016</stp>
        <stp>[Fichier Market data Bloomberg Multicurve.xlsm]CHF!R41C76</stp>
        <tr r="BX41" s="7"/>
      </tp>
      <tp t="e">
        <v>#N/A</v>
        <stp/>
        <stp>##V3_BDHV12</stp>
        <stp>S0013D 23Q BLC2 Curncy</stp>
        <stp>Mid</stp>
        <stp>30/12/2016</stp>
        <stp>30/12/2016</stp>
        <stp>[Fichier Market data Bloomberg Multicurve.xlsm]JPY!R45C80</stp>
        <tr r="CB45" s="8"/>
      </tp>
      <tp t="e">
        <v>#N/A</v>
        <stp/>
        <stp>##V3_BDHV12</stp>
        <stp>S0021Z 17Q BLC2 Curncy</stp>
        <stp>Mid</stp>
        <stp>30/12/2016</stp>
        <stp>30/12/2016</stp>
        <stp>[Fichier Market data Bloomberg Multicurve.xlsm]CHF!R41C75</stp>
        <tr r="BW41" s="7"/>
      </tp>
      <tp t="e">
        <v>#N/A</v>
        <stp/>
        <stp>##V3_BDHV12</stp>
        <stp>S0308D 36Y BLC2 Curncy</stp>
        <stp>Mid</stp>
        <stp>30/12/2016</stp>
        <stp>30/12/2016</stp>
        <stp>[Fichier Market data Bloomberg Multicurve.xlsm]JPY!R90C61</stp>
        <tr r="BI90" s="8"/>
      </tp>
      <tp t="e">
        <v>#N/A</v>
        <stp/>
        <stp>##V3_BDHV12</stp>
        <stp>S0201Z 33M BLC2 Curncy</stp>
        <stp>Mid</stp>
        <stp>30/12/2016</stp>
        <stp>30/12/2016</stp>
        <stp>[Fichier Market data Bloomberg Multicurve.xlsm]EUR!R35C57</stp>
        <tr r="BE35" s="4"/>
      </tp>
      <tp t="e">
        <v>#N/A</v>
        <stp/>
        <stp>##V3_BDHV12</stp>
        <stp>S0222Z 11Y BLC2 Curncy</stp>
        <stp>Mid</stp>
        <stp>30/12/2016</stp>
        <stp>30/12/2016</stp>
        <stp>[Fichier Market data Bloomberg Multicurve.xlsm]GBP!R65C60</stp>
        <tr r="BH65" s="6"/>
      </tp>
      <tp t="e">
        <v>#N/A</v>
        <stp/>
        <stp>##V3_BDHV12</stp>
        <stp>S0222D 11M BLC2 Curncy</stp>
        <stp>Mid</stp>
        <stp>30/12/2016</stp>
        <stp>30/12/2016</stp>
        <stp>[Fichier Market data Bloomberg Multicurve.xlsm]GBP!R27C61</stp>
        <tr r="BI27" s="6"/>
      </tp>
      <tp t="e">
        <v>#N/A</v>
        <stp/>
        <stp>##V3_BDHV12</stp>
        <stp>S0201D 33Y BLC2 Curncy</stp>
        <stp>Mid</stp>
        <stp>30/12/2016</stp>
        <stp>30/12/2016</stp>
        <stp>[Fichier Market data Bloomberg Multicurve.xlsm]EUR!R87C58</stp>
        <tr r="BF87" s="4"/>
      </tp>
      <tp t="e">
        <v>#N/A</v>
        <stp/>
        <stp>##V3_BDHV12</stp>
        <stp>S0021Z 17Y BLC2 Curncy</stp>
        <stp>Mid</stp>
        <stp>30/12/2016</stp>
        <stp>30/12/2016</stp>
        <stp>[Fichier Market data Bloomberg Multicurve.xlsm]CHF!R71C75</stp>
        <tr r="BW71" s="7"/>
      </tp>
      <tp t="e">
        <v>#N/A</v>
        <stp/>
        <stp>##V3_BDHV12</stp>
        <stp>S0013D 23Y BLC2 Curncy</stp>
        <stp>Mid</stp>
        <stp>30/12/2016</stp>
        <stp>30/12/2016</stp>
        <stp>[Fichier Market data Bloomberg Multicurve.xlsm]JPY!R75C80</stp>
        <tr r="CB75" s="8"/>
      </tp>
      <tp t="e">
        <v>#N/A</v>
        <stp/>
        <stp>##V3_BDHV12</stp>
        <stp>S0201D 33Q BLC2 Curncy</stp>
        <stp>Mid</stp>
        <stp>30/12/2016</stp>
        <stp>30/12/2016</stp>
        <stp>[Fichier Market data Bloomberg Multicurve.xlsm]EUR!R57C58</stp>
        <tr r="BF57" s="4"/>
      </tp>
      <tp t="e">
        <v>#N/A</v>
        <stp/>
        <stp>##V3_BDHV12</stp>
        <stp>S0223Z 15Y BLC2 Curncy</stp>
        <stp>Mid</stp>
        <stp>30/12/2016</stp>
        <stp>30/12/2016</stp>
        <stp>[Fichier Market data Bloomberg Multicurve.xlsm]GBP!R69C39</stp>
        <tr r="AM69" s="6"/>
      </tp>
      <tp t="e">
        <v>#N/A</v>
        <stp/>
        <stp>##V3_BDHV12</stp>
        <stp>S0022D 18Q BLC2 Curncy</stp>
        <stp>Mid</stp>
        <stp>30/12/2016</stp>
        <stp>30/12/2016</stp>
        <stp>[Fichier Market data Bloomberg Multicurve.xlsm]GBP!R42C81</stp>
        <tr r="CC42" s="6"/>
      </tp>
      <tp t="e">
        <v>#N/A</v>
        <stp/>
        <stp>##V3_BDHV12</stp>
        <stp>S0021D 10Y BLC2 Curncy</stp>
        <stp>Mid</stp>
        <stp>30/12/2016</stp>
        <stp>30/12/2016</stp>
        <stp>[Fichier Market data Bloomberg Multicurve.xlsm]CHF!R64C76</stp>
        <tr r="BX64" s="7"/>
      </tp>
      <tp t="e">
        <v>#N/A</v>
        <stp/>
        <stp>##V3_BDHV12</stp>
        <stp>S0022Z 18M BLC2 Curncy</stp>
        <stp>Mid</stp>
        <stp>30/12/2016</stp>
        <stp>30/12/2016</stp>
        <stp>[Fichier Market data Bloomberg Multicurve.xlsm]GBP!R30C80</stp>
        <tr r="CB30" s="6"/>
      </tp>
      <tp t="e">
        <v>#N/A</v>
        <stp/>
        <stp>##V3_BDHV12</stp>
        <stp>S0021Z 10M BLC2 Curncy</stp>
        <stp>Mid</stp>
        <stp>30/12/2016</stp>
        <stp>30/12/2016</stp>
        <stp>[Fichier Market data Bloomberg Multicurve.xlsm]CHF!R26C75</stp>
        <tr r="BW26" s="7"/>
      </tp>
      <tp t="e">
        <v>#N/A</v>
        <stp/>
        <stp>##V3_BDHV12</stp>
        <stp>S0201Z 34Y BLC2 Curncy</stp>
        <stp>Mid</stp>
        <stp>30/12/2016</stp>
        <stp>30/12/2016</stp>
        <stp>[Fichier Market data Bloomberg Multicurve.xlsm]EUR!R88C57</stp>
        <tr r="BE88" s="4"/>
      </tp>
      <tp t="e">
        <v>#N/A</v>
        <stp/>
        <stp>##V3_BDHV12</stp>
        <stp>S0223D 15Y BLC2 Curncy</stp>
        <stp>Mid</stp>
        <stp>30/12/2016</stp>
        <stp>30/12/2016</stp>
        <stp>[Fichier Market data Bloomberg Multicurve.xlsm]GBP!R69C40</stp>
        <tr r="AN69" s="6"/>
      </tp>
      <tp t="e">
        <v>#N/A</v>
        <stp/>
        <stp>##V3_BDHV12</stp>
        <stp>S0022D 18Y BLC2 Curncy</stp>
        <stp>Mid</stp>
        <stp>30/12/2016</stp>
        <stp>30/12/2016</stp>
        <stp>[Fichier Market data Bloomberg Multicurve.xlsm]GBP!R72C81</stp>
        <tr r="CC72" s="6"/>
      </tp>
      <tp t="e">
        <v>#N/A</v>
        <stp/>
        <stp>##V3_BDHV12</stp>
        <stp>S0222D 16Y BLC2 Curncy</stp>
        <stp>Mid</stp>
        <stp>30/12/2016</stp>
        <stp>30/12/2016</stp>
        <stp>[Fichier Market data Bloomberg Multicurve.xlsm]GBP!R70C61</stp>
        <tr r="BI70" s="6"/>
      </tp>
      <tp t="e">
        <v>#N/A</v>
        <stp/>
        <stp>##V3_BDHV12</stp>
        <stp>S0308Z 31Y BLC2 Curncy</stp>
        <stp>Mid</stp>
        <stp>30/12/2016</stp>
        <stp>30/12/2016</stp>
        <stp>[Fichier Market data Bloomberg Multicurve.xlsm]JPY!R85C60</stp>
        <tr r="BH85" s="8"/>
      </tp>
      <tp t="e">
        <v>#N/A</v>
        <stp/>
        <stp>##V3_BDHV12</stp>
        <stp>S0201Z 34Q BLC2 Curncy</stp>
        <stp>Mid</stp>
        <stp>30/12/2016</stp>
        <stp>30/12/2016</stp>
        <stp>[Fichier Market data Bloomberg Multicurve.xlsm]EUR!R58C57</stp>
        <tr r="BE58" s="4"/>
      </tp>
      <tp t="e">
        <v>#N/A</v>
        <stp/>
        <stp>##V3_BDHV12</stp>
        <stp>S0308Z 31Q BLC2 Curncy</stp>
        <stp>Mid</stp>
        <stp>30/12/2016</stp>
        <stp>30/12/2016</stp>
        <stp>[Fichier Market data Bloomberg Multicurve.xlsm]JPY!R55C60</stp>
        <tr r="BH55" s="8"/>
      </tp>
      <tp t="e">
        <v>#N/A</v>
        <stp/>
        <stp>##V3_BDHV12</stp>
        <stp>S0308D 31Q BLC2 Curncy</stp>
        <stp>Mid</stp>
        <stp>30/12/2016</stp>
        <stp>30/12/2016</stp>
        <stp>[Fichier Market data Bloomberg Multicurve.xlsm]JPY!R55C61</stp>
        <tr r="BI55" s="8"/>
      </tp>
      <tp t="e">
        <v>#N/A</v>
        <stp/>
        <stp>##V3_BDHV12</stp>
        <stp>S0308D 31Y BLC2 Curncy</stp>
        <stp>Mid</stp>
        <stp>30/12/2016</stp>
        <stp>30/12/2016</stp>
        <stp>[Fichier Market data Bloomberg Multicurve.xlsm]JPY!R85C61</stp>
        <tr r="BI85" s="8"/>
      </tp>
      <tp t="e">
        <v>#N/A</v>
        <stp/>
        <stp>##V3_BDHV12</stp>
        <stp>S0021D 10M BLC2 Curncy</stp>
        <stp>Mid</stp>
        <stp>30/12/2016</stp>
        <stp>30/12/2016</stp>
        <stp>[Fichier Market data Bloomberg Multicurve.xlsm]CHF!R26C76</stp>
        <tr r="BX26" s="7"/>
      </tp>
      <tp t="e">
        <v>#N/A</v>
        <stp/>
        <stp>##V3_BDHV12</stp>
        <stp>S0022Z 18Y BLC2 Curncy</stp>
        <stp>Mid</stp>
        <stp>30/12/2016</stp>
        <stp>30/12/2016</stp>
        <stp>[Fichier Market data Bloomberg Multicurve.xlsm]GBP!R72C80</stp>
        <tr r="CB72" s="6"/>
      </tp>
      <tp t="e">
        <v>#N/A</v>
        <stp/>
        <stp>##V3_BDHV12</stp>
        <stp>S0222Z 16Y BLC2 Curncy</stp>
        <stp>Mid</stp>
        <stp>30/12/2016</stp>
        <stp>30/12/2016</stp>
        <stp>[Fichier Market data Bloomberg Multicurve.xlsm]GBP!R70C60</stp>
        <tr r="BH70" s="6"/>
      </tp>
      <tp t="e">
        <v>#N/A</v>
        <stp/>
        <stp>##V3_BDHV12</stp>
        <stp>S0021Z 10Y BLC2 Curncy</stp>
        <stp>Mid</stp>
        <stp>30/12/2016</stp>
        <stp>30/12/2016</stp>
        <stp>[Fichier Market data Bloomberg Multicurve.xlsm]CHF!R64C75</stp>
        <tr r="BW64" s="7"/>
      </tp>
      <tp t="e">
        <v>#N/A</v>
        <stp/>
        <stp>##V3_BDHV12</stp>
        <stp>S0201D 34Y BLC2 Curncy</stp>
        <stp>Mid</stp>
        <stp>30/12/2016</stp>
        <stp>30/12/2016</stp>
        <stp>[Fichier Market data Bloomberg Multicurve.xlsm]EUR!R88C58</stp>
        <tr r="BF88" s="4"/>
      </tp>
      <tp t="e">
        <v>#N/A</v>
        <stp/>
        <stp>##V3_BDHV12</stp>
        <stp>S0223D 15M BLC2 Curncy</stp>
        <stp>Mid</stp>
        <stp>30/12/2016</stp>
        <stp>30/12/2016</stp>
        <stp>[Fichier Market data Bloomberg Multicurve.xlsm]GBP!R29C40</stp>
        <tr r="AN29" s="6"/>
      </tp>
      <tp t="e">
        <v>#N/A</v>
        <stp/>
        <stp>##V3_BDHV12</stp>
        <stp>S0022D 18M BLC2 Curncy</stp>
        <stp>Mid</stp>
        <stp>30/12/2016</stp>
        <stp>30/12/2016</stp>
        <stp>[Fichier Market data Bloomberg Multicurve.xlsm]GBP!R30C81</stp>
        <tr r="CC30" s="6"/>
      </tp>
      <tp t="e">
        <v>#N/A</v>
        <stp/>
        <stp>##V3_BDHV12</stp>
        <stp>S0013D 24Y BLC2 Curncy</stp>
        <stp>Mid</stp>
        <stp>30/12/2016</stp>
        <stp>30/12/2016</stp>
        <stp>[Fichier Market data Bloomberg Multicurve.xlsm]JPY!R76C80</stp>
        <tr r="CB76" s="8"/>
      </tp>
      <tp t="e">
        <v>#N/A</v>
        <stp/>
        <stp>##V3_BDHV12</stp>
        <stp>S0201D 34Q BLC2 Curncy</stp>
        <stp>Mid</stp>
        <stp>30/12/2016</stp>
        <stp>30/12/2016</stp>
        <stp>[Fichier Market data Bloomberg Multicurve.xlsm]EUR!R58C58</stp>
        <tr r="BF58" s="4"/>
      </tp>
      <tp t="e">
        <v>#N/A</v>
        <stp/>
        <stp>##V3_BDHV12</stp>
        <stp>S0022Z 18Q BLC2 Curncy</stp>
        <stp>Mid</stp>
        <stp>30/12/2016</stp>
        <stp>30/12/2016</stp>
        <stp>[Fichier Market data Bloomberg Multicurve.xlsm]GBP!R42C80</stp>
        <tr r="CB42" s="6"/>
      </tp>
      <tp t="e">
        <v>#N/A</v>
        <stp/>
        <stp>##V3_BDHV12</stp>
        <stp>S0223Z 12Y BLC2 Curncy</stp>
        <stp>Mid</stp>
        <stp>30/12/2016</stp>
        <stp>30/12/2016</stp>
        <stp>[Fichier Market data Bloomberg Multicurve.xlsm]GBP!R66C39</stp>
        <tr r="AM66" s="6"/>
      </tp>
      <tp t="e">
        <v>#N/A</v>
        <stp/>
        <stp>##V3_BDHV12</stp>
        <stp>S0022D 19Q BLC2 Curncy</stp>
        <stp>Mid</stp>
        <stp>30/12/2016</stp>
        <stp>30/12/2016</stp>
        <stp>[Fichier Market data Bloomberg Multicurve.xlsm]GBP!R43C81</stp>
        <tr r="CC43" s="6"/>
      </tp>
      <tp t="e">
        <v>#N/A</v>
        <stp/>
        <stp>##V3_BDHV12</stp>
        <stp>S0222D 17Q BLC2 Curncy</stp>
        <stp>Mid</stp>
        <stp>30/12/2016</stp>
        <stp>30/12/2016</stp>
        <stp>[Fichier Market data Bloomberg Multicurve.xlsm]GBP!R41C61</stp>
        <tr r="BI41" s="6"/>
      </tp>
      <tp t="e">
        <v>#N/A</v>
        <stp/>
        <stp>##V3_BDHV12</stp>
        <stp>S0021D 11Y BLC2 Curncy</stp>
        <stp>Mid</stp>
        <stp>30/12/2016</stp>
        <stp>30/12/2016</stp>
        <stp>[Fichier Market data Bloomberg Multicurve.xlsm]CHF!R65C76</stp>
        <tr r="BX65" s="7"/>
      </tp>
      <tp t="e">
        <v>#N/A</v>
        <stp/>
        <stp>##V3_BDHV12</stp>
        <stp>S0021Z 11M BLC2 Curncy</stp>
        <stp>Mid</stp>
        <stp>30/12/2016</stp>
        <stp>30/12/2016</stp>
        <stp>[Fichier Market data Bloomberg Multicurve.xlsm]CHF!R27C75</stp>
        <tr r="BW27" s="7"/>
      </tp>
      <tp t="e">
        <v>#N/A</v>
        <stp/>
        <stp>##V3_BDHV12</stp>
        <stp>S0201Z 35Y BLC2 Curncy</stp>
        <stp>Mid</stp>
        <stp>30/12/2016</stp>
        <stp>30/12/2016</stp>
        <stp>[Fichier Market data Bloomberg Multicurve.xlsm]EUR!R89C57</stp>
        <tr r="BE89" s="4"/>
      </tp>
      <tp t="e">
        <v>#N/A</v>
        <stp/>
        <stp>##V3_BDHV12</stp>
        <stp>S0223D 14Y BLC2 Curncy</stp>
        <stp>Mid</stp>
        <stp>30/12/2016</stp>
        <stp>30/12/2016</stp>
        <stp>[Fichier Market data Bloomberg Multicurve.xlsm]GBP!R68C40</stp>
        <tr r="AN68" s="6"/>
      </tp>
      <tp t="e">
        <v>#N/A</v>
        <stp/>
        <stp>##V3_BDHV12</stp>
        <stp>S0022D 19Y BLC2 Curncy</stp>
        <stp>Mid</stp>
        <stp>30/12/2016</stp>
        <stp>30/12/2016</stp>
        <stp>[Fichier Market data Bloomberg Multicurve.xlsm]GBP!R73C81</stp>
        <tr r="CC73" s="6"/>
      </tp>
      <tp t="e">
        <v>#N/A</v>
        <stp/>
        <stp>##V3_BDHV12</stp>
        <stp>S0222D 17Y BLC2 Curncy</stp>
        <stp>Mid</stp>
        <stp>30/12/2016</stp>
        <stp>30/12/2016</stp>
        <stp>[Fichier Market data Bloomberg Multicurve.xlsm]GBP!R71C61</stp>
        <tr r="BI71" s="6"/>
      </tp>
      <tp t="e">
        <v>#N/A</v>
        <stp/>
        <stp>##V3_BDHV12</stp>
        <stp>S0308D 30M BLC2 Curncy</stp>
        <stp>Mid</stp>
        <stp>30/12/2016</stp>
        <stp>30/12/2016</stp>
        <stp>[Fichier Market data Bloomberg Multicurve.xlsm]JPY!R34C61</stp>
        <tr r="BI34" s="8"/>
      </tp>
      <tp t="e">
        <v>#N/A</v>
        <stp/>
        <stp>##V3_BDHV12</stp>
        <stp>S0308Z 30Y BLC2 Curncy</stp>
        <stp>Mid</stp>
        <stp>30/12/2016</stp>
        <stp>30/12/2016</stp>
        <stp>[Fichier Market data Bloomberg Multicurve.xlsm]JPY!R84C60</stp>
        <tr r="BH84" s="8"/>
      </tp>
      <tp t="e">
        <v>#N/A</v>
        <stp/>
        <stp>##V3_BDHV12</stp>
        <stp>S0201Z 35Q BLC2 Curncy</stp>
        <stp>Mid</stp>
        <stp>30/12/2016</stp>
        <stp>30/12/2016</stp>
        <stp>[Fichier Market data Bloomberg Multicurve.xlsm]EUR!R59C57</stp>
        <tr r="BE59" s="4"/>
      </tp>
      <tp t="e">
        <v>#N/A</v>
        <stp/>
        <stp>##V3_BDHV12</stp>
        <stp>S0308Z 30Q BLC2 Curncy</stp>
        <stp>Mid</stp>
        <stp>30/12/2016</stp>
        <stp>30/12/2016</stp>
        <stp>[Fichier Market data Bloomberg Multicurve.xlsm]JPY!R54C60</stp>
        <tr r="BH54" s="8"/>
      </tp>
      <tp t="e">
        <v>#N/A</v>
        <stp/>
        <stp>##V3_BDHV12</stp>
        <stp>S0013D 25Q BLC2 Curncy</stp>
        <stp>Mid</stp>
        <stp>30/12/2016</stp>
        <stp>30/12/2016</stp>
        <stp>[Fichier Market data Bloomberg Multicurve.xlsm]JPY!R47C80</stp>
        <tr r="CB47" s="8"/>
      </tp>
      <tp t="e">
        <v>#N/A</v>
        <stp/>
        <stp>##V3_BDHV12</stp>
        <stp>S0308D 30Q BLC2 Curncy</stp>
        <stp>Mid</stp>
        <stp>30/12/2016</stp>
        <stp>30/12/2016</stp>
        <stp>[Fichier Market data Bloomberg Multicurve.xlsm]JPY!R54C61</stp>
        <tr r="BI54" s="8"/>
      </tp>
      <tp t="e">
        <v>#N/A</v>
        <stp/>
        <stp>##V3_BDHV12</stp>
        <stp>S0308D 30Y BLC2 Curncy</stp>
        <stp>Mid</stp>
        <stp>30/12/2016</stp>
        <stp>30/12/2016</stp>
        <stp>[Fichier Market data Bloomberg Multicurve.xlsm]JPY!R84C61</stp>
        <tr r="BI84" s="8"/>
      </tp>
      <tp t="e">
        <v>#N/A</v>
        <stp/>
        <stp>##V3_BDHV12</stp>
        <stp>S0308Z 30M BLC2 Curncy</stp>
        <stp>Mid</stp>
        <stp>30/12/2016</stp>
        <stp>30/12/2016</stp>
        <stp>[Fichier Market data Bloomberg Multicurve.xlsm]JPY!R34C60</stp>
        <tr r="BH34" s="8"/>
      </tp>
      <tp t="e">
        <v>#N/A</v>
        <stp/>
        <stp>##V3_BDHV12</stp>
        <stp>S0021D 11M BLC2 Curncy</stp>
        <stp>Mid</stp>
        <stp>30/12/2016</stp>
        <stp>30/12/2016</stp>
        <stp>[Fichier Market data Bloomberg Multicurve.xlsm]CHF!R27C76</stp>
        <tr r="BX27" s="7"/>
      </tp>
      <tp t="e">
        <v>#N/A</v>
        <stp/>
        <stp>##V3_BDHV12</stp>
        <stp>S0022Z 19Y BLC2 Curncy</stp>
        <stp>Mid</stp>
        <stp>30/12/2016</stp>
        <stp>30/12/2016</stp>
        <stp>[Fichier Market data Bloomberg Multicurve.xlsm]GBP!R73C80</stp>
        <tr r="CB73" s="6"/>
      </tp>
      <tp t="e">
        <v>#N/A</v>
        <stp/>
        <stp>##V3_BDHV12</stp>
        <stp>S0222Z 17Y BLC2 Curncy</stp>
        <stp>Mid</stp>
        <stp>30/12/2016</stp>
        <stp>30/12/2016</stp>
        <stp>[Fichier Market data Bloomberg Multicurve.xlsm]GBP!R71C60</stp>
        <tr r="BH71" s="6"/>
      </tp>
      <tp t="e">
        <v>#N/A</v>
        <stp/>
        <stp>##V3_BDHV12</stp>
        <stp>S0021Z 11Y BLC2 Curncy</stp>
        <stp>Mid</stp>
        <stp>30/12/2016</stp>
        <stp>30/12/2016</stp>
        <stp>[Fichier Market data Bloomberg Multicurve.xlsm]CHF!R65C75</stp>
        <tr r="BW65" s="7"/>
      </tp>
      <tp t="e">
        <v>#N/A</v>
        <stp/>
        <stp>##V3_BDHV12</stp>
        <stp>S0201D 35Y BLC2 Curncy</stp>
        <stp>Mid</stp>
        <stp>30/12/2016</stp>
        <stp>30/12/2016</stp>
        <stp>[Fichier Market data Bloomberg Multicurve.xlsm]EUR!R89C58</stp>
        <tr r="BF89" s="4"/>
      </tp>
      <tp t="e">
        <v>#N/A</v>
        <stp/>
        <stp>##V3_BDHV12</stp>
        <stp>S0013D 25Y BLC2 Curncy</stp>
        <stp>Mid</stp>
        <stp>30/12/2016</stp>
        <stp>30/12/2016</stp>
        <stp>[Fichier Market data Bloomberg Multicurve.xlsm]JPY!R77C80</stp>
        <tr r="CB77" s="8"/>
      </tp>
      <tp t="e">
        <v>#N/A</v>
        <stp/>
        <stp>##V3_BDHV12</stp>
        <stp>S0201D 35Q BLC2 Curncy</stp>
        <stp>Mid</stp>
        <stp>30/12/2016</stp>
        <stp>30/12/2016</stp>
        <stp>[Fichier Market data Bloomberg Multicurve.xlsm]EUR!R59C58</stp>
        <tr r="BF59" s="4"/>
      </tp>
      <tp t="e">
        <v>#N/A</v>
        <stp/>
        <stp>##V3_BDHV12</stp>
        <stp>S0022Z 19Q BLC2 Curncy</stp>
        <stp>Mid</stp>
        <stp>30/12/2016</stp>
        <stp>30/12/2016</stp>
        <stp>[Fichier Market data Bloomberg Multicurve.xlsm]GBP!R43C80</stp>
        <tr r="CB43" s="6"/>
      </tp>
      <tp t="e">
        <v>#N/A</v>
        <stp/>
        <stp>##V3_BDHV12</stp>
        <stp>S0222Z 17Q BLC2 Curncy</stp>
        <stp>Mid</stp>
        <stp>30/12/2016</stp>
        <stp>30/12/2016</stp>
        <stp>[Fichier Market data Bloomberg Multicurve.xlsm]GBP!R41C60</stp>
        <tr r="BH41" s="6"/>
      </tp>
      <tp t="e">
        <v>#N/A</v>
        <stp/>
        <stp>##V3_BDHV12</stp>
        <stp>S0223Z 13Y BLC2 Curncy</stp>
        <stp>Mid</stp>
        <stp>30/12/2016</stp>
        <stp>30/12/2016</stp>
        <stp>[Fichier Market data Bloomberg Multicurve.xlsm]GBP!R67C39</stp>
        <tr r="AM67" s="6"/>
      </tp>
      <tp t="e">
        <v>#N/A</v>
        <stp/>
        <stp>##V3_BDHV12</stp>
        <stp>S0013Z 29Y BLC2 Curncy</stp>
        <stp>Mid</stp>
        <stp>30/12/2016</stp>
        <stp>30/12/2016</stp>
        <stp>[Fichier Market data Bloomberg Multicurve.xlsm]JPY!R81C79</stp>
        <tr r="CA81" s="8"/>
      </tp>
      <tp t="e">
        <v>#N/A</v>
        <stp/>
        <stp>##V3_BDHV12</stp>
        <stp>S0307Z 39Y BLC2 Curncy</stp>
        <stp>Mid</stp>
        <stp>30/12/2016</stp>
        <stp>30/12/2016</stp>
        <stp>[Fichier Market data Bloomberg Multicurve.xlsm]JPY!R93C39</stp>
        <tr r="AM93" s="8"/>
      </tp>
      <tp t="e">
        <v>#N/A</v>
        <stp/>
        <stp>##V3_BDHV12</stp>
        <stp>S0223D 17Q BLC2 Curncy</stp>
        <stp>Mid</stp>
        <stp>30/12/2016</stp>
        <stp>30/12/2016</stp>
        <stp>[Fichier Market data Bloomberg Multicurve.xlsm]GBP!R41C40</stp>
        <tr r="AN41" s="6"/>
      </tp>
      <tp t="e">
        <v>#N/A</v>
        <stp/>
        <stp>##V3_BDHV12</stp>
        <stp>S0307Z 39Q BLC2 Curncy</stp>
        <stp>Mid</stp>
        <stp>30/12/2016</stp>
        <stp>30/12/2016</stp>
        <stp>[Fichier Market data Bloomberg Multicurve.xlsm]JPY!R63C39</stp>
        <tr r="AM63" s="8"/>
      </tp>
      <tp t="e">
        <v>#N/A</v>
        <stp/>
        <stp>##V3_BDHV12</stp>
        <stp>S0021D 12Y BLC2 Curncy</stp>
        <stp>Mid</stp>
        <stp>30/12/2016</stp>
        <stp>30/12/2016</stp>
        <stp>[Fichier Market data Bloomberg Multicurve.xlsm]CHF!R66C76</stp>
        <tr r="BX66" s="7"/>
      </tp>
      <tp t="e">
        <v>#N/A</v>
        <stp/>
        <stp>##V3_BDHV12</stp>
        <stp>S0013Z 29Q BLC2 Curncy</stp>
        <stp>Mid</stp>
        <stp>30/12/2016</stp>
        <stp>30/12/2016</stp>
        <stp>[Fichier Market data Bloomberg Multicurve.xlsm]JPY!R51C79</stp>
        <tr r="CA51" s="8"/>
      </tp>
      <tp t="e">
        <v>#N/A</v>
        <stp/>
        <stp>##V3_BDHV12</stp>
        <stp>S0222D 14Y BLC2 Curncy</stp>
        <stp>Mid</stp>
        <stp>30/12/2016</stp>
        <stp>30/12/2016</stp>
        <stp>[Fichier Market data Bloomberg Multicurve.xlsm]GBP!R68C61</stp>
        <tr r="BI68" s="6"/>
      </tp>
      <tp t="e">
        <v>#N/A</v>
        <stp/>
        <stp>##V3_BDHV12</stp>
        <stp>S0201Z 36Y BLC2 Curncy</stp>
        <stp>Mid</stp>
        <stp>30/12/2016</stp>
        <stp>30/12/2016</stp>
        <stp>[Fichier Market data Bloomberg Multicurve.xlsm]EUR!R90C57</stp>
        <tr r="BE90" s="4"/>
      </tp>
      <tp t="e">
        <v>#N/A</v>
        <stp/>
        <stp>##V3_BDHV12</stp>
        <stp>S0223D 17Y BLC2 Curncy</stp>
        <stp>Mid</stp>
        <stp>30/12/2016</stp>
        <stp>30/12/2016</stp>
        <stp>[Fichier Market data Bloomberg Multicurve.xlsm]GBP!R71C40</stp>
        <tr r="AN71" s="6"/>
      </tp>
      <tp t="e">
        <v>#N/A</v>
        <stp/>
        <stp>##V3_BDHV12</stp>
        <stp>S0308Z 33Y BLC2 Curncy</stp>
        <stp>Mid</stp>
        <stp>30/12/2016</stp>
        <stp>30/12/2016</stp>
        <stp>[Fichier Market data Bloomberg Multicurve.xlsm]JPY!R87C60</stp>
        <tr r="BH87" s="8"/>
      </tp>
      <tp t="e">
        <v>#N/A</v>
        <stp/>
        <stp>##V3_BDHV12</stp>
        <stp>S0308D 33M BLC2 Curncy</stp>
        <stp>Mid</stp>
        <stp>30/12/2016</stp>
        <stp>30/12/2016</stp>
        <stp>[Fichier Market data Bloomberg Multicurve.xlsm]JPY!R35C61</stp>
        <tr r="BI35" s="8"/>
      </tp>
      <tp t="e">
        <v>#N/A</v>
        <stp/>
        <stp>##V3_BDHV12</stp>
        <stp>S0308Z 33Q BLC2 Curncy</stp>
        <stp>Mid</stp>
        <stp>30/12/2016</stp>
        <stp>30/12/2016</stp>
        <stp>[Fichier Market data Bloomberg Multicurve.xlsm]JPY!R57C60</stp>
        <tr r="BH57" s="8"/>
      </tp>
      <tp t="e">
        <v>#N/A</v>
        <stp/>
        <stp>##V3_BDHV12</stp>
        <stp>S0223Z 10M BLC2 Curncy</stp>
        <stp>Mid</stp>
        <stp>30/12/2016</stp>
        <stp>30/12/2016</stp>
        <stp>[Fichier Market data Bloomberg Multicurve.xlsm]GBP!R26C39</stp>
        <tr r="AM26" s="6"/>
      </tp>
      <tp t="e">
        <v>#N/A</v>
        <stp/>
        <stp>##V3_BDHV12</stp>
        <stp>S0308D 33Q BLC2 Curncy</stp>
        <stp>Mid</stp>
        <stp>30/12/2016</stp>
        <stp>30/12/2016</stp>
        <stp>[Fichier Market data Bloomberg Multicurve.xlsm]JPY!R57C61</stp>
        <tr r="BI57" s="8"/>
      </tp>
      <tp t="e">
        <v>#N/A</v>
        <stp/>
        <stp>##V3_BDHV12</stp>
        <stp>S0013D 26Q BLC2 Curncy</stp>
        <stp>Mid</stp>
        <stp>30/12/2016</stp>
        <stp>30/12/2016</stp>
        <stp>[Fichier Market data Bloomberg Multicurve.xlsm]JPY!R48C80</stp>
        <tr r="CB48" s="8"/>
      </tp>
      <tp t="e">
        <v>#N/A</v>
        <stp/>
        <stp>##V3_BDHV12</stp>
        <stp>S0308D 33Y BLC2 Curncy</stp>
        <stp>Mid</stp>
        <stp>30/12/2016</stp>
        <stp>30/12/2016</stp>
        <stp>[Fichier Market data Bloomberg Multicurve.xlsm]JPY!R87C61</stp>
        <tr r="BI87" s="8"/>
      </tp>
      <tp t="e">
        <v>#N/A</v>
        <stp/>
        <stp>##V3_BDHV12</stp>
        <stp>S0308Z 33M BLC2 Curncy</stp>
        <stp>Mid</stp>
        <stp>30/12/2016</stp>
        <stp>30/12/2016</stp>
        <stp>[Fichier Market data Bloomberg Multicurve.xlsm]JPY!R35C60</stp>
        <tr r="BH35" s="8"/>
      </tp>
      <tp t="e">
        <v>#N/A</v>
        <stp/>
        <stp>##V3_BDHV12</stp>
        <stp>S0222Z 14Y BLC2 Curncy</stp>
        <stp>Mid</stp>
        <stp>30/12/2016</stp>
        <stp>30/12/2016</stp>
        <stp>[Fichier Market data Bloomberg Multicurve.xlsm]GBP!R68C60</stp>
        <tr r="BH68" s="6"/>
      </tp>
      <tp t="e">
        <v>#N/A</v>
        <stp/>
        <stp>##V3_BDHV12</stp>
        <stp>S0021Z 12Y BLC2 Curncy</stp>
        <stp>Mid</stp>
        <stp>30/12/2016</stp>
        <stp>30/12/2016</stp>
        <stp>[Fichier Market data Bloomberg Multicurve.xlsm]CHF!R66C75</stp>
        <tr r="BW66" s="7"/>
      </tp>
      <tp t="e">
        <v>#N/A</v>
        <stp/>
        <stp>##V3_BDHV12</stp>
        <stp>S0201D 36Y BLC2 Curncy</stp>
        <stp>Mid</stp>
        <stp>30/12/2016</stp>
        <stp>30/12/2016</stp>
        <stp>[Fichier Market data Bloomberg Multicurve.xlsm]EUR!R90C58</stp>
        <tr r="BF90" s="4"/>
      </tp>
      <tp t="e">
        <v>#N/A</v>
        <stp/>
        <stp>##V3_BDHV12</stp>
        <stp>S0013D 26Y BLC2 Curncy</stp>
        <stp>Mid</stp>
        <stp>30/12/2016</stp>
        <stp>30/12/2016</stp>
        <stp>[Fichier Market data Bloomberg Multicurve.xlsm]JPY!R78C80</stp>
        <tr r="CB78" s="8"/>
      </tp>
      <tp t="e">
        <v>#N/A</v>
        <stp/>
        <stp>##V3_BDHV12</stp>
        <stp>S0307Z 39M BLC2 Curncy</stp>
        <stp>Mid</stp>
        <stp>30/12/2016</stp>
        <stp>30/12/2016</stp>
        <stp>[Fichier Market data Bloomberg Multicurve.xlsm]JPY!R37C39</stp>
        <tr r="AM37" s="8"/>
      </tp>
      <tp t="e">
        <v>#N/A</v>
        <stp/>
        <stp>##V3_BDHV12</stp>
        <stp>S0223Z 10Y BLC2 Curncy</stp>
        <stp>Mid</stp>
        <stp>30/12/2016</stp>
        <stp>30/12/2016</stp>
        <stp>[Fichier Market data Bloomberg Multicurve.xlsm]GBP!R64C39</stp>
        <tr r="AM64" s="6"/>
      </tp>
      <tp t="e">
        <v>#N/A</v>
        <stp/>
        <stp>##V3_BDHV12</stp>
        <stp>S0013Z 28Y BLC2 Curncy</stp>
        <stp>Mid</stp>
        <stp>30/12/2016</stp>
        <stp>30/12/2016</stp>
        <stp>[Fichier Market data Bloomberg Multicurve.xlsm]JPY!R80C79</stp>
        <tr r="CA80" s="8"/>
      </tp>
      <tp t="e">
        <v>#N/A</v>
        <stp/>
        <stp>##V3_BDHV12</stp>
        <stp>S0307Z 38Y BLC2 Curncy</stp>
        <stp>Mid</stp>
        <stp>30/12/2016</stp>
        <stp>30/12/2016</stp>
        <stp>[Fichier Market data Bloomberg Multicurve.xlsm]JPY!R92C39</stp>
        <tr r="AM92" s="8"/>
      </tp>
      <tp t="e">
        <v>#N/A</v>
        <stp/>
        <stp>##V3_BDHV12</stp>
        <stp>S0307Z 38Q BLC2 Curncy</stp>
        <stp>Mid</stp>
        <stp>30/12/2016</stp>
        <stp>30/12/2016</stp>
        <stp>[Fichier Market data Bloomberg Multicurve.xlsm]JPY!R62C39</stp>
        <tr r="AM62" s="8"/>
      </tp>
      <tp t="e">
        <v>#N/A</v>
        <stp/>
        <stp>##V3_BDHV12</stp>
        <stp>S0021D 13Y BLC2 Curncy</stp>
        <stp>Mid</stp>
        <stp>30/12/2016</stp>
        <stp>30/12/2016</stp>
        <stp>[Fichier Market data Bloomberg Multicurve.xlsm]CHF!R67C76</stp>
        <tr r="BX67" s="7"/>
      </tp>
      <tp t="e">
        <v>#N/A</v>
        <stp/>
        <stp>##V3_BDHV12</stp>
        <stp>S0222Z 15M BLC2 Curncy</stp>
        <stp>Mid</stp>
        <stp>30/12/2016</stp>
        <stp>30/12/2016</stp>
        <stp>[Fichier Market data Bloomberg Multicurve.xlsm]GBP!R29C60</stp>
        <tr r="BH29" s="6"/>
      </tp>
      <tp t="e">
        <v>#N/A</v>
        <stp/>
        <stp>##V3_BDHV12</stp>
        <stp>S0222D 15Y BLC2 Curncy</stp>
        <stp>Mid</stp>
        <stp>30/12/2016</stp>
        <stp>30/12/2016</stp>
        <stp>[Fichier Market data Bloomberg Multicurve.xlsm]GBP!R69C61</stp>
        <tr r="BI69" s="6"/>
      </tp>
      <tp t="e">
        <v>#N/A</v>
        <stp/>
        <stp>##V3_BDHV12</stp>
        <stp>S0201Z 37Y BLC2 Curncy</stp>
        <stp>Mid</stp>
        <stp>30/12/2016</stp>
        <stp>30/12/2016</stp>
        <stp>[Fichier Market data Bloomberg Multicurve.xlsm]EUR!R91C57</stp>
        <tr r="BE91" s="4"/>
      </tp>
      <tp t="e">
        <v>#N/A</v>
        <stp/>
        <stp>##V3_BDHV12</stp>
        <stp>S0223D 16Y BLC2 Curncy</stp>
        <stp>Mid</stp>
        <stp>30/12/2016</stp>
        <stp>30/12/2016</stp>
        <stp>[Fichier Market data Bloomberg Multicurve.xlsm]GBP!R70C40</stp>
        <tr r="AN70" s="6"/>
      </tp>
      <tp t="e">
        <v>#N/A</v>
        <stp/>
        <stp>##V3_BDHV12</stp>
        <stp>S0013D 27M BLC2 Curncy</stp>
        <stp>Mid</stp>
        <stp>30/12/2016</stp>
        <stp>30/12/2016</stp>
        <stp>[Fichier Market data Bloomberg Multicurve.xlsm]JPY!R31C80</stp>
        <tr r="CB31" s="8"/>
      </tp>
      <tp t="e">
        <v>#N/A</v>
        <stp/>
        <stp>##V3_BDHV12</stp>
        <stp>S0308Z 32Y BLC2 Curncy</stp>
        <stp>Mid</stp>
        <stp>30/12/2016</stp>
        <stp>30/12/2016</stp>
        <stp>[Fichier Market data Bloomberg Multicurve.xlsm]JPY!R86C60</stp>
        <tr r="BH86" s="8"/>
      </tp>
      <tp t="e">
        <v>#N/A</v>
        <stp/>
        <stp>##V3_BDHV12</stp>
        <stp>S0223Z 11M BLC2 Curncy</stp>
        <stp>Mid</stp>
        <stp>30/12/2016</stp>
        <stp>30/12/2016</stp>
        <stp>[Fichier Market data Bloomberg Multicurve.xlsm]GBP!R27C39</stp>
        <tr r="AM27" s="6"/>
      </tp>
      <tp t="e">
        <v>#N/A</v>
        <stp/>
        <stp>##V3_BDHV12</stp>
        <stp>S0201Z 37Q BLC2 Curncy</stp>
        <stp>Mid</stp>
        <stp>30/12/2016</stp>
        <stp>30/12/2016</stp>
        <stp>[Fichier Market data Bloomberg Multicurve.xlsm]EUR!R61C57</stp>
        <tr r="BE61" s="4"/>
      </tp>
      <tp t="e">
        <v>#N/A</v>
        <stp/>
        <stp>##V3_BDHV12</stp>
        <stp>S0013D 27Q BLC2 Curncy</stp>
        <stp>Mid</stp>
        <stp>30/12/2016</stp>
        <stp>30/12/2016</stp>
        <stp>[Fichier Market data Bloomberg Multicurve.xlsm]JPY!R49C80</stp>
        <tr r="CB49" s="8"/>
      </tp>
      <tp t="e">
        <v>#N/A</v>
        <stp/>
        <stp>##V3_BDHV12</stp>
        <stp>S0308D 32Y BLC2 Curncy</stp>
        <stp>Mid</stp>
        <stp>30/12/2016</stp>
        <stp>30/12/2016</stp>
        <stp>[Fichier Market data Bloomberg Multicurve.xlsm]JPY!R86C61</stp>
        <tr r="BI86" s="8"/>
      </tp>
      <tp t="e">
        <v>#N/A</v>
        <stp/>
        <stp>##V3_BDHV12</stp>
        <stp>S0222Z 15Y BLC2 Curncy</stp>
        <stp>Mid</stp>
        <stp>30/12/2016</stp>
        <stp>30/12/2016</stp>
        <stp>[Fichier Market data Bloomberg Multicurve.xlsm]GBP!R69C60</stp>
        <tr r="BH69" s="6"/>
      </tp>
      <tp t="e">
        <v>#N/A</v>
        <stp/>
        <stp>##V3_BDHV12</stp>
        <stp>S0021Z 13Y BLC2 Curncy</stp>
        <stp>Mid</stp>
        <stp>30/12/2016</stp>
        <stp>30/12/2016</stp>
        <stp>[Fichier Market data Bloomberg Multicurve.xlsm]CHF!R67C75</stp>
        <tr r="BW67" s="7"/>
      </tp>
      <tp t="e">
        <v>#N/A</v>
        <stp/>
        <stp>##V3_BDHV12</stp>
        <stp>S0222D 15M BLC2 Curncy</stp>
        <stp>Mid</stp>
        <stp>30/12/2016</stp>
        <stp>30/12/2016</stp>
        <stp>[Fichier Market data Bloomberg Multicurve.xlsm]GBP!R29C61</stp>
        <tr r="BI29" s="6"/>
      </tp>
      <tp t="e">
        <v>#N/A</v>
        <stp/>
        <stp>##V3_BDHV12</stp>
        <stp>S0201D 37Y BLC2 Curncy</stp>
        <stp>Mid</stp>
        <stp>30/12/2016</stp>
        <stp>30/12/2016</stp>
        <stp>[Fichier Market data Bloomberg Multicurve.xlsm]EUR!R91C58</stp>
        <tr r="BF91" s="4"/>
      </tp>
      <tp t="e">
        <v>#N/A</v>
        <stp/>
        <stp>##V3_BDHV12</stp>
        <stp>S0013D 27Y BLC2 Curncy</stp>
        <stp>Mid</stp>
        <stp>30/12/2016</stp>
        <stp>30/12/2016</stp>
        <stp>[Fichier Market data Bloomberg Multicurve.xlsm]JPY!R79C80</stp>
        <tr r="CB79" s="8"/>
      </tp>
      <tp t="e">
        <v>#N/A</v>
        <stp/>
        <stp>##V3_BDHV12</stp>
        <stp>S0223Z 11Y BLC2 Curncy</stp>
        <stp>Mid</stp>
        <stp>30/12/2016</stp>
        <stp>30/12/2016</stp>
        <stp>[Fichier Market data Bloomberg Multicurve.xlsm]GBP!R65C39</stp>
        <tr r="AM65" s="6"/>
      </tp>
      <tp t="e">
        <v>#N/A</v>
        <stp/>
        <stp>##V3_BDHV12</stp>
        <stp>S0201D 37Q BLC2 Curncy</stp>
        <stp>Mid</stp>
        <stp>30/12/2016</stp>
        <stp>30/12/2016</stp>
        <stp>[Fichier Market data Bloomberg Multicurve.xlsm]EUR!R61C58</stp>
        <tr r="BF61" s="4"/>
      </tp>
      <tp t="e">
        <v>#N/A</v>
        <stp/>
        <stp>##V3_BDHV12</stp>
        <stp>S0307Z 37Y BLC2 Curncy</stp>
        <stp>Mid</stp>
        <stp>30/12/2016</stp>
        <stp>30/12/2016</stp>
        <stp>[Fichier Market data Bloomberg Multicurve.xlsm]JPY!R91C39</stp>
        <tr r="AM91" s="8"/>
      </tp>
      <tp t="e">
        <v>#N/A</v>
        <stp/>
        <stp>##V3_BDHV12</stp>
        <stp>S0223D 19Q BLC2 Curncy</stp>
        <stp>Mid</stp>
        <stp>30/12/2016</stp>
        <stp>30/12/2016</stp>
        <stp>[Fichier Market data Bloomberg Multicurve.xlsm]GBP!R43C40</stp>
        <tr r="AN43" s="6"/>
      </tp>
      <tp t="e">
        <v>#N/A</v>
        <stp/>
        <stp>##V3_BDHV12</stp>
        <stp>S0307Z 37Q BLC2 Curncy</stp>
        <stp>Mid</stp>
        <stp>30/12/2016</stp>
        <stp>30/12/2016</stp>
        <stp>[Fichier Market data Bloomberg Multicurve.xlsm]JPY!R61C39</stp>
        <tr r="AM61" s="8"/>
      </tp>
      <tp t="e">
        <v>#N/A</v>
        <stp/>
        <stp>##V3_BDHV12</stp>
        <stp>S0013Z 27Q BLC2 Curncy</stp>
        <stp>Mid</stp>
        <stp>30/12/2016</stp>
        <stp>30/12/2016</stp>
        <stp>[Fichier Market data Bloomberg Multicurve.xlsm]JPY!R49C79</stp>
        <tr r="CA49" s="8"/>
      </tp>
      <tp t="e">
        <v>#N/A</v>
        <stp/>
        <stp>##V3_BDHV12</stp>
        <stp>S0314Z 21Y BLC2 Curncy</stp>
        <stp>Mid</stp>
        <stp>30/12/2016</stp>
        <stp>30/12/2016</stp>
        <stp>[Fichier Market data Bloomberg Multicurve.xlsm]EUR!R75C96</stp>
        <tr r="CR75" s="4"/>
      </tp>
      <tp t="e">
        <v>#N/A</v>
        <stp/>
        <stp>##V3_BDHV12</stp>
        <stp>S0022D 14Y BLC2 Curncy</stp>
        <stp>Mid</stp>
        <stp>30/12/2016</stp>
        <stp>30/12/2016</stp>
        <stp>[Fichier Market data Bloomberg Multicurve.xlsm]GBP!R68C81</stp>
        <tr r="CC68" s="6"/>
      </tp>
      <tp t="e">
        <v>#N/A</v>
        <stp/>
        <stp>##V3_BDHV12</stp>
        <stp>S0314D 21M BLC2 Curncy</stp>
        <stp>Mid</stp>
        <stp>30/12/2016</stp>
        <stp>30/12/2016</stp>
        <stp>[Fichier Market data Bloomberg Multicurve.xlsm]EUR!R31C97</stp>
        <tr r="CS31" s="4"/>
      </tp>
      <tp t="e">
        <v>#N/A</v>
        <stp/>
        <stp>##V3_BDHV12</stp>
        <stp>S0223D 19Y BLC2 Curncy</stp>
        <stp>Mid</stp>
        <stp>30/12/2016</stp>
        <stp>30/12/2016</stp>
        <stp>[Fichier Market data Bloomberg Multicurve.xlsm]GBP!R73C40</stp>
        <tr r="AN73" s="6"/>
      </tp>
      <tp t="e">
        <v>#N/A</v>
        <stp/>
        <stp>##V3_BDHV12</stp>
        <stp>S0201Z 38Y BLC2 Curncy</stp>
        <stp>Mid</stp>
        <stp>30/12/2016</stp>
        <stp>30/12/2016</stp>
        <stp>[Fichier Market data Bloomberg Multicurve.xlsm]EUR!R92C57</stp>
        <tr r="BE92" s="4"/>
      </tp>
      <tp t="e">
        <v>#N/A</v>
        <stp/>
        <stp>##V3_BDHV12</stp>
        <stp>S0307D 30M BLC2 Curncy</stp>
        <stp>Mid</stp>
        <stp>30/12/2016</stp>
        <stp>30/12/2016</stp>
        <stp>[Fichier Market data Bloomberg Multicurve.xlsm]JPY!R34C40</stp>
        <tr r="AN34" s="8"/>
      </tp>
      <tp t="e">
        <v>#N/A</v>
        <stp/>
        <stp>##V3_BDHV12</stp>
        <stp>S0314Z 21Q BLC2 Curncy</stp>
        <stp>Mid</stp>
        <stp>30/12/2016</stp>
        <stp>30/12/2016</stp>
        <stp>[Fichier Market data Bloomberg Multicurve.xlsm]EUR!R45C96</stp>
        <tr r="CR45" s="4"/>
      </tp>
      <tp t="e">
        <v>#N/A</v>
        <stp/>
        <stp>##V3_BDHV12</stp>
        <stp>S0013Z 27Y BLC2 Curncy</stp>
        <stp>Mid</stp>
        <stp>30/12/2016</stp>
        <stp>30/12/2016</stp>
        <stp>[Fichier Market data Bloomberg Multicurve.xlsm]JPY!R79C79</stp>
        <tr r="CA79" s="8"/>
      </tp>
      <tp t="e">
        <v>#N/A</v>
        <stp/>
        <stp>##V3_BDHV12</stp>
        <stp>S0201Z 38Q BLC2 Curncy</stp>
        <stp>Mid</stp>
        <stp>30/12/2016</stp>
        <stp>30/12/2016</stp>
        <stp>[Fichier Market data Bloomberg Multicurve.xlsm]EUR!R62C57</stp>
        <tr r="BE62" s="4"/>
      </tp>
      <tp t="e">
        <v>#N/A</v>
        <stp/>
        <stp>##V3_BDHV12</stp>
        <stp>S0307D 30Q BLC2 Curncy</stp>
        <stp>Mid</stp>
        <stp>30/12/2016</stp>
        <stp>30/12/2016</stp>
        <stp>[Fichier Market data Bloomberg Multicurve.xlsm]JPY!R54C40</stp>
        <tr r="AN54" s="8"/>
      </tp>
      <tp t="e">
        <v>#N/A</v>
        <stp/>
        <stp>##V3_BDHV12</stp>
        <stp>S0314D 21Q BLC2 Curncy</stp>
        <stp>Mid</stp>
        <stp>30/12/2016</stp>
        <stp>30/12/2016</stp>
        <stp>[Fichier Market data Bloomberg Multicurve.xlsm]EUR!R45C97</stp>
        <tr r="CS45" s="4"/>
      </tp>
      <tp t="e">
        <v>#N/A</v>
        <stp/>
        <stp>##V3_BDHV12</stp>
        <stp>S0307D 30Y BLC2 Curncy</stp>
        <stp>Mid</stp>
        <stp>30/12/2016</stp>
        <stp>30/12/2016</stp>
        <stp>[Fichier Market data Bloomberg Multicurve.xlsm]JPY!R84C40</stp>
        <tr r="AN84" s="8"/>
      </tp>
      <tp t="e">
        <v>#N/A</v>
        <stp/>
        <stp>##V3_BDHV12</stp>
        <stp>S0013D 28Y BLC2 Curncy</stp>
        <stp>Mid</stp>
        <stp>30/12/2016</stp>
        <stp>30/12/2016</stp>
        <stp>[Fichier Market data Bloomberg Multicurve.xlsm]JPY!R80C80</stp>
        <tr r="CB80" s="8"/>
      </tp>
      <tp t="e">
        <v>#N/A</v>
        <stp/>
        <stp>##V3_BDHV12</stp>
        <stp>S0022Z 14Y BLC2 Curncy</stp>
        <stp>Mid</stp>
        <stp>30/12/2016</stp>
        <stp>30/12/2016</stp>
        <stp>[Fichier Market data Bloomberg Multicurve.xlsm]GBP!R68C80</stp>
        <tr r="CB68" s="6"/>
      </tp>
      <tp t="e">
        <v>#N/A</v>
        <stp/>
        <stp>##V3_BDHV12</stp>
        <stp>S0314Z 21M BLC2 Curncy</stp>
        <stp>Mid</stp>
        <stp>30/12/2016</stp>
        <stp>30/12/2016</stp>
        <stp>[Fichier Market data Bloomberg Multicurve.xlsm]EUR!R31C96</stp>
        <tr r="CR31" s="4"/>
      </tp>
      <tp t="e">
        <v>#N/A</v>
        <stp/>
        <stp>##V3_BDHV12</stp>
        <stp>S0314D 21Y BLC2 Curncy</stp>
        <stp>Mid</stp>
        <stp>30/12/2016</stp>
        <stp>30/12/2016</stp>
        <stp>[Fichier Market data Bloomberg Multicurve.xlsm]EUR!R75C97</stp>
        <tr r="CS75" s="4"/>
      </tp>
      <tp t="e">
        <v>#N/A</v>
        <stp/>
        <stp>##V3_BDHV12</stp>
        <stp>S0201D 38Y BLC2 Curncy</stp>
        <stp>Mid</stp>
        <stp>30/12/2016</stp>
        <stp>30/12/2016</stp>
        <stp>[Fichier Market data Bloomberg Multicurve.xlsm]EUR!R92C58</stp>
        <tr r="BF92" s="4"/>
      </tp>
      <tp t="e">
        <v>#N/A</v>
        <stp/>
        <stp>##V3_BDHV12</stp>
        <stp>S0013Z 27M BLC2 Curncy</stp>
        <stp>Mid</stp>
        <stp>30/12/2016</stp>
        <stp>30/12/2016</stp>
        <stp>[Fichier Market data Bloomberg Multicurve.xlsm]JPY!R31C79</stp>
        <tr r="CA31" s="8"/>
      </tp>
      <tp t="e">
        <v>#N/A</v>
        <stp/>
        <stp>##V3_BDHV12</stp>
        <stp>S0201D 38Q BLC2 Curncy</stp>
        <stp>Mid</stp>
        <stp>30/12/2016</stp>
        <stp>30/12/2016</stp>
        <stp>[Fichier Market data Bloomberg Multicurve.xlsm]EUR!R62C58</stp>
        <tr r="BF62" s="4"/>
      </tp>
      <tp t="e">
        <v>#N/A</v>
        <stp/>
        <stp>##V3_BDHV12</stp>
        <stp>S0307Z 36Y BLC2 Curncy</stp>
        <stp>Mid</stp>
        <stp>30/12/2016</stp>
        <stp>30/12/2016</stp>
        <stp>[Fichier Market data Bloomberg Multicurve.xlsm]JPY!R90C39</stp>
        <tr r="AM90" s="8"/>
      </tp>
      <tp t="e">
        <v>#N/A</v>
        <stp/>
        <stp>##V3_BDHV12</stp>
        <stp>S0223D 18Q BLC2 Curncy</stp>
        <stp>Mid</stp>
        <stp>30/12/2016</stp>
        <stp>30/12/2016</stp>
        <stp>[Fichier Market data Bloomberg Multicurve.xlsm]GBP!R42C40</stp>
        <tr r="AN42" s="6"/>
      </tp>
      <tp t="e">
        <v>#N/A</v>
        <stp/>
        <stp>##V3_BDHV12</stp>
        <stp>S0013Z 26Q BLC2 Curncy</stp>
        <stp>Mid</stp>
        <stp>30/12/2016</stp>
        <stp>30/12/2016</stp>
        <stp>[Fichier Market data Bloomberg Multicurve.xlsm]JPY!R48C79</stp>
        <tr r="CA48" s="8"/>
      </tp>
      <tp t="e">
        <v>#N/A</v>
        <stp/>
        <stp>##V3_BDHV12</stp>
        <stp>S0022Z 15M BLC2 Curncy</stp>
        <stp>Mid</stp>
        <stp>30/12/2016</stp>
        <stp>30/12/2016</stp>
        <stp>[Fichier Market data Bloomberg Multicurve.xlsm]GBP!R29C80</stp>
        <tr r="CB29" s="6"/>
      </tp>
      <tp t="e">
        <v>#N/A</v>
        <stp/>
        <stp>##V3_BDHV12</stp>
        <stp>S0314Z 20Y BLC2 Curncy</stp>
        <stp>Mid</stp>
        <stp>30/12/2016</stp>
        <stp>30/12/2016</stp>
        <stp>[Fichier Market data Bloomberg Multicurve.xlsm]EUR!R74C96</stp>
        <tr r="CR74" s="4"/>
      </tp>
      <tp t="e">
        <v>#N/A</v>
        <stp/>
        <stp>##V3_BDHV12</stp>
        <stp>S0201D 39M BLC2 Curncy</stp>
        <stp>Mid</stp>
        <stp>30/12/2016</stp>
        <stp>30/12/2016</stp>
        <stp>[Fichier Market data Bloomberg Multicurve.xlsm]EUR!R37C58</stp>
        <tr r="BF37" s="4"/>
      </tp>
      <tp t="e">
        <v>#N/A</v>
        <stp/>
        <stp>##V3_BDHV12</stp>
        <stp>S0022D 15Y BLC2 Curncy</stp>
        <stp>Mid</stp>
        <stp>30/12/2016</stp>
        <stp>30/12/2016</stp>
        <stp>[Fichier Market data Bloomberg Multicurve.xlsm]GBP!R69C81</stp>
        <tr r="CC69" s="6"/>
      </tp>
      <tp t="e">
        <v>#N/A</v>
        <stp/>
        <stp>##V3_BDHV12</stp>
        <stp>S0223D 18Y BLC2 Curncy</stp>
        <stp>Mid</stp>
        <stp>30/12/2016</stp>
        <stp>30/12/2016</stp>
        <stp>[Fichier Market data Bloomberg Multicurve.xlsm]GBP!R72C40</stp>
        <tr r="AN72" s="6"/>
      </tp>
      <tp t="e">
        <v>#N/A</v>
        <stp/>
        <stp>##V3_BDHV12</stp>
        <stp>S0201Z 39Y BLC2 Curncy</stp>
        <stp>Mid</stp>
        <stp>30/12/2016</stp>
        <stp>30/12/2016</stp>
        <stp>[Fichier Market data Bloomberg Multicurve.xlsm]EUR!R93C57</stp>
        <tr r="BE93" s="4"/>
      </tp>
      <tp t="e">
        <v>#N/A</v>
        <stp/>
        <stp>##V3_BDHV12</stp>
        <stp>S0013Z 26Y BLC2 Curncy</stp>
        <stp>Mid</stp>
        <stp>30/12/2016</stp>
        <stp>30/12/2016</stp>
        <stp>[Fichier Market data Bloomberg Multicurve.xlsm]JPY!R78C79</stp>
        <tr r="CA78" s="8"/>
      </tp>
      <tp t="e">
        <v>#N/A</v>
        <stp/>
        <stp>##V3_BDHV12</stp>
        <stp>S0201Z 39Q BLC2 Curncy</stp>
        <stp>Mid</stp>
        <stp>30/12/2016</stp>
        <stp>30/12/2016</stp>
        <stp>[Fichier Market data Bloomberg Multicurve.xlsm]EUR!R63C57</stp>
        <tr r="BE63" s="4"/>
      </tp>
      <tp t="e">
        <v>#N/A</v>
        <stp/>
        <stp>##V3_BDHV12</stp>
        <stp>S0307D 31Q BLC2 Curncy</stp>
        <stp>Mid</stp>
        <stp>30/12/2016</stp>
        <stp>30/12/2016</stp>
        <stp>[Fichier Market data Bloomberg Multicurve.xlsm]JPY!R55C40</stp>
        <tr r="AN55" s="8"/>
      </tp>
      <tp t="e">
        <v>#N/A</v>
        <stp/>
        <stp>##V3_BDHV12</stp>
        <stp>S0013D 29Q BLC2 Curncy</stp>
        <stp>Mid</stp>
        <stp>30/12/2016</stp>
        <stp>30/12/2016</stp>
        <stp>[Fichier Market data Bloomberg Multicurve.xlsm]JPY!R51C80</stp>
        <tr r="CB51" s="8"/>
      </tp>
      <tp t="e">
        <v>#N/A</v>
        <stp/>
        <stp>##V3_BDHV12</stp>
        <stp>S0307D 31Y BLC2 Curncy</stp>
        <stp>Mid</stp>
        <stp>30/12/2016</stp>
        <stp>30/12/2016</stp>
        <stp>[Fichier Market data Bloomberg Multicurve.xlsm]JPY!R85C40</stp>
        <tr r="AN85" s="8"/>
      </tp>
      <tp t="e">
        <v>#N/A</v>
        <stp/>
        <stp>##V3_BDHV12</stp>
        <stp>S0013D 29Y BLC2 Curncy</stp>
        <stp>Mid</stp>
        <stp>30/12/2016</stp>
        <stp>30/12/2016</stp>
        <stp>[Fichier Market data Bloomberg Multicurve.xlsm]JPY!R81C80</stp>
        <tr r="CB81" s="8"/>
      </tp>
      <tp t="e">
        <v>#N/A</v>
        <stp/>
        <stp>##V3_BDHV12</stp>
        <stp>S0201Z 39M BLC2 Curncy</stp>
        <stp>Mid</stp>
        <stp>30/12/2016</stp>
        <stp>30/12/2016</stp>
        <stp>[Fichier Market data Bloomberg Multicurve.xlsm]EUR!R37C57</stp>
        <tr r="BE37" s="4"/>
      </tp>
      <tp t="e">
        <v>#N/A</v>
        <stp/>
        <stp>##V3_BDHV12</stp>
        <stp>S0022Z 15Y BLC2 Curncy</stp>
        <stp>Mid</stp>
        <stp>30/12/2016</stp>
        <stp>30/12/2016</stp>
        <stp>[Fichier Market data Bloomberg Multicurve.xlsm]GBP!R69C80</stp>
        <tr r="CB69" s="6"/>
      </tp>
      <tp t="e">
        <v>#N/A</v>
        <stp/>
        <stp>##V3_BDHV12</stp>
        <stp>S0022D 15M BLC2 Curncy</stp>
        <stp>Mid</stp>
        <stp>30/12/2016</stp>
        <stp>30/12/2016</stp>
        <stp>[Fichier Market data Bloomberg Multicurve.xlsm]GBP!R29C81</stp>
        <tr r="CC29" s="6"/>
      </tp>
      <tp t="e">
        <v>#N/A</v>
        <stp/>
        <stp>##V3_BDHV12</stp>
        <stp>S0314D 20Y BLC2 Curncy</stp>
        <stp>Mid</stp>
        <stp>30/12/2016</stp>
        <stp>30/12/2016</stp>
        <stp>[Fichier Market data Bloomberg Multicurve.xlsm]EUR!R74C97</stp>
        <tr r="CS74" s="4"/>
      </tp>
      <tp t="e">
        <v>#N/A</v>
        <stp/>
        <stp>##V3_BDHV12</stp>
        <stp>S0223D 18M BLC2 Curncy</stp>
        <stp>Mid</stp>
        <stp>30/12/2016</stp>
        <stp>30/12/2016</stp>
        <stp>[Fichier Market data Bloomberg Multicurve.xlsm]GBP!R30C40</stp>
        <tr r="AN30" s="6"/>
      </tp>
      <tp t="e">
        <v>#N/A</v>
        <stp/>
        <stp>##V3_BDHV12</stp>
        <stp>S0201D 39Y BLC2 Curncy</stp>
        <stp>Mid</stp>
        <stp>30/12/2016</stp>
        <stp>30/12/2016</stp>
        <stp>[Fichier Market data Bloomberg Multicurve.xlsm]EUR!R93C58</stp>
        <tr r="BF93" s="4"/>
      </tp>
      <tp t="e">
        <v>#N/A</v>
        <stp/>
        <stp>##V3_BDHV12</stp>
        <stp>S0201D 39Q BLC2 Curncy</stp>
        <stp>Mid</stp>
        <stp>30/12/2016</stp>
        <stp>30/12/2016</stp>
        <stp>[Fichier Market data Bloomberg Multicurve.xlsm]EUR!R63C58</stp>
        <tr r="BF63" s="4"/>
      </tp>
      <tp t="e">
        <v>#N/A</v>
        <stp/>
        <stp>##V3_BDHV12</stp>
        <stp>S0222D 18Q BLC2 Curncy</stp>
        <stp>Mid</stp>
        <stp>30/12/2016</stp>
        <stp>30/12/2016</stp>
        <stp>[Fichier Market data Bloomberg Multicurve.xlsm]GBP!R42C61</stp>
        <tr r="BI42" s="6"/>
      </tp>
      <tp t="e">
        <v>#N/A</v>
        <stp/>
        <stp>##V3_BDHV12</stp>
        <stp>S0307Z 35Y BLC2 Curncy</stp>
        <stp>Mid</stp>
        <stp>30/12/2016</stp>
        <stp>30/12/2016</stp>
        <stp>[Fichier Market data Bloomberg Multicurve.xlsm]JPY!R89C39</stp>
        <tr r="AM89" s="8"/>
      </tp>
      <tp t="e">
        <v>#N/A</v>
        <stp/>
        <stp>##V3_BDHV12</stp>
        <stp>S0013Z 25Q BLC2 Curncy</stp>
        <stp>Mid</stp>
        <stp>30/12/2016</stp>
        <stp>30/12/2016</stp>
        <stp>[Fichier Market data Bloomberg Multicurve.xlsm]JPY!R47C79</stp>
        <tr r="CA47" s="8"/>
      </tp>
      <tp t="e">
        <v>#N/A</v>
        <stp/>
        <stp>##V3_BDHV12</stp>
        <stp>S0222Z 18M BLC2 Curncy</stp>
        <stp>Mid</stp>
        <stp>30/12/2016</stp>
        <stp>30/12/2016</stp>
        <stp>[Fichier Market data Bloomberg Multicurve.xlsm]GBP!R30C60</stp>
        <tr r="BH30" s="6"/>
      </tp>
      <tp t="e">
        <v>#N/A</v>
        <stp/>
        <stp>##V3_BDHV12</stp>
        <stp>S0314Z 23Y BLC2 Curncy</stp>
        <stp>Mid</stp>
        <stp>30/12/2016</stp>
        <stp>30/12/2016</stp>
        <stp>[Fichier Market data Bloomberg Multicurve.xlsm]EUR!R77C96</stp>
        <tr r="CR77" s="4"/>
      </tp>
      <tp t="e">
        <v>#N/A</v>
        <stp/>
        <stp>##V3_BDHV12</stp>
        <stp>S0307Z 35Q BLC2 Curncy</stp>
        <stp>Mid</stp>
        <stp>30/12/2016</stp>
        <stp>30/12/2016</stp>
        <stp>[Fichier Market data Bloomberg Multicurve.xlsm]JPY!R59C39</stp>
        <tr r="AM59" s="8"/>
      </tp>
      <tp t="e">
        <v>#N/A</v>
        <stp/>
        <stp>##V3_BDHV12</stp>
        <stp>S0022D 16Y BLC2 Curncy</stp>
        <stp>Mid</stp>
        <stp>30/12/2016</stp>
        <stp>30/12/2016</stp>
        <stp>[Fichier Market data Bloomberg Multicurve.xlsm]GBP!R70C81</stp>
        <tr r="CC70" s="6"/>
      </tp>
      <tp t="e">
        <v>#N/A</v>
        <stp/>
        <stp>##V3_BDHV12</stp>
        <stp>S0222D 18Y BLC2 Curncy</stp>
        <stp>Mid</stp>
        <stp>30/12/2016</stp>
        <stp>30/12/2016</stp>
        <stp>[Fichier Market data Bloomberg Multicurve.xlsm]GBP!R72C61</stp>
        <tr r="BI72" s="6"/>
      </tp>
      <tp t="e">
        <v>#N/A</v>
        <stp/>
        <stp>##V3_BDHV12</stp>
        <stp>S0314Z 23Q BLC2 Curncy</stp>
        <stp>Mid</stp>
        <stp>30/12/2016</stp>
        <stp>30/12/2016</stp>
        <stp>[Fichier Market data Bloomberg Multicurve.xlsm]EUR!R47C96</stp>
        <tr r="CR47" s="4"/>
      </tp>
      <tp t="e">
        <v>#N/A</v>
        <stp/>
        <stp>##V3_BDHV12</stp>
        <stp>S0013Z 25Y BLC2 Curncy</stp>
        <stp>Mid</stp>
        <stp>30/12/2016</stp>
        <stp>30/12/2016</stp>
        <stp>[Fichier Market data Bloomberg Multicurve.xlsm]JPY!R77C79</stp>
        <tr r="CA77" s="8"/>
      </tp>
      <tp t="e">
        <v>#N/A</v>
        <stp/>
        <stp>##V3_BDHV12</stp>
        <stp>S0314D 23Q BLC2 Curncy</stp>
        <stp>Mid</stp>
        <stp>30/12/2016</stp>
        <stp>30/12/2016</stp>
        <stp>[Fichier Market data Bloomberg Multicurve.xlsm]EUR!R47C97</stp>
        <tr r="CS47" s="4"/>
      </tp>
      <tp t="e">
        <v>#N/A</v>
        <stp/>
        <stp>##V3_BDHV12</stp>
        <stp>S0307D 32Y BLC2 Curncy</stp>
        <stp>Mid</stp>
        <stp>30/12/2016</stp>
        <stp>30/12/2016</stp>
        <stp>[Fichier Market data Bloomberg Multicurve.xlsm]JPY!R86C40</stp>
        <tr r="AN86" s="8"/>
      </tp>
      <tp t="e">
        <v>#N/A</v>
        <stp/>
        <stp>##V3_BDHV12</stp>
        <stp>S0022Z 16Y BLC2 Curncy</stp>
        <stp>Mid</stp>
        <stp>30/12/2016</stp>
        <stp>30/12/2016</stp>
        <stp>[Fichier Market data Bloomberg Multicurve.xlsm]GBP!R70C80</stp>
        <tr r="CB70" s="6"/>
      </tp>
      <tp t="e">
        <v>#N/A</v>
        <stp/>
        <stp>##V3_BDHV12</stp>
        <stp>S0222Z 18Y BLC2 Curncy</stp>
        <stp>Mid</stp>
        <stp>30/12/2016</stp>
        <stp>30/12/2016</stp>
        <stp>[Fichier Market data Bloomberg Multicurve.xlsm]GBP!R72C60</stp>
        <tr r="BH72" s="6"/>
      </tp>
      <tp t="e">
        <v>#N/A</v>
        <stp/>
        <stp>##V3_BDHV12</stp>
        <stp>S0314D 23Y BLC2 Curncy</stp>
        <stp>Mid</stp>
        <stp>30/12/2016</stp>
        <stp>30/12/2016</stp>
        <stp>[Fichier Market data Bloomberg Multicurve.xlsm]EUR!R77C97</stp>
        <tr r="CS77" s="4"/>
      </tp>
      <tp t="e">
        <v>#N/A</v>
        <stp/>
        <stp>##V3_BDHV12</stp>
        <stp>S0222D 18M BLC2 Curncy</stp>
        <stp>Mid</stp>
        <stp>30/12/2016</stp>
        <stp>30/12/2016</stp>
        <stp>[Fichier Market data Bloomberg Multicurve.xlsm]GBP!R30C61</stp>
        <tr r="BI30" s="6"/>
      </tp>
      <tp t="e">
        <v>#N/A</v>
        <stp/>
        <stp>##V3_BDHV12</stp>
        <stp>S0222Z 18Q BLC2 Curncy</stp>
        <stp>Mid</stp>
        <stp>30/12/2016</stp>
        <stp>30/12/2016</stp>
        <stp>[Fichier Market data Bloomberg Multicurve.xlsm]GBP!R42C60</stp>
        <tr r="BH42" s="6"/>
      </tp>
      <tp t="e">
        <v>#N/A</v>
        <stp/>
        <stp>##V3_BDHV12</stp>
        <stp>S0022D 17Q BLC2 Curncy</stp>
        <stp>Mid</stp>
        <stp>30/12/2016</stp>
        <stp>30/12/2016</stp>
        <stp>[Fichier Market data Bloomberg Multicurve.xlsm]GBP!R41C81</stp>
        <tr r="CC41" s="6"/>
      </tp>
      <tp t="e">
        <v>#N/A</v>
        <stp/>
        <stp>##V3_BDHV12</stp>
        <stp>S0222D 19Q BLC2 Curncy</stp>
        <stp>Mid</stp>
        <stp>30/12/2016</stp>
        <stp>30/12/2016</stp>
        <stp>[Fichier Market data Bloomberg Multicurve.xlsm]GBP!R43C61</stp>
        <tr r="BI43" s="6"/>
      </tp>
      <tp t="e">
        <v>#N/A</v>
        <stp/>
        <stp>##V3_BDHV12</stp>
        <stp>S0307Z 34Y BLC2 Curncy</stp>
        <stp>Mid</stp>
        <stp>30/12/2016</stp>
        <stp>30/12/2016</stp>
        <stp>[Fichier Market data Bloomberg Multicurve.xlsm]JPY!R88C39</stp>
        <tr r="AM88" s="8"/>
      </tp>
      <tp t="e">
        <v>#N/A</v>
        <stp/>
        <stp>##V3_BDHV12</stp>
        <stp>S0314Z 22Y BLC2 Curncy</stp>
        <stp>Mid</stp>
        <stp>30/12/2016</stp>
        <stp>30/12/2016</stp>
        <stp>[Fichier Market data Bloomberg Multicurve.xlsm]EUR!R76C96</stp>
        <tr r="CR76" s="4"/>
      </tp>
      <tp t="e">
        <v>#N/A</v>
        <stp/>
        <stp>##V3_BDHV12</stp>
        <stp>S0307Z 34Q BLC2 Curncy</stp>
        <stp>Mid</stp>
        <stp>30/12/2016</stp>
        <stp>30/12/2016</stp>
        <stp>[Fichier Market data Bloomberg Multicurve.xlsm]JPY!R58C39</stp>
        <tr r="AM58" s="8"/>
      </tp>
      <tp t="e">
        <v>#N/A</v>
        <stp/>
        <stp>##V3_BDHV12</stp>
        <stp>S0022D 17Y BLC2 Curncy</stp>
        <stp>Mid</stp>
        <stp>30/12/2016</stp>
        <stp>30/12/2016</stp>
        <stp>[Fichier Market data Bloomberg Multicurve.xlsm]GBP!R71C81</stp>
        <tr r="CC71" s="6"/>
      </tp>
      <tp t="e">
        <v>#N/A</v>
        <stp/>
        <stp>##V3_BDHV12</stp>
        <stp>S0222D 19Y BLC2 Curncy</stp>
        <stp>Mid</stp>
        <stp>30/12/2016</stp>
        <stp>30/12/2016</stp>
        <stp>[Fichier Market data Bloomberg Multicurve.xlsm]GBP!R73C61</stp>
        <tr r="BI73" s="6"/>
      </tp>
      <tp t="e">
        <v>#N/A</v>
        <stp/>
        <stp>##V3_BDHV12</stp>
        <stp>S0307D 33M BLC2 Curncy</stp>
        <stp>Mid</stp>
        <stp>30/12/2016</stp>
        <stp>30/12/2016</stp>
        <stp>[Fichier Market data Bloomberg Multicurve.xlsm]JPY!R35C40</stp>
        <tr r="AN35" s="8"/>
      </tp>
      <tp t="e">
        <v>#N/A</v>
        <stp/>
        <stp>##V3_BDHV12</stp>
        <stp>S0314Z 22Q BLC2 Curncy</stp>
        <stp>Mid</stp>
        <stp>30/12/2016</stp>
        <stp>30/12/2016</stp>
        <stp>[Fichier Market data Bloomberg Multicurve.xlsm]EUR!R46C96</stp>
        <tr r="CR46" s="4"/>
      </tp>
      <tp t="e">
        <v>#N/A</v>
        <stp/>
        <stp>##V3_BDHV12</stp>
        <stp>S0013Z 24Y BLC2 Curncy</stp>
        <stp>Mid</stp>
        <stp>30/12/2016</stp>
        <stp>30/12/2016</stp>
        <stp>[Fichier Market data Bloomberg Multicurve.xlsm]JPY!R76C79</stp>
        <tr r="CA76" s="8"/>
      </tp>
      <tp t="e">
        <v>#N/A</v>
        <stp/>
        <stp>##V3_BDHV12</stp>
        <stp>S0307D 33Q BLC2 Curncy</stp>
        <stp>Mid</stp>
        <stp>30/12/2016</stp>
        <stp>30/12/2016</stp>
        <stp>[Fichier Market data Bloomberg Multicurve.xlsm]JPY!R57C40</stp>
        <tr r="AN57" s="8"/>
      </tp>
      <tp t="e">
        <v>#N/A</v>
        <stp/>
        <stp>##V3_BDHV12</stp>
        <stp>S0314D 22Q BLC2 Curncy</stp>
        <stp>Mid</stp>
        <stp>30/12/2016</stp>
        <stp>30/12/2016</stp>
        <stp>[Fichier Market data Bloomberg Multicurve.xlsm]EUR!R46C97</stp>
        <tr r="CS46" s="4"/>
      </tp>
      <tp t="e">
        <v>#N/A</v>
        <stp/>
        <stp>##V3_BDHV12</stp>
        <stp>S0307D 33Y BLC2 Curncy</stp>
        <stp>Mid</stp>
        <stp>30/12/2016</stp>
        <stp>30/12/2016</stp>
        <stp>[Fichier Market data Bloomberg Multicurve.xlsm]JPY!R87C40</stp>
        <tr r="AN87" s="8"/>
      </tp>
      <tp t="e">
        <v>#N/A</v>
        <stp/>
        <stp>##V3_BDHV12</stp>
        <stp>S0022Z 17Y BLC2 Curncy</stp>
        <stp>Mid</stp>
        <stp>30/12/2016</stp>
        <stp>30/12/2016</stp>
        <stp>[Fichier Market data Bloomberg Multicurve.xlsm]GBP!R71C80</stp>
        <tr r="CB71" s="6"/>
      </tp>
      <tp t="e">
        <v>#N/A</v>
        <stp/>
        <stp>##V3_BDHV12</stp>
        <stp>S0222Z 19Y BLC2 Curncy</stp>
        <stp>Mid</stp>
        <stp>30/12/2016</stp>
        <stp>30/12/2016</stp>
        <stp>[Fichier Market data Bloomberg Multicurve.xlsm]GBP!R73C60</stp>
        <tr r="BH73" s="6"/>
      </tp>
      <tp t="e">
        <v>#N/A</v>
        <stp/>
        <stp>##V3_BDHV12</stp>
        <stp>S0314D 22Y BLC2 Curncy</stp>
        <stp>Mid</stp>
        <stp>30/12/2016</stp>
        <stp>30/12/2016</stp>
        <stp>[Fichier Market data Bloomberg Multicurve.xlsm]EUR!R76C97</stp>
        <tr r="CS76" s="4"/>
      </tp>
      <tp t="e">
        <v>#N/A</v>
        <stp/>
        <stp>##V3_BDHV12</stp>
        <stp>S0022Z 17Q BLC2 Curncy</stp>
        <stp>Mid</stp>
        <stp>30/12/2016</stp>
        <stp>30/12/2016</stp>
        <stp>[Fichier Market data Bloomberg Multicurve.xlsm]GBP!R41C80</stp>
        <tr r="CB41" s="6"/>
      </tp>
      <tp t="e">
        <v>#N/A</v>
        <stp/>
        <stp>##V3_BDHV12</stp>
        <stp>S0222Z 19Q BLC2 Curncy</stp>
        <stp>Mid</stp>
        <stp>30/12/2016</stp>
        <stp>30/12/2016</stp>
        <stp>[Fichier Market data Bloomberg Multicurve.xlsm]GBP!R43C60</stp>
        <tr r="BH43" s="6"/>
      </tp>
      <tp t="e">
        <v>#N/A</v>
        <stp/>
        <stp>##V3_BDHV12</stp>
        <stp>S0307Z 33Y BLC2 Curncy</stp>
        <stp>Mid</stp>
        <stp>30/12/2016</stp>
        <stp>30/12/2016</stp>
        <stp>[Fichier Market data Bloomberg Multicurve.xlsm]JPY!R87C39</stp>
        <tr r="AM87" s="8"/>
      </tp>
      <tp t="e">
        <v>#N/A</v>
        <stp/>
        <stp>##V3_BDHV12</stp>
        <stp>S0021D 18Y BLC2 Curncy</stp>
        <stp>Mid</stp>
        <stp>30/12/2016</stp>
        <stp>30/12/2016</stp>
        <stp>[Fichier Market data Bloomberg Multicurve.xlsm]CHF!R72C76</stp>
        <tr r="BX72" s="7"/>
      </tp>
      <tp t="e">
        <v>#N/A</v>
        <stp/>
        <stp>##V3_BDHV12</stp>
        <stp>S0013Z 23Q BLC2 Curncy</stp>
        <stp>Mid</stp>
        <stp>30/12/2016</stp>
        <stp>30/12/2016</stp>
        <stp>[Fichier Market data Bloomberg Multicurve.xlsm]JPY!R45C79</stp>
        <tr r="CA45" s="8"/>
      </tp>
      <tp t="e">
        <v>#N/A</v>
        <stp/>
        <stp>##V3_BDHV12</stp>
        <stp>S0307Z 33Q BLC2 Curncy</stp>
        <stp>Mid</stp>
        <stp>30/12/2016</stp>
        <stp>30/12/2016</stp>
        <stp>[Fichier Market data Bloomberg Multicurve.xlsm]JPY!R57C39</stp>
        <tr r="AM57" s="8"/>
      </tp>
      <tp t="e">
        <v>#N/A</v>
        <stp/>
        <stp>##V3_BDHV12</stp>
        <stp>S0314Z 25Y BLC2 Curncy</stp>
        <stp>Mid</stp>
        <stp>30/12/2016</stp>
        <stp>30/12/2016</stp>
        <stp>[Fichier Market data Bloomberg Multicurve.xlsm]EUR!R79C96</stp>
        <tr r="CR79" s="4"/>
      </tp>
      <tp t="e">
        <v>#N/A</v>
        <stp/>
        <stp>##V3_BDHV12</stp>
        <stp>S0022Z 10M BLC2 Curncy</stp>
        <stp>Mid</stp>
        <stp>30/12/2016</stp>
        <stp>30/12/2016</stp>
        <stp>[Fichier Market data Bloomberg Multicurve.xlsm]GBP!R26C80</stp>
        <tr r="CB26" s="6"/>
      </tp>
      <tp t="e">
        <v>#N/A</v>
        <stp/>
        <stp>##V3_BDHV12</stp>
        <stp>S0022D 10Y BLC2 Curncy</stp>
        <stp>Mid</stp>
        <stp>30/12/2016</stp>
        <stp>30/12/2016</stp>
        <stp>[Fichier Market data Bloomberg Multicurve.xlsm]GBP!R64C81</stp>
        <tr r="CC64" s="6"/>
      </tp>
      <tp t="e">
        <v>#N/A</v>
        <stp/>
        <stp>##V3_BDHV12</stp>
        <stp>S0021Z 18M BLC2 Curncy</stp>
        <stp>Mid</stp>
        <stp>30/12/2016</stp>
        <stp>30/12/2016</stp>
        <stp>[Fichier Market data Bloomberg Multicurve.xlsm]CHF!R30C75</stp>
        <tr r="BW30" s="7"/>
      </tp>
      <tp t="e">
        <v>#N/A</v>
        <stp/>
        <stp>##V3_BDHV12</stp>
        <stp>S0308Z 39Y BLC2 Curncy</stp>
        <stp>Mid</stp>
        <stp>30/12/2016</stp>
        <stp>30/12/2016</stp>
        <stp>[Fichier Market data Bloomberg Multicurve.xlsm]JPY!R93C60</stp>
        <tr r="BH93" s="8"/>
      </tp>
      <tp t="e">
        <v>#N/A</v>
        <stp/>
        <stp>##V3_BDHV12</stp>
        <stp>S0308D 39M BLC2 Curncy</stp>
        <stp>Mid</stp>
        <stp>30/12/2016</stp>
        <stp>30/12/2016</stp>
        <stp>[Fichier Market data Bloomberg Multicurve.xlsm]JPY!R37C61</stp>
        <tr r="BI37" s="8"/>
      </tp>
      <tp t="e">
        <v>#N/A</v>
        <stp/>
        <stp>##V3_BDHV12</stp>
        <stp>S0314Z 25Q BLC2 Curncy</stp>
        <stp>Mid</stp>
        <stp>30/12/2016</stp>
        <stp>30/12/2016</stp>
        <stp>[Fichier Market data Bloomberg Multicurve.xlsm]EUR!R49C96</stp>
        <tr r="CR49" s="4"/>
      </tp>
      <tp t="e">
        <v>#N/A</v>
        <stp/>
        <stp>##V3_BDHV12</stp>
        <stp>S0013Z 23Y BLC2 Curncy</stp>
        <stp>Mid</stp>
        <stp>30/12/2016</stp>
        <stp>30/12/2016</stp>
        <stp>[Fichier Market data Bloomberg Multicurve.xlsm]JPY!R75C79</stp>
        <tr r="CA75" s="8"/>
      </tp>
      <tp t="e">
        <v>#N/A</v>
        <stp/>
        <stp>##V3_BDHV12</stp>
        <stp>S0308Z 39Q BLC2 Curncy</stp>
        <stp>Mid</stp>
        <stp>30/12/2016</stp>
        <stp>30/12/2016</stp>
        <stp>[Fichier Market data Bloomberg Multicurve.xlsm]JPY!R63C60</stp>
        <tr r="BH63" s="8"/>
      </tp>
      <tp t="e">
        <v>#N/A</v>
        <stp/>
        <stp>##V3_BDHV12</stp>
        <stp>S0021D 18Q BLC2 Curncy</stp>
        <stp>Mid</stp>
        <stp>30/12/2016</stp>
        <stp>30/12/2016</stp>
        <stp>[Fichier Market data Bloomberg Multicurve.xlsm]CHF!R42C76</stp>
        <tr r="BX42" s="7"/>
      </tp>
      <tp t="e">
        <v>#N/A</v>
        <stp/>
        <stp>##V3_BDHV12</stp>
        <stp>S0307D 34Q BLC2 Curncy</stp>
        <stp>Mid</stp>
        <stp>30/12/2016</stp>
        <stp>30/12/2016</stp>
        <stp>[Fichier Market data Bloomberg Multicurve.xlsm]JPY!R58C40</stp>
        <tr r="AN58" s="8"/>
      </tp>
      <tp t="e">
        <v>#N/A</v>
        <stp/>
        <stp>##V3_BDHV12</stp>
        <stp>S0021Z 18Q BLC2 Curncy</stp>
        <stp>Mid</stp>
        <stp>30/12/2016</stp>
        <stp>30/12/2016</stp>
        <stp>[Fichier Market data Bloomberg Multicurve.xlsm]CHF!R42C75</stp>
        <tr r="BW42" s="7"/>
      </tp>
      <tp t="e">
        <v>#N/A</v>
        <stp/>
        <stp>##V3_BDHV12</stp>
        <stp>S0308D 39Q BLC2 Curncy</stp>
        <stp>Mid</stp>
        <stp>30/12/2016</stp>
        <stp>30/12/2016</stp>
        <stp>[Fichier Market data Bloomberg Multicurve.xlsm]JPY!R63C61</stp>
        <tr r="BI63" s="8"/>
      </tp>
      <tp t="e">
        <v>#N/A</v>
        <stp/>
        <stp>##V3_BDHV12</stp>
        <stp>S0314D 25Q BLC2 Curncy</stp>
        <stp>Mid</stp>
        <stp>30/12/2016</stp>
        <stp>30/12/2016</stp>
        <stp>[Fichier Market data Bloomberg Multicurve.xlsm]EUR!R49C97</stp>
        <tr r="CS49" s="4"/>
      </tp>
      <tp t="e">
        <v>#N/A</v>
        <stp/>
        <stp>##V3_BDHV12</stp>
        <stp>S0021D 18M BLC2 Curncy</stp>
        <stp>Mid</stp>
        <stp>30/12/2016</stp>
        <stp>30/12/2016</stp>
        <stp>[Fichier Market data Bloomberg Multicurve.xlsm]CHF!R30C76</stp>
        <tr r="BX30" s="7"/>
      </tp>
      <tp t="e">
        <v>#N/A</v>
        <stp/>
        <stp>##V3_BDHV12</stp>
        <stp>S0308Z 39M BLC2 Curncy</stp>
        <stp>Mid</stp>
        <stp>30/12/2016</stp>
        <stp>30/12/2016</stp>
        <stp>[Fichier Market data Bloomberg Multicurve.xlsm]JPY!R37C60</stp>
        <tr r="BH37" s="8"/>
      </tp>
      <tp t="e">
        <v>#N/A</v>
        <stp/>
        <stp>##V3_BDHV12</stp>
        <stp>S0308D 39Y BLC2 Curncy</stp>
        <stp>Mid</stp>
        <stp>30/12/2016</stp>
        <stp>30/12/2016</stp>
        <stp>[Fichier Market data Bloomberg Multicurve.xlsm]JPY!R93C61</stp>
        <tr r="BI93" s="8"/>
      </tp>
      <tp t="e">
        <v>#N/A</v>
        <stp/>
        <stp>##V3_BDHV12</stp>
        <stp>S0307D 34Y BLC2 Curncy</stp>
        <stp>Mid</stp>
        <stp>30/12/2016</stp>
        <stp>30/12/2016</stp>
        <stp>[Fichier Market data Bloomberg Multicurve.xlsm]JPY!R88C40</stp>
        <tr r="AN88" s="8"/>
      </tp>
      <tp t="e">
        <v>#N/A</v>
        <stp/>
        <stp>##V3_BDHV12</stp>
        <stp>S0022Z 10Y BLC2 Curncy</stp>
        <stp>Mid</stp>
        <stp>30/12/2016</stp>
        <stp>30/12/2016</stp>
        <stp>[Fichier Market data Bloomberg Multicurve.xlsm]GBP!R64C80</stp>
        <tr r="CB64" s="6"/>
      </tp>
      <tp t="e">
        <v>#N/A</v>
        <stp/>
        <stp>##V3_BDHV12</stp>
        <stp>S0314D 25Y BLC2 Curncy</stp>
        <stp>Mid</stp>
        <stp>30/12/2016</stp>
        <stp>30/12/2016</stp>
        <stp>[Fichier Market data Bloomberg Multicurve.xlsm]EUR!R79C97</stp>
        <tr r="CS79" s="4"/>
      </tp>
      <tp t="e">
        <v>#N/A</v>
        <stp/>
        <stp>##V3_BDHV12</stp>
        <stp>S0022D 10M BLC2 Curncy</stp>
        <stp>Mid</stp>
        <stp>30/12/2016</stp>
        <stp>30/12/2016</stp>
        <stp>[Fichier Market data Bloomberg Multicurve.xlsm]GBP!R26C81</stp>
        <tr r="CC26" s="6"/>
      </tp>
      <tp t="e">
        <v>#N/A</v>
        <stp/>
        <stp>##V3_BDHV12</stp>
        <stp>S0021Z 18Y BLC2 Curncy</stp>
        <stp>Mid</stp>
        <stp>30/12/2016</stp>
        <stp>30/12/2016</stp>
        <stp>[Fichier Market data Bloomberg Multicurve.xlsm]CHF!R72C75</stp>
        <tr r="BW72" s="7"/>
      </tp>
      <tp t="e">
        <v>#N/A</v>
        <stp/>
        <stp>##V3_BDHV12</stp>
        <stp>S0307Z 33M BLC2 Curncy</stp>
        <stp>Mid</stp>
        <stp>30/12/2016</stp>
        <stp>30/12/2016</stp>
        <stp>[Fichier Market data Bloomberg Multicurve.xlsm]JPY!R35C39</stp>
        <tr r="AM35" s="8"/>
      </tp>
      <tp t="e">
        <v>#N/A</v>
        <stp/>
        <stp>##V3_BDHV12</stp>
        <stp>S0307Z 32Y BLC2 Curncy</stp>
        <stp>Mid</stp>
        <stp>30/12/2016</stp>
        <stp>30/12/2016</stp>
        <stp>[Fichier Market data Bloomberg Multicurve.xlsm]JPY!R86C39</stp>
        <tr r="AM86" s="8"/>
      </tp>
      <tp t="e">
        <v>#N/A</v>
        <stp/>
        <stp>##V3_BDHV12</stp>
        <stp>S0021D 19Y BLC2 Curncy</stp>
        <stp>Mid</stp>
        <stp>30/12/2016</stp>
        <stp>30/12/2016</stp>
        <stp>[Fichier Market data Bloomberg Multicurve.xlsm]CHF!R73C76</stp>
        <tr r="BX73" s="7"/>
      </tp>
      <tp t="e">
        <v>#N/A</v>
        <stp/>
        <stp>##V3_BDHV12</stp>
        <stp>S0013Z 22Q BLC2 Curncy</stp>
        <stp>Mid</stp>
        <stp>30/12/2016</stp>
        <stp>30/12/2016</stp>
        <stp>[Fichier Market data Bloomberg Multicurve.xlsm]JPY!R44C79</stp>
        <tr r="CA44" s="8"/>
      </tp>
      <tp t="e">
        <v>#N/A</v>
        <stp/>
        <stp>##V3_BDHV12</stp>
        <stp>S0314Z 24Y BLC2 Curncy</stp>
        <stp>Mid</stp>
        <stp>30/12/2016</stp>
        <stp>30/12/2016</stp>
        <stp>[Fichier Market data Bloomberg Multicurve.xlsm]EUR!R78C96</stp>
        <tr r="CR78" s="4"/>
      </tp>
      <tp t="e">
        <v>#N/A</v>
        <stp/>
        <stp>##V3_BDHV12</stp>
        <stp>S0022Z 11M BLC2 Curncy</stp>
        <stp>Mid</stp>
        <stp>30/12/2016</stp>
        <stp>30/12/2016</stp>
        <stp>[Fichier Market data Bloomberg Multicurve.xlsm]GBP!R27C80</stp>
        <tr r="CB27" s="6"/>
      </tp>
      <tp t="e">
        <v>#N/A</v>
        <stp/>
        <stp>##V3_BDHV12</stp>
        <stp>S0022D 11Y BLC2 Curncy</stp>
        <stp>Mid</stp>
        <stp>30/12/2016</stp>
        <stp>30/12/2016</stp>
        <stp>[Fichier Market data Bloomberg Multicurve.xlsm]GBP!R65C81</stp>
        <tr r="CC65" s="6"/>
      </tp>
      <tp t="e">
        <v>#N/A</v>
        <stp/>
        <stp>##V3_BDHV12</stp>
        <stp>S0308Z 38Y BLC2 Curncy</stp>
        <stp>Mid</stp>
        <stp>30/12/2016</stp>
        <stp>30/12/2016</stp>
        <stp>[Fichier Market data Bloomberg Multicurve.xlsm]JPY!R92C60</stp>
        <tr r="BH92" s="8"/>
      </tp>
      <tp t="e">
        <v>#N/A</v>
        <stp/>
        <stp>##V3_BDHV12</stp>
        <stp>S0013Z 22Y BLC2 Curncy</stp>
        <stp>Mid</stp>
        <stp>30/12/2016</stp>
        <stp>30/12/2016</stp>
        <stp>[Fichier Market data Bloomberg Multicurve.xlsm]JPY!R74C79</stp>
        <tr r="CA74" s="8"/>
      </tp>
      <tp t="e">
        <v>#N/A</v>
        <stp/>
        <stp>##V3_BDHV12</stp>
        <stp>S0308Z 38Q BLC2 Curncy</stp>
        <stp>Mid</stp>
        <stp>30/12/2016</stp>
        <stp>30/12/2016</stp>
        <stp>[Fichier Market data Bloomberg Multicurve.xlsm]JPY!R62C60</stp>
        <tr r="BH62" s="8"/>
      </tp>
      <tp t="e">
        <v>#N/A</v>
        <stp/>
        <stp>##V3_BDHV12</stp>
        <stp>S0021D 19Q BLC2 Curncy</stp>
        <stp>Mid</stp>
        <stp>30/12/2016</stp>
        <stp>30/12/2016</stp>
        <stp>[Fichier Market data Bloomberg Multicurve.xlsm]CHF!R43C76</stp>
        <tr r="BX43" s="7"/>
      </tp>
      <tp t="e">
        <v>#N/A</v>
        <stp/>
        <stp>##V3_BDHV12</stp>
        <stp>S0307D 35Q BLC2 Curncy</stp>
        <stp>Mid</stp>
        <stp>30/12/2016</stp>
        <stp>30/12/2016</stp>
        <stp>[Fichier Market data Bloomberg Multicurve.xlsm]JPY!R59C40</stp>
        <tr r="AN59" s="8"/>
      </tp>
      <tp t="e">
        <v>#N/A</v>
        <stp/>
        <stp>##V3_BDHV12</stp>
        <stp>S0021Z 19Q BLC2 Curncy</stp>
        <stp>Mid</stp>
        <stp>30/12/2016</stp>
        <stp>30/12/2016</stp>
        <stp>[Fichier Market data Bloomberg Multicurve.xlsm]CHF!R43C75</stp>
        <tr r="BW43" s="7"/>
      </tp>
      <tp t="e">
        <v>#N/A</v>
        <stp/>
        <stp>##V3_BDHV12</stp>
        <stp>S0308D 38Q BLC2 Curncy</stp>
        <stp>Mid</stp>
        <stp>30/12/2016</stp>
        <stp>30/12/2016</stp>
        <stp>[Fichier Market data Bloomberg Multicurve.xlsm]JPY!R62C61</stp>
        <tr r="BI62" s="8"/>
      </tp>
      <tp t="e">
        <v>#N/A</v>
        <stp/>
        <stp>##V3_BDHV12</stp>
        <stp>S0308D 38Y BLC2 Curncy</stp>
        <stp>Mid</stp>
        <stp>30/12/2016</stp>
        <stp>30/12/2016</stp>
        <stp>[Fichier Market data Bloomberg Multicurve.xlsm]JPY!R92C61</stp>
        <tr r="BI92" s="8"/>
      </tp>
      <tp t="e">
        <v>#N/A</v>
        <stp/>
        <stp>##V3_BDHV12</stp>
        <stp>S0307D 35Y BLC2 Curncy</stp>
        <stp>Mid</stp>
        <stp>30/12/2016</stp>
        <stp>30/12/2016</stp>
        <stp>[Fichier Market data Bloomberg Multicurve.xlsm]JPY!R89C40</stp>
        <tr r="AN89" s="8"/>
      </tp>
      <tp t="e">
        <v>#N/A</v>
        <stp/>
        <stp>##V3_BDHV12</stp>
        <stp>S0022Z 11Y BLC2 Curncy</stp>
        <stp>Mid</stp>
        <stp>30/12/2016</stp>
        <stp>30/12/2016</stp>
        <stp>[Fichier Market data Bloomberg Multicurve.xlsm]GBP!R65C80</stp>
        <tr r="CB65" s="6"/>
      </tp>
      <tp t="e">
        <v>#N/A</v>
        <stp/>
        <stp>##V3_BDHV12</stp>
        <stp>S0314D 24Y BLC2 Curncy</stp>
        <stp>Mid</stp>
        <stp>30/12/2016</stp>
        <stp>30/12/2016</stp>
        <stp>[Fichier Market data Bloomberg Multicurve.xlsm]EUR!R78C97</stp>
        <tr r="CS78" s="4"/>
      </tp>
      <tp t="e">
        <v>#N/A</v>
        <stp/>
        <stp>##V3_BDHV12</stp>
        <stp>S0022D 11M BLC2 Curncy</stp>
        <stp>Mid</stp>
        <stp>30/12/2016</stp>
        <stp>30/12/2016</stp>
        <stp>[Fichier Market data Bloomberg Multicurve.xlsm]GBP!R27C81</stp>
        <tr r="CC27" s="6"/>
      </tp>
      <tp t="e">
        <v>#N/A</v>
        <stp/>
        <stp>##V3_BDHV12</stp>
        <stp>S0021Z 19Y BLC2 Curncy</stp>
        <stp>Mid</stp>
        <stp>30/12/2016</stp>
        <stp>30/12/2016</stp>
        <stp>[Fichier Market data Bloomberg Multicurve.xlsm]CHF!R73C75</stp>
        <tr r="BW73" s="7"/>
      </tp>
      <tp t="e">
        <v>#N/A</v>
        <stp/>
        <stp>##V3_BDHV12</stp>
        <stp>S0307Z 31Y BLC2 Curncy</stp>
        <stp>Mid</stp>
        <stp>30/12/2016</stp>
        <stp>30/12/2016</stp>
        <stp>[Fichier Market data Bloomberg Multicurve.xlsm]JPY!R85C39</stp>
        <tr r="AM85" s="8"/>
      </tp>
      <tp t="e">
        <v>#N/A</v>
        <stp/>
        <stp>##V3_BDHV12</stp>
        <stp>S0013Z 21Q BLC2 Curncy</stp>
        <stp>Mid</stp>
        <stp>30/12/2016</stp>
        <stp>30/12/2016</stp>
        <stp>[Fichier Market data Bloomberg Multicurve.xlsm]JPY!R43C79</stp>
        <tr r="CA43" s="8"/>
      </tp>
      <tp t="e">
        <v>#N/A</v>
        <stp/>
        <stp>##V3_BDHV12</stp>
        <stp>S0307Z 31Q BLC2 Curncy</stp>
        <stp>Mid</stp>
        <stp>30/12/2016</stp>
        <stp>30/12/2016</stp>
        <stp>[Fichier Market data Bloomberg Multicurve.xlsm]JPY!R55C39</stp>
        <tr r="AM55" s="8"/>
      </tp>
      <tp t="e">
        <v>#N/A</v>
        <stp/>
        <stp>##V3_BDHV12</stp>
        <stp>S0022D 12Y BLC2 Curncy</stp>
        <stp>Mid</stp>
        <stp>30/12/2016</stp>
        <stp>30/12/2016</stp>
        <stp>[Fichier Market data Bloomberg Multicurve.xlsm]GBP!R66C81</stp>
        <tr r="CC66" s="6"/>
      </tp>
      <tp t="e">
        <v>#N/A</v>
        <stp/>
        <stp>##V3_BDHV12</stp>
        <stp>S0314Z 27Y BLC2 Curncy</stp>
        <stp>Mid</stp>
        <stp>30/12/2016</stp>
        <stp>30/12/2016</stp>
        <stp>[Fichier Market data Bloomberg Multicurve.xlsm]EUR!R81C96</stp>
        <tr r="CR81" s="4"/>
      </tp>
      <tp t="e">
        <v>#N/A</v>
        <stp/>
        <stp>##V3_BDHV12</stp>
        <stp>S0314D 27M BLC2 Curncy</stp>
        <stp>Mid</stp>
        <stp>30/12/2016</stp>
        <stp>30/12/2016</stp>
        <stp>[Fichier Market data Bloomberg Multicurve.xlsm]EUR!R33C97</stp>
        <tr r="CS33" s="4"/>
      </tp>
      <tp t="e">
        <v>#N/A</v>
        <stp/>
        <stp>##V3_BDHV12</stp>
        <stp>S0013Z 21Y BLC2 Curncy</stp>
        <stp>Mid</stp>
        <stp>30/12/2016</stp>
        <stp>30/12/2016</stp>
        <stp>[Fichier Market data Bloomberg Multicurve.xlsm]JPY!R73C79</stp>
        <tr r="CA73" s="8"/>
      </tp>
      <tp t="e">
        <v>#N/A</v>
        <stp/>
        <stp>##V3_BDHV12</stp>
        <stp>S0314Z 27Q BLC2 Curncy</stp>
        <stp>Mid</stp>
        <stp>30/12/2016</stp>
        <stp>30/12/2016</stp>
        <stp>[Fichier Market data Bloomberg Multicurve.xlsm]EUR!R51C96</stp>
        <tr r="CR51" s="4"/>
      </tp>
      <tp t="e">
        <v>#N/A</v>
        <stp/>
        <stp>##V3_BDHV12</stp>
        <stp>S0223Z 18M BLC2 Curncy</stp>
        <stp>Mid</stp>
        <stp>30/12/2016</stp>
        <stp>30/12/2016</stp>
        <stp>[Fichier Market data Bloomberg Multicurve.xlsm]GBP!R30C39</stp>
        <tr r="AM30" s="6"/>
      </tp>
      <tp t="e">
        <v>#N/A</v>
        <stp/>
        <stp>##V3_BDHV12</stp>
        <stp>S0314D 27Q BLC2 Curncy</stp>
        <stp>Mid</stp>
        <stp>30/12/2016</stp>
        <stp>30/12/2016</stp>
        <stp>[Fichier Market data Bloomberg Multicurve.xlsm]EUR!R51C97</stp>
        <tr r="CS51" s="4"/>
      </tp>
      <tp t="e">
        <v>#N/A</v>
        <stp/>
        <stp>##V3_BDHV12</stp>
        <stp>S0307D 36Y BLC2 Curncy</stp>
        <stp>Mid</stp>
        <stp>30/12/2016</stp>
        <stp>30/12/2016</stp>
        <stp>[Fichier Market data Bloomberg Multicurve.xlsm]JPY!R90C40</stp>
        <tr r="AN90" s="8"/>
      </tp>
      <tp t="e">
        <v>#N/A</v>
        <stp/>
        <stp>##V3_BDHV12</stp>
        <stp>S0223Z 18Q BLC2 Curncy</stp>
        <stp>Mid</stp>
        <stp>30/12/2016</stp>
        <stp>30/12/2016</stp>
        <stp>[Fichier Market data Bloomberg Multicurve.xlsm]GBP!R42C39</stp>
        <tr r="AM42" s="6"/>
      </tp>
      <tp t="e">
        <v>#N/A</v>
        <stp/>
        <stp>##V3_BDHV12</stp>
        <stp>S0022Z 12Y BLC2 Curncy</stp>
        <stp>Mid</stp>
        <stp>30/12/2016</stp>
        <stp>30/12/2016</stp>
        <stp>[Fichier Market data Bloomberg Multicurve.xlsm]GBP!R66C80</stp>
        <tr r="CB66" s="6"/>
      </tp>
      <tp t="e">
        <v>#N/A</v>
        <stp/>
        <stp>##V3_BDHV12</stp>
        <stp>S0314D 27Y BLC2 Curncy</stp>
        <stp>Mid</stp>
        <stp>30/12/2016</stp>
        <stp>30/12/2016</stp>
        <stp>[Fichier Market data Bloomberg Multicurve.xlsm]EUR!R81C97</stp>
        <tr r="CS81" s="4"/>
      </tp>
      <tp t="e">
        <v>#N/A</v>
        <stp/>
        <stp>##V3_BDHV12</stp>
        <stp>S0314Z 27M BLC2 Curncy</stp>
        <stp>Mid</stp>
        <stp>30/12/2016</stp>
        <stp>30/12/2016</stp>
        <stp>[Fichier Market data Bloomberg Multicurve.xlsm]EUR!R33C96</stp>
        <tr r="CR33" s="4"/>
      </tp>
      <tp t="e">
        <v>#N/A</v>
        <stp/>
        <stp>##V3_BDHV12</stp>
        <stp>S0013Z 21M BLC2 Curncy</stp>
        <stp>Mid</stp>
        <stp>30/12/2016</stp>
        <stp>30/12/2016</stp>
        <stp>[Fichier Market data Bloomberg Multicurve.xlsm]JPY!R29C79</stp>
        <tr r="CA29" s="8"/>
      </tp>
      <tp t="e">
        <v>#N/A</v>
        <stp/>
        <stp>##V3_BDHV12</stp>
        <stp>S0223Z 18Y BLC2 Curncy</stp>
        <stp>Mid</stp>
        <stp>30/12/2016</stp>
        <stp>30/12/2016</stp>
        <stp>[Fichier Market data Bloomberg Multicurve.xlsm]GBP!R72C39</stp>
        <tr r="AM72" s="6"/>
      </tp>
      <tp t="e">
        <v>#N/A</v>
        <stp/>
        <stp>##V3_BDHV12</stp>
        <stp>S0307Z 30Y BLC2 Curncy</stp>
        <stp>Mid</stp>
        <stp>30/12/2016</stp>
        <stp>30/12/2016</stp>
        <stp>[Fichier Market data Bloomberg Multicurve.xlsm]JPY!R84C39</stp>
        <tr r="AM84" s="8"/>
      </tp>
      <tp t="e">
        <v>#N/A</v>
        <stp/>
        <stp>##V3_BDHV12</stp>
        <stp>S0307Z 30Q BLC2 Curncy</stp>
        <stp>Mid</stp>
        <stp>30/12/2016</stp>
        <stp>30/12/2016</stp>
        <stp>[Fichier Market data Bloomberg Multicurve.xlsm]JPY!R54C39</stp>
        <tr r="AM54" s="8"/>
      </tp>
      <tp t="e">
        <v>#N/A</v>
        <stp/>
        <stp>##V3_BDHV12</stp>
        <stp>S0022D 13Y BLC2 Curncy</stp>
        <stp>Mid</stp>
        <stp>30/12/2016</stp>
        <stp>30/12/2016</stp>
        <stp>[Fichier Market data Bloomberg Multicurve.xlsm]GBP!R67C81</stp>
        <tr r="CC67" s="6"/>
      </tp>
      <tp t="e">
        <v>#N/A</v>
        <stp/>
        <stp>##V3_BDHV12</stp>
        <stp>S0314Z 26Y BLC2 Curncy</stp>
        <stp>Mid</stp>
        <stp>30/12/2016</stp>
        <stp>30/12/2016</stp>
        <stp>[Fichier Market data Bloomberg Multicurve.xlsm]EUR!R80C96</stp>
        <tr r="CR80" s="4"/>
      </tp>
      <tp t="e">
        <v>#N/A</v>
        <stp/>
        <stp>##V3_BDHV12</stp>
        <stp>S0013Z 20Y BLC2 Curncy</stp>
        <stp>Mid</stp>
        <stp>30/12/2016</stp>
        <stp>30/12/2016</stp>
        <stp>[Fichier Market data Bloomberg Multicurve.xlsm]JPY!R72C79</stp>
        <tr r="CA72" s="8"/>
      </tp>
      <tp t="e">
        <v>#N/A</v>
        <stp/>
        <stp>##V3_BDHV12</stp>
        <stp>S0314Z 26Q BLC2 Curncy</stp>
        <stp>Mid</stp>
        <stp>30/12/2016</stp>
        <stp>30/12/2016</stp>
        <stp>[Fichier Market data Bloomberg Multicurve.xlsm]EUR!R50C96</stp>
        <tr r="CR50" s="4"/>
      </tp>
      <tp t="e">
        <v>#N/A</v>
        <stp/>
        <stp>##V3_BDHV12</stp>
        <stp>S0314D 26Q BLC2 Curncy</stp>
        <stp>Mid</stp>
        <stp>30/12/2016</stp>
        <stp>30/12/2016</stp>
        <stp>[Fichier Market data Bloomberg Multicurve.xlsm]EUR!R50C97</stp>
        <tr r="CS50" s="4"/>
      </tp>
      <tp t="e">
        <v>#N/A</v>
        <stp/>
        <stp>##V3_BDHV12</stp>
        <stp>S0307D 37Q BLC2 Curncy</stp>
        <stp>Mid</stp>
        <stp>30/12/2016</stp>
        <stp>30/12/2016</stp>
        <stp>[Fichier Market data Bloomberg Multicurve.xlsm]JPY!R61C40</stp>
        <tr r="AN61" s="8"/>
      </tp>
      <tp t="e">
        <v>#N/A</v>
        <stp/>
        <stp>##V3_BDHV12</stp>
        <stp>S0307D 37Y BLC2 Curncy</stp>
        <stp>Mid</stp>
        <stp>30/12/2016</stp>
        <stp>30/12/2016</stp>
        <stp>[Fichier Market data Bloomberg Multicurve.xlsm]JPY!R91C40</stp>
        <tr r="AN91" s="8"/>
      </tp>
      <tp t="e">
        <v>#N/A</v>
        <stp/>
        <stp>##V3_BDHV12</stp>
        <stp>S0223Z 19Q BLC2 Curncy</stp>
        <stp>Mid</stp>
        <stp>30/12/2016</stp>
        <stp>30/12/2016</stp>
        <stp>[Fichier Market data Bloomberg Multicurve.xlsm]GBP!R43C39</stp>
        <tr r="AM43" s="6"/>
      </tp>
      <tp t="e">
        <v>#N/A</v>
        <stp/>
        <stp>##V3_BDHV12</stp>
        <stp>S0022Z 13Y BLC2 Curncy</stp>
        <stp>Mid</stp>
        <stp>30/12/2016</stp>
        <stp>30/12/2016</stp>
        <stp>[Fichier Market data Bloomberg Multicurve.xlsm]GBP!R67C80</stp>
        <tr r="CB67" s="6"/>
      </tp>
      <tp t="e">
        <v>#N/A</v>
        <stp/>
        <stp>##V3_BDHV12</stp>
        <stp>S0314D 26Y BLC2 Curncy</stp>
        <stp>Mid</stp>
        <stp>30/12/2016</stp>
        <stp>30/12/2016</stp>
        <stp>[Fichier Market data Bloomberg Multicurve.xlsm]EUR!R80C97</stp>
        <tr r="CS80" s="4"/>
      </tp>
      <tp t="e">
        <v>#N/A</v>
        <stp/>
        <stp>##V3_BDHV12</stp>
        <stp>S0307Z 30M BLC2 Curncy</stp>
        <stp>Mid</stp>
        <stp>30/12/2016</stp>
        <stp>30/12/2016</stp>
        <stp>[Fichier Market data Bloomberg Multicurve.xlsm]JPY!R34C39</stp>
        <tr r="AM34" s="8"/>
      </tp>
      <tp t="e">
        <v>#N/A</v>
        <stp/>
        <stp>##V3_BDHV12</stp>
        <stp>S0223Z 19Y BLC2 Curncy</stp>
        <stp>Mid</stp>
        <stp>30/12/2016</stp>
        <stp>30/12/2016</stp>
        <stp>[Fichier Market data Bloomberg Multicurve.xlsm]GBP!R73C39</stp>
        <tr r="AM73" s="6"/>
      </tp>
      <tp t="e">
        <v>#N/A</v>
        <stp/>
        <stp>##V3_BDHV12</stp>
        <stp>S0023Z 14Y BLC2 Curncy</stp>
        <stp>Mid</stp>
        <stp>30/12/2016</stp>
        <stp>30/12/2016</stp>
        <stp>[Fichier Market data Bloomberg Multicurve.xlsm]USD!R68C37</stp>
        <tr r="AK68" s="5"/>
      </tp>
      <tp t="e">
        <v>#N/A</v>
        <stp/>
        <stp>##V3_BDHV12</stp>
        <stp>S0023D 14Y BLC2 Curncy</stp>
        <stp>Mid</stp>
        <stp>30/12/2016</stp>
        <stp>30/12/2016</stp>
        <stp>[Fichier Market data Bloomberg Multicurve.xlsm]USD!R68C38</stp>
        <tr r="AL68" s="5"/>
      </tp>
      <tp t="e">
        <v>#N/A</v>
        <stp/>
        <stp>##V3_BDHV12</stp>
        <stp>EURJPYSN BGNL Curncy</stp>
        <stp>Mid</stp>
        <stp>30/12/2016</stp>
        <stp>30/12/2016</stp>
        <stp>[Fichier Market data Bloomberg Multicurve.xlsm]Swaps points!R9C42</stp>
        <tr r="AP9" s="12"/>
      </tp>
      <tp t="e">
        <v>#N/A</v>
        <stp/>
        <stp>##V3_BDHV12</stp>
        <stp>S0023D 15M BLC2 Curncy</stp>
        <stp>Mid</stp>
        <stp>30/12/2016</stp>
        <stp>30/12/2016</stp>
        <stp>[Fichier Market data Bloomberg Multicurve.xlsm]USD!R29C38</stp>
        <tr r="AL29" s="5"/>
      </tp>
      <tp t="e">
        <v>#N/A</v>
        <stp/>
        <stp>##V3_BDHV12</stp>
        <stp>S0023Z 15Y BLC2 Curncy</stp>
        <stp>Mid</stp>
        <stp>30/12/2016</stp>
        <stp>30/12/2016</stp>
        <stp>[Fichier Market data Bloomberg Multicurve.xlsm]USD!R69C37</stp>
        <tr r="AK69" s="5"/>
      </tp>
      <tp t="e">
        <v>#N/A</v>
        <stp/>
        <stp>##V3_BDHV12</stp>
        <stp>S0023D 15Y BLC2 Curncy</stp>
        <stp>Mid</stp>
        <stp>30/12/2016</stp>
        <stp>30/12/2016</stp>
        <stp>[Fichier Market data Bloomberg Multicurve.xlsm]USD!R69C38</stp>
        <tr r="AL69" s="5"/>
      </tp>
      <tp t="e">
        <v>#N/A</v>
        <stp/>
        <stp>##V3_BDHV12</stp>
        <stp>S0023Z 15M BLC2 Curncy</stp>
        <stp>Mid</stp>
        <stp>30/12/2016</stp>
        <stp>30/12/2016</stp>
        <stp>[Fichier Market data Bloomberg Multicurve.xlsm]USD!R29C37</stp>
        <tr r="AK29" s="5"/>
      </tp>
      <tp t="e">
        <v>#N/A</v>
        <stp/>
        <stp>##V3_BDHV12</stp>
        <stp>S0023Z 16Y BLC2 Curncy</stp>
        <stp>Mid</stp>
        <stp>30/12/2016</stp>
        <stp>30/12/2016</stp>
        <stp>[Fichier Market data Bloomberg Multicurve.xlsm]USD!R70C37</stp>
        <tr r="AK70" s="5"/>
      </tp>
      <tp t="e">
        <v>#N/A</v>
        <stp/>
        <stp>##V3_BDHV12</stp>
        <stp>S0023D 16Y BLC2 Curncy</stp>
        <stp>Mid</stp>
        <stp>30/12/2016</stp>
        <stp>30/12/2016</stp>
        <stp>[Fichier Market data Bloomberg Multicurve.xlsm]USD!R70C38</stp>
        <tr r="AL70" s="5"/>
      </tp>
      <tp t="e">
        <v>#N/A</v>
        <stp/>
        <stp>##V3_BDHV12</stp>
        <stp>S0023Z 17Y BLC2 Curncy</stp>
        <stp>Mid</stp>
        <stp>30/12/2016</stp>
        <stp>30/12/2016</stp>
        <stp>[Fichier Market data Bloomberg Multicurve.xlsm]USD!R71C37</stp>
        <tr r="AK71" s="5"/>
      </tp>
      <tp t="e">
        <v>#N/A</v>
        <stp/>
        <stp>##V3_BDHV12</stp>
        <stp>S0023Z 17Q BLC2 Curncy</stp>
        <stp>Mid</stp>
        <stp>30/12/2016</stp>
        <stp>30/12/2016</stp>
        <stp>[Fichier Market data Bloomberg Multicurve.xlsm]USD!R41C37</stp>
        <tr r="AK41" s="5"/>
      </tp>
      <tp t="e">
        <v>#N/A</v>
        <stp/>
        <stp>##V3_BDHV12</stp>
        <stp>S0023D 17Y BLC2 Curncy</stp>
        <stp>Mid</stp>
        <stp>30/12/2016</stp>
        <stp>30/12/2016</stp>
        <stp>[Fichier Market data Bloomberg Multicurve.xlsm]USD!R71C38</stp>
        <tr r="AL71" s="5"/>
      </tp>
      <tp t="e">
        <v>#N/A</v>
        <stp/>
        <stp>##V3_BDHV12</stp>
        <stp>S0023D 17Q BLC2 Curncy</stp>
        <stp>Mid</stp>
        <stp>30/12/2016</stp>
        <stp>30/12/2016</stp>
        <stp>[Fichier Market data Bloomberg Multicurve.xlsm]USD!R41C38</stp>
        <tr r="AL41" s="5"/>
      </tp>
      <tp t="e">
        <v>#N/A</v>
        <stp/>
        <stp>##V3_BDHV12</stp>
        <stp>S0023D 10M BLC2 Curncy</stp>
        <stp>Mid</stp>
        <stp>30/12/2016</stp>
        <stp>30/12/2016</stp>
        <stp>[Fichier Market data Bloomberg Multicurve.xlsm]USD!R26C38</stp>
        <tr r="AL26" s="5"/>
      </tp>
      <tp t="e">
        <v>#N/A</v>
        <stp/>
        <stp>##V3_BDHV12</stp>
        <stp>S0023Z 10Y BLC2 Curncy</stp>
        <stp>Mid</stp>
        <stp>30/12/2016</stp>
        <stp>30/12/2016</stp>
        <stp>[Fichier Market data Bloomberg Multicurve.xlsm]USD!R64C37</stp>
        <tr r="AK64" s="5"/>
      </tp>
      <tp t="e">
        <v>#N/A</v>
        <stp/>
        <stp>##V3_BDHV12</stp>
        <stp>S0023D 10Y BLC2 Curncy</stp>
        <stp>Mid</stp>
        <stp>30/12/2016</stp>
        <stp>30/12/2016</stp>
        <stp>[Fichier Market data Bloomberg Multicurve.xlsm]USD!R64C38</stp>
        <tr r="AL64" s="5"/>
      </tp>
      <tp t="e">
        <v>#N/A</v>
        <stp/>
        <stp>##V3_BDHV12</stp>
        <stp>S0023Z 10M BLC2 Curncy</stp>
        <stp>Mid</stp>
        <stp>30/12/2016</stp>
        <stp>30/12/2016</stp>
        <stp>[Fichier Market data Bloomberg Multicurve.xlsm]USD!R26C37</stp>
        <tr r="AK26" s="5"/>
      </tp>
      <tp t="e">
        <v>#N/A</v>
        <stp/>
        <stp>##V3_BDHV12</stp>
        <stp>S0023D 11M BLC2 Curncy</stp>
        <stp>Mid</stp>
        <stp>30/12/2016</stp>
        <stp>30/12/2016</stp>
        <stp>[Fichier Market data Bloomberg Multicurve.xlsm]USD!R27C38</stp>
        <tr r="AL27" s="5"/>
      </tp>
      <tp t="e">
        <v>#N/A</v>
        <stp/>
        <stp>##V3_BDHV12</stp>
        <stp>S0023Z 11Y BLC2 Curncy</stp>
        <stp>Mid</stp>
        <stp>30/12/2016</stp>
        <stp>30/12/2016</stp>
        <stp>[Fichier Market data Bloomberg Multicurve.xlsm]USD!R65C37</stp>
        <tr r="AK65" s="5"/>
      </tp>
      <tp t="e">
        <v>#N/A</v>
        <stp/>
        <stp>##V3_BDHV12</stp>
        <stp>S0023D 11Y BLC2 Curncy</stp>
        <stp>Mid</stp>
        <stp>30/12/2016</stp>
        <stp>30/12/2016</stp>
        <stp>[Fichier Market data Bloomberg Multicurve.xlsm]USD!R65C38</stp>
        <tr r="AL65" s="5"/>
      </tp>
      <tp t="e">
        <v>#N/A</v>
        <stp/>
        <stp>##V3_BDHV12</stp>
        <stp>S0023Z 11M BLC2 Curncy</stp>
        <stp>Mid</stp>
        <stp>30/12/2016</stp>
        <stp>30/12/2016</stp>
        <stp>[Fichier Market data Bloomberg Multicurve.xlsm]USD!R27C37</stp>
        <tr r="AK27" s="5"/>
      </tp>
      <tp t="e">
        <v>#N/A</v>
        <stp/>
        <stp>##V3_BDHV12</stp>
        <stp>S0023Z 12Y BLC2 Curncy</stp>
        <stp>Mid</stp>
        <stp>30/12/2016</stp>
        <stp>30/12/2016</stp>
        <stp>[Fichier Market data Bloomberg Multicurve.xlsm]USD!R66C37</stp>
        <tr r="AK66" s="5"/>
      </tp>
      <tp t="e">
        <v>#N/A</v>
        <stp/>
        <stp>##V3_BDHV12</stp>
        <stp>S0023D 12Y BLC2 Curncy</stp>
        <stp>Mid</stp>
        <stp>30/12/2016</stp>
        <stp>30/12/2016</stp>
        <stp>[Fichier Market data Bloomberg Multicurve.xlsm]USD!R66C38</stp>
        <tr r="AL66" s="5"/>
      </tp>
      <tp t="e">
        <v>#N/A</v>
        <stp/>
        <stp>##V3_BDHV12</stp>
        <stp>S0023Z 13Y BLC2 Curncy</stp>
        <stp>Mid</stp>
        <stp>30/12/2016</stp>
        <stp>30/12/2016</stp>
        <stp>[Fichier Market data Bloomberg Multicurve.xlsm]USD!R67C37</stp>
        <tr r="AK67" s="5"/>
      </tp>
      <tp t="e">
        <v>#N/A</v>
        <stp/>
        <stp>##V3_BDHV12</stp>
        <stp>S0023D 13Y BLC2 Curncy</stp>
        <stp>Mid</stp>
        <stp>30/12/2016</stp>
        <stp>30/12/2016</stp>
        <stp>[Fichier Market data Bloomberg Multicurve.xlsm]USD!R67C38</stp>
        <tr r="AL67" s="5"/>
      </tp>
      <tp t="e">
        <v>#N/A</v>
        <stp/>
        <stp>##V3_BDHV12</stp>
        <stp>S0023Z 18Y BLC2 Curncy</stp>
        <stp>Mid</stp>
        <stp>30/12/2016</stp>
        <stp>30/12/2016</stp>
        <stp>[Fichier Market data Bloomberg Multicurve.xlsm]USD!R72C37</stp>
        <tr r="AK72" s="5"/>
      </tp>
      <tp t="e">
        <v>#N/A</v>
        <stp/>
        <stp>##V3_BDHV12</stp>
        <stp>S0023D 18M BLC2 Curncy</stp>
        <stp>Mid</stp>
        <stp>30/12/2016</stp>
        <stp>30/12/2016</stp>
        <stp>[Fichier Market data Bloomberg Multicurve.xlsm]USD!R30C38</stp>
        <tr r="AL30" s="5"/>
      </tp>
      <tp t="e">
        <v>#N/A</v>
        <stp/>
        <stp>##V3_BDHV12</stp>
        <stp>S0023Z 18Q BLC2 Curncy</stp>
        <stp>Mid</stp>
        <stp>30/12/2016</stp>
        <stp>30/12/2016</stp>
        <stp>[Fichier Market data Bloomberg Multicurve.xlsm]USD!R42C37</stp>
        <tr r="AK42" s="5"/>
      </tp>
      <tp t="e">
        <v>#N/A</v>
        <stp/>
        <stp>##V3_BDHV12</stp>
        <stp>S0023Z 18M BLC2 Curncy</stp>
        <stp>Mid</stp>
        <stp>30/12/2016</stp>
        <stp>30/12/2016</stp>
        <stp>[Fichier Market data Bloomberg Multicurve.xlsm]USD!R30C37</stp>
        <tr r="AK30" s="5"/>
      </tp>
      <tp t="e">
        <v>#N/A</v>
        <stp/>
        <stp>##V3_BDHV12</stp>
        <stp>S0023D 18Y BLC2 Curncy</stp>
        <stp>Mid</stp>
        <stp>30/12/2016</stp>
        <stp>30/12/2016</stp>
        <stp>[Fichier Market data Bloomberg Multicurve.xlsm]USD!R72C38</stp>
        <tr r="AL72" s="5"/>
      </tp>
      <tp t="e">
        <v>#N/A</v>
        <stp/>
        <stp>##V3_BDHV12</stp>
        <stp>S0023D 18Q BLC2 Curncy</stp>
        <stp>Mid</stp>
        <stp>30/12/2016</stp>
        <stp>30/12/2016</stp>
        <stp>[Fichier Market data Bloomberg Multicurve.xlsm]USD!R42C38</stp>
        <tr r="AL42" s="5"/>
      </tp>
      <tp t="e">
        <v>#N/A</v>
        <stp/>
        <stp>##V3_BDHV12</stp>
        <stp>S0023D 50Y BLC2 Curncy</stp>
        <stp>Mid</stp>
        <stp>30/12/2016</stp>
        <stp>30/12/2016</stp>
        <stp>[Fichier Market data Bloomberg Multicurve.xlsm]USD!R104C38</stp>
        <tr r="AL104" s="5"/>
      </tp>
      <tp t="e">
        <v>#N/A</v>
        <stp/>
        <stp>##V3_BDHV12</stp>
        <stp>S0023Z 19Y BLC2 Curncy</stp>
        <stp>Mid</stp>
        <stp>30/12/2016</stp>
        <stp>30/12/2016</stp>
        <stp>[Fichier Market data Bloomberg Multicurve.xlsm]USD!R73C37</stp>
        <tr r="AK73" s="5"/>
      </tp>
      <tp t="e">
        <v>#N/A</v>
        <stp/>
        <stp>##V3_BDHV12</stp>
        <stp>S0023Z 19Q BLC2 Curncy</stp>
        <stp>Mid</stp>
        <stp>30/12/2016</stp>
        <stp>30/12/2016</stp>
        <stp>[Fichier Market data Bloomberg Multicurve.xlsm]USD!R43C37</stp>
        <tr r="AK43" s="5"/>
      </tp>
      <tp t="e">
        <v>#N/A</v>
        <stp/>
        <stp>##V3_BDHV12</stp>
        <stp>S0023D 19Y BLC2 Curncy</stp>
        <stp>Mid</stp>
        <stp>30/12/2016</stp>
        <stp>30/12/2016</stp>
        <stp>[Fichier Market data Bloomberg Multicurve.xlsm]USD!R73C38</stp>
        <tr r="AL73" s="5"/>
      </tp>
      <tp t="e">
        <v>#N/A</v>
        <stp/>
        <stp>##V3_BDHV12</stp>
        <stp>S0023D 19Q BLC2 Curncy</stp>
        <stp>Mid</stp>
        <stp>30/12/2016</stp>
        <stp>30/12/2016</stp>
        <stp>[Fichier Market data Bloomberg Multicurve.xlsm]USD!R43C38</stp>
        <tr r="AL43" s="5"/>
      </tp>
      <tp t="e">
        <v>#N/A</v>
        <stp/>
        <stp>##V3_BDHV12</stp>
        <stp>JYBS40  Curncy</stp>
        <stp>Mid</stp>
        <stp>30/12/2016</stp>
        <stp>30/12/2016</stp>
        <stp>[Fichier Market data Bloomberg Multicurve.xlsm]basis!R27C7</stp>
        <tr r="G27" s="13"/>
      </tp>
      <tp t="e">
        <v>#N/A</v>
        <stp/>
        <stp>##V3_BDHV12</stp>
        <stp>EURJPY BGNL Curncy</stp>
        <stp>Mid</stp>
        <stp>30/12/2016</stp>
        <stp>30/12/2016</stp>
        <stp>[Fichier Market data Bloomberg Multicurve.xlsm]Swaps points!R8C42</stp>
        <tr r="AP8" s="12"/>
      </tp>
      <tp t="e">
        <v>#N/A</v>
        <stp/>
        <stp>##V3_BDHV12</stp>
        <stp>JYBS13  Curncy</stp>
        <stp>Mid</stp>
        <stp>30/12/2016</stp>
        <stp>30/12/2016</stp>
        <stp>[Fichier Market data Bloomberg Multicurve.xlsm]basis!R22C7</stp>
        <tr r="G22" s="13"/>
      </tp>
      <tp t="e">
        <v>#N/A</v>
        <stp/>
        <stp>##V3_BDHV12</stp>
        <stp>GBPSN BGNL Curncy</stp>
        <stp>Mid</stp>
        <stp>30/12/2016</stp>
        <stp>30/12/2016</stp>
        <stp>[Fichier Market data Bloomberg Multicurve.xlsm]Swaps points!R9C12</stp>
        <tr r="L9" s="12"/>
      </tp>
      <tp t="e">
        <v>#N/A</v>
        <stp/>
        <stp>##V3_BDHV12</stp>
        <stp>S0232D 4M BLC2 Curncy</stp>
        <stp>Mid</stp>
        <stp>30/12/2016</stp>
        <stp>30/12/2016</stp>
        <stp>[Fichier Market data Bloomberg Multicurve.xlsm]EUR!R20C39</stp>
        <tr r="AM20" s="4"/>
      </tp>
      <tp t="e">
        <v>#N/A</v>
        <stp/>
        <stp>##V3_BDHV12</stp>
        <stp>S0254D 2Y BLC2 Curncy</stp>
        <stp>Mid</stp>
        <stp>30/12/2016</stp>
        <stp>30/12/2016</stp>
        <stp>[Fichier Market data Bloomberg Multicurve.xlsm]CHF!R32C57</stp>
        <tr r="BE32" s="7"/>
      </tp>
      <tp t="e">
        <v>#N/A</v>
        <stp/>
        <stp>##V3_BDHV12</stp>
        <stp>S0201D 1M BLC2 Curncy</stp>
        <stp>Mid</stp>
        <stp>30/12/2016</stp>
        <stp>30/12/2016</stp>
        <stp>[Fichier Market data Bloomberg Multicurve.xlsm]EUR!R17C58</stp>
        <tr r="BF17" s="4"/>
      </tp>
      <tp t="e">
        <v>#N/A</v>
        <stp/>
        <stp>##V3_BDHV12</stp>
        <stp>S0254Z 2Y BLC2 Curncy</stp>
        <stp>Mid</stp>
        <stp>30/12/2016</stp>
        <stp>30/12/2016</stp>
        <stp>[Fichier Market data Bloomberg Multicurve.xlsm]CHF!R32C56</stp>
        <tr r="BD32" s="7"/>
      </tp>
      <tp t="e">
        <v>#N/A</v>
        <stp/>
        <stp>##V3_BDHV12</stp>
        <stp>S0232Z 4M BLC2 Curncy</stp>
        <stp>Mid</stp>
        <stp>30/12/2016</stp>
        <stp>30/12/2016</stp>
        <stp>[Fichier Market data Bloomberg Multicurve.xlsm]EUR!R20C38</stp>
        <tr r="AL20" s="4"/>
      </tp>
      <tp t="e">
        <v>#N/A</v>
        <stp/>
        <stp>##V3_BDHV12</stp>
        <stp>S0223Z 7Y BLC2 Curncy</stp>
        <stp>Mid</stp>
        <stp>30/12/2016</stp>
        <stp>30/12/2016</stp>
        <stp>[Fichier Market data Bloomberg Multicurve.xlsm]GBP!R52C39</stp>
        <tr r="AM52" s="6"/>
      </tp>
      <tp t="e">
        <v>#N/A</v>
        <stp/>
        <stp>##V3_BDHV12</stp>
        <stp>S0222D 2W BLC2 Curncy</stp>
        <stp>Mid</stp>
        <stp>30/12/2016</stp>
        <stp>30/12/2016</stp>
        <stp>[Fichier Market data Bloomberg Multicurve.xlsm]GBP!R16C61</stp>
        <tr r="BI16" s="6"/>
      </tp>
      <tp t="e">
        <v>#N/A</v>
        <stp/>
        <stp>##V3_BDHV12</stp>
        <stp>S0201Z 1D BLC2 Curncy</stp>
        <stp>Mid</stp>
        <stp>30/12/2016</stp>
        <stp>30/12/2016</stp>
        <stp>[Fichier Market data Bloomberg Multicurve.xlsm]EUR!R13C57</stp>
        <tr r="BE13" s="4"/>
      </tp>
      <tp t="e">
        <v>#N/A</v>
        <stp/>
        <stp>##V3_BDHV12</stp>
        <stp>S0222Z 2W BLC2 Curncy</stp>
        <stp>Mid</stp>
        <stp>30/12/2016</stp>
        <stp>30/12/2016</stp>
        <stp>[Fichier Market data Bloomberg Multicurve.xlsm]GBP!R16C60</stp>
        <tr r="BH16" s="6"/>
      </tp>
      <tp t="e">
        <v>#N/A</v>
        <stp/>
        <stp>##V3_BDHV12</stp>
        <stp>S0201D 1D BLC2 Curncy</stp>
        <stp>Mid</stp>
        <stp>30/12/2016</stp>
        <stp>30/12/2016</stp>
        <stp>[Fichier Market data Bloomberg Multicurve.xlsm]EUR!R13C58</stp>
        <tr r="BF13" s="4"/>
      </tp>
      <tp t="e">
        <v>#N/A</v>
        <stp/>
        <stp>##V3_BDHV12</stp>
        <stp>S0222D 2Y BLC2 Curncy</stp>
        <stp>Mid</stp>
        <stp>30/12/2016</stp>
        <stp>30/12/2016</stp>
        <stp>[Fichier Market data Bloomberg Multicurve.xlsm]GBP!R32C61</stp>
        <tr r="BI32" s="6"/>
      </tp>
      <tp t="e">
        <v>#N/A</v>
        <stp/>
        <stp>##V3_BDHV12</stp>
        <stp>S0222Z 2Y BLC2 Curncy</stp>
        <stp>Mid</stp>
        <stp>30/12/2016</stp>
        <stp>30/12/2016</stp>
        <stp>[Fichier Market data Bloomberg Multicurve.xlsm]GBP!R32C60</stp>
        <tr r="BH32" s="6"/>
      </tp>
      <tp t="e">
        <v>#N/A</v>
        <stp/>
        <stp>##V3_BDHV12</stp>
        <stp>S0254D 2W BLC2 Curncy</stp>
        <stp>Mid</stp>
        <stp>30/12/2016</stp>
        <stp>30/12/2016</stp>
        <stp>[Fichier Market data Bloomberg Multicurve.xlsm]CHF!R16C57</stp>
        <tr r="BE16" s="7"/>
      </tp>
      <tp t="e">
        <v>#N/A</v>
        <stp/>
        <stp>##V3_BDHV12</stp>
        <stp>S0254Z 2W BLC2 Curncy</stp>
        <stp>Mid</stp>
        <stp>30/12/2016</stp>
        <stp>30/12/2016</stp>
        <stp>[Fichier Market data Bloomberg Multicurve.xlsm]CHF!R16C56</stp>
        <tr r="BD16" s="7"/>
      </tp>
      <tp t="e">
        <v>#N/A</v>
        <stp/>
        <stp>##V3_BDHV12</stp>
        <stp>S0201Z 1M BLC2 Curncy</stp>
        <stp>Mid</stp>
        <stp>30/12/2016</stp>
        <stp>30/12/2016</stp>
        <stp>[Fichier Market data Bloomberg Multicurve.xlsm]EUR!R17C57</stp>
        <tr r="BE17" s="4"/>
      </tp>
      <tp t="e">
        <v>#N/A</v>
        <stp/>
        <stp>##V3_BDHV12</stp>
        <stp>S0232D 4Y BLC2 Curncy</stp>
        <stp>Mid</stp>
        <stp>30/12/2016</stp>
        <stp>30/12/2016</stp>
        <stp>[Fichier Market data Bloomberg Multicurve.xlsm]EUR!R40C39</stp>
        <tr r="AM40" s="4"/>
      </tp>
      <tp t="e">
        <v>#N/A</v>
        <stp/>
        <stp>##V3_BDHV12</stp>
        <stp>S0232Z 4Y BLC2 Curncy</stp>
        <stp>Mid</stp>
        <stp>30/12/2016</stp>
        <stp>30/12/2016</stp>
        <stp>[Fichier Market data Bloomberg Multicurve.xlsm]EUR!R40C38</stp>
        <tr r="AL40" s="4"/>
      </tp>
      <tp t="e">
        <v>#N/A</v>
        <stp/>
        <stp>##V3_BDHV12</stp>
        <stp>S0201Z 1W BLC2 Curncy</stp>
        <stp>Mid</stp>
        <stp>30/12/2016</stp>
        <stp>30/12/2016</stp>
        <stp>[Fichier Market data Bloomberg Multicurve.xlsm]EUR!R15C57</stp>
        <tr r="BE15" s="4"/>
      </tp>
      <tp t="e">
        <v>#N/A</v>
        <stp/>
        <stp>##V3_BDHV12</stp>
        <stp>S0222Z 2D BLC2 Curncy</stp>
        <stp>Mid</stp>
        <stp>30/12/2016</stp>
        <stp>30/12/2016</stp>
        <stp>[Fichier Market data Bloomberg Multicurve.xlsm]GBP!R14C60</stp>
        <tr r="BH14" s="6"/>
      </tp>
      <tp t="e">
        <v>#N/A</v>
        <stp/>
        <stp>##V3_BDHV12</stp>
        <stp>S0222D 2D BLC2 Curncy</stp>
        <stp>Mid</stp>
        <stp>30/12/2016</stp>
        <stp>30/12/2016</stp>
        <stp>[Fichier Market data Bloomberg Multicurve.xlsm]GBP!R14C61</stp>
        <tr r="BI14" s="6"/>
      </tp>
      <tp t="e">
        <v>#N/A</v>
        <stp/>
        <stp>##V3_BDHV12</stp>
        <stp>S0201D 1Y BLC2 Curncy</stp>
        <stp>Mid</stp>
        <stp>30/12/2016</stp>
        <stp>30/12/2016</stp>
        <stp>[Fichier Market data Bloomberg Multicurve.xlsm]EUR!R28C58</stp>
        <tr r="BF28" s="4"/>
      </tp>
      <tp t="e">
        <v>#N/A</v>
        <stp/>
        <stp>##V3_BDHV12</stp>
        <stp>S0223Z 7M BLC2 Curncy</stp>
        <stp>Mid</stp>
        <stp>30/12/2016</stp>
        <stp>30/12/2016</stp>
        <stp>[Fichier Market data Bloomberg Multicurve.xlsm]GBP!R23C39</stp>
        <tr r="AM23" s="6"/>
      </tp>
      <tp t="e">
        <v>#N/A</v>
        <stp/>
        <stp>##V3_BDHV12</stp>
        <stp>S0254D 2M BLC2 Curncy</stp>
        <stp>Mid</stp>
        <stp>30/12/2016</stp>
        <stp>30/12/2016</stp>
        <stp>[Fichier Market data Bloomberg Multicurve.xlsm]CHF!R18C57</stp>
        <tr r="BE18" s="7"/>
      </tp>
      <tp t="e">
        <v>#N/A</v>
        <stp/>
        <stp>##V3_BDHV12</stp>
        <stp>S0254Z 2M BLC2 Curncy</stp>
        <stp>Mid</stp>
        <stp>30/12/2016</stp>
        <stp>30/12/2016</stp>
        <stp>[Fichier Market data Bloomberg Multicurve.xlsm]CHF!R18C56</stp>
        <tr r="BD18" s="7"/>
      </tp>
      <tp t="e">
        <v>#N/A</v>
        <stp/>
        <stp>##V3_BDHV12</stp>
        <stp>S0201Z 1Y BLC2 Curncy</stp>
        <stp>Mid</stp>
        <stp>30/12/2016</stp>
        <stp>30/12/2016</stp>
        <stp>[Fichier Market data Bloomberg Multicurve.xlsm]EUR!R28C57</stp>
        <tr r="BE28" s="4"/>
      </tp>
      <tp t="e">
        <v>#N/A</v>
        <stp/>
        <stp>##V3_BDHV12</stp>
        <stp>S0201D 1W BLC2 Curncy</stp>
        <stp>Mid</stp>
        <stp>30/12/2016</stp>
        <stp>30/12/2016</stp>
        <stp>[Fichier Market data Bloomberg Multicurve.xlsm]EUR!R15C58</stp>
        <tr r="BF15" s="4"/>
      </tp>
      <tp t="e">
        <v>#N/A</v>
        <stp/>
        <stp>##V3_BDHV12</stp>
        <stp>S0222D 2M BLC2 Curncy</stp>
        <stp>Mid</stp>
        <stp>30/12/2016</stp>
        <stp>30/12/2016</stp>
        <stp>[Fichier Market data Bloomberg Multicurve.xlsm]GBP!R18C61</stp>
        <tr r="BI18" s="6"/>
      </tp>
      <tp t="e">
        <v>#N/A</v>
        <stp/>
        <stp>##V3_BDHV12</stp>
        <stp>S0222Z 2M BLC2 Curncy</stp>
        <stp>Mid</stp>
        <stp>30/12/2016</stp>
        <stp>30/12/2016</stp>
        <stp>[Fichier Market data Bloomberg Multicurve.xlsm]GBP!R18C60</stp>
        <tr r="BH18" s="6"/>
      </tp>
      <tp t="e">
        <v>#N/A</v>
        <stp/>
        <stp>##V3_BDHV12</stp>
        <stp>S0254Z 2D BLC2 Curncy</stp>
        <stp>Mid</stp>
        <stp>30/12/2016</stp>
        <stp>30/12/2016</stp>
        <stp>[Fichier Market data Bloomberg Multicurve.xlsm]CHF!R14C56</stp>
        <tr r="BD14" s="7"/>
      </tp>
      <tp t="e">
        <v>#N/A</v>
        <stp/>
        <stp>##V3_BDHV12</stp>
        <stp>S0254D 2D BLC2 Curncy</stp>
        <stp>Mid</stp>
        <stp>30/12/2016</stp>
        <stp>30/12/2016</stp>
        <stp>[Fichier Market data Bloomberg Multicurve.xlsm]CHF!R14C57</stp>
        <tr r="BE14" s="7"/>
      </tp>
      <tp t="e">
        <v>#N/A</v>
        <stp/>
        <stp>##V3_BDHV12</stp>
        <stp>S0232D 5M BLC2 Curncy</stp>
        <stp>Mid</stp>
        <stp>30/12/2016</stp>
        <stp>30/12/2016</stp>
        <stp>[Fichier Market data Bloomberg Multicurve.xlsm]EUR!R21C39</stp>
        <tr r="AM21" s="4"/>
      </tp>
      <tp t="e">
        <v>#N/A</v>
        <stp/>
        <stp>##V3_BDHV12</stp>
        <stp>S0254D 3Y BLC2 Curncy</stp>
        <stp>Mid</stp>
        <stp>30/12/2016</stp>
        <stp>30/12/2016</stp>
        <stp>[Fichier Market data Bloomberg Multicurve.xlsm]CHF!R36C57</stp>
        <tr r="BE36" s="7"/>
      </tp>
      <tp t="e">
        <v>#N/A</v>
        <stp/>
        <stp>##V3_BDHV12</stp>
        <stp>S0254Z 3Y BLC2 Curncy</stp>
        <stp>Mid</stp>
        <stp>30/12/2016</stp>
        <stp>30/12/2016</stp>
        <stp>[Fichier Market data Bloomberg Multicurve.xlsm]CHF!R36C56</stp>
        <tr r="BD36" s="7"/>
      </tp>
      <tp t="e">
        <v>#N/A</v>
        <stp/>
        <stp>##V3_BDHV12</stp>
        <stp>S0232Z 5M BLC2 Curncy</stp>
        <stp>Mid</stp>
        <stp>30/12/2016</stp>
        <stp>30/12/2016</stp>
        <stp>[Fichier Market data Bloomberg Multicurve.xlsm]EUR!R21C38</stp>
        <tr r="AL21" s="4"/>
      </tp>
      <tp t="e">
        <v>#N/A</v>
        <stp/>
        <stp>##V3_BDHV12</stp>
        <stp>S0234D 1W BLC2 Curncy</stp>
        <stp>Mid</stp>
        <stp>30/12/2016</stp>
        <stp>30/12/2016</stp>
        <stp>[Fichier Market data Bloomberg Multicurve.xlsm]CHF!R15C19</stp>
        <tr r="S15" s="7"/>
      </tp>
      <tp t="e">
        <v>#N/A</v>
        <stp/>
        <stp>##V3_BDHV12</stp>
        <stp>S0234Z 1W BLC2 Curncy</stp>
        <stp>Mid</stp>
        <stp>30/12/2016</stp>
        <stp>30/12/2016</stp>
        <stp>[Fichier Market data Bloomberg Multicurve.xlsm]CHF!R15C18</stp>
        <tr r="R15" s="7"/>
      </tp>
      <tp t="e">
        <v>#N/A</v>
        <stp/>
        <stp>##V3_BDHV12</stp>
        <stp>S0223Z 6Y BLC2 Curncy</stp>
        <stp>Mid</stp>
        <stp>30/12/2016</stp>
        <stp>30/12/2016</stp>
        <stp>[Fichier Market data Bloomberg Multicurve.xlsm]GBP!R48C39</stp>
        <tr r="AM48" s="6"/>
      </tp>
      <tp t="e">
        <v>#N/A</v>
        <stp/>
        <stp>##V3_BDHV12</stp>
        <stp>S0223D 1W BLC2 Curncy</stp>
        <stp>Mid</stp>
        <stp>30/12/2016</stp>
        <stp>30/12/2016</stp>
        <stp>[Fichier Market data Bloomberg Multicurve.xlsm]GBP!R15C40</stp>
        <tr r="AN15" s="6"/>
      </tp>
      <tp t="e">
        <v>#N/A</v>
        <stp/>
        <stp>##V3_BDHV12</stp>
        <stp>S0222D 3Y BLC2 Curncy</stp>
        <stp>Mid</stp>
        <stp>30/12/2016</stp>
        <stp>30/12/2016</stp>
        <stp>[Fichier Market data Bloomberg Multicurve.xlsm]GBP!R36C61</stp>
        <tr r="BI36" s="6"/>
      </tp>
      <tp t="e">
        <v>#N/A</v>
        <stp/>
        <stp>##V3_BDHV12</stp>
        <stp>S0223D 1Y BLC2 Curncy</stp>
        <stp>Mid</stp>
        <stp>30/12/2016</stp>
        <stp>30/12/2016</stp>
        <stp>[Fichier Market data Bloomberg Multicurve.xlsm]GBP!R28C40</stp>
        <tr r="AN28" s="6"/>
      </tp>
      <tp t="e">
        <v>#N/A</v>
        <stp/>
        <stp>##V3_BDHV12</stp>
        <stp>S0222Z 3Y BLC2 Curncy</stp>
        <stp>Mid</stp>
        <stp>30/12/2016</stp>
        <stp>30/12/2016</stp>
        <stp>[Fichier Market data Bloomberg Multicurve.xlsm]GBP!R36C60</stp>
        <tr r="BH36" s="6"/>
      </tp>
      <tp t="e">
        <v>#N/A</v>
        <stp/>
        <stp>##V3_BDHV12</stp>
        <stp>S0234Z 1Y BLC2 Curncy</stp>
        <stp>Mid</stp>
        <stp>30/12/2016</stp>
        <stp>30/12/2016</stp>
        <stp>[Fichier Market data Bloomberg Multicurve.xlsm]CHF!R28C18</stp>
        <tr r="R28" s="7"/>
      </tp>
      <tp t="e">
        <v>#N/A</v>
        <stp/>
        <stp>##V3_BDHV12</stp>
        <stp>S0234D 1Y BLC2 Curncy</stp>
        <stp>Mid</stp>
        <stp>30/12/2016</stp>
        <stp>30/12/2016</stp>
        <stp>[Fichier Market data Bloomberg Multicurve.xlsm]CHF!R28C19</stp>
        <tr r="S28" s="7"/>
      </tp>
      <tp t="e">
        <v>#N/A</v>
        <stp/>
        <stp>##V3_BDHV12</stp>
        <stp>S0234Z 1D BLC2 Curncy</stp>
        <stp>Mid</stp>
        <stp>30/12/2016</stp>
        <stp>30/12/2016</stp>
        <stp>[Fichier Market data Bloomberg Multicurve.xlsm]CHF!R13C18</stp>
        <tr r="R13" s="7"/>
      </tp>
      <tp t="e">
        <v>#N/A</v>
        <stp/>
        <stp>##V3_BDHV12</stp>
        <stp>S0234D 1D BLC2 Curncy</stp>
        <stp>Mid</stp>
        <stp>30/12/2016</stp>
        <stp>30/12/2016</stp>
        <stp>[Fichier Market data Bloomberg Multicurve.xlsm]CHF!R13C19</stp>
        <tr r="S13" s="7"/>
      </tp>
      <tp t="e">
        <v>#N/A</v>
        <stp/>
        <stp>##V3_BDHV12</stp>
        <stp>S0232D 5Y BLC2 Curncy</stp>
        <stp>Mid</stp>
        <stp>30/12/2016</stp>
        <stp>30/12/2016</stp>
        <stp>[Fichier Market data Bloomberg Multicurve.xlsm]EUR!R44C39</stp>
        <tr r="AM44" s="4"/>
      </tp>
      <tp t="e">
        <v>#N/A</v>
        <stp/>
        <stp>##V3_BDHV12</stp>
        <stp>S0232Z 5Y BLC2 Curncy</stp>
        <stp>Mid</stp>
        <stp>30/12/2016</stp>
        <stp>30/12/2016</stp>
        <stp>[Fichier Market data Bloomberg Multicurve.xlsm]EUR!R44C38</stp>
        <tr r="AL44" s="4"/>
      </tp>
      <tp t="e">
        <v>#N/A</v>
        <stp/>
        <stp>##V3_BDHV12</stp>
        <stp>S0223D 1D BLC2 Curncy</stp>
        <stp>Mid</stp>
        <stp>30/12/2016</stp>
        <stp>30/12/2016</stp>
        <stp>[Fichier Market data Bloomberg Multicurve.xlsm]GBP!R13C40</stp>
        <tr r="AN13" s="6"/>
      </tp>
      <tp t="e">
        <v>#N/A</v>
        <stp/>
        <stp>##V3_BDHV12</stp>
        <stp>S0223Z 6M BLC2 Curncy</stp>
        <stp>Mid</stp>
        <stp>30/12/2016</stp>
        <stp>30/12/2016</stp>
        <stp>[Fichier Market data Bloomberg Multicurve.xlsm]GBP!R22C39</stp>
        <tr r="AM22" s="6"/>
      </tp>
      <tp t="e">
        <v>#N/A</v>
        <stp/>
        <stp>##V3_BDHV12</stp>
        <stp>S0254D 3M BLC2 Curncy</stp>
        <stp>Mid</stp>
        <stp>30/12/2016</stp>
        <stp>30/12/2016</stp>
        <stp>[Fichier Market data Bloomberg Multicurve.xlsm]CHF!R19C57</stp>
        <tr r="BE19" s="7"/>
      </tp>
      <tp t="e">
        <v>#N/A</v>
        <stp/>
        <stp>##V3_BDHV12</stp>
        <stp>S0254Z 3M BLC2 Curncy</stp>
        <stp>Mid</stp>
        <stp>30/12/2016</stp>
        <stp>30/12/2016</stp>
        <stp>[Fichier Market data Bloomberg Multicurve.xlsm]CHF!R19C56</stp>
        <tr r="BD19" s="7"/>
      </tp>
      <tp t="e">
        <v>#N/A</v>
        <stp/>
        <stp>##V3_BDHV12</stp>
        <stp>S0234D 1M BLC2 Curncy</stp>
        <stp>Mid</stp>
        <stp>30/12/2016</stp>
        <stp>30/12/2016</stp>
        <stp>[Fichier Market data Bloomberg Multicurve.xlsm]CHF!R17C19</stp>
        <tr r="S17" s="7"/>
      </tp>
      <tp t="e">
        <v>#N/A</v>
        <stp/>
        <stp>##V3_BDHV12</stp>
        <stp>S0234Z 1M BLC2 Curncy</stp>
        <stp>Mid</stp>
        <stp>30/12/2016</stp>
        <stp>30/12/2016</stp>
        <stp>[Fichier Market data Bloomberg Multicurve.xlsm]CHF!R17C18</stp>
        <tr r="R17" s="7"/>
      </tp>
      <tp t="e">
        <v>#N/A</v>
        <stp/>
        <stp>##V3_BDHV12</stp>
        <stp>S0223D 1M BLC2 Curncy</stp>
        <stp>Mid</stp>
        <stp>30/12/2016</stp>
        <stp>30/12/2016</stp>
        <stp>[Fichier Market data Bloomberg Multicurve.xlsm]GBP!R17C40</stp>
        <tr r="AN17" s="6"/>
      </tp>
      <tp t="e">
        <v>#N/A</v>
        <stp/>
        <stp>##V3_BDHV12</stp>
        <stp>S0222D 3M BLC2 Curncy</stp>
        <stp>Mid</stp>
        <stp>30/12/2016</stp>
        <stp>30/12/2016</stp>
        <stp>[Fichier Market data Bloomberg Multicurve.xlsm]GBP!R19C61</stp>
        <tr r="BI19" s="6"/>
      </tp>
      <tp t="e">
        <v>#N/A</v>
        <stp/>
        <stp>##V3_BDHV12</stp>
        <stp>S0222Z 3M BLC2 Curncy</stp>
        <stp>Mid</stp>
        <stp>30/12/2016</stp>
        <stp>30/12/2016</stp>
        <stp>[Fichier Market data Bloomberg Multicurve.xlsm]GBP!R19C60</stp>
        <tr r="BH19" s="6"/>
      </tp>
      <tp t="e">
        <v>#N/A</v>
        <stp/>
        <stp>##V3_BDHV12</stp>
        <stp>S0232D 6M BLC2 Curncy</stp>
        <stp>Mid</stp>
        <stp>30/12/2016</stp>
        <stp>30/12/2016</stp>
        <stp>[Fichier Market data Bloomberg Multicurve.xlsm]EUR!R22C39</stp>
        <tr r="AM22" s="4"/>
      </tp>
      <tp t="e">
        <v>#N/A</v>
        <stp/>
        <stp>##V3_BDHV12</stp>
        <stp>S0201D 3M BLC2 Curncy</stp>
        <stp>Mid</stp>
        <stp>30/12/2016</stp>
        <stp>30/12/2016</stp>
        <stp>[Fichier Market data Bloomberg Multicurve.xlsm]EUR!R19C58</stp>
        <tr r="BF19" s="4"/>
      </tp>
      <tp t="e">
        <v>#N/A</v>
        <stp/>
        <stp>##V3_BDHV12</stp>
        <stp>S0232Z 6M BLC2 Curncy</stp>
        <stp>Mid</stp>
        <stp>30/12/2016</stp>
        <stp>30/12/2016</stp>
        <stp>[Fichier Market data Bloomberg Multicurve.xlsm]EUR!R22C38</stp>
        <tr r="AL22" s="4"/>
      </tp>
      <tp t="e">
        <v>#N/A</v>
        <stp/>
        <stp>##V3_BDHV12</stp>
        <stp>S0234D 2W BLC2 Curncy</stp>
        <stp>Mid</stp>
        <stp>30/12/2016</stp>
        <stp>30/12/2016</stp>
        <stp>[Fichier Market data Bloomberg Multicurve.xlsm]CHF!R16C19</stp>
        <tr r="S16" s="7"/>
      </tp>
      <tp t="e">
        <v>#N/A</v>
        <stp/>
        <stp>##V3_BDHV12</stp>
        <stp>S0234Z 2W BLC2 Curncy</stp>
        <stp>Mid</stp>
        <stp>30/12/2016</stp>
        <stp>30/12/2016</stp>
        <stp>[Fichier Market data Bloomberg Multicurve.xlsm]CHF!R16C18</stp>
        <tr r="R16" s="7"/>
      </tp>
      <tp t="e">
        <v>#N/A</v>
        <stp/>
        <stp>##V3_BDHV12</stp>
        <stp>S0223Z 5Y BLC2 Curncy</stp>
        <stp>Mid</stp>
        <stp>30/12/2016</stp>
        <stp>30/12/2016</stp>
        <stp>[Fichier Market data Bloomberg Multicurve.xlsm]GBP!R44C39</stp>
        <tr r="AM44" s="6"/>
      </tp>
      <tp t="e">
        <v>#N/A</v>
        <stp/>
        <stp>##V3_BDHV12</stp>
        <stp>S0223D 2W BLC2 Curncy</stp>
        <stp>Mid</stp>
        <stp>30/12/2016</stp>
        <stp>30/12/2016</stp>
        <stp>[Fichier Market data Bloomberg Multicurve.xlsm]GBP!R16C40</stp>
        <tr r="AN16" s="6"/>
      </tp>
      <tp t="e">
        <v>#N/A</v>
        <stp/>
        <stp>##V3_BDHV12</stp>
        <stp>S0223D 2Y BLC2 Curncy</stp>
        <stp>Mid</stp>
        <stp>30/12/2016</stp>
        <stp>30/12/2016</stp>
        <stp>[Fichier Market data Bloomberg Multicurve.xlsm]GBP!R32C40</stp>
        <tr r="AN32" s="6"/>
      </tp>
      <tp t="e">
        <v>#N/A</v>
        <stp/>
        <stp>##V3_BDHV12</stp>
        <stp>S0234D 2Y BLC2 Curncy</stp>
        <stp>Mid</stp>
        <stp>30/12/2016</stp>
        <stp>30/12/2016</stp>
        <stp>[Fichier Market data Bloomberg Multicurve.xlsm]CHF!R32C19</stp>
        <tr r="S32" s="7"/>
      </tp>
      <tp t="e">
        <v>#N/A</v>
        <stp/>
        <stp>##V3_BDHV12</stp>
        <stp>S0201Z 3M BLC2 Curncy</stp>
        <stp>Mid</stp>
        <stp>30/12/2016</stp>
        <stp>30/12/2016</stp>
        <stp>[Fichier Market data Bloomberg Multicurve.xlsm]EUR!R19C57</stp>
        <tr r="BE19" s="4"/>
      </tp>
      <tp t="e">
        <v>#N/A</v>
        <stp/>
        <stp>##V3_BDHV12</stp>
        <stp>S0234Z 2Y BLC2 Curncy</stp>
        <stp>Mid</stp>
        <stp>30/12/2016</stp>
        <stp>30/12/2016</stp>
        <stp>[Fichier Market data Bloomberg Multicurve.xlsm]CHF!R32C18</stp>
        <tr r="R32" s="7"/>
      </tp>
      <tp t="e">
        <v>#N/A</v>
        <stp/>
        <stp>##V3_BDHV12</stp>
        <stp>S0234Z 2D BLC2 Curncy</stp>
        <stp>Mid</stp>
        <stp>30/12/2016</stp>
        <stp>30/12/2016</stp>
        <stp>[Fichier Market data Bloomberg Multicurve.xlsm]CHF!R14C18</stp>
        <tr r="R14" s="7"/>
      </tp>
      <tp t="e">
        <v>#N/A</v>
        <stp/>
        <stp>##V3_BDHV12</stp>
        <stp>S0234D 2D BLC2 Curncy</stp>
        <stp>Mid</stp>
        <stp>30/12/2016</stp>
        <stp>30/12/2016</stp>
        <stp>[Fichier Market data Bloomberg Multicurve.xlsm]CHF!R14C19</stp>
        <tr r="S14" s="7"/>
      </tp>
      <tp t="e">
        <v>#N/A</v>
        <stp/>
        <stp>##V3_BDHV12</stp>
        <stp>S0232D 6Y BLC2 Curncy</stp>
        <stp>Mid</stp>
        <stp>30/12/2016</stp>
        <stp>30/12/2016</stp>
        <stp>[Fichier Market data Bloomberg Multicurve.xlsm]EUR!R48C39</stp>
        <tr r="AM48" s="4"/>
      </tp>
      <tp t="e">
        <v>#N/A</v>
        <stp/>
        <stp>##V3_BDHV12</stp>
        <stp>S0232Z 6Y BLC2 Curncy</stp>
        <stp>Mid</stp>
        <stp>30/12/2016</stp>
        <stp>30/12/2016</stp>
        <stp>[Fichier Market data Bloomberg Multicurve.xlsm]EUR!R48C38</stp>
        <tr r="AL48" s="4"/>
      </tp>
      <tp t="e">
        <v>#N/A</v>
        <stp/>
        <stp>##V3_BDHV12</stp>
        <stp>S0223D 2D BLC2 Curncy</stp>
        <stp>Mid</stp>
        <stp>30/12/2016</stp>
        <stp>30/12/2016</stp>
        <stp>[Fichier Market data Bloomberg Multicurve.xlsm]GBP!R14C40</stp>
        <tr r="AN14" s="6"/>
      </tp>
      <tp t="e">
        <v>#N/A</v>
        <stp/>
        <stp>##V3_BDHV12</stp>
        <stp>S0223Z 5M BLC2 Curncy</stp>
        <stp>Mid</stp>
        <stp>30/12/2016</stp>
        <stp>30/12/2016</stp>
        <stp>[Fichier Market data Bloomberg Multicurve.xlsm]GBP!R21C39</stp>
        <tr r="AM21" s="6"/>
      </tp>
      <tp t="e">
        <v>#N/A</v>
        <stp/>
        <stp>##V3_BDHV12</stp>
        <stp>S0201D 3Y BLC2 Curncy</stp>
        <stp>Mid</stp>
        <stp>30/12/2016</stp>
        <stp>30/12/2016</stp>
        <stp>[Fichier Market data Bloomberg Multicurve.xlsm]EUR!R36C58</stp>
        <tr r="BF36" s="4"/>
      </tp>
      <tp t="e">
        <v>#N/A</v>
        <stp/>
        <stp>##V3_BDHV12</stp>
        <stp>S0234D 2M BLC2 Curncy</stp>
        <stp>Mid</stp>
        <stp>30/12/2016</stp>
        <stp>30/12/2016</stp>
        <stp>[Fichier Market data Bloomberg Multicurve.xlsm]CHF!R18C19</stp>
        <tr r="S18" s="7"/>
      </tp>
      <tp t="e">
        <v>#N/A</v>
        <stp/>
        <stp>##V3_BDHV12</stp>
        <stp>S0201Z 3Y BLC2 Curncy</stp>
        <stp>Mid</stp>
        <stp>30/12/2016</stp>
        <stp>30/12/2016</stp>
        <stp>[Fichier Market data Bloomberg Multicurve.xlsm]EUR!R36C57</stp>
        <tr r="BE36" s="4"/>
      </tp>
      <tp t="e">
        <v>#N/A</v>
        <stp/>
        <stp>##V3_BDHV12</stp>
        <stp>S0234Z 2M BLC2 Curncy</stp>
        <stp>Mid</stp>
        <stp>30/12/2016</stp>
        <stp>30/12/2016</stp>
        <stp>[Fichier Market data Bloomberg Multicurve.xlsm]CHF!R18C18</stp>
        <tr r="R18" s="7"/>
      </tp>
      <tp t="e">
        <v>#N/A</v>
        <stp/>
        <stp>##V3_BDHV12</stp>
        <stp>S0223D 2M BLC2 Curncy</stp>
        <stp>Mid</stp>
        <stp>30/12/2016</stp>
        <stp>30/12/2016</stp>
        <stp>[Fichier Market data Bloomberg Multicurve.xlsm]GBP!R18C40</stp>
        <tr r="AN18" s="6"/>
      </tp>
      <tp t="e">
        <v>#N/A</v>
        <stp/>
        <stp>##V3_BDHV12</stp>
        <stp>S0254Z 1Y BLC2 Curncy</stp>
        <stp>Mid</stp>
        <stp>30/12/2016</stp>
        <stp>30/12/2016</stp>
        <stp>[Fichier Market data Bloomberg Multicurve.xlsm]CHF!R28C56</stp>
        <tr r="BD28" s="7"/>
      </tp>
      <tp t="e">
        <v>#N/A</v>
        <stp/>
        <stp>##V3_BDHV12</stp>
        <stp>S0232D 7M BLC2 Curncy</stp>
        <stp>Mid</stp>
        <stp>30/12/2016</stp>
        <stp>30/12/2016</stp>
        <stp>[Fichier Market data Bloomberg Multicurve.xlsm]EUR!R23C39</stp>
        <tr r="AM23" s="4"/>
      </tp>
      <tp t="e">
        <v>#N/A</v>
        <stp/>
        <stp>##V3_BDHV12</stp>
        <stp>S0201D 2M BLC2 Curncy</stp>
        <stp>Mid</stp>
        <stp>30/12/2016</stp>
        <stp>30/12/2016</stp>
        <stp>[Fichier Market data Bloomberg Multicurve.xlsm]EUR!R18C58</stp>
        <tr r="BF18" s="4"/>
      </tp>
      <tp t="e">
        <v>#N/A</v>
        <stp/>
        <stp>##V3_BDHV12</stp>
        <stp>S0254D 1Y BLC2 Curncy</stp>
        <stp>Mid</stp>
        <stp>30/12/2016</stp>
        <stp>30/12/2016</stp>
        <stp>[Fichier Market data Bloomberg Multicurve.xlsm]CHF!R28C57</stp>
        <tr r="BE28" s="7"/>
      </tp>
      <tp t="e">
        <v>#N/A</v>
        <stp/>
        <stp>##V3_BDHV12</stp>
        <stp>S0232Z 7M BLC2 Curncy</stp>
        <stp>Mid</stp>
        <stp>30/12/2016</stp>
        <stp>30/12/2016</stp>
        <stp>[Fichier Market data Bloomberg Multicurve.xlsm]EUR!R23C38</stp>
        <tr r="AL23" s="4"/>
      </tp>
      <tp t="e">
        <v>#N/A</v>
        <stp/>
        <stp>##V3_BDHV12</stp>
        <stp>S0223Z 4Y BLC2 Curncy</stp>
        <stp>Mid</stp>
        <stp>30/12/2016</stp>
        <stp>30/12/2016</stp>
        <stp>[Fichier Market data Bloomberg Multicurve.xlsm]GBP!R40C39</stp>
        <tr r="AM40" s="6"/>
      </tp>
      <tp t="e">
        <v>#N/A</v>
        <stp/>
        <stp>##V3_BDHV12</stp>
        <stp>S0222D 1W BLC2 Curncy</stp>
        <stp>Mid</stp>
        <stp>30/12/2016</stp>
        <stp>30/12/2016</stp>
        <stp>[Fichier Market data Bloomberg Multicurve.xlsm]GBP!R15C61</stp>
        <tr r="BI15" s="6"/>
      </tp>
      <tp t="e">
        <v>#N/A</v>
        <stp/>
        <stp>##V3_BDHV12</stp>
        <stp>S0201Z 2D BLC2 Curncy</stp>
        <stp>Mid</stp>
        <stp>30/12/2016</stp>
        <stp>30/12/2016</stp>
        <stp>[Fichier Market data Bloomberg Multicurve.xlsm]EUR!R14C57</stp>
        <tr r="BE14" s="4"/>
      </tp>
      <tp t="e">
        <v>#N/A</v>
        <stp/>
        <stp>##V3_BDHV12</stp>
        <stp>S0222Z 1W BLC2 Curncy</stp>
        <stp>Mid</stp>
        <stp>30/12/2016</stp>
        <stp>30/12/2016</stp>
        <stp>[Fichier Market data Bloomberg Multicurve.xlsm]GBP!R15C60</stp>
        <tr r="BH15" s="6"/>
      </tp>
      <tp t="e">
        <v>#N/A</v>
        <stp/>
        <stp>##V3_BDHV12</stp>
        <stp>S0201D 2D BLC2 Curncy</stp>
        <stp>Mid</stp>
        <stp>30/12/2016</stp>
        <stp>30/12/2016</stp>
        <stp>[Fichier Market data Bloomberg Multicurve.xlsm]EUR!R14C58</stp>
        <tr r="BF14" s="4"/>
      </tp>
      <tp t="e">
        <v>#N/A</v>
        <stp/>
        <stp>##V3_BDHV12</stp>
        <stp>S0223D 3Y BLC2 Curncy</stp>
        <stp>Mid</stp>
        <stp>30/12/2016</stp>
        <stp>30/12/2016</stp>
        <stp>[Fichier Market data Bloomberg Multicurve.xlsm]GBP!R36C40</stp>
        <tr r="AN36" s="6"/>
      </tp>
      <tp t="e">
        <v>#N/A</v>
        <stp/>
        <stp>##V3_BDHV12</stp>
        <stp>S0222Z 1Y BLC2 Curncy</stp>
        <stp>Mid</stp>
        <stp>30/12/2016</stp>
        <stp>30/12/2016</stp>
        <stp>[Fichier Market data Bloomberg Multicurve.xlsm]GBP!R28C60</stp>
        <tr r="BH28" s="6"/>
      </tp>
      <tp t="e">
        <v>#N/A</v>
        <stp/>
        <stp>##V3_BDHV12</stp>
        <stp>S0222D 1Y BLC2 Curncy</stp>
        <stp>Mid</stp>
        <stp>30/12/2016</stp>
        <stp>30/12/2016</stp>
        <stp>[Fichier Market data Bloomberg Multicurve.xlsm]GBP!R28C61</stp>
        <tr r="BI28" s="6"/>
      </tp>
      <tp t="e">
        <v>#N/A</v>
        <stp/>
        <stp>##V3_BDHV12</stp>
        <stp>S0254D 1W BLC2 Curncy</stp>
        <stp>Mid</stp>
        <stp>30/12/2016</stp>
        <stp>30/12/2016</stp>
        <stp>[Fichier Market data Bloomberg Multicurve.xlsm]CHF!R15C57</stp>
        <tr r="BE15" s="7"/>
      </tp>
      <tp t="e">
        <v>#N/A</v>
        <stp/>
        <stp>##V3_BDHV12</stp>
        <stp>S0254Z 1W BLC2 Curncy</stp>
        <stp>Mid</stp>
        <stp>30/12/2016</stp>
        <stp>30/12/2016</stp>
        <stp>[Fichier Market data Bloomberg Multicurve.xlsm]CHF!R15C56</stp>
        <tr r="BD15" s="7"/>
      </tp>
      <tp t="e">
        <v>#N/A</v>
        <stp/>
        <stp>##V3_BDHV12</stp>
        <stp>S0201Z 2M BLC2 Curncy</stp>
        <stp>Mid</stp>
        <stp>30/12/2016</stp>
        <stp>30/12/2016</stp>
        <stp>[Fichier Market data Bloomberg Multicurve.xlsm]EUR!R18C57</stp>
        <tr r="BE18" s="4"/>
      </tp>
      <tp t="e">
        <v>#N/A</v>
        <stp/>
        <stp>##V3_BDHV12</stp>
        <stp>S0234D 3Y BLC2 Curncy</stp>
        <stp>Mid</stp>
        <stp>30/12/2016</stp>
        <stp>30/12/2016</stp>
        <stp>[Fichier Market data Bloomberg Multicurve.xlsm]CHF!R36C19</stp>
        <tr r="S36" s="7"/>
      </tp>
      <tp t="e">
        <v>#N/A</v>
        <stp/>
        <stp>##V3_BDHV12</stp>
        <stp>S0234Z 3Y BLC2 Curncy</stp>
        <stp>Mid</stp>
        <stp>30/12/2016</stp>
        <stp>30/12/2016</stp>
        <stp>[Fichier Market data Bloomberg Multicurve.xlsm]CHF!R36C18</stp>
        <tr r="R36" s="7"/>
      </tp>
      <tp t="e">
        <v>#N/A</v>
        <stp/>
        <stp>##V3_BDHV12</stp>
        <stp>S0232Z 7Y BLC2 Curncy</stp>
        <stp>Mid</stp>
        <stp>30/12/2016</stp>
        <stp>30/12/2016</stp>
        <stp>[Fichier Market data Bloomberg Multicurve.xlsm]EUR!R52C38</stp>
        <tr r="AL52" s="4"/>
      </tp>
      <tp t="e">
        <v>#N/A</v>
        <stp/>
        <stp>##V3_BDHV12</stp>
        <stp>S0232D 7Y BLC2 Curncy</stp>
        <stp>Mid</stp>
        <stp>30/12/2016</stp>
        <stp>30/12/2016</stp>
        <stp>[Fichier Market data Bloomberg Multicurve.xlsm]EUR!R52C39</stp>
        <tr r="AM52" s="4"/>
      </tp>
      <tp t="e">
        <v>#N/A</v>
        <stp/>
        <stp>##V3_BDHV12</stp>
        <stp>S0222Z 1D BLC2 Curncy</stp>
        <stp>Mid</stp>
        <stp>30/12/2016</stp>
        <stp>30/12/2016</stp>
        <stp>[Fichier Market data Bloomberg Multicurve.xlsm]GBP!R13C60</stp>
        <tr r="BH13" s="6"/>
      </tp>
      <tp t="e">
        <v>#N/A</v>
        <stp/>
        <stp>##V3_BDHV12</stp>
        <stp>S0201Z 2W BLC2 Curncy</stp>
        <stp>Mid</stp>
        <stp>30/12/2016</stp>
        <stp>30/12/2016</stp>
        <stp>[Fichier Market data Bloomberg Multicurve.xlsm]EUR!R16C57</stp>
        <tr r="BE16" s="4"/>
      </tp>
      <tp t="e">
        <v>#N/A</v>
        <stp/>
        <stp>##V3_BDHV12</stp>
        <stp>S0222D 1D BLC2 Curncy</stp>
        <stp>Mid</stp>
        <stp>30/12/2016</stp>
        <stp>30/12/2016</stp>
        <stp>[Fichier Market data Bloomberg Multicurve.xlsm]GBP!R13C61</stp>
        <tr r="BI13" s="6"/>
      </tp>
      <tp t="e">
        <v>#N/A</v>
        <stp/>
        <stp>##V3_BDHV12</stp>
        <stp>S0254D 1M BLC2 Curncy</stp>
        <stp>Mid</stp>
        <stp>30/12/2016</stp>
        <stp>30/12/2016</stp>
        <stp>[Fichier Market data Bloomberg Multicurve.xlsm]CHF!R17C57</stp>
        <tr r="BE17" s="7"/>
      </tp>
      <tp t="e">
        <v>#N/A</v>
        <stp/>
        <stp>##V3_BDHV12</stp>
        <stp>S0223Z 4M BLC2 Curncy</stp>
        <stp>Mid</stp>
        <stp>30/12/2016</stp>
        <stp>30/12/2016</stp>
        <stp>[Fichier Market data Bloomberg Multicurve.xlsm]GBP!R20C39</stp>
        <tr r="AM20" s="6"/>
      </tp>
      <tp t="e">
        <v>#N/A</v>
        <stp/>
        <stp>##V3_BDHV12</stp>
        <stp>S0201D 2Y BLC2 Curncy</stp>
        <stp>Mid</stp>
        <stp>30/12/2016</stp>
        <stp>30/12/2016</stp>
        <stp>[Fichier Market data Bloomberg Multicurve.xlsm]EUR!R32C58</stp>
        <tr r="BF32" s="4"/>
      </tp>
      <tp t="e">
        <v>#N/A</v>
        <stp/>
        <stp>##V3_BDHV12</stp>
        <stp>S0254Z 1M BLC2 Curncy</stp>
        <stp>Mid</stp>
        <stp>30/12/2016</stp>
        <stp>30/12/2016</stp>
        <stp>[Fichier Market data Bloomberg Multicurve.xlsm]CHF!R17C56</stp>
        <tr r="BD17" s="7"/>
      </tp>
      <tp t="e">
        <v>#N/A</v>
        <stp/>
        <stp>##V3_BDHV12</stp>
        <stp>S0201Z 2Y BLC2 Curncy</stp>
        <stp>Mid</stp>
        <stp>30/12/2016</stp>
        <stp>30/12/2016</stp>
        <stp>[Fichier Market data Bloomberg Multicurve.xlsm]EUR!R32C57</stp>
        <tr r="BE32" s="4"/>
      </tp>
      <tp t="e">
        <v>#N/A</v>
        <stp/>
        <stp>##V3_BDHV12</stp>
        <stp>S0234D 3M BLC2 Curncy</stp>
        <stp>Mid</stp>
        <stp>30/12/2016</stp>
        <stp>30/12/2016</stp>
        <stp>[Fichier Market data Bloomberg Multicurve.xlsm]CHF!R19C19</stp>
        <tr r="S19" s="7"/>
      </tp>
      <tp t="e">
        <v>#N/A</v>
        <stp/>
        <stp>##V3_BDHV12</stp>
        <stp>S0234Z 3M BLC2 Curncy</stp>
        <stp>Mid</stp>
        <stp>30/12/2016</stp>
        <stp>30/12/2016</stp>
        <stp>[Fichier Market data Bloomberg Multicurve.xlsm]CHF!R19C18</stp>
        <tr r="R19" s="7"/>
      </tp>
      <tp t="e">
        <v>#N/A</v>
        <stp/>
        <stp>##V3_BDHV12</stp>
        <stp>S0201D 2W BLC2 Curncy</stp>
        <stp>Mid</stp>
        <stp>30/12/2016</stp>
        <stp>30/12/2016</stp>
        <stp>[Fichier Market data Bloomberg Multicurve.xlsm]EUR!R16C58</stp>
        <tr r="BF16" s="4"/>
      </tp>
      <tp t="e">
        <v>#N/A</v>
        <stp/>
        <stp>##V3_BDHV12</stp>
        <stp>S0222D 1M BLC2 Curncy</stp>
        <stp>Mid</stp>
        <stp>30/12/2016</stp>
        <stp>30/12/2016</stp>
        <stp>[Fichier Market data Bloomberg Multicurve.xlsm]GBP!R17C61</stp>
        <tr r="BI17" s="6"/>
      </tp>
      <tp t="e">
        <v>#N/A</v>
        <stp/>
        <stp>##V3_BDHV12</stp>
        <stp>S0223D 3M BLC2 Curncy</stp>
        <stp>Mid</stp>
        <stp>30/12/2016</stp>
        <stp>30/12/2016</stp>
        <stp>[Fichier Market data Bloomberg Multicurve.xlsm]GBP!R19C40</stp>
        <tr r="AN19" s="6"/>
      </tp>
      <tp t="e">
        <v>#N/A</v>
        <stp/>
        <stp>##V3_BDHV12</stp>
        <stp>S0222Z 1M BLC2 Curncy</stp>
        <stp>Mid</stp>
        <stp>30/12/2016</stp>
        <stp>30/12/2016</stp>
        <stp>[Fichier Market data Bloomberg Multicurve.xlsm]GBP!R17C60</stp>
        <tr r="BH17" s="6"/>
      </tp>
      <tp t="e">
        <v>#N/A</v>
        <stp/>
        <stp>##V3_BDHV12</stp>
        <stp>S0254Z 1D BLC2 Curncy</stp>
        <stp>Mid</stp>
        <stp>30/12/2016</stp>
        <stp>30/12/2016</stp>
        <stp>[Fichier Market data Bloomberg Multicurve.xlsm]CHF!R13C56</stp>
        <tr r="BD13" s="7"/>
      </tp>
      <tp t="e">
        <v>#N/A</v>
        <stp/>
        <stp>##V3_BDHV12</stp>
        <stp>S0254D 1D BLC2 Curncy</stp>
        <stp>Mid</stp>
        <stp>30/12/2016</stp>
        <stp>30/12/2016</stp>
        <stp>[Fichier Market data Bloomberg Multicurve.xlsm]CHF!R13C57</stp>
        <tr r="BE13" s="7"/>
      </tp>
      <tp t="e">
        <v>#N/A</v>
        <stp/>
        <stp>##V3_BDHV12</stp>
        <stp>S0201D 5M BLC2 Curncy</stp>
        <stp>Mid</stp>
        <stp>30/12/2016</stp>
        <stp>30/12/2016</stp>
        <stp>[Fichier Market data Bloomberg Multicurve.xlsm]EUR!R21C58</stp>
        <tr r="BF21" s="4"/>
      </tp>
      <tp t="e">
        <v>#N/A</v>
        <stp/>
        <stp>##V3_BDHV12</stp>
        <stp>S0223Z 3Y BLC2 Curncy</stp>
        <stp>Mid</stp>
        <stp>30/12/2016</stp>
        <stp>30/12/2016</stp>
        <stp>[Fichier Market data Bloomberg Multicurve.xlsm]GBP!R36C39</stp>
        <tr r="AM36" s="6"/>
      </tp>
      <tp t="e">
        <v>#N/A</v>
        <stp/>
        <stp>##V3_BDHV12</stp>
        <stp>S0254Z 6Y BLC2 Curncy</stp>
        <stp>Mid</stp>
        <stp>30/12/2016</stp>
        <stp>30/12/2016</stp>
        <stp>[Fichier Market data Bloomberg Multicurve.xlsm]CHF!R48C56</stp>
        <tr r="BD48" s="7"/>
      </tp>
      <tp t="e">
        <v>#N/A</v>
        <stp/>
        <stp>##V3_BDHV12</stp>
        <stp>S0254D 6Y BLC2 Curncy</stp>
        <stp>Mid</stp>
        <stp>30/12/2016</stp>
        <stp>30/12/2016</stp>
        <stp>[Fichier Market data Bloomberg Multicurve.xlsm]CHF!R48C57</stp>
        <tr r="BE48" s="7"/>
      </tp>
      <tp t="e">
        <v>#N/A</v>
        <stp/>
        <stp>##V3_BDHV12</stp>
        <stp>S0234Z 4Y BLC2 Curncy</stp>
        <stp>Mid</stp>
        <stp>30/12/2016</stp>
        <stp>30/12/2016</stp>
        <stp>[Fichier Market data Bloomberg Multicurve.xlsm]CHF!R40C18</stp>
        <tr r="R40" s="7"/>
      </tp>
      <tp t="e">
        <v>#N/A</v>
        <stp/>
        <stp>##V3_BDHV12</stp>
        <stp>S0234D 4Y BLC2 Curncy</stp>
        <stp>Mid</stp>
        <stp>30/12/2016</stp>
        <stp>30/12/2016</stp>
        <stp>[Fichier Market data Bloomberg Multicurve.xlsm]CHF!R40C19</stp>
        <tr r="S40" s="7"/>
      </tp>
      <tp t="e">
        <v>#N/A</v>
        <stp/>
        <stp>##V3_BDHV12</stp>
        <stp>S0222Z 6Y BLC2 Curncy</stp>
        <stp>Mid</stp>
        <stp>30/12/2016</stp>
        <stp>30/12/2016</stp>
        <stp>[Fichier Market data Bloomberg Multicurve.xlsm]GBP!R48C60</stp>
        <tr r="BH48" s="6"/>
      </tp>
      <tp t="e">
        <v>#N/A</v>
        <stp/>
        <stp>##V3_BDHV12</stp>
        <stp>S0223D 4Y BLC2 Curncy</stp>
        <stp>Mid</stp>
        <stp>30/12/2016</stp>
        <stp>30/12/2016</stp>
        <stp>[Fichier Market data Bloomberg Multicurve.xlsm]GBP!R40C40</stp>
        <tr r="AN40" s="6"/>
      </tp>
      <tp t="e">
        <v>#N/A</v>
        <stp/>
        <stp>##V3_BDHV12</stp>
        <stp>S0222D 6Y BLC2 Curncy</stp>
        <stp>Mid</stp>
        <stp>30/12/2016</stp>
        <stp>30/12/2016</stp>
        <stp>[Fichier Market data Bloomberg Multicurve.xlsm]GBP!R48C61</stp>
        <tr r="BI48" s="6"/>
      </tp>
      <tp t="e">
        <v>#N/A</v>
        <stp/>
        <stp>##V3_BDHV12</stp>
        <stp>S0201Z 5M BLC2 Curncy</stp>
        <stp>Mid</stp>
        <stp>30/12/2016</stp>
        <stp>30/12/2016</stp>
        <stp>[Fichier Market data Bloomberg Multicurve.xlsm]EUR!R21C57</stp>
        <tr r="BE21" s="4"/>
      </tp>
      <tp t="e">
        <v>#N/A</v>
        <stp/>
        <stp>##V3_BDHV12</stp>
        <stp>S0201D 5Y BLC2 Curncy</stp>
        <stp>Mid</stp>
        <stp>30/12/2016</stp>
        <stp>30/12/2016</stp>
        <stp>[Fichier Market data Bloomberg Multicurve.xlsm]EUR!R44C58</stp>
        <tr r="BF44" s="4"/>
      </tp>
      <tp t="e">
        <v>#N/A</v>
        <stp/>
        <stp>##V3_BDHV12</stp>
        <stp>S0254Z 6M BLC2 Curncy</stp>
        <stp>Mid</stp>
        <stp>30/12/2016</stp>
        <stp>30/12/2016</stp>
        <stp>[Fichier Market data Bloomberg Multicurve.xlsm]CHF!R22C56</stp>
        <tr r="BD22" s="7"/>
      </tp>
      <tp t="e">
        <v>#N/A</v>
        <stp/>
        <stp>##V3_BDHV12</stp>
        <stp>S0254D 6M BLC2 Curncy</stp>
        <stp>Mid</stp>
        <stp>30/12/2016</stp>
        <stp>30/12/2016</stp>
        <stp>[Fichier Market data Bloomberg Multicurve.xlsm]CHF!R22C57</stp>
        <tr r="BE22" s="7"/>
      </tp>
      <tp t="e">
        <v>#N/A</v>
        <stp/>
        <stp>##V3_BDHV12</stp>
        <stp>S0223Z 3M BLC2 Curncy</stp>
        <stp>Mid</stp>
        <stp>30/12/2016</stp>
        <stp>30/12/2016</stp>
        <stp>[Fichier Market data Bloomberg Multicurve.xlsm]GBP!R19C39</stp>
        <tr r="AM19" s="6"/>
      </tp>
      <tp t="e">
        <v>#N/A</v>
        <stp/>
        <stp>##V3_BDHV12</stp>
        <stp>S0234Z 4M BLC2 Curncy</stp>
        <stp>Mid</stp>
        <stp>30/12/2016</stp>
        <stp>30/12/2016</stp>
        <stp>[Fichier Market data Bloomberg Multicurve.xlsm]CHF!R20C18</stp>
        <tr r="R20" s="7"/>
      </tp>
      <tp t="e">
        <v>#N/A</v>
        <stp/>
        <stp>##V3_BDHV12</stp>
        <stp>S0234D 4M BLC2 Curncy</stp>
        <stp>Mid</stp>
        <stp>30/12/2016</stp>
        <stp>30/12/2016</stp>
        <stp>[Fichier Market data Bloomberg Multicurve.xlsm]CHF!R20C19</stp>
        <tr r="S20" s="7"/>
      </tp>
      <tp t="e">
        <v>#N/A</v>
        <stp/>
        <stp>##V3_BDHV12</stp>
        <stp>S0222Z 6M BLC2 Curncy</stp>
        <stp>Mid</stp>
        <stp>30/12/2016</stp>
        <stp>30/12/2016</stp>
        <stp>[Fichier Market data Bloomberg Multicurve.xlsm]GBP!R22C60</stp>
        <tr r="BH22" s="6"/>
      </tp>
      <tp t="e">
        <v>#N/A</v>
        <stp/>
        <stp>##V3_BDHV12</stp>
        <stp>S0223D 4M BLC2 Curncy</stp>
        <stp>Mid</stp>
        <stp>30/12/2016</stp>
        <stp>30/12/2016</stp>
        <stp>[Fichier Market data Bloomberg Multicurve.xlsm]GBP!R20C40</stp>
        <tr r="AN20" s="6"/>
      </tp>
      <tp t="e">
        <v>#N/A</v>
        <stp/>
        <stp>##V3_BDHV12</stp>
        <stp>S0222D 6M BLC2 Curncy</stp>
        <stp>Mid</stp>
        <stp>30/12/2016</stp>
        <stp>30/12/2016</stp>
        <stp>[Fichier Market data Bloomberg Multicurve.xlsm]GBP!R22C61</stp>
        <tr r="BI22" s="6"/>
      </tp>
      <tp t="e">
        <v>#N/A</v>
        <stp/>
        <stp>##V3_BDHV12</stp>
        <stp>S0201Z 5Y BLC2 Curncy</stp>
        <stp>Mid</stp>
        <stp>30/12/2016</stp>
        <stp>30/12/2016</stp>
        <stp>[Fichier Market data Bloomberg Multicurve.xlsm]EUR!R44C57</stp>
        <tr r="BE44" s="4"/>
      </tp>
      <tp t="e">
        <v>#N/A</v>
        <stp/>
        <stp>##V3_BDHV12</stp>
        <stp>S0201D 4M BLC2 Curncy</stp>
        <stp>Mid</stp>
        <stp>30/12/2016</stp>
        <stp>30/12/2016</stp>
        <stp>[Fichier Market data Bloomberg Multicurve.xlsm]EUR!R20C58</stp>
        <tr r="BF20" s="4"/>
      </tp>
      <tp t="e">
        <v>#N/A</v>
        <stp/>
        <stp>##V3_BDHV12</stp>
        <stp>S0232Z 1M BLC2 Curncy</stp>
        <stp>Mid</stp>
        <stp>30/12/2016</stp>
        <stp>30/12/2016</stp>
        <stp>[Fichier Market data Bloomberg Multicurve.xlsm]EUR!R17C38</stp>
        <tr r="AL17" s="4"/>
      </tp>
      <tp t="e">
        <v>#N/A</v>
        <stp/>
        <stp>##V3_BDHV12</stp>
        <stp>S0232D 1M BLC2 Curncy</stp>
        <stp>Mid</stp>
        <stp>30/12/2016</stp>
        <stp>30/12/2016</stp>
        <stp>[Fichier Market data Bloomberg Multicurve.xlsm]EUR!R17C39</stp>
        <tr r="AM17" s="4"/>
      </tp>
      <tp t="e">
        <v>#N/A</v>
        <stp/>
        <stp>##V3_BDHV12</stp>
        <stp>S0223Z 2Y BLC2 Curncy</stp>
        <stp>Mid</stp>
        <stp>30/12/2016</stp>
        <stp>30/12/2016</stp>
        <stp>[Fichier Market data Bloomberg Multicurve.xlsm]GBP!R32C39</stp>
        <tr r="AM32" s="6"/>
      </tp>
      <tp t="e">
        <v>#N/A</v>
        <stp/>
        <stp>##V3_BDHV12</stp>
        <stp>S0254D 7Y BLC2 Curncy</stp>
        <stp>Mid</stp>
        <stp>30/12/2016</stp>
        <stp>30/12/2016</stp>
        <stp>[Fichier Market data Bloomberg Multicurve.xlsm]CHF!R52C57</stp>
        <tr r="BE52" s="7"/>
      </tp>
      <tp t="e">
        <v>#N/A</v>
        <stp/>
        <stp>##V3_BDHV12</stp>
        <stp>S0254Z 7Y BLC2 Curncy</stp>
        <stp>Mid</stp>
        <stp>30/12/2016</stp>
        <stp>30/12/2016</stp>
        <stp>[Fichier Market data Bloomberg Multicurve.xlsm]CHF!R52C56</stp>
        <tr r="BD52" s="7"/>
      </tp>
      <tp t="e">
        <v>#N/A</v>
        <stp/>
        <stp>##V3_BDHV12</stp>
        <stp>S0234Z 5Y BLC2 Curncy</stp>
        <stp>Mid</stp>
        <stp>30/12/2016</stp>
        <stp>30/12/2016</stp>
        <stp>[Fichier Market data Bloomberg Multicurve.xlsm]CHF!R44C18</stp>
        <tr r="R44" s="7"/>
      </tp>
      <tp t="e">
        <v>#N/A</v>
        <stp/>
        <stp>##V3_BDHV12</stp>
        <stp>S0234D 5Y BLC2 Curncy</stp>
        <stp>Mid</stp>
        <stp>30/12/2016</stp>
        <stp>30/12/2016</stp>
        <stp>[Fichier Market data Bloomberg Multicurve.xlsm]CHF!R44C19</stp>
        <tr r="S44" s="7"/>
      </tp>
      <tp t="e">
        <v>#N/A</v>
        <stp/>
        <stp>##V3_BDHV12</stp>
        <stp>S0232D 1D BLC2 Curncy</stp>
        <stp>Mid</stp>
        <stp>30/12/2016</stp>
        <stp>30/12/2016</stp>
        <stp>[Fichier Market data Bloomberg Multicurve.xlsm]EUR!R13C39</stp>
        <tr r="AM13" s="4"/>
      </tp>
      <tp t="e">
        <v>#N/A</v>
        <stp/>
        <stp>##V3_BDHV12</stp>
        <stp>S0232Z 1D BLC2 Curncy</stp>
        <stp>Mid</stp>
        <stp>30/12/2016</stp>
        <stp>30/12/2016</stp>
        <stp>[Fichier Market data Bloomberg Multicurve.xlsm]EUR!R13C38</stp>
        <tr r="AL13" s="4"/>
      </tp>
      <tp t="e">
        <v>#N/A</v>
        <stp/>
        <stp>##V3_BDHV12</stp>
        <stp>S0222D 7Y BLC2 Curncy</stp>
        <stp>Mid</stp>
        <stp>30/12/2016</stp>
        <stp>30/12/2016</stp>
        <stp>[Fichier Market data Bloomberg Multicurve.xlsm]GBP!R52C61</stp>
        <tr r="BI52" s="6"/>
      </tp>
      <tp t="e">
        <v>#N/A</v>
        <stp/>
        <stp>##V3_BDHV12</stp>
        <stp>S0223D 5Y BLC2 Curncy</stp>
        <stp>Mid</stp>
        <stp>30/12/2016</stp>
        <stp>30/12/2016</stp>
        <stp>[Fichier Market data Bloomberg Multicurve.xlsm]GBP!R44C40</stp>
        <tr r="AN44" s="6"/>
      </tp>
      <tp t="e">
        <v>#N/A</v>
        <stp/>
        <stp>##V3_BDHV12</stp>
        <stp>S0201Z 4M BLC2 Curncy</stp>
        <stp>Mid</stp>
        <stp>30/12/2016</stp>
        <stp>30/12/2016</stp>
        <stp>[Fichier Market data Bloomberg Multicurve.xlsm]EUR!R20C57</stp>
        <tr r="BE20" s="4"/>
      </tp>
      <tp t="e">
        <v>#N/A</v>
        <stp/>
        <stp>##V3_BDHV12</stp>
        <stp>S0222Z 7Y BLC2 Curncy</stp>
        <stp>Mid</stp>
        <stp>30/12/2016</stp>
        <stp>30/12/2016</stp>
        <stp>[Fichier Market data Bloomberg Multicurve.xlsm]GBP!R52C60</stp>
        <tr r="BH52" s="6"/>
      </tp>
      <tp t="e">
        <v>#N/A</v>
        <stp/>
        <stp>##V3_BDHV12</stp>
        <stp>S0223Z 2W BLC2 Curncy</stp>
        <stp>Mid</stp>
        <stp>30/12/2016</stp>
        <stp>30/12/2016</stp>
        <stp>[Fichier Market data Bloomberg Multicurve.xlsm]GBP!R16C39</stp>
        <tr r="AM16" s="6"/>
      </tp>
      <tp t="e">
        <v>#N/A</v>
        <stp/>
        <stp>##V3_BDHV12</stp>
        <stp>S0201D 4Y BLC2 Curncy</stp>
        <stp>Mid</stp>
        <stp>30/12/2016</stp>
        <stp>30/12/2016</stp>
        <stp>[Fichier Market data Bloomberg Multicurve.xlsm]EUR!R40C58</stp>
        <tr r="BF40" s="4"/>
      </tp>
      <tp t="e">
        <v>#N/A</v>
        <stp/>
        <stp>##V3_BDHV12</stp>
        <stp>S0232D 1Y BLC2 Curncy</stp>
        <stp>Mid</stp>
        <stp>30/12/2016</stp>
        <stp>30/12/2016</stp>
        <stp>[Fichier Market data Bloomberg Multicurve.xlsm]EUR!R28C39</stp>
        <tr r="AM28" s="4"/>
      </tp>
      <tp t="e">
        <v>#N/A</v>
        <stp/>
        <stp>##V3_BDHV12</stp>
        <stp>S0254Z 7M BLC2 Curncy</stp>
        <stp>Mid</stp>
        <stp>30/12/2016</stp>
        <stp>30/12/2016</stp>
        <stp>[Fichier Market data Bloomberg Multicurve.xlsm]CHF!R23C56</stp>
        <tr r="BD23" s="7"/>
      </tp>
      <tp t="e">
        <v>#N/A</v>
        <stp/>
        <stp>##V3_BDHV12</stp>
        <stp>S0232Z 1Y BLC2 Curncy</stp>
        <stp>Mid</stp>
        <stp>30/12/2016</stp>
        <stp>30/12/2016</stp>
        <stp>[Fichier Market data Bloomberg Multicurve.xlsm]EUR!R28C38</stp>
        <tr r="AL28" s="4"/>
      </tp>
      <tp t="e">
        <v>#N/A</v>
        <stp/>
        <stp>##V3_BDHV12</stp>
        <stp>S0254D 7M BLC2 Curncy</stp>
        <stp>Mid</stp>
        <stp>30/12/2016</stp>
        <stp>30/12/2016</stp>
        <stp>[Fichier Market data Bloomberg Multicurve.xlsm]CHF!R23C57</stp>
        <tr r="BE23" s="7"/>
      </tp>
      <tp t="e">
        <v>#N/A</v>
        <stp/>
        <stp>##V3_BDHV12</stp>
        <stp>S0223Z 2M BLC2 Curncy</stp>
        <stp>Mid</stp>
        <stp>30/12/2016</stp>
        <stp>30/12/2016</stp>
        <stp>[Fichier Market data Bloomberg Multicurve.xlsm]GBP!R18C39</stp>
        <tr r="AM18" s="6"/>
      </tp>
      <tp t="e">
        <v>#N/A</v>
        <stp/>
        <stp>##V3_BDHV12</stp>
        <stp>S0232Z 1W BLC2 Curncy</stp>
        <stp>Mid</stp>
        <stp>30/12/2016</stp>
        <stp>30/12/2016</stp>
        <stp>[Fichier Market data Bloomberg Multicurve.xlsm]EUR!R15C38</stp>
        <tr r="AL15" s="4"/>
      </tp>
      <tp t="e">
        <v>#N/A</v>
        <stp/>
        <stp>##V3_BDHV12</stp>
        <stp>S0232D 1W BLC2 Curncy</stp>
        <stp>Mid</stp>
        <stp>30/12/2016</stp>
        <stp>30/12/2016</stp>
        <stp>[Fichier Market data Bloomberg Multicurve.xlsm]EUR!R15C39</stp>
        <tr r="AM15" s="4"/>
      </tp>
      <tp t="e">
        <v>#N/A</v>
        <stp/>
        <stp>##V3_BDHV12</stp>
        <stp>S0234Z 5M BLC2 Curncy</stp>
        <stp>Mid</stp>
        <stp>30/12/2016</stp>
        <stp>30/12/2016</stp>
        <stp>[Fichier Market data Bloomberg Multicurve.xlsm]CHF!R21C18</stp>
        <tr r="R21" s="7"/>
      </tp>
      <tp t="e">
        <v>#N/A</v>
        <stp/>
        <stp>##V3_BDHV12</stp>
        <stp>S0234D 5M BLC2 Curncy</stp>
        <stp>Mid</stp>
        <stp>30/12/2016</stp>
        <stp>30/12/2016</stp>
        <stp>[Fichier Market data Bloomberg Multicurve.xlsm]CHF!R21C19</stp>
        <tr r="S21" s="7"/>
      </tp>
      <tp t="e">
        <v>#N/A</v>
        <stp/>
        <stp>##V3_BDHV12</stp>
        <stp>S0223Z 2D BLC2 Curncy</stp>
        <stp>Mid</stp>
        <stp>30/12/2016</stp>
        <stp>30/12/2016</stp>
        <stp>[Fichier Market data Bloomberg Multicurve.xlsm]GBP!R14C39</stp>
        <tr r="AM14" s="6"/>
      </tp>
      <tp t="e">
        <v>#N/A</v>
        <stp/>
        <stp>##V3_BDHV12</stp>
        <stp>S0222Z 7M BLC2 Curncy</stp>
        <stp>Mid</stp>
        <stp>30/12/2016</stp>
        <stp>30/12/2016</stp>
        <stp>[Fichier Market data Bloomberg Multicurve.xlsm]GBP!R23C60</stp>
        <tr r="BH23" s="6"/>
      </tp>
      <tp t="e">
        <v>#N/A</v>
        <stp/>
        <stp>##V3_BDHV12</stp>
        <stp>S0223D 5M BLC2 Curncy</stp>
        <stp>Mid</stp>
        <stp>30/12/2016</stp>
        <stp>30/12/2016</stp>
        <stp>[Fichier Market data Bloomberg Multicurve.xlsm]GBP!R21C40</stp>
        <tr r="AN21" s="6"/>
      </tp>
      <tp t="e">
        <v>#N/A</v>
        <stp/>
        <stp>##V3_BDHV12</stp>
        <stp>S0222D 7M BLC2 Curncy</stp>
        <stp>Mid</stp>
        <stp>30/12/2016</stp>
        <stp>30/12/2016</stp>
        <stp>[Fichier Market data Bloomberg Multicurve.xlsm]GBP!R23C61</stp>
        <tr r="BI23" s="6"/>
      </tp>
      <tp t="e">
        <v>#N/A</v>
        <stp/>
        <stp>##V3_BDHV12</stp>
        <stp>S0201Z 4Y BLC2 Curncy</stp>
        <stp>Mid</stp>
        <stp>30/12/2016</stp>
        <stp>30/12/2016</stp>
        <stp>[Fichier Market data Bloomberg Multicurve.xlsm]EUR!R40C57</stp>
        <tr r="BE40" s="4"/>
      </tp>
      <tp t="e">
        <v>#N/A</v>
        <stp/>
        <stp>##V3_BDHV12</stp>
        <stp>S0201D 7M BLC2 Curncy</stp>
        <stp>Mid</stp>
        <stp>30/12/2016</stp>
        <stp>30/12/2016</stp>
        <stp>[Fichier Market data Bloomberg Multicurve.xlsm]EUR!R23C58</stp>
        <tr r="BF23" s="4"/>
      </tp>
      <tp t="e">
        <v>#N/A</v>
        <stp/>
        <stp>##V3_BDHV12</stp>
        <stp>S0232Z 2M BLC2 Curncy</stp>
        <stp>Mid</stp>
        <stp>30/12/2016</stp>
        <stp>30/12/2016</stp>
        <stp>[Fichier Market data Bloomberg Multicurve.xlsm]EUR!R18C38</stp>
        <tr r="AL18" s="4"/>
      </tp>
      <tp t="e">
        <v>#N/A</v>
        <stp/>
        <stp>##V3_BDHV12</stp>
        <stp>S0223Z 1Y BLC2 Curncy</stp>
        <stp>Mid</stp>
        <stp>30/12/2016</stp>
        <stp>30/12/2016</stp>
        <stp>[Fichier Market data Bloomberg Multicurve.xlsm]GBP!R28C39</stp>
        <tr r="AM28" s="6"/>
      </tp>
      <tp t="e">
        <v>#N/A</v>
        <stp/>
        <stp>##V3_BDHV12</stp>
        <stp>S0232D 2M BLC2 Curncy</stp>
        <stp>Mid</stp>
        <stp>30/12/2016</stp>
        <stp>30/12/2016</stp>
        <stp>[Fichier Market data Bloomberg Multicurve.xlsm]EUR!R18C39</stp>
        <tr r="AM18" s="4"/>
      </tp>
      <tp t="e">
        <v>#N/A</v>
        <stp/>
        <stp>##V3_BDHV12</stp>
        <stp>S0254Z 4Y BLC2 Curncy</stp>
        <stp>Mid</stp>
        <stp>30/12/2016</stp>
        <stp>30/12/2016</stp>
        <stp>[Fichier Market data Bloomberg Multicurve.xlsm]CHF!R40C56</stp>
        <tr r="BD40" s="7"/>
      </tp>
      <tp t="e">
        <v>#N/A</v>
        <stp/>
        <stp>##V3_BDHV12</stp>
        <stp>S0254D 4Y BLC2 Curncy</stp>
        <stp>Mid</stp>
        <stp>30/12/2016</stp>
        <stp>30/12/2016</stp>
        <stp>[Fichier Market data Bloomberg Multicurve.xlsm]CHF!R40C57</stp>
        <tr r="BE40" s="7"/>
      </tp>
      <tp t="e">
        <v>#N/A</v>
        <stp/>
        <stp>##V3_BDHV12</stp>
        <stp>S0234Z 6Y BLC2 Curncy</stp>
        <stp>Mid</stp>
        <stp>30/12/2016</stp>
        <stp>30/12/2016</stp>
        <stp>[Fichier Market data Bloomberg Multicurve.xlsm]CHF!R48C18</stp>
        <tr r="R48" s="7"/>
      </tp>
      <tp t="e">
        <v>#N/A</v>
        <stp/>
        <stp>##V3_BDHV12</stp>
        <stp>S0234D 6Y BLC2 Curncy</stp>
        <stp>Mid</stp>
        <stp>30/12/2016</stp>
        <stp>30/12/2016</stp>
        <stp>[Fichier Market data Bloomberg Multicurve.xlsm]CHF!R48C19</stp>
        <tr r="S48" s="7"/>
      </tp>
      <tp t="e">
        <v>#N/A</v>
        <stp/>
        <stp>##V3_BDHV12</stp>
        <stp>S0232D 2D BLC2 Curncy</stp>
        <stp>Mid</stp>
        <stp>30/12/2016</stp>
        <stp>30/12/2016</stp>
        <stp>[Fichier Market data Bloomberg Multicurve.xlsm]EUR!R14C39</stp>
        <tr r="AM14" s="4"/>
      </tp>
      <tp t="e">
        <v>#N/A</v>
        <stp/>
        <stp>##V3_BDHV12</stp>
        <stp>S0232Z 2D BLC2 Curncy</stp>
        <stp>Mid</stp>
        <stp>30/12/2016</stp>
        <stp>30/12/2016</stp>
        <stp>[Fichier Market data Bloomberg Multicurve.xlsm]EUR!R14C38</stp>
        <tr r="AL14" s="4"/>
      </tp>
      <tp t="e">
        <v>#N/A</v>
        <stp/>
        <stp>##V3_BDHV12</stp>
        <stp>S0222Z 4Y BLC2 Curncy</stp>
        <stp>Mid</stp>
        <stp>30/12/2016</stp>
        <stp>30/12/2016</stp>
        <stp>[Fichier Market data Bloomberg Multicurve.xlsm]GBP!R40C60</stp>
        <tr r="BH40" s="6"/>
      </tp>
      <tp t="e">
        <v>#N/A</v>
        <stp/>
        <stp>##V3_BDHV12</stp>
        <stp>S0222D 4Y BLC2 Curncy</stp>
        <stp>Mid</stp>
        <stp>30/12/2016</stp>
        <stp>30/12/2016</stp>
        <stp>[Fichier Market data Bloomberg Multicurve.xlsm]GBP!R40C61</stp>
        <tr r="BI40" s="6"/>
      </tp>
      <tp t="e">
        <v>#N/A</v>
        <stp/>
        <stp>##V3_BDHV12</stp>
        <stp>S0223D 6Y BLC2 Curncy</stp>
        <stp>Mid</stp>
        <stp>30/12/2016</stp>
        <stp>30/12/2016</stp>
        <stp>[Fichier Market data Bloomberg Multicurve.xlsm]GBP!R48C40</stp>
        <tr r="AN48" s="6"/>
      </tp>
      <tp t="e">
        <v>#N/A</v>
        <stp/>
        <stp>##V3_BDHV12</stp>
        <stp>S0201Z 7M BLC2 Curncy</stp>
        <stp>Mid</stp>
        <stp>30/12/2016</stp>
        <stp>30/12/2016</stp>
        <stp>[Fichier Market data Bloomberg Multicurve.xlsm]EUR!R23C57</stp>
        <tr r="BE23" s="4"/>
      </tp>
      <tp t="e">
        <v>#N/A</v>
        <stp/>
        <stp>##V3_BDHV12</stp>
        <stp>S0223Z 1W BLC2 Curncy</stp>
        <stp>Mid</stp>
        <stp>30/12/2016</stp>
        <stp>30/12/2016</stp>
        <stp>[Fichier Market data Bloomberg Multicurve.xlsm]GBP!R15C39</stp>
        <tr r="AM15" s="6"/>
      </tp>
      <tp t="e">
        <v>#N/A</v>
        <stp/>
        <stp>##V3_BDHV12</stp>
        <stp>S0201D 7Y BLC2 Curncy</stp>
        <stp>Mid</stp>
        <stp>30/12/2016</stp>
        <stp>30/12/2016</stp>
        <stp>[Fichier Market data Bloomberg Multicurve.xlsm]EUR!R52C58</stp>
        <tr r="BF52" s="4"/>
      </tp>
      <tp t="e">
        <v>#N/A</v>
        <stp/>
        <stp>##V3_BDHV12</stp>
        <stp>S0254Z 4M BLC2 Curncy</stp>
        <stp>Mid</stp>
        <stp>30/12/2016</stp>
        <stp>30/12/2016</stp>
        <stp>[Fichier Market data Bloomberg Multicurve.xlsm]CHF!R20C56</stp>
        <tr r="BD20" s="7"/>
      </tp>
      <tp t="e">
        <v>#N/A</v>
        <stp/>
        <stp>##V3_BDHV12</stp>
        <stp>S0232Z 2Y BLC2 Curncy</stp>
        <stp>Mid</stp>
        <stp>30/12/2016</stp>
        <stp>30/12/2016</stp>
        <stp>[Fichier Market data Bloomberg Multicurve.xlsm]EUR!R32C38</stp>
        <tr r="AL32" s="4"/>
      </tp>
      <tp t="e">
        <v>#N/A</v>
        <stp/>
        <stp>##V3_BDHV12</stp>
        <stp>S0232D 2Y BLC2 Curncy</stp>
        <stp>Mid</stp>
        <stp>30/12/2016</stp>
        <stp>30/12/2016</stp>
        <stp>[Fichier Market data Bloomberg Multicurve.xlsm]EUR!R32C39</stp>
        <tr r="AM32" s="4"/>
      </tp>
      <tp t="e">
        <v>#N/A</v>
        <stp/>
        <stp>##V3_BDHV12</stp>
        <stp>S0254D 4M BLC2 Curncy</stp>
        <stp>Mid</stp>
        <stp>30/12/2016</stp>
        <stp>30/12/2016</stp>
        <stp>[Fichier Market data Bloomberg Multicurve.xlsm]CHF!R20C57</stp>
        <tr r="BE20" s="7"/>
      </tp>
      <tp t="e">
        <v>#N/A</v>
        <stp/>
        <stp>##V3_BDHV12</stp>
        <stp>S0223Z 1M BLC2 Curncy</stp>
        <stp>Mid</stp>
        <stp>30/12/2016</stp>
        <stp>30/12/2016</stp>
        <stp>[Fichier Market data Bloomberg Multicurve.xlsm]GBP!R17C39</stp>
        <tr r="AM17" s="6"/>
      </tp>
      <tp t="e">
        <v>#N/A</v>
        <stp/>
        <stp>##V3_BDHV12</stp>
        <stp>S0232Z 2W BLC2 Curncy</stp>
        <stp>Mid</stp>
        <stp>30/12/2016</stp>
        <stp>30/12/2016</stp>
        <stp>[Fichier Market data Bloomberg Multicurve.xlsm]EUR!R16C38</stp>
        <tr r="AL16" s="4"/>
      </tp>
      <tp t="e">
        <v>#N/A</v>
        <stp/>
        <stp>##V3_BDHV12</stp>
        <stp>S0232D 2W BLC2 Curncy</stp>
        <stp>Mid</stp>
        <stp>30/12/2016</stp>
        <stp>30/12/2016</stp>
        <stp>[Fichier Market data Bloomberg Multicurve.xlsm]EUR!R16C39</stp>
        <tr r="AM16" s="4"/>
      </tp>
      <tp t="e">
        <v>#N/A</v>
        <stp/>
        <stp>##V3_BDHV12</stp>
        <stp>S0234Z 6M BLC2 Curncy</stp>
        <stp>Mid</stp>
        <stp>30/12/2016</stp>
        <stp>30/12/2016</stp>
        <stp>[Fichier Market data Bloomberg Multicurve.xlsm]CHF!R22C18</stp>
        <tr r="R22" s="7"/>
      </tp>
      <tp t="e">
        <v>#N/A</v>
        <stp/>
        <stp>##V3_BDHV12</stp>
        <stp>S0234D 6M BLC2 Curncy</stp>
        <stp>Mid</stp>
        <stp>30/12/2016</stp>
        <stp>30/12/2016</stp>
        <stp>[Fichier Market data Bloomberg Multicurve.xlsm]CHF!R22C19</stp>
        <tr r="S22" s="7"/>
      </tp>
      <tp t="e">
        <v>#N/A</v>
        <stp/>
        <stp>##V3_BDHV12</stp>
        <stp>S0223Z 1D BLC2 Curncy</stp>
        <stp>Mid</stp>
        <stp>30/12/2016</stp>
        <stp>30/12/2016</stp>
        <stp>[Fichier Market data Bloomberg Multicurve.xlsm]GBP!R13C39</stp>
        <tr r="AM13" s="6"/>
      </tp>
      <tp t="e">
        <v>#N/A</v>
        <stp/>
        <stp>##V3_BDHV12</stp>
        <stp>S0201Z 7Y BLC2 Curncy</stp>
        <stp>Mid</stp>
        <stp>30/12/2016</stp>
        <stp>30/12/2016</stp>
        <stp>[Fichier Market data Bloomberg Multicurve.xlsm]EUR!R52C57</stp>
        <tr r="BE52" s="4"/>
      </tp>
      <tp t="e">
        <v>#N/A</v>
        <stp/>
        <stp>##V3_BDHV12</stp>
        <stp>S0222Z 4M BLC2 Curncy</stp>
        <stp>Mid</stp>
        <stp>30/12/2016</stp>
        <stp>30/12/2016</stp>
        <stp>[Fichier Market data Bloomberg Multicurve.xlsm]GBP!R20C60</stp>
        <tr r="BH20" s="6"/>
      </tp>
      <tp t="e">
        <v>#N/A</v>
        <stp/>
        <stp>##V3_BDHV12</stp>
        <stp>S0222D 4M BLC2 Curncy</stp>
        <stp>Mid</stp>
        <stp>30/12/2016</stp>
        <stp>30/12/2016</stp>
        <stp>[Fichier Market data Bloomberg Multicurve.xlsm]GBP!R20C61</stp>
        <tr r="BI20" s="6"/>
      </tp>
      <tp t="e">
        <v>#N/A</v>
        <stp/>
        <stp>##V3_BDHV12</stp>
        <stp>S0223D 6M BLC2 Curncy</stp>
        <stp>Mid</stp>
        <stp>30/12/2016</stp>
        <stp>30/12/2016</stp>
        <stp>[Fichier Market data Bloomberg Multicurve.xlsm]GBP!R22C40</stp>
        <tr r="AN22" s="6"/>
      </tp>
      <tp t="e">
        <v>#N/A</v>
        <stp/>
        <stp>##V3_BDHV12</stp>
        <stp>S0201D 6M BLC2 Curncy</stp>
        <stp>Mid</stp>
        <stp>30/12/2016</stp>
        <stp>30/12/2016</stp>
        <stp>[Fichier Market data Bloomberg Multicurve.xlsm]EUR!R22C58</stp>
        <tr r="BF22" s="4"/>
      </tp>
      <tp t="e">
        <v>#N/A</v>
        <stp/>
        <stp>##V3_BDHV12</stp>
        <stp>S0232Z 3M BLC2 Curncy</stp>
        <stp>Mid</stp>
        <stp>30/12/2016</stp>
        <stp>30/12/2016</stp>
        <stp>[Fichier Market data Bloomberg Multicurve.xlsm]EUR!R19C38</stp>
        <tr r="AL19" s="4"/>
      </tp>
      <tp t="e">
        <v>#N/A</v>
        <stp/>
        <stp>##V3_BDHV12</stp>
        <stp>S0232D 3M BLC2 Curncy</stp>
        <stp>Mid</stp>
        <stp>30/12/2016</stp>
        <stp>30/12/2016</stp>
        <stp>[Fichier Market data Bloomberg Multicurve.xlsm]EUR!R19C39</stp>
        <tr r="AM19" s="4"/>
      </tp>
      <tp t="e">
        <v>#N/A</v>
        <stp/>
        <stp>##V3_BDHV12</stp>
        <stp>S0254Z 5Y BLC2 Curncy</stp>
        <stp>Mid</stp>
        <stp>30/12/2016</stp>
        <stp>30/12/2016</stp>
        <stp>[Fichier Market data Bloomberg Multicurve.xlsm]CHF!R44C56</stp>
        <tr r="BD44" s="7"/>
      </tp>
      <tp t="e">
        <v>#N/A</v>
        <stp/>
        <stp>##V3_BDHV12</stp>
        <stp>S0254D 5Y BLC2 Curncy</stp>
        <stp>Mid</stp>
        <stp>30/12/2016</stp>
        <stp>30/12/2016</stp>
        <stp>[Fichier Market data Bloomberg Multicurve.xlsm]CHF!R44C57</stp>
        <tr r="BE44" s="7"/>
      </tp>
      <tp t="e">
        <v>#N/A</v>
        <stp/>
        <stp>##V3_BDHV12</stp>
        <stp>S0234D 7Y BLC2 Curncy</stp>
        <stp>Mid</stp>
        <stp>30/12/2016</stp>
        <stp>30/12/2016</stp>
        <stp>[Fichier Market data Bloomberg Multicurve.xlsm]CHF!R52C19</stp>
        <tr r="S52" s="7"/>
      </tp>
      <tp t="e">
        <v>#N/A</v>
        <stp/>
        <stp>##V3_BDHV12</stp>
        <stp>S0234Z 7Y BLC2 Curncy</stp>
        <stp>Mid</stp>
        <stp>30/12/2016</stp>
        <stp>30/12/2016</stp>
        <stp>[Fichier Market data Bloomberg Multicurve.xlsm]CHF!R52C18</stp>
        <tr r="R52" s="7"/>
      </tp>
      <tp t="e">
        <v>#N/A</v>
        <stp/>
        <stp>##V3_BDHV12</stp>
        <stp>S0223D 7Y BLC2 Curncy</stp>
        <stp>Mid</stp>
        <stp>30/12/2016</stp>
        <stp>30/12/2016</stp>
        <stp>[Fichier Market data Bloomberg Multicurve.xlsm]GBP!R52C40</stp>
        <tr r="AN52" s="6"/>
      </tp>
      <tp t="e">
        <v>#N/A</v>
        <stp/>
        <stp>##V3_BDHV12</stp>
        <stp>S0222Z 5Y BLC2 Curncy</stp>
        <stp>Mid</stp>
        <stp>30/12/2016</stp>
        <stp>30/12/2016</stp>
        <stp>[Fichier Market data Bloomberg Multicurve.xlsm]GBP!R44C60</stp>
        <tr r="BH44" s="6"/>
      </tp>
      <tp t="e">
        <v>#N/A</v>
        <stp/>
        <stp>##V3_BDHV12</stp>
        <stp>S0222D 5Y BLC2 Curncy</stp>
        <stp>Mid</stp>
        <stp>30/12/2016</stp>
        <stp>30/12/2016</stp>
        <stp>[Fichier Market data Bloomberg Multicurve.xlsm]GBP!R44C61</stp>
        <tr r="BI44" s="6"/>
      </tp>
      <tp t="e">
        <v>#N/A</v>
        <stp/>
        <stp>##V3_BDHV12</stp>
        <stp>S0201Z 6M BLC2 Curncy</stp>
        <stp>Mid</stp>
        <stp>30/12/2016</stp>
        <stp>30/12/2016</stp>
        <stp>[Fichier Market data Bloomberg Multicurve.xlsm]EUR!R22C57</stp>
        <tr r="BE22" s="4"/>
      </tp>
      <tp t="e">
        <v>#N/A</v>
        <stp/>
        <stp>##V3_BDHV12</stp>
        <stp>S0201D 6Y BLC2 Curncy</stp>
        <stp>Mid</stp>
        <stp>30/12/2016</stp>
        <stp>30/12/2016</stp>
        <stp>[Fichier Market data Bloomberg Multicurve.xlsm]EUR!R48C58</stp>
        <tr r="BF48" s="4"/>
      </tp>
      <tp t="e">
        <v>#N/A</v>
        <stp/>
        <stp>##V3_BDHV12</stp>
        <stp>S0254Z 5M BLC2 Curncy</stp>
        <stp>Mid</stp>
        <stp>30/12/2016</stp>
        <stp>30/12/2016</stp>
        <stp>[Fichier Market data Bloomberg Multicurve.xlsm]CHF!R21C56</stp>
        <tr r="BD21" s="7"/>
      </tp>
      <tp t="e">
        <v>#N/A</v>
        <stp/>
        <stp>##V3_BDHV12</stp>
        <stp>S0232Z 3Y BLC2 Curncy</stp>
        <stp>Mid</stp>
        <stp>30/12/2016</stp>
        <stp>30/12/2016</stp>
        <stp>[Fichier Market data Bloomberg Multicurve.xlsm]EUR!R36C38</stp>
        <tr r="AL36" s="4"/>
      </tp>
      <tp t="e">
        <v>#N/A</v>
        <stp/>
        <stp>##V3_BDHV12</stp>
        <stp>S0232D 3Y BLC2 Curncy</stp>
        <stp>Mid</stp>
        <stp>30/12/2016</stp>
        <stp>30/12/2016</stp>
        <stp>[Fichier Market data Bloomberg Multicurve.xlsm]EUR!R36C39</stp>
        <tr r="AM36" s="4"/>
      </tp>
      <tp t="e">
        <v>#N/A</v>
        <stp/>
        <stp>##V3_BDHV12</stp>
        <stp>S0254D 5M BLC2 Curncy</stp>
        <stp>Mid</stp>
        <stp>30/12/2016</stp>
        <stp>30/12/2016</stp>
        <stp>[Fichier Market data Bloomberg Multicurve.xlsm]CHF!R21C57</stp>
        <tr r="BE21" s="7"/>
      </tp>
      <tp t="e">
        <v>#N/A</v>
        <stp/>
        <stp>##V3_BDHV12</stp>
        <stp>S0234Z 7M BLC2 Curncy</stp>
        <stp>Mid</stp>
        <stp>30/12/2016</stp>
        <stp>30/12/2016</stp>
        <stp>[Fichier Market data Bloomberg Multicurve.xlsm]CHF!R23C18</stp>
        <tr r="R23" s="7"/>
      </tp>
      <tp t="e">
        <v>#N/A</v>
        <stp/>
        <stp>##V3_BDHV12</stp>
        <stp>S0234D 7M BLC2 Curncy</stp>
        <stp>Mid</stp>
        <stp>30/12/2016</stp>
        <stp>30/12/2016</stp>
        <stp>[Fichier Market data Bloomberg Multicurve.xlsm]CHF!R23C19</stp>
        <tr r="S23" s="7"/>
      </tp>
      <tp t="e">
        <v>#N/A</v>
        <stp/>
        <stp>##V3_BDHV12</stp>
        <stp>S0222Z 5M BLC2 Curncy</stp>
        <stp>Mid</stp>
        <stp>30/12/2016</stp>
        <stp>30/12/2016</stp>
        <stp>[Fichier Market data Bloomberg Multicurve.xlsm]GBP!R21C60</stp>
        <tr r="BH21" s="6"/>
      </tp>
      <tp t="e">
        <v>#N/A</v>
        <stp/>
        <stp>##V3_BDHV12</stp>
        <stp>S0222D 5M BLC2 Curncy</stp>
        <stp>Mid</stp>
        <stp>30/12/2016</stp>
        <stp>30/12/2016</stp>
        <stp>[Fichier Market data Bloomberg Multicurve.xlsm]GBP!R21C61</stp>
        <tr r="BI21" s="6"/>
      </tp>
      <tp t="e">
        <v>#N/A</v>
        <stp/>
        <stp>##V3_BDHV12</stp>
        <stp>S0223D 7M BLC2 Curncy</stp>
        <stp>Mid</stp>
        <stp>30/12/2016</stp>
        <stp>30/12/2016</stp>
        <stp>[Fichier Market data Bloomberg Multicurve.xlsm]GBP!R23C40</stp>
        <tr r="AN23" s="6"/>
      </tp>
      <tp t="e">
        <v>#N/A</v>
        <stp/>
        <stp>##V3_BDHV12</stp>
        <stp>S0201Z 6Y BLC2 Curncy</stp>
        <stp>Mid</stp>
        <stp>30/12/2016</stp>
        <stp>30/12/2016</stp>
        <stp>[Fichier Market data Bloomberg Multicurve.xlsm]EUR!R48C57</stp>
        <tr r="BE48" s="4"/>
      </tp>
      <tp t="e">
        <v>#N/A</v>
        <stp/>
        <stp>##V3_BDHV12</stp>
        <stp>S0201D 9M BLC2 Curncy</stp>
        <stp>Mid</stp>
        <stp>30/12/2016</stp>
        <stp>30/12/2016</stp>
        <stp>[Fichier Market data Bloomberg Multicurve.xlsm]EUR!R25C58</stp>
        <tr r="BF25" s="4"/>
      </tp>
      <tp t="e">
        <v>#N/A</v>
        <stp/>
        <stp>##V3_BDHV12</stp>
        <stp>S0234D 8Y BLC2 Curncy</stp>
        <stp>Mid</stp>
        <stp>30/12/2016</stp>
        <stp>30/12/2016</stp>
        <stp>[Fichier Market data Bloomberg Multicurve.xlsm]CHF!R56C19</stp>
        <tr r="S56" s="7"/>
      </tp>
      <tp t="e">
        <v>#N/A</v>
        <stp/>
        <stp>##V3_BDHV12</stp>
        <stp>S0234Z 8Y BLC2 Curncy</stp>
        <stp>Mid</stp>
        <stp>30/12/2016</stp>
        <stp>30/12/2016</stp>
        <stp>[Fichier Market data Bloomberg Multicurve.xlsm]CHF!R56C18</stp>
        <tr r="R56" s="7"/>
      </tp>
      <tp t="e">
        <v>#N/A</v>
        <stp/>
        <stp>##V3_BDHV12</stp>
        <stp>S0223D 8Y BLC2 Curncy</stp>
        <stp>Mid</stp>
        <stp>30/12/2016</stp>
        <stp>30/12/2016</stp>
        <stp>[Fichier Market data Bloomberg Multicurve.xlsm]GBP!R56C40</stp>
        <tr r="AN56" s="6"/>
      </tp>
      <tp t="e">
        <v>#N/A</v>
        <stp/>
        <stp>##V3_BDHV12</stp>
        <stp>S0201Z 9M BLC2 Curncy</stp>
        <stp>Mid</stp>
        <stp>30/12/2016</stp>
        <stp>30/12/2016</stp>
        <stp>[Fichier Market data Bloomberg Multicurve.xlsm]EUR!R25C57</stp>
        <tr r="BE25" s="4"/>
      </tp>
      <tp t="e">
        <v>#N/A</v>
        <stp/>
        <stp>##V3_BDHV12</stp>
        <stp>S0201D 9Y BLC2 Curncy</stp>
        <stp>Mid</stp>
        <stp>30/12/2016</stp>
        <stp>30/12/2016</stp>
        <stp>[Fichier Market data Bloomberg Multicurve.xlsm]EUR!R60C58</stp>
        <tr r="BF60" s="4"/>
      </tp>
      <tp t="e">
        <v>#N/A</v>
        <stp/>
        <stp>##V3_BDHV12</stp>
        <stp>S0234Z 8M BLC2 Curncy</stp>
        <stp>Mid</stp>
        <stp>30/12/2016</stp>
        <stp>30/12/2016</stp>
        <stp>[Fichier Market data Bloomberg Multicurve.xlsm]CHF!R24C18</stp>
        <tr r="R24" s="7"/>
      </tp>
      <tp t="e">
        <v>#N/A</v>
        <stp/>
        <stp>##V3_BDHV12</stp>
        <stp>S0234D 8M BLC2 Curncy</stp>
        <stp>Mid</stp>
        <stp>30/12/2016</stp>
        <stp>30/12/2016</stp>
        <stp>[Fichier Market data Bloomberg Multicurve.xlsm]CHF!R24C19</stp>
        <tr r="S24" s="7"/>
      </tp>
      <tp t="e">
        <v>#N/A</v>
        <stp/>
        <stp>##V3_BDHV12</stp>
        <stp>S0201Z 9Y BLC2 Curncy</stp>
        <stp>Mid</stp>
        <stp>30/12/2016</stp>
        <stp>30/12/2016</stp>
        <stp>[Fichier Market data Bloomberg Multicurve.xlsm]EUR!R60C57</stp>
        <tr r="BE60" s="4"/>
      </tp>
      <tp t="e">
        <v>#N/A</v>
        <stp/>
        <stp>##V3_BDHV12</stp>
        <stp>S0223D 8M BLC2 Curncy</stp>
        <stp>Mid</stp>
        <stp>30/12/2016</stp>
        <stp>30/12/2016</stp>
        <stp>[Fichier Market data Bloomberg Multicurve.xlsm]GBP!R24C40</stp>
        <tr r="AN24" s="6"/>
      </tp>
      <tp t="e">
        <v>#N/A</v>
        <stp/>
        <stp>##V3_BDHV12</stp>
        <stp>S0201D 8M BLC2 Curncy</stp>
        <stp>Mid</stp>
        <stp>30/12/2016</stp>
        <stp>30/12/2016</stp>
        <stp>[Fichier Market data Bloomberg Multicurve.xlsm]EUR!R24C58</stp>
        <tr r="BF24" s="4"/>
      </tp>
      <tp t="e">
        <v>#N/A</v>
        <stp/>
        <stp>##V3_BDHV12</stp>
        <stp>S0234Z 9Y BLC2 Curncy</stp>
        <stp>Mid</stp>
        <stp>30/12/2016</stp>
        <stp>30/12/2016</stp>
        <stp>[Fichier Market data Bloomberg Multicurve.xlsm]CHF!R60C18</stp>
        <tr r="R60" s="7"/>
      </tp>
      <tp t="e">
        <v>#N/A</v>
        <stp/>
        <stp>##V3_BDHV12</stp>
        <stp>S0234D 9Y BLC2 Curncy</stp>
        <stp>Mid</stp>
        <stp>30/12/2016</stp>
        <stp>30/12/2016</stp>
        <stp>[Fichier Market data Bloomberg Multicurve.xlsm]CHF!R60C19</stp>
        <tr r="S60" s="7"/>
      </tp>
      <tp t="e">
        <v>#N/A</v>
        <stp/>
        <stp>##V3_BDHV12</stp>
        <stp>S0201Z 8M BLC2 Curncy</stp>
        <stp>Mid</stp>
        <stp>30/12/2016</stp>
        <stp>30/12/2016</stp>
        <stp>[Fichier Market data Bloomberg Multicurve.xlsm]EUR!R24C57</stp>
        <tr r="BE24" s="4"/>
      </tp>
      <tp t="e">
        <v>#N/A</v>
        <stp/>
        <stp>##V3_BDHV12</stp>
        <stp>S0223D 9Y BLC2 Curncy</stp>
        <stp>Mid</stp>
        <stp>30/12/2016</stp>
        <stp>30/12/2016</stp>
        <stp>[Fichier Market data Bloomberg Multicurve.xlsm]GBP!R60C40</stp>
        <tr r="AN60" s="6"/>
      </tp>
      <tp t="e">
        <v>#N/A</v>
        <stp/>
        <stp>##V3_BDHV12</stp>
        <stp>S0201D 8Y BLC2 Curncy</stp>
        <stp>Mid</stp>
        <stp>30/12/2016</stp>
        <stp>30/12/2016</stp>
        <stp>[Fichier Market data Bloomberg Multicurve.xlsm]EUR!R56C58</stp>
        <tr r="BF56" s="4"/>
      </tp>
      <tp t="e">
        <v>#N/A</v>
        <stp/>
        <stp>##V3_BDHV12</stp>
        <stp>S0234Z 9M BLC2 Curncy</stp>
        <stp>Mid</stp>
        <stp>30/12/2016</stp>
        <stp>30/12/2016</stp>
        <stp>[Fichier Market data Bloomberg Multicurve.xlsm]CHF!R25C18</stp>
        <tr r="R25" s="7"/>
      </tp>
      <tp t="e">
        <v>#N/A</v>
        <stp/>
        <stp>##V3_BDHV12</stp>
        <stp>S0234D 9M BLC2 Curncy</stp>
        <stp>Mid</stp>
        <stp>30/12/2016</stp>
        <stp>30/12/2016</stp>
        <stp>[Fichier Market data Bloomberg Multicurve.xlsm]CHF!R25C19</stp>
        <tr r="S25" s="7"/>
      </tp>
      <tp t="e">
        <v>#N/A</v>
        <stp/>
        <stp>##V3_BDHV12</stp>
        <stp>S0201Z 8Y BLC2 Curncy</stp>
        <stp>Mid</stp>
        <stp>30/12/2016</stp>
        <stp>30/12/2016</stp>
        <stp>[Fichier Market data Bloomberg Multicurve.xlsm]EUR!R56C57</stp>
        <tr r="BE56" s="4"/>
      </tp>
      <tp t="e">
        <v>#N/A</v>
        <stp/>
        <stp>##V3_BDHV12</stp>
        <stp>S0223D 9M BLC2 Curncy</stp>
        <stp>Mid</stp>
        <stp>30/12/2016</stp>
        <stp>30/12/2016</stp>
        <stp>[Fichier Market data Bloomberg Multicurve.xlsm]GBP!R25C40</stp>
        <tr r="AN25" s="6"/>
      </tp>
      <tp t="e">
        <v>#N/A</v>
        <stp/>
        <stp>##V3_BDHV12</stp>
        <stp>S0254D 8Y BLC2 Curncy</stp>
        <stp>Mid</stp>
        <stp>30/12/2016</stp>
        <stp>30/12/2016</stp>
        <stp>[Fichier Market data Bloomberg Multicurve.xlsm]CHF!R56C57</stp>
        <tr r="BE56" s="7"/>
      </tp>
      <tp t="e">
        <v>#N/A</v>
        <stp/>
        <stp>##V3_BDHV12</stp>
        <stp>S0254Z 8Y BLC2 Curncy</stp>
        <stp>Mid</stp>
        <stp>30/12/2016</stp>
        <stp>30/12/2016</stp>
        <stp>[Fichier Market data Bloomberg Multicurve.xlsm]CHF!R56C56</stp>
        <tr r="BD56" s="7"/>
      </tp>
      <tp t="e">
        <v>#N/A</v>
        <stp/>
        <stp>##V3_BDHV12</stp>
        <stp>S0222D 8Y BLC2 Curncy</stp>
        <stp>Mid</stp>
        <stp>30/12/2016</stp>
        <stp>30/12/2016</stp>
        <stp>[Fichier Market data Bloomberg Multicurve.xlsm]GBP!R56C61</stp>
        <tr r="BI56" s="6"/>
      </tp>
      <tp t="e">
        <v>#N/A</v>
        <stp/>
        <stp>##V3_BDHV12</stp>
        <stp>S0222Z 8Y BLC2 Curncy</stp>
        <stp>Mid</stp>
        <stp>30/12/2016</stp>
        <stp>30/12/2016</stp>
        <stp>[Fichier Market data Bloomberg Multicurve.xlsm]GBP!R56C60</stp>
        <tr r="BH56" s="6"/>
      </tp>
      <tp t="e">
        <v>#N/A</v>
        <stp/>
        <stp>##V3_BDHV12</stp>
        <stp>S0254Z 8M BLC2 Curncy</stp>
        <stp>Mid</stp>
        <stp>30/12/2016</stp>
        <stp>30/12/2016</stp>
        <stp>[Fichier Market data Bloomberg Multicurve.xlsm]CHF!R24C56</stp>
        <tr r="BD24" s="7"/>
      </tp>
      <tp t="e">
        <v>#N/A</v>
        <stp/>
        <stp>##V3_BDHV12</stp>
        <stp>S0254D 8M BLC2 Curncy</stp>
        <stp>Mid</stp>
        <stp>30/12/2016</stp>
        <stp>30/12/2016</stp>
        <stp>[Fichier Market data Bloomberg Multicurve.xlsm]CHF!R24C57</stp>
        <tr r="BE24" s="7"/>
      </tp>
      <tp t="e">
        <v>#N/A</v>
        <stp/>
        <stp>##V3_BDHV12</stp>
        <stp>S0222Z 8M BLC2 Curncy</stp>
        <stp>Mid</stp>
        <stp>30/12/2016</stp>
        <stp>30/12/2016</stp>
        <stp>[Fichier Market data Bloomberg Multicurve.xlsm]GBP!R24C60</stp>
        <tr r="BH24" s="6"/>
      </tp>
      <tp t="e">
        <v>#N/A</v>
        <stp/>
        <stp>##V3_BDHV12</stp>
        <stp>S0222D 8M BLC2 Curncy</stp>
        <stp>Mid</stp>
        <stp>30/12/2016</stp>
        <stp>30/12/2016</stp>
        <stp>[Fichier Market data Bloomberg Multicurve.xlsm]GBP!R24C61</stp>
        <tr r="BI24" s="6"/>
      </tp>
      <tp t="e">
        <v>#N/A</v>
        <stp/>
        <stp>##V3_BDHV12</stp>
        <stp>S0254Z 9Y BLC2 Curncy</stp>
        <stp>Mid</stp>
        <stp>30/12/2016</stp>
        <stp>30/12/2016</stp>
        <stp>[Fichier Market data Bloomberg Multicurve.xlsm]CHF!R60C56</stp>
        <tr r="BD60" s="7"/>
      </tp>
      <tp t="e">
        <v>#N/A</v>
        <stp/>
        <stp>##V3_BDHV12</stp>
        <stp>S0254D 9Y BLC2 Curncy</stp>
        <stp>Mid</stp>
        <stp>30/12/2016</stp>
        <stp>30/12/2016</stp>
        <stp>[Fichier Market data Bloomberg Multicurve.xlsm]CHF!R60C57</stp>
        <tr r="BE60" s="7"/>
      </tp>
      <tp t="e">
        <v>#N/A</v>
        <stp/>
        <stp>##V3_BDHV12</stp>
        <stp>S0222Z 9Y BLC2 Curncy</stp>
        <stp>Mid</stp>
        <stp>30/12/2016</stp>
        <stp>30/12/2016</stp>
        <stp>[Fichier Market data Bloomberg Multicurve.xlsm]GBP!R60C60</stp>
        <tr r="BH60" s="6"/>
      </tp>
      <tp t="e">
        <v>#N/A</v>
        <stp/>
        <stp>##V3_BDHV12</stp>
        <stp>S0222D 9Y BLC2 Curncy</stp>
        <stp>Mid</stp>
        <stp>30/12/2016</stp>
        <stp>30/12/2016</stp>
        <stp>[Fichier Market data Bloomberg Multicurve.xlsm]GBP!R60C61</stp>
        <tr r="BI60" s="6"/>
      </tp>
      <tp t="e">
        <v>#N/A</v>
        <stp/>
        <stp>##V3_BDHV12</stp>
        <stp>S0254Z 9M BLC2 Curncy</stp>
        <stp>Mid</stp>
        <stp>30/12/2016</stp>
        <stp>30/12/2016</stp>
        <stp>[Fichier Market data Bloomberg Multicurve.xlsm]CHF!R25C56</stp>
        <tr r="BD25" s="7"/>
      </tp>
      <tp t="e">
        <v>#N/A</v>
        <stp/>
        <stp>##V3_BDHV12</stp>
        <stp>S0254D 9M BLC2 Curncy</stp>
        <stp>Mid</stp>
        <stp>30/12/2016</stp>
        <stp>30/12/2016</stp>
        <stp>[Fichier Market data Bloomberg Multicurve.xlsm]CHF!R25C57</stp>
        <tr r="BE25" s="7"/>
      </tp>
      <tp t="e">
        <v>#N/A</v>
        <stp/>
        <stp>##V3_BDHV12</stp>
        <stp>S0222Z 9M BLC2 Curncy</stp>
        <stp>Mid</stp>
        <stp>30/12/2016</stp>
        <stp>30/12/2016</stp>
        <stp>[Fichier Market data Bloomberg Multicurve.xlsm]GBP!R25C60</stp>
        <tr r="BH25" s="6"/>
      </tp>
      <tp t="e">
        <v>#N/A</v>
        <stp/>
        <stp>##V3_BDHV12</stp>
        <stp>S0222D 9M BLC2 Curncy</stp>
        <stp>Mid</stp>
        <stp>30/12/2016</stp>
        <stp>30/12/2016</stp>
        <stp>[Fichier Market data Bloomberg Multicurve.xlsm]GBP!R25C61</stp>
        <tr r="BI25" s="6"/>
      </tp>
      <tp t="e">
        <v>#N/A</v>
        <stp/>
        <stp>##V3_BDHV12</stp>
        <stp>S0232D 8M BLC2 Curncy</stp>
        <stp>Mid</stp>
        <stp>30/12/2016</stp>
        <stp>30/12/2016</stp>
        <stp>[Fichier Market data Bloomberg Multicurve.xlsm]EUR!R24C39</stp>
        <tr r="AM24" s="4"/>
      </tp>
      <tp t="e">
        <v>#N/A</v>
        <stp/>
        <stp>##V3_BDHV12</stp>
        <stp>S0232Z 8M BLC2 Curncy</stp>
        <stp>Mid</stp>
        <stp>30/12/2016</stp>
        <stp>30/12/2016</stp>
        <stp>[Fichier Market data Bloomberg Multicurve.xlsm]EUR!R24C38</stp>
        <tr r="AL24" s="4"/>
      </tp>
      <tp t="e">
        <v>#N/A</v>
        <stp/>
        <stp>##V3_BDHV12</stp>
        <stp>S0232Z 8Y BLC2 Curncy</stp>
        <stp>Mid</stp>
        <stp>30/12/2016</stp>
        <stp>30/12/2016</stp>
        <stp>[Fichier Market data Bloomberg Multicurve.xlsm]EUR!R56C38</stp>
        <tr r="AL56" s="4"/>
      </tp>
      <tp t="e">
        <v>#N/A</v>
        <stp/>
        <stp>##V3_BDHV12</stp>
        <stp>S0232D 8Y BLC2 Curncy</stp>
        <stp>Mid</stp>
        <stp>30/12/2016</stp>
        <stp>30/12/2016</stp>
        <stp>[Fichier Market data Bloomberg Multicurve.xlsm]EUR!R56C39</stp>
        <tr r="AM56" s="4"/>
      </tp>
      <tp t="e">
        <v>#N/A</v>
        <stp/>
        <stp>##V3_BDHV12</stp>
        <stp>S0232D 9M BLC2 Curncy</stp>
        <stp>Mid</stp>
        <stp>30/12/2016</stp>
        <stp>30/12/2016</stp>
        <stp>[Fichier Market data Bloomberg Multicurve.xlsm]EUR!R25C39</stp>
        <tr r="AM25" s="4"/>
      </tp>
      <tp t="e">
        <v>#N/A</v>
        <stp/>
        <stp>##V3_BDHV12</stp>
        <stp>S0232Z 9M BLC2 Curncy</stp>
        <stp>Mid</stp>
        <stp>30/12/2016</stp>
        <stp>30/12/2016</stp>
        <stp>[Fichier Market data Bloomberg Multicurve.xlsm]EUR!R25C38</stp>
        <tr r="AL25" s="4"/>
      </tp>
      <tp t="e">
        <v>#N/A</v>
        <stp/>
        <stp>##V3_BDHV12</stp>
        <stp>S0232D 9Y BLC2 Curncy</stp>
        <stp>Mid</stp>
        <stp>30/12/2016</stp>
        <stp>30/12/2016</stp>
        <stp>[Fichier Market data Bloomberg Multicurve.xlsm]EUR!R60C39</stp>
        <tr r="AM60" s="4"/>
      </tp>
      <tp t="e">
        <v>#N/A</v>
        <stp/>
        <stp>##V3_BDHV12</stp>
        <stp>S0232Z 9Y BLC2 Curncy</stp>
        <stp>Mid</stp>
        <stp>30/12/2016</stp>
        <stp>30/12/2016</stp>
        <stp>[Fichier Market data Bloomberg Multicurve.xlsm]EUR!R60C38</stp>
        <tr r="AL60" s="4"/>
      </tp>
      <tp t="e">
        <v>#N/A</v>
        <stp/>
        <stp>##V3_BDHV12</stp>
        <stp>S0223Z 9Y BLC2 Curncy</stp>
        <stp>Mid</stp>
        <stp>30/12/2016</stp>
        <stp>30/12/2016</stp>
        <stp>[Fichier Market data Bloomberg Multicurve.xlsm]GBP!R60C39</stp>
        <tr r="AM60" s="6"/>
      </tp>
      <tp t="e">
        <v>#N/A</v>
        <stp/>
        <stp>##V3_BDHV12</stp>
        <stp>S0223Z 9M BLC2 Curncy</stp>
        <stp>Mid</stp>
        <stp>30/12/2016</stp>
        <stp>30/12/2016</stp>
        <stp>[Fichier Market data Bloomberg Multicurve.xlsm]GBP!R25C39</stp>
        <tr r="AM25" s="6"/>
      </tp>
      <tp t="e">
        <v>#N/A</v>
        <stp/>
        <stp>##V3_BDHV12</stp>
        <stp>S0223Z 8Y BLC2 Curncy</stp>
        <stp>Mid</stp>
        <stp>30/12/2016</stp>
        <stp>30/12/2016</stp>
        <stp>[Fichier Market data Bloomberg Multicurve.xlsm]GBP!R56C39</stp>
        <tr r="AM56" s="6"/>
      </tp>
      <tp t="e">
        <v>#N/A</v>
        <stp/>
        <stp>##V3_BDHV12</stp>
        <stp>S0223Z 8M BLC2 Curncy</stp>
        <stp>Mid</stp>
        <stp>30/12/2016</stp>
        <stp>30/12/2016</stp>
        <stp>[Fichier Market data Bloomberg Multicurve.xlsm]GBP!R24C39</stp>
        <tr r="AM24" s="6"/>
      </tp>
      <tp t="e">
        <v>#N/A</v>
        <stp/>
        <stp>##V3_BDHV12</stp>
        <stp>EUBS40  Curncy</stp>
        <stp>Mid</stp>
        <stp>30/12/2016</stp>
        <stp>30/12/2016</stp>
        <stp>[Fichier Market data Bloomberg Multicurve.xlsm]basis!R27C4</stp>
        <tr r="D27" s="13"/>
      </tp>
      <tp t="e">
        <v>#N/A</v>
        <stp/>
        <stp>##V3_BDHV12</stp>
        <stp>EUBS13  Curncy</stp>
        <stp>Mid</stp>
        <stp>30/12/2016</stp>
        <stp>30/12/2016</stp>
        <stp>[Fichier Market data Bloomberg Multicurve.xlsm]basis!R22C4</stp>
        <tr r="D22" s="13"/>
      </tp>
      <tp t="e">
        <v>#N/A</v>
        <stp/>
        <stp>##V3_BDHV12</stp>
        <stp>EUR10Y CMPL Curncy</stp>
        <stp>Mid</stp>
        <stp>30/12/2016</stp>
        <stp>30/12/2016</stp>
        <stp>[Fichier Market data Bloomberg Multicurve.xlsm]Swaps points!R36C6</stp>
        <tr r="F36" s="12"/>
      </tp>
      <tp t="e">
        <v>#N/A</v>
        <stp/>
        <stp>##V3_BDHV12</stp>
        <stp>S0307Z 8M BLC2 Curncy</stp>
        <stp>Mid</stp>
        <stp>30/12/2016</stp>
        <stp>30/12/2016</stp>
        <stp>[Fichier Market data Bloomberg Multicurve.xlsm]JPY!R24C39</stp>
        <tr r="AM24" s="8"/>
      </tp>
      <tp t="e">
        <v>#N/A</v>
        <stp/>
        <stp>##V3_BDHV12</stp>
        <stp>S0340Z 5Y BLC2 Curncy</stp>
        <stp>Mid</stp>
        <stp>30/12/2016</stp>
        <stp>30/12/2016</stp>
        <stp>[Fichier Market data Bloomberg Multicurve.xlsm]CHF!R44C37</stp>
        <tr r="AK44" s="7"/>
      </tp>
      <tp t="e">
        <v>#N/A</v>
        <stp/>
        <stp>##V3_BDHV12</stp>
        <stp>S0340D 5Y BLC2 Curncy</stp>
        <stp>Mid</stp>
        <stp>30/12/2016</stp>
        <stp>30/12/2016</stp>
        <stp>[Fichier Market data Bloomberg Multicurve.xlsm]CHF!R44C38</stp>
        <tr r="AL44" s="7"/>
      </tp>
      <tp t="e">
        <v>#N/A</v>
        <stp/>
        <stp>##V3_BDHV12</stp>
        <stp>S0340Z 5M BLC2 Curncy</stp>
        <stp>Mid</stp>
        <stp>30/12/2016</stp>
        <stp>30/12/2016</stp>
        <stp>[Fichier Market data Bloomberg Multicurve.xlsm]CHF!R21C37</stp>
        <tr r="AK21" s="7"/>
      </tp>
      <tp t="e">
        <v>#N/A</v>
        <stp/>
        <stp>##V3_BDHV12</stp>
        <stp>S0307Z 8Y BLC2 Curncy</stp>
        <stp>Mid</stp>
        <stp>30/12/2016</stp>
        <stp>30/12/2016</stp>
        <stp>[Fichier Market data Bloomberg Multicurve.xlsm]JPY!R56C39</stp>
        <tr r="AM56" s="8"/>
      </tp>
      <tp t="e">
        <v>#N/A</v>
        <stp/>
        <stp>##V3_BDHV12</stp>
        <stp>S0340D 5M BLC2 Curncy</stp>
        <stp>Mid</stp>
        <stp>30/12/2016</stp>
        <stp>30/12/2016</stp>
        <stp>[Fichier Market data Bloomberg Multicurve.xlsm]CHF!R21C38</stp>
        <tr r="AL21" s="7"/>
      </tp>
      <tp t="e">
        <v>#N/A</v>
        <stp/>
        <stp>##V3_BDHV12</stp>
        <stp>S0307Z 9M BLC2 Curncy</stp>
        <stp>Mid</stp>
        <stp>30/12/2016</stp>
        <stp>30/12/2016</stp>
        <stp>[Fichier Market data Bloomberg Multicurve.xlsm]JPY!R25C39</stp>
        <tr r="AM25" s="8"/>
      </tp>
      <tp t="e">
        <v>#N/A</v>
        <stp/>
        <stp>##V3_BDHV12</stp>
        <stp>S0340Z 4Y BLC2 Curncy</stp>
        <stp>Mid</stp>
        <stp>30/12/2016</stp>
        <stp>30/12/2016</stp>
        <stp>[Fichier Market data Bloomberg Multicurve.xlsm]CHF!R40C37</stp>
        <tr r="AK40" s="7"/>
      </tp>
      <tp t="e">
        <v>#N/A</v>
        <stp/>
        <stp>##V3_BDHV12</stp>
        <stp>S0340D 4Y BLC2 Curncy</stp>
        <stp>Mid</stp>
        <stp>30/12/2016</stp>
        <stp>30/12/2016</stp>
        <stp>[Fichier Market data Bloomberg Multicurve.xlsm]CHF!R40C38</stp>
        <tr r="AL40" s="7"/>
      </tp>
      <tp t="e">
        <v>#N/A</v>
        <stp/>
        <stp>##V3_BDHV12</stp>
        <stp>S0307Z 9Y BLC2 Curncy</stp>
        <stp>Mid</stp>
        <stp>30/12/2016</stp>
        <stp>30/12/2016</stp>
        <stp>[Fichier Market data Bloomberg Multicurve.xlsm]JPY!R60C39</stp>
        <tr r="AM60" s="8"/>
      </tp>
      <tp t="e">
        <v>#N/A</v>
        <stp/>
        <stp>##V3_BDHV12</stp>
        <stp>S0340Z 4M BLC2 Curncy</stp>
        <stp>Mid</stp>
        <stp>30/12/2016</stp>
        <stp>30/12/2016</stp>
        <stp>[Fichier Market data Bloomberg Multicurve.xlsm]CHF!R20C37</stp>
        <tr r="AK20" s="7"/>
      </tp>
      <tp t="e">
        <v>#N/A</v>
        <stp/>
        <stp>##V3_BDHV12</stp>
        <stp>S0340D 4M BLC2 Curncy</stp>
        <stp>Mid</stp>
        <stp>30/12/2016</stp>
        <stp>30/12/2016</stp>
        <stp>[Fichier Market data Bloomberg Multicurve.xlsm]CHF!R20C38</stp>
        <tr r="AL20" s="7"/>
      </tp>
      <tp t="e">
        <v>#N/A</v>
        <stp/>
        <stp>##V3_BDHV12</stp>
        <stp>S0340Z 7Y BLC2 Curncy</stp>
        <stp>Mid</stp>
        <stp>30/12/2016</stp>
        <stp>30/12/2016</stp>
        <stp>[Fichier Market data Bloomberg Multicurve.xlsm]CHF!R52C37</stp>
        <tr r="AK52" s="7"/>
      </tp>
      <tp t="e">
        <v>#N/A</v>
        <stp/>
        <stp>##V3_BDHV12</stp>
        <stp>S0340D 7Y BLC2 Curncy</stp>
        <stp>Mid</stp>
        <stp>30/12/2016</stp>
        <stp>30/12/2016</stp>
        <stp>[Fichier Market data Bloomberg Multicurve.xlsm]CHF!R52C38</stp>
        <tr r="AL52" s="7"/>
      </tp>
      <tp t="e">
        <v>#N/A</v>
        <stp/>
        <stp>##V3_BDHV12</stp>
        <stp>S0340Z 7M BLC2 Curncy</stp>
        <stp>Mid</stp>
        <stp>30/12/2016</stp>
        <stp>30/12/2016</stp>
        <stp>[Fichier Market data Bloomberg Multicurve.xlsm]CHF!R23C37</stp>
        <tr r="AK23" s="7"/>
      </tp>
      <tp t="e">
        <v>#N/A</v>
        <stp/>
        <stp>##V3_BDHV12</stp>
        <stp>S0340D 7M BLC2 Curncy</stp>
        <stp>Mid</stp>
        <stp>30/12/2016</stp>
        <stp>30/12/2016</stp>
        <stp>[Fichier Market data Bloomberg Multicurve.xlsm]CHF!R23C38</stp>
        <tr r="AL23" s="7"/>
      </tp>
      <tp t="e">
        <v>#N/A</v>
        <stp/>
        <stp>##V3_BDHV12</stp>
        <stp>S0340Z 6Y BLC2 Curncy</stp>
        <stp>Mid</stp>
        <stp>30/12/2016</stp>
        <stp>30/12/2016</stp>
        <stp>[Fichier Market data Bloomberg Multicurve.xlsm]CHF!R48C37</stp>
        <tr r="AK48" s="7"/>
      </tp>
      <tp t="e">
        <v>#N/A</v>
        <stp/>
        <stp>##V3_BDHV12</stp>
        <stp>S0340D 6Y BLC2 Curncy</stp>
        <stp>Mid</stp>
        <stp>30/12/2016</stp>
        <stp>30/12/2016</stp>
        <stp>[Fichier Market data Bloomberg Multicurve.xlsm]CHF!R48C38</stp>
        <tr r="AL48" s="7"/>
      </tp>
      <tp t="e">
        <v>#N/A</v>
        <stp/>
        <stp>##V3_BDHV12</stp>
        <stp>S0340Z 6M BLC2 Curncy</stp>
        <stp>Mid</stp>
        <stp>30/12/2016</stp>
        <stp>30/12/2016</stp>
        <stp>[Fichier Market data Bloomberg Multicurve.xlsm]CHF!R22C37</stp>
        <tr r="AK22" s="7"/>
      </tp>
      <tp t="e">
        <v>#N/A</v>
        <stp/>
        <stp>##V3_BDHV12</stp>
        <stp>S0340D 6M BLC2 Curncy</stp>
        <stp>Mid</stp>
        <stp>30/12/2016</stp>
        <stp>30/12/2016</stp>
        <stp>[Fichier Market data Bloomberg Multicurve.xlsm]CHF!R22C38</stp>
        <tr r="AL22" s="7"/>
      </tp>
      <tp t="e">
        <v>#N/A</v>
        <stp/>
        <stp>##V3_BDHV12</stp>
        <stp>S0340Z 1Y BLC2 Curncy</stp>
        <stp>Mid</stp>
        <stp>30/12/2016</stp>
        <stp>30/12/2016</stp>
        <stp>[Fichier Market data Bloomberg Multicurve.xlsm]CHF!R28C37</stp>
        <tr r="AK28" s="7"/>
      </tp>
      <tp t="e">
        <v>#N/A</v>
        <stp/>
        <stp>##V3_BDHV12</stp>
        <stp>S0308Z 9M BLC2 Curncy</stp>
        <stp>Mid</stp>
        <stp>30/12/2016</stp>
        <stp>30/12/2016</stp>
        <stp>[Fichier Market data Bloomberg Multicurve.xlsm]JPY!R25C60</stp>
        <tr r="BH25" s="8"/>
      </tp>
      <tp t="e">
        <v>#N/A</v>
        <stp/>
        <stp>##V3_BDHV12</stp>
        <stp>S0308D 9M BLC2 Curncy</stp>
        <stp>Mid</stp>
        <stp>30/12/2016</stp>
        <stp>30/12/2016</stp>
        <stp>[Fichier Market data Bloomberg Multicurve.xlsm]JPY!R25C61</stp>
        <tr r="BI25" s="8"/>
      </tp>
      <tp t="e">
        <v>#N/A</v>
        <stp/>
        <stp>##V3_BDHV12</stp>
        <stp>S0340D 1W BLC2 Curncy</stp>
        <stp>Mid</stp>
        <stp>30/12/2016</stp>
        <stp>30/12/2016</stp>
        <stp>[Fichier Market data Bloomberg Multicurve.xlsm]CHF!R15C38</stp>
        <tr r="AL15" s="7"/>
      </tp>
      <tp t="e">
        <v>#N/A</v>
        <stp/>
        <stp>##V3_BDHV12</stp>
        <stp>S0314D 8M BLC2 Curncy</stp>
        <stp>Mid</stp>
        <stp>30/12/2016</stp>
        <stp>30/12/2016</stp>
        <stp>[Fichier Market data Bloomberg Multicurve.xlsm]EUR!R24C97</stp>
        <tr r="CS24" s="4"/>
      </tp>
      <tp t="e">
        <v>#N/A</v>
        <stp/>
        <stp>##V3_BDHV12</stp>
        <stp>S0340Z 1W BLC2 Curncy</stp>
        <stp>Mid</stp>
        <stp>30/12/2016</stp>
        <stp>30/12/2016</stp>
        <stp>[Fichier Market data Bloomberg Multicurve.xlsm]CHF!R15C37</stp>
        <tr r="AK15" s="7"/>
      </tp>
      <tp t="e">
        <v>#N/A</v>
        <stp/>
        <stp>##V3_BDHV12</stp>
        <stp>S0314Z 8M BLC2 Curncy</stp>
        <stp>Mid</stp>
        <stp>30/12/2016</stp>
        <stp>30/12/2016</stp>
        <stp>[Fichier Market data Bloomberg Multicurve.xlsm]EUR!R24C96</stp>
        <tr r="CR24" s="4"/>
      </tp>
      <tp t="e">
        <v>#N/A</v>
        <stp/>
        <stp>##V3_BDHV12</stp>
        <stp>S0340D 1Y BLC2 Curncy</stp>
        <stp>Mid</stp>
        <stp>30/12/2016</stp>
        <stp>30/12/2016</stp>
        <stp>[Fichier Market data Bloomberg Multicurve.xlsm]CHF!R28C38</stp>
        <tr r="AL28" s="7"/>
      </tp>
      <tp t="e">
        <v>#N/A</v>
        <stp/>
        <stp>##V3_BDHV12</stp>
        <stp>S0340Z 1M BLC2 Curncy</stp>
        <stp>Mid</stp>
        <stp>30/12/2016</stp>
        <stp>30/12/2016</stp>
        <stp>[Fichier Market data Bloomberg Multicurve.xlsm]CHF!R17C37</stp>
        <tr r="AK17" s="7"/>
      </tp>
      <tp t="e">
        <v>#N/A</v>
        <stp/>
        <stp>##V3_BDHV12</stp>
        <stp>S0340D 1D BLC2 Curncy</stp>
        <stp>Mid</stp>
        <stp>30/12/2016</stp>
        <stp>30/12/2016</stp>
        <stp>[Fichier Market data Bloomberg Multicurve.xlsm]CHF!R13C38</stp>
        <tr r="AL13" s="7"/>
      </tp>
      <tp t="e">
        <v>#N/A</v>
        <stp/>
        <stp>##V3_BDHV12</stp>
        <stp>S0308Z 9Y BLC2 Curncy</stp>
        <stp>Mid</stp>
        <stp>30/12/2016</stp>
        <stp>30/12/2016</stp>
        <stp>[Fichier Market data Bloomberg Multicurve.xlsm]JPY!R60C60</stp>
        <tr r="BH60" s="8"/>
      </tp>
      <tp t="e">
        <v>#N/A</v>
        <stp/>
        <stp>##V3_BDHV12</stp>
        <stp>S0308D 9Y BLC2 Curncy</stp>
        <stp>Mid</stp>
        <stp>30/12/2016</stp>
        <stp>30/12/2016</stp>
        <stp>[Fichier Market data Bloomberg Multicurve.xlsm]JPY!R60C61</stp>
        <tr r="BI60" s="8"/>
      </tp>
      <tp t="e">
        <v>#N/A</v>
        <stp/>
        <stp>##V3_BDHV12</stp>
        <stp>S0314Z 8Y BLC2 Curncy</stp>
        <stp>Mid</stp>
        <stp>30/12/2016</stp>
        <stp>30/12/2016</stp>
        <stp>[Fichier Market data Bloomberg Multicurve.xlsm]EUR!R56C96</stp>
        <tr r="CR56" s="4"/>
      </tp>
      <tp t="e">
        <v>#N/A</v>
        <stp/>
        <stp>##V3_BDHV12</stp>
        <stp>S0314D 8Y BLC2 Curncy</stp>
        <stp>Mid</stp>
        <stp>30/12/2016</stp>
        <stp>30/12/2016</stp>
        <stp>[Fichier Market data Bloomberg Multicurve.xlsm]EUR!R56C97</stp>
        <tr r="CS56" s="4"/>
      </tp>
      <tp t="e">
        <v>#N/A</v>
        <stp/>
        <stp>##V3_BDHV12</stp>
        <stp>S0340Z 1D BLC2 Curncy</stp>
        <stp>Mid</stp>
        <stp>30/12/2016</stp>
        <stp>30/12/2016</stp>
        <stp>[Fichier Market data Bloomberg Multicurve.xlsm]CHF!R13C37</stp>
        <tr r="AK13" s="7"/>
      </tp>
      <tp t="e">
        <v>#N/A</v>
        <stp/>
        <stp>##V3_BDHV12</stp>
        <stp>S0340D 1M BLC2 Curncy</stp>
        <stp>Mid</stp>
        <stp>30/12/2016</stp>
        <stp>30/12/2016</stp>
        <stp>[Fichier Market data Bloomberg Multicurve.xlsm]CHF!R17C38</stp>
        <tr r="AL17" s="7"/>
      </tp>
      <tp t="e">
        <v>#N/A</v>
        <stp/>
        <stp>##V3_BDHV12</stp>
        <stp>S0308Z 8M BLC2 Curncy</stp>
        <stp>Mid</stp>
        <stp>30/12/2016</stp>
        <stp>30/12/2016</stp>
        <stp>[Fichier Market data Bloomberg Multicurve.xlsm]JPY!R24C60</stp>
        <tr r="BH24" s="8"/>
      </tp>
      <tp t="e">
        <v>#N/A</v>
        <stp/>
        <stp>##V3_BDHV12</stp>
        <stp>S0308D 8M BLC2 Curncy</stp>
        <stp>Mid</stp>
        <stp>30/12/2016</stp>
        <stp>30/12/2016</stp>
        <stp>[Fichier Market data Bloomberg Multicurve.xlsm]JPY!R24C61</stp>
        <tr r="BI24" s="8"/>
      </tp>
      <tp t="e">
        <v>#N/A</v>
        <stp/>
        <stp>##V3_BDHV12</stp>
        <stp>S0314D 9M BLC2 Curncy</stp>
        <stp>Mid</stp>
        <stp>30/12/2016</stp>
        <stp>30/12/2016</stp>
        <stp>[Fichier Market data Bloomberg Multicurve.xlsm]EUR!R25C97</stp>
        <tr r="CS25" s="4"/>
      </tp>
      <tp t="e">
        <v>#N/A</v>
        <stp/>
        <stp>##V3_BDHV12</stp>
        <stp>S0314Z 9M BLC2 Curncy</stp>
        <stp>Mid</stp>
        <stp>30/12/2016</stp>
        <stp>30/12/2016</stp>
        <stp>[Fichier Market data Bloomberg Multicurve.xlsm]EUR!R25C96</stp>
        <tr r="CR25" s="4"/>
      </tp>
      <tp t="e">
        <v>#N/A</v>
        <stp/>
        <stp>##V3_BDHV12</stp>
        <stp>S0308D 8Y BLC2 Curncy</stp>
        <stp>Mid</stp>
        <stp>30/12/2016</stp>
        <stp>30/12/2016</stp>
        <stp>[Fichier Market data Bloomberg Multicurve.xlsm]JPY!R56C61</stp>
        <tr r="BI56" s="8"/>
      </tp>
      <tp t="e">
        <v>#N/A</v>
        <stp/>
        <stp>##V3_BDHV12</stp>
        <stp>S0308Z 8Y BLC2 Curncy</stp>
        <stp>Mid</stp>
        <stp>30/12/2016</stp>
        <stp>30/12/2016</stp>
        <stp>[Fichier Market data Bloomberg Multicurve.xlsm]JPY!R56C60</stp>
        <tr r="BH56" s="8"/>
      </tp>
      <tp t="e">
        <v>#N/A</v>
        <stp/>
        <stp>##V3_BDHV12</stp>
        <stp>S0314D 9Y BLC2 Curncy</stp>
        <stp>Mid</stp>
        <stp>30/12/2016</stp>
        <stp>30/12/2016</stp>
        <stp>[Fichier Market data Bloomberg Multicurve.xlsm]EUR!R60C97</stp>
        <tr r="CS60" s="4"/>
      </tp>
      <tp t="e">
        <v>#N/A</v>
        <stp/>
        <stp>##V3_BDHV12</stp>
        <stp>S0314Z 9Y BLC2 Curncy</stp>
        <stp>Mid</stp>
        <stp>30/12/2016</stp>
        <stp>30/12/2016</stp>
        <stp>[Fichier Market data Bloomberg Multicurve.xlsm]EUR!R60C96</stp>
        <tr r="CR60" s="4"/>
      </tp>
      <tp t="e">
        <v>#N/A</v>
        <stp/>
        <stp>##V3_BDHV12</stp>
        <stp>S0340Z 3Y BLC2 Curncy</stp>
        <stp>Mid</stp>
        <stp>30/12/2016</stp>
        <stp>30/12/2016</stp>
        <stp>[Fichier Market data Bloomberg Multicurve.xlsm]CHF!R36C37</stp>
        <tr r="AK36" s="7"/>
      </tp>
      <tp t="e">
        <v>#N/A</v>
        <stp/>
        <stp>##V3_BDHV12</stp>
        <stp>S0307D 9M BLC2 Curncy</stp>
        <stp>Mid</stp>
        <stp>30/12/2016</stp>
        <stp>30/12/2016</stp>
        <stp>[Fichier Market data Bloomberg Multicurve.xlsm]JPY!R25C40</stp>
        <tr r="AN25" s="8"/>
      </tp>
      <tp t="e">
        <v>#N/A</v>
        <stp/>
        <stp>##V3_BDHV12</stp>
        <stp>S0340D 3Y BLC2 Curncy</stp>
        <stp>Mid</stp>
        <stp>30/12/2016</stp>
        <stp>30/12/2016</stp>
        <stp>[Fichier Market data Bloomberg Multicurve.xlsm]CHF!R36C38</stp>
        <tr r="AL36" s="7"/>
      </tp>
      <tp t="e">
        <v>#N/A</v>
        <stp/>
        <stp>##V3_BDHV12</stp>
        <stp>S0340Z 3M BLC2 Curncy</stp>
        <stp>Mid</stp>
        <stp>30/12/2016</stp>
        <stp>30/12/2016</stp>
        <stp>[Fichier Market data Bloomberg Multicurve.xlsm]CHF!R19C37</stp>
        <tr r="AK19" s="7"/>
      </tp>
      <tp t="e">
        <v>#N/A</v>
        <stp/>
        <stp>##V3_BDHV12</stp>
        <stp>S0307D 9Y BLC2 Curncy</stp>
        <stp>Mid</stp>
        <stp>30/12/2016</stp>
        <stp>30/12/2016</stp>
        <stp>[Fichier Market data Bloomberg Multicurve.xlsm]JPY!R60C40</stp>
        <tr r="AN60" s="8"/>
      </tp>
      <tp t="e">
        <v>#N/A</v>
        <stp/>
        <stp>##V3_BDHV12</stp>
        <stp>S0340D 3M BLC2 Curncy</stp>
        <stp>Mid</stp>
        <stp>30/12/2016</stp>
        <stp>30/12/2016</stp>
        <stp>[Fichier Market data Bloomberg Multicurve.xlsm]CHF!R19C38</stp>
        <tr r="AL19" s="7"/>
      </tp>
      <tp t="e">
        <v>#N/A</v>
        <stp/>
        <stp>##V3_BDHV12</stp>
        <stp>S0340Z 2Y BLC2 Curncy</stp>
        <stp>Mid</stp>
        <stp>30/12/2016</stp>
        <stp>30/12/2016</stp>
        <stp>[Fichier Market data Bloomberg Multicurve.xlsm]CHF!R32C37</stp>
        <tr r="AK32" s="7"/>
      </tp>
      <tp t="e">
        <v>#N/A</v>
        <stp/>
        <stp>##V3_BDHV12</stp>
        <stp>S0340D 2W BLC2 Curncy</stp>
        <stp>Mid</stp>
        <stp>30/12/2016</stp>
        <stp>30/12/2016</stp>
        <stp>[Fichier Market data Bloomberg Multicurve.xlsm]CHF!R16C38</stp>
        <tr r="AL16" s="7"/>
      </tp>
      <tp t="e">
        <v>#N/A</v>
        <stp/>
        <stp>##V3_BDHV12</stp>
        <stp>S0340Z 2W BLC2 Curncy</stp>
        <stp>Mid</stp>
        <stp>30/12/2016</stp>
        <stp>30/12/2016</stp>
        <stp>[Fichier Market data Bloomberg Multicurve.xlsm]CHF!R16C37</stp>
        <tr r="AK16" s="7"/>
      </tp>
      <tp t="e">
        <v>#N/A</v>
        <stp/>
        <stp>##V3_BDHV12</stp>
        <stp>S0307D 8M BLC2 Curncy</stp>
        <stp>Mid</stp>
        <stp>30/12/2016</stp>
        <stp>30/12/2016</stp>
        <stp>[Fichier Market data Bloomberg Multicurve.xlsm]JPY!R24C40</stp>
        <tr r="AN24" s="8"/>
      </tp>
      <tp t="e">
        <v>#N/A</v>
        <stp/>
        <stp>##V3_BDHV12</stp>
        <stp>S0340D 2Y BLC2 Curncy</stp>
        <stp>Mid</stp>
        <stp>30/12/2016</stp>
        <stp>30/12/2016</stp>
        <stp>[Fichier Market data Bloomberg Multicurve.xlsm]CHF!R32C38</stp>
        <tr r="AL32" s="7"/>
      </tp>
      <tp t="e">
        <v>#N/A</v>
        <stp/>
        <stp>##V3_BDHV12</stp>
        <stp>S0340Z 2M BLC2 Curncy</stp>
        <stp>Mid</stp>
        <stp>30/12/2016</stp>
        <stp>30/12/2016</stp>
        <stp>[Fichier Market data Bloomberg Multicurve.xlsm]CHF!R18C37</stp>
        <tr r="AK18" s="7"/>
      </tp>
      <tp t="e">
        <v>#N/A</v>
        <stp/>
        <stp>##V3_BDHV12</stp>
        <stp>S0340D 2D BLC2 Curncy</stp>
        <stp>Mid</stp>
        <stp>30/12/2016</stp>
        <stp>30/12/2016</stp>
        <stp>[Fichier Market data Bloomberg Multicurve.xlsm]CHF!R14C38</stp>
        <tr r="AL14" s="7"/>
      </tp>
      <tp t="e">
        <v>#N/A</v>
        <stp/>
        <stp>##V3_BDHV12</stp>
        <stp>S0307D 8Y BLC2 Curncy</stp>
        <stp>Mid</stp>
        <stp>30/12/2016</stp>
        <stp>30/12/2016</stp>
        <stp>[Fichier Market data Bloomberg Multicurve.xlsm]JPY!R56C40</stp>
        <tr r="AN56" s="8"/>
      </tp>
      <tp t="e">
        <v>#N/A</v>
        <stp/>
        <stp>##V3_BDHV12</stp>
        <stp>S0340Z 2D BLC2 Curncy</stp>
        <stp>Mid</stp>
        <stp>30/12/2016</stp>
        <stp>30/12/2016</stp>
        <stp>[Fichier Market data Bloomberg Multicurve.xlsm]CHF!R14C37</stp>
        <tr r="AK14" s="7"/>
      </tp>
      <tp t="e">
        <v>#N/A</v>
        <stp/>
        <stp>##V3_BDHV12</stp>
        <stp>S0340D 2M BLC2 Curncy</stp>
        <stp>Mid</stp>
        <stp>30/12/2016</stp>
        <stp>30/12/2016</stp>
        <stp>[Fichier Market data Bloomberg Multicurve.xlsm]CHF!R18C38</stp>
        <tr r="AL18" s="7"/>
      </tp>
      <tp t="e">
        <v>#N/A</v>
        <stp/>
        <stp>##V3_BDHV12</stp>
        <stp>S0308Z 5M BLC2 Curncy</stp>
        <stp>Mid</stp>
        <stp>30/12/2016</stp>
        <stp>30/12/2016</stp>
        <stp>[Fichier Market data Bloomberg Multicurve.xlsm]JPY!R21C60</stp>
        <tr r="BH21" s="8"/>
      </tp>
      <tp t="e">
        <v>#N/A</v>
        <stp/>
        <stp>##V3_BDHV12</stp>
        <stp>S0308D 5M BLC2 Curncy</stp>
        <stp>Mid</stp>
        <stp>30/12/2016</stp>
        <stp>30/12/2016</stp>
        <stp>[Fichier Market data Bloomberg Multicurve.xlsm]JPY!R21C61</stp>
        <tr r="BI21" s="8"/>
      </tp>
      <tp t="e">
        <v>#N/A</v>
        <stp/>
        <stp>##V3_BDHV12</stp>
        <stp>S0314D 4M BLC2 Curncy</stp>
        <stp>Mid</stp>
        <stp>30/12/2016</stp>
        <stp>30/12/2016</stp>
        <stp>[Fichier Market data Bloomberg Multicurve.xlsm]EUR!R20C97</stp>
        <tr r="CS20" s="4"/>
      </tp>
      <tp t="e">
        <v>#N/A</v>
        <stp/>
        <stp>##V3_BDHV12</stp>
        <stp>S0307D 7M BLC2 Curncy</stp>
        <stp>Mid</stp>
        <stp>30/12/2016</stp>
        <stp>30/12/2016</stp>
        <stp>[Fichier Market data Bloomberg Multicurve.xlsm]JPY!R23C40</stp>
        <tr r="AN23" s="8"/>
      </tp>
      <tp t="e">
        <v>#N/A</v>
        <stp/>
        <stp>##V3_BDHV12</stp>
        <stp>S0314Z 4M BLC2 Curncy</stp>
        <stp>Mid</stp>
        <stp>30/12/2016</stp>
        <stp>30/12/2016</stp>
        <stp>[Fichier Market data Bloomberg Multicurve.xlsm]EUR!R20C96</stp>
        <tr r="CR20" s="4"/>
      </tp>
      <tp t="e">
        <v>#N/A</v>
        <stp/>
        <stp>##V3_BDHV12</stp>
        <stp>S0308Z 5Y BLC2 Curncy</stp>
        <stp>Mid</stp>
        <stp>30/12/2016</stp>
        <stp>30/12/2016</stp>
        <stp>[Fichier Market data Bloomberg Multicurve.xlsm]JPY!R44C60</stp>
        <tr r="BH44" s="8"/>
      </tp>
      <tp t="e">
        <v>#N/A</v>
        <stp/>
        <stp>##V3_BDHV12</stp>
        <stp>S0308D 5Y BLC2 Curncy</stp>
        <stp>Mid</stp>
        <stp>30/12/2016</stp>
        <stp>30/12/2016</stp>
        <stp>[Fichier Market data Bloomberg Multicurve.xlsm]JPY!R44C61</stp>
        <tr r="BI44" s="8"/>
      </tp>
      <tp t="e">
        <v>#N/A</v>
        <stp/>
        <stp>##V3_BDHV12</stp>
        <stp>S0314D 4Y BLC2 Curncy</stp>
        <stp>Mid</stp>
        <stp>30/12/2016</stp>
        <stp>30/12/2016</stp>
        <stp>[Fichier Market data Bloomberg Multicurve.xlsm]EUR!R40C97</stp>
        <tr r="CS40" s="4"/>
      </tp>
      <tp t="e">
        <v>#N/A</v>
        <stp/>
        <stp>##V3_BDHV12</stp>
        <stp>S0307D 7Y BLC2 Curncy</stp>
        <stp>Mid</stp>
        <stp>30/12/2016</stp>
        <stp>30/12/2016</stp>
        <stp>[Fichier Market data Bloomberg Multicurve.xlsm]JPY!R52C40</stp>
        <tr r="AN52" s="8"/>
      </tp>
      <tp t="e">
        <v>#N/A</v>
        <stp/>
        <stp>##V3_BDHV12</stp>
        <stp>S0314Z 4Y BLC2 Curncy</stp>
        <stp>Mid</stp>
        <stp>30/12/2016</stp>
        <stp>30/12/2016</stp>
        <stp>[Fichier Market data Bloomberg Multicurve.xlsm]EUR!R40C96</stp>
        <tr r="CR40" s="4"/>
      </tp>
      <tp t="e">
        <v>#N/A</v>
        <stp/>
        <stp>##V3_BDHV12</stp>
        <stp>S0307Z 1M BLC2 Curncy</stp>
        <stp>Mid</stp>
        <stp>30/12/2016</stp>
        <stp>30/12/2016</stp>
        <stp>[Fichier Market data Bloomberg Multicurve.xlsm]JPY!R17C39</stp>
        <tr r="AM17" s="8"/>
      </tp>
      <tp t="e">
        <v>#N/A</v>
        <stp/>
        <stp>##V3_BDHV12</stp>
        <stp>S0308Z 4M BLC2 Curncy</stp>
        <stp>Mid</stp>
        <stp>30/12/2016</stp>
        <stp>30/12/2016</stp>
        <stp>[Fichier Market data Bloomberg Multicurve.xlsm]JPY!R20C60</stp>
        <tr r="BH20" s="8"/>
      </tp>
      <tp t="e">
        <v>#N/A</v>
        <stp/>
        <stp>##V3_BDHV12</stp>
        <stp>S0308D 4M BLC2 Curncy</stp>
        <stp>Mid</stp>
        <stp>30/12/2016</stp>
        <stp>30/12/2016</stp>
        <stp>[Fichier Market data Bloomberg Multicurve.xlsm]JPY!R20C61</stp>
        <tr r="BI20" s="8"/>
      </tp>
      <tp t="e">
        <v>#N/A</v>
        <stp/>
        <stp>##V3_BDHV12</stp>
        <stp>S0314D 5M BLC2 Curncy</stp>
        <stp>Mid</stp>
        <stp>30/12/2016</stp>
        <stp>30/12/2016</stp>
        <stp>[Fichier Market data Bloomberg Multicurve.xlsm]EUR!R21C97</stp>
        <tr r="CS21" s="4"/>
      </tp>
      <tp t="e">
        <v>#N/A</v>
        <stp/>
        <stp>##V3_BDHV12</stp>
        <stp>S0307D 6M BLC2 Curncy</stp>
        <stp>Mid</stp>
        <stp>30/12/2016</stp>
        <stp>30/12/2016</stp>
        <stp>[Fichier Market data Bloomberg Multicurve.xlsm]JPY!R22C40</stp>
        <tr r="AN22" s="8"/>
      </tp>
      <tp t="e">
        <v>#N/A</v>
        <stp/>
        <stp>##V3_BDHV12</stp>
        <stp>S0314Z 5M BLC2 Curncy</stp>
        <stp>Mid</stp>
        <stp>30/12/2016</stp>
        <stp>30/12/2016</stp>
        <stp>[Fichier Market data Bloomberg Multicurve.xlsm]EUR!R21C96</stp>
        <tr r="CR21" s="4"/>
      </tp>
      <tp t="e">
        <v>#N/A</v>
        <stp/>
        <stp>##V3_BDHV12</stp>
        <stp>S0307Z 1D BLC2 Curncy</stp>
        <stp>Mid</stp>
        <stp>30/12/2016</stp>
        <stp>30/12/2016</stp>
        <stp>[Fichier Market data Bloomberg Multicurve.xlsm]JPY!R13C39</stp>
        <tr r="AM13" s="8"/>
      </tp>
      <tp t="e">
        <v>#N/A</v>
        <stp/>
        <stp>##V3_BDHV12</stp>
        <stp>S0308Z 4Y BLC2 Curncy</stp>
        <stp>Mid</stp>
        <stp>30/12/2016</stp>
        <stp>30/12/2016</stp>
        <stp>[Fichier Market data Bloomberg Multicurve.xlsm]JPY!R40C60</stp>
        <tr r="BH40" s="8"/>
      </tp>
      <tp t="e">
        <v>#N/A</v>
        <stp/>
        <stp>##V3_BDHV12</stp>
        <stp>S0307Z 1Y BLC2 Curncy</stp>
        <stp>Mid</stp>
        <stp>30/12/2016</stp>
        <stp>30/12/2016</stp>
        <stp>[Fichier Market data Bloomberg Multicurve.xlsm]JPY!R28C39</stp>
        <tr r="AM28" s="8"/>
      </tp>
      <tp t="e">
        <v>#N/A</v>
        <stp/>
        <stp>##V3_BDHV12</stp>
        <stp>S0308D 4Y BLC2 Curncy</stp>
        <stp>Mid</stp>
        <stp>30/12/2016</stp>
        <stp>30/12/2016</stp>
        <stp>[Fichier Market data Bloomberg Multicurve.xlsm]JPY!R40C61</stp>
        <tr r="BI40" s="8"/>
      </tp>
      <tp t="e">
        <v>#N/A</v>
        <stp/>
        <stp>##V3_BDHV12</stp>
        <stp>S0307Z 1W BLC2 Curncy</stp>
        <stp>Mid</stp>
        <stp>30/12/2016</stp>
        <stp>30/12/2016</stp>
        <stp>[Fichier Market data Bloomberg Multicurve.xlsm]JPY!R15C39</stp>
        <tr r="AM15" s="8"/>
      </tp>
      <tp t="e">
        <v>#N/A</v>
        <stp/>
        <stp>##V3_BDHV12</stp>
        <stp>S0314D 5Y BLC2 Curncy</stp>
        <stp>Mid</stp>
        <stp>30/12/2016</stp>
        <stp>30/12/2016</stp>
        <stp>[Fichier Market data Bloomberg Multicurve.xlsm]EUR!R44C97</stp>
        <tr r="CS44" s="4"/>
      </tp>
      <tp t="e">
        <v>#N/A</v>
        <stp/>
        <stp>##V3_BDHV12</stp>
        <stp>S0307D 6Y BLC2 Curncy</stp>
        <stp>Mid</stp>
        <stp>30/12/2016</stp>
        <stp>30/12/2016</stp>
        <stp>[Fichier Market data Bloomberg Multicurve.xlsm]JPY!R48C40</stp>
        <tr r="AN48" s="8"/>
      </tp>
      <tp t="e">
        <v>#N/A</v>
        <stp/>
        <stp>##V3_BDHV12</stp>
        <stp>S0314Z 5Y BLC2 Curncy</stp>
        <stp>Mid</stp>
        <stp>30/12/2016</stp>
        <stp>30/12/2016</stp>
        <stp>[Fichier Market data Bloomberg Multicurve.xlsm]EUR!R44C96</stp>
        <tr r="CR44" s="4"/>
      </tp>
      <tp t="e">
        <v>#N/A</v>
        <stp/>
        <stp>##V3_BDHV12</stp>
        <stp>S0195Z 45Y BLC2 Curncy</stp>
        <stp>Mid</stp>
        <stp>30/12/2016</stp>
        <stp>30/12/2016</stp>
        <stp>[Fichier Market data Bloomberg Multicurve.xlsm]JPY!R99C18</stp>
        <tr r="R99" s="8"/>
      </tp>
      <tp t="e">
        <v>#N/A</v>
        <stp/>
        <stp>##V3_BDHV12</stp>
        <stp>S0195D 45M BLC2 Curncy</stp>
        <stp>Mid</stp>
        <stp>30/12/2016</stp>
        <stp>30/12/2016</stp>
        <stp>[Fichier Market data Bloomberg Multicurve.xlsm]JPY!R39C19</stp>
        <tr r="S39" s="8"/>
      </tp>
      <tp t="e">
        <v>#N/A</v>
        <stp/>
        <stp>##V3_BDHV12</stp>
        <stp>S0307Z 2M BLC2 Curncy</stp>
        <stp>Mid</stp>
        <stp>30/12/2016</stp>
        <stp>30/12/2016</stp>
        <stp>[Fichier Market data Bloomberg Multicurve.xlsm]JPY!R18C39</stp>
        <tr r="AM18" s="8"/>
      </tp>
      <tp t="e">
        <v>#N/A</v>
        <stp/>
        <stp>##V3_BDHV12</stp>
        <stp>S0308Z 7M BLC2 Curncy</stp>
        <stp>Mid</stp>
        <stp>30/12/2016</stp>
        <stp>30/12/2016</stp>
        <stp>[Fichier Market data Bloomberg Multicurve.xlsm]JPY!R23C60</stp>
        <tr r="BH23" s="8"/>
      </tp>
      <tp t="e">
        <v>#N/A</v>
        <stp/>
        <stp>##V3_BDHV12</stp>
        <stp>S0308D 7M BLC2 Curncy</stp>
        <stp>Mid</stp>
        <stp>30/12/2016</stp>
        <stp>30/12/2016</stp>
        <stp>[Fichier Market data Bloomberg Multicurve.xlsm]JPY!R23C61</stp>
        <tr r="BI23" s="8"/>
      </tp>
      <tp t="e">
        <v>#N/A</v>
        <stp/>
        <stp>##V3_BDHV12</stp>
        <stp>S0314D 6M BLC2 Curncy</stp>
        <stp>Mid</stp>
        <stp>30/12/2016</stp>
        <stp>30/12/2016</stp>
        <stp>[Fichier Market data Bloomberg Multicurve.xlsm]EUR!R22C97</stp>
        <tr r="CS22" s="4"/>
      </tp>
      <tp t="e">
        <v>#N/A</v>
        <stp/>
        <stp>##V3_BDHV12</stp>
        <stp>S0307D 5M BLC2 Curncy</stp>
        <stp>Mid</stp>
        <stp>30/12/2016</stp>
        <stp>30/12/2016</stp>
        <stp>[Fichier Market data Bloomberg Multicurve.xlsm]JPY!R21C40</stp>
        <tr r="AN21" s="8"/>
      </tp>
      <tp t="e">
        <v>#N/A</v>
        <stp/>
        <stp>##V3_BDHV12</stp>
        <stp>S0314Z 6M BLC2 Curncy</stp>
        <stp>Mid</stp>
        <stp>30/12/2016</stp>
        <stp>30/12/2016</stp>
        <stp>[Fichier Market data Bloomberg Multicurve.xlsm]EUR!R22C96</stp>
        <tr r="CR22" s="4"/>
      </tp>
      <tp t="e">
        <v>#N/A</v>
        <stp/>
        <stp>##V3_BDHV12</stp>
        <stp>S0307Z 2D BLC2 Curncy</stp>
        <stp>Mid</stp>
        <stp>30/12/2016</stp>
        <stp>30/12/2016</stp>
        <stp>[Fichier Market data Bloomberg Multicurve.xlsm]JPY!R14C39</stp>
        <tr r="AM14" s="8"/>
      </tp>
      <tp t="e">
        <v>#N/A</v>
        <stp/>
        <stp>##V3_BDHV12</stp>
        <stp>S0308D 7Y BLC2 Curncy</stp>
        <stp>Mid</stp>
        <stp>30/12/2016</stp>
        <stp>30/12/2016</stp>
        <stp>[Fichier Market data Bloomberg Multicurve.xlsm]JPY!R52C61</stp>
        <tr r="BI52" s="8"/>
      </tp>
      <tp t="e">
        <v>#N/A</v>
        <stp/>
        <stp>##V3_BDHV12</stp>
        <stp>S0307Z 2Y BLC2 Curncy</stp>
        <stp>Mid</stp>
        <stp>30/12/2016</stp>
        <stp>30/12/2016</stp>
        <stp>[Fichier Market data Bloomberg Multicurve.xlsm]JPY!R32C39</stp>
        <tr r="AM32" s="8"/>
      </tp>
      <tp t="e">
        <v>#N/A</v>
        <stp/>
        <stp>##V3_BDHV12</stp>
        <stp>S0308Z 7Y BLC2 Curncy</stp>
        <stp>Mid</stp>
        <stp>30/12/2016</stp>
        <stp>30/12/2016</stp>
        <stp>[Fichier Market data Bloomberg Multicurve.xlsm]JPY!R52C60</stp>
        <tr r="BH52" s="8"/>
      </tp>
      <tp t="e">
        <v>#N/A</v>
        <stp/>
        <stp>##V3_BDHV12</stp>
        <stp>S0307Z 2W BLC2 Curncy</stp>
        <stp>Mid</stp>
        <stp>30/12/2016</stp>
        <stp>30/12/2016</stp>
        <stp>[Fichier Market data Bloomberg Multicurve.xlsm]JPY!R16C39</stp>
        <tr r="AM16" s="8"/>
      </tp>
      <tp t="e">
        <v>#N/A</v>
        <stp/>
        <stp>##V3_BDHV12</stp>
        <stp>S0314D 6Y BLC2 Curncy</stp>
        <stp>Mid</stp>
        <stp>30/12/2016</stp>
        <stp>30/12/2016</stp>
        <stp>[Fichier Market data Bloomberg Multicurve.xlsm]EUR!R48C97</stp>
        <tr r="CS48" s="4"/>
      </tp>
      <tp t="e">
        <v>#N/A</v>
        <stp/>
        <stp>##V3_BDHV12</stp>
        <stp>S0307D 5Y BLC2 Curncy</stp>
        <stp>Mid</stp>
        <stp>30/12/2016</stp>
        <stp>30/12/2016</stp>
        <stp>[Fichier Market data Bloomberg Multicurve.xlsm]JPY!R44C40</stp>
        <tr r="AN44" s="8"/>
      </tp>
      <tp t="e">
        <v>#N/A</v>
        <stp/>
        <stp>##V3_BDHV12</stp>
        <stp>S0314Z 6Y BLC2 Curncy</stp>
        <stp>Mid</stp>
        <stp>30/12/2016</stp>
        <stp>30/12/2016</stp>
        <stp>[Fichier Market data Bloomberg Multicurve.xlsm]EUR!R48C96</stp>
        <tr r="CR48" s="4"/>
      </tp>
      <tp t="e">
        <v>#N/A</v>
        <stp/>
        <stp>##V3_BDHV12</stp>
        <stp>S0195Z 45M BLC2 Curncy</stp>
        <stp>Mid</stp>
        <stp>30/12/2016</stp>
        <stp>30/12/2016</stp>
        <stp>[Fichier Market data Bloomberg Multicurve.xlsm]JPY!R39C18</stp>
        <tr r="R39" s="8"/>
      </tp>
      <tp t="e">
        <v>#N/A</v>
        <stp/>
        <stp>##V3_BDHV12</stp>
        <stp>S0195D 45Y BLC2 Curncy</stp>
        <stp>Mid</stp>
        <stp>30/12/2016</stp>
        <stp>30/12/2016</stp>
        <stp>[Fichier Market data Bloomberg Multicurve.xlsm]JPY!R99C19</stp>
        <tr r="S99" s="8"/>
      </tp>
      <tp t="e">
        <v>#N/A</v>
        <stp/>
        <stp>##V3_BDHV12</stp>
        <stp>S0195Z 44Y BLC2 Curncy</stp>
        <stp>Mid</stp>
        <stp>30/12/2016</stp>
        <stp>30/12/2016</stp>
        <stp>[Fichier Market data Bloomberg Multicurve.xlsm]JPY!R98C18</stp>
        <tr r="R98" s="8"/>
      </tp>
      <tp t="e">
        <v>#N/A</v>
        <stp/>
        <stp>##V3_BDHV12</stp>
        <stp>S0307Z 3M BLC2 Curncy</stp>
        <stp>Mid</stp>
        <stp>30/12/2016</stp>
        <stp>30/12/2016</stp>
        <stp>[Fichier Market data Bloomberg Multicurve.xlsm]JPY!R19C39</stp>
        <tr r="AM19" s="8"/>
      </tp>
      <tp t="e">
        <v>#N/A</v>
        <stp/>
        <stp>##V3_BDHV12</stp>
        <stp>S0308Z 6M BLC2 Curncy</stp>
        <stp>Mid</stp>
        <stp>30/12/2016</stp>
        <stp>30/12/2016</stp>
        <stp>[Fichier Market data Bloomberg Multicurve.xlsm]JPY!R22C60</stp>
        <tr r="BH22" s="8"/>
      </tp>
      <tp t="e">
        <v>#N/A</v>
        <stp/>
        <stp>##V3_BDHV12</stp>
        <stp>S0308D 6M BLC2 Curncy</stp>
        <stp>Mid</stp>
        <stp>30/12/2016</stp>
        <stp>30/12/2016</stp>
        <stp>[Fichier Market data Bloomberg Multicurve.xlsm]JPY!R22C61</stp>
        <tr r="BI22" s="8"/>
      </tp>
      <tp t="e">
        <v>#N/A</v>
        <stp/>
        <stp>##V3_BDHV12</stp>
        <stp>S0314D 7M BLC2 Curncy</stp>
        <stp>Mid</stp>
        <stp>30/12/2016</stp>
        <stp>30/12/2016</stp>
        <stp>[Fichier Market data Bloomberg Multicurve.xlsm]EUR!R23C97</stp>
        <tr r="CS23" s="4"/>
      </tp>
      <tp t="e">
        <v>#N/A</v>
        <stp/>
        <stp>##V3_BDHV12</stp>
        <stp>S0307D 4M BLC2 Curncy</stp>
        <stp>Mid</stp>
        <stp>30/12/2016</stp>
        <stp>30/12/2016</stp>
        <stp>[Fichier Market data Bloomberg Multicurve.xlsm]JPY!R20C40</stp>
        <tr r="AN20" s="8"/>
      </tp>
      <tp t="e">
        <v>#N/A</v>
        <stp/>
        <stp>##V3_BDHV12</stp>
        <stp>S0314Z 7M BLC2 Curncy</stp>
        <stp>Mid</stp>
        <stp>30/12/2016</stp>
        <stp>30/12/2016</stp>
        <stp>[Fichier Market data Bloomberg Multicurve.xlsm]EUR!R23C96</stp>
        <tr r="CR23" s="4"/>
      </tp>
      <tp t="e">
        <v>#N/A</v>
        <stp/>
        <stp>##V3_BDHV12</stp>
        <stp>S0308Z 6Y BLC2 Curncy</stp>
        <stp>Mid</stp>
        <stp>30/12/2016</stp>
        <stp>30/12/2016</stp>
        <stp>[Fichier Market data Bloomberg Multicurve.xlsm]JPY!R48C60</stp>
        <tr r="BH48" s="8"/>
      </tp>
      <tp t="e">
        <v>#N/A</v>
        <stp/>
        <stp>##V3_BDHV12</stp>
        <stp>S0308D 6Y BLC2 Curncy</stp>
        <stp>Mid</stp>
        <stp>30/12/2016</stp>
        <stp>30/12/2016</stp>
        <stp>[Fichier Market data Bloomberg Multicurve.xlsm]JPY!R48C61</stp>
        <tr r="BI48" s="8"/>
      </tp>
      <tp t="e">
        <v>#N/A</v>
        <stp/>
        <stp>##V3_BDHV12</stp>
        <stp>S0307Z 3Y BLC2 Curncy</stp>
        <stp>Mid</stp>
        <stp>30/12/2016</stp>
        <stp>30/12/2016</stp>
        <stp>[Fichier Market data Bloomberg Multicurve.xlsm]JPY!R36C39</stp>
        <tr r="AM36" s="8"/>
      </tp>
      <tp t="e">
        <v>#N/A</v>
        <stp/>
        <stp>##V3_BDHV12</stp>
        <stp>S0314Z 7Y BLC2 Curncy</stp>
        <stp>Mid</stp>
        <stp>30/12/2016</stp>
        <stp>30/12/2016</stp>
        <stp>[Fichier Market data Bloomberg Multicurve.xlsm]EUR!R52C96</stp>
        <tr r="CR52" s="4"/>
      </tp>
      <tp t="e">
        <v>#N/A</v>
        <stp/>
        <stp>##V3_BDHV12</stp>
        <stp>S0314D 7Y BLC2 Curncy</stp>
        <stp>Mid</stp>
        <stp>30/12/2016</stp>
        <stp>30/12/2016</stp>
        <stp>[Fichier Market data Bloomberg Multicurve.xlsm]EUR!R52C97</stp>
        <tr r="CS52" s="4"/>
      </tp>
      <tp t="e">
        <v>#N/A</v>
        <stp/>
        <stp>##V3_BDHV12</stp>
        <stp>S0307D 4Y BLC2 Curncy</stp>
        <stp>Mid</stp>
        <stp>30/12/2016</stp>
        <stp>30/12/2016</stp>
        <stp>[Fichier Market data Bloomberg Multicurve.xlsm]JPY!R40C40</stp>
        <tr r="AN40" s="8"/>
      </tp>
      <tp t="e">
        <v>#N/A</v>
        <stp/>
        <stp>##V3_BDHV12</stp>
        <stp>S0195D 44Y BLC2 Curncy</stp>
        <stp>Mid</stp>
        <stp>30/12/2016</stp>
        <stp>30/12/2016</stp>
        <stp>[Fichier Market data Bloomberg Multicurve.xlsm]JPY!R98C19</stp>
        <tr r="S98" s="8"/>
      </tp>
      <tp t="e">
        <v>#N/A</v>
        <stp/>
        <stp>##V3_BDHV12</stp>
        <stp>S0307Z 4M BLC2 Curncy</stp>
        <stp>Mid</stp>
        <stp>30/12/2016</stp>
        <stp>30/12/2016</stp>
        <stp>[Fichier Market data Bloomberg Multicurve.xlsm]JPY!R20C39</stp>
        <tr r="AM20" s="8"/>
      </tp>
      <tp t="e">
        <v>#N/A</v>
        <stp/>
        <stp>##V3_BDHV12</stp>
        <stp>S0340Z 9Y BLC2 Curncy</stp>
        <stp>Mid</stp>
        <stp>30/12/2016</stp>
        <stp>30/12/2016</stp>
        <stp>[Fichier Market data Bloomberg Multicurve.xlsm]CHF!R60C37</stp>
        <tr r="AK60" s="7"/>
      </tp>
      <tp t="e">
        <v>#N/A</v>
        <stp/>
        <stp>##V3_BDHV12</stp>
        <stp>S0195Z 43Y BLC2 Curncy</stp>
        <stp>Mid</stp>
        <stp>30/12/2016</stp>
        <stp>30/12/2016</stp>
        <stp>[Fichier Market data Bloomberg Multicurve.xlsm]JPY!R97C18</stp>
        <tr r="R97" s="8"/>
      </tp>
      <tp t="e">
        <v>#N/A</v>
        <stp/>
        <stp>##V3_BDHV12</stp>
        <stp>S0308D 1M BLC2 Curncy</stp>
        <stp>Mid</stp>
        <stp>30/12/2016</stp>
        <stp>30/12/2016</stp>
        <stp>[Fichier Market data Bloomberg Multicurve.xlsm]JPY!R17C61</stp>
        <tr r="BI17" s="8"/>
      </tp>
      <tp t="e">
        <v>#N/A</v>
        <stp/>
        <stp>##V3_BDHV12</stp>
        <stp>S0308Z 1M BLC2 Curncy</stp>
        <stp>Mid</stp>
        <stp>30/12/2016</stp>
        <stp>30/12/2016</stp>
        <stp>[Fichier Market data Bloomberg Multicurve.xlsm]JPY!R17C60</stp>
        <tr r="BH17" s="8"/>
      </tp>
      <tp t="e">
        <v>#N/A</v>
        <stp/>
        <stp>##V3_BDHV12</stp>
        <stp>S0307D 3M BLC2 Curncy</stp>
        <stp>Mid</stp>
        <stp>30/12/2016</stp>
        <stp>30/12/2016</stp>
        <stp>[Fichier Market data Bloomberg Multicurve.xlsm]JPY!R19C40</stp>
        <tr r="AN19" s="8"/>
      </tp>
      <tp t="e">
        <v>#N/A</v>
        <stp/>
        <stp>##V3_BDHV12</stp>
        <stp>S0308Z 1D BLC2 Curncy</stp>
        <stp>Mid</stp>
        <stp>30/12/2016</stp>
        <stp>30/12/2016</stp>
        <stp>[Fichier Market data Bloomberg Multicurve.xlsm]JPY!R13C60</stp>
        <tr r="BH13" s="8"/>
      </tp>
      <tp t="e">
        <v>#N/A</v>
        <stp/>
        <stp>##V3_BDHV12</stp>
        <stp>S0308D 1D BLC2 Curncy</stp>
        <stp>Mid</stp>
        <stp>30/12/2016</stp>
        <stp>30/12/2016</stp>
        <stp>[Fichier Market data Bloomberg Multicurve.xlsm]JPY!R13C61</stp>
        <tr r="BI13" s="8"/>
      </tp>
      <tp t="e">
        <v>#N/A</v>
        <stp/>
        <stp>##V3_BDHV12</stp>
        <stp>S0340D 9Y BLC2 Curncy</stp>
        <stp>Mid</stp>
        <stp>30/12/2016</stp>
        <stp>30/12/2016</stp>
        <stp>[Fichier Market data Bloomberg Multicurve.xlsm]CHF!R60C38</stp>
        <tr r="AL60" s="7"/>
      </tp>
      <tp t="e">
        <v>#N/A</v>
        <stp/>
        <stp>##V3_BDHV12</stp>
        <stp>S0340Z 9M BLC2 Curncy</stp>
        <stp>Mid</stp>
        <stp>30/12/2016</stp>
        <stp>30/12/2016</stp>
        <stp>[Fichier Market data Bloomberg Multicurve.xlsm]CHF!R25C37</stp>
        <tr r="AK25" s="7"/>
      </tp>
      <tp t="e">
        <v>#N/A</v>
        <stp/>
        <stp>##V3_BDHV12</stp>
        <stp>S0307Z 4Y BLC2 Curncy</stp>
        <stp>Mid</stp>
        <stp>30/12/2016</stp>
        <stp>30/12/2016</stp>
        <stp>[Fichier Market data Bloomberg Multicurve.xlsm]JPY!R40C39</stp>
        <tr r="AM40" s="8"/>
      </tp>
      <tp t="e">
        <v>#N/A</v>
        <stp/>
        <stp>##V3_BDHV12</stp>
        <stp>S0308Z 1Y BLC2 Curncy</stp>
        <stp>Mid</stp>
        <stp>30/12/2016</stp>
        <stp>30/12/2016</stp>
        <stp>[Fichier Market data Bloomberg Multicurve.xlsm]JPY!R28C60</stp>
        <tr r="BH28" s="8"/>
      </tp>
      <tp t="e">
        <v>#N/A</v>
        <stp/>
        <stp>##V3_BDHV12</stp>
        <stp>S0308D 1Y BLC2 Curncy</stp>
        <stp>Mid</stp>
        <stp>30/12/2016</stp>
        <stp>30/12/2016</stp>
        <stp>[Fichier Market data Bloomberg Multicurve.xlsm]JPY!R28C61</stp>
        <tr r="BI28" s="8"/>
      </tp>
      <tp t="e">
        <v>#N/A</v>
        <stp/>
        <stp>##V3_BDHV12</stp>
        <stp>S0307D 3Y BLC2 Curncy</stp>
        <stp>Mid</stp>
        <stp>30/12/2016</stp>
        <stp>30/12/2016</stp>
        <stp>[Fichier Market data Bloomberg Multicurve.xlsm]JPY!R36C40</stp>
        <tr r="AN36" s="8"/>
      </tp>
      <tp t="e">
        <v>#N/A</v>
        <stp/>
        <stp>##V3_BDHV12</stp>
        <stp>S0195D 43Y BLC2 Curncy</stp>
        <stp>Mid</stp>
        <stp>30/12/2016</stp>
        <stp>30/12/2016</stp>
        <stp>[Fichier Market data Bloomberg Multicurve.xlsm]JPY!R97C19</stp>
        <tr r="S97" s="8"/>
      </tp>
      <tp t="e">
        <v>#N/A</v>
        <stp/>
        <stp>##V3_BDHV12</stp>
        <stp>S0308D 1W BLC2 Curncy</stp>
        <stp>Mid</stp>
        <stp>30/12/2016</stp>
        <stp>30/12/2016</stp>
        <stp>[Fichier Market data Bloomberg Multicurve.xlsm]JPY!R15C61</stp>
        <tr r="BI15" s="8"/>
      </tp>
      <tp t="e">
        <v>#N/A</v>
        <stp/>
        <stp>##V3_BDHV12</stp>
        <stp>S0340D 9M BLC2 Curncy</stp>
        <stp>Mid</stp>
        <stp>30/12/2016</stp>
        <stp>30/12/2016</stp>
        <stp>[Fichier Market data Bloomberg Multicurve.xlsm]CHF!R25C38</stp>
        <tr r="AL25" s="7"/>
      </tp>
      <tp t="e">
        <v>#N/A</v>
        <stp/>
        <stp>##V3_BDHV12</stp>
        <stp>S0308Z 1W BLC2 Curncy</stp>
        <stp>Mid</stp>
        <stp>30/12/2016</stp>
        <stp>30/12/2016</stp>
        <stp>[Fichier Market data Bloomberg Multicurve.xlsm]JPY!R15C60</stp>
        <tr r="BH15" s="8"/>
      </tp>
      <tp t="e">
        <v>#N/A</v>
        <stp/>
        <stp>##V3_BDHV12</stp>
        <stp>S0307Z 5M BLC2 Curncy</stp>
        <stp>Mid</stp>
        <stp>30/12/2016</stp>
        <stp>30/12/2016</stp>
        <stp>[Fichier Market data Bloomberg Multicurve.xlsm]JPY!R21C39</stp>
        <tr r="AM21" s="8"/>
      </tp>
      <tp t="e">
        <v>#N/A</v>
        <stp/>
        <stp>##V3_BDHV12</stp>
        <stp>S0195Z 42Y BLC2 Curncy</stp>
        <stp>Mid</stp>
        <stp>30/12/2016</stp>
        <stp>30/12/2016</stp>
        <stp>[Fichier Market data Bloomberg Multicurve.xlsm]JPY!R96C18</stp>
        <tr r="R96" s="8"/>
      </tp>
      <tp t="e">
        <v>#N/A</v>
        <stp/>
        <stp>##V3_BDHV12</stp>
        <stp>S0314D 1D BLC2 Curncy</stp>
        <stp>Mid</stp>
        <stp>30/12/2016</stp>
        <stp>30/12/2016</stp>
        <stp>[Fichier Market data Bloomberg Multicurve.xlsm]EUR!R13C97</stp>
        <tr r="CS13" s="4"/>
      </tp>
      <tp t="e">
        <v>#N/A</v>
        <stp/>
        <stp>##V3_BDHV12</stp>
        <stp>S0340Z 8Y BLC2 Curncy</stp>
        <stp>Mid</stp>
        <stp>30/12/2016</stp>
        <stp>30/12/2016</stp>
        <stp>[Fichier Market data Bloomberg Multicurve.xlsm]CHF!R56C37</stp>
        <tr r="AK56" s="7"/>
      </tp>
      <tp t="e">
        <v>#N/A</v>
        <stp/>
        <stp>##V3_BDHV12</stp>
        <stp>S0195D 42M BLC2 Curncy</stp>
        <stp>Mid</stp>
        <stp>30/12/2016</stp>
        <stp>30/12/2016</stp>
        <stp>[Fichier Market data Bloomberg Multicurve.xlsm]JPY!R38C19</stp>
        <tr r="S38" s="8"/>
      </tp>
      <tp t="e">
        <v>#N/A</v>
        <stp/>
        <stp>##V3_BDHV12</stp>
        <stp>S0307D 2D BLC2 Curncy</stp>
        <stp>Mid</stp>
        <stp>30/12/2016</stp>
        <stp>30/12/2016</stp>
        <stp>[Fichier Market data Bloomberg Multicurve.xlsm]JPY!R14C40</stp>
        <tr r="AN14" s="8"/>
      </tp>
      <tp t="e">
        <v>#N/A</v>
        <stp/>
        <stp>##V3_BDHV12</stp>
        <stp>S0314Z 1D BLC2 Curncy</stp>
        <stp>Mid</stp>
        <stp>30/12/2016</stp>
        <stp>30/12/2016</stp>
        <stp>[Fichier Market data Bloomberg Multicurve.xlsm]EUR!R13C96</stp>
        <tr r="CR13" s="4"/>
      </tp>
      <tp t="e">
        <v>#N/A</v>
        <stp/>
        <stp>##V3_BDHV12</stp>
        <stp>S0307D 2M BLC2 Curncy</stp>
        <stp>Mid</stp>
        <stp>30/12/2016</stp>
        <stp>30/12/2016</stp>
        <stp>[Fichier Market data Bloomberg Multicurve.xlsm]JPY!R18C40</stp>
        <tr r="AN18" s="8"/>
      </tp>
      <tp t="e">
        <v>#N/A</v>
        <stp/>
        <stp>##V3_BDHV12</stp>
        <stp>S0314Z 1M BLC2 Curncy</stp>
        <stp>Mid</stp>
        <stp>30/12/2016</stp>
        <stp>30/12/2016</stp>
        <stp>[Fichier Market data Bloomberg Multicurve.xlsm]EUR!R17C96</stp>
        <tr r="CR17" s="4"/>
      </tp>
      <tp t="e">
        <v>#N/A</v>
        <stp/>
        <stp>##V3_BDHV12</stp>
        <stp>S0314D 1M BLC2 Curncy</stp>
        <stp>Mid</stp>
        <stp>30/12/2016</stp>
        <stp>30/12/2016</stp>
        <stp>[Fichier Market data Bloomberg Multicurve.xlsm]EUR!R17C97</stp>
        <tr r="CS17" s="4"/>
      </tp>
      <tp t="e">
        <v>#N/A</v>
        <stp/>
        <stp>##V3_BDHV12</stp>
        <stp>S0340D 8Y BLC2 Curncy</stp>
        <stp>Mid</stp>
        <stp>30/12/2016</stp>
        <stp>30/12/2016</stp>
        <stp>[Fichier Market data Bloomberg Multicurve.xlsm]CHF!R56C38</stp>
        <tr r="AL56" s="7"/>
      </tp>
      <tp t="e">
        <v>#N/A</v>
        <stp/>
        <stp>##V3_BDHV12</stp>
        <stp>S0307D 2W BLC2 Curncy</stp>
        <stp>Mid</stp>
        <stp>30/12/2016</stp>
        <stp>30/12/2016</stp>
        <stp>[Fichier Market data Bloomberg Multicurve.xlsm]JPY!R16C40</stp>
        <tr r="AN16" s="8"/>
      </tp>
      <tp t="e">
        <v>#N/A</v>
        <stp/>
        <stp>##V3_BDHV12</stp>
        <stp>S0314Z 1W BLC2 Curncy</stp>
        <stp>Mid</stp>
        <stp>30/12/2016</stp>
        <stp>30/12/2016</stp>
        <stp>[Fichier Market data Bloomberg Multicurve.xlsm]EUR!R15C96</stp>
        <tr r="CR15" s="4"/>
      </tp>
      <tp t="e">
        <v>#N/A</v>
        <stp/>
        <stp>##V3_BDHV12</stp>
        <stp>S0314D 1W BLC2 Curncy</stp>
        <stp>Mid</stp>
        <stp>30/12/2016</stp>
        <stp>30/12/2016</stp>
        <stp>[Fichier Market data Bloomberg Multicurve.xlsm]EUR!R15C97</stp>
        <tr r="CS15" s="4"/>
      </tp>
      <tp t="e">
        <v>#N/A</v>
        <stp/>
        <stp>##V3_BDHV12</stp>
        <stp>S0340Z 8M BLC2 Curncy</stp>
        <stp>Mid</stp>
        <stp>30/12/2016</stp>
        <stp>30/12/2016</stp>
        <stp>[Fichier Market data Bloomberg Multicurve.xlsm]CHF!R24C37</stp>
        <tr r="AK24" s="7"/>
      </tp>
      <tp t="e">
        <v>#N/A</v>
        <stp/>
        <stp>##V3_BDHV12</stp>
        <stp>S0307Z 5Y BLC2 Curncy</stp>
        <stp>Mid</stp>
        <stp>30/12/2016</stp>
        <stp>30/12/2016</stp>
        <stp>[Fichier Market data Bloomberg Multicurve.xlsm]JPY!R44C39</stp>
        <tr r="AM44" s="8"/>
      </tp>
      <tp t="e">
        <v>#N/A</v>
        <stp/>
        <stp>##V3_BDHV12</stp>
        <stp>S0195Z 42M BLC2 Curncy</stp>
        <stp>Mid</stp>
        <stp>30/12/2016</stp>
        <stp>30/12/2016</stp>
        <stp>[Fichier Market data Bloomberg Multicurve.xlsm]JPY!R38C18</stp>
        <tr r="R38" s="8"/>
      </tp>
      <tp t="e">
        <v>#N/A</v>
        <stp/>
        <stp>##V3_BDHV12</stp>
        <stp>S0314D 1Y BLC2 Curncy</stp>
        <stp>Mid</stp>
        <stp>30/12/2016</stp>
        <stp>30/12/2016</stp>
        <stp>[Fichier Market data Bloomberg Multicurve.xlsm]EUR!R28C97</stp>
        <tr r="CS28" s="4"/>
      </tp>
      <tp t="e">
        <v>#N/A</v>
        <stp/>
        <stp>##V3_BDHV12</stp>
        <stp>S0307D 2Y BLC2 Curncy</stp>
        <stp>Mid</stp>
        <stp>30/12/2016</stp>
        <stp>30/12/2016</stp>
        <stp>[Fichier Market data Bloomberg Multicurve.xlsm]JPY!R32C40</stp>
        <tr r="AN32" s="8"/>
      </tp>
      <tp t="e">
        <v>#N/A</v>
        <stp/>
        <stp>##V3_BDHV12</stp>
        <stp>S0195D 42Y BLC2 Curncy</stp>
        <stp>Mid</stp>
        <stp>30/12/2016</stp>
        <stp>30/12/2016</stp>
        <stp>[Fichier Market data Bloomberg Multicurve.xlsm]JPY!R96C19</stp>
        <tr r="S96" s="8"/>
      </tp>
      <tp t="e">
        <v>#N/A</v>
        <stp/>
        <stp>##V3_BDHV12</stp>
        <stp>S0314Z 1Y BLC2 Curncy</stp>
        <stp>Mid</stp>
        <stp>30/12/2016</stp>
        <stp>30/12/2016</stp>
        <stp>[Fichier Market data Bloomberg Multicurve.xlsm]EUR!R28C96</stp>
        <tr r="CR28" s="4"/>
      </tp>
      <tp t="e">
        <v>#N/A</v>
        <stp/>
        <stp>##V3_BDHV12</stp>
        <stp>S0340D 8M BLC2 Curncy</stp>
        <stp>Mid</stp>
        <stp>30/12/2016</stp>
        <stp>30/12/2016</stp>
        <stp>[Fichier Market data Bloomberg Multicurve.xlsm]CHF!R24C38</stp>
        <tr r="AL24" s="7"/>
      </tp>
      <tp t="e">
        <v>#N/A</v>
        <stp/>
        <stp>##V3_BDHV12</stp>
        <stp>S0307Z 6M BLC2 Curncy</stp>
        <stp>Mid</stp>
        <stp>30/12/2016</stp>
        <stp>30/12/2016</stp>
        <stp>[Fichier Market data Bloomberg Multicurve.xlsm]JPY!R22C39</stp>
        <tr r="AM22" s="8"/>
      </tp>
      <tp t="e">
        <v>#N/A</v>
        <stp/>
        <stp>##V3_BDHV12</stp>
        <stp>S0195Z 41Y BLC2 Curncy</stp>
        <stp>Mid</stp>
        <stp>30/12/2016</stp>
        <stp>30/12/2016</stp>
        <stp>[Fichier Market data Bloomberg Multicurve.xlsm]JPY!R95C18</stp>
        <tr r="R95" s="8"/>
      </tp>
      <tp t="e">
        <v>#N/A</v>
        <stp/>
        <stp>##V3_BDHV12</stp>
        <stp>S0314D 2D BLC2 Curncy</stp>
        <stp>Mid</stp>
        <stp>30/12/2016</stp>
        <stp>30/12/2016</stp>
        <stp>[Fichier Market data Bloomberg Multicurve.xlsm]EUR!R14C97</stp>
        <tr r="CS14" s="4"/>
      </tp>
      <tp t="e">
        <v>#N/A</v>
        <stp/>
        <stp>##V3_BDHV12</stp>
        <stp>S0307D 1D BLC2 Curncy</stp>
        <stp>Mid</stp>
        <stp>30/12/2016</stp>
        <stp>30/12/2016</stp>
        <stp>[Fichier Market data Bloomberg Multicurve.xlsm]JPY!R13C40</stp>
        <tr r="AN13" s="8"/>
      </tp>
      <tp t="e">
        <v>#N/A</v>
        <stp/>
        <stp>##V3_BDHV12</stp>
        <stp>S0314Z 2D BLC2 Curncy</stp>
        <stp>Mid</stp>
        <stp>30/12/2016</stp>
        <stp>30/12/2016</stp>
        <stp>[Fichier Market data Bloomberg Multicurve.xlsm]EUR!R14C96</stp>
        <tr r="CR14" s="4"/>
      </tp>
      <tp t="e">
        <v>#N/A</v>
        <stp/>
        <stp>##V3_BDHV12</stp>
        <stp>S0308D 3M BLC2 Curncy</stp>
        <stp>Mid</stp>
        <stp>30/12/2016</stp>
        <stp>30/12/2016</stp>
        <stp>[Fichier Market data Bloomberg Multicurve.xlsm]JPY!R19C61</stp>
        <tr r="BI19" s="8"/>
      </tp>
      <tp t="e">
        <v>#N/A</v>
        <stp/>
        <stp>##V3_BDHV12</stp>
        <stp>S0308Z 3M BLC2 Curncy</stp>
        <stp>Mid</stp>
        <stp>30/12/2016</stp>
        <stp>30/12/2016</stp>
        <stp>[Fichier Market data Bloomberg Multicurve.xlsm]JPY!R19C60</stp>
        <tr r="BH19" s="8"/>
      </tp>
      <tp t="e">
        <v>#N/A</v>
        <stp/>
        <stp>##V3_BDHV12</stp>
        <stp>S0307D 1M BLC2 Curncy</stp>
        <stp>Mid</stp>
        <stp>30/12/2016</stp>
        <stp>30/12/2016</stp>
        <stp>[Fichier Market data Bloomberg Multicurve.xlsm]JPY!R17C40</stp>
        <tr r="AN17" s="8"/>
      </tp>
      <tp t="e">
        <v>#N/A</v>
        <stp/>
        <stp>##V3_BDHV12</stp>
        <stp>S0314Z 2M BLC2 Curncy</stp>
        <stp>Mid</stp>
        <stp>30/12/2016</stp>
        <stp>30/12/2016</stp>
        <stp>[Fichier Market data Bloomberg Multicurve.xlsm]EUR!R18C96</stp>
        <tr r="CR18" s="4"/>
      </tp>
      <tp t="e">
        <v>#N/A</v>
        <stp/>
        <stp>##V3_BDHV12</stp>
        <stp>S0314D 2M BLC2 Curncy</stp>
        <stp>Mid</stp>
        <stp>30/12/2016</stp>
        <stp>30/12/2016</stp>
        <stp>[Fichier Market data Bloomberg Multicurve.xlsm]EUR!R18C97</stp>
        <tr r="CS18" s="4"/>
      </tp>
      <tp t="e">
        <v>#N/A</v>
        <stp/>
        <stp>##V3_BDHV12</stp>
        <stp>S0307D 1W BLC2 Curncy</stp>
        <stp>Mid</stp>
        <stp>30/12/2016</stp>
        <stp>30/12/2016</stp>
        <stp>[Fichier Market data Bloomberg Multicurve.xlsm]JPY!R15C40</stp>
        <tr r="AN15" s="8"/>
      </tp>
      <tp t="e">
        <v>#N/A</v>
        <stp/>
        <stp>##V3_BDHV12</stp>
        <stp>S0314Z 2W BLC2 Curncy</stp>
        <stp>Mid</stp>
        <stp>30/12/2016</stp>
        <stp>30/12/2016</stp>
        <stp>[Fichier Market data Bloomberg Multicurve.xlsm]EUR!R16C96</stp>
        <tr r="CR16" s="4"/>
      </tp>
      <tp t="e">
        <v>#N/A</v>
        <stp/>
        <stp>##V3_BDHV12</stp>
        <stp>S0314D 2W BLC2 Curncy</stp>
        <stp>Mid</stp>
        <stp>30/12/2016</stp>
        <stp>30/12/2016</stp>
        <stp>[Fichier Market data Bloomberg Multicurve.xlsm]EUR!R16C97</stp>
        <tr r="CS16" s="4"/>
      </tp>
      <tp t="e">
        <v>#N/A</v>
        <stp/>
        <stp>##V3_BDHV12</stp>
        <stp>S0308D 3Y BLC2 Curncy</stp>
        <stp>Mid</stp>
        <stp>30/12/2016</stp>
        <stp>30/12/2016</stp>
        <stp>[Fichier Market data Bloomberg Multicurve.xlsm]JPY!R36C61</stp>
        <tr r="BI36" s="8"/>
      </tp>
      <tp t="e">
        <v>#N/A</v>
        <stp/>
        <stp>##V3_BDHV12</stp>
        <stp>S0307Z 6Y BLC2 Curncy</stp>
        <stp>Mid</stp>
        <stp>30/12/2016</stp>
        <stp>30/12/2016</stp>
        <stp>[Fichier Market data Bloomberg Multicurve.xlsm]JPY!R48C39</stp>
        <tr r="AM48" s="8"/>
      </tp>
      <tp t="e">
        <v>#N/A</v>
        <stp/>
        <stp>##V3_BDHV12</stp>
        <stp>S0308Z 3Y BLC2 Curncy</stp>
        <stp>Mid</stp>
        <stp>30/12/2016</stp>
        <stp>30/12/2016</stp>
        <stp>[Fichier Market data Bloomberg Multicurve.xlsm]JPY!R36C60</stp>
        <tr r="BH36" s="8"/>
      </tp>
      <tp t="e">
        <v>#N/A</v>
        <stp/>
        <stp>##V3_BDHV12</stp>
        <stp>S0314Z 2Y BLC2 Curncy</stp>
        <stp>Mid</stp>
        <stp>30/12/2016</stp>
        <stp>30/12/2016</stp>
        <stp>[Fichier Market data Bloomberg Multicurve.xlsm]EUR!R32C96</stp>
        <tr r="CR32" s="4"/>
      </tp>
      <tp t="e">
        <v>#N/A</v>
        <stp/>
        <stp>##V3_BDHV12</stp>
        <stp>S0195D 41Y BLC2 Curncy</stp>
        <stp>Mid</stp>
        <stp>30/12/2016</stp>
        <stp>30/12/2016</stp>
        <stp>[Fichier Market data Bloomberg Multicurve.xlsm]JPY!R95C19</stp>
        <tr r="S95" s="8"/>
      </tp>
      <tp t="e">
        <v>#N/A</v>
        <stp/>
        <stp>##V3_BDHV12</stp>
        <stp>S0314D 2Y BLC2 Curncy</stp>
        <stp>Mid</stp>
        <stp>30/12/2016</stp>
        <stp>30/12/2016</stp>
        <stp>[Fichier Market data Bloomberg Multicurve.xlsm]EUR!R32C97</stp>
        <tr r="CS32" s="4"/>
      </tp>
      <tp t="e">
        <v>#N/A</v>
        <stp/>
        <stp>##V3_BDHV12</stp>
        <stp>S0307D 1Y BLC2 Curncy</stp>
        <stp>Mid</stp>
        <stp>30/12/2016</stp>
        <stp>30/12/2016</stp>
        <stp>[Fichier Market data Bloomberg Multicurve.xlsm]JPY!R28C40</stp>
        <tr r="AN28" s="8"/>
      </tp>
      <tp t="e">
        <v>#N/A</v>
        <stp/>
        <stp>##V3_BDHV12</stp>
        <stp>S0307Z 7M BLC2 Curncy</stp>
        <stp>Mid</stp>
        <stp>30/12/2016</stp>
        <stp>30/12/2016</stp>
        <stp>[Fichier Market data Bloomberg Multicurve.xlsm]JPY!R23C39</stp>
        <tr r="AM23" s="8"/>
      </tp>
      <tp t="e">
        <v>#N/A</v>
        <stp/>
        <stp>##V3_BDHV12</stp>
        <stp>S0195Z 40Y BLC2 Curncy</stp>
        <stp>Mid</stp>
        <stp>30/12/2016</stp>
        <stp>30/12/2016</stp>
        <stp>[Fichier Market data Bloomberg Multicurve.xlsm]JPY!R94C18</stp>
        <tr r="R94" s="8"/>
      </tp>
      <tp t="e">
        <v>#N/A</v>
        <stp/>
        <stp>##V3_BDHV12</stp>
        <stp>S0308D 2M BLC2 Curncy</stp>
        <stp>Mid</stp>
        <stp>30/12/2016</stp>
        <stp>30/12/2016</stp>
        <stp>[Fichier Market data Bloomberg Multicurve.xlsm]JPY!R18C61</stp>
        <tr r="BI18" s="8"/>
      </tp>
      <tp t="e">
        <v>#N/A</v>
        <stp/>
        <stp>##V3_BDHV12</stp>
        <stp>S0308Z 2M BLC2 Curncy</stp>
        <stp>Mid</stp>
        <stp>30/12/2016</stp>
        <stp>30/12/2016</stp>
        <stp>[Fichier Market data Bloomberg Multicurve.xlsm]JPY!R18C60</stp>
        <tr r="BH18" s="8"/>
      </tp>
      <tp t="e">
        <v>#N/A</v>
        <stp/>
        <stp>##V3_BDHV12</stp>
        <stp>S0314Z 3M BLC2 Curncy</stp>
        <stp>Mid</stp>
        <stp>30/12/2016</stp>
        <stp>30/12/2016</stp>
        <stp>[Fichier Market data Bloomberg Multicurve.xlsm]EUR!R19C96</stp>
        <tr r="CR19" s="4"/>
      </tp>
      <tp t="e">
        <v>#N/A</v>
        <stp/>
        <stp>##V3_BDHV12</stp>
        <stp>S0314D 3M BLC2 Curncy</stp>
        <stp>Mid</stp>
        <stp>30/12/2016</stp>
        <stp>30/12/2016</stp>
        <stp>[Fichier Market data Bloomberg Multicurve.xlsm]EUR!R19C97</stp>
        <tr r="CS19" s="4"/>
      </tp>
      <tp t="e">
        <v>#N/A</v>
        <stp/>
        <stp>##V3_BDHV12</stp>
        <stp>S0308Z 2D BLC2 Curncy</stp>
        <stp>Mid</stp>
        <stp>30/12/2016</stp>
        <stp>30/12/2016</stp>
        <stp>[Fichier Market data Bloomberg Multicurve.xlsm]JPY!R14C60</stp>
        <tr r="BH14" s="8"/>
      </tp>
      <tp t="e">
        <v>#N/A</v>
        <stp/>
        <stp>##V3_BDHV12</stp>
        <stp>S0308D 2D BLC2 Curncy</stp>
        <stp>Mid</stp>
        <stp>30/12/2016</stp>
        <stp>30/12/2016</stp>
        <stp>[Fichier Market data Bloomberg Multicurve.xlsm]JPY!R14C61</stp>
        <tr r="BI14" s="8"/>
      </tp>
      <tp t="e">
        <v>#N/A</v>
        <stp/>
        <stp>##V3_BDHV12</stp>
        <stp>S0308D 2Y BLC2 Curncy</stp>
        <stp>Mid</stp>
        <stp>30/12/2016</stp>
        <stp>30/12/2016</stp>
        <stp>[Fichier Market data Bloomberg Multicurve.xlsm]JPY!R32C61</stp>
        <tr r="BI32" s="8"/>
      </tp>
      <tp t="e">
        <v>#N/A</v>
        <stp/>
        <stp>##V3_BDHV12</stp>
        <stp>S0307Z 7Y BLC2 Curncy</stp>
        <stp>Mid</stp>
        <stp>30/12/2016</stp>
        <stp>30/12/2016</stp>
        <stp>[Fichier Market data Bloomberg Multicurve.xlsm]JPY!R52C39</stp>
        <tr r="AM52" s="8"/>
      </tp>
      <tp t="e">
        <v>#N/A</v>
        <stp/>
        <stp>##V3_BDHV12</stp>
        <stp>S0308Z 2Y BLC2 Curncy</stp>
        <stp>Mid</stp>
        <stp>30/12/2016</stp>
        <stp>30/12/2016</stp>
        <stp>[Fichier Market data Bloomberg Multicurve.xlsm]JPY!R32C60</stp>
        <tr r="BH32" s="8"/>
      </tp>
      <tp t="e">
        <v>#N/A</v>
        <stp/>
        <stp>##V3_BDHV12</stp>
        <stp>S0314Z 3Y BLC2 Curncy</stp>
        <stp>Mid</stp>
        <stp>30/12/2016</stp>
        <stp>30/12/2016</stp>
        <stp>[Fichier Market data Bloomberg Multicurve.xlsm]EUR!R36C96</stp>
        <tr r="CR36" s="4"/>
      </tp>
      <tp t="e">
        <v>#N/A</v>
        <stp/>
        <stp>##V3_BDHV12</stp>
        <stp>S0195D 40Y BLC2 Curncy</stp>
        <stp>Mid</stp>
        <stp>30/12/2016</stp>
        <stp>30/12/2016</stp>
        <stp>[Fichier Market data Bloomberg Multicurve.xlsm]JPY!R94C19</stp>
        <tr r="S94" s="8"/>
      </tp>
      <tp t="e">
        <v>#N/A</v>
        <stp/>
        <stp>##V3_BDHV12</stp>
        <stp>S0314D 3Y BLC2 Curncy</stp>
        <stp>Mid</stp>
        <stp>30/12/2016</stp>
        <stp>30/12/2016</stp>
        <stp>[Fichier Market data Bloomberg Multicurve.xlsm]EUR!R36C97</stp>
        <tr r="CS36" s="4"/>
      </tp>
      <tp t="e">
        <v>#N/A</v>
        <stp/>
        <stp>##V3_BDHV12</stp>
        <stp>S0308D 2W BLC2 Curncy</stp>
        <stp>Mid</stp>
        <stp>30/12/2016</stp>
        <stp>30/12/2016</stp>
        <stp>[Fichier Market data Bloomberg Multicurve.xlsm]JPY!R16C61</stp>
        <tr r="BI16" s="8"/>
      </tp>
      <tp t="e">
        <v>#N/A</v>
        <stp/>
        <stp>##V3_BDHV12</stp>
        <stp>S0308Z 2W BLC2 Curncy</stp>
        <stp>Mid</stp>
        <stp>30/12/2016</stp>
        <stp>30/12/2016</stp>
        <stp>[Fichier Market data Bloomberg Multicurve.xlsm]JPY!R16C60</stp>
        <tr r="BH16" s="8"/>
      </tp>
      <tp t="e">
        <v>#N/A</v>
        <stp/>
        <stp>##V3_BDHV12</stp>
        <stp>BPBS30  Curncy</stp>
        <stp>Mid</stp>
        <stp>30/12/2016</stp>
        <stp>30/12/2016</stp>
        <stp>[Fichier Market data Bloomberg Multicurve.xlsm]basis!R26C5</stp>
        <tr r="E26" s="13"/>
      </tp>
      <tp t="e">
        <v>#N/A</v>
        <stp/>
        <stp>##V3_BDHV12</stp>
        <stp>EUBS14  Curncy</stp>
        <stp>Mid</stp>
        <stp>30/12/2016</stp>
        <stp>30/12/2016</stp>
        <stp>[Fichier Market data Bloomberg Multicurve.xlsm]basis!R23C4</stp>
        <tr r="D23" s="13"/>
      </tp>
      <tp t="e">
        <v>#N/A</v>
        <stp/>
        <stp>##V3_BDHV12</stp>
        <stp>BPBS15  Curncy</stp>
        <stp>Mid</stp>
        <stp>30/12/2016</stp>
        <stp>30/12/2016</stp>
        <stp>[Fichier Market data Bloomberg Multicurve.xlsm]basis!R24C5</stp>
        <tr r="E24" s="13"/>
      </tp>
      <tp t="e">
        <v>#N/A</v>
        <stp/>
        <stp>##V3_BDHV12</stp>
        <stp>JYBS50  Curncy</stp>
        <stp>Mid</stp>
        <stp>30/12/2016</stp>
        <stp>30/12/2016</stp>
        <stp>[Fichier Market data Bloomberg Multicurve.xlsm]basis!R28C7</stp>
        <tr r="G28" s="13"/>
      </tp>
      <tp t="e">
        <v>#N/A</v>
        <stp/>
        <stp>##V3_BDHV12</stp>
        <stp>EUR18M BGNL Curncy</stp>
        <stp>Mid</stp>
        <stp>30/12/2016</stp>
        <stp>30/12/2016</stp>
        <stp>[Fichier Market data Bloomberg Multicurve.xlsm]Swaps points!R26C6</stp>
        <tr r="F26" s="12"/>
      </tp>
      <tp t="e">
        <v>#N/A</v>
        <stp/>
        <stp>##V3_BDHV12</stp>
        <stp>S0021Z 7Y BLC2 Curncy</stp>
        <stp>Mid</stp>
        <stp>30/12/2016</stp>
        <stp>30/12/2016</stp>
        <stp>[Fichier Market data Bloomberg Multicurve.xlsm]CHF!R52C75</stp>
        <tr r="BW52" s="7"/>
      </tp>
      <tp t="e">
        <v>#N/A</v>
        <stp/>
        <stp>##V3_BDHV12</stp>
        <stp>S0021D 7Y BLC2 Curncy</stp>
        <stp>Mid</stp>
        <stp>30/12/2016</stp>
        <stp>30/12/2016</stp>
        <stp>[Fichier Market data Bloomberg Multicurve.xlsm]CHF!R52C76</stp>
        <tr r="BX52" s="7"/>
      </tp>
      <tp t="e">
        <v>#N/A</v>
        <stp/>
        <stp>##V3_BDHV12</stp>
        <stp>S0045Z 7M BLC2 Curncy</stp>
        <stp>Mid</stp>
        <stp>30/12/2016</stp>
        <stp>30/12/2016</stp>
        <stp>[Fichier Market data Bloomberg Multicurve.xlsm]EUR!R23C76</stp>
        <tr r="BX23" s="4"/>
      </tp>
      <tp t="e">
        <v>#N/A</v>
        <stp/>
        <stp>##V3_BDHV12</stp>
        <stp>S0045D 7M BLC2 Curncy</stp>
        <stp>Mid</stp>
        <stp>30/12/2016</stp>
        <stp>30/12/2016</stp>
        <stp>[Fichier Market data Bloomberg Multicurve.xlsm]EUR!R23C77</stp>
        <tr r="BY23" s="4"/>
      </tp>
      <tp t="e">
        <v>#N/A</v>
        <stp/>
        <stp>##V3_BDHV12</stp>
        <stp>S0013D 2M BLC2 Curncy</stp>
        <stp>Mid</stp>
        <stp>30/12/2016</stp>
        <stp>30/12/2016</stp>
        <stp>[Fichier Market data Bloomberg Multicurve.xlsm]JPY!R16C80</stp>
        <tr r="CB16" s="8"/>
      </tp>
      <tp t="e">
        <v>#N/A</v>
        <stp/>
        <stp>##V3_BDHV12</stp>
        <stp>S0021D 7M BLC2 Curncy</stp>
        <stp>Mid</stp>
        <stp>30/12/2016</stp>
        <stp>30/12/2016</stp>
        <stp>[Fichier Market data Bloomberg Multicurve.xlsm]CHF!R23C76</stp>
        <tr r="BX23" s="7"/>
      </tp>
      <tp t="e">
        <v>#N/A</v>
        <stp/>
        <stp>##V3_BDHV12</stp>
        <stp>S0021Z 7M BLC2 Curncy</stp>
        <stp>Mid</stp>
        <stp>30/12/2016</stp>
        <stp>30/12/2016</stp>
        <stp>[Fichier Market data Bloomberg Multicurve.xlsm]CHF!R23C75</stp>
        <tr r="BW23" s="7"/>
      </tp>
      <tp t="e">
        <v>#N/A</v>
        <stp/>
        <stp>##V3_BDHV12</stp>
        <stp>S0013D 2W BLC2 Curncy</stp>
        <stp>Mid</stp>
        <stp>30/12/2016</stp>
        <stp>30/12/2016</stp>
        <stp>[Fichier Market data Bloomberg Multicurve.xlsm]JPY!R14C80</stp>
        <tr r="CB14" s="8"/>
      </tp>
      <tp t="e">
        <v>#N/A</v>
        <stp/>
        <stp>##V3_BDHV12</stp>
        <stp>S0013D 2Y BLC2 Curncy</stp>
        <stp>Mid</stp>
        <stp>30/12/2016</stp>
        <stp>30/12/2016</stp>
        <stp>[Fichier Market data Bloomberg Multicurve.xlsm]JPY!R30C80</stp>
        <tr r="CB30" s="8"/>
      </tp>
      <tp t="e">
        <v>#N/A</v>
        <stp/>
        <stp>##V3_BDHV12</stp>
        <stp>S0045D 7Y BLC2 Curncy</stp>
        <stp>Mid</stp>
        <stp>30/12/2016</stp>
        <stp>30/12/2016</stp>
        <stp>[Fichier Market data Bloomberg Multicurve.xlsm]EUR!R52C77</stp>
        <tr r="BY52" s="4"/>
      </tp>
      <tp t="e">
        <v>#N/A</v>
        <stp/>
        <stp>##V3_BDHV12</stp>
        <stp>S0045Z 7Y BLC2 Curncy</stp>
        <stp>Mid</stp>
        <stp>30/12/2016</stp>
        <stp>30/12/2016</stp>
        <stp>[Fichier Market data Bloomberg Multicurve.xlsm]EUR!R52C76</stp>
        <tr r="BX52" s="4"/>
      </tp>
      <tp t="e">
        <v>#N/A</v>
        <stp/>
        <stp>##V3_BDHV12</stp>
        <stp>S0021Z 6Y BLC2 Curncy</stp>
        <stp>Mid</stp>
        <stp>30/12/2016</stp>
        <stp>30/12/2016</stp>
        <stp>[Fichier Market data Bloomberg Multicurve.xlsm]CHF!R48C75</stp>
        <tr r="BW48" s="7"/>
      </tp>
      <tp t="e">
        <v>#N/A</v>
        <stp/>
        <stp>##V3_BDHV12</stp>
        <stp>S0021D 6Y BLC2 Curncy</stp>
        <stp>Mid</stp>
        <stp>30/12/2016</stp>
        <stp>30/12/2016</stp>
        <stp>[Fichier Market data Bloomberg Multicurve.xlsm]CHF!R48C76</stp>
        <tr r="BX48" s="7"/>
      </tp>
      <tp t="e">
        <v>#N/A</v>
        <stp/>
        <stp>##V3_BDHV12</stp>
        <stp>S0045Z 6M BLC2 Curncy</stp>
        <stp>Mid</stp>
        <stp>30/12/2016</stp>
        <stp>30/12/2016</stp>
        <stp>[Fichier Market data Bloomberg Multicurve.xlsm]EUR!R22C76</stp>
        <tr r="BX22" s="4"/>
      </tp>
      <tp t="e">
        <v>#N/A</v>
        <stp/>
        <stp>##V3_BDHV12</stp>
        <stp>S0045D 6M BLC2 Curncy</stp>
        <stp>Mid</stp>
        <stp>30/12/2016</stp>
        <stp>30/12/2016</stp>
        <stp>[Fichier Market data Bloomberg Multicurve.xlsm]EUR!R22C77</stp>
        <tr r="BY22" s="4"/>
      </tp>
      <tp t="e">
        <v>#N/A</v>
        <stp/>
        <stp>##V3_BDHV12</stp>
        <stp>S0013D 3M BLC2 Curncy</stp>
        <stp>Mid</stp>
        <stp>30/12/2016</stp>
        <stp>30/12/2016</stp>
        <stp>[Fichier Market data Bloomberg Multicurve.xlsm]JPY!R17C80</stp>
        <tr r="CB17" s="8"/>
      </tp>
      <tp t="e">
        <v>#N/A</v>
        <stp/>
        <stp>##V3_BDHV12</stp>
        <stp>S0021D 6M BLC2 Curncy</stp>
        <stp>Mid</stp>
        <stp>30/12/2016</stp>
        <stp>30/12/2016</stp>
        <stp>[Fichier Market data Bloomberg Multicurve.xlsm]CHF!R22C76</stp>
        <tr r="BX22" s="7"/>
      </tp>
      <tp t="e">
        <v>#N/A</v>
        <stp/>
        <stp>##V3_BDHV12</stp>
        <stp>S0021Z 6M BLC2 Curncy</stp>
        <stp>Mid</stp>
        <stp>30/12/2016</stp>
        <stp>30/12/2016</stp>
        <stp>[Fichier Market data Bloomberg Multicurve.xlsm]CHF!R22C75</stp>
        <tr r="BW22" s="7"/>
      </tp>
      <tp t="e">
        <v>#N/A</v>
        <stp/>
        <stp>##V3_BDHV12</stp>
        <stp>S0013D 3Y BLC2 Curncy</stp>
        <stp>Mid</stp>
        <stp>30/12/2016</stp>
        <stp>30/12/2016</stp>
        <stp>[Fichier Market data Bloomberg Multicurve.xlsm]JPY!R34C80</stp>
        <tr r="CB34" s="8"/>
      </tp>
      <tp t="e">
        <v>#N/A</v>
        <stp/>
        <stp>##V3_BDHV12</stp>
        <stp>S0045Z 6Y BLC2 Curncy</stp>
        <stp>Mid</stp>
        <stp>30/12/2016</stp>
        <stp>30/12/2016</stp>
        <stp>[Fichier Market data Bloomberg Multicurve.xlsm]EUR!R48C76</stp>
        <tr r="BX48" s="4"/>
      </tp>
      <tp t="e">
        <v>#N/A</v>
        <stp/>
        <stp>##V3_BDHV12</stp>
        <stp>S0045D 6Y BLC2 Curncy</stp>
        <stp>Mid</stp>
        <stp>30/12/2016</stp>
        <stp>30/12/2016</stp>
        <stp>[Fichier Market data Bloomberg Multicurve.xlsm]EUR!R48C77</stp>
        <tr r="BY48" s="4"/>
      </tp>
      <tp t="e">
        <v>#N/A</v>
        <stp/>
        <stp>##V3_BDHV12</stp>
        <stp>S0021Z 5Y BLC2 Curncy</stp>
        <stp>Mid</stp>
        <stp>30/12/2016</stp>
        <stp>30/12/2016</stp>
        <stp>[Fichier Market data Bloomberg Multicurve.xlsm]CHF!R44C75</stp>
        <tr r="BW44" s="7"/>
      </tp>
      <tp t="e">
        <v>#N/A</v>
        <stp/>
        <stp>##V3_BDHV12</stp>
        <stp>S0021D 5Y BLC2 Curncy</stp>
        <stp>Mid</stp>
        <stp>30/12/2016</stp>
        <stp>30/12/2016</stp>
        <stp>[Fichier Market data Bloomberg Multicurve.xlsm]CHF!R44C76</stp>
        <tr r="BX44" s="7"/>
      </tp>
      <tp t="e">
        <v>#N/A</v>
        <stp/>
        <stp>##V3_BDHV12</stp>
        <stp>S0045Z 5M BLC2 Curncy</stp>
        <stp>Mid</stp>
        <stp>30/12/2016</stp>
        <stp>30/12/2016</stp>
        <stp>[Fichier Market data Bloomberg Multicurve.xlsm]EUR!R21C76</stp>
        <tr r="BX21" s="4"/>
      </tp>
      <tp t="e">
        <v>#N/A</v>
        <stp/>
        <stp>##V3_BDHV12</stp>
        <stp>S0045D 5M BLC2 Curncy</stp>
        <stp>Mid</stp>
        <stp>30/12/2016</stp>
        <stp>30/12/2016</stp>
        <stp>[Fichier Market data Bloomberg Multicurve.xlsm]EUR!R21C77</stp>
        <tr r="BY21" s="4"/>
      </tp>
      <tp t="e">
        <v>#N/A</v>
        <stp/>
        <stp>##V3_BDHV12</stp>
        <stp>S0021D 5M BLC2 Curncy</stp>
        <stp>Mid</stp>
        <stp>30/12/2016</stp>
        <stp>30/12/2016</stp>
        <stp>[Fichier Market data Bloomberg Multicurve.xlsm]CHF!R21C76</stp>
        <tr r="BX21" s="7"/>
      </tp>
      <tp t="e">
        <v>#N/A</v>
        <stp/>
        <stp>##V3_BDHV12</stp>
        <stp>S0021Z 5M BLC2 Curncy</stp>
        <stp>Mid</stp>
        <stp>30/12/2016</stp>
        <stp>30/12/2016</stp>
        <stp>[Fichier Market data Bloomberg Multicurve.xlsm]CHF!R21C75</stp>
        <tr r="BW21" s="7"/>
      </tp>
      <tp t="e">
        <v>#N/A</v>
        <stp/>
        <stp>##V3_BDHV12</stp>
        <stp>S0045Z 5Y BLC2 Curncy</stp>
        <stp>Mid</stp>
        <stp>30/12/2016</stp>
        <stp>30/12/2016</stp>
        <stp>[Fichier Market data Bloomberg Multicurve.xlsm]EUR!R44C76</stp>
        <tr r="BX44" s="4"/>
      </tp>
      <tp t="e">
        <v>#N/A</v>
        <stp/>
        <stp>##V3_BDHV12</stp>
        <stp>S0045D 5Y BLC2 Curncy</stp>
        <stp>Mid</stp>
        <stp>30/12/2016</stp>
        <stp>30/12/2016</stp>
        <stp>[Fichier Market data Bloomberg Multicurve.xlsm]EUR!R44C77</stp>
        <tr r="BY44" s="4"/>
      </tp>
      <tp t="e">
        <v>#N/A</v>
        <stp/>
        <stp>##V3_BDHV12</stp>
        <stp>S0021Z 4Y BLC2 Curncy</stp>
        <stp>Mid</stp>
        <stp>30/12/2016</stp>
        <stp>30/12/2016</stp>
        <stp>[Fichier Market data Bloomberg Multicurve.xlsm]CHF!R40C75</stp>
        <tr r="BW40" s="7"/>
      </tp>
      <tp t="e">
        <v>#N/A</v>
        <stp/>
        <stp>##V3_BDHV12</stp>
        <stp>S0021D 4Y BLC2 Curncy</stp>
        <stp>Mid</stp>
        <stp>30/12/2016</stp>
        <stp>30/12/2016</stp>
        <stp>[Fichier Market data Bloomberg Multicurve.xlsm]CHF!R40C76</stp>
        <tr r="BX40" s="7"/>
      </tp>
      <tp t="e">
        <v>#N/A</v>
        <stp/>
        <stp>##V3_BDHV12</stp>
        <stp>S0045Z 4M BLC2 Curncy</stp>
        <stp>Mid</stp>
        <stp>30/12/2016</stp>
        <stp>30/12/2016</stp>
        <stp>[Fichier Market data Bloomberg Multicurve.xlsm]EUR!R20C76</stp>
        <tr r="BX20" s="4"/>
      </tp>
      <tp t="e">
        <v>#N/A</v>
        <stp/>
        <stp>##V3_BDHV12</stp>
        <stp>S0045D 4M BLC2 Curncy</stp>
        <stp>Mid</stp>
        <stp>30/12/2016</stp>
        <stp>30/12/2016</stp>
        <stp>[Fichier Market data Bloomberg Multicurve.xlsm]EUR!R20C77</stp>
        <tr r="BY20" s="4"/>
      </tp>
      <tp t="e">
        <v>#N/A</v>
        <stp/>
        <stp>##V3_BDHV12</stp>
        <stp>S0013D 1M BLC2 Curncy</stp>
        <stp>Mid</stp>
        <stp>30/12/2016</stp>
        <stp>30/12/2016</stp>
        <stp>[Fichier Market data Bloomberg Multicurve.xlsm]JPY!R15C80</stp>
        <tr r="CB15" s="8"/>
      </tp>
      <tp t="e">
        <v>#N/A</v>
        <stp/>
        <stp>##V3_BDHV12</stp>
        <stp>S0021D 4M BLC2 Curncy</stp>
        <stp>Mid</stp>
        <stp>30/12/2016</stp>
        <stp>30/12/2016</stp>
        <stp>[Fichier Market data Bloomberg Multicurve.xlsm]CHF!R20C76</stp>
        <tr r="BX20" s="7"/>
      </tp>
      <tp t="e">
        <v>#N/A</v>
        <stp/>
        <stp>##V3_BDHV12</stp>
        <stp>S0021Z 4M BLC2 Curncy</stp>
        <stp>Mid</stp>
        <stp>30/12/2016</stp>
        <stp>30/12/2016</stp>
        <stp>[Fichier Market data Bloomberg Multicurve.xlsm]CHF!R20C75</stp>
        <tr r="BW20" s="7"/>
      </tp>
      <tp t="e">
        <v>#N/A</v>
        <stp/>
        <stp>##V3_BDHV12</stp>
        <stp>S0013D 1W BLC2 Curncy</stp>
        <stp>Mid</stp>
        <stp>30/12/2016</stp>
        <stp>30/12/2016</stp>
        <stp>[Fichier Market data Bloomberg Multicurve.xlsm]JPY!R13C80</stp>
        <tr r="CB13" s="8"/>
      </tp>
      <tp t="e">
        <v>#N/A</v>
        <stp/>
        <stp>##V3_BDHV12</stp>
        <stp>S0013D 1Y BLC2 Curncy</stp>
        <stp>Mid</stp>
        <stp>30/12/2016</stp>
        <stp>30/12/2016</stp>
        <stp>[Fichier Market data Bloomberg Multicurve.xlsm]JPY!R26C80</stp>
        <tr r="CB26" s="8"/>
      </tp>
      <tp t="e">
        <v>#N/A</v>
        <stp/>
        <stp>##V3_BDHV12</stp>
        <stp>S0045Z 4Y BLC2 Curncy</stp>
        <stp>Mid</stp>
        <stp>30/12/2016</stp>
        <stp>30/12/2016</stp>
        <stp>[Fichier Market data Bloomberg Multicurve.xlsm]EUR!R40C76</stp>
        <tr r="BX40" s="4"/>
      </tp>
      <tp t="e">
        <v>#N/A</v>
        <stp/>
        <stp>##V3_BDHV12</stp>
        <stp>S0045D 4Y BLC2 Curncy</stp>
        <stp>Mid</stp>
        <stp>30/12/2016</stp>
        <stp>30/12/2016</stp>
        <stp>[Fichier Market data Bloomberg Multicurve.xlsm]EUR!R40C77</stp>
        <tr r="BY40" s="4"/>
      </tp>
      <tp t="e">
        <v>#N/A</v>
        <stp/>
        <stp>##V3_BDHV12</stp>
        <stp>S0013Z 9M BLC2 Curncy</stp>
        <stp>Mid</stp>
        <stp>30/12/2016</stp>
        <stp>30/12/2016</stp>
        <stp>[Fichier Market data Bloomberg Multicurve.xlsm]JPY!R23C79</stp>
        <tr r="CA23" s="8"/>
      </tp>
      <tp t="e">
        <v>#N/A</v>
        <stp/>
        <stp>##V3_BDHV12</stp>
        <stp>S0021D 3Y BLC2 Curncy</stp>
        <stp>Mid</stp>
        <stp>30/12/2016</stp>
        <stp>30/12/2016</stp>
        <stp>[Fichier Market data Bloomberg Multicurve.xlsm]CHF!R36C76</stp>
        <tr r="BX36" s="7"/>
      </tp>
      <tp t="e">
        <v>#N/A</v>
        <stp/>
        <stp>##V3_BDHV12</stp>
        <stp>S0021Z 3Y BLC2 Curncy</stp>
        <stp>Mid</stp>
        <stp>30/12/2016</stp>
        <stp>30/12/2016</stp>
        <stp>[Fichier Market data Bloomberg Multicurve.xlsm]CHF!R36C75</stp>
        <tr r="BW36" s="7"/>
      </tp>
      <tp t="e">
        <v>#N/A</v>
        <stp/>
        <stp>##V3_BDHV12</stp>
        <stp>S0045D 3M BLC2 Curncy</stp>
        <stp>Mid</stp>
        <stp>30/12/2016</stp>
        <stp>30/12/2016</stp>
        <stp>[Fichier Market data Bloomberg Multicurve.xlsm]EUR!R19C77</stp>
        <tr r="BY19" s="4"/>
      </tp>
      <tp t="e">
        <v>#N/A</v>
        <stp/>
        <stp>##V3_BDHV12</stp>
        <stp>S0045Z 3M BLC2 Curncy</stp>
        <stp>Mid</stp>
        <stp>30/12/2016</stp>
        <stp>30/12/2016</stp>
        <stp>[Fichier Market data Bloomberg Multicurve.xlsm]EUR!R19C76</stp>
        <tr r="BX19" s="4"/>
      </tp>
      <tp t="e">
        <v>#N/A</v>
        <stp/>
        <stp>##V3_BDHV12</stp>
        <stp>S0022D 8Y BLC2 Curncy</stp>
        <stp>Mid</stp>
        <stp>30/12/2016</stp>
        <stp>30/12/2016</stp>
        <stp>[Fichier Market data Bloomberg Multicurve.xlsm]GBP!R56C81</stp>
        <tr r="CC56" s="6"/>
      </tp>
      <tp t="e">
        <v>#N/A</v>
        <stp/>
        <stp>##V3_BDHV12</stp>
        <stp>S0013D 6M BLC2 Curncy</stp>
        <stp>Mid</stp>
        <stp>30/12/2016</stp>
        <stp>30/12/2016</stp>
        <stp>[Fichier Market data Bloomberg Multicurve.xlsm]JPY!R20C80</stp>
        <tr r="CB20" s="8"/>
      </tp>
      <tp t="e">
        <v>#N/A</v>
        <stp/>
        <stp>##V3_BDHV12</stp>
        <stp>S0022Z 8Y BLC2 Curncy</stp>
        <stp>Mid</stp>
        <stp>30/12/2016</stp>
        <stp>30/12/2016</stp>
        <stp>[Fichier Market data Bloomberg Multicurve.xlsm]GBP!R56C80</stp>
        <tr r="CB56" s="6"/>
      </tp>
      <tp t="e">
        <v>#N/A</v>
        <stp/>
        <stp>##V3_BDHV12</stp>
        <stp>S0021Z 3M BLC2 Curncy</stp>
        <stp>Mid</stp>
        <stp>30/12/2016</stp>
        <stp>30/12/2016</stp>
        <stp>[Fichier Market data Bloomberg Multicurve.xlsm]CHF!R19C75</stp>
        <tr r="BW19" s="7"/>
      </tp>
      <tp t="e">
        <v>#N/A</v>
        <stp/>
        <stp>##V3_BDHV12</stp>
        <stp>S0021D 3M BLC2 Curncy</stp>
        <stp>Mid</stp>
        <stp>30/12/2016</stp>
        <stp>30/12/2016</stp>
        <stp>[Fichier Market data Bloomberg Multicurve.xlsm]CHF!R19C76</stp>
        <tr r="BX19" s="7"/>
      </tp>
      <tp t="e">
        <v>#N/A</v>
        <stp/>
        <stp>##V3_BDHV12</stp>
        <stp>S0013Z 9Y BLC2 Curncy</stp>
        <stp>Mid</stp>
        <stp>30/12/2016</stp>
        <stp>30/12/2016</stp>
        <stp>[Fichier Market data Bloomberg Multicurve.xlsm]JPY!R58C79</stp>
        <tr r="CA58" s="8"/>
      </tp>
      <tp t="e">
        <v>#N/A</v>
        <stp/>
        <stp>##V3_BDHV12</stp>
        <stp>S0045D 3Y BLC2 Curncy</stp>
        <stp>Mid</stp>
        <stp>30/12/2016</stp>
        <stp>30/12/2016</stp>
        <stp>[Fichier Market data Bloomberg Multicurve.xlsm]EUR!R36C77</stp>
        <tr r="BY36" s="4"/>
      </tp>
      <tp t="e">
        <v>#N/A</v>
        <stp/>
        <stp>##V3_BDHV12</stp>
        <stp>S0045Z 3Y BLC2 Curncy</stp>
        <stp>Mid</stp>
        <stp>30/12/2016</stp>
        <stp>30/12/2016</stp>
        <stp>[Fichier Market data Bloomberg Multicurve.xlsm]EUR!R36C76</stp>
        <tr r="BX36" s="4"/>
      </tp>
      <tp t="e">
        <v>#N/A</v>
        <stp/>
        <stp>##V3_BDHV12</stp>
        <stp>S0022Z 8M BLC2 Curncy</stp>
        <stp>Mid</stp>
        <stp>30/12/2016</stp>
        <stp>30/12/2016</stp>
        <stp>[Fichier Market data Bloomberg Multicurve.xlsm]GBP!R24C80</stp>
        <tr r="CB24" s="6"/>
      </tp>
      <tp t="e">
        <v>#N/A</v>
        <stp/>
        <stp>##V3_BDHV12</stp>
        <stp>S0022D 8M BLC2 Curncy</stp>
        <stp>Mid</stp>
        <stp>30/12/2016</stp>
        <stp>30/12/2016</stp>
        <stp>[Fichier Market data Bloomberg Multicurve.xlsm]GBP!R24C81</stp>
        <tr r="CC24" s="6"/>
      </tp>
      <tp t="e">
        <v>#N/A</v>
        <stp/>
        <stp>##V3_BDHV12</stp>
        <stp>S0013D 6Y BLC2 Curncy</stp>
        <stp>Mid</stp>
        <stp>30/12/2016</stp>
        <stp>30/12/2016</stp>
        <stp>[Fichier Market data Bloomberg Multicurve.xlsm]JPY!R46C80</stp>
        <tr r="CB46" s="8"/>
      </tp>
      <tp t="e">
        <v>#N/A</v>
        <stp/>
        <stp>##V3_BDHV12</stp>
        <stp>S0045Z 2D BLC2 Curncy</stp>
        <stp>Mid</stp>
        <stp>30/12/2016</stp>
        <stp>30/12/2016</stp>
        <stp>[Fichier Market data Bloomberg Multicurve.xlsm]EUR!R14C76</stp>
        <tr r="BX14" s="4"/>
      </tp>
      <tp t="e">
        <v>#N/A</v>
        <stp/>
        <stp>##V3_BDHV12</stp>
        <stp>S0045D 2D BLC2 Curncy</stp>
        <stp>Mid</stp>
        <stp>30/12/2016</stp>
        <stp>30/12/2016</stp>
        <stp>[Fichier Market data Bloomberg Multicurve.xlsm]EUR!R14C77</stp>
        <tr r="BY14" s="4"/>
      </tp>
      <tp t="e">
        <v>#N/A</v>
        <stp/>
        <stp>##V3_BDHV12</stp>
        <stp>S0021D 2Y BLC2 Curncy</stp>
        <stp>Mid</stp>
        <stp>30/12/2016</stp>
        <stp>30/12/2016</stp>
        <stp>[Fichier Market data Bloomberg Multicurve.xlsm]CHF!R32C76</stp>
        <tr r="BX32" s="7"/>
      </tp>
      <tp t="e">
        <v>#N/A</v>
        <stp/>
        <stp>##V3_BDHV12</stp>
        <stp>S0013Z 8M BLC2 Curncy</stp>
        <stp>Mid</stp>
        <stp>30/12/2016</stp>
        <stp>30/12/2016</stp>
        <stp>[Fichier Market data Bloomberg Multicurve.xlsm]JPY!R22C79</stp>
        <tr r="CA22" s="8"/>
      </tp>
      <tp t="e">
        <v>#N/A</v>
        <stp/>
        <stp>##V3_BDHV12</stp>
        <stp>S0021Z 2Y BLC2 Curncy</stp>
        <stp>Mid</stp>
        <stp>30/12/2016</stp>
        <stp>30/12/2016</stp>
        <stp>[Fichier Market data Bloomberg Multicurve.xlsm]CHF!R32C75</stp>
        <tr r="BW32" s="7"/>
      </tp>
      <tp t="e">
        <v>#N/A</v>
        <stp/>
        <stp>##V3_BDHV12</stp>
        <stp>S0021D 2W BLC2 Curncy</stp>
        <stp>Mid</stp>
        <stp>30/12/2016</stp>
        <stp>30/12/2016</stp>
        <stp>[Fichier Market data Bloomberg Multicurve.xlsm]CHF!R16C76</stp>
        <tr r="BX16" s="7"/>
      </tp>
      <tp t="e">
        <v>#N/A</v>
        <stp/>
        <stp>##V3_BDHV12</stp>
        <stp>S0045D 2M BLC2 Curncy</stp>
        <stp>Mid</stp>
        <stp>30/12/2016</stp>
        <stp>30/12/2016</stp>
        <stp>[Fichier Market data Bloomberg Multicurve.xlsm]EUR!R18C77</stp>
        <tr r="BY18" s="4"/>
      </tp>
      <tp t="e">
        <v>#N/A</v>
        <stp/>
        <stp>##V3_BDHV12</stp>
        <stp>S0021Z 2W BLC2 Curncy</stp>
        <stp>Mid</stp>
        <stp>30/12/2016</stp>
        <stp>30/12/2016</stp>
        <stp>[Fichier Market data Bloomberg Multicurve.xlsm]CHF!R16C75</stp>
        <tr r="BW16" s="7"/>
      </tp>
      <tp t="e">
        <v>#N/A</v>
        <stp/>
        <stp>##V3_BDHV12</stp>
        <stp>S0045Z 2M BLC2 Curncy</stp>
        <stp>Mid</stp>
        <stp>30/12/2016</stp>
        <stp>30/12/2016</stp>
        <stp>[Fichier Market data Bloomberg Multicurve.xlsm]EUR!R18C76</stp>
        <tr r="BX18" s="4"/>
      </tp>
      <tp t="e">
        <v>#N/A</v>
        <stp/>
        <stp>##V3_BDHV12</stp>
        <stp>S0013D 7M BLC2 Curncy</stp>
        <stp>Mid</stp>
        <stp>30/12/2016</stp>
        <stp>30/12/2016</stp>
        <stp>[Fichier Market data Bloomberg Multicurve.xlsm]JPY!R21C80</stp>
        <tr r="CB21" s="8"/>
      </tp>
      <tp t="e">
        <v>#N/A</v>
        <stp/>
        <stp>##V3_BDHV12</stp>
        <stp>S0022Z 9Y BLC2 Curncy</stp>
        <stp>Mid</stp>
        <stp>30/12/2016</stp>
        <stp>30/12/2016</stp>
        <stp>[Fichier Market data Bloomberg Multicurve.xlsm]GBP!R60C80</stp>
        <tr r="CB60" s="6"/>
      </tp>
      <tp t="e">
        <v>#N/A</v>
        <stp/>
        <stp>##V3_BDHV12</stp>
        <stp>S0022D 9Y BLC2 Curncy</stp>
        <stp>Mid</stp>
        <stp>30/12/2016</stp>
        <stp>30/12/2016</stp>
        <stp>[Fichier Market data Bloomberg Multicurve.xlsm]GBP!R60C81</stp>
        <tr r="CC60" s="6"/>
      </tp>
      <tp t="e">
        <v>#N/A</v>
        <stp/>
        <stp>##V3_BDHV12</stp>
        <stp>S0045D 2W BLC2 Curncy</stp>
        <stp>Mid</stp>
        <stp>30/12/2016</stp>
        <stp>30/12/2016</stp>
        <stp>[Fichier Market data Bloomberg Multicurve.xlsm]EUR!R16C77</stp>
        <tr r="BY16" s="4"/>
      </tp>
      <tp t="e">
        <v>#N/A</v>
        <stp/>
        <stp>##V3_BDHV12</stp>
        <stp>S0021Z 2M BLC2 Curncy</stp>
        <stp>Mid</stp>
        <stp>30/12/2016</stp>
        <stp>30/12/2016</stp>
        <stp>[Fichier Market data Bloomberg Multicurve.xlsm]CHF!R18C75</stp>
        <tr r="BW18" s="7"/>
      </tp>
      <tp t="e">
        <v>#N/A</v>
        <stp/>
        <stp>##V3_BDHV12</stp>
        <stp>S0045Z 2W BLC2 Curncy</stp>
        <stp>Mid</stp>
        <stp>30/12/2016</stp>
        <stp>30/12/2016</stp>
        <stp>[Fichier Market data Bloomberg Multicurve.xlsm]EUR!R16C76</stp>
        <tr r="BX16" s="4"/>
      </tp>
      <tp t="e">
        <v>#N/A</v>
        <stp/>
        <stp>##V3_BDHV12</stp>
        <stp>S0021D 2M BLC2 Curncy</stp>
        <stp>Mid</stp>
        <stp>30/12/2016</stp>
        <stp>30/12/2016</stp>
        <stp>[Fichier Market data Bloomberg Multicurve.xlsm]CHF!R18C76</stp>
        <tr r="BX18" s="7"/>
      </tp>
      <tp t="e">
        <v>#N/A</v>
        <stp/>
        <stp>##V3_BDHV12</stp>
        <stp>S0013Z 8Y BLC2 Curncy</stp>
        <stp>Mid</stp>
        <stp>30/12/2016</stp>
        <stp>30/12/2016</stp>
        <stp>[Fichier Market data Bloomberg Multicurve.xlsm]JPY!R54C79</stp>
        <tr r="CA54" s="8"/>
      </tp>
      <tp t="e">
        <v>#N/A</v>
        <stp/>
        <stp>##V3_BDHV12</stp>
        <stp>S0021Z 2D BLC2 Curncy</stp>
        <stp>Mid</stp>
        <stp>30/12/2016</stp>
        <stp>30/12/2016</stp>
        <stp>[Fichier Market data Bloomberg Multicurve.xlsm]CHF!R14C75</stp>
        <tr r="BW14" s="7"/>
      </tp>
      <tp t="e">
        <v>#N/A</v>
        <stp/>
        <stp>##V3_BDHV12</stp>
        <stp>S0021D 2D BLC2 Curncy</stp>
        <stp>Mid</stp>
        <stp>30/12/2016</stp>
        <stp>30/12/2016</stp>
        <stp>[Fichier Market data Bloomberg Multicurve.xlsm]CHF!R14C76</stp>
        <tr r="BX14" s="7"/>
      </tp>
      <tp t="e">
        <v>#N/A</v>
        <stp/>
        <stp>##V3_BDHV12</stp>
        <stp>S0045D 2Y BLC2 Curncy</stp>
        <stp>Mid</stp>
        <stp>30/12/2016</stp>
        <stp>30/12/2016</stp>
        <stp>[Fichier Market data Bloomberg Multicurve.xlsm]EUR!R32C77</stp>
        <tr r="BY32" s="4"/>
      </tp>
      <tp t="e">
        <v>#N/A</v>
        <stp/>
        <stp>##V3_BDHV12</stp>
        <stp>S0045Z 2Y BLC2 Curncy</stp>
        <stp>Mid</stp>
        <stp>30/12/2016</stp>
        <stp>30/12/2016</stp>
        <stp>[Fichier Market data Bloomberg Multicurve.xlsm]EUR!R32C76</stp>
        <tr r="BX32" s="4"/>
      </tp>
      <tp t="e">
        <v>#N/A</v>
        <stp/>
        <stp>##V3_BDHV12</stp>
        <stp>S0013D 7Y BLC2 Curncy</stp>
        <stp>Mid</stp>
        <stp>30/12/2016</stp>
        <stp>30/12/2016</stp>
        <stp>[Fichier Market data Bloomberg Multicurve.xlsm]JPY!R50C80</stp>
        <tr r="CB50" s="8"/>
      </tp>
      <tp t="e">
        <v>#N/A</v>
        <stp/>
        <stp>##V3_BDHV12</stp>
        <stp>S0022Z 9M BLC2 Curncy</stp>
        <stp>Mid</stp>
        <stp>30/12/2016</stp>
        <stp>30/12/2016</stp>
        <stp>[Fichier Market data Bloomberg Multicurve.xlsm]GBP!R25C80</stp>
        <tr r="CB25" s="6"/>
      </tp>
      <tp t="e">
        <v>#N/A</v>
        <stp/>
        <stp>##V3_BDHV12</stp>
        <stp>S0022D 9M BLC2 Curncy</stp>
        <stp>Mid</stp>
        <stp>30/12/2016</stp>
        <stp>30/12/2016</stp>
        <stp>[Fichier Market data Bloomberg Multicurve.xlsm]GBP!R25C81</stp>
        <tr r="CC25" s="6"/>
      </tp>
      <tp t="e">
        <v>#N/A</v>
        <stp/>
        <stp>##V3_BDHV12</stp>
        <stp>S0045Z 1D BLC2 Curncy</stp>
        <stp>Mid</stp>
        <stp>30/12/2016</stp>
        <stp>30/12/2016</stp>
        <stp>[Fichier Market data Bloomberg Multicurve.xlsm]EUR!R13C76</stp>
        <tr r="BX13" s="4"/>
      </tp>
      <tp t="e">
        <v>#N/A</v>
        <stp/>
        <stp>##V3_BDHV12</stp>
        <stp>S0045D 1D BLC2 Curncy</stp>
        <stp>Mid</stp>
        <stp>30/12/2016</stp>
        <stp>30/12/2016</stp>
        <stp>[Fichier Market data Bloomberg Multicurve.xlsm]EUR!R13C77</stp>
        <tr r="BY13" s="4"/>
      </tp>
      <tp t="e">
        <v>#N/A</v>
        <stp/>
        <stp>##V3_BDHV12</stp>
        <stp>S0021D 1Y BLC2 Curncy</stp>
        <stp>Mid</stp>
        <stp>30/12/2016</stp>
        <stp>30/12/2016</stp>
        <stp>[Fichier Market data Bloomberg Multicurve.xlsm]CHF!R28C76</stp>
        <tr r="BX28" s="7"/>
      </tp>
      <tp t="e">
        <v>#N/A</v>
        <stp/>
        <stp>##V3_BDHV12</stp>
        <stp>S0021Z 1Y BLC2 Curncy</stp>
        <stp>Mid</stp>
        <stp>30/12/2016</stp>
        <stp>30/12/2016</stp>
        <stp>[Fichier Market data Bloomberg Multicurve.xlsm]CHF!R28C75</stp>
        <tr r="BW28" s="7"/>
      </tp>
      <tp t="e">
        <v>#N/A</v>
        <stp/>
        <stp>##V3_BDHV12</stp>
        <stp>S0021D 1W BLC2 Curncy</stp>
        <stp>Mid</stp>
        <stp>30/12/2016</stp>
        <stp>30/12/2016</stp>
        <stp>[Fichier Market data Bloomberg Multicurve.xlsm]CHF!R15C76</stp>
        <tr r="BX15" s="7"/>
      </tp>
      <tp t="e">
        <v>#N/A</v>
        <stp/>
        <stp>##V3_BDHV12</stp>
        <stp>S0045D 1M BLC2 Curncy</stp>
        <stp>Mid</stp>
        <stp>30/12/2016</stp>
        <stp>30/12/2016</stp>
        <stp>[Fichier Market data Bloomberg Multicurve.xlsm]EUR!R17C77</stp>
        <tr r="BY17" s="4"/>
      </tp>
      <tp t="e">
        <v>#N/A</v>
        <stp/>
        <stp>##V3_BDHV12</stp>
        <stp>S0021Z 1W BLC2 Curncy</stp>
        <stp>Mid</stp>
        <stp>30/12/2016</stp>
        <stp>30/12/2016</stp>
        <stp>[Fichier Market data Bloomberg Multicurve.xlsm]CHF!R15C75</stp>
        <tr r="BW15" s="7"/>
      </tp>
      <tp t="e">
        <v>#N/A</v>
        <stp/>
        <stp>##V3_BDHV12</stp>
        <stp>S0045Z 1M BLC2 Curncy</stp>
        <stp>Mid</stp>
        <stp>30/12/2016</stp>
        <stp>30/12/2016</stp>
        <stp>[Fichier Market data Bloomberg Multicurve.xlsm]EUR!R17C76</stp>
        <tr r="BX17" s="4"/>
      </tp>
      <tp t="e">
        <v>#N/A</v>
        <stp/>
        <stp>##V3_BDHV12</stp>
        <stp>S0013D 4M BLC2 Curncy</stp>
        <stp>Mid</stp>
        <stp>30/12/2016</stp>
        <stp>30/12/2016</stp>
        <stp>[Fichier Market data Bloomberg Multicurve.xlsm]JPY!R18C80</stp>
        <tr r="CB18" s="8"/>
      </tp>
      <tp t="e">
        <v>#N/A</v>
        <stp/>
        <stp>##V3_BDHV12</stp>
        <stp>S0045D 1W BLC2 Curncy</stp>
        <stp>Mid</stp>
        <stp>30/12/2016</stp>
        <stp>30/12/2016</stp>
        <stp>[Fichier Market data Bloomberg Multicurve.xlsm]EUR!R15C77</stp>
        <tr r="BY15" s="4"/>
      </tp>
      <tp t="e">
        <v>#N/A</v>
        <stp/>
        <stp>##V3_BDHV12</stp>
        <stp>S0021Z 1M BLC2 Curncy</stp>
        <stp>Mid</stp>
        <stp>30/12/2016</stp>
        <stp>30/12/2016</stp>
        <stp>[Fichier Market data Bloomberg Multicurve.xlsm]CHF!R17C75</stp>
        <tr r="BW17" s="7"/>
      </tp>
      <tp t="e">
        <v>#N/A</v>
        <stp/>
        <stp>##V3_BDHV12</stp>
        <stp>S0045Z 1W BLC2 Curncy</stp>
        <stp>Mid</stp>
        <stp>30/12/2016</stp>
        <stp>30/12/2016</stp>
        <stp>[Fichier Market data Bloomberg Multicurve.xlsm]EUR!R15C76</stp>
        <tr r="BX15" s="4"/>
      </tp>
      <tp t="e">
        <v>#N/A</v>
        <stp/>
        <stp>##V3_BDHV12</stp>
        <stp>S0021D 1M BLC2 Curncy</stp>
        <stp>Mid</stp>
        <stp>30/12/2016</stp>
        <stp>30/12/2016</stp>
        <stp>[Fichier Market data Bloomberg Multicurve.xlsm]CHF!R17C76</stp>
        <tr r="BX17" s="7"/>
      </tp>
      <tp t="e">
        <v>#N/A</v>
        <stp/>
        <stp>##V3_BDHV12</stp>
        <stp>S0013D 4Y BLC2 Curncy</stp>
        <stp>Mid</stp>
        <stp>30/12/2016</stp>
        <stp>30/12/2016</stp>
        <stp>[Fichier Market data Bloomberg Multicurve.xlsm]JPY!R38C80</stp>
        <tr r="CB38" s="8"/>
      </tp>
      <tp t="e">
        <v>#N/A</v>
        <stp/>
        <stp>##V3_BDHV12</stp>
        <stp>S0021Z 1D BLC2 Curncy</stp>
        <stp>Mid</stp>
        <stp>30/12/2016</stp>
        <stp>30/12/2016</stp>
        <stp>[Fichier Market data Bloomberg Multicurve.xlsm]CHF!R13C75</stp>
        <tr r="BW13" s="7"/>
      </tp>
      <tp t="e">
        <v>#N/A</v>
        <stp/>
        <stp>##V3_BDHV12</stp>
        <stp>S0021D 1D BLC2 Curncy</stp>
        <stp>Mid</stp>
        <stp>30/12/2016</stp>
        <stp>30/12/2016</stp>
        <stp>[Fichier Market data Bloomberg Multicurve.xlsm]CHF!R13C76</stp>
        <tr r="BX13" s="7"/>
      </tp>
      <tp t="e">
        <v>#N/A</v>
        <stp/>
        <stp>##V3_BDHV12</stp>
        <stp>S0045Z 1Y BLC2 Curncy</stp>
        <stp>Mid</stp>
        <stp>30/12/2016</stp>
        <stp>30/12/2016</stp>
        <stp>[Fichier Market data Bloomberg Multicurve.xlsm]EUR!R28C76</stp>
        <tr r="BX28" s="4"/>
      </tp>
      <tp t="e">
        <v>#N/A</v>
        <stp/>
        <stp>##V3_BDHV12</stp>
        <stp>S0045D 1Y BLC2 Curncy</stp>
        <stp>Mid</stp>
        <stp>30/12/2016</stp>
        <stp>30/12/2016</stp>
        <stp>[Fichier Market data Bloomberg Multicurve.xlsm]EUR!R28C77</stp>
        <tr r="BY28" s="4"/>
      </tp>
      <tp t="e">
        <v>#N/A</v>
        <stp/>
        <stp>##V3_BDHV12</stp>
        <stp>S0013D 5M BLC2 Curncy</stp>
        <stp>Mid</stp>
        <stp>30/12/2016</stp>
        <stp>30/12/2016</stp>
        <stp>[Fichier Market data Bloomberg Multicurve.xlsm]JPY!R19C80</stp>
        <tr r="CB19" s="8"/>
      </tp>
      <tp t="e">
        <v>#N/A</v>
        <stp/>
        <stp>##V3_BDHV12</stp>
        <stp>S0013D 5Y BLC2 Curncy</stp>
        <stp>Mid</stp>
        <stp>30/12/2016</stp>
        <stp>30/12/2016</stp>
        <stp>[Fichier Market data Bloomberg Multicurve.xlsm]JPY!R42C80</stp>
        <tr r="CB42" s="8"/>
      </tp>
      <tp t="e">
        <v>#N/A</v>
        <stp/>
        <stp>##V3_BDHV12</stp>
        <stp>S0013Z 5M BLC2 Curncy</stp>
        <stp>Mid</stp>
        <stp>30/12/2016</stp>
        <stp>30/12/2016</stp>
        <stp>[Fichier Market data Bloomberg Multicurve.xlsm]JPY!R19C79</stp>
        <tr r="CA19" s="8"/>
      </tp>
      <tp t="e">
        <v>#N/A</v>
        <stp/>
        <stp>##V3_BDHV12</stp>
        <stp>S0022Z 4Y BLC2 Curncy</stp>
        <stp>Mid</stp>
        <stp>30/12/2016</stp>
        <stp>30/12/2016</stp>
        <stp>[Fichier Market data Bloomberg Multicurve.xlsm]GBP!R40C80</stp>
        <tr r="CB40" s="6"/>
      </tp>
      <tp t="e">
        <v>#N/A</v>
        <stp/>
        <stp>##V3_BDHV12</stp>
        <stp>S0022D 4Y BLC2 Curncy</stp>
        <stp>Mid</stp>
        <stp>30/12/2016</stp>
        <stp>30/12/2016</stp>
        <stp>[Fichier Market data Bloomberg Multicurve.xlsm]GBP!R40C81</stp>
        <tr r="CC40" s="6"/>
      </tp>
      <tp t="e">
        <v>#N/A</v>
        <stp/>
        <stp>##V3_BDHV12</stp>
        <stp>S0013Z 5Y BLC2 Curncy</stp>
        <stp>Mid</stp>
        <stp>30/12/2016</stp>
        <stp>30/12/2016</stp>
        <stp>[Fichier Market data Bloomberg Multicurve.xlsm]JPY!R42C79</stp>
        <tr r="CA42" s="8"/>
      </tp>
      <tp t="e">
        <v>#N/A</v>
        <stp/>
        <stp>##V3_BDHV12</stp>
        <stp>S0022Z 4M BLC2 Curncy</stp>
        <stp>Mid</stp>
        <stp>30/12/2016</stp>
        <stp>30/12/2016</stp>
        <stp>[Fichier Market data Bloomberg Multicurve.xlsm]GBP!R20C80</stp>
        <tr r="CB20" s="6"/>
      </tp>
      <tp t="e">
        <v>#N/A</v>
        <stp/>
        <stp>##V3_BDHV12</stp>
        <stp>S0022D 4M BLC2 Curncy</stp>
        <stp>Mid</stp>
        <stp>30/12/2016</stp>
        <stp>30/12/2016</stp>
        <stp>[Fichier Market data Bloomberg Multicurve.xlsm]GBP!R20C81</stp>
        <tr r="CC20" s="6"/>
      </tp>
      <tp t="e">
        <v>#N/A</v>
        <stp/>
        <stp>##V3_BDHV12</stp>
        <stp>S0013Z 4M BLC2 Curncy</stp>
        <stp>Mid</stp>
        <stp>30/12/2016</stp>
        <stp>30/12/2016</stp>
        <stp>[Fichier Market data Bloomberg Multicurve.xlsm]JPY!R18C79</stp>
        <tr r="CA18" s="8"/>
      </tp>
      <tp t="e">
        <v>#N/A</v>
        <stp/>
        <stp>##V3_BDHV12</stp>
        <stp>S0022Z 5Y BLC2 Curncy</stp>
        <stp>Mid</stp>
        <stp>30/12/2016</stp>
        <stp>30/12/2016</stp>
        <stp>[Fichier Market data Bloomberg Multicurve.xlsm]GBP!R44C80</stp>
        <tr r="CB44" s="6"/>
      </tp>
      <tp t="e">
        <v>#N/A</v>
        <stp/>
        <stp>##V3_BDHV12</stp>
        <stp>S0022D 5Y BLC2 Curncy</stp>
        <stp>Mid</stp>
        <stp>30/12/2016</stp>
        <stp>30/12/2016</stp>
        <stp>[Fichier Market data Bloomberg Multicurve.xlsm]GBP!R44C81</stp>
        <tr r="CC44" s="6"/>
      </tp>
      <tp t="e">
        <v>#N/A</v>
        <stp/>
        <stp>##V3_BDHV12</stp>
        <stp>S0013Z 4Y BLC2 Curncy</stp>
        <stp>Mid</stp>
        <stp>30/12/2016</stp>
        <stp>30/12/2016</stp>
        <stp>[Fichier Market data Bloomberg Multicurve.xlsm]JPY!R38C79</stp>
        <tr r="CA38" s="8"/>
      </tp>
      <tp t="e">
        <v>#N/A</v>
        <stp/>
        <stp>##V3_BDHV12</stp>
        <stp>S0022Z 5M BLC2 Curncy</stp>
        <stp>Mid</stp>
        <stp>30/12/2016</stp>
        <stp>30/12/2016</stp>
        <stp>[Fichier Market data Bloomberg Multicurve.xlsm]GBP!R21C80</stp>
        <tr r="CB21" s="6"/>
      </tp>
      <tp t="e">
        <v>#N/A</v>
        <stp/>
        <stp>##V3_BDHV12</stp>
        <stp>S0022D 5M BLC2 Curncy</stp>
        <stp>Mid</stp>
        <stp>30/12/2016</stp>
        <stp>30/12/2016</stp>
        <stp>[Fichier Market data Bloomberg Multicurve.xlsm]GBP!R21C81</stp>
        <tr r="CC21" s="6"/>
      </tp>
      <tp t="e">
        <v>#N/A</v>
        <stp/>
        <stp>##V3_BDHV12</stp>
        <stp>S0013Z 7M BLC2 Curncy</stp>
        <stp>Mid</stp>
        <stp>30/12/2016</stp>
        <stp>30/12/2016</stp>
        <stp>[Fichier Market data Bloomberg Multicurve.xlsm]JPY!R21C79</stp>
        <tr r="CA21" s="8"/>
      </tp>
      <tp t="e">
        <v>#N/A</v>
        <stp/>
        <stp>##V3_BDHV12</stp>
        <stp>S0022Z 6Y BLC2 Curncy</stp>
        <stp>Mid</stp>
        <stp>30/12/2016</stp>
        <stp>30/12/2016</stp>
        <stp>[Fichier Market data Bloomberg Multicurve.xlsm]GBP!R48C80</stp>
        <tr r="CB48" s="6"/>
      </tp>
      <tp t="e">
        <v>#N/A</v>
        <stp/>
        <stp>##V3_BDHV12</stp>
        <stp>S0022D 6Y BLC2 Curncy</stp>
        <stp>Mid</stp>
        <stp>30/12/2016</stp>
        <stp>30/12/2016</stp>
        <stp>[Fichier Market data Bloomberg Multicurve.xlsm]GBP!R48C81</stp>
        <tr r="CC48" s="6"/>
      </tp>
      <tp t="e">
        <v>#N/A</v>
        <stp/>
        <stp>##V3_BDHV12</stp>
        <stp>S0013D 8M BLC2 Curncy</stp>
        <stp>Mid</stp>
        <stp>30/12/2016</stp>
        <stp>30/12/2016</stp>
        <stp>[Fichier Market data Bloomberg Multicurve.xlsm]JPY!R22C80</stp>
        <tr r="CB22" s="8"/>
      </tp>
      <tp t="e">
        <v>#N/A</v>
        <stp/>
        <stp>##V3_BDHV12</stp>
        <stp>S0013Z 7Y BLC2 Curncy</stp>
        <stp>Mid</stp>
        <stp>30/12/2016</stp>
        <stp>30/12/2016</stp>
        <stp>[Fichier Market data Bloomberg Multicurve.xlsm]JPY!R50C79</stp>
        <tr r="CA50" s="8"/>
      </tp>
      <tp t="e">
        <v>#N/A</v>
        <stp/>
        <stp>##V3_BDHV12</stp>
        <stp>S0013D 8Y BLC2 Curncy</stp>
        <stp>Mid</stp>
        <stp>30/12/2016</stp>
        <stp>30/12/2016</stp>
        <stp>[Fichier Market data Bloomberg Multicurve.xlsm]JPY!R54C80</stp>
        <tr r="CB54" s="8"/>
      </tp>
      <tp t="e">
        <v>#N/A</v>
        <stp/>
        <stp>##V3_BDHV12</stp>
        <stp>S0022Z 6M BLC2 Curncy</stp>
        <stp>Mid</stp>
        <stp>30/12/2016</stp>
        <stp>30/12/2016</stp>
        <stp>[Fichier Market data Bloomberg Multicurve.xlsm]GBP!R22C80</stp>
        <tr r="CB22" s="6"/>
      </tp>
      <tp t="e">
        <v>#N/A</v>
        <stp/>
        <stp>##V3_BDHV12</stp>
        <stp>S0022D 6M BLC2 Curncy</stp>
        <stp>Mid</stp>
        <stp>30/12/2016</stp>
        <stp>30/12/2016</stp>
        <stp>[Fichier Market data Bloomberg Multicurve.xlsm]GBP!R22C81</stp>
        <tr r="CC22" s="6"/>
      </tp>
      <tp t="e">
        <v>#N/A</v>
        <stp/>
        <stp>##V3_BDHV12</stp>
        <stp>S0013Z 6M BLC2 Curncy</stp>
        <stp>Mid</stp>
        <stp>30/12/2016</stp>
        <stp>30/12/2016</stp>
        <stp>[Fichier Market data Bloomberg Multicurve.xlsm]JPY!R20C79</stp>
        <tr r="CA20" s="8"/>
      </tp>
      <tp t="e">
        <v>#N/A</v>
        <stp/>
        <stp>##V3_BDHV12</stp>
        <stp>S0022D 7Y BLC2 Curncy</stp>
        <stp>Mid</stp>
        <stp>30/12/2016</stp>
        <stp>30/12/2016</stp>
        <stp>[Fichier Market data Bloomberg Multicurve.xlsm]GBP!R52C81</stp>
        <tr r="CC52" s="6"/>
      </tp>
      <tp t="e">
        <v>#N/A</v>
        <stp/>
        <stp>##V3_BDHV12</stp>
        <stp>S0013D 9M BLC2 Curncy</stp>
        <stp>Mid</stp>
        <stp>30/12/2016</stp>
        <stp>30/12/2016</stp>
        <stp>[Fichier Market data Bloomberg Multicurve.xlsm]JPY!R23C80</stp>
        <tr r="CB23" s="8"/>
      </tp>
      <tp t="e">
        <v>#N/A</v>
        <stp/>
        <stp>##V3_BDHV12</stp>
        <stp>S0022Z 7Y BLC2 Curncy</stp>
        <stp>Mid</stp>
        <stp>30/12/2016</stp>
        <stp>30/12/2016</stp>
        <stp>[Fichier Market data Bloomberg Multicurve.xlsm]GBP!R52C80</stp>
        <tr r="CB52" s="6"/>
      </tp>
      <tp t="e">
        <v>#N/A</v>
        <stp/>
        <stp>##V3_BDHV12</stp>
        <stp>S0013Z 6Y BLC2 Curncy</stp>
        <stp>Mid</stp>
        <stp>30/12/2016</stp>
        <stp>30/12/2016</stp>
        <stp>[Fichier Market data Bloomberg Multicurve.xlsm]JPY!R46C79</stp>
        <tr r="CA46" s="8"/>
      </tp>
      <tp t="e">
        <v>#N/A</v>
        <stp/>
        <stp>##V3_BDHV12</stp>
        <stp>S0013D 9Y BLC2 Curncy</stp>
        <stp>Mid</stp>
        <stp>30/12/2016</stp>
        <stp>30/12/2016</stp>
        <stp>[Fichier Market data Bloomberg Multicurve.xlsm]JPY!R58C80</stp>
        <tr r="CB58" s="8"/>
      </tp>
      <tp t="e">
        <v>#N/A</v>
        <stp/>
        <stp>##V3_BDHV12</stp>
        <stp>S0022Z 7M BLC2 Curncy</stp>
        <stp>Mid</stp>
        <stp>30/12/2016</stp>
        <stp>30/12/2016</stp>
        <stp>[Fichier Market data Bloomberg Multicurve.xlsm]GBP!R23C80</stp>
        <tr r="CB23" s="6"/>
      </tp>
      <tp t="e">
        <v>#N/A</v>
        <stp/>
        <stp>##V3_BDHV12</stp>
        <stp>S0022D 7M BLC2 Curncy</stp>
        <stp>Mid</stp>
        <stp>30/12/2016</stp>
        <stp>30/12/2016</stp>
        <stp>[Fichier Market data Bloomberg Multicurve.xlsm]GBP!R23C81</stp>
        <tr r="CC23" s="6"/>
      </tp>
      <tp t="e">
        <v>#N/A</v>
        <stp/>
        <stp>##V3_BDHV12</stp>
        <stp>S0013Z 1M BLC2 Curncy</stp>
        <stp>Mid</stp>
        <stp>30/12/2016</stp>
        <stp>30/12/2016</stp>
        <stp>[Fichier Market data Bloomberg Multicurve.xlsm]JPY!R15C79</stp>
        <tr r="CA15" s="8"/>
      </tp>
      <tp t="e">
        <v>#N/A</v>
        <stp/>
        <stp>##V3_BDHV12</stp>
        <stp>S0013Z 1Y BLC2 Curncy</stp>
        <stp>Mid</stp>
        <stp>30/12/2016</stp>
        <stp>30/12/2016</stp>
        <stp>[Fichier Market data Bloomberg Multicurve.xlsm]JPY!R26C79</stp>
        <tr r="CA26" s="8"/>
      </tp>
      <tp t="e">
        <v>#N/A</v>
        <stp/>
        <stp>##V3_BDHV12</stp>
        <stp>S0013Z 1W BLC2 Curncy</stp>
        <stp>Mid</stp>
        <stp>30/12/2016</stp>
        <stp>30/12/2016</stp>
        <stp>[Fichier Market data Bloomberg Multicurve.xlsm]JPY!R13C79</stp>
        <tr r="CA13" s="8"/>
      </tp>
      <tp t="e">
        <v>#N/A</v>
        <stp/>
        <stp>##V3_BDHV12</stp>
        <stp>S0022D 1W BLC2 Curncy</stp>
        <stp>Mid</stp>
        <stp>30/12/2016</stp>
        <stp>30/12/2016</stp>
        <stp>[Fichier Market data Bloomberg Multicurve.xlsm]GBP!R15C81</stp>
        <tr r="CC15" s="6"/>
      </tp>
      <tp t="e">
        <v>#N/A</v>
        <stp/>
        <stp>##V3_BDHV12</stp>
        <stp>S0022Z 1W BLC2 Curncy</stp>
        <stp>Mid</stp>
        <stp>30/12/2016</stp>
        <stp>30/12/2016</stp>
        <stp>[Fichier Market data Bloomberg Multicurve.xlsm]GBP!R15C80</stp>
        <tr r="CB15" s="6"/>
      </tp>
      <tp t="e">
        <v>#N/A</v>
        <stp/>
        <stp>##V3_BDHV12</stp>
        <stp>S0022Z 1Y BLC2 Curncy</stp>
        <stp>Mid</stp>
        <stp>30/12/2016</stp>
        <stp>30/12/2016</stp>
        <stp>[Fichier Market data Bloomberg Multicurve.xlsm]GBP!R28C80</stp>
        <tr r="CB28" s="6"/>
      </tp>
      <tp t="e">
        <v>#N/A</v>
        <stp/>
        <stp>##V3_BDHV12</stp>
        <stp>S0022D 1Y BLC2 Curncy</stp>
        <stp>Mid</stp>
        <stp>30/12/2016</stp>
        <stp>30/12/2016</stp>
        <stp>[Fichier Market data Bloomberg Multicurve.xlsm]GBP!R28C81</stp>
        <tr r="CC28" s="6"/>
      </tp>
      <tp t="e">
        <v>#N/A</v>
        <stp/>
        <stp>##V3_BDHV12</stp>
        <stp>S0022Z 1D BLC2 Curncy</stp>
        <stp>Mid</stp>
        <stp>30/12/2016</stp>
        <stp>30/12/2016</stp>
        <stp>[Fichier Market data Bloomberg Multicurve.xlsm]GBP!R13C80</stp>
        <tr r="CB13" s="6"/>
      </tp>
      <tp t="e">
        <v>#N/A</v>
        <stp/>
        <stp>##V3_BDHV12</stp>
        <stp>S0022D 1D BLC2 Curncy</stp>
        <stp>Mid</stp>
        <stp>30/12/2016</stp>
        <stp>30/12/2016</stp>
        <stp>[Fichier Market data Bloomberg Multicurve.xlsm]GBP!R13C81</stp>
        <tr r="CC13" s="6"/>
      </tp>
      <tp t="e">
        <v>#N/A</v>
        <stp/>
        <stp>##V3_BDHV12</stp>
        <stp>S0022D 1M BLC2 Curncy</stp>
        <stp>Mid</stp>
        <stp>30/12/2016</stp>
        <stp>30/12/2016</stp>
        <stp>[Fichier Market data Bloomberg Multicurve.xlsm]GBP!R17C81</stp>
        <tr r="CC17" s="6"/>
      </tp>
      <tp t="e">
        <v>#N/A</v>
        <stp/>
        <stp>##V3_BDHV12</stp>
        <stp>S0022Z 1M BLC2 Curncy</stp>
        <stp>Mid</stp>
        <stp>30/12/2016</stp>
        <stp>30/12/2016</stp>
        <stp>[Fichier Market data Bloomberg Multicurve.xlsm]GBP!R17C80</stp>
        <tr r="CB17" s="6"/>
      </tp>
      <tp t="e">
        <v>#N/A</v>
        <stp/>
        <stp>##V3_BDHV12</stp>
        <stp>S0021D 9Y BLC2 Curncy</stp>
        <stp>Mid</stp>
        <stp>30/12/2016</stp>
        <stp>30/12/2016</stp>
        <stp>[Fichier Market data Bloomberg Multicurve.xlsm]CHF!R60C76</stp>
        <tr r="BX60" s="7"/>
      </tp>
      <tp t="e">
        <v>#N/A</v>
        <stp/>
        <stp>##V3_BDHV12</stp>
        <stp>S0021Z 9Y BLC2 Curncy</stp>
        <stp>Mid</stp>
        <stp>30/12/2016</stp>
        <stp>30/12/2016</stp>
        <stp>[Fichier Market data Bloomberg Multicurve.xlsm]CHF!R60C75</stp>
        <tr r="BW60" s="7"/>
      </tp>
      <tp t="e">
        <v>#N/A</v>
        <stp/>
        <stp>##V3_BDHV12</stp>
        <stp>S0022D 2W BLC2 Curncy</stp>
        <stp>Mid</stp>
        <stp>30/12/2016</stp>
        <stp>30/12/2016</stp>
        <stp>[Fichier Market data Bloomberg Multicurve.xlsm]GBP!R16C81</stp>
        <tr r="CC16" s="6"/>
      </tp>
      <tp t="e">
        <v>#N/A</v>
        <stp/>
        <stp>##V3_BDHV12</stp>
        <stp>S0013Z 3M BLC2 Curncy</stp>
        <stp>Mid</stp>
        <stp>30/12/2016</stp>
        <stp>30/12/2016</stp>
        <stp>[Fichier Market data Bloomberg Multicurve.xlsm]JPY!R17C79</stp>
        <tr r="CA17" s="8"/>
      </tp>
      <tp t="e">
        <v>#N/A</v>
        <stp/>
        <stp>##V3_BDHV12</stp>
        <stp>S0022Z 2W BLC2 Curncy</stp>
        <stp>Mid</stp>
        <stp>30/12/2016</stp>
        <stp>30/12/2016</stp>
        <stp>[Fichier Market data Bloomberg Multicurve.xlsm]GBP!R16C80</stp>
        <tr r="CB16" s="6"/>
      </tp>
      <tp t="e">
        <v>#N/A</v>
        <stp/>
        <stp>##V3_BDHV12</stp>
        <stp>S0045Z 9M BLC2 Curncy</stp>
        <stp>Mid</stp>
        <stp>30/12/2016</stp>
        <stp>30/12/2016</stp>
        <stp>[Fichier Market data Bloomberg Multicurve.xlsm]EUR!R25C76</stp>
        <tr r="BX25" s="4"/>
      </tp>
      <tp t="e">
        <v>#N/A</v>
        <stp/>
        <stp>##V3_BDHV12</stp>
        <stp>S0045D 9M BLC2 Curncy</stp>
        <stp>Mid</stp>
        <stp>30/12/2016</stp>
        <stp>30/12/2016</stp>
        <stp>[Fichier Market data Bloomberg Multicurve.xlsm]EUR!R25C77</stp>
        <tr r="BY25" s="4"/>
      </tp>
      <tp t="e">
        <v>#N/A</v>
        <stp/>
        <stp>##V3_BDHV12</stp>
        <stp>S0022D 2Y BLC2 Curncy</stp>
        <stp>Mid</stp>
        <stp>30/12/2016</stp>
        <stp>30/12/2016</stp>
        <stp>[Fichier Market data Bloomberg Multicurve.xlsm]GBP!R32C81</stp>
        <tr r="CC32" s="6"/>
      </tp>
      <tp t="e">
        <v>#N/A</v>
        <stp/>
        <stp>##V3_BDHV12</stp>
        <stp>S0022Z 2Y BLC2 Curncy</stp>
        <stp>Mid</stp>
        <stp>30/12/2016</stp>
        <stp>30/12/2016</stp>
        <stp>[Fichier Market data Bloomberg Multicurve.xlsm]GBP!R32C80</stp>
        <tr r="CB32" s="6"/>
      </tp>
      <tp t="e">
        <v>#N/A</v>
        <stp/>
        <stp>##V3_BDHV12</stp>
        <stp>S0013Z 3Y BLC2 Curncy</stp>
        <stp>Mid</stp>
        <stp>30/12/2016</stp>
        <stp>30/12/2016</stp>
        <stp>[Fichier Market data Bloomberg Multicurve.xlsm]JPY!R34C79</stp>
        <tr r="CA34" s="8"/>
      </tp>
      <tp t="e">
        <v>#N/A</v>
        <stp/>
        <stp>##V3_BDHV12</stp>
        <stp>S0021D 9M BLC2 Curncy</stp>
        <stp>Mid</stp>
        <stp>30/12/2016</stp>
        <stp>30/12/2016</stp>
        <stp>[Fichier Market data Bloomberg Multicurve.xlsm]CHF!R25C76</stp>
        <tr r="BX25" s="7"/>
      </tp>
      <tp t="e">
        <v>#N/A</v>
        <stp/>
        <stp>##V3_BDHV12</stp>
        <stp>S0021Z 9M BLC2 Curncy</stp>
        <stp>Mid</stp>
        <stp>30/12/2016</stp>
        <stp>30/12/2016</stp>
        <stp>[Fichier Market data Bloomberg Multicurve.xlsm]CHF!R25C75</stp>
        <tr r="BW25" s="7"/>
      </tp>
      <tp t="e">
        <v>#N/A</v>
        <stp/>
        <stp>##V3_BDHV12</stp>
        <stp>S0022Z 2D BLC2 Curncy</stp>
        <stp>Mid</stp>
        <stp>30/12/2016</stp>
        <stp>30/12/2016</stp>
        <stp>[Fichier Market data Bloomberg Multicurve.xlsm]GBP!R14C80</stp>
        <tr r="CB14" s="6"/>
      </tp>
      <tp t="e">
        <v>#N/A</v>
        <stp/>
        <stp>##V3_BDHV12</stp>
        <stp>S0022D 2D BLC2 Curncy</stp>
        <stp>Mid</stp>
        <stp>30/12/2016</stp>
        <stp>30/12/2016</stp>
        <stp>[Fichier Market data Bloomberg Multicurve.xlsm]GBP!R14C81</stp>
        <tr r="CC14" s="6"/>
      </tp>
      <tp t="e">
        <v>#N/A</v>
        <stp/>
        <stp>##V3_BDHV12</stp>
        <stp>S0045Z 9Y BLC2 Curncy</stp>
        <stp>Mid</stp>
        <stp>30/12/2016</stp>
        <stp>30/12/2016</stp>
        <stp>[Fichier Market data Bloomberg Multicurve.xlsm]EUR!R60C76</stp>
        <tr r="BX60" s="4"/>
      </tp>
      <tp t="e">
        <v>#N/A</v>
        <stp/>
        <stp>##V3_BDHV12</stp>
        <stp>S0045D 9Y BLC2 Curncy</stp>
        <stp>Mid</stp>
        <stp>30/12/2016</stp>
        <stp>30/12/2016</stp>
        <stp>[Fichier Market data Bloomberg Multicurve.xlsm]EUR!R60C77</stp>
        <tr r="BY60" s="4"/>
      </tp>
      <tp t="e">
        <v>#N/A</v>
        <stp/>
        <stp>##V3_BDHV12</stp>
        <stp>S0022D 2M BLC2 Curncy</stp>
        <stp>Mid</stp>
        <stp>30/12/2016</stp>
        <stp>30/12/2016</stp>
        <stp>[Fichier Market data Bloomberg Multicurve.xlsm]GBP!R18C81</stp>
        <tr r="CC18" s="6"/>
      </tp>
      <tp t="e">
        <v>#N/A</v>
        <stp/>
        <stp>##V3_BDHV12</stp>
        <stp>S0022Z 2M BLC2 Curncy</stp>
        <stp>Mid</stp>
        <stp>30/12/2016</stp>
        <stp>30/12/2016</stp>
        <stp>[Fichier Market data Bloomberg Multicurve.xlsm]GBP!R18C80</stp>
        <tr r="CB18" s="6"/>
      </tp>
      <tp t="e">
        <v>#N/A</v>
        <stp/>
        <stp>##V3_BDHV12</stp>
        <stp>S0021Z 8Y BLC2 Curncy</stp>
        <stp>Mid</stp>
        <stp>30/12/2016</stp>
        <stp>30/12/2016</stp>
        <stp>[Fichier Market data Bloomberg Multicurve.xlsm]CHF!R56C75</stp>
        <tr r="BW56" s="7"/>
      </tp>
      <tp t="e">
        <v>#N/A</v>
        <stp/>
        <stp>##V3_BDHV12</stp>
        <stp>S0021D 8Y BLC2 Curncy</stp>
        <stp>Mid</stp>
        <stp>30/12/2016</stp>
        <stp>30/12/2016</stp>
        <stp>[Fichier Market data Bloomberg Multicurve.xlsm]CHF!R56C76</stp>
        <tr r="BX56" s="7"/>
      </tp>
      <tp t="e">
        <v>#N/A</v>
        <stp/>
        <stp>##V3_BDHV12</stp>
        <stp>S0013Z 2M BLC2 Curncy</stp>
        <stp>Mid</stp>
        <stp>30/12/2016</stp>
        <stp>30/12/2016</stp>
        <stp>[Fichier Market data Bloomberg Multicurve.xlsm]JPY!R16C79</stp>
        <tr r="CA16" s="8"/>
      </tp>
      <tp t="e">
        <v>#N/A</v>
        <stp/>
        <stp>##V3_BDHV12</stp>
        <stp>S0045Z 8M BLC2 Curncy</stp>
        <stp>Mid</stp>
        <stp>30/12/2016</stp>
        <stp>30/12/2016</stp>
        <stp>[Fichier Market data Bloomberg Multicurve.xlsm]EUR!R24C76</stp>
        <tr r="BX24" s="4"/>
      </tp>
      <tp t="e">
        <v>#N/A</v>
        <stp/>
        <stp>##V3_BDHV12</stp>
        <stp>S0045D 8M BLC2 Curncy</stp>
        <stp>Mid</stp>
        <stp>30/12/2016</stp>
        <stp>30/12/2016</stp>
        <stp>[Fichier Market data Bloomberg Multicurve.xlsm]EUR!R24C77</stp>
        <tr r="BY24" s="4"/>
      </tp>
      <tp t="e">
        <v>#N/A</v>
        <stp/>
        <stp>##V3_BDHV12</stp>
        <stp>S0022D 3Y BLC2 Curncy</stp>
        <stp>Mid</stp>
        <stp>30/12/2016</stp>
        <stp>30/12/2016</stp>
        <stp>[Fichier Market data Bloomberg Multicurve.xlsm]GBP!R36C81</stp>
        <tr r="CC36" s="6"/>
      </tp>
      <tp t="e">
        <v>#N/A</v>
        <stp/>
        <stp>##V3_BDHV12</stp>
        <stp>S0022Z 3Y BLC2 Curncy</stp>
        <stp>Mid</stp>
        <stp>30/12/2016</stp>
        <stp>30/12/2016</stp>
        <stp>[Fichier Market data Bloomberg Multicurve.xlsm]GBP!R36C80</stp>
        <tr r="CB36" s="6"/>
      </tp>
      <tp t="e">
        <v>#N/A</v>
        <stp/>
        <stp>##V3_BDHV12</stp>
        <stp>S0013Z 2Y BLC2 Curncy</stp>
        <stp>Mid</stp>
        <stp>30/12/2016</stp>
        <stp>30/12/2016</stp>
        <stp>[Fichier Market data Bloomberg Multicurve.xlsm]JPY!R30C79</stp>
        <tr r="CA30" s="8"/>
      </tp>
      <tp t="e">
        <v>#N/A</v>
        <stp/>
        <stp>##V3_BDHV12</stp>
        <stp>S0021D 8M BLC2 Curncy</stp>
        <stp>Mid</stp>
        <stp>30/12/2016</stp>
        <stp>30/12/2016</stp>
        <stp>[Fichier Market data Bloomberg Multicurve.xlsm]CHF!R24C76</stp>
        <tr r="BX24" s="7"/>
      </tp>
      <tp t="e">
        <v>#N/A</v>
        <stp/>
        <stp>##V3_BDHV12</stp>
        <stp>S0021Z 8M BLC2 Curncy</stp>
        <stp>Mid</stp>
        <stp>30/12/2016</stp>
        <stp>30/12/2016</stp>
        <stp>[Fichier Market data Bloomberg Multicurve.xlsm]CHF!R24C75</stp>
        <tr r="BW24" s="7"/>
      </tp>
      <tp t="e">
        <v>#N/A</v>
        <stp/>
        <stp>##V3_BDHV12</stp>
        <stp>S0045D 8Y BLC2 Curncy</stp>
        <stp>Mid</stp>
        <stp>30/12/2016</stp>
        <stp>30/12/2016</stp>
        <stp>[Fichier Market data Bloomberg Multicurve.xlsm]EUR!R56C77</stp>
        <tr r="BY56" s="4"/>
      </tp>
      <tp t="e">
        <v>#N/A</v>
        <stp/>
        <stp>##V3_BDHV12</stp>
        <stp>S0045Z 8Y BLC2 Curncy</stp>
        <stp>Mid</stp>
        <stp>30/12/2016</stp>
        <stp>30/12/2016</stp>
        <stp>[Fichier Market data Bloomberg Multicurve.xlsm]EUR!R56C76</stp>
        <tr r="BX56" s="4"/>
      </tp>
      <tp t="e">
        <v>#N/A</v>
        <stp/>
        <stp>##V3_BDHV12</stp>
        <stp>S0022D 3M BLC2 Curncy</stp>
        <stp>Mid</stp>
        <stp>30/12/2016</stp>
        <stp>30/12/2016</stp>
        <stp>[Fichier Market data Bloomberg Multicurve.xlsm]GBP!R19C81</stp>
        <tr r="CC19" s="6"/>
      </tp>
      <tp t="e">
        <v>#N/A</v>
        <stp/>
        <stp>##V3_BDHV12</stp>
        <stp>S0022Z 3M BLC2 Curncy</stp>
        <stp>Mid</stp>
        <stp>30/12/2016</stp>
        <stp>30/12/2016</stp>
        <stp>[Fichier Market data Bloomberg Multicurve.xlsm]GBP!R19C80</stp>
        <tr r="CB19" s="6"/>
      </tp>
      <tp t="e">
        <v>#N/A</v>
        <stp/>
        <stp>##V3_BDHV12</stp>
        <stp>S0013Z 2W BLC2 Curncy</stp>
        <stp>Mid</stp>
        <stp>30/12/2016</stp>
        <stp>30/12/2016</stp>
        <stp>[Fichier Market data Bloomberg Multicurve.xlsm]JPY!R14C79</stp>
        <tr r="CA14" s="8"/>
      </tp>
      <tp t="e">
        <v>#N/A</v>
        <stp/>
        <stp>##V3_BDHV12</stp>
        <stp>S0042Z 1M BLC2 Curncy</stp>
        <stp>Mid</stp>
        <stp>30/12/2016</stp>
        <stp>30/12/2016</stp>
        <stp>[Fichier Market data Bloomberg Multicurve.xlsm]USD!R17C18</stp>
        <tr r="R17" s="5"/>
      </tp>
      <tp t="e">
        <v>#N/A</v>
        <stp/>
        <stp>##V3_BDHV12</stp>
        <stp>S0042D 1M BLC2 Curncy</stp>
        <stp>Mid</stp>
        <stp>30/12/2016</stp>
        <stp>30/12/2016</stp>
        <stp>[Fichier Market data Bloomberg Multicurve.xlsm]USD!R17C19</stp>
        <tr r="S17" s="5"/>
      </tp>
      <tp t="e">
        <v>#N/A</v>
        <stp/>
        <stp>##V3_BDHV12</stp>
        <stp>S0023D 5M BLC2 Curncy</stp>
        <stp>Mid</stp>
        <stp>30/12/2016</stp>
        <stp>30/12/2016</stp>
        <stp>[Fichier Market data Bloomberg Multicurve.xlsm]USD!R21C38</stp>
        <tr r="AL21" s="5"/>
      </tp>
      <tp t="e">
        <v>#N/A</v>
        <stp/>
        <stp>##V3_BDHV12</stp>
        <stp>S0023Z 5M BLC2 Curncy</stp>
        <stp>Mid</stp>
        <stp>30/12/2016</stp>
        <stp>30/12/2016</stp>
        <stp>[Fichier Market data Bloomberg Multicurve.xlsm]USD!R21C37</stp>
        <tr r="AK21" s="5"/>
      </tp>
      <tp t="e">
        <v>#N/A</v>
        <stp/>
        <stp>##V3_BDHV12</stp>
        <stp>S0042D 1D BLC2 Curncy</stp>
        <stp>Mid</stp>
        <stp>30/12/2016</stp>
        <stp>30/12/2016</stp>
        <stp>[Fichier Market data Bloomberg Multicurve.xlsm]USD!R13C19</stp>
        <tr r="S13" s="5"/>
      </tp>
      <tp t="e">
        <v>#N/A</v>
        <stp/>
        <stp>##V3_BDHV12</stp>
        <stp>S0042Z 1D BLC2 Curncy</stp>
        <stp>Mid</stp>
        <stp>30/12/2016</stp>
        <stp>30/12/2016</stp>
        <stp>[Fichier Market data Bloomberg Multicurve.xlsm]USD!R13C18</stp>
        <tr r="R13" s="5"/>
      </tp>
      <tp t="e">
        <v>#N/A</v>
        <stp/>
        <stp>##V3_BDHV12</stp>
        <stp>S0042D 1Y BLC2 Curncy</stp>
        <stp>Mid</stp>
        <stp>30/12/2016</stp>
        <stp>30/12/2016</stp>
        <stp>[Fichier Market data Bloomberg Multicurve.xlsm]USD!R28C19</stp>
        <tr r="S28" s="5"/>
      </tp>
      <tp t="e">
        <v>#N/A</v>
        <stp/>
        <stp>##V3_BDHV12</stp>
        <stp>S0042Z 1Y BLC2 Curncy</stp>
        <stp>Mid</stp>
        <stp>30/12/2016</stp>
        <stp>30/12/2016</stp>
        <stp>[Fichier Market data Bloomberg Multicurve.xlsm]USD!R28C18</stp>
        <tr r="R28" s="5"/>
      </tp>
      <tp t="e">
        <v>#N/A</v>
        <stp/>
        <stp>##V3_BDHV12</stp>
        <stp>S0023D 5Y BLC2 Curncy</stp>
        <stp>Mid</stp>
        <stp>30/12/2016</stp>
        <stp>30/12/2016</stp>
        <stp>[Fichier Market data Bloomberg Multicurve.xlsm]USD!R44C38</stp>
        <tr r="AL44" s="5"/>
      </tp>
      <tp t="e">
        <v>#N/A</v>
        <stp/>
        <stp>##V3_BDHV12</stp>
        <stp>S0023Z 5Y BLC2 Curncy</stp>
        <stp>Mid</stp>
        <stp>30/12/2016</stp>
        <stp>30/12/2016</stp>
        <stp>[Fichier Market data Bloomberg Multicurve.xlsm]USD!R44C37</stp>
        <tr r="AK44" s="5"/>
      </tp>
      <tp t="e">
        <v>#N/A</v>
        <stp/>
        <stp>##V3_BDHV12</stp>
        <stp>S0042Z 1W BLC2 Curncy</stp>
        <stp>Mid</stp>
        <stp>30/12/2016</stp>
        <stp>30/12/2016</stp>
        <stp>[Fichier Market data Bloomberg Multicurve.xlsm]USD!R15C18</stp>
        <tr r="R15" s="5"/>
      </tp>
      <tp t="e">
        <v>#N/A</v>
        <stp/>
        <stp>##V3_BDHV12</stp>
        <stp>S0042D 1W BLC2 Curncy</stp>
        <stp>Mid</stp>
        <stp>30/12/2016</stp>
        <stp>30/12/2016</stp>
        <stp>[Fichier Market data Bloomberg Multicurve.xlsm]USD!R15C19</stp>
        <tr r="S15" s="5"/>
      </tp>
      <tp t="e">
        <v>#N/A</v>
        <stp/>
        <stp>##V3_BDHV12</stp>
        <stp>S0023D 4M BLC2 Curncy</stp>
        <stp>Mid</stp>
        <stp>30/12/2016</stp>
        <stp>30/12/2016</stp>
        <stp>[Fichier Market data Bloomberg Multicurve.xlsm]USD!R20C38</stp>
        <tr r="AL20" s="5"/>
      </tp>
      <tp t="e">
        <v>#N/A</v>
        <stp/>
        <stp>##V3_BDHV12</stp>
        <stp>S0023Z 4M BLC2 Curncy</stp>
        <stp>Mid</stp>
        <stp>30/12/2016</stp>
        <stp>30/12/2016</stp>
        <stp>[Fichier Market data Bloomberg Multicurve.xlsm]USD!R20C37</stp>
        <tr r="AK20" s="5"/>
      </tp>
      <tp t="e">
        <v>#N/A</v>
        <stp/>
        <stp>##V3_BDHV12</stp>
        <stp>S0023D 4Y BLC2 Curncy</stp>
        <stp>Mid</stp>
        <stp>30/12/2016</stp>
        <stp>30/12/2016</stp>
        <stp>[Fichier Market data Bloomberg Multicurve.xlsm]USD!R40C38</stp>
        <tr r="AL40" s="5"/>
      </tp>
      <tp t="e">
        <v>#N/A</v>
        <stp/>
        <stp>##V3_BDHV12</stp>
        <stp>S0023Z 4Y BLC2 Curncy</stp>
        <stp>Mid</stp>
        <stp>30/12/2016</stp>
        <stp>30/12/2016</stp>
        <stp>[Fichier Market data Bloomberg Multicurve.xlsm]USD!R40C37</stp>
        <tr r="AK40" s="5"/>
      </tp>
      <tp t="e">
        <v>#N/A</v>
        <stp/>
        <stp>##V3_BDHV12</stp>
        <stp>S0042Z 3M BLC2 Curncy</stp>
        <stp>Mid</stp>
        <stp>30/12/2016</stp>
        <stp>30/12/2016</stp>
        <stp>[Fichier Market data Bloomberg Multicurve.xlsm]USD!R19C18</stp>
        <tr r="R19" s="5"/>
      </tp>
      <tp t="e">
        <v>#N/A</v>
        <stp/>
        <stp>##V3_BDHV12</stp>
        <stp>S0042D 3M BLC2 Curncy</stp>
        <stp>Mid</stp>
        <stp>30/12/2016</stp>
        <stp>30/12/2016</stp>
        <stp>[Fichier Market data Bloomberg Multicurve.xlsm]USD!R19C19</stp>
        <tr r="S19" s="5"/>
      </tp>
      <tp t="e">
        <v>#N/A</v>
        <stp/>
        <stp>##V3_BDHV12</stp>
        <stp>S0023D 7M BLC2 Curncy</stp>
        <stp>Mid</stp>
        <stp>30/12/2016</stp>
        <stp>30/12/2016</stp>
        <stp>[Fichier Market data Bloomberg Multicurve.xlsm]USD!R23C38</stp>
        <tr r="AL23" s="5"/>
      </tp>
      <tp t="e">
        <v>#N/A</v>
        <stp/>
        <stp>##V3_BDHV12</stp>
        <stp>S0023Z 7M BLC2 Curncy</stp>
        <stp>Mid</stp>
        <stp>30/12/2016</stp>
        <stp>30/12/2016</stp>
        <stp>[Fichier Market data Bloomberg Multicurve.xlsm]USD!R23C37</stp>
        <tr r="AK23" s="5"/>
      </tp>
      <tp t="e">
        <v>#N/A</v>
        <stp/>
        <stp>##V3_BDHV12</stp>
        <stp>S0042Z 3Y BLC2 Curncy</stp>
        <stp>Mid</stp>
        <stp>30/12/2016</stp>
        <stp>30/12/2016</stp>
        <stp>[Fichier Market data Bloomberg Multicurve.xlsm]USD!R36C18</stp>
        <tr r="R36" s="5"/>
      </tp>
      <tp t="e">
        <v>#N/A</v>
        <stp/>
        <stp>##V3_BDHV12</stp>
        <stp>S0042D 3Y BLC2 Curncy</stp>
        <stp>Mid</stp>
        <stp>30/12/2016</stp>
        <stp>30/12/2016</stp>
        <stp>[Fichier Market data Bloomberg Multicurve.xlsm]USD!R36C19</stp>
        <tr r="S36" s="5"/>
      </tp>
      <tp t="e">
        <v>#N/A</v>
        <stp/>
        <stp>##V3_BDHV12</stp>
        <stp>S0023D 7Y BLC2 Curncy</stp>
        <stp>Mid</stp>
        <stp>30/12/2016</stp>
        <stp>30/12/2016</stp>
        <stp>[Fichier Market data Bloomberg Multicurve.xlsm]USD!R52C38</stp>
        <tr r="AL52" s="5"/>
      </tp>
      <tp t="e">
        <v>#N/A</v>
        <stp/>
        <stp>##V3_BDHV12</stp>
        <stp>S0023Z 7Y BLC2 Curncy</stp>
        <stp>Mid</stp>
        <stp>30/12/2016</stp>
        <stp>30/12/2016</stp>
        <stp>[Fichier Market data Bloomberg Multicurve.xlsm]USD!R52C37</stp>
        <tr r="AK52" s="5"/>
      </tp>
      <tp t="e">
        <v>#N/A</v>
        <stp/>
        <stp>##V3_BDHV12</stp>
        <stp>S0042Z 2M BLC2 Curncy</stp>
        <stp>Mid</stp>
        <stp>30/12/2016</stp>
        <stp>30/12/2016</stp>
        <stp>[Fichier Market data Bloomberg Multicurve.xlsm]USD!R18C18</stp>
        <tr r="R18" s="5"/>
      </tp>
      <tp t="e">
        <v>#N/A</v>
        <stp/>
        <stp>##V3_BDHV12</stp>
        <stp>S0042D 2M BLC2 Curncy</stp>
        <stp>Mid</stp>
        <stp>30/12/2016</stp>
        <stp>30/12/2016</stp>
        <stp>[Fichier Market data Bloomberg Multicurve.xlsm]USD!R18C19</stp>
        <tr r="S18" s="5"/>
      </tp>
      <tp t="e">
        <v>#N/A</v>
        <stp/>
        <stp>##V3_BDHV12</stp>
        <stp>S0023D 6M BLC2 Curncy</stp>
        <stp>Mid</stp>
        <stp>30/12/2016</stp>
        <stp>30/12/2016</stp>
        <stp>[Fichier Market data Bloomberg Multicurve.xlsm]USD!R22C38</stp>
        <tr r="AL22" s="5"/>
      </tp>
      <tp t="e">
        <v>#N/A</v>
        <stp/>
        <stp>##V3_BDHV12</stp>
        <stp>S0023Z 6M BLC2 Curncy</stp>
        <stp>Mid</stp>
        <stp>30/12/2016</stp>
        <stp>30/12/2016</stp>
        <stp>[Fichier Market data Bloomberg Multicurve.xlsm]USD!R22C37</stp>
        <tr r="AK22" s="5"/>
      </tp>
      <tp t="e">
        <v>#N/A</v>
        <stp/>
        <stp>##V3_BDHV12</stp>
        <stp>S0042D 2D BLC2 Curncy</stp>
        <stp>Mid</stp>
        <stp>30/12/2016</stp>
        <stp>30/12/2016</stp>
        <stp>[Fichier Market data Bloomberg Multicurve.xlsm]USD!R14C19</stp>
        <tr r="S14" s="5"/>
      </tp>
      <tp t="e">
        <v>#N/A</v>
        <stp/>
        <stp>##V3_BDHV12</stp>
        <stp>S0042Z 2D BLC2 Curncy</stp>
        <stp>Mid</stp>
        <stp>30/12/2016</stp>
        <stp>30/12/2016</stp>
        <stp>[Fichier Market data Bloomberg Multicurve.xlsm]USD!R14C18</stp>
        <tr r="R14" s="5"/>
      </tp>
      <tp t="e">
        <v>#N/A</v>
        <stp/>
        <stp>##V3_BDHV12</stp>
        <stp>S0042Z 2Y BLC2 Curncy</stp>
        <stp>Mid</stp>
        <stp>30/12/2016</stp>
        <stp>30/12/2016</stp>
        <stp>[Fichier Market data Bloomberg Multicurve.xlsm]USD!R32C18</stp>
        <tr r="R32" s="5"/>
      </tp>
      <tp t="e">
        <v>#N/A</v>
        <stp/>
        <stp>##V3_BDHV12</stp>
        <stp>S0042D 2Y BLC2 Curncy</stp>
        <stp>Mid</stp>
        <stp>30/12/2016</stp>
        <stp>30/12/2016</stp>
        <stp>[Fichier Market data Bloomberg Multicurve.xlsm]USD!R32C19</stp>
        <tr r="S32" s="5"/>
      </tp>
      <tp t="e">
        <v>#N/A</v>
        <stp/>
        <stp>##V3_BDHV12</stp>
        <stp>S0023D 6Y BLC2 Curncy</stp>
        <stp>Mid</stp>
        <stp>30/12/2016</stp>
        <stp>30/12/2016</stp>
        <stp>[Fichier Market data Bloomberg Multicurve.xlsm]USD!R48C38</stp>
        <tr r="AL48" s="5"/>
      </tp>
      <tp t="e">
        <v>#N/A</v>
        <stp/>
        <stp>##V3_BDHV12</stp>
        <stp>S0023Z 6Y BLC2 Curncy</stp>
        <stp>Mid</stp>
        <stp>30/12/2016</stp>
        <stp>30/12/2016</stp>
        <stp>[Fichier Market data Bloomberg Multicurve.xlsm]USD!R48C37</stp>
        <tr r="AK48" s="5"/>
      </tp>
      <tp t="e">
        <v>#N/A</v>
        <stp/>
        <stp>##V3_BDHV12</stp>
        <stp>S0042Z 2W BLC2 Curncy</stp>
        <stp>Mid</stp>
        <stp>30/12/2016</stp>
        <stp>30/12/2016</stp>
        <stp>[Fichier Market data Bloomberg Multicurve.xlsm]USD!R16C18</stp>
        <tr r="R16" s="5"/>
      </tp>
      <tp t="e">
        <v>#N/A</v>
        <stp/>
        <stp>##V3_BDHV12</stp>
        <stp>S0042D 2W BLC2 Curncy</stp>
        <stp>Mid</stp>
        <stp>30/12/2016</stp>
        <stp>30/12/2016</stp>
        <stp>[Fichier Market data Bloomberg Multicurve.xlsm]USD!R16C19</stp>
        <tr r="S16" s="5"/>
      </tp>
      <tp t="e">
        <v>#N/A</v>
        <stp/>
        <stp>##V3_BDHV12</stp>
        <stp>S0023Z 1D BLC2 Curncy</stp>
        <stp>Mid</stp>
        <stp>30/12/2016</stp>
        <stp>30/12/2016</stp>
        <stp>[Fichier Market data Bloomberg Multicurve.xlsm]USD!R13C37</stp>
        <tr r="AK13" s="5"/>
      </tp>
      <tp t="e">
        <v>#N/A</v>
        <stp/>
        <stp>##V3_BDHV12</stp>
        <stp>S0023D 1M BLC2 Curncy</stp>
        <stp>Mid</stp>
        <stp>30/12/2016</stp>
        <stp>30/12/2016</stp>
        <stp>[Fichier Market data Bloomberg Multicurve.xlsm]USD!R17C38</stp>
        <tr r="AL17" s="5"/>
      </tp>
      <tp t="e">
        <v>#N/A</v>
        <stp/>
        <stp>##V3_BDHV12</stp>
        <stp>S0042D 5M BLC2 Curncy</stp>
        <stp>Mid</stp>
        <stp>30/12/2016</stp>
        <stp>30/12/2016</stp>
        <stp>[Fichier Market data Bloomberg Multicurve.xlsm]USD!R21C19</stp>
        <tr r="S21" s="5"/>
      </tp>
      <tp t="e">
        <v>#N/A</v>
        <stp/>
        <stp>##V3_BDHV12</stp>
        <stp>S0042Z 5M BLC2 Curncy</stp>
        <stp>Mid</stp>
        <stp>30/12/2016</stp>
        <stp>30/12/2016</stp>
        <stp>[Fichier Market data Bloomberg Multicurve.xlsm]USD!R21C18</stp>
        <tr r="R21" s="5"/>
      </tp>
      <tp t="e">
        <v>#N/A</v>
        <stp/>
        <stp>##V3_BDHV12</stp>
        <stp>S0023Z 1M BLC2 Curncy</stp>
        <stp>Mid</stp>
        <stp>30/12/2016</stp>
        <stp>30/12/2016</stp>
        <stp>[Fichier Market data Bloomberg Multicurve.xlsm]USD!R17C37</stp>
        <tr r="AK17" s="5"/>
      </tp>
      <tp t="e">
        <v>#N/A</v>
        <stp/>
        <stp>##V3_BDHV12</stp>
        <stp>S0023D 1D BLC2 Curncy</stp>
        <stp>Mid</stp>
        <stp>30/12/2016</stp>
        <stp>30/12/2016</stp>
        <stp>[Fichier Market data Bloomberg Multicurve.xlsm]USD!R13C38</stp>
        <tr r="AL13" s="5"/>
      </tp>
      <tp t="e">
        <v>#N/A</v>
        <stp/>
        <stp>##V3_BDHV12</stp>
        <stp>S0023Z 1W BLC2 Curncy</stp>
        <stp>Mid</stp>
        <stp>30/12/2016</stp>
        <stp>30/12/2016</stp>
        <stp>[Fichier Market data Bloomberg Multicurve.xlsm]USD!R15C37</stp>
        <tr r="AK15" s="5"/>
      </tp>
      <tp t="e">
        <v>#N/A</v>
        <stp/>
        <stp>##V3_BDHV12</stp>
        <stp>S0023D 1Y BLC2 Curncy</stp>
        <stp>Mid</stp>
        <stp>30/12/2016</stp>
        <stp>30/12/2016</stp>
        <stp>[Fichier Market data Bloomberg Multicurve.xlsm]USD!R28C38</stp>
        <tr r="AL28" s="5"/>
      </tp>
      <tp t="e">
        <v>#N/A</v>
        <stp/>
        <stp>##V3_BDHV12</stp>
        <stp>S0042D 5Y BLC2 Curncy</stp>
        <stp>Mid</stp>
        <stp>30/12/2016</stp>
        <stp>30/12/2016</stp>
        <stp>[Fichier Market data Bloomberg Multicurve.xlsm]USD!R44C19</stp>
        <tr r="S44" s="5"/>
      </tp>
      <tp t="e">
        <v>#N/A</v>
        <stp/>
        <stp>##V3_BDHV12</stp>
        <stp>S0042Z 5Y BLC2 Curncy</stp>
        <stp>Mid</stp>
        <stp>30/12/2016</stp>
        <stp>30/12/2016</stp>
        <stp>[Fichier Market data Bloomberg Multicurve.xlsm]USD!R44C18</stp>
        <tr r="R44" s="5"/>
      </tp>
      <tp t="e">
        <v>#N/A</v>
        <stp/>
        <stp>##V3_BDHV12</stp>
        <stp>S0023Z 1Y BLC2 Curncy</stp>
        <stp>Mid</stp>
        <stp>30/12/2016</stp>
        <stp>30/12/2016</stp>
        <stp>[Fichier Market data Bloomberg Multicurve.xlsm]USD!R28C37</stp>
        <tr r="AK28" s="5"/>
      </tp>
      <tp t="e">
        <v>#N/A</v>
        <stp/>
        <stp>##V3_BDHV12</stp>
        <stp>S0023D 1W BLC2 Curncy</stp>
        <stp>Mid</stp>
        <stp>30/12/2016</stp>
        <stp>30/12/2016</stp>
        <stp>[Fichier Market data Bloomberg Multicurve.xlsm]USD!R15C38</stp>
        <tr r="AL15" s="5"/>
      </tp>
      <tp t="e">
        <v>#N/A</v>
        <stp/>
        <stp>##V3_BDHV12</stp>
        <stp>S0042D 4M BLC2 Curncy</stp>
        <stp>Mid</stp>
        <stp>30/12/2016</stp>
        <stp>30/12/2016</stp>
        <stp>[Fichier Market data Bloomberg Multicurve.xlsm]USD!R20C19</stp>
        <tr r="S20" s="5"/>
      </tp>
      <tp t="e">
        <v>#N/A</v>
        <stp/>
        <stp>##V3_BDHV12</stp>
        <stp>S0042Z 4M BLC2 Curncy</stp>
        <stp>Mid</stp>
        <stp>30/12/2016</stp>
        <stp>30/12/2016</stp>
        <stp>[Fichier Market data Bloomberg Multicurve.xlsm]USD!R20C18</stp>
        <tr r="R20" s="5"/>
      </tp>
      <tp t="e">
        <v>#N/A</v>
        <stp/>
        <stp>##V3_BDHV12</stp>
        <stp>S0042D 4Y BLC2 Curncy</stp>
        <stp>Mid</stp>
        <stp>30/12/2016</stp>
        <stp>30/12/2016</stp>
        <stp>[Fichier Market data Bloomberg Multicurve.xlsm]USD!R40C19</stp>
        <tr r="S40" s="5"/>
      </tp>
      <tp t="e">
        <v>#N/A</v>
        <stp/>
        <stp>##V3_BDHV12</stp>
        <stp>S0042Z 4Y BLC2 Curncy</stp>
        <stp>Mid</stp>
        <stp>30/12/2016</stp>
        <stp>30/12/2016</stp>
        <stp>[Fichier Market data Bloomberg Multicurve.xlsm]USD!R40C18</stp>
        <tr r="R40" s="5"/>
      </tp>
      <tp t="e">
        <v>#N/A</v>
        <stp/>
        <stp>##V3_BDHV12</stp>
        <stp>S0023D 3M BLC2 Curncy</stp>
        <stp>Mid</stp>
        <stp>30/12/2016</stp>
        <stp>30/12/2016</stp>
        <stp>[Fichier Market data Bloomberg Multicurve.xlsm]USD!R19C38</stp>
        <tr r="AL19" s="5"/>
      </tp>
      <tp t="e">
        <v>#N/A</v>
        <stp/>
        <stp>##V3_BDHV12</stp>
        <stp>S0042D 7M BLC2 Curncy</stp>
        <stp>Mid</stp>
        <stp>30/12/2016</stp>
        <stp>30/12/2016</stp>
        <stp>[Fichier Market data Bloomberg Multicurve.xlsm]USD!R23C19</stp>
        <tr r="S23" s="5"/>
      </tp>
      <tp t="e">
        <v>#N/A</v>
        <stp/>
        <stp>##V3_BDHV12</stp>
        <stp>S0042Z 7M BLC2 Curncy</stp>
        <stp>Mid</stp>
        <stp>30/12/2016</stp>
        <stp>30/12/2016</stp>
        <stp>[Fichier Market data Bloomberg Multicurve.xlsm]USD!R23C18</stp>
        <tr r="R23" s="5"/>
      </tp>
      <tp t="e">
        <v>#N/A</v>
        <stp/>
        <stp>##V3_BDHV12</stp>
        <stp>S0023Z 3M BLC2 Curncy</stp>
        <stp>Mid</stp>
        <stp>30/12/2016</stp>
        <stp>30/12/2016</stp>
        <stp>[Fichier Market data Bloomberg Multicurve.xlsm]USD!R19C37</stp>
        <tr r="AK19" s="5"/>
      </tp>
      <tp t="e">
        <v>#N/A</v>
        <stp/>
        <stp>##V3_BDHV12</stp>
        <stp>S0023D 3Y BLC2 Curncy</stp>
        <stp>Mid</stp>
        <stp>30/12/2016</stp>
        <stp>30/12/2016</stp>
        <stp>[Fichier Market data Bloomberg Multicurve.xlsm]USD!R36C38</stp>
        <tr r="AL36" s="5"/>
      </tp>
      <tp t="e">
        <v>#N/A</v>
        <stp/>
        <stp>##V3_BDHV12</stp>
        <stp>S0042Z 7Y BLC2 Curncy</stp>
        <stp>Mid</stp>
        <stp>30/12/2016</stp>
        <stp>30/12/2016</stp>
        <stp>[Fichier Market data Bloomberg Multicurve.xlsm]USD!R52C18</stp>
        <tr r="R52" s="5"/>
      </tp>
      <tp t="e">
        <v>#N/A</v>
        <stp/>
        <stp>##V3_BDHV12</stp>
        <stp>S0042D 7Y BLC2 Curncy</stp>
        <stp>Mid</stp>
        <stp>30/12/2016</stp>
        <stp>30/12/2016</stp>
        <stp>[Fichier Market data Bloomberg Multicurve.xlsm]USD!R52C19</stp>
        <tr r="S52" s="5"/>
      </tp>
      <tp t="e">
        <v>#N/A</v>
        <stp/>
        <stp>##V3_BDHV12</stp>
        <stp>S0023Z 3Y BLC2 Curncy</stp>
        <stp>Mid</stp>
        <stp>30/12/2016</stp>
        <stp>30/12/2016</stp>
        <stp>[Fichier Market data Bloomberg Multicurve.xlsm]USD!R36C37</stp>
        <tr r="AK36" s="5"/>
      </tp>
      <tp t="e">
        <v>#N/A</v>
        <stp/>
        <stp>##V3_BDHV12</stp>
        <stp>S0023Z 2D BLC2 Curncy</stp>
        <stp>Mid</stp>
        <stp>30/12/2016</stp>
        <stp>30/12/2016</stp>
        <stp>[Fichier Market data Bloomberg Multicurve.xlsm]USD!R14C37</stp>
        <tr r="AK14" s="5"/>
      </tp>
      <tp t="e">
        <v>#N/A</v>
        <stp/>
        <stp>##V3_BDHV12</stp>
        <stp>S0023D 2M BLC2 Curncy</stp>
        <stp>Mid</stp>
        <stp>30/12/2016</stp>
        <stp>30/12/2016</stp>
        <stp>[Fichier Market data Bloomberg Multicurve.xlsm]USD!R18C38</stp>
        <tr r="AL18" s="5"/>
      </tp>
      <tp t="e">
        <v>#N/A</v>
        <stp/>
        <stp>##V3_BDHV12</stp>
        <stp>S0042D 6M BLC2 Curncy</stp>
        <stp>Mid</stp>
        <stp>30/12/2016</stp>
        <stp>30/12/2016</stp>
        <stp>[Fichier Market data Bloomberg Multicurve.xlsm]USD!R22C19</stp>
        <tr r="S22" s="5"/>
      </tp>
      <tp t="e">
        <v>#N/A</v>
        <stp/>
        <stp>##V3_BDHV12</stp>
        <stp>S0042Z 6M BLC2 Curncy</stp>
        <stp>Mid</stp>
        <stp>30/12/2016</stp>
        <stp>30/12/2016</stp>
        <stp>[Fichier Market data Bloomberg Multicurve.xlsm]USD!R22C18</stp>
        <tr r="R22" s="5"/>
      </tp>
      <tp t="e">
        <v>#N/A</v>
        <stp/>
        <stp>##V3_BDHV12</stp>
        <stp>S0023Z 2M BLC2 Curncy</stp>
        <stp>Mid</stp>
        <stp>30/12/2016</stp>
        <stp>30/12/2016</stp>
        <stp>[Fichier Market data Bloomberg Multicurve.xlsm]USD!R18C37</stp>
        <tr r="AK18" s="5"/>
      </tp>
      <tp t="e">
        <v>#N/A</v>
        <stp/>
        <stp>##V3_BDHV12</stp>
        <stp>S0023D 2D BLC2 Curncy</stp>
        <stp>Mid</stp>
        <stp>30/12/2016</stp>
        <stp>30/12/2016</stp>
        <stp>[Fichier Market data Bloomberg Multicurve.xlsm]USD!R14C38</stp>
        <tr r="AL14" s="5"/>
      </tp>
      <tp t="e">
        <v>#N/A</v>
        <stp/>
        <stp>##V3_BDHV12</stp>
        <stp>S0023Z 2W BLC2 Curncy</stp>
        <stp>Mid</stp>
        <stp>30/12/2016</stp>
        <stp>30/12/2016</stp>
        <stp>[Fichier Market data Bloomberg Multicurve.xlsm]USD!R16C37</stp>
        <tr r="AK16" s="5"/>
      </tp>
      <tp t="e">
        <v>#N/A</v>
        <stp/>
        <stp>##V3_BDHV12</stp>
        <stp>S0023D 2Y BLC2 Curncy</stp>
        <stp>Mid</stp>
        <stp>30/12/2016</stp>
        <stp>30/12/2016</stp>
        <stp>[Fichier Market data Bloomberg Multicurve.xlsm]USD!R32C38</stp>
        <tr r="AL32" s="5"/>
      </tp>
      <tp t="e">
        <v>#N/A</v>
        <stp/>
        <stp>##V3_BDHV12</stp>
        <stp>S0042D 6Y BLC2 Curncy</stp>
        <stp>Mid</stp>
        <stp>30/12/2016</stp>
        <stp>30/12/2016</stp>
        <stp>[Fichier Market data Bloomberg Multicurve.xlsm]USD!R48C19</stp>
        <tr r="S48" s="5"/>
      </tp>
      <tp t="e">
        <v>#N/A</v>
        <stp/>
        <stp>##V3_BDHV12</stp>
        <stp>S0042Z 6Y BLC2 Curncy</stp>
        <stp>Mid</stp>
        <stp>30/12/2016</stp>
        <stp>30/12/2016</stp>
        <stp>[Fichier Market data Bloomberg Multicurve.xlsm]USD!R48C18</stp>
        <tr r="R48" s="5"/>
      </tp>
      <tp t="e">
        <v>#N/A</v>
        <stp/>
        <stp>##V3_BDHV12</stp>
        <stp>S0023Z 2Y BLC2 Curncy</stp>
        <stp>Mid</stp>
        <stp>30/12/2016</stp>
        <stp>30/12/2016</stp>
        <stp>[Fichier Market data Bloomberg Multicurve.xlsm]USD!R32C37</stp>
        <tr r="AK32" s="5"/>
      </tp>
      <tp t="e">
        <v>#N/A</v>
        <stp/>
        <stp>##V3_BDHV12</stp>
        <stp>S0023D 2W BLC2 Curncy</stp>
        <stp>Mid</stp>
        <stp>30/12/2016</stp>
        <stp>30/12/2016</stp>
        <stp>[Fichier Market data Bloomberg Multicurve.xlsm]USD!R16C38</stp>
        <tr r="AL16" s="5"/>
      </tp>
      <tp t="e">
        <v>#N/A</v>
        <stp/>
        <stp>##V3_BDHV12</stp>
        <stp>S0042D 9M BLC2 Curncy</stp>
        <stp>Mid</stp>
        <stp>30/12/2016</stp>
        <stp>30/12/2016</stp>
        <stp>[Fichier Market data Bloomberg Multicurve.xlsm]USD!R25C19</stp>
        <tr r="S25" s="5"/>
      </tp>
      <tp t="e">
        <v>#N/A</v>
        <stp/>
        <stp>##V3_BDHV12</stp>
        <stp>S0042Z 9M BLC2 Curncy</stp>
        <stp>Mid</stp>
        <stp>30/12/2016</stp>
        <stp>30/12/2016</stp>
        <stp>[Fichier Market data Bloomberg Multicurve.xlsm]USD!R25C18</stp>
        <tr r="R25" s="5"/>
      </tp>
      <tp t="e">
        <v>#N/A</v>
        <stp/>
        <stp>##V3_BDHV12</stp>
        <stp>S0042D 9Y BLC2 Curncy</stp>
        <stp>Mid</stp>
        <stp>30/12/2016</stp>
        <stp>30/12/2016</stp>
        <stp>[Fichier Market data Bloomberg Multicurve.xlsm]USD!R60C19</stp>
        <tr r="S60" s="5"/>
      </tp>
      <tp t="e">
        <v>#N/A</v>
        <stp/>
        <stp>##V3_BDHV12</stp>
        <stp>S0042Z 9Y BLC2 Curncy</stp>
        <stp>Mid</stp>
        <stp>30/12/2016</stp>
        <stp>30/12/2016</stp>
        <stp>[Fichier Market data Bloomberg Multicurve.xlsm]USD!R60C18</stp>
        <tr r="R60" s="5"/>
      </tp>
      <tp t="e">
        <v>#N/A</v>
        <stp/>
        <stp>##V3_BDHV12</stp>
        <stp>S0042D 8M BLC2 Curncy</stp>
        <stp>Mid</stp>
        <stp>30/12/2016</stp>
        <stp>30/12/2016</stp>
        <stp>[Fichier Market data Bloomberg Multicurve.xlsm]USD!R24C19</stp>
        <tr r="S24" s="5"/>
      </tp>
      <tp t="e">
        <v>#N/A</v>
        <stp/>
        <stp>##V3_BDHV12</stp>
        <stp>S0042Z 8M BLC2 Curncy</stp>
        <stp>Mid</stp>
        <stp>30/12/2016</stp>
        <stp>30/12/2016</stp>
        <stp>[Fichier Market data Bloomberg Multicurve.xlsm]USD!R24C18</stp>
        <tr r="R24" s="5"/>
      </tp>
      <tp t="e">
        <v>#N/A</v>
        <stp/>
        <stp>##V3_BDHV12</stp>
        <stp>S0042Z 8Y BLC2 Curncy</stp>
        <stp>Mid</stp>
        <stp>30/12/2016</stp>
        <stp>30/12/2016</stp>
        <stp>[Fichier Market data Bloomberg Multicurve.xlsm]USD!R56C18</stp>
        <tr r="R56" s="5"/>
      </tp>
      <tp t="e">
        <v>#N/A</v>
        <stp/>
        <stp>##V3_BDHV12</stp>
        <stp>S0042D 8Y BLC2 Curncy</stp>
        <stp>Mid</stp>
        <stp>30/12/2016</stp>
        <stp>30/12/2016</stp>
        <stp>[Fichier Market data Bloomberg Multicurve.xlsm]USD!R56C19</stp>
        <tr r="S56" s="5"/>
      </tp>
      <tp t="e">
        <v>#N/A</v>
        <stp/>
        <stp>##V3_BDHV12</stp>
        <stp>S0023D 9M BLC2 Curncy</stp>
        <stp>Mid</stp>
        <stp>30/12/2016</stp>
        <stp>30/12/2016</stp>
        <stp>[Fichier Market data Bloomberg Multicurve.xlsm]USD!R25C38</stp>
        <tr r="AL25" s="5"/>
      </tp>
      <tp t="e">
        <v>#N/A</v>
        <stp/>
        <stp>##V3_BDHV12</stp>
        <stp>S0023Z 9M BLC2 Curncy</stp>
        <stp>Mid</stp>
        <stp>30/12/2016</stp>
        <stp>30/12/2016</stp>
        <stp>[Fichier Market data Bloomberg Multicurve.xlsm]USD!R25C37</stp>
        <tr r="AK25" s="5"/>
      </tp>
      <tp t="e">
        <v>#N/A</v>
        <stp/>
        <stp>##V3_BDHV12</stp>
        <stp>S0023D 9Y BLC2 Curncy</stp>
        <stp>Mid</stp>
        <stp>30/12/2016</stp>
        <stp>30/12/2016</stp>
        <stp>[Fichier Market data Bloomberg Multicurve.xlsm]USD!R60C38</stp>
        <tr r="AL60" s="5"/>
      </tp>
      <tp t="e">
        <v>#N/A</v>
        <stp/>
        <stp>##V3_BDHV12</stp>
        <stp>S0023Z 9Y BLC2 Curncy</stp>
        <stp>Mid</stp>
        <stp>30/12/2016</stp>
        <stp>30/12/2016</stp>
        <stp>[Fichier Market data Bloomberg Multicurve.xlsm]USD!R60C37</stp>
        <tr r="AK60" s="5"/>
      </tp>
      <tp t="e">
        <v>#N/A</v>
        <stp/>
        <stp>##V3_BDHV12</stp>
        <stp>S0023D 8M BLC2 Curncy</stp>
        <stp>Mid</stp>
        <stp>30/12/2016</stp>
        <stp>30/12/2016</stp>
        <stp>[Fichier Market data Bloomberg Multicurve.xlsm]USD!R24C38</stp>
        <tr r="AL24" s="5"/>
      </tp>
      <tp t="e">
        <v>#N/A</v>
        <stp/>
        <stp>##V3_BDHV12</stp>
        <stp>S0023Z 8M BLC2 Curncy</stp>
        <stp>Mid</stp>
        <stp>30/12/2016</stp>
        <stp>30/12/2016</stp>
        <stp>[Fichier Market data Bloomberg Multicurve.xlsm]USD!R24C37</stp>
        <tr r="AK24" s="5"/>
      </tp>
      <tp t="e">
        <v>#N/A</v>
        <stp/>
        <stp>##V3_BDHV12</stp>
        <stp>S0023D 8Y BLC2 Curncy</stp>
        <stp>Mid</stp>
        <stp>30/12/2016</stp>
        <stp>30/12/2016</stp>
        <stp>[Fichier Market data Bloomberg Multicurve.xlsm]USD!R56C38</stp>
        <tr r="AL56" s="5"/>
      </tp>
      <tp t="e">
        <v>#N/A</v>
        <stp/>
        <stp>##V3_BDHV12</stp>
        <stp>S0023Z 8Y BLC2 Curncy</stp>
        <stp>Mid</stp>
        <stp>30/12/2016</stp>
        <stp>30/12/2016</stp>
        <stp>[Fichier Market data Bloomberg Multicurve.xlsm]USD!R56C37</stp>
        <tr r="AK56" s="5"/>
      </tp>
      <tp t="e">
        <v>#N/A</v>
        <stp/>
        <stp>##V3_BDHV12</stp>
        <stp>EUBS11  Curncy</stp>
        <stp>Mid</stp>
        <stp>30/12/2016</stp>
        <stp>30/12/2016</stp>
        <stp>[Fichier Market data Bloomberg Multicurve.xlsm]basis!R20C4</stp>
        <tr r="D20" s="13"/>
      </tp>
      <tp t="e">
        <v>#N/A</v>
        <stp/>
        <stp>##V3_BDHV12</stp>
        <stp>EUR15M BGNL Curncy</stp>
        <stp>Mid</stp>
        <stp>30/12/2016</stp>
        <stp>30/12/2016</stp>
        <stp>[Fichier Market data Bloomberg Multicurve.xlsm]Swaps points!R25C6</stp>
        <tr r="F25" s="12"/>
      </tp>
      <tp t="e">
        <v>#N/A</v>
        <stp/>
        <stp>##V3_BDHV12</stp>
        <stp>EURGBP BGNL Curncy</stp>
        <stp>Mid</stp>
        <stp>30/12/2016</stp>
        <stp>30/12/2016</stp>
        <stp>[Fichier Market data Bloomberg Multicurve.xlsm]Swaps points!R8C30</stp>
        <tr r="AD8" s="12"/>
      </tp>
      <tp t="e">
        <v>#N/A</v>
        <stp/>
        <stp>##V3_BDHV12</stp>
        <stp>S0133Z 6M BLC2 Curncy</stp>
        <stp>Mid</stp>
        <stp>30/12/2016</stp>
        <stp>30/12/2016</stp>
        <stp>[Fichier Market data Bloomberg Multicurve.xlsm]EUR!R22C18</stp>
        <tr r="R22" s="4"/>
      </tp>
      <tp t="e">
        <v>#N/A</v>
        <stp/>
        <stp>##V3_BDHV12</stp>
        <stp>S0195Z 3M BLC2 Curncy</stp>
        <stp>Mid</stp>
        <stp>30/12/2016</stp>
        <stp>30/12/2016</stp>
        <stp>[Fichier Market data Bloomberg Multicurve.xlsm]JPY!R19C18</stp>
        <tr r="R19" s="8"/>
      </tp>
      <tp t="e">
        <v>#N/A</v>
        <stp/>
        <stp>##V3_BDHV12</stp>
        <stp>S0141Z 3Y BLC2 Curncy</stp>
        <stp>Mid</stp>
        <stp>30/12/2016</stp>
        <stp>30/12/2016</stp>
        <stp>[Fichier Market data Bloomberg Multicurve.xlsm]GBP!R36C18</stp>
        <tr r="R36" s="6"/>
      </tp>
      <tp t="e">
        <v>#N/A</v>
        <stp/>
        <stp>##V3_BDHV12</stp>
        <stp>S0141D 3Y BLC2 Curncy</stp>
        <stp>Mid</stp>
        <stp>30/12/2016</stp>
        <stp>30/12/2016</stp>
        <stp>[Fichier Market data Bloomberg Multicurve.xlsm]GBP!R36C19</stp>
        <tr r="S36" s="6"/>
      </tp>
      <tp t="e">
        <v>#N/A</v>
        <stp/>
        <stp>##V3_BDHV12</stp>
        <stp>S0133D 6M BLC2 Curncy</stp>
        <stp>Mid</stp>
        <stp>30/12/2016</stp>
        <stp>30/12/2016</stp>
        <stp>[Fichier Market data Bloomberg Multicurve.xlsm]EUR!R22C19</stp>
        <tr r="S22" s="4"/>
      </tp>
      <tp t="e">
        <v>#N/A</v>
        <stp/>
        <stp>##V3_BDHV12</stp>
        <stp>S0195D 3M BLC2 Curncy</stp>
        <stp>Mid</stp>
        <stp>30/12/2016</stp>
        <stp>30/12/2016</stp>
        <stp>[Fichier Market data Bloomberg Multicurve.xlsm]JPY!R19C19</stp>
        <tr r="S19" s="8"/>
      </tp>
      <tp t="e">
        <v>#N/A</v>
        <stp/>
        <stp>##V3_BDHV12</stp>
        <stp>S0133Z 6Y BLC2 Curncy</stp>
        <stp>Mid</stp>
        <stp>30/12/2016</stp>
        <stp>30/12/2016</stp>
        <stp>[Fichier Market data Bloomberg Multicurve.xlsm]EUR!R48C18</stp>
        <tr r="R48" s="4"/>
      </tp>
      <tp t="e">
        <v>#N/A</v>
        <stp/>
        <stp>##V3_BDHV12</stp>
        <stp>S0133D 6Y BLC2 Curncy</stp>
        <stp>Mid</stp>
        <stp>30/12/2016</stp>
        <stp>30/12/2016</stp>
        <stp>[Fichier Market data Bloomberg Multicurve.xlsm]EUR!R48C19</stp>
        <tr r="S48" s="4"/>
      </tp>
      <tp t="e">
        <v>#N/A</v>
        <stp/>
        <stp>##V3_BDHV12</stp>
        <stp>S0141Z 3M BLC2 Curncy</stp>
        <stp>Mid</stp>
        <stp>30/12/2016</stp>
        <stp>30/12/2016</stp>
        <stp>[Fichier Market data Bloomberg Multicurve.xlsm]GBP!R19C18</stp>
        <tr r="R19" s="6"/>
      </tp>
      <tp t="e">
        <v>#N/A</v>
        <stp/>
        <stp>##V3_BDHV12</stp>
        <stp>S0195Z 3Y BLC2 Curncy</stp>
        <stp>Mid</stp>
        <stp>30/12/2016</stp>
        <stp>30/12/2016</stp>
        <stp>[Fichier Market data Bloomberg Multicurve.xlsm]JPY!R36C18</stp>
        <tr r="R36" s="8"/>
      </tp>
      <tp t="e">
        <v>#N/A</v>
        <stp/>
        <stp>##V3_BDHV12</stp>
        <stp>S0195D 3Y BLC2 Curncy</stp>
        <stp>Mid</stp>
        <stp>30/12/2016</stp>
        <stp>30/12/2016</stp>
        <stp>[Fichier Market data Bloomberg Multicurve.xlsm]JPY!R36C19</stp>
        <tr r="S36" s="8"/>
      </tp>
      <tp t="e">
        <v>#N/A</v>
        <stp/>
        <stp>##V3_BDHV12</stp>
        <stp>S0141D 3M BLC2 Curncy</stp>
        <stp>Mid</stp>
        <stp>30/12/2016</stp>
        <stp>30/12/2016</stp>
        <stp>[Fichier Market data Bloomberg Multicurve.xlsm]GBP!R19C19</stp>
        <tr r="S19" s="6"/>
      </tp>
      <tp t="e">
        <v>#N/A</v>
        <stp/>
        <stp>##V3_BDHV12</stp>
        <stp>S0141Z 2Y BLC2 Curncy</stp>
        <stp>Mid</stp>
        <stp>30/12/2016</stp>
        <stp>30/12/2016</stp>
        <stp>[Fichier Market data Bloomberg Multicurve.xlsm]GBP!R32C18</stp>
        <tr r="R32" s="6"/>
      </tp>
      <tp t="e">
        <v>#N/A</v>
        <stp/>
        <stp>##V3_BDHV12</stp>
        <stp>S0133Z 7M BLC2 Curncy</stp>
        <stp>Mid</stp>
        <stp>30/12/2016</stp>
        <stp>30/12/2016</stp>
        <stp>[Fichier Market data Bloomberg Multicurve.xlsm]EUR!R23C18</stp>
        <tr r="R23" s="4"/>
      </tp>
      <tp t="e">
        <v>#N/A</v>
        <stp/>
        <stp>##V3_BDHV12</stp>
        <stp>S0195Z 2M BLC2 Curncy</stp>
        <stp>Mid</stp>
        <stp>30/12/2016</stp>
        <stp>30/12/2016</stp>
        <stp>[Fichier Market data Bloomberg Multicurve.xlsm]JPY!R18C18</stp>
        <tr r="R18" s="8"/>
      </tp>
      <tp t="e">
        <v>#N/A</v>
        <stp/>
        <stp>##V3_BDHV12</stp>
        <stp>S0133D 7M BLC2 Curncy</stp>
        <stp>Mid</stp>
        <stp>30/12/2016</stp>
        <stp>30/12/2016</stp>
        <stp>[Fichier Market data Bloomberg Multicurve.xlsm]EUR!R23C19</stp>
        <tr r="S23" s="4"/>
      </tp>
      <tp t="e">
        <v>#N/A</v>
        <stp/>
        <stp>##V3_BDHV12</stp>
        <stp>S0195D 2M BLC2 Curncy</stp>
        <stp>Mid</stp>
        <stp>30/12/2016</stp>
        <stp>30/12/2016</stp>
        <stp>[Fichier Market data Bloomberg Multicurve.xlsm]JPY!R18C19</stp>
        <tr r="S18" s="8"/>
      </tp>
      <tp t="e">
        <v>#N/A</v>
        <stp/>
        <stp>##V3_BDHV12</stp>
        <stp>S0141D 2Y BLC2 Curncy</stp>
        <stp>Mid</stp>
        <stp>30/12/2016</stp>
        <stp>30/12/2016</stp>
        <stp>[Fichier Market data Bloomberg Multicurve.xlsm]GBP!R32C19</stp>
        <tr r="S32" s="6"/>
      </tp>
      <tp t="e">
        <v>#N/A</v>
        <stp/>
        <stp>##V3_BDHV12</stp>
        <stp>S0195D 2D BLC2 Curncy</stp>
        <stp>Mid</stp>
        <stp>30/12/2016</stp>
        <stp>30/12/2016</stp>
        <stp>[Fichier Market data Bloomberg Multicurve.xlsm]JPY!R14C19</stp>
        <tr r="S14" s="8"/>
      </tp>
      <tp t="e">
        <v>#N/A</v>
        <stp/>
        <stp>##V3_BDHV12</stp>
        <stp>S0195Z 2D BLC2 Curncy</stp>
        <stp>Mid</stp>
        <stp>30/12/2016</stp>
        <stp>30/12/2016</stp>
        <stp>[Fichier Market data Bloomberg Multicurve.xlsm]JPY!R14C18</stp>
        <tr r="R14" s="8"/>
      </tp>
      <tp t="e">
        <v>#N/A</v>
        <stp/>
        <stp>##V3_BDHV12</stp>
        <stp>S0141Z 2W BLC2 Curncy</stp>
        <stp>Mid</stp>
        <stp>30/12/2016</stp>
        <stp>30/12/2016</stp>
        <stp>[Fichier Market data Bloomberg Multicurve.xlsm]GBP!R16C18</stp>
        <tr r="R16" s="6"/>
      </tp>
      <tp t="e">
        <v>#N/A</v>
        <stp/>
        <stp>##V3_BDHV12</stp>
        <stp>S0141D 2W BLC2 Curncy</stp>
        <stp>Mid</stp>
        <stp>30/12/2016</stp>
        <stp>30/12/2016</stp>
        <stp>[Fichier Market data Bloomberg Multicurve.xlsm]GBP!R16C19</stp>
        <tr r="S16" s="6"/>
      </tp>
      <tp t="e">
        <v>#N/A</v>
        <stp/>
        <stp>##V3_BDHV12</stp>
        <stp>S0133D 7Y BLC2 Curncy</stp>
        <stp>Mid</stp>
        <stp>30/12/2016</stp>
        <stp>30/12/2016</stp>
        <stp>[Fichier Market data Bloomberg Multicurve.xlsm]EUR!R52C19</stp>
        <tr r="S52" s="4"/>
      </tp>
      <tp t="e">
        <v>#N/A</v>
        <stp/>
        <stp>##V3_BDHV12</stp>
        <stp>S0133Z 7Y BLC2 Curncy</stp>
        <stp>Mid</stp>
        <stp>30/12/2016</stp>
        <stp>30/12/2016</stp>
        <stp>[Fichier Market data Bloomberg Multicurve.xlsm]EUR!R52C18</stp>
        <tr r="R52" s="4"/>
      </tp>
      <tp t="e">
        <v>#N/A</v>
        <stp/>
        <stp>##V3_BDHV12</stp>
        <stp>S0195Z 2Y BLC2 Curncy</stp>
        <stp>Mid</stp>
        <stp>30/12/2016</stp>
        <stp>30/12/2016</stp>
        <stp>[Fichier Market data Bloomberg Multicurve.xlsm]JPY!R32C18</stp>
        <tr r="R32" s="8"/>
      </tp>
      <tp t="e">
        <v>#N/A</v>
        <stp/>
        <stp>##V3_BDHV12</stp>
        <stp>S0141Z 2M BLC2 Curncy</stp>
        <stp>Mid</stp>
        <stp>30/12/2016</stp>
        <stp>30/12/2016</stp>
        <stp>[Fichier Market data Bloomberg Multicurve.xlsm]GBP!R18C18</stp>
        <tr r="R18" s="6"/>
      </tp>
      <tp t="e">
        <v>#N/A</v>
        <stp/>
        <stp>##V3_BDHV12</stp>
        <stp>S0141D 2M BLC2 Curncy</stp>
        <stp>Mid</stp>
        <stp>30/12/2016</stp>
        <stp>30/12/2016</stp>
        <stp>[Fichier Market data Bloomberg Multicurve.xlsm]GBP!R18C19</stp>
        <tr r="S18" s="6"/>
      </tp>
      <tp t="e">
        <v>#N/A</v>
        <stp/>
        <stp>##V3_BDHV12</stp>
        <stp>S0195D 2Y BLC2 Curncy</stp>
        <stp>Mid</stp>
        <stp>30/12/2016</stp>
        <stp>30/12/2016</stp>
        <stp>[Fichier Market data Bloomberg Multicurve.xlsm]JPY!R32C19</stp>
        <tr r="S32" s="8"/>
      </tp>
      <tp t="e">
        <v>#N/A</v>
        <stp/>
        <stp>##V3_BDHV12</stp>
        <stp>S0195Z 2W BLC2 Curncy</stp>
        <stp>Mid</stp>
        <stp>30/12/2016</stp>
        <stp>30/12/2016</stp>
        <stp>[Fichier Market data Bloomberg Multicurve.xlsm]JPY!R16C18</stp>
        <tr r="R16" s="8"/>
      </tp>
      <tp t="e">
        <v>#N/A</v>
        <stp/>
        <stp>##V3_BDHV12</stp>
        <stp>S0195D 2W BLC2 Curncy</stp>
        <stp>Mid</stp>
        <stp>30/12/2016</stp>
        <stp>30/12/2016</stp>
        <stp>[Fichier Market data Bloomberg Multicurve.xlsm]JPY!R16C19</stp>
        <tr r="S16" s="8"/>
      </tp>
      <tp t="e">
        <v>#N/A</v>
        <stp/>
        <stp>##V3_BDHV12</stp>
        <stp>S0141D 2D BLC2 Curncy</stp>
        <stp>Mid</stp>
        <stp>30/12/2016</stp>
        <stp>30/12/2016</stp>
        <stp>[Fichier Market data Bloomberg Multicurve.xlsm]GBP!R14C19</stp>
        <tr r="S14" s="6"/>
      </tp>
      <tp t="e">
        <v>#N/A</v>
        <stp/>
        <stp>##V3_BDHV12</stp>
        <stp>S0141Z 2D BLC2 Curncy</stp>
        <stp>Mid</stp>
        <stp>30/12/2016</stp>
        <stp>30/12/2016</stp>
        <stp>[Fichier Market data Bloomberg Multicurve.xlsm]GBP!R14C18</stp>
        <tr r="R14" s="6"/>
      </tp>
      <tp t="e">
        <v>#N/A</v>
        <stp/>
        <stp>##V3_BDHV12</stp>
        <stp>S0141D 1Y BLC2 Curncy</stp>
        <stp>Mid</stp>
        <stp>30/12/2016</stp>
        <stp>30/12/2016</stp>
        <stp>[Fichier Market data Bloomberg Multicurve.xlsm]GBP!R28C19</stp>
        <tr r="S28" s="6"/>
      </tp>
      <tp t="e">
        <v>#N/A</v>
        <stp/>
        <stp>##V3_BDHV12</stp>
        <stp>S0195Z 1M BLC2 Curncy</stp>
        <stp>Mid</stp>
        <stp>30/12/2016</stp>
        <stp>30/12/2016</stp>
        <stp>[Fichier Market data Bloomberg Multicurve.xlsm]JPY!R17C18</stp>
        <tr r="R17" s="8"/>
      </tp>
      <tp t="e">
        <v>#N/A</v>
        <stp/>
        <stp>##V3_BDHV12</stp>
        <stp>S0133Z 4M BLC2 Curncy</stp>
        <stp>Mid</stp>
        <stp>30/12/2016</stp>
        <stp>30/12/2016</stp>
        <stp>[Fichier Market data Bloomberg Multicurve.xlsm]EUR!R20C18</stp>
        <tr r="R20" s="4"/>
      </tp>
      <tp t="e">
        <v>#N/A</v>
        <stp/>
        <stp>##V3_BDHV12</stp>
        <stp>S0133D 4M BLC2 Curncy</stp>
        <stp>Mid</stp>
        <stp>30/12/2016</stp>
        <stp>30/12/2016</stp>
        <stp>[Fichier Market data Bloomberg Multicurve.xlsm]EUR!R20C19</stp>
        <tr r="S20" s="4"/>
      </tp>
      <tp t="e">
        <v>#N/A</v>
        <stp/>
        <stp>##V3_BDHV12</stp>
        <stp>S0195D 1M BLC2 Curncy</stp>
        <stp>Mid</stp>
        <stp>30/12/2016</stp>
        <stp>30/12/2016</stp>
        <stp>[Fichier Market data Bloomberg Multicurve.xlsm]JPY!R17C19</stp>
        <tr r="S17" s="8"/>
      </tp>
      <tp t="e">
        <v>#N/A</v>
        <stp/>
        <stp>##V3_BDHV12</stp>
        <stp>S0141Z 1Y BLC2 Curncy</stp>
        <stp>Mid</stp>
        <stp>30/12/2016</stp>
        <stp>30/12/2016</stp>
        <stp>[Fichier Market data Bloomberg Multicurve.xlsm]GBP!R28C18</stp>
        <tr r="R28" s="6"/>
      </tp>
      <tp t="e">
        <v>#N/A</v>
        <stp/>
        <stp>##V3_BDHV12</stp>
        <stp>S0195D 1D BLC2 Curncy</stp>
        <stp>Mid</stp>
        <stp>30/12/2016</stp>
        <stp>30/12/2016</stp>
        <stp>[Fichier Market data Bloomberg Multicurve.xlsm]JPY!R13C19</stp>
        <tr r="S13" s="8"/>
      </tp>
      <tp t="e">
        <v>#N/A</v>
        <stp/>
        <stp>##V3_BDHV12</stp>
        <stp>S0195Z 1D BLC2 Curncy</stp>
        <stp>Mid</stp>
        <stp>30/12/2016</stp>
        <stp>30/12/2016</stp>
        <stp>[Fichier Market data Bloomberg Multicurve.xlsm]JPY!R13C18</stp>
        <tr r="R13" s="8"/>
      </tp>
      <tp t="e">
        <v>#N/A</v>
        <stp/>
        <stp>##V3_BDHV12</stp>
        <stp>S0141Z 1W BLC2 Curncy</stp>
        <stp>Mid</stp>
        <stp>30/12/2016</stp>
        <stp>30/12/2016</stp>
        <stp>[Fichier Market data Bloomberg Multicurve.xlsm]GBP!R15C18</stp>
        <tr r="R15" s="6"/>
      </tp>
      <tp t="e">
        <v>#N/A</v>
        <stp/>
        <stp>##V3_BDHV12</stp>
        <stp>S0141D 1W BLC2 Curncy</stp>
        <stp>Mid</stp>
        <stp>30/12/2016</stp>
        <stp>30/12/2016</stp>
        <stp>[Fichier Market data Bloomberg Multicurve.xlsm]GBP!R15C19</stp>
        <tr r="S15" s="6"/>
      </tp>
      <tp t="e">
        <v>#N/A</v>
        <stp/>
        <stp>##V3_BDHV12</stp>
        <stp>S0133Z 4Y BLC2 Curncy</stp>
        <stp>Mid</stp>
        <stp>30/12/2016</stp>
        <stp>30/12/2016</stp>
        <stp>[Fichier Market data Bloomberg Multicurve.xlsm]EUR!R40C18</stp>
        <tr r="R40" s="4"/>
      </tp>
      <tp t="e">
        <v>#N/A</v>
        <stp/>
        <stp>##V3_BDHV12</stp>
        <stp>S0133D 4Y BLC2 Curncy</stp>
        <stp>Mid</stp>
        <stp>30/12/2016</stp>
        <stp>30/12/2016</stp>
        <stp>[Fichier Market data Bloomberg Multicurve.xlsm]EUR!R40C19</stp>
        <tr r="S40" s="4"/>
      </tp>
      <tp t="e">
        <v>#N/A</v>
        <stp/>
        <stp>##V3_BDHV12</stp>
        <stp>S0195D 1Y BLC2 Curncy</stp>
        <stp>Mid</stp>
        <stp>30/12/2016</stp>
        <stp>30/12/2016</stp>
        <stp>[Fichier Market data Bloomberg Multicurve.xlsm]JPY!R28C19</stp>
        <tr r="S28" s="8"/>
      </tp>
      <tp t="e">
        <v>#N/A</v>
        <stp/>
        <stp>##V3_BDHV12</stp>
        <stp>S0141Z 1M BLC2 Curncy</stp>
        <stp>Mid</stp>
        <stp>30/12/2016</stp>
        <stp>30/12/2016</stp>
        <stp>[Fichier Market data Bloomberg Multicurve.xlsm]GBP!R17C18</stp>
        <tr r="R17" s="6"/>
      </tp>
      <tp t="e">
        <v>#N/A</v>
        <stp/>
        <stp>##V3_BDHV12</stp>
        <stp>S0141D 1M BLC2 Curncy</stp>
        <stp>Mid</stp>
        <stp>30/12/2016</stp>
        <stp>30/12/2016</stp>
        <stp>[Fichier Market data Bloomberg Multicurve.xlsm]GBP!R17C19</stp>
        <tr r="S17" s="6"/>
      </tp>
      <tp t="e">
        <v>#N/A</v>
        <stp/>
        <stp>##V3_BDHV12</stp>
        <stp>S0195Z 1Y BLC2 Curncy</stp>
        <stp>Mid</stp>
        <stp>30/12/2016</stp>
        <stp>30/12/2016</stp>
        <stp>[Fichier Market data Bloomberg Multicurve.xlsm]JPY!R28C18</stp>
        <tr r="R28" s="8"/>
      </tp>
      <tp t="e">
        <v>#N/A</v>
        <stp/>
        <stp>##V3_BDHV12</stp>
        <stp>S0195Z 1W BLC2 Curncy</stp>
        <stp>Mid</stp>
        <stp>30/12/2016</stp>
        <stp>30/12/2016</stp>
        <stp>[Fichier Market data Bloomberg Multicurve.xlsm]JPY!R15C18</stp>
        <tr r="R15" s="8"/>
      </tp>
      <tp t="e">
        <v>#N/A</v>
        <stp/>
        <stp>##V3_BDHV12</stp>
        <stp>S0195D 1W BLC2 Curncy</stp>
        <stp>Mid</stp>
        <stp>30/12/2016</stp>
        <stp>30/12/2016</stp>
        <stp>[Fichier Market data Bloomberg Multicurve.xlsm]JPY!R15C19</stp>
        <tr r="S15" s="8"/>
      </tp>
      <tp t="e">
        <v>#N/A</v>
        <stp/>
        <stp>##V3_BDHV12</stp>
        <stp>S0141D 1D BLC2 Curncy</stp>
        <stp>Mid</stp>
        <stp>30/12/2016</stp>
        <stp>30/12/2016</stp>
        <stp>[Fichier Market data Bloomberg Multicurve.xlsm]GBP!R13C19</stp>
        <tr r="S13" s="6"/>
      </tp>
      <tp t="e">
        <v>#N/A</v>
        <stp/>
        <stp>##V3_BDHV12</stp>
        <stp>S0141Z 1D BLC2 Curncy</stp>
        <stp>Mid</stp>
        <stp>30/12/2016</stp>
        <stp>30/12/2016</stp>
        <stp>[Fichier Market data Bloomberg Multicurve.xlsm]GBP!R13C18</stp>
        <tr r="R13" s="6"/>
      </tp>
      <tp t="e">
        <v>#N/A</v>
        <stp/>
        <stp>##V3_BDHV12</stp>
        <stp>S0133Z 5M BLC2 Curncy</stp>
        <stp>Mid</stp>
        <stp>30/12/2016</stp>
        <stp>30/12/2016</stp>
        <stp>[Fichier Market data Bloomberg Multicurve.xlsm]EUR!R21C18</stp>
        <tr r="R21" s="4"/>
      </tp>
      <tp t="e">
        <v>#N/A</v>
        <stp/>
        <stp>##V3_BDHV12</stp>
        <stp>S0133D 5M BLC2 Curncy</stp>
        <stp>Mid</stp>
        <stp>30/12/2016</stp>
        <stp>30/12/2016</stp>
        <stp>[Fichier Market data Bloomberg Multicurve.xlsm]EUR!R21C19</stp>
        <tr r="S21" s="4"/>
      </tp>
      <tp t="e">
        <v>#N/A</v>
        <stp/>
        <stp>##V3_BDHV12</stp>
        <stp>S0133Z 5Y BLC2 Curncy</stp>
        <stp>Mid</stp>
        <stp>30/12/2016</stp>
        <stp>30/12/2016</stp>
        <stp>[Fichier Market data Bloomberg Multicurve.xlsm]EUR!R44C18</stp>
        <tr r="R44" s="4"/>
      </tp>
      <tp t="e">
        <v>#N/A</v>
        <stp/>
        <stp>##V3_BDHV12</stp>
        <stp>S0133D 5Y BLC2 Curncy</stp>
        <stp>Mid</stp>
        <stp>30/12/2016</stp>
        <stp>30/12/2016</stp>
        <stp>[Fichier Market data Bloomberg Multicurve.xlsm]EUR!R44C19</stp>
        <tr r="S44" s="4"/>
      </tp>
      <tp t="e">
        <v>#N/A</v>
        <stp/>
        <stp>##V3_BDHV12</stp>
        <stp>S0133D 2M BLC2 Curncy</stp>
        <stp>Mid</stp>
        <stp>30/12/2016</stp>
        <stp>30/12/2016</stp>
        <stp>[Fichier Market data Bloomberg Multicurve.xlsm]EUR!R18C19</stp>
        <tr r="S18" s="4"/>
      </tp>
      <tp t="e">
        <v>#N/A</v>
        <stp/>
        <stp>##V3_BDHV12</stp>
        <stp>S0195D 7M BLC2 Curncy</stp>
        <stp>Mid</stp>
        <stp>30/12/2016</stp>
        <stp>30/12/2016</stp>
        <stp>[Fichier Market data Bloomberg Multicurve.xlsm]JPY!R23C19</stp>
        <tr r="S23" s="8"/>
      </tp>
      <tp t="e">
        <v>#N/A</v>
        <stp/>
        <stp>##V3_BDHV12</stp>
        <stp>S0133Z 2M BLC2 Curncy</stp>
        <stp>Mid</stp>
        <stp>30/12/2016</stp>
        <stp>30/12/2016</stp>
        <stp>[Fichier Market data Bloomberg Multicurve.xlsm]EUR!R18C18</stp>
        <tr r="R18" s="4"/>
      </tp>
      <tp t="e">
        <v>#N/A</v>
        <stp/>
        <stp>##V3_BDHV12</stp>
        <stp>S0195Z 7M BLC2 Curncy</stp>
        <stp>Mid</stp>
        <stp>30/12/2016</stp>
        <stp>30/12/2016</stp>
        <stp>[Fichier Market data Bloomberg Multicurve.xlsm]JPY!R23C18</stp>
        <tr r="R23" s="8"/>
      </tp>
      <tp t="e">
        <v>#N/A</v>
        <stp/>
        <stp>##V3_BDHV12</stp>
        <stp>S0141Z 7Y BLC2 Curncy</stp>
        <stp>Mid</stp>
        <stp>30/12/2016</stp>
        <stp>30/12/2016</stp>
        <stp>[Fichier Market data Bloomberg Multicurve.xlsm]GBP!R52C18</stp>
        <tr r="R52" s="6"/>
      </tp>
      <tp t="e">
        <v>#N/A</v>
        <stp/>
        <stp>##V3_BDHV12</stp>
        <stp>S0141D 7Y BLC2 Curncy</stp>
        <stp>Mid</stp>
        <stp>30/12/2016</stp>
        <stp>30/12/2016</stp>
        <stp>[Fichier Market data Bloomberg Multicurve.xlsm]GBP!R52C19</stp>
        <tr r="S52" s="6"/>
      </tp>
      <tp t="e">
        <v>#N/A</v>
        <stp/>
        <stp>##V3_BDHV12</stp>
        <stp>S0133Z 2D BLC2 Curncy</stp>
        <stp>Mid</stp>
        <stp>30/12/2016</stp>
        <stp>30/12/2016</stp>
        <stp>[Fichier Market data Bloomberg Multicurve.xlsm]EUR!R14C18</stp>
        <tr r="R14" s="4"/>
      </tp>
      <tp t="e">
        <v>#N/A</v>
        <stp/>
        <stp>##V3_BDHV12</stp>
        <stp>S0133D 2D BLC2 Curncy</stp>
        <stp>Mid</stp>
        <stp>30/12/2016</stp>
        <stp>30/12/2016</stp>
        <stp>[Fichier Market data Bloomberg Multicurve.xlsm]EUR!R14C19</stp>
        <tr r="S14" s="4"/>
      </tp>
      <tp t="e">
        <v>#N/A</v>
        <stp/>
        <stp>##V3_BDHV12</stp>
        <stp>S0195Z 7Y BLC2 Curncy</stp>
        <stp>Mid</stp>
        <stp>30/12/2016</stp>
        <stp>30/12/2016</stp>
        <stp>[Fichier Market data Bloomberg Multicurve.xlsm]JPY!R52C18</stp>
        <tr r="R52" s="8"/>
      </tp>
      <tp t="e">
        <v>#N/A</v>
        <stp/>
        <stp>##V3_BDHV12</stp>
        <stp>S0195D 7Y BLC2 Curncy</stp>
        <stp>Mid</stp>
        <stp>30/12/2016</stp>
        <stp>30/12/2016</stp>
        <stp>[Fichier Market data Bloomberg Multicurve.xlsm]JPY!R52C19</stp>
        <tr r="S52" s="8"/>
      </tp>
      <tp t="e">
        <v>#N/A</v>
        <stp/>
        <stp>##V3_BDHV12</stp>
        <stp>S0133D 2Y BLC2 Curncy</stp>
        <stp>Mid</stp>
        <stp>30/12/2016</stp>
        <stp>30/12/2016</stp>
        <stp>[Fichier Market data Bloomberg Multicurve.xlsm]EUR!R32C19</stp>
        <tr r="S32" s="4"/>
      </tp>
      <tp t="e">
        <v>#N/A</v>
        <stp/>
        <stp>##V3_BDHV12</stp>
        <stp>S0141D 7M BLC2 Curncy</stp>
        <stp>Mid</stp>
        <stp>30/12/2016</stp>
        <stp>30/12/2016</stp>
        <stp>[Fichier Market data Bloomberg Multicurve.xlsm]GBP!R23C19</stp>
        <tr r="S23" s="6"/>
      </tp>
      <tp t="e">
        <v>#N/A</v>
        <stp/>
        <stp>##V3_BDHV12</stp>
        <stp>S0141Z 7M BLC2 Curncy</stp>
        <stp>Mid</stp>
        <stp>30/12/2016</stp>
        <stp>30/12/2016</stp>
        <stp>[Fichier Market data Bloomberg Multicurve.xlsm]GBP!R23C18</stp>
        <tr r="R23" s="6"/>
      </tp>
      <tp t="e">
        <v>#N/A</v>
        <stp/>
        <stp>##V3_BDHV12</stp>
        <stp>S0133Z 2Y BLC2 Curncy</stp>
        <stp>Mid</stp>
        <stp>30/12/2016</stp>
        <stp>30/12/2016</stp>
        <stp>[Fichier Market data Bloomberg Multicurve.xlsm]EUR!R32C18</stp>
        <tr r="R32" s="4"/>
      </tp>
      <tp t="e">
        <v>#N/A</v>
        <stp/>
        <stp>##V3_BDHV12</stp>
        <stp>S0133D 2W BLC2 Curncy</stp>
        <stp>Mid</stp>
        <stp>30/12/2016</stp>
        <stp>30/12/2016</stp>
        <stp>[Fichier Market data Bloomberg Multicurve.xlsm]EUR!R16C19</stp>
        <tr r="S16" s="4"/>
      </tp>
      <tp t="e">
        <v>#N/A</v>
        <stp/>
        <stp>##V3_BDHV12</stp>
        <stp>S0133Z 2W BLC2 Curncy</stp>
        <stp>Mid</stp>
        <stp>30/12/2016</stp>
        <stp>30/12/2016</stp>
        <stp>[Fichier Market data Bloomberg Multicurve.xlsm]EUR!R16C18</stp>
        <tr r="R16" s="4"/>
      </tp>
      <tp t="e">
        <v>#N/A</v>
        <stp/>
        <stp>##V3_BDHV12</stp>
        <stp>S0133D 3M BLC2 Curncy</stp>
        <stp>Mid</stp>
        <stp>30/12/2016</stp>
        <stp>30/12/2016</stp>
        <stp>[Fichier Market data Bloomberg Multicurve.xlsm]EUR!R19C19</stp>
        <tr r="S19" s="4"/>
      </tp>
      <tp t="e">
        <v>#N/A</v>
        <stp/>
        <stp>##V3_BDHV12</stp>
        <stp>S0195D 6M BLC2 Curncy</stp>
        <stp>Mid</stp>
        <stp>30/12/2016</stp>
        <stp>30/12/2016</stp>
        <stp>[Fichier Market data Bloomberg Multicurve.xlsm]JPY!R22C19</stp>
        <tr r="S22" s="8"/>
      </tp>
      <tp t="e">
        <v>#N/A</v>
        <stp/>
        <stp>##V3_BDHV12</stp>
        <stp>S0133Z 3M BLC2 Curncy</stp>
        <stp>Mid</stp>
        <stp>30/12/2016</stp>
        <stp>30/12/2016</stp>
        <stp>[Fichier Market data Bloomberg Multicurve.xlsm]EUR!R19C18</stp>
        <tr r="R19" s="4"/>
      </tp>
      <tp t="e">
        <v>#N/A</v>
        <stp/>
        <stp>##V3_BDHV12</stp>
        <stp>S0195Z 6M BLC2 Curncy</stp>
        <stp>Mid</stp>
        <stp>30/12/2016</stp>
        <stp>30/12/2016</stp>
        <stp>[Fichier Market data Bloomberg Multicurve.xlsm]JPY!R22C18</stp>
        <tr r="R22" s="8"/>
      </tp>
      <tp t="e">
        <v>#N/A</v>
        <stp/>
        <stp>##V3_BDHV12</stp>
        <stp>S0141D 6Y BLC2 Curncy</stp>
        <stp>Mid</stp>
        <stp>30/12/2016</stp>
        <stp>30/12/2016</stp>
        <stp>[Fichier Market data Bloomberg Multicurve.xlsm]GBP!R48C19</stp>
        <tr r="S48" s="6"/>
      </tp>
      <tp t="e">
        <v>#N/A</v>
        <stp/>
        <stp>##V3_BDHV12</stp>
        <stp>S0141Z 6Y BLC2 Curncy</stp>
        <stp>Mid</stp>
        <stp>30/12/2016</stp>
        <stp>30/12/2016</stp>
        <stp>[Fichier Market data Bloomberg Multicurve.xlsm]GBP!R48C18</stp>
        <tr r="R48" s="6"/>
      </tp>
      <tp t="e">
        <v>#N/A</v>
        <stp/>
        <stp>##V3_BDHV12</stp>
        <stp>S0195D 6Y BLC2 Curncy</stp>
        <stp>Mid</stp>
        <stp>30/12/2016</stp>
        <stp>30/12/2016</stp>
        <stp>[Fichier Market data Bloomberg Multicurve.xlsm]JPY!R48C19</stp>
        <tr r="S48" s="8"/>
      </tp>
      <tp t="e">
        <v>#N/A</v>
        <stp/>
        <stp>##V3_BDHV12</stp>
        <stp>S0195Z 6Y BLC2 Curncy</stp>
        <stp>Mid</stp>
        <stp>30/12/2016</stp>
        <stp>30/12/2016</stp>
        <stp>[Fichier Market data Bloomberg Multicurve.xlsm]JPY!R48C18</stp>
        <tr r="R48" s="8"/>
      </tp>
      <tp t="e">
        <v>#N/A</v>
        <stp/>
        <stp>##V3_BDHV12</stp>
        <stp>S0133D 3Y BLC2 Curncy</stp>
        <stp>Mid</stp>
        <stp>30/12/2016</stp>
        <stp>30/12/2016</stp>
        <stp>[Fichier Market data Bloomberg Multicurve.xlsm]EUR!R36C19</stp>
        <tr r="S36" s="4"/>
      </tp>
      <tp t="e">
        <v>#N/A</v>
        <stp/>
        <stp>##V3_BDHV12</stp>
        <stp>S0141D 6M BLC2 Curncy</stp>
        <stp>Mid</stp>
        <stp>30/12/2016</stp>
        <stp>30/12/2016</stp>
        <stp>[Fichier Market data Bloomberg Multicurve.xlsm]GBP!R22C19</stp>
        <tr r="S22" s="6"/>
      </tp>
      <tp t="e">
        <v>#N/A</v>
        <stp/>
        <stp>##V3_BDHV12</stp>
        <stp>S0141Z 6M BLC2 Curncy</stp>
        <stp>Mid</stp>
        <stp>30/12/2016</stp>
        <stp>30/12/2016</stp>
        <stp>[Fichier Market data Bloomberg Multicurve.xlsm]GBP!R22C18</stp>
        <tr r="R22" s="6"/>
      </tp>
      <tp t="e">
        <v>#N/A</v>
        <stp/>
        <stp>##V3_BDHV12</stp>
        <stp>S0133Z 3Y BLC2 Curncy</stp>
        <stp>Mid</stp>
        <stp>30/12/2016</stp>
        <stp>30/12/2016</stp>
        <stp>[Fichier Market data Bloomberg Multicurve.xlsm]EUR!R36C18</stp>
        <tr r="R36" s="4"/>
      </tp>
      <tp t="e">
        <v>#N/A</v>
        <stp/>
        <stp>##V3_BDHV12</stp>
        <stp>S0195D 5M BLC2 Curncy</stp>
        <stp>Mid</stp>
        <stp>30/12/2016</stp>
        <stp>30/12/2016</stp>
        <stp>[Fichier Market data Bloomberg Multicurve.xlsm]JPY!R21C19</stp>
        <tr r="S21" s="8"/>
      </tp>
      <tp t="e">
        <v>#N/A</v>
        <stp/>
        <stp>##V3_BDHV12</stp>
        <stp>S0195Z 5M BLC2 Curncy</stp>
        <stp>Mid</stp>
        <stp>30/12/2016</stp>
        <stp>30/12/2016</stp>
        <stp>[Fichier Market data Bloomberg Multicurve.xlsm]JPY!R21C18</stp>
        <tr r="R21" s="8"/>
      </tp>
      <tp t="e">
        <v>#N/A</v>
        <stp/>
        <stp>##V3_BDHV12</stp>
        <stp>S0141D 5Y BLC2 Curncy</stp>
        <stp>Mid</stp>
        <stp>30/12/2016</stp>
        <stp>30/12/2016</stp>
        <stp>[Fichier Market data Bloomberg Multicurve.xlsm]GBP!R44C19</stp>
        <tr r="S44" s="6"/>
      </tp>
      <tp t="e">
        <v>#N/A</v>
        <stp/>
        <stp>##V3_BDHV12</stp>
        <stp>S0141Z 5Y BLC2 Curncy</stp>
        <stp>Mid</stp>
        <stp>30/12/2016</stp>
        <stp>30/12/2016</stp>
        <stp>[Fichier Market data Bloomberg Multicurve.xlsm]GBP!R44C18</stp>
        <tr r="R44" s="6"/>
      </tp>
      <tp t="e">
        <v>#N/A</v>
        <stp/>
        <stp>##V3_BDHV12</stp>
        <stp>S0195D 5Y BLC2 Curncy</stp>
        <stp>Mid</stp>
        <stp>30/12/2016</stp>
        <stp>30/12/2016</stp>
        <stp>[Fichier Market data Bloomberg Multicurve.xlsm]JPY!R44C19</stp>
        <tr r="S44" s="8"/>
      </tp>
      <tp t="e">
        <v>#N/A</v>
        <stp/>
        <stp>##V3_BDHV12</stp>
        <stp>S0195Z 5Y BLC2 Curncy</stp>
        <stp>Mid</stp>
        <stp>30/12/2016</stp>
        <stp>30/12/2016</stp>
        <stp>[Fichier Market data Bloomberg Multicurve.xlsm]JPY!R44C18</stp>
        <tr r="R44" s="8"/>
      </tp>
      <tp t="e">
        <v>#N/A</v>
        <stp/>
        <stp>##V3_BDHV12</stp>
        <stp>S0141D 5M BLC2 Curncy</stp>
        <stp>Mid</stp>
        <stp>30/12/2016</stp>
        <stp>30/12/2016</stp>
        <stp>[Fichier Market data Bloomberg Multicurve.xlsm]GBP!R21C19</stp>
        <tr r="S21" s="6"/>
      </tp>
      <tp t="e">
        <v>#N/A</v>
        <stp/>
        <stp>##V3_BDHV12</stp>
        <stp>S0141Z 5M BLC2 Curncy</stp>
        <stp>Mid</stp>
        <stp>30/12/2016</stp>
        <stp>30/12/2016</stp>
        <stp>[Fichier Market data Bloomberg Multicurve.xlsm]GBP!R21C18</stp>
        <tr r="R21" s="6"/>
      </tp>
      <tp t="e">
        <v>#N/A</v>
        <stp/>
        <stp>##V3_BDHV12</stp>
        <stp>S0133D 1M BLC2 Curncy</stp>
        <stp>Mid</stp>
        <stp>30/12/2016</stp>
        <stp>30/12/2016</stp>
        <stp>[Fichier Market data Bloomberg Multicurve.xlsm]EUR!R17C19</stp>
        <tr r="S17" s="4"/>
      </tp>
      <tp t="e">
        <v>#N/A</v>
        <stp/>
        <stp>##V3_BDHV12</stp>
        <stp>S0195D 4M BLC2 Curncy</stp>
        <stp>Mid</stp>
        <stp>30/12/2016</stp>
        <stp>30/12/2016</stp>
        <stp>[Fichier Market data Bloomberg Multicurve.xlsm]JPY!R20C19</stp>
        <tr r="S20" s="8"/>
      </tp>
      <tp t="e">
        <v>#N/A</v>
        <stp/>
        <stp>##V3_BDHV12</stp>
        <stp>S0195Z 4M BLC2 Curncy</stp>
        <stp>Mid</stp>
        <stp>30/12/2016</stp>
        <stp>30/12/2016</stp>
        <stp>[Fichier Market data Bloomberg Multicurve.xlsm]JPY!R20C18</stp>
        <tr r="R20" s="8"/>
      </tp>
      <tp t="e">
        <v>#N/A</v>
        <stp/>
        <stp>##V3_BDHV12</stp>
        <stp>S0133Z 1M BLC2 Curncy</stp>
        <stp>Mid</stp>
        <stp>30/12/2016</stp>
        <stp>30/12/2016</stp>
        <stp>[Fichier Market data Bloomberg Multicurve.xlsm]EUR!R17C18</stp>
        <tr r="R17" s="4"/>
      </tp>
      <tp t="e">
        <v>#N/A</v>
        <stp/>
        <stp>##V3_BDHV12</stp>
        <stp>S0141D 4Y BLC2 Curncy</stp>
        <stp>Mid</stp>
        <stp>30/12/2016</stp>
        <stp>30/12/2016</stp>
        <stp>[Fichier Market data Bloomberg Multicurve.xlsm]GBP!R40C19</stp>
        <tr r="S40" s="6"/>
      </tp>
      <tp t="e">
        <v>#N/A</v>
        <stp/>
        <stp>##V3_BDHV12</stp>
        <stp>S0141Z 4Y BLC2 Curncy</stp>
        <stp>Mid</stp>
        <stp>30/12/2016</stp>
        <stp>30/12/2016</stp>
        <stp>[Fichier Market data Bloomberg Multicurve.xlsm]GBP!R40C18</stp>
        <tr r="R40" s="6"/>
      </tp>
      <tp t="e">
        <v>#N/A</v>
        <stp/>
        <stp>##V3_BDHV12</stp>
        <stp>S0133Z 1D BLC2 Curncy</stp>
        <stp>Mid</stp>
        <stp>30/12/2016</stp>
        <stp>30/12/2016</stp>
        <stp>[Fichier Market data Bloomberg Multicurve.xlsm]EUR!R13C18</stp>
        <tr r="R13" s="4"/>
      </tp>
      <tp t="e">
        <v>#N/A</v>
        <stp/>
        <stp>##V3_BDHV12</stp>
        <stp>S0133D 1D BLC2 Curncy</stp>
        <stp>Mid</stp>
        <stp>30/12/2016</stp>
        <stp>30/12/2016</stp>
        <stp>[Fichier Market data Bloomberg Multicurve.xlsm]EUR!R13C19</stp>
        <tr r="S13" s="4"/>
      </tp>
      <tp t="e">
        <v>#N/A</v>
        <stp/>
        <stp>##V3_BDHV12</stp>
        <stp>S0195D 4Y BLC2 Curncy</stp>
        <stp>Mid</stp>
        <stp>30/12/2016</stp>
        <stp>30/12/2016</stp>
        <stp>[Fichier Market data Bloomberg Multicurve.xlsm]JPY!R40C19</stp>
        <tr r="S40" s="8"/>
      </tp>
      <tp t="e">
        <v>#N/A</v>
        <stp/>
        <stp>##V3_BDHV12</stp>
        <stp>S0195Z 4Y BLC2 Curncy</stp>
        <stp>Mid</stp>
        <stp>30/12/2016</stp>
        <stp>30/12/2016</stp>
        <stp>[Fichier Market data Bloomberg Multicurve.xlsm]JPY!R40C18</stp>
        <tr r="R40" s="8"/>
      </tp>
      <tp t="e">
        <v>#N/A</v>
        <stp/>
        <stp>##V3_BDHV12</stp>
        <stp>S0141D 4M BLC2 Curncy</stp>
        <stp>Mid</stp>
        <stp>30/12/2016</stp>
        <stp>30/12/2016</stp>
        <stp>[Fichier Market data Bloomberg Multicurve.xlsm]GBP!R20C19</stp>
        <tr r="S20" s="6"/>
      </tp>
      <tp t="e">
        <v>#N/A</v>
        <stp/>
        <stp>##V3_BDHV12</stp>
        <stp>S0133Z 1Y BLC2 Curncy</stp>
        <stp>Mid</stp>
        <stp>30/12/2016</stp>
        <stp>30/12/2016</stp>
        <stp>[Fichier Market data Bloomberg Multicurve.xlsm]EUR!R28C18</stp>
        <tr r="R28" s="4"/>
      </tp>
      <tp t="e">
        <v>#N/A</v>
        <stp/>
        <stp>##V3_BDHV12</stp>
        <stp>S0133D 1Y BLC2 Curncy</stp>
        <stp>Mid</stp>
        <stp>30/12/2016</stp>
        <stp>30/12/2016</stp>
        <stp>[Fichier Market data Bloomberg Multicurve.xlsm]EUR!R28C19</stp>
        <tr r="S28" s="4"/>
      </tp>
      <tp t="e">
        <v>#N/A</v>
        <stp/>
        <stp>##V3_BDHV12</stp>
        <stp>S0141Z 4M BLC2 Curncy</stp>
        <stp>Mid</stp>
        <stp>30/12/2016</stp>
        <stp>30/12/2016</stp>
        <stp>[Fichier Market data Bloomberg Multicurve.xlsm]GBP!R20C18</stp>
        <tr r="R20" s="6"/>
      </tp>
      <tp t="e">
        <v>#N/A</v>
        <stp/>
        <stp>##V3_BDHV12</stp>
        <stp>S0133D 1W BLC2 Curncy</stp>
        <stp>Mid</stp>
        <stp>30/12/2016</stp>
        <stp>30/12/2016</stp>
        <stp>[Fichier Market data Bloomberg Multicurve.xlsm]EUR!R15C19</stp>
        <tr r="S15" s="4"/>
      </tp>
      <tp t="e">
        <v>#N/A</v>
        <stp/>
        <stp>##V3_BDHV12</stp>
        <stp>S0133Z 1W BLC2 Curncy</stp>
        <stp>Mid</stp>
        <stp>30/12/2016</stp>
        <stp>30/12/2016</stp>
        <stp>[Fichier Market data Bloomberg Multicurve.xlsm]EUR!R15C18</stp>
        <tr r="R15" s="4"/>
      </tp>
      <tp t="e">
        <v>#N/A</v>
        <stp/>
        <stp>##V3_BDHV12</stp>
        <stp>S0195D 9M BLC2 Curncy</stp>
        <stp>Mid</stp>
        <stp>30/12/2016</stp>
        <stp>30/12/2016</stp>
        <stp>[Fichier Market data Bloomberg Multicurve.xlsm]JPY!R25C19</stp>
        <tr r="S25" s="8"/>
      </tp>
      <tp t="e">
        <v>#N/A</v>
        <stp/>
        <stp>##V3_BDHV12</stp>
        <stp>S0195Z 9M BLC2 Curncy</stp>
        <stp>Mid</stp>
        <stp>30/12/2016</stp>
        <stp>30/12/2016</stp>
        <stp>[Fichier Market data Bloomberg Multicurve.xlsm]JPY!R25C18</stp>
        <tr r="R25" s="8"/>
      </tp>
      <tp t="e">
        <v>#N/A</v>
        <stp/>
        <stp>##V3_BDHV12</stp>
        <stp>S0141D 9Y BLC2 Curncy</stp>
        <stp>Mid</stp>
        <stp>30/12/2016</stp>
        <stp>30/12/2016</stp>
        <stp>[Fichier Market data Bloomberg Multicurve.xlsm]GBP!R60C19</stp>
        <tr r="S60" s="6"/>
      </tp>
      <tp t="e">
        <v>#N/A</v>
        <stp/>
        <stp>##V3_BDHV12</stp>
        <stp>S0141Z 9Y BLC2 Curncy</stp>
        <stp>Mid</stp>
        <stp>30/12/2016</stp>
        <stp>30/12/2016</stp>
        <stp>[Fichier Market data Bloomberg Multicurve.xlsm]GBP!R60C18</stp>
        <tr r="R60" s="6"/>
      </tp>
      <tp t="e">
        <v>#N/A</v>
        <stp/>
        <stp>##V3_BDHV12</stp>
        <stp>S0195D 9Y BLC2 Curncy</stp>
        <stp>Mid</stp>
        <stp>30/12/2016</stp>
        <stp>30/12/2016</stp>
        <stp>[Fichier Market data Bloomberg Multicurve.xlsm]JPY!R60C19</stp>
        <tr r="S60" s="8"/>
      </tp>
      <tp t="e">
        <v>#N/A</v>
        <stp/>
        <stp>##V3_BDHV12</stp>
        <stp>S0195Z 9Y BLC2 Curncy</stp>
        <stp>Mid</stp>
        <stp>30/12/2016</stp>
        <stp>30/12/2016</stp>
        <stp>[Fichier Market data Bloomberg Multicurve.xlsm]JPY!R60C18</stp>
        <tr r="R60" s="8"/>
      </tp>
      <tp t="e">
        <v>#N/A</v>
        <stp/>
        <stp>##V3_BDHV12</stp>
        <stp>S0141D 9M BLC2 Curncy</stp>
        <stp>Mid</stp>
        <stp>30/12/2016</stp>
        <stp>30/12/2016</stp>
        <stp>[Fichier Market data Bloomberg Multicurve.xlsm]GBP!R25C19</stp>
        <tr r="S25" s="6"/>
      </tp>
      <tp t="e">
        <v>#N/A</v>
        <stp/>
        <stp>##V3_BDHV12</stp>
        <stp>S0141Z 9M BLC2 Curncy</stp>
        <stp>Mid</stp>
        <stp>30/12/2016</stp>
        <stp>30/12/2016</stp>
        <stp>[Fichier Market data Bloomberg Multicurve.xlsm]GBP!R25C18</stp>
        <tr r="R25" s="6"/>
      </tp>
      <tp t="e">
        <v>#N/A</v>
        <stp/>
        <stp>##V3_BDHV12</stp>
        <stp>S0195D 8M BLC2 Curncy</stp>
        <stp>Mid</stp>
        <stp>30/12/2016</stp>
        <stp>30/12/2016</stp>
        <stp>[Fichier Market data Bloomberg Multicurve.xlsm]JPY!R24C19</stp>
        <tr r="S24" s="8"/>
      </tp>
      <tp t="e">
        <v>#N/A</v>
        <stp/>
        <stp>##V3_BDHV12</stp>
        <stp>S0195Z 8M BLC2 Curncy</stp>
        <stp>Mid</stp>
        <stp>30/12/2016</stp>
        <stp>30/12/2016</stp>
        <stp>[Fichier Market data Bloomberg Multicurve.xlsm]JPY!R24C18</stp>
        <tr r="R24" s="8"/>
      </tp>
      <tp t="e">
        <v>#N/A</v>
        <stp/>
        <stp>##V3_BDHV12</stp>
        <stp>S0141Z 8Y BLC2 Curncy</stp>
        <stp>Mid</stp>
        <stp>30/12/2016</stp>
        <stp>30/12/2016</stp>
        <stp>[Fichier Market data Bloomberg Multicurve.xlsm]GBP!R56C18</stp>
        <tr r="R56" s="6"/>
      </tp>
      <tp t="e">
        <v>#N/A</v>
        <stp/>
        <stp>##V3_BDHV12</stp>
        <stp>S0141D 8Y BLC2 Curncy</stp>
        <stp>Mid</stp>
        <stp>30/12/2016</stp>
        <stp>30/12/2016</stp>
        <stp>[Fichier Market data Bloomberg Multicurve.xlsm]GBP!R56C19</stp>
        <tr r="S56" s="6"/>
      </tp>
      <tp t="e">
        <v>#N/A</v>
        <stp/>
        <stp>##V3_BDHV12</stp>
        <stp>S0195Z 8Y BLC2 Curncy</stp>
        <stp>Mid</stp>
        <stp>30/12/2016</stp>
        <stp>30/12/2016</stp>
        <stp>[Fichier Market data Bloomberg Multicurve.xlsm]JPY!R56C18</stp>
        <tr r="R56" s="8"/>
      </tp>
      <tp t="e">
        <v>#N/A</v>
        <stp/>
        <stp>##V3_BDHV12</stp>
        <stp>S0195D 8Y BLC2 Curncy</stp>
        <stp>Mid</stp>
        <stp>30/12/2016</stp>
        <stp>30/12/2016</stp>
        <stp>[Fichier Market data Bloomberg Multicurve.xlsm]JPY!R56C19</stp>
        <tr r="S56" s="8"/>
      </tp>
      <tp t="e">
        <v>#N/A</v>
        <stp/>
        <stp>##V3_BDHV12</stp>
        <stp>S0141D 8M BLC2 Curncy</stp>
        <stp>Mid</stp>
        <stp>30/12/2016</stp>
        <stp>30/12/2016</stp>
        <stp>[Fichier Market data Bloomberg Multicurve.xlsm]GBP!R24C19</stp>
        <tr r="S24" s="6"/>
      </tp>
      <tp t="e">
        <v>#N/A</v>
        <stp/>
        <stp>##V3_BDHV12</stp>
        <stp>S0141Z 8M BLC2 Curncy</stp>
        <stp>Mid</stp>
        <stp>30/12/2016</stp>
        <stp>30/12/2016</stp>
        <stp>[Fichier Market data Bloomberg Multicurve.xlsm]GBP!R24C18</stp>
        <tr r="R24" s="6"/>
      </tp>
      <tp t="e">
        <v>#N/A</v>
        <stp/>
        <stp>##V3_BDHV12</stp>
        <stp>S0133Z 8M BLC2 Curncy</stp>
        <stp>Mid</stp>
        <stp>30/12/2016</stp>
        <stp>30/12/2016</stp>
        <stp>[Fichier Market data Bloomberg Multicurve.xlsm]EUR!R24C18</stp>
        <tr r="R24" s="4"/>
      </tp>
      <tp t="e">
        <v>#N/A</v>
        <stp/>
        <stp>##V3_BDHV12</stp>
        <stp>S0133D 8M BLC2 Curncy</stp>
        <stp>Mid</stp>
        <stp>30/12/2016</stp>
        <stp>30/12/2016</stp>
        <stp>[Fichier Market data Bloomberg Multicurve.xlsm]EUR!R24C19</stp>
        <tr r="S24" s="4"/>
      </tp>
      <tp t="e">
        <v>#N/A</v>
        <stp/>
        <stp>##V3_BDHV12</stp>
        <stp>S0133D 8Y BLC2 Curncy</stp>
        <stp>Mid</stp>
        <stp>30/12/2016</stp>
        <stp>30/12/2016</stp>
        <stp>[Fichier Market data Bloomberg Multicurve.xlsm]EUR!R56C19</stp>
        <tr r="S56" s="4"/>
      </tp>
      <tp t="e">
        <v>#N/A</v>
        <stp/>
        <stp>##V3_BDHV12</stp>
        <stp>S0133Z 8Y BLC2 Curncy</stp>
        <stp>Mid</stp>
        <stp>30/12/2016</stp>
        <stp>30/12/2016</stp>
        <stp>[Fichier Market data Bloomberg Multicurve.xlsm]EUR!R56C18</stp>
        <tr r="R56" s="4"/>
      </tp>
      <tp t="e">
        <v>#N/A</v>
        <stp/>
        <stp>##V3_BDHV12</stp>
        <stp>EUBSS10  Curncy</stp>
        <stp>Mid</stp>
        <stp>30/12/2016</stp>
        <stp>30/12/2016</stp>
        <stp>[Fichier Market data Bloomberg Multicurve.xlsm]basis!R43C4</stp>
        <tr r="D43" s="13"/>
      </tp>
      <tp t="e">
        <v>#N/A</v>
        <stp/>
        <stp>##V3_BDHV12</stp>
        <stp>S0133Z 9M BLC2 Curncy</stp>
        <stp>Mid</stp>
        <stp>30/12/2016</stp>
        <stp>30/12/2016</stp>
        <stp>[Fichier Market data Bloomberg Multicurve.xlsm]EUR!R25C18</stp>
        <tr r="R25" s="4"/>
      </tp>
      <tp t="e">
        <v>#N/A</v>
        <stp/>
        <stp>##V3_BDHV12</stp>
        <stp>S0133D 9M BLC2 Curncy</stp>
        <stp>Mid</stp>
        <stp>30/12/2016</stp>
        <stp>30/12/2016</stp>
        <stp>[Fichier Market data Bloomberg Multicurve.xlsm]EUR!R25C19</stp>
        <tr r="S25" s="4"/>
      </tp>
      <tp t="e">
        <v>#N/A</v>
        <stp/>
        <stp>##V3_BDHV12</stp>
        <stp>S0133Z 9Y BLC2 Curncy</stp>
        <stp>Mid</stp>
        <stp>30/12/2016</stp>
        <stp>30/12/2016</stp>
        <stp>[Fichier Market data Bloomberg Multicurve.xlsm]EUR!R60C18</stp>
        <tr r="R60" s="4"/>
      </tp>
      <tp t="e">
        <v>#N/A</v>
        <stp/>
        <stp>##V3_BDHV12</stp>
        <stp>S0133D 9Y BLC2 Curncy</stp>
        <stp>Mid</stp>
        <stp>30/12/2016</stp>
        <stp>30/12/2016</stp>
        <stp>[Fichier Market data Bloomberg Multicurve.xlsm]EUR!R60C19</stp>
        <tr r="S60" s="4"/>
      </tp>
      <tp t="e">
        <v>#N/A</v>
        <stp/>
        <stp>##V3_BDHV12</stp>
        <stp>BPBS20  Curncy</stp>
        <stp>Mid</stp>
        <stp>30/12/2016</stp>
        <stp>30/12/2016</stp>
        <stp>[Fichier Market data Bloomberg Multicurve.xlsm]basis!R25C5</stp>
        <tr r="E25" s="13"/>
      </tp>
      <tp t="e">
        <v>#N/A</v>
        <stp/>
        <stp>##V3_BDHV12</stp>
        <stp>EUBS12  Curncy</stp>
        <stp>Mid</stp>
        <stp>30/12/2016</stp>
        <stp>30/12/2016</stp>
        <stp>[Fichier Market data Bloomberg Multicurve.xlsm]basis!R21C4</stp>
        <tr r="D21" s="13"/>
      </tp>
      <tp t="e">
        <v>#N/A</v>
        <stp/>
        <stp>##V3_BCURVEV12</stp>
        <stp>[Fichier Market data Bloomberg Multicurve.xlsm]GBP!R12C3</stp>
        <stp>S141</stp>
        <stp>CurveDate=42734</stp>
        <stp>View=Extended</stp>
        <tr r="C12" s="6"/>
      </tp>
      <tp t="e">
        <v>#N/A</v>
        <stp/>
        <stp>##V3_BDHV12</stp>
        <stp>EUR21M BGNL Curncy</stp>
        <stp>Mid</stp>
        <stp>30/12/2016</stp>
        <stp>30/12/2016</stp>
        <stp>[Fichier Market data Bloomberg Multicurve.xlsm]Swaps points!R27C6</stp>
        <tr r="F27" s="12"/>
      </tp>
      <tp t="e">
        <v>#N/A</v>
        <stp/>
        <stp>##V3_BDHV12</stp>
        <stp>EUR12M BGNL Curncy</stp>
        <stp>Mid</stp>
        <stp>30/12/2016</stp>
        <stp>30/12/2016</stp>
        <stp>[Fichier Market data Bloomberg Multicurve.xlsm]Swaps points!R24C6</stp>
        <tr r="F24" s="12"/>
      </tp>
      <tp t="e">
        <v>#N/A</v>
        <stp/>
        <stp>##V3_BDHV12</stp>
        <stp>S0195Z 19Q BLC2 Curncy</stp>
        <stp>Mid</stp>
        <stp>30/12/2016</stp>
        <stp>30/12/2016</stp>
        <stp>[Fichier Market data Bloomberg Multicurve.xlsm]JPY!R43C18</stp>
        <tr r="R43" s="8"/>
      </tp>
      <tp t="e">
        <v>#N/A</v>
        <stp/>
        <stp>##V3_BDHV12</stp>
        <stp>S0195Z 19Y BLC2 Curncy</stp>
        <stp>Mid</stp>
        <stp>30/12/2016</stp>
        <stp>30/12/2016</stp>
        <stp>[Fichier Market data Bloomberg Multicurve.xlsm]JPY!R73C18</stp>
        <tr r="R73" s="8"/>
      </tp>
      <tp t="e">
        <v>#N/A</v>
        <stp/>
        <stp>##V3_BDHV12</stp>
        <stp>S0195D 19Y BLC2 Curncy</stp>
        <stp>Mid</stp>
        <stp>30/12/2016</stp>
        <stp>30/12/2016</stp>
        <stp>[Fichier Market data Bloomberg Multicurve.xlsm]JPY!R73C19</stp>
        <tr r="S73" s="8"/>
      </tp>
      <tp t="e">
        <v>#N/A</v>
        <stp/>
        <stp>##V3_BDHV12</stp>
        <stp>S0195D 19Q BLC2 Curncy</stp>
        <stp>Mid</stp>
        <stp>30/12/2016</stp>
        <stp>30/12/2016</stp>
        <stp>[Fichier Market data Bloomberg Multicurve.xlsm]JPY!R43C19</stp>
        <tr r="S43" s="8"/>
      </tp>
      <tp t="e">
        <v>#N/A</v>
        <stp/>
        <stp>##V3_BDHV12</stp>
        <stp>S0195D 18M BLC2 Curncy</stp>
        <stp>Mid</stp>
        <stp>30/12/2016</stp>
        <stp>30/12/2016</stp>
        <stp>[Fichier Market data Bloomberg Multicurve.xlsm]JPY!R30C19</stp>
        <tr r="S30" s="8"/>
      </tp>
      <tp t="e">
        <v>#N/A</v>
        <stp/>
        <stp>##V3_BDHV12</stp>
        <stp>S0195Z 18Q BLC2 Curncy</stp>
        <stp>Mid</stp>
        <stp>30/12/2016</stp>
        <stp>30/12/2016</stp>
        <stp>[Fichier Market data Bloomberg Multicurve.xlsm]JPY!R42C18</stp>
        <tr r="R42" s="8"/>
      </tp>
      <tp t="e">
        <v>#N/A</v>
        <stp/>
        <stp>##V3_BDHV12</stp>
        <stp>S0195Z 18Y BLC2 Curncy</stp>
        <stp>Mid</stp>
        <stp>30/12/2016</stp>
        <stp>30/12/2016</stp>
        <stp>[Fichier Market data Bloomberg Multicurve.xlsm]JPY!R72C18</stp>
        <tr r="R72" s="8"/>
      </tp>
      <tp t="e">
        <v>#N/A</v>
        <stp/>
        <stp>##V3_BDHV12</stp>
        <stp>S0195D 18Y BLC2 Curncy</stp>
        <stp>Mid</stp>
        <stp>30/12/2016</stp>
        <stp>30/12/2016</stp>
        <stp>[Fichier Market data Bloomberg Multicurve.xlsm]JPY!R72C19</stp>
        <tr r="S72" s="8"/>
      </tp>
      <tp t="e">
        <v>#N/A</v>
        <stp/>
        <stp>##V3_BDHV12</stp>
        <stp>S0195D 18Q BLC2 Curncy</stp>
        <stp>Mid</stp>
        <stp>30/12/2016</stp>
        <stp>30/12/2016</stp>
        <stp>[Fichier Market data Bloomberg Multicurve.xlsm]JPY!R42C19</stp>
        <tr r="S42" s="8"/>
      </tp>
      <tp t="e">
        <v>#N/A</v>
        <stp/>
        <stp>##V3_BDHV12</stp>
        <stp>S0195Z 18M BLC2 Curncy</stp>
        <stp>Mid</stp>
        <stp>30/12/2016</stp>
        <stp>30/12/2016</stp>
        <stp>[Fichier Market data Bloomberg Multicurve.xlsm]JPY!R30C18</stp>
        <tr r="R30" s="8"/>
      </tp>
      <tp t="e">
        <v>#N/A</v>
        <stp/>
        <stp>##V3_BDHV12</stp>
        <stp>S0195Z 17Q BLC2 Curncy</stp>
        <stp>Mid</stp>
        <stp>30/12/2016</stp>
        <stp>30/12/2016</stp>
        <stp>[Fichier Market data Bloomberg Multicurve.xlsm]JPY!R41C18</stp>
        <tr r="R41" s="8"/>
      </tp>
      <tp t="e">
        <v>#N/A</v>
        <stp/>
        <stp>##V3_BDHV12</stp>
        <stp>S0195Z 17Y BLC2 Curncy</stp>
        <stp>Mid</stp>
        <stp>30/12/2016</stp>
        <stp>30/12/2016</stp>
        <stp>[Fichier Market data Bloomberg Multicurve.xlsm]JPY!R71C18</stp>
        <tr r="R71" s="8"/>
      </tp>
      <tp t="e">
        <v>#N/A</v>
        <stp/>
        <stp>##V3_BDHV12</stp>
        <stp>S0195D 17Y BLC2 Curncy</stp>
        <stp>Mid</stp>
        <stp>30/12/2016</stp>
        <stp>30/12/2016</stp>
        <stp>[Fichier Market data Bloomberg Multicurve.xlsm]JPY!R71C19</stp>
        <tr r="S71" s="8"/>
      </tp>
      <tp t="e">
        <v>#N/A</v>
        <stp/>
        <stp>##V3_BDHV12</stp>
        <stp>S0195D 17Q BLC2 Curncy</stp>
        <stp>Mid</stp>
        <stp>30/12/2016</stp>
        <stp>30/12/2016</stp>
        <stp>[Fichier Market data Bloomberg Multicurve.xlsm]JPY!R41C19</stp>
        <tr r="S41" s="8"/>
      </tp>
      <tp t="e">
        <v>#N/A</v>
        <stp/>
        <stp>##V3_BDHV12</stp>
        <stp>S0195Z 16Y BLC2 Curncy</stp>
        <stp>Mid</stp>
        <stp>30/12/2016</stp>
        <stp>30/12/2016</stp>
        <stp>[Fichier Market data Bloomberg Multicurve.xlsm]JPY!R70C18</stp>
        <tr r="R70" s="8"/>
      </tp>
      <tp t="e">
        <v>#N/A</v>
        <stp/>
        <stp>##V3_BDHV12</stp>
        <stp>S0195D 16Y BLC2 Curncy</stp>
        <stp>Mid</stp>
        <stp>30/12/2016</stp>
        <stp>30/12/2016</stp>
        <stp>[Fichier Market data Bloomberg Multicurve.xlsm]JPY!R70C19</stp>
        <tr r="S70" s="8"/>
      </tp>
      <tp t="e">
        <v>#N/A</v>
        <stp/>
        <stp>##V3_BDHV12</stp>
        <stp>S0195D 15M BLC2 Curncy</stp>
        <stp>Mid</stp>
        <stp>30/12/2016</stp>
        <stp>30/12/2016</stp>
        <stp>[Fichier Market data Bloomberg Multicurve.xlsm]JPY!R29C19</stp>
        <tr r="S29" s="8"/>
      </tp>
      <tp t="e">
        <v>#N/A</v>
        <stp/>
        <stp>##V3_BDHV12</stp>
        <stp>S0195Z 15Y BLC2 Curncy</stp>
        <stp>Mid</stp>
        <stp>30/12/2016</stp>
        <stp>30/12/2016</stp>
        <stp>[Fichier Market data Bloomberg Multicurve.xlsm]JPY!R69C18</stp>
        <tr r="R69" s="8"/>
      </tp>
      <tp t="e">
        <v>#N/A</v>
        <stp/>
        <stp>##V3_BDHV12</stp>
        <stp>S0195D 15Y BLC2 Curncy</stp>
        <stp>Mid</stp>
        <stp>30/12/2016</stp>
        <stp>30/12/2016</stp>
        <stp>[Fichier Market data Bloomberg Multicurve.xlsm]JPY!R69C19</stp>
        <tr r="S69" s="8"/>
      </tp>
      <tp t="e">
        <v>#N/A</v>
        <stp/>
        <stp>##V3_BDHV12</stp>
        <stp>S0195Z 15M BLC2 Curncy</stp>
        <stp>Mid</stp>
        <stp>30/12/2016</stp>
        <stp>30/12/2016</stp>
        <stp>[Fichier Market data Bloomberg Multicurve.xlsm]JPY!R29C18</stp>
        <tr r="R29" s="8"/>
      </tp>
      <tp t="e">
        <v>#N/A</v>
        <stp/>
        <stp>##V3_BDHV12</stp>
        <stp>S0195Z 14Y BLC2 Curncy</stp>
        <stp>Mid</stp>
        <stp>30/12/2016</stp>
        <stp>30/12/2016</stp>
        <stp>[Fichier Market data Bloomberg Multicurve.xlsm]JPY!R68C18</stp>
        <tr r="R68" s="8"/>
      </tp>
      <tp t="e">
        <v>#N/A</v>
        <stp/>
        <stp>##V3_BDHV12</stp>
        <stp>S0195D 14Y BLC2 Curncy</stp>
        <stp>Mid</stp>
        <stp>30/12/2016</stp>
        <stp>30/12/2016</stp>
        <stp>[Fichier Market data Bloomberg Multicurve.xlsm]JPY!R68C19</stp>
        <tr r="S68" s="8"/>
      </tp>
      <tp t="e">
        <v>#N/A</v>
        <stp/>
        <stp>##V3_BDHV12</stp>
        <stp>EUBSS25  Curncy</stp>
        <stp>Mid</stp>
        <stp>30/12/2016</stp>
        <stp>30/12/2016</stp>
        <stp>[Fichier Market data Bloomberg Multicurve.xlsm]basis!R47C4</stp>
        <tr r="D47" s="13"/>
      </tp>
      <tp t="e">
        <v>#N/A</v>
        <stp/>
        <stp>##V3_BDHV12</stp>
        <stp>S0195Z 13Y BLC2 Curncy</stp>
        <stp>Mid</stp>
        <stp>30/12/2016</stp>
        <stp>30/12/2016</stp>
        <stp>[Fichier Market data Bloomberg Multicurve.xlsm]JPY!R67C18</stp>
        <tr r="R67" s="8"/>
      </tp>
      <tp t="e">
        <v>#N/A</v>
        <stp/>
        <stp>##V3_BDHV12</stp>
        <stp>S0195D 13Y BLC2 Curncy</stp>
        <stp>Mid</stp>
        <stp>30/12/2016</stp>
        <stp>30/12/2016</stp>
        <stp>[Fichier Market data Bloomberg Multicurve.xlsm]JPY!R67C19</stp>
        <tr r="S67" s="8"/>
      </tp>
      <tp t="e">
        <v>#N/A</v>
        <stp/>
        <stp>##V3_BDHV12</stp>
        <stp>EUBSS12  Curncy</stp>
        <stp>Mid</stp>
        <stp>30/12/2016</stp>
        <stp>30/12/2016</stp>
        <stp>[Fichier Market data Bloomberg Multicurve.xlsm]basis!R44C4</stp>
        <tr r="D44" s="13"/>
      </tp>
      <tp t="e">
        <v>#N/A</v>
        <stp/>
        <stp>##V3_BDHV12</stp>
        <stp>S0195Z 12Y BLC2 Curncy</stp>
        <stp>Mid</stp>
        <stp>30/12/2016</stp>
        <stp>30/12/2016</stp>
        <stp>[Fichier Market data Bloomberg Multicurve.xlsm]JPY!R66C18</stp>
        <tr r="R66" s="8"/>
      </tp>
      <tp t="e">
        <v>#N/A</v>
        <stp/>
        <stp>##V3_BDHV12</stp>
        <stp>S0195D 12Y BLC2 Curncy</stp>
        <stp>Mid</stp>
        <stp>30/12/2016</stp>
        <stp>30/12/2016</stp>
        <stp>[Fichier Market data Bloomberg Multicurve.xlsm]JPY!R66C19</stp>
        <tr r="S66" s="8"/>
      </tp>
      <tp t="e">
        <v>#N/A</v>
        <stp/>
        <stp>##V3_BDHV12</stp>
        <stp>S0195D 11M BLC2 Curncy</stp>
        <stp>Mid</stp>
        <stp>30/12/2016</stp>
        <stp>30/12/2016</stp>
        <stp>[Fichier Market data Bloomberg Multicurve.xlsm]JPY!R27C19</stp>
        <tr r="S27" s="8"/>
      </tp>
      <tp t="e">
        <v>#N/A</v>
        <stp/>
        <stp>##V3_BDHV12</stp>
        <stp>S0195Z 11Y BLC2 Curncy</stp>
        <stp>Mid</stp>
        <stp>30/12/2016</stp>
        <stp>30/12/2016</stp>
        <stp>[Fichier Market data Bloomberg Multicurve.xlsm]JPY!R65C18</stp>
        <tr r="R65" s="8"/>
      </tp>
      <tp t="e">
        <v>#N/A</v>
        <stp/>
        <stp>##V3_BDHV12</stp>
        <stp>S0195D 11Y BLC2 Curncy</stp>
        <stp>Mid</stp>
        <stp>30/12/2016</stp>
        <stp>30/12/2016</stp>
        <stp>[Fichier Market data Bloomberg Multicurve.xlsm]JPY!R65C19</stp>
        <tr r="S65" s="8"/>
      </tp>
      <tp t="e">
        <v>#N/A</v>
        <stp/>
        <stp>##V3_BDHV12</stp>
        <stp>S0195Z 11M BLC2 Curncy</stp>
        <stp>Mid</stp>
        <stp>30/12/2016</stp>
        <stp>30/12/2016</stp>
        <stp>[Fichier Market data Bloomberg Multicurve.xlsm]JPY!R27C18</stp>
        <tr r="R27" s="8"/>
      </tp>
      <tp t="e">
        <v>#N/A</v>
        <stp/>
        <stp>##V3_BDHV12</stp>
        <stp>S0195D 10M BLC2 Curncy</stp>
        <stp>Mid</stp>
        <stp>30/12/2016</stp>
        <stp>30/12/2016</stp>
        <stp>[Fichier Market data Bloomberg Multicurve.xlsm]JPY!R26C19</stp>
        <tr r="S26" s="8"/>
      </tp>
      <tp t="e">
        <v>#N/A</v>
        <stp/>
        <stp>##V3_BDHV12</stp>
        <stp>S0195Z 10Y BLC2 Curncy</stp>
        <stp>Mid</stp>
        <stp>30/12/2016</stp>
        <stp>30/12/2016</stp>
        <stp>[Fichier Market data Bloomberg Multicurve.xlsm]JPY!R64C18</stp>
        <tr r="R64" s="8"/>
      </tp>
      <tp t="e">
        <v>#N/A</v>
        <stp/>
        <stp>##V3_BDHV12</stp>
        <stp>S0195D 10Y BLC2 Curncy</stp>
        <stp>Mid</stp>
        <stp>30/12/2016</stp>
        <stp>30/12/2016</stp>
        <stp>[Fichier Market data Bloomberg Multicurve.xlsm]JPY!R64C19</stp>
        <tr r="S64" s="8"/>
      </tp>
      <tp t="e">
        <v>#N/A</v>
        <stp/>
        <stp>##V3_BDHV12</stp>
        <stp>S0195Z 10M BLC2 Curncy</stp>
        <stp>Mid</stp>
        <stp>30/12/2016</stp>
        <stp>30/12/2016</stp>
        <stp>[Fichier Market data Bloomberg Multicurve.xlsm]JPY!R26C18</stp>
        <tr r="R26" s="8"/>
      </tp>
      <tp t="e">
        <v>#N/A</v>
        <stp/>
        <stp>##V3_BDHV12</stp>
        <stp>BPBS12  Curncy</stp>
        <stp>Mid</stp>
        <stp>30/12/2016</stp>
        <stp>30/12/2016</stp>
        <stp>[Fichier Market data Bloomberg Multicurve.xlsm]basis!R21C5</stp>
        <tr r="E21" s="13"/>
      </tp>
      <tp t="e">
        <v>#N/A</v>
        <stp/>
        <stp>##V3_BDHV12</stp>
        <stp>EUBS20  Curncy</stp>
        <stp>Mid</stp>
        <stp>30/12/2016</stp>
        <stp>30/12/2016</stp>
        <stp>[Fichier Market data Bloomberg Multicurve.xlsm]basis!R25C4</stp>
        <tr r="D25" s="13"/>
      </tp>
      <tp t="e">
        <v>#N/A</v>
        <stp/>
        <stp>##V3_BDHV12</stp>
        <stp>JYBS10  Curncy</stp>
        <stp>Mid</stp>
        <stp>30/12/2016</stp>
        <stp>30/12/2016</stp>
        <stp>[Fichier Market data Bloomberg Multicurve.xlsm]basis!R19C7</stp>
        <tr r="G19" s="13"/>
      </tp>
      <tp t="e">
        <v>#N/A</v>
        <stp/>
        <stp>##V3_BDHV12</stp>
        <stp>EUR11M BGNL Curncy</stp>
        <stp>Mid</stp>
        <stp>30/12/2016</stp>
        <stp>30/12/2016</stp>
        <stp>[Fichier Market data Bloomberg Multicurve.xlsm]Swaps points!R23C6</stp>
        <tr r="F23" s="12"/>
      </tp>
      <tp t="e">
        <v>#N/A</v>
        <stp/>
        <stp>##V3_BDHV12</stp>
        <stp>EUBSS15  Curncy</stp>
        <stp>Mid</stp>
        <stp>30/12/2016</stp>
        <stp>30/12/2016</stp>
        <stp>[Fichier Market data Bloomberg Multicurve.xlsm]basis!R45C4</stp>
        <tr r="D45" s="13"/>
      </tp>
      <tp t="e">
        <v>#N/A</v>
        <stp/>
        <stp>##V3_BDHV12</stp>
        <stp>EUBSS40  Curncy</stp>
        <stp>Mid</stp>
        <stp>30/12/2016</stp>
        <stp>30/12/2016</stp>
        <stp>[Fichier Market data Bloomberg Multicurve.xlsm]basis!R50C4</stp>
        <tr r="D50" s="13"/>
      </tp>
      <tp t="e">
        <v>#N/A</v>
        <stp/>
        <stp>##V3_BDHV12</stp>
        <stp>EUBSS50  Curncy</stp>
        <stp>Mid</stp>
        <stp>30/12/2016</stp>
        <stp>30/12/2016</stp>
        <stp>[Fichier Market data Bloomberg Multicurve.xlsm]basis!R51C4</stp>
        <tr r="D51" s="13"/>
      </tp>
      <tp t="e">
        <v>#N/A</v>
        <stp/>
        <stp>##V3_BDHV12</stp>
        <stp>EUBSS20  Curncy</stp>
        <stp>Mid</stp>
        <stp>30/12/2016</stp>
        <stp>30/12/2016</stp>
        <stp>[Fichier Market data Bloomberg Multicurve.xlsm]basis!R46C4</stp>
        <tr r="D46" s="13"/>
      </tp>
      <tp t="e">
        <v>#N/A</v>
        <stp/>
        <stp>##V3_BDHV12</stp>
        <stp>BPBS11  Curncy</stp>
        <stp>Mid</stp>
        <stp>30/12/2016</stp>
        <stp>30/12/2016</stp>
        <stp>[Fichier Market data Bloomberg Multicurve.xlsm]basis!R20C5</stp>
        <tr r="E20" s="13"/>
      </tp>
      <tp t="e">
        <v>#N/A</v>
        <stp/>
        <stp>##V3_BDHV12</stp>
        <stp>EUR10M BGNL Curncy</stp>
        <stp>Mid</stp>
        <stp>30/12/2016</stp>
        <stp>30/12/2016</stp>
        <stp>[Fichier Market data Bloomberg Multicurve.xlsm]Swaps points!R22C6</stp>
        <tr r="F22" s="12"/>
      </tp>
      <tp t="e">
        <v>#N/A</v>
        <stp/>
        <stp>##V3_BDHV12</stp>
        <stp>S0042Z 48Y BLC2 Curncy</stp>
        <stp>Mid</stp>
        <stp>30/12/2016</stp>
        <stp>30/12/2016</stp>
        <stp>[Fichier Market data Bloomberg Multicurve.xlsm]USD!R102C18</stp>
        <tr r="R102" s="5"/>
      </tp>
      <tp t="e">
        <v>#N/A</v>
        <stp/>
        <stp>##V3_BDHV12</stp>
        <stp>S0023Z 49Y BLC2 Curncy</stp>
        <stp>Mid</stp>
        <stp>30/12/2016</stp>
        <stp>30/12/2016</stp>
        <stp>[Fichier Market data Bloomberg Multicurve.xlsm]USD!R103C37</stp>
        <tr r="AK103" s="5"/>
      </tp>
      <tp t="e">
        <v>#N/A</v>
        <stp/>
        <stp>##V3_BDHV12</stp>
        <stp>S0195Z 39Y BLC2 Curncy</stp>
        <stp>Mid</stp>
        <stp>30/12/2016</stp>
        <stp>30/12/2016</stp>
        <stp>[Fichier Market data Bloomberg Multicurve.xlsm]JPY!R93C18</stp>
        <tr r="R93" s="8"/>
      </tp>
      <tp t="e">
        <v>#N/A</v>
        <stp/>
        <stp>##V3_BDHV12</stp>
        <stp>S0195D 39M BLC2 Curncy</stp>
        <stp>Mid</stp>
        <stp>30/12/2016</stp>
        <stp>30/12/2016</stp>
        <stp>[Fichier Market data Bloomberg Multicurve.xlsm]JPY!R37C19</stp>
        <tr r="S37" s="8"/>
      </tp>
      <tp t="e">
        <v>#N/A</v>
        <stp/>
        <stp>##V3_BDHV12</stp>
        <stp>S0195Z 39Q BLC2 Curncy</stp>
        <stp>Mid</stp>
        <stp>30/12/2016</stp>
        <stp>30/12/2016</stp>
        <stp>[Fichier Market data Bloomberg Multicurve.xlsm]JPY!R63C18</stp>
        <tr r="R63" s="8"/>
      </tp>
      <tp t="e">
        <v>#N/A</v>
        <stp/>
        <stp>##V3_BDHV12</stp>
        <stp>S0195D 39Q BLC2 Curncy</stp>
        <stp>Mid</stp>
        <stp>30/12/2016</stp>
        <stp>30/12/2016</stp>
        <stp>[Fichier Market data Bloomberg Multicurve.xlsm]JPY!R63C19</stp>
        <tr r="S63" s="8"/>
      </tp>
      <tp t="e">
        <v>#N/A</v>
        <stp/>
        <stp>##V3_BDHV12</stp>
        <stp>S0195Z 39M BLC2 Curncy</stp>
        <stp>Mid</stp>
        <stp>30/12/2016</stp>
        <stp>30/12/2016</stp>
        <stp>[Fichier Market data Bloomberg Multicurve.xlsm]JPY!R37C18</stp>
        <tr r="R37" s="8"/>
      </tp>
      <tp t="e">
        <v>#N/A</v>
        <stp/>
        <stp>##V3_BDHV12</stp>
        <stp>S0195D 39Y BLC2 Curncy</stp>
        <stp>Mid</stp>
        <stp>30/12/2016</stp>
        <stp>30/12/2016</stp>
        <stp>[Fichier Market data Bloomberg Multicurve.xlsm]JPY!R93C19</stp>
        <tr r="S93" s="8"/>
      </tp>
      <tp t="e">
        <v>#N/A</v>
        <stp/>
        <stp>##V3_BDHV12</stp>
        <stp>S0195Z 38Y BLC2 Curncy</stp>
        <stp>Mid</stp>
        <stp>30/12/2016</stp>
        <stp>30/12/2016</stp>
        <stp>[Fichier Market data Bloomberg Multicurve.xlsm]JPY!R92C18</stp>
        <tr r="R92" s="8"/>
      </tp>
      <tp t="e">
        <v>#N/A</v>
        <stp/>
        <stp>##V3_BDHV12</stp>
        <stp>S0195Z 38Q BLC2 Curncy</stp>
        <stp>Mid</stp>
        <stp>30/12/2016</stp>
        <stp>30/12/2016</stp>
        <stp>[Fichier Market data Bloomberg Multicurve.xlsm]JPY!R62C18</stp>
        <tr r="R62" s="8"/>
      </tp>
      <tp t="e">
        <v>#N/A</v>
        <stp/>
        <stp>##V3_BDHV12</stp>
        <stp>S0195D 38Q BLC2 Curncy</stp>
        <stp>Mid</stp>
        <stp>30/12/2016</stp>
        <stp>30/12/2016</stp>
        <stp>[Fichier Market data Bloomberg Multicurve.xlsm]JPY!R62C19</stp>
        <tr r="S62" s="8"/>
      </tp>
      <tp t="e">
        <v>#N/A</v>
        <stp/>
        <stp>##V3_BDHV12</stp>
        <stp>S0195D 38Y BLC2 Curncy</stp>
        <stp>Mid</stp>
        <stp>30/12/2016</stp>
        <stp>30/12/2016</stp>
        <stp>[Fichier Market data Bloomberg Multicurve.xlsm]JPY!R92C19</stp>
        <tr r="S92" s="8"/>
      </tp>
      <tp t="e">
        <v>#N/A</v>
        <stp/>
        <stp>##V3_BDHV12</stp>
        <stp>S0195Z 37Y BLC2 Curncy</stp>
        <stp>Mid</stp>
        <stp>30/12/2016</stp>
        <stp>30/12/2016</stp>
        <stp>[Fichier Market data Bloomberg Multicurve.xlsm]JPY!R91C18</stp>
        <tr r="R91" s="8"/>
      </tp>
      <tp t="e">
        <v>#N/A</v>
        <stp/>
        <stp>##V3_BDHV12</stp>
        <stp>S0195Z 37Q BLC2 Curncy</stp>
        <stp>Mid</stp>
        <stp>30/12/2016</stp>
        <stp>30/12/2016</stp>
        <stp>[Fichier Market data Bloomberg Multicurve.xlsm]JPY!R61C18</stp>
        <tr r="R61" s="8"/>
      </tp>
      <tp t="e">
        <v>#N/A</v>
        <stp/>
        <stp>##V3_BDHV12</stp>
        <stp>S0195D 37Q BLC2 Curncy</stp>
        <stp>Mid</stp>
        <stp>30/12/2016</stp>
        <stp>30/12/2016</stp>
        <stp>[Fichier Market data Bloomberg Multicurve.xlsm]JPY!R61C19</stp>
        <tr r="S61" s="8"/>
      </tp>
      <tp t="e">
        <v>#N/A</v>
        <stp/>
        <stp>##V3_BDHV12</stp>
        <stp>S0195D 37Y BLC2 Curncy</stp>
        <stp>Mid</stp>
        <stp>30/12/2016</stp>
        <stp>30/12/2016</stp>
        <stp>[Fichier Market data Bloomberg Multicurve.xlsm]JPY!R91C19</stp>
        <tr r="S91" s="8"/>
      </tp>
      <tp t="e">
        <v>#N/A</v>
        <stp/>
        <stp>##V3_BDHV12</stp>
        <stp>S0195Z 36Y BLC2 Curncy</stp>
        <stp>Mid</stp>
        <stp>30/12/2016</stp>
        <stp>30/12/2016</stp>
        <stp>[Fichier Market data Bloomberg Multicurve.xlsm]JPY!R90C18</stp>
        <tr r="R90" s="8"/>
      </tp>
      <tp t="e">
        <v>#N/A</v>
        <stp/>
        <stp>##V3_BDHV12</stp>
        <stp>S0195D 36Y BLC2 Curncy</stp>
        <stp>Mid</stp>
        <stp>30/12/2016</stp>
        <stp>30/12/2016</stp>
        <stp>[Fichier Market data Bloomberg Multicurve.xlsm]JPY!R90C19</stp>
        <tr r="S90" s="8"/>
      </tp>
      <tp t="e">
        <v>#N/A</v>
        <stp/>
        <stp>##V3_BDHV12</stp>
        <stp>S0195Z 35Y BLC2 Curncy</stp>
        <stp>Mid</stp>
        <stp>30/12/2016</stp>
        <stp>30/12/2016</stp>
        <stp>[Fichier Market data Bloomberg Multicurve.xlsm]JPY!R89C18</stp>
        <tr r="R89" s="8"/>
      </tp>
      <tp t="e">
        <v>#N/A</v>
        <stp/>
        <stp>##V3_BDHV12</stp>
        <stp>S0195Z 35Q BLC2 Curncy</stp>
        <stp>Mid</stp>
        <stp>30/12/2016</stp>
        <stp>30/12/2016</stp>
        <stp>[Fichier Market data Bloomberg Multicurve.xlsm]JPY!R59C18</stp>
        <tr r="R59" s="8"/>
      </tp>
      <tp t="e">
        <v>#N/A</v>
        <stp/>
        <stp>##V3_BDHV12</stp>
        <stp>S0195D 35Q BLC2 Curncy</stp>
        <stp>Mid</stp>
        <stp>30/12/2016</stp>
        <stp>30/12/2016</stp>
        <stp>[Fichier Market data Bloomberg Multicurve.xlsm]JPY!R59C19</stp>
        <tr r="S59" s="8"/>
      </tp>
      <tp t="e">
        <v>#N/A</v>
        <stp/>
        <stp>##V3_BDHV12</stp>
        <stp>S0195D 35Y BLC2 Curncy</stp>
        <stp>Mid</stp>
        <stp>30/12/2016</stp>
        <stp>30/12/2016</stp>
        <stp>[Fichier Market data Bloomberg Multicurve.xlsm]JPY!R89C19</stp>
        <tr r="S89" s="8"/>
      </tp>
      <tp t="e">
        <v>#N/A</v>
        <stp/>
        <stp>##V3_BDHV12</stp>
        <stp>S0195Z 34Y BLC2 Curncy</stp>
        <stp>Mid</stp>
        <stp>30/12/2016</stp>
        <stp>30/12/2016</stp>
        <stp>[Fichier Market data Bloomberg Multicurve.xlsm]JPY!R88C18</stp>
        <tr r="R88" s="8"/>
      </tp>
      <tp t="e">
        <v>#N/A</v>
        <stp/>
        <stp>##V3_BDHV12</stp>
        <stp>S0195Z 34Q BLC2 Curncy</stp>
        <stp>Mid</stp>
        <stp>30/12/2016</stp>
        <stp>30/12/2016</stp>
        <stp>[Fichier Market data Bloomberg Multicurve.xlsm]JPY!R58C18</stp>
        <tr r="R58" s="8"/>
      </tp>
      <tp t="e">
        <v>#N/A</v>
        <stp/>
        <stp>##V3_BDHV12</stp>
        <stp>S0195D 34Q BLC2 Curncy</stp>
        <stp>Mid</stp>
        <stp>30/12/2016</stp>
        <stp>30/12/2016</stp>
        <stp>[Fichier Market data Bloomberg Multicurve.xlsm]JPY!R58C19</stp>
        <tr r="S58" s="8"/>
      </tp>
      <tp t="e">
        <v>#N/A</v>
        <stp/>
        <stp>##V3_BDHV12</stp>
        <stp>S0195D 34Y BLC2 Curncy</stp>
        <stp>Mid</stp>
        <stp>30/12/2016</stp>
        <stp>30/12/2016</stp>
        <stp>[Fichier Market data Bloomberg Multicurve.xlsm]JPY!R88C19</stp>
        <tr r="S88" s="8"/>
      </tp>
      <tp t="e">
        <v>#N/A</v>
        <stp/>
        <stp>##V3_BDHV12</stp>
        <stp>S0195D 33M BLC2 Curncy</stp>
        <stp>Mid</stp>
        <stp>30/12/2016</stp>
        <stp>30/12/2016</stp>
        <stp>[Fichier Market data Bloomberg Multicurve.xlsm]JPY!R35C19</stp>
        <tr r="S35" s="8"/>
      </tp>
      <tp t="e">
        <v>#N/A</v>
        <stp/>
        <stp>##V3_BDHV12</stp>
        <stp>S0195Z 33Y BLC2 Curncy</stp>
        <stp>Mid</stp>
        <stp>30/12/2016</stp>
        <stp>30/12/2016</stp>
        <stp>[Fichier Market data Bloomberg Multicurve.xlsm]JPY!R87C18</stp>
        <tr r="R87" s="8"/>
      </tp>
      <tp t="e">
        <v>#N/A</v>
        <stp/>
        <stp>##V3_BDHV12</stp>
        <stp>S0195Z 33Q BLC2 Curncy</stp>
        <stp>Mid</stp>
        <stp>30/12/2016</stp>
        <stp>30/12/2016</stp>
        <stp>[Fichier Market data Bloomberg Multicurve.xlsm]JPY!R57C18</stp>
        <tr r="R57" s="8"/>
      </tp>
      <tp t="e">
        <v>#N/A</v>
        <stp/>
        <stp>##V3_BDHV12</stp>
        <stp>S0195D 33Q BLC2 Curncy</stp>
        <stp>Mid</stp>
        <stp>30/12/2016</stp>
        <stp>30/12/2016</stp>
        <stp>[Fichier Market data Bloomberg Multicurve.xlsm]JPY!R57C19</stp>
        <tr r="S57" s="8"/>
      </tp>
      <tp t="e">
        <v>#N/A</v>
        <stp/>
        <stp>##V3_BDHV12</stp>
        <stp>S0195Z 33M BLC2 Curncy</stp>
        <stp>Mid</stp>
        <stp>30/12/2016</stp>
        <stp>30/12/2016</stp>
        <stp>[Fichier Market data Bloomberg Multicurve.xlsm]JPY!R35C18</stp>
        <tr r="R35" s="8"/>
      </tp>
      <tp t="e">
        <v>#N/A</v>
        <stp/>
        <stp>##V3_BDHV12</stp>
        <stp>S0195D 33Y BLC2 Curncy</stp>
        <stp>Mid</stp>
        <stp>30/12/2016</stp>
        <stp>30/12/2016</stp>
        <stp>[Fichier Market data Bloomberg Multicurve.xlsm]JPY!R87C19</stp>
        <tr r="S87" s="8"/>
      </tp>
      <tp t="e">
        <v>#N/A</v>
        <stp/>
        <stp>##V3_BDHV12</stp>
        <stp>S0195Z 32Y BLC2 Curncy</stp>
        <stp>Mid</stp>
        <stp>30/12/2016</stp>
        <stp>30/12/2016</stp>
        <stp>[Fichier Market data Bloomberg Multicurve.xlsm]JPY!R86C18</stp>
        <tr r="R86" s="8"/>
      </tp>
      <tp t="e">
        <v>#N/A</v>
        <stp/>
        <stp>##V3_BDHV12</stp>
        <stp>S0195D 32Y BLC2 Curncy</stp>
        <stp>Mid</stp>
        <stp>30/12/2016</stp>
        <stp>30/12/2016</stp>
        <stp>[Fichier Market data Bloomberg Multicurve.xlsm]JPY!R86C19</stp>
        <tr r="S86" s="8"/>
      </tp>
      <tp t="e">
        <v>#N/A</v>
        <stp/>
        <stp>##V3_BDHV12</stp>
        <stp>S0195Z 31Y BLC2 Curncy</stp>
        <stp>Mid</stp>
        <stp>30/12/2016</stp>
        <stp>30/12/2016</stp>
        <stp>[Fichier Market data Bloomberg Multicurve.xlsm]JPY!R85C18</stp>
        <tr r="R85" s="8"/>
      </tp>
      <tp t="e">
        <v>#N/A</v>
        <stp/>
        <stp>##V3_BDHV12</stp>
        <stp>S0195Z 31Q BLC2 Curncy</stp>
        <stp>Mid</stp>
        <stp>30/12/2016</stp>
        <stp>30/12/2016</stp>
        <stp>[Fichier Market data Bloomberg Multicurve.xlsm]JPY!R55C18</stp>
        <tr r="R55" s="8"/>
      </tp>
      <tp t="e">
        <v>#N/A</v>
        <stp/>
        <stp>##V3_BDHV12</stp>
        <stp>S0195D 31Q BLC2 Curncy</stp>
        <stp>Mid</stp>
        <stp>30/12/2016</stp>
        <stp>30/12/2016</stp>
        <stp>[Fichier Market data Bloomberg Multicurve.xlsm]JPY!R55C19</stp>
        <tr r="S55" s="8"/>
      </tp>
      <tp t="e">
        <v>#N/A</v>
        <stp/>
        <stp>##V3_BDHV12</stp>
        <stp>S0195D 31Y BLC2 Curncy</stp>
        <stp>Mid</stp>
        <stp>30/12/2016</stp>
        <stp>30/12/2016</stp>
        <stp>[Fichier Market data Bloomberg Multicurve.xlsm]JPY!R85C19</stp>
        <tr r="S85" s="8"/>
      </tp>
      <tp t="e">
        <v>#N/A</v>
        <stp/>
        <stp>##V3_BDHV12</stp>
        <stp>S0195D 30M BLC2 Curncy</stp>
        <stp>Mid</stp>
        <stp>30/12/2016</stp>
        <stp>30/12/2016</stp>
        <stp>[Fichier Market data Bloomberg Multicurve.xlsm]JPY!R34C19</stp>
        <tr r="S34" s="8"/>
      </tp>
      <tp t="e">
        <v>#N/A</v>
        <stp/>
        <stp>##V3_BDHV12</stp>
        <stp>S0195Z 30Y BLC2 Curncy</stp>
        <stp>Mid</stp>
        <stp>30/12/2016</stp>
        <stp>30/12/2016</stp>
        <stp>[Fichier Market data Bloomberg Multicurve.xlsm]JPY!R84C18</stp>
        <tr r="R84" s="8"/>
      </tp>
      <tp t="e">
        <v>#N/A</v>
        <stp/>
        <stp>##V3_BDHV12</stp>
        <stp>S0195Z 30Q BLC2 Curncy</stp>
        <stp>Mid</stp>
        <stp>30/12/2016</stp>
        <stp>30/12/2016</stp>
        <stp>[Fichier Market data Bloomberg Multicurve.xlsm]JPY!R54C18</stp>
        <tr r="R54" s="8"/>
      </tp>
      <tp t="e">
        <v>#N/A</v>
        <stp/>
        <stp>##V3_BDHV12</stp>
        <stp>S0195D 30Q BLC2 Curncy</stp>
        <stp>Mid</stp>
        <stp>30/12/2016</stp>
        <stp>30/12/2016</stp>
        <stp>[Fichier Market data Bloomberg Multicurve.xlsm]JPY!R54C19</stp>
        <tr r="S54" s="8"/>
      </tp>
      <tp t="e">
        <v>#N/A</v>
        <stp/>
        <stp>##V3_BDHV12</stp>
        <stp>S0195D 30Y BLC2 Curncy</stp>
        <stp>Mid</stp>
        <stp>30/12/2016</stp>
        <stp>30/12/2016</stp>
        <stp>[Fichier Market data Bloomberg Multicurve.xlsm]JPY!R84C19</stp>
        <tr r="S84" s="8"/>
      </tp>
      <tp t="e">
        <v>#N/A</v>
        <stp/>
        <stp>##V3_BDHV12</stp>
        <stp>S0195Z 30M BLC2 Curncy</stp>
        <stp>Mid</stp>
        <stp>30/12/2016</stp>
        <stp>30/12/2016</stp>
        <stp>[Fichier Market data Bloomberg Multicurve.xlsm]JPY!R34C18</stp>
        <tr r="R34" s="8"/>
      </tp>
      <tp t="e">
        <v>#N/A</v>
        <stp/>
        <stp>##V3_BDHV12</stp>
        <stp>EURGBPSN BGNL Curncy</stp>
        <stp>Mid</stp>
        <stp>30/12/2016</stp>
        <stp>30/12/2016</stp>
        <stp>[Fichier Market data Bloomberg Multicurve.xlsm]Swaps points!R9C30</stp>
        <tr r="AD9" s="12"/>
      </tp>
      <tp t="e">
        <v>#N/A</v>
        <stp/>
        <stp>##V3_BDHV12</stp>
        <stp>S0023D 49Y BLC2 Curncy</stp>
        <stp>Mid</stp>
        <stp>30/12/2016</stp>
        <stp>30/12/2016</stp>
        <stp>[Fichier Market data Bloomberg Multicurve.xlsm]USD!R103C38</stp>
        <tr r="AL103" s="5"/>
      </tp>
      <tp t="e">
        <v>#N/A</v>
        <stp/>
        <stp>##V3_BDHV12</stp>
        <stp>S0042D 48Y BLC2 Curncy</stp>
        <stp>Mid</stp>
        <stp>30/12/2016</stp>
        <stp>30/12/2016</stp>
        <stp>[Fichier Market data Bloomberg Multicurve.xlsm]USD!R102C19</stp>
        <tr r="S102" s="5"/>
      </tp>
      <tp t="e">
        <v>#N/A</v>
        <stp/>
        <stp>##V3_BDHV12</stp>
        <stp>EUBS15  Curncy</stp>
        <stp>Mid</stp>
        <stp>30/12/2016</stp>
        <stp>30/12/2016</stp>
        <stp>[Fichier Market data Bloomberg Multicurve.xlsm]basis!R24C4</stp>
        <tr r="D24" s="13"/>
      </tp>
      <tp t="e">
        <v>#N/A</v>
        <stp/>
        <stp>##V3_BDHV12</stp>
        <stp>BPBS14  Curncy</stp>
        <stp>Mid</stp>
        <stp>30/12/2016</stp>
        <stp>30/12/2016</stp>
        <stp>[Fichier Market data Bloomberg Multicurve.xlsm]basis!R23C5</stp>
        <tr r="E23" s="13"/>
      </tp>
      <tp t="e">
        <v>#N/A</v>
        <stp/>
        <stp>##V3_BDHV12</stp>
        <stp>EUBS30  Curncy</stp>
        <stp>Mid</stp>
        <stp>30/12/2016</stp>
        <stp>30/12/2016</stp>
        <stp>[Fichier Market data Bloomberg Multicurve.xlsm]basis!R26C4</stp>
        <tr r="D26" s="13"/>
      </tp>
      <tp t="e">
        <v>#N/A</v>
        <stp/>
        <stp>##V3_BDHV12</stp>
        <stp>JYBC35  Curncy</stp>
        <stp>Mid</stp>
        <stp>30/12/2016</stp>
        <stp>30/12/2016</stp>
        <stp>[Fichier Market data Bloomberg Multicurve.xlsm]basis!R49C8</stp>
        <tr r="H49" s="13"/>
      </tp>
      <tp t="e">
        <v>#N/A</v>
        <stp/>
        <stp>##V3_BDHV12</stp>
        <stp>JYBB35  Curncy</stp>
        <stp>Mid</stp>
        <stp>30/12/2016</stp>
        <stp>30/12/2016</stp>
        <stp>[Fichier Market data Bloomberg Multicurve.xlsm]basis!R49C7</stp>
        <tr r="G49" s="13"/>
      </tp>
      <tp t="e">
        <v>#N/A</v>
        <stp/>
        <stp>##V3_BDHV12</stp>
        <stp>EURCHF BGNL Curncy</stp>
        <stp>Mid</stp>
        <stp>30/12/2016</stp>
        <stp>30/12/2016</stp>
        <stp>[Fichier Market data Bloomberg Multicurve.xlsm]Swaps points!R8C36</stp>
        <tr r="AJ8" s="12"/>
      </tp>
      <tp t="e">
        <v>#N/A</v>
        <stp/>
        <stp>##V3_BDHV12</stp>
        <stp>JPYSN BGNL Curncy</stp>
        <stp>Mid</stp>
        <stp>30/12/2016</stp>
        <stp>30/12/2016</stp>
        <stp>[Fichier Market data Bloomberg Multicurve.xlsm]Swaps points!R9C24</stp>
        <tr r="X9" s="12"/>
      </tp>
      <tp t="e">
        <v>#N/A</v>
        <stp/>
        <stp>##V3_BDHV12</stp>
        <stp>S0042Z 49Y BLC2 Curncy</stp>
        <stp>Mid</stp>
        <stp>30/12/2016</stp>
        <stp>30/12/2016</stp>
        <stp>[Fichier Market data Bloomberg Multicurve.xlsm]USD!R103C18</stp>
        <tr r="R103" s="5"/>
      </tp>
      <tp t="e">
        <v>#N/A</v>
        <stp/>
        <stp>##V3_BDHV12</stp>
        <stp>S0023Z 48Y BLC2 Curncy</stp>
        <stp>Mid</stp>
        <stp>30/12/2016</stp>
        <stp>30/12/2016</stp>
        <stp>[Fichier Market data Bloomberg Multicurve.xlsm]USD!R102C37</stp>
        <tr r="AK102" s="5"/>
      </tp>
      <tp t="e">
        <v>#N/A</v>
        <stp/>
        <stp>##V3_BDHV12</stp>
        <stp>S0195Z 29Y BLC2 Curncy</stp>
        <stp>Mid</stp>
        <stp>30/12/2016</stp>
        <stp>30/12/2016</stp>
        <stp>[Fichier Market data Bloomberg Multicurve.xlsm]JPY!R83C18</stp>
        <tr r="R83" s="8"/>
      </tp>
      <tp t="e">
        <v>#N/A</v>
        <stp/>
        <stp>##V3_BDHV12</stp>
        <stp>S0195Z 29Q BLC2 Curncy</stp>
        <stp>Mid</stp>
        <stp>30/12/2016</stp>
        <stp>30/12/2016</stp>
        <stp>[Fichier Market data Bloomberg Multicurve.xlsm]JPY!R53C18</stp>
        <tr r="R53" s="8"/>
      </tp>
      <tp t="e">
        <v>#N/A</v>
        <stp/>
        <stp>##V3_BDHV12</stp>
        <stp>S0195D 29Q BLC2 Curncy</stp>
        <stp>Mid</stp>
        <stp>30/12/2016</stp>
        <stp>30/12/2016</stp>
        <stp>[Fichier Market data Bloomberg Multicurve.xlsm]JPY!R53C19</stp>
        <tr r="S53" s="8"/>
      </tp>
      <tp t="e">
        <v>#N/A</v>
        <stp/>
        <stp>##V3_BDHV12</stp>
        <stp>S0195D 29Y BLC2 Curncy</stp>
        <stp>Mid</stp>
        <stp>30/12/2016</stp>
        <stp>30/12/2016</stp>
        <stp>[Fichier Market data Bloomberg Multicurve.xlsm]JPY!R83C19</stp>
        <tr r="S83" s="8"/>
      </tp>
      <tp t="e">
        <v>#N/A</v>
        <stp/>
        <stp>##V3_BDHV12</stp>
        <stp>S0195Z 28Y BLC2 Curncy</stp>
        <stp>Mid</stp>
        <stp>30/12/2016</stp>
        <stp>30/12/2016</stp>
        <stp>[Fichier Market data Bloomberg Multicurve.xlsm]JPY!R82C18</stp>
        <tr r="R82" s="8"/>
      </tp>
      <tp t="e">
        <v>#N/A</v>
        <stp/>
        <stp>##V3_BDHV12</stp>
        <stp>S0195D 28Y BLC2 Curncy</stp>
        <stp>Mid</stp>
        <stp>30/12/2016</stp>
        <stp>30/12/2016</stp>
        <stp>[Fichier Market data Bloomberg Multicurve.xlsm]JPY!R82C19</stp>
        <tr r="S82" s="8"/>
      </tp>
      <tp t="e">
        <v>#N/A</v>
        <stp/>
        <stp>##V3_BDHV12</stp>
        <stp>S0195Z 27Y BLC2 Curncy</stp>
        <stp>Mid</stp>
        <stp>30/12/2016</stp>
        <stp>30/12/2016</stp>
        <stp>[Fichier Market data Bloomberg Multicurve.xlsm]JPY!R81C18</stp>
        <tr r="R81" s="8"/>
      </tp>
      <tp t="e">
        <v>#N/A</v>
        <stp/>
        <stp>##V3_BDHV12</stp>
        <stp>S0195D 27M BLC2 Curncy</stp>
        <stp>Mid</stp>
        <stp>30/12/2016</stp>
        <stp>30/12/2016</stp>
        <stp>[Fichier Market data Bloomberg Multicurve.xlsm]JPY!R33C19</stp>
        <tr r="S33" s="8"/>
      </tp>
      <tp t="e">
        <v>#N/A</v>
        <stp/>
        <stp>##V3_BDHV12</stp>
        <stp>S0195Z 27Q BLC2 Curncy</stp>
        <stp>Mid</stp>
        <stp>30/12/2016</stp>
        <stp>30/12/2016</stp>
        <stp>[Fichier Market data Bloomberg Multicurve.xlsm]JPY!R51C18</stp>
        <tr r="R51" s="8"/>
      </tp>
      <tp t="e">
        <v>#N/A</v>
        <stp/>
        <stp>##V3_BDHV12</stp>
        <stp>S0195D 27Q BLC2 Curncy</stp>
        <stp>Mid</stp>
        <stp>30/12/2016</stp>
        <stp>30/12/2016</stp>
        <stp>[Fichier Market data Bloomberg Multicurve.xlsm]JPY!R51C19</stp>
        <tr r="S51" s="8"/>
      </tp>
      <tp t="e">
        <v>#N/A</v>
        <stp/>
        <stp>##V3_BDHV12</stp>
        <stp>S0195D 27Y BLC2 Curncy</stp>
        <stp>Mid</stp>
        <stp>30/12/2016</stp>
        <stp>30/12/2016</stp>
        <stp>[Fichier Market data Bloomberg Multicurve.xlsm]JPY!R81C19</stp>
        <tr r="S81" s="8"/>
      </tp>
      <tp t="e">
        <v>#N/A</v>
        <stp/>
        <stp>##V3_BDHV12</stp>
        <stp>S0195Z 27M BLC2 Curncy</stp>
        <stp>Mid</stp>
        <stp>30/12/2016</stp>
        <stp>30/12/2016</stp>
        <stp>[Fichier Market data Bloomberg Multicurve.xlsm]JPY!R33C18</stp>
        <tr r="R33" s="8"/>
      </tp>
      <tp t="e">
        <v>#N/A</v>
        <stp/>
        <stp>##V3_BDHV12</stp>
        <stp>S0195Z 26Y BLC2 Curncy</stp>
        <stp>Mid</stp>
        <stp>30/12/2016</stp>
        <stp>30/12/2016</stp>
        <stp>[Fichier Market data Bloomberg Multicurve.xlsm]JPY!R80C18</stp>
        <tr r="R80" s="8"/>
      </tp>
      <tp t="e">
        <v>#N/A</v>
        <stp/>
        <stp>##V3_BDHV12</stp>
        <stp>S0195Z 26Q BLC2 Curncy</stp>
        <stp>Mid</stp>
        <stp>30/12/2016</stp>
        <stp>30/12/2016</stp>
        <stp>[Fichier Market data Bloomberg Multicurve.xlsm]JPY!R50C18</stp>
        <tr r="R50" s="8"/>
      </tp>
      <tp t="e">
        <v>#N/A</v>
        <stp/>
        <stp>##V3_BDHV12</stp>
        <stp>S0195D 26Q BLC2 Curncy</stp>
        <stp>Mid</stp>
        <stp>30/12/2016</stp>
        <stp>30/12/2016</stp>
        <stp>[Fichier Market data Bloomberg Multicurve.xlsm]JPY!R50C19</stp>
        <tr r="S50" s="8"/>
      </tp>
      <tp t="e">
        <v>#N/A</v>
        <stp/>
        <stp>##V3_BDHV12</stp>
        <stp>S0195D 26Y BLC2 Curncy</stp>
        <stp>Mid</stp>
        <stp>30/12/2016</stp>
        <stp>30/12/2016</stp>
        <stp>[Fichier Market data Bloomberg Multicurve.xlsm]JPY!R80C19</stp>
        <tr r="S80" s="8"/>
      </tp>
      <tp t="e">
        <v>#N/A</v>
        <stp/>
        <stp>##V3_BDHV12</stp>
        <stp>S0195Z 25Q BLC2 Curncy</stp>
        <stp>Mid</stp>
        <stp>30/12/2016</stp>
        <stp>30/12/2016</stp>
        <stp>[Fichier Market data Bloomberg Multicurve.xlsm]JPY!R49C18</stp>
        <tr r="R49" s="8"/>
      </tp>
      <tp t="e">
        <v>#N/A</v>
        <stp/>
        <stp>##V3_BDHV12</stp>
        <stp>S0195Z 25Y BLC2 Curncy</stp>
        <stp>Mid</stp>
        <stp>30/12/2016</stp>
        <stp>30/12/2016</stp>
        <stp>[Fichier Market data Bloomberg Multicurve.xlsm]JPY!R79C18</stp>
        <tr r="R79" s="8"/>
      </tp>
      <tp t="e">
        <v>#N/A</v>
        <stp/>
        <stp>##V3_BDHV12</stp>
        <stp>S0195D 25Y BLC2 Curncy</stp>
        <stp>Mid</stp>
        <stp>30/12/2016</stp>
        <stp>30/12/2016</stp>
        <stp>[Fichier Market data Bloomberg Multicurve.xlsm]JPY!R79C19</stp>
        <tr r="S79" s="8"/>
      </tp>
      <tp t="e">
        <v>#N/A</v>
        <stp/>
        <stp>##V3_BDHV12</stp>
        <stp>S0195D 25Q BLC2 Curncy</stp>
        <stp>Mid</stp>
        <stp>30/12/2016</stp>
        <stp>30/12/2016</stp>
        <stp>[Fichier Market data Bloomberg Multicurve.xlsm]JPY!R49C19</stp>
        <tr r="S49" s="8"/>
      </tp>
      <tp t="e">
        <v>#N/A</v>
        <stp/>
        <stp>##V3_BDHV12</stp>
        <stp>S0195Z 24Y BLC2 Curncy</stp>
        <stp>Mid</stp>
        <stp>30/12/2016</stp>
        <stp>30/12/2016</stp>
        <stp>[Fichier Market data Bloomberg Multicurve.xlsm]JPY!R78C18</stp>
        <tr r="R78" s="8"/>
      </tp>
      <tp t="e">
        <v>#N/A</v>
        <stp/>
        <stp>##V3_BDHV12</stp>
        <stp>S0195D 24Y BLC2 Curncy</stp>
        <stp>Mid</stp>
        <stp>30/12/2016</stp>
        <stp>30/12/2016</stp>
        <stp>[Fichier Market data Bloomberg Multicurve.xlsm]JPY!R78C19</stp>
        <tr r="S78" s="8"/>
      </tp>
      <tp t="e">
        <v>#N/A</v>
        <stp/>
        <stp>##V3_BDHV12</stp>
        <stp>S0195Z 23Q BLC2 Curncy</stp>
        <stp>Mid</stp>
        <stp>30/12/2016</stp>
        <stp>30/12/2016</stp>
        <stp>[Fichier Market data Bloomberg Multicurve.xlsm]JPY!R47C18</stp>
        <tr r="R47" s="8"/>
      </tp>
      <tp t="e">
        <v>#N/A</v>
        <stp/>
        <stp>##V3_BDHV12</stp>
        <stp>S0195Z 23Y BLC2 Curncy</stp>
        <stp>Mid</stp>
        <stp>30/12/2016</stp>
        <stp>30/12/2016</stp>
        <stp>[Fichier Market data Bloomberg Multicurve.xlsm]JPY!R77C18</stp>
        <tr r="R77" s="8"/>
      </tp>
      <tp t="e">
        <v>#N/A</v>
        <stp/>
        <stp>##V3_BDHV12</stp>
        <stp>S0195D 23Y BLC2 Curncy</stp>
        <stp>Mid</stp>
        <stp>30/12/2016</stp>
        <stp>30/12/2016</stp>
        <stp>[Fichier Market data Bloomberg Multicurve.xlsm]JPY!R77C19</stp>
        <tr r="S77" s="8"/>
      </tp>
      <tp t="e">
        <v>#N/A</v>
        <stp/>
        <stp>##V3_BDHV12</stp>
        <stp>S0195D 23Q BLC2 Curncy</stp>
        <stp>Mid</stp>
        <stp>30/12/2016</stp>
        <stp>30/12/2016</stp>
        <stp>[Fichier Market data Bloomberg Multicurve.xlsm]JPY!R47C19</stp>
        <tr r="S47" s="8"/>
      </tp>
      <tp t="e">
        <v>#N/A</v>
        <stp/>
        <stp>##V3_BDHV12</stp>
        <stp>S0195Z 22Q BLC2 Curncy</stp>
        <stp>Mid</stp>
        <stp>30/12/2016</stp>
        <stp>30/12/2016</stp>
        <stp>[Fichier Market data Bloomberg Multicurve.xlsm]JPY!R46C18</stp>
        <tr r="R46" s="8"/>
      </tp>
      <tp t="e">
        <v>#N/A</v>
        <stp/>
        <stp>##V3_BDHV12</stp>
        <stp>S0195Z 22Y BLC2 Curncy</stp>
        <stp>Mid</stp>
        <stp>30/12/2016</stp>
        <stp>30/12/2016</stp>
        <stp>[Fichier Market data Bloomberg Multicurve.xlsm]JPY!R76C18</stp>
        <tr r="R76" s="8"/>
      </tp>
      <tp t="e">
        <v>#N/A</v>
        <stp/>
        <stp>##V3_BDHV12</stp>
        <stp>S0195D 22Y BLC2 Curncy</stp>
        <stp>Mid</stp>
        <stp>30/12/2016</stp>
        <stp>30/12/2016</stp>
        <stp>[Fichier Market data Bloomberg Multicurve.xlsm]JPY!R76C19</stp>
        <tr r="S76" s="8"/>
      </tp>
      <tp t="e">
        <v>#N/A</v>
        <stp/>
        <stp>##V3_BDHV12</stp>
        <stp>S0195D 22Q BLC2 Curncy</stp>
        <stp>Mid</stp>
        <stp>30/12/2016</stp>
        <stp>30/12/2016</stp>
        <stp>[Fichier Market data Bloomberg Multicurve.xlsm]JPY!R46C19</stp>
        <tr r="S46" s="8"/>
      </tp>
      <tp t="e">
        <v>#N/A</v>
        <stp/>
        <stp>##V3_BDHV12</stp>
        <stp>S0195D 21M BLC2 Curncy</stp>
        <stp>Mid</stp>
        <stp>30/12/2016</stp>
        <stp>30/12/2016</stp>
        <stp>[Fichier Market data Bloomberg Multicurve.xlsm]JPY!R31C19</stp>
        <tr r="S31" s="8"/>
      </tp>
      <tp t="e">
        <v>#N/A</v>
        <stp/>
        <stp>##V3_BDHV12</stp>
        <stp>S0195Z 21Q BLC2 Curncy</stp>
        <stp>Mid</stp>
        <stp>30/12/2016</stp>
        <stp>30/12/2016</stp>
        <stp>[Fichier Market data Bloomberg Multicurve.xlsm]JPY!R45C18</stp>
        <tr r="R45" s="8"/>
      </tp>
      <tp t="e">
        <v>#N/A</v>
        <stp/>
        <stp>##V3_BDHV12</stp>
        <stp>S0195Z 21Y BLC2 Curncy</stp>
        <stp>Mid</stp>
        <stp>30/12/2016</stp>
        <stp>30/12/2016</stp>
        <stp>[Fichier Market data Bloomberg Multicurve.xlsm]JPY!R75C18</stp>
        <tr r="R75" s="8"/>
      </tp>
      <tp t="e">
        <v>#N/A</v>
        <stp/>
        <stp>##V3_BDHV12</stp>
        <stp>S0195D 21Y BLC2 Curncy</stp>
        <stp>Mid</stp>
        <stp>30/12/2016</stp>
        <stp>30/12/2016</stp>
        <stp>[Fichier Market data Bloomberg Multicurve.xlsm]JPY!R75C19</stp>
        <tr r="S75" s="8"/>
      </tp>
      <tp t="e">
        <v>#N/A</v>
        <stp/>
        <stp>##V3_BDHV12</stp>
        <stp>S0195D 21Q BLC2 Curncy</stp>
        <stp>Mid</stp>
        <stp>30/12/2016</stp>
        <stp>30/12/2016</stp>
        <stp>[Fichier Market data Bloomberg Multicurve.xlsm]JPY!R45C19</stp>
        <tr r="S45" s="8"/>
      </tp>
      <tp t="e">
        <v>#N/A</v>
        <stp/>
        <stp>##V3_BDHV12</stp>
        <stp>S0195Z 21M BLC2 Curncy</stp>
        <stp>Mid</stp>
        <stp>30/12/2016</stp>
        <stp>30/12/2016</stp>
        <stp>[Fichier Market data Bloomberg Multicurve.xlsm]JPY!R31C18</stp>
        <tr r="R31" s="8"/>
      </tp>
      <tp t="e">
        <v>#N/A</v>
        <stp/>
        <stp>##V3_BDHV12</stp>
        <stp>S0195Z 20Y BLC2 Curncy</stp>
        <stp>Mid</stp>
        <stp>30/12/2016</stp>
        <stp>30/12/2016</stp>
        <stp>[Fichier Market data Bloomberg Multicurve.xlsm]JPY!R74C18</stp>
        <tr r="R74" s="8"/>
      </tp>
      <tp t="e">
        <v>#N/A</v>
        <stp/>
        <stp>##V3_BDHV12</stp>
        <stp>S0195D 20Y BLC2 Curncy</stp>
        <stp>Mid</stp>
        <stp>30/12/2016</stp>
        <stp>30/12/2016</stp>
        <stp>[Fichier Market data Bloomberg Multicurve.xlsm]JPY!R74C19</stp>
        <tr r="S74" s="8"/>
      </tp>
      <tp t="e">
        <v>#N/A</v>
        <stp/>
        <stp>##V3_BDHV12</stp>
        <stp>S0023D 48Y BLC2 Curncy</stp>
        <stp>Mid</stp>
        <stp>30/12/2016</stp>
        <stp>30/12/2016</stp>
        <stp>[Fichier Market data Bloomberg Multicurve.xlsm]USD!R102C38</stp>
        <tr r="AL102" s="5"/>
      </tp>
      <tp t="e">
        <v>#N/A</v>
        <stp/>
        <stp>##V3_BDHV12</stp>
        <stp>S0042D 49Y BLC2 Curncy</stp>
        <stp>Mid</stp>
        <stp>30/12/2016</stp>
        <stp>30/12/2016</stp>
        <stp>[Fichier Market data Bloomberg Multicurve.xlsm]USD!R103C19</stp>
        <tr r="S103" s="5"/>
      </tp>
      <tp t="e">
        <v>#N/A</v>
        <stp/>
        <stp>##V3_BDHV12</stp>
        <stp>BPBS40  Curncy</stp>
        <stp>Mid</stp>
        <stp>30/12/2016</stp>
        <stp>30/12/2016</stp>
        <stp>[Fichier Market data Bloomberg Multicurve.xlsm]basis!R27C5</stp>
        <tr r="E27" s="13"/>
      </tp>
      <tp t="e">
        <v>#N/A</v>
        <stp/>
        <stp>##V3_BDHV12</stp>
        <stp>BPBS13  Curncy</stp>
        <stp>Mid</stp>
        <stp>30/12/2016</stp>
        <stp>30/12/2016</stp>
        <stp>[Fichier Market data Bloomberg Multicurve.xlsm]basis!R22C5</stp>
        <tr r="E22" s="13"/>
      </tp>
      <tp t="e">
        <v>#N/A</v>
        <stp/>
        <stp>##V3_BDHV12</stp>
        <stp>JYBC30  Curncy</stp>
        <stp>Mid</stp>
        <stp>30/12/2016</stp>
        <stp>30/12/2016</stp>
        <stp>[Fichier Market data Bloomberg Multicurve.xlsm]basis!R48C8</stp>
        <tr r="H48" s="13"/>
      </tp>
      <tp t="e">
        <v>#N/A</v>
        <stp/>
        <stp>##V3_BDHV12</stp>
        <stp>JYBB30  Curncy</stp>
        <stp>Mid</stp>
        <stp>30/12/2016</stp>
        <stp>30/12/2016</stp>
        <stp>[Fichier Market data Bloomberg Multicurve.xlsm]basis!R48C7</stp>
        <tr r="G48" s="13"/>
      </tp>
      <tp t="e">
        <v>#N/A</v>
        <stp/>
        <stp>##V3_BDHV12</stp>
        <stp>S0254D 46Y BLC2 Curncy</stp>
        <stp>Mid</stp>
        <stp>30/12/2016</stp>
        <stp>30/12/2016</stp>
        <stp>[Fichier Market data Bloomberg Multicurve.xlsm]CHF!R100C57</stp>
        <tr r="BE100" s="7"/>
      </tp>
      <tp t="e">
        <v>#N/A</v>
        <stp/>
        <stp>##V3_BDHV12</stp>
        <stp>S0232Z 46Y BLC2 Curncy</stp>
        <stp>Mid</stp>
        <stp>30/12/2016</stp>
        <stp>30/12/2016</stp>
        <stp>[Fichier Market data Bloomberg Multicurve.xlsm]EUR!R100C38</stp>
        <tr r="AL100" s="4"/>
      </tp>
      <tp t="e">
        <v>#N/A</v>
        <stp/>
        <stp>##V3_BDHV12</stp>
        <stp>S0234D 46Y BLC2 Curncy</stp>
        <stp>Mid</stp>
        <stp>30/12/2016</stp>
        <stp>30/12/2016</stp>
        <stp>[Fichier Market data Bloomberg Multicurve.xlsm]CHF!R100C19</stp>
        <tr r="S100" s="7"/>
      </tp>
      <tp t="e">
        <v>#N/A</v>
        <stp/>
        <stp>##V3_BDHV12</stp>
        <stp>S0133Z 47Y BLC2 Curncy</stp>
        <stp>Mid</stp>
        <stp>30/12/2016</stp>
        <stp>30/12/2016</stp>
        <stp>[Fichier Market data Bloomberg Multicurve.xlsm]EUR!R101C18</stp>
        <tr r="R101" s="4"/>
      </tp>
      <tp t="e">
        <v>#N/A</v>
        <stp/>
        <stp>##V3_BDHV12</stp>
        <stp>S0314Z 50Y BLC2 Curncy</stp>
        <stp>Mid</stp>
        <stp>30/12/2016</stp>
        <stp>30/12/2016</stp>
        <stp>[Fichier Market data Bloomberg Multicurve.xlsm]EUR!R104C96</stp>
        <tr r="CR104" s="4"/>
      </tp>
      <tp t="e">
        <v>#N/A</v>
        <stp/>
        <stp>##V3_BDHV12</stp>
        <stp>S0141D 47Y BLC2 Curncy</stp>
        <stp>Mid</stp>
        <stp>30/12/2016</stp>
        <stp>30/12/2016</stp>
        <stp>[Fichier Market data Bloomberg Multicurve.xlsm]GBP!R101C19</stp>
        <tr r="S101" s="6"/>
      </tp>
      <tp t="e">
        <v>#N/A</v>
        <stp/>
        <stp>##V3_BDHV12</stp>
        <stp>S0314D 50Y BLC2 Curncy</stp>
        <stp>Mid</stp>
        <stp>30/12/2016</stp>
        <stp>30/12/2016</stp>
        <stp>[Fichier Market data Bloomberg Multicurve.xlsm]EUR!R104C97</stp>
        <tr r="CS104" s="4"/>
      </tp>
      <tp t="e">
        <v>#N/A</v>
        <stp/>
        <stp>##V3_BDHV12</stp>
        <stp>S0141Z 47Y BLC2 Curncy</stp>
        <stp>Mid</stp>
        <stp>30/12/2016</stp>
        <stp>30/12/2016</stp>
        <stp>[Fichier Market data Bloomberg Multicurve.xlsm]GBP!R101C18</stp>
        <tr r="R101" s="6"/>
      </tp>
      <tp t="e">
        <v>#N/A</v>
        <stp/>
        <stp>##V3_BDHV12</stp>
        <stp>S0133D 47Y BLC2 Curncy</stp>
        <stp>Mid</stp>
        <stp>30/12/2016</stp>
        <stp>30/12/2016</stp>
        <stp>[Fichier Market data Bloomberg Multicurve.xlsm]EUR!R101C19</stp>
        <tr r="S101" s="4"/>
      </tp>
      <tp t="e">
        <v>#N/A</v>
        <stp/>
        <stp>##V3_BDHV12</stp>
        <stp>S0232D 46Y BLC2 Curncy</stp>
        <stp>Mid</stp>
        <stp>30/12/2016</stp>
        <stp>30/12/2016</stp>
        <stp>[Fichier Market data Bloomberg Multicurve.xlsm]EUR!R100C39</stp>
        <tr r="AM100" s="4"/>
      </tp>
      <tp t="e">
        <v>#N/A</v>
        <stp/>
        <stp>##V3_BDHV12</stp>
        <stp>S0234Z 46Y BLC2 Curncy</stp>
        <stp>Mid</stp>
        <stp>30/12/2016</stp>
        <stp>30/12/2016</stp>
        <stp>[Fichier Market data Bloomberg Multicurve.xlsm]CHF!R100C18</stp>
        <tr r="R100" s="7"/>
      </tp>
      <tp t="e">
        <v>#N/A</v>
        <stp/>
        <stp>##V3_BDHV12</stp>
        <stp>S0254Z 46Y BLC2 Curncy</stp>
        <stp>Mid</stp>
        <stp>30/12/2016</stp>
        <stp>30/12/2016</stp>
        <stp>[Fichier Market data Bloomberg Multicurve.xlsm]CHF!R100C56</stp>
        <tr r="BD100" s="7"/>
      </tp>
      <tp t="e">
        <v>#N/A</v>
        <stp/>
        <stp>##V3_BDHV12</stp>
        <stp>SFBS50  Curncy</stp>
        <stp>Mid</stp>
        <stp>30/12/2016</stp>
        <stp>30/12/2016</stp>
        <stp>[Fichier Market data Bloomberg Multicurve.xlsm]basis!R28C6</stp>
        <tr r="F28" s="13"/>
      </tp>
      <tp t="e">
        <v>#N/A</v>
        <stp/>
        <stp>##V3_BDHV12</stp>
        <stp>S0045Z 50Y BLC2 Curncy</stp>
        <stp>Mid</stp>
        <stp>30/12/2016</stp>
        <stp>30/12/2016</stp>
        <stp>[Fichier Market data Bloomberg Multicurve.xlsm]EUR!R104C76</stp>
        <tr r="BX104" s="4"/>
      </tp>
      <tp t="e">
        <v>#N/A</v>
        <stp/>
        <stp>##V3_BDHV12</stp>
        <stp>S0254D 47Y BLC2 Curncy</stp>
        <stp>Mid</stp>
        <stp>30/12/2016</stp>
        <stp>30/12/2016</stp>
        <stp>[Fichier Market data Bloomberg Multicurve.xlsm]CHF!R101C57</stp>
        <tr r="BE101" s="7"/>
      </tp>
      <tp t="e">
        <v>#N/A</v>
        <stp/>
        <stp>##V3_BDHV12</stp>
        <stp>S0232Z 47Y BLC2 Curncy</stp>
        <stp>Mid</stp>
        <stp>30/12/2016</stp>
        <stp>30/12/2016</stp>
        <stp>[Fichier Market data Bloomberg Multicurve.xlsm]EUR!R101C38</stp>
        <tr r="AL101" s="4"/>
      </tp>
      <tp t="e">
        <v>#N/A</v>
        <stp/>
        <stp>##V3_BDHV12</stp>
        <stp>S0234D 47Y BLC2 Curncy</stp>
        <stp>Mid</stp>
        <stp>30/12/2016</stp>
        <stp>30/12/2016</stp>
        <stp>[Fichier Market data Bloomberg Multicurve.xlsm]CHF!R101C19</stp>
        <tr r="S101" s="7"/>
      </tp>
      <tp t="e">
        <v>#N/A</v>
        <stp/>
        <stp>##V3_BDHV12</stp>
        <stp>S0133Z 46Y BLC2 Curncy</stp>
        <stp>Mid</stp>
        <stp>30/12/2016</stp>
        <stp>30/12/2016</stp>
        <stp>[Fichier Market data Bloomberg Multicurve.xlsm]EUR!R100C18</stp>
        <tr r="R100" s="4"/>
      </tp>
      <tp t="e">
        <v>#N/A</v>
        <stp/>
        <stp>##V3_BDHV12</stp>
        <stp>S0141D 46Y BLC2 Curncy</stp>
        <stp>Mid</stp>
        <stp>30/12/2016</stp>
        <stp>30/12/2016</stp>
        <stp>[Fichier Market data Bloomberg Multicurve.xlsm]GBP!R100C19</stp>
        <tr r="S100" s="6"/>
      </tp>
      <tp t="e">
        <v>#N/A</v>
        <stp/>
        <stp>##V3_BDHV12</stp>
        <stp>S0141Z 46Y BLC2 Curncy</stp>
        <stp>Mid</stp>
        <stp>30/12/2016</stp>
        <stp>30/12/2016</stp>
        <stp>[Fichier Market data Bloomberg Multicurve.xlsm]GBP!R100C18</stp>
        <tr r="R100" s="6"/>
      </tp>
      <tp t="e">
        <v>#N/A</v>
        <stp/>
        <stp>##V3_BDHV12</stp>
        <stp>S0133D 46Y BLC2 Curncy</stp>
        <stp>Mid</stp>
        <stp>30/12/2016</stp>
        <stp>30/12/2016</stp>
        <stp>[Fichier Market data Bloomberg Multicurve.xlsm]EUR!R100C19</stp>
        <tr r="S100" s="4"/>
      </tp>
      <tp t="e">
        <v>#N/A</v>
        <stp/>
        <stp>##V3_BDHV12</stp>
        <stp>S0232D 47Y BLC2 Curncy</stp>
        <stp>Mid</stp>
        <stp>30/12/2016</stp>
        <stp>30/12/2016</stp>
        <stp>[Fichier Market data Bloomberg Multicurve.xlsm]EUR!R101C39</stp>
        <tr r="AM101" s="4"/>
      </tp>
      <tp t="e">
        <v>#N/A</v>
        <stp/>
        <stp>##V3_BDHV12</stp>
        <stp>S0234Z 47Y BLC2 Curncy</stp>
        <stp>Mid</stp>
        <stp>30/12/2016</stp>
        <stp>30/12/2016</stp>
        <stp>[Fichier Market data Bloomberg Multicurve.xlsm]CHF!R101C18</stp>
        <tr r="R101" s="7"/>
      </tp>
      <tp t="e">
        <v>#N/A</v>
        <stp/>
        <stp>##V3_BDHV12</stp>
        <stp>S0045D 50Y BLC2 Curncy</stp>
        <stp>Mid</stp>
        <stp>30/12/2016</stp>
        <stp>30/12/2016</stp>
        <stp>[Fichier Market data Bloomberg Multicurve.xlsm]EUR!R104C77</stp>
        <tr r="BY104" s="4"/>
      </tp>
      <tp t="e">
        <v>#N/A</v>
        <stp/>
        <stp>##V3_BDHV12</stp>
        <stp>S0254Z 47Y BLC2 Curncy</stp>
        <stp>Mid</stp>
        <stp>30/12/2016</stp>
        <stp>30/12/2016</stp>
        <stp>[Fichier Market data Bloomberg Multicurve.xlsm]CHF!R101C56</stp>
        <tr r="BD101" s="7"/>
      </tp>
      <tp t="e">
        <v>#N/A</v>
        <stp/>
        <stp>##V3_BDHV12</stp>
        <stp>CHFSN BGNL Curncy</stp>
        <stp>Mid</stp>
        <stp>30/12/2016</stp>
        <stp>30/12/2016</stp>
        <stp>[Fichier Market data Bloomberg Multicurve.xlsm]Swaps points!R9C18</stp>
        <tr r="R9" s="12"/>
      </tp>
      <tp t="e">
        <v>#N/A</v>
        <stp/>
        <stp>##V3_BDHV12</stp>
        <stp>S0201Z 47Y BLC2 Curncy</stp>
        <stp>Mid</stp>
        <stp>30/12/2016</stp>
        <stp>30/12/2016</stp>
        <stp>[Fichier Market data Bloomberg Multicurve.xlsm]EUR!R101C57</stp>
        <tr r="BE101" s="4"/>
      </tp>
      <tp t="e">
        <v>#N/A</v>
        <stp/>
        <stp>##V3_BDHV12</stp>
        <stp>S0022D 46Y BLC2 Curncy</stp>
        <stp>Mid</stp>
        <stp>30/12/2016</stp>
        <stp>30/12/2016</stp>
        <stp>[Fichier Market data Bloomberg Multicurve.xlsm]GBP!R100C81</stp>
        <tr r="CC100" s="6"/>
      </tp>
      <tp t="e">
        <v>#N/A</v>
        <stp/>
        <stp>##V3_BDHV12</stp>
        <stp>S0340D 50Y BLC2 Curncy</stp>
        <stp>Mid</stp>
        <stp>30/12/2016</stp>
        <stp>30/12/2016</stp>
        <stp>[Fichier Market data Bloomberg Multicurve.xlsm]CHF!R104C38</stp>
        <tr r="AL104" s="7"/>
      </tp>
      <tp t="e">
        <v>#N/A</v>
        <stp/>
        <stp>##V3_BDHV12</stp>
        <stp>S0222D 46Y BLC2 Curncy</stp>
        <stp>Mid</stp>
        <stp>30/12/2016</stp>
        <stp>30/12/2016</stp>
        <stp>[Fichier Market data Bloomberg Multicurve.xlsm]GBP!R100C61</stp>
        <tr r="BI100" s="6"/>
      </tp>
      <tp t="e">
        <v>#N/A</v>
        <stp/>
        <stp>##V3_BDHV12</stp>
        <stp>S0223D 47Y BLC2 Curncy</stp>
        <stp>Mid</stp>
        <stp>30/12/2016</stp>
        <stp>30/12/2016</stp>
        <stp>[Fichier Market data Bloomberg Multicurve.xlsm]GBP!R101C40</stp>
        <tr r="AN101" s="6"/>
      </tp>
      <tp t="e">
        <v>#N/A</v>
        <stp/>
        <stp>##V3_BDHV12</stp>
        <stp>S0223Z 47Y BLC2 Curncy</stp>
        <stp>Mid</stp>
        <stp>30/12/2016</stp>
        <stp>30/12/2016</stp>
        <stp>[Fichier Market data Bloomberg Multicurve.xlsm]GBP!R101C39</stp>
        <tr r="AM101" s="6"/>
      </tp>
      <tp t="e">
        <v>#N/A</v>
        <stp/>
        <stp>##V3_BDHV12</stp>
        <stp>S0222Z 46Y BLC2 Curncy</stp>
        <stp>Mid</stp>
        <stp>30/12/2016</stp>
        <stp>30/12/2016</stp>
        <stp>[Fichier Market data Bloomberg Multicurve.xlsm]GBP!R100C60</stp>
        <tr r="BH100" s="6"/>
      </tp>
      <tp t="e">
        <v>#N/A</v>
        <stp/>
        <stp>##V3_BDHV12</stp>
        <stp>S0022Z 46Y BLC2 Curncy</stp>
        <stp>Mid</stp>
        <stp>30/12/2016</stp>
        <stp>30/12/2016</stp>
        <stp>[Fichier Market data Bloomberg Multicurve.xlsm]GBP!R100C80</stp>
        <tr r="CB100" s="6"/>
      </tp>
      <tp t="e">
        <v>#N/A</v>
        <stp/>
        <stp>##V3_BDHV12</stp>
        <stp>S0340Z 50Y BLC2 Curncy</stp>
        <stp>Mid</stp>
        <stp>30/12/2016</stp>
        <stp>30/12/2016</stp>
        <stp>[Fichier Market data Bloomberg Multicurve.xlsm]CHF!R104C37</stp>
        <tr r="AK104" s="7"/>
      </tp>
      <tp t="e">
        <v>#N/A</v>
        <stp/>
        <stp>##V3_BDHV12</stp>
        <stp>S0201D 47Y BLC2 Curncy</stp>
        <stp>Mid</stp>
        <stp>30/12/2016</stp>
        <stp>30/12/2016</stp>
        <stp>[Fichier Market data Bloomberg Multicurve.xlsm]EUR!R101C58</stp>
        <tr r="BF101" s="4"/>
      </tp>
      <tp t="e">
        <v>#N/A</v>
        <stp/>
        <stp>##V3_BDHV12</stp>
        <stp>USSW8 BGN  Curncy</stp>
        <stp>Mid</stp>
        <stp>30/12/2016</stp>
        <stp>30/12/2016</stp>
        <stp>[Fichier Market data Bloomberg Multicurve.xlsm]Swap Rates!R17C15</stp>
        <tr r="O17" s="11"/>
      </tp>
      <tp t="e">
        <v>#N/A</v>
        <stp/>
        <stp>##V3_BDHV12</stp>
        <stp>USSW9 BGN  Curncy</stp>
        <stp>Mid</stp>
        <stp>30/12/2016</stp>
        <stp>30/12/2016</stp>
        <stp>[Fichier Market data Bloomberg Multicurve.xlsm]Swap Rates!R18C15</stp>
        <tr r="O18" s="11"/>
      </tp>
      <tp t="e">
        <v>#N/A</v>
        <stp/>
        <stp>##V3_BDHV12</stp>
        <stp>USSW6 BGN  Curncy</stp>
        <stp>Mid</stp>
        <stp>30/12/2016</stp>
        <stp>30/12/2016</stp>
        <stp>[Fichier Market data Bloomberg Multicurve.xlsm]Swap Rates!R15C15</stp>
        <tr r="O15" s="11"/>
      </tp>
      <tp t="e">
        <v>#N/A</v>
        <stp/>
        <stp>##V3_BDHV12</stp>
        <stp>S0201Z 46Y BLC2 Curncy</stp>
        <stp>Mid</stp>
        <stp>30/12/2016</stp>
        <stp>30/12/2016</stp>
        <stp>[Fichier Market data Bloomberg Multicurve.xlsm]EUR!R100C57</stp>
        <tr r="BE100" s="4"/>
      </tp>
      <tp t="e">
        <v>#N/A</v>
        <stp/>
        <stp>##V3_BDHV12</stp>
        <stp>S0308Z 50Y BLC2 Curncy</stp>
        <stp>Mid</stp>
        <stp>30/12/2016</stp>
        <stp>30/12/2016</stp>
        <stp>[Fichier Market data Bloomberg Multicurve.xlsm]JPY!R104C60</stp>
        <tr r="BH104" s="8"/>
      </tp>
      <tp t="e">
        <v>#N/A</v>
        <stp/>
        <stp>##V3_BDHV12</stp>
        <stp>S0022D 47Y BLC2 Curncy</stp>
        <stp>Mid</stp>
        <stp>30/12/2016</stp>
        <stp>30/12/2016</stp>
        <stp>[Fichier Market data Bloomberg Multicurve.xlsm]GBP!R101C81</stp>
        <tr r="CC101" s="6"/>
      </tp>
      <tp t="e">
        <v>#N/A</v>
        <stp/>
        <stp>##V3_BDHV12</stp>
        <stp>S0222D 47Y BLC2 Curncy</stp>
        <stp>Mid</stp>
        <stp>30/12/2016</stp>
        <stp>30/12/2016</stp>
        <stp>[Fichier Market data Bloomberg Multicurve.xlsm]GBP!R101C61</stp>
        <tr r="BI101" s="6"/>
      </tp>
      <tp t="e">
        <v>#N/A</v>
        <stp/>
        <stp>##V3_BDHV12</stp>
        <stp>S0223D 46Y BLC2 Curncy</stp>
        <stp>Mid</stp>
        <stp>30/12/2016</stp>
        <stp>30/12/2016</stp>
        <stp>[Fichier Market data Bloomberg Multicurve.xlsm]GBP!R100C40</stp>
        <tr r="AN100" s="6"/>
      </tp>
      <tp t="e">
        <v>#N/A</v>
        <stp/>
        <stp>##V3_BDHV12</stp>
        <stp>S0223Z 46Y BLC2 Curncy</stp>
        <stp>Mid</stp>
        <stp>30/12/2016</stp>
        <stp>30/12/2016</stp>
        <stp>[Fichier Market data Bloomberg Multicurve.xlsm]GBP!R100C39</stp>
        <tr r="AM100" s="6"/>
      </tp>
      <tp t="e">
        <v>#N/A</v>
        <stp/>
        <stp>##V3_BDHV12</stp>
        <stp>S0222Z 47Y BLC2 Curncy</stp>
        <stp>Mid</stp>
        <stp>30/12/2016</stp>
        <stp>30/12/2016</stp>
        <stp>[Fichier Market data Bloomberg Multicurve.xlsm]GBP!R101C60</stp>
        <tr r="BH101" s="6"/>
      </tp>
      <tp t="e">
        <v>#N/A</v>
        <stp/>
        <stp>##V3_BDHV12</stp>
        <stp>S0022Z 47Y BLC2 Curncy</stp>
        <stp>Mid</stp>
        <stp>30/12/2016</stp>
        <stp>30/12/2016</stp>
        <stp>[Fichier Market data Bloomberg Multicurve.xlsm]GBP!R101C80</stp>
        <tr r="CB101" s="6"/>
      </tp>
      <tp t="e">
        <v>#N/A</v>
        <stp/>
        <stp>##V3_BDHV12</stp>
        <stp>S0308D 50Y BLC2 Curncy</stp>
        <stp>Mid</stp>
        <stp>30/12/2016</stp>
        <stp>30/12/2016</stp>
        <stp>[Fichier Market data Bloomberg Multicurve.xlsm]JPY!R104C61</stp>
        <tr r="BI104" s="8"/>
      </tp>
      <tp t="e">
        <v>#N/A</v>
        <stp/>
        <stp>##V3_BDHV12</stp>
        <stp>S0201D 46Y BLC2 Curncy</stp>
        <stp>Mid</stp>
        <stp>30/12/2016</stp>
        <stp>30/12/2016</stp>
        <stp>[Fichier Market data Bloomberg Multicurve.xlsm]EUR!R100C58</stp>
        <tr r="BF100" s="4"/>
      </tp>
      <tp t="e">
        <v>#N/A</v>
        <stp/>
        <stp>##V3_BDHV12</stp>
        <stp>S0307Z 48Y BLC2 Curncy</stp>
        <stp>Mid</stp>
        <stp>30/12/2016</stp>
        <stp>30/12/2016</stp>
        <stp>[Fichier Market data Bloomberg Multicurve.xlsm]JPY!R102C39</stp>
        <tr r="AM102" s="8"/>
      </tp>
      <tp t="e">
        <v>#N/A</v>
        <stp/>
        <stp>##V3_BDHV12</stp>
        <stp>S0308Z 47Y BLC2 Curncy</stp>
        <stp>Mid</stp>
        <stp>30/12/2016</stp>
        <stp>30/12/2016</stp>
        <stp>[Fichier Market data Bloomberg Multicurve.xlsm]JPY!R101C60</stp>
        <tr r="BH101" s="8"/>
      </tp>
      <tp t="e">
        <v>#N/A</v>
        <stp/>
        <stp>##V3_BDHV12</stp>
        <stp>S0022D 50Y BLC2 Curncy</stp>
        <stp>Mid</stp>
        <stp>30/12/2016</stp>
        <stp>30/12/2016</stp>
        <stp>[Fichier Market data Bloomberg Multicurve.xlsm]GBP!R104C81</stp>
        <tr r="CC104" s="6"/>
      </tp>
      <tp t="e">
        <v>#N/A</v>
        <stp/>
        <stp>##V3_BDHV12</stp>
        <stp>S0340D 46Y BLC2 Curncy</stp>
        <stp>Mid</stp>
        <stp>30/12/2016</stp>
        <stp>30/12/2016</stp>
        <stp>[Fichier Market data Bloomberg Multicurve.xlsm]CHF!R100C38</stp>
        <tr r="AL100" s="7"/>
      </tp>
      <tp t="e">
        <v>#N/A</v>
        <stp/>
        <stp>##V3_BDHV12</stp>
        <stp>S0222D 50Y BLC2 Curncy</stp>
        <stp>Mid</stp>
        <stp>30/12/2016</stp>
        <stp>30/12/2016</stp>
        <stp>[Fichier Market data Bloomberg Multicurve.xlsm]GBP!R104C61</stp>
        <tr r="BI104" s="6"/>
      </tp>
      <tp t="e">
        <v>#N/A</v>
        <stp/>
        <stp>##V3_BDHV12</stp>
        <stp>S0222Z 50Y BLC2 Curncy</stp>
        <stp>Mid</stp>
        <stp>30/12/2016</stp>
        <stp>30/12/2016</stp>
        <stp>[Fichier Market data Bloomberg Multicurve.xlsm]GBP!R104C60</stp>
        <tr r="BH104" s="6"/>
      </tp>
      <tp t="e">
        <v>#N/A</v>
        <stp/>
        <stp>##V3_BDHV12</stp>
        <stp>S0307D 48Y BLC2 Curncy</stp>
        <stp>Mid</stp>
        <stp>30/12/2016</stp>
        <stp>30/12/2016</stp>
        <stp>[Fichier Market data Bloomberg Multicurve.xlsm]JPY!R102C40</stp>
        <tr r="AN102" s="8"/>
      </tp>
      <tp t="e">
        <v>#N/A</v>
        <stp/>
        <stp>##V3_BDHV12</stp>
        <stp>S0022Z 50Y BLC2 Curncy</stp>
        <stp>Mid</stp>
        <stp>30/12/2016</stp>
        <stp>30/12/2016</stp>
        <stp>[Fichier Market data Bloomberg Multicurve.xlsm]GBP!R104C80</stp>
        <tr r="CB104" s="6"/>
      </tp>
      <tp t="e">
        <v>#N/A</v>
        <stp/>
        <stp>##V3_BDHV12</stp>
        <stp>S0340Z 46Y BLC2 Curncy</stp>
        <stp>Mid</stp>
        <stp>30/12/2016</stp>
        <stp>30/12/2016</stp>
        <stp>[Fichier Market data Bloomberg Multicurve.xlsm]CHF!R100C37</stp>
        <tr r="AK100" s="7"/>
      </tp>
      <tp t="e">
        <v>#N/A</v>
        <stp/>
        <stp>##V3_BDHV12</stp>
        <stp>S0308D 47Y BLC2 Curncy</stp>
        <stp>Mid</stp>
        <stp>30/12/2016</stp>
        <stp>30/12/2016</stp>
        <stp>[Fichier Market data Bloomberg Multicurve.xlsm]JPY!R101C61</stp>
        <tr r="BI101" s="8"/>
      </tp>
      <tp t="e">
        <v>#N/A</v>
        <stp/>
        <stp>##V3_BDHV12</stp>
        <stp>S0307Z 49Y BLC2 Curncy</stp>
        <stp>Mid</stp>
        <stp>30/12/2016</stp>
        <stp>30/12/2016</stp>
        <stp>[Fichier Market data Bloomberg Multicurve.xlsm]JPY!R103C39</stp>
        <tr r="AM103" s="8"/>
      </tp>
      <tp t="e">
        <v>#N/A</v>
        <stp/>
        <stp>##V3_BDHV12</stp>
        <stp>S0201Z 50Y BLC2 Curncy</stp>
        <stp>Mid</stp>
        <stp>30/12/2016</stp>
        <stp>30/12/2016</stp>
        <stp>[Fichier Market data Bloomberg Multicurve.xlsm]EUR!R104C57</stp>
        <tr r="BE104" s="4"/>
      </tp>
      <tp t="e">
        <v>#N/A</v>
        <stp/>
        <stp>##V3_BDHV12</stp>
        <stp>S0308Z 46Y BLC2 Curncy</stp>
        <stp>Mid</stp>
        <stp>30/12/2016</stp>
        <stp>30/12/2016</stp>
        <stp>[Fichier Market data Bloomberg Multicurve.xlsm]JPY!R100C60</stp>
        <tr r="BH100" s="8"/>
      </tp>
      <tp t="e">
        <v>#N/A</v>
        <stp/>
        <stp>##V3_BDHV12</stp>
        <stp>S0340D 47Y BLC2 Curncy</stp>
        <stp>Mid</stp>
        <stp>30/12/2016</stp>
        <stp>30/12/2016</stp>
        <stp>[Fichier Market data Bloomberg Multicurve.xlsm]CHF!R101C38</stp>
        <tr r="AL101" s="7"/>
      </tp>
      <tp t="e">
        <v>#N/A</v>
        <stp/>
        <stp>##V3_BDHV12</stp>
        <stp>S0223D 50Y BLC2 Curncy</stp>
        <stp>Mid</stp>
        <stp>30/12/2016</stp>
        <stp>30/12/2016</stp>
        <stp>[Fichier Market data Bloomberg Multicurve.xlsm]GBP!R104C40</stp>
        <tr r="AN104" s="6"/>
      </tp>
      <tp t="e">
        <v>#N/A</v>
        <stp/>
        <stp>##V3_BDHV12</stp>
        <stp>S0223Z 50Y BLC2 Curncy</stp>
        <stp>Mid</stp>
        <stp>30/12/2016</stp>
        <stp>30/12/2016</stp>
        <stp>[Fichier Market data Bloomberg Multicurve.xlsm]GBP!R104C39</stp>
        <tr r="AM104" s="6"/>
      </tp>
      <tp t="e">
        <v>#N/A</v>
        <stp/>
        <stp>##V3_BDHV12</stp>
        <stp>S0307D 49Y BLC2 Curncy</stp>
        <stp>Mid</stp>
        <stp>30/12/2016</stp>
        <stp>30/12/2016</stp>
        <stp>[Fichier Market data Bloomberg Multicurve.xlsm]JPY!R103C40</stp>
        <tr r="AN103" s="8"/>
      </tp>
      <tp t="e">
        <v>#N/A</v>
        <stp/>
        <stp>##V3_BDHV12</stp>
        <stp>S0340Z 47Y BLC2 Curncy</stp>
        <stp>Mid</stp>
        <stp>30/12/2016</stp>
        <stp>30/12/2016</stp>
        <stp>[Fichier Market data Bloomberg Multicurve.xlsm]CHF!R101C37</stp>
        <tr r="AK101" s="7"/>
      </tp>
      <tp t="e">
        <v>#N/A</v>
        <stp/>
        <stp>##V3_BDHV12</stp>
        <stp>S0308D 46Y BLC2 Curncy</stp>
        <stp>Mid</stp>
        <stp>30/12/2016</stp>
        <stp>30/12/2016</stp>
        <stp>[Fichier Market data Bloomberg Multicurve.xlsm]JPY!R100C61</stp>
        <tr r="BI100" s="8"/>
      </tp>
      <tp t="e">
        <v>#N/A</v>
        <stp/>
        <stp>##V3_BDHV12</stp>
        <stp>S0201D 50Y BLC2 Curncy</stp>
        <stp>Mid</stp>
        <stp>30/12/2016</stp>
        <stp>30/12/2016</stp>
        <stp>[Fichier Market data Bloomberg Multicurve.xlsm]EUR!R104C58</stp>
        <tr r="BF104" s="4"/>
      </tp>
      <tp t="e">
        <v>#N/A</v>
        <stp/>
        <stp>##V3_BDHV12</stp>
        <stp>SFBS10  Curncy</stp>
        <stp>Mid</stp>
        <stp>30/12/2016</stp>
        <stp>30/12/2016</stp>
        <stp>[Fichier Market data Bloomberg Multicurve.xlsm]basis!R19C6</stp>
        <tr r="F19" s="13"/>
      </tp>
      <tp t="e">
        <v>#N/A</v>
        <stp/>
        <stp>##V3_BDHV12</stp>
        <stp>S0045Z 47Y BLC2 Curncy</stp>
        <stp>Mid</stp>
        <stp>30/12/2016</stp>
        <stp>30/12/2016</stp>
        <stp>[Fichier Market data Bloomberg Multicurve.xlsm]EUR!R101C76</stp>
        <tr r="BX101" s="4"/>
      </tp>
      <tp t="e">
        <v>#N/A</v>
        <stp/>
        <stp>##V3_BDHV12</stp>
        <stp>S0254D 50Y BLC2 Curncy</stp>
        <stp>Mid</stp>
        <stp>30/12/2016</stp>
        <stp>30/12/2016</stp>
        <stp>[Fichier Market data Bloomberg Multicurve.xlsm]CHF!R104C57</stp>
        <tr r="BE104" s="7"/>
      </tp>
      <tp t="e">
        <v>#N/A</v>
        <stp/>
        <stp>##V3_BDHV12</stp>
        <stp>S0195Z 48Y BLC2 Curncy</stp>
        <stp>Mid</stp>
        <stp>30/12/2016</stp>
        <stp>30/12/2016</stp>
        <stp>[Fichier Market data Bloomberg Multicurve.xlsm]JPY!R102C18</stp>
        <tr r="R102" s="8"/>
      </tp>
      <tp t="e">
        <v>#N/A</v>
        <stp/>
        <stp>##V3_BDHV12</stp>
        <stp>S0232Z 50Y BLC2 Curncy</stp>
        <stp>Mid</stp>
        <stp>30/12/2016</stp>
        <stp>30/12/2016</stp>
        <stp>[Fichier Market data Bloomberg Multicurve.xlsm]EUR!R104C38</stp>
        <tr r="AL104" s="4"/>
      </tp>
      <tp t="e">
        <v>#N/A</v>
        <stp/>
        <stp>##V3_BDHV12</stp>
        <stp>S0234D 50Y BLC2 Curncy</stp>
        <stp>Mid</stp>
        <stp>30/12/2016</stp>
        <stp>30/12/2016</stp>
        <stp>[Fichier Market data Bloomberg Multicurve.xlsm]CHF!R104C19</stp>
        <tr r="S104" s="7"/>
      </tp>
      <tp t="e">
        <v>#N/A</v>
        <stp/>
        <stp>##V3_BDHV12</stp>
        <stp>S0314Z 46Y BLC2 Curncy</stp>
        <stp>Mid</stp>
        <stp>30/12/2016</stp>
        <stp>30/12/2016</stp>
        <stp>[Fichier Market data Bloomberg Multicurve.xlsm]EUR!R100C96</stp>
        <tr r="CR100" s="4"/>
      </tp>
      <tp t="e">
        <v>#N/A</v>
        <stp/>
        <stp>##V3_BDHV12</stp>
        <stp>S0314D 46Y BLC2 Curncy</stp>
        <stp>Mid</stp>
        <stp>30/12/2016</stp>
        <stp>30/12/2016</stp>
        <stp>[Fichier Market data Bloomberg Multicurve.xlsm]EUR!R100C97</stp>
        <tr r="CS100" s="4"/>
      </tp>
      <tp t="e">
        <v>#N/A</v>
        <stp/>
        <stp>##V3_BDHV12</stp>
        <stp>S0232D 50Y BLC2 Curncy</stp>
        <stp>Mid</stp>
        <stp>30/12/2016</stp>
        <stp>30/12/2016</stp>
        <stp>[Fichier Market data Bloomberg Multicurve.xlsm]EUR!R104C39</stp>
        <tr r="AM104" s="4"/>
      </tp>
      <tp t="e">
        <v>#N/A</v>
        <stp/>
        <stp>##V3_BDHV12</stp>
        <stp>S0234Z 50Y BLC2 Curncy</stp>
        <stp>Mid</stp>
        <stp>30/12/2016</stp>
        <stp>30/12/2016</stp>
        <stp>[Fichier Market data Bloomberg Multicurve.xlsm]CHF!R104C18</stp>
        <tr r="R104" s="7"/>
      </tp>
      <tp t="e">
        <v>#N/A</v>
        <stp/>
        <stp>##V3_BDHV12</stp>
        <stp>S0195D 48Y BLC2 Curncy</stp>
        <stp>Mid</stp>
        <stp>30/12/2016</stp>
        <stp>30/12/2016</stp>
        <stp>[Fichier Market data Bloomberg Multicurve.xlsm]JPY!R102C19</stp>
        <tr r="S102" s="8"/>
      </tp>
      <tp t="e">
        <v>#N/A</v>
        <stp/>
        <stp>##V3_BDHV12</stp>
        <stp>S0045D 47Y BLC2 Curncy</stp>
        <stp>Mid</stp>
        <stp>30/12/2016</stp>
        <stp>30/12/2016</stp>
        <stp>[Fichier Market data Bloomberg Multicurve.xlsm]EUR!R101C77</stp>
        <tr r="BY101" s="4"/>
      </tp>
      <tp t="e">
        <v>#N/A</v>
        <stp/>
        <stp>##V3_BDHV12</stp>
        <stp>S0254Z 50Y BLC2 Curncy</stp>
        <stp>Mid</stp>
        <stp>30/12/2016</stp>
        <stp>30/12/2016</stp>
        <stp>[Fichier Market data Bloomberg Multicurve.xlsm]CHF!R104C56</stp>
        <tr r="BD104" s="7"/>
      </tp>
      <tp t="e">
        <v>#N/A</v>
        <stp/>
        <stp>##V3_BDHV12</stp>
        <stp>S0045Z 46Y BLC2 Curncy</stp>
        <stp>Mid</stp>
        <stp>30/12/2016</stp>
        <stp>30/12/2016</stp>
        <stp>[Fichier Market data Bloomberg Multicurve.xlsm]EUR!R100C76</stp>
        <tr r="BX100" s="4"/>
      </tp>
      <tp t="e">
        <v>#N/A</v>
        <stp/>
        <stp>##V3_BDHV12</stp>
        <stp>S0195Z 49Y BLC2 Curncy</stp>
        <stp>Mid</stp>
        <stp>30/12/2016</stp>
        <stp>30/12/2016</stp>
        <stp>[Fichier Market data Bloomberg Multicurve.xlsm]JPY!R103C18</stp>
        <tr r="R103" s="8"/>
      </tp>
      <tp t="e">
        <v>#N/A</v>
        <stp/>
        <stp>##V3_BDHV12</stp>
        <stp>S0133Z 50Y BLC2 Curncy</stp>
        <stp>Mid</stp>
        <stp>30/12/2016</stp>
        <stp>30/12/2016</stp>
        <stp>[Fichier Market data Bloomberg Multicurve.xlsm]EUR!R104C18</stp>
        <tr r="R104" s="4"/>
      </tp>
      <tp t="e">
        <v>#N/A</v>
        <stp/>
        <stp>##V3_BDHV12</stp>
        <stp>S0314Z 47Y BLC2 Curncy</stp>
        <stp>Mid</stp>
        <stp>30/12/2016</stp>
        <stp>30/12/2016</stp>
        <stp>[Fichier Market data Bloomberg Multicurve.xlsm]EUR!R101C96</stp>
        <tr r="CR101" s="4"/>
      </tp>
      <tp t="e">
        <v>#N/A</v>
        <stp/>
        <stp>##V3_BDHV12</stp>
        <stp>S0141D 50Y BLC2 Curncy</stp>
        <stp>Mid</stp>
        <stp>30/12/2016</stp>
        <stp>30/12/2016</stp>
        <stp>[Fichier Market data Bloomberg Multicurve.xlsm]GBP!R104C19</stp>
        <tr r="S104" s="6"/>
      </tp>
      <tp t="e">
        <v>#N/A</v>
        <stp/>
        <stp>##V3_BDHV12</stp>
        <stp>S0314D 47Y BLC2 Curncy</stp>
        <stp>Mid</stp>
        <stp>30/12/2016</stp>
        <stp>30/12/2016</stp>
        <stp>[Fichier Market data Bloomberg Multicurve.xlsm]EUR!R101C97</stp>
        <tr r="CS101" s="4"/>
      </tp>
      <tp t="e">
        <v>#N/A</v>
        <stp/>
        <stp>##V3_BDHV12</stp>
        <stp>S0141Z 50Y BLC2 Curncy</stp>
        <stp>Mid</stp>
        <stp>30/12/2016</stp>
        <stp>30/12/2016</stp>
        <stp>[Fichier Market data Bloomberg Multicurve.xlsm]GBP!R104C18</stp>
        <tr r="R104" s="6"/>
      </tp>
      <tp t="e">
        <v>#N/A</v>
        <stp/>
        <stp>##V3_BDHV12</stp>
        <stp>S0133D 50Y BLC2 Curncy</stp>
        <stp>Mid</stp>
        <stp>30/12/2016</stp>
        <stp>30/12/2016</stp>
        <stp>[Fichier Market data Bloomberg Multicurve.xlsm]EUR!R104C19</stp>
        <tr r="S104" s="4"/>
      </tp>
      <tp t="e">
        <v>#N/A</v>
        <stp/>
        <stp>##V3_BDHV12</stp>
        <stp>S0195D 49Y BLC2 Curncy</stp>
        <stp>Mid</stp>
        <stp>30/12/2016</stp>
        <stp>30/12/2016</stp>
        <stp>[Fichier Market data Bloomberg Multicurve.xlsm]JPY!R103C19</stp>
        <tr r="S103" s="8"/>
      </tp>
      <tp t="e">
        <v>#N/A</v>
        <stp/>
        <stp>##V3_BDHV12</stp>
        <stp>S0045D 46Y BLC2 Curncy</stp>
        <stp>Mid</stp>
        <stp>30/12/2016</stp>
        <stp>30/12/2016</stp>
        <stp>[Fichier Market data Bloomberg Multicurve.xlsm]EUR!R100C77</stp>
        <tr r="BY100" s="4"/>
      </tp>
      <tp t="e">
        <v>#N/A</v>
        <stp/>
        <stp>##V3_BDHV12</stp>
        <stp>S0045Z 49Y BLC2 Curncy</stp>
        <stp>Mid</stp>
        <stp>30/12/2016</stp>
        <stp>30/12/2016</stp>
        <stp>[Fichier Market data Bloomberg Multicurve.xlsm]EUR!R103C76</stp>
        <tr r="BX103" s="4"/>
      </tp>
      <tp t="e">
        <v>#N/A</v>
        <stp/>
        <stp>##V3_BDHV12</stp>
        <stp>S0195Z 46Y BLC2 Curncy</stp>
        <stp>Mid</stp>
        <stp>30/12/2016</stp>
        <stp>30/12/2016</stp>
        <stp>[Fichier Market data Bloomberg Multicurve.xlsm]JPY!R100C18</stp>
        <tr r="R100" s="8"/>
      </tp>
      <tp t="e">
        <v>#N/A</v>
        <stp/>
        <stp>##V3_BDHV12</stp>
        <stp>S0314Z 48Y BLC2 Curncy</stp>
        <stp>Mid</stp>
        <stp>30/12/2016</stp>
        <stp>30/12/2016</stp>
        <stp>[Fichier Market data Bloomberg Multicurve.xlsm]EUR!R102C96</stp>
        <tr r="CR102" s="4"/>
      </tp>
      <tp t="e">
        <v>#N/A</v>
        <stp/>
        <stp>##V3_BDHV12</stp>
        <stp>S0314D 48Y BLC2 Curncy</stp>
        <stp>Mid</stp>
        <stp>30/12/2016</stp>
        <stp>30/12/2016</stp>
        <stp>[Fichier Market data Bloomberg Multicurve.xlsm]EUR!R102C97</stp>
        <tr r="CS102" s="4"/>
      </tp>
      <tp t="e">
        <v>#N/A</v>
        <stp/>
        <stp>##V3_BDHV12</stp>
        <stp>EURCHFSN BGNL Curncy</stp>
        <stp>Mid</stp>
        <stp>30/12/2016</stp>
        <stp>30/12/2016</stp>
        <stp>[Fichier Market data Bloomberg Multicurve.xlsm]Swaps points!R9C36</stp>
        <tr r="AJ9" s="12"/>
      </tp>
      <tp t="e">
        <v>#N/A</v>
        <stp/>
        <stp>##V3_BDHV12</stp>
        <stp>S0195D 46Y BLC2 Curncy</stp>
        <stp>Mid</stp>
        <stp>30/12/2016</stp>
        <stp>30/12/2016</stp>
        <stp>[Fichier Market data Bloomberg Multicurve.xlsm]JPY!R100C19</stp>
        <tr r="S100" s="8"/>
      </tp>
      <tp t="e">
        <v>#N/A</v>
        <stp/>
        <stp>##V3_BDHV12</stp>
        <stp>S0045D 49Y BLC2 Curncy</stp>
        <stp>Mid</stp>
        <stp>30/12/2016</stp>
        <stp>30/12/2016</stp>
        <stp>[Fichier Market data Bloomberg Multicurve.xlsm]EUR!R103C77</stp>
        <tr r="BY103" s="4"/>
      </tp>
      <tp t="e">
        <v>#N/A</v>
        <stp/>
        <stp>##V3_BDHV12</stp>
        <stp>SFBS15  Curncy</stp>
        <stp>Mid</stp>
        <stp>30/12/2016</stp>
        <stp>30/12/2016</stp>
        <stp>[Fichier Market data Bloomberg Multicurve.xlsm]basis!R24C6</stp>
        <tr r="F24" s="13"/>
      </tp>
      <tp t="e">
        <v>#N/A</v>
        <stp/>
        <stp>##V3_BDHV12</stp>
        <stp>SFBS30  Curncy</stp>
        <stp>Mid</stp>
        <stp>30/12/2016</stp>
        <stp>30/12/2016</stp>
        <stp>[Fichier Market data Bloomberg Multicurve.xlsm]basis!R26C6</stp>
        <tr r="F26" s="13"/>
      </tp>
      <tp t="e">
        <v>#N/A</v>
        <stp/>
        <stp>##V3_BDHV12</stp>
        <stp>S0045Z 48Y BLC2 Curncy</stp>
        <stp>Mid</stp>
        <stp>30/12/2016</stp>
        <stp>30/12/2016</stp>
        <stp>[Fichier Market data Bloomberg Multicurve.xlsm]EUR!R102C76</stp>
        <tr r="BX102" s="4"/>
      </tp>
      <tp t="e">
        <v>#N/A</v>
        <stp/>
        <stp>##V3_BDHV12</stp>
        <stp>S0195Z 47Y BLC2 Curncy</stp>
        <stp>Mid</stp>
        <stp>30/12/2016</stp>
        <stp>30/12/2016</stp>
        <stp>[Fichier Market data Bloomberg Multicurve.xlsm]JPY!R101C18</stp>
        <tr r="R101" s="8"/>
      </tp>
      <tp t="e">
        <v>#N/A</v>
        <stp/>
        <stp>##V3_BDHV12</stp>
        <stp>S0314Z 49Y BLC2 Curncy</stp>
        <stp>Mid</stp>
        <stp>30/12/2016</stp>
        <stp>30/12/2016</stp>
        <stp>[Fichier Market data Bloomberg Multicurve.xlsm]EUR!R103C96</stp>
        <tr r="CR103" s="4"/>
      </tp>
      <tp t="e">
        <v>#N/A</v>
        <stp/>
        <stp>##V3_BDHV12</stp>
        <stp>S0314D 49Y BLC2 Curncy</stp>
        <stp>Mid</stp>
        <stp>30/12/2016</stp>
        <stp>30/12/2016</stp>
        <stp>[Fichier Market data Bloomberg Multicurve.xlsm]EUR!R103C97</stp>
        <tr r="CS103" s="4"/>
      </tp>
      <tp t="e">
        <v>#N/A</v>
        <stp/>
        <stp>##V3_BDHV12</stp>
        <stp>S0195D 47Y BLC2 Curncy</stp>
        <stp>Mid</stp>
        <stp>30/12/2016</stp>
        <stp>30/12/2016</stp>
        <stp>[Fichier Market data Bloomberg Multicurve.xlsm]JPY!R101C19</stp>
        <tr r="S101" s="8"/>
      </tp>
      <tp t="e">
        <v>#N/A</v>
        <stp/>
        <stp>##V3_BDHV12</stp>
        <stp>S0045D 48Y BLC2 Curncy</stp>
        <stp>Mid</stp>
        <stp>30/12/2016</stp>
        <stp>30/12/2016</stp>
        <stp>[Fichier Market data Bloomberg Multicurve.xlsm]EUR!R102C77</stp>
        <tr r="BY102" s="4"/>
      </tp>
      <tp t="e">
        <v>#N/A</v>
        <stp/>
        <stp>##V3_BDHV12</stp>
        <stp>S0307Z 46Y BLC2 Curncy</stp>
        <stp>Mid</stp>
        <stp>30/12/2016</stp>
        <stp>30/12/2016</stp>
        <stp>[Fichier Market data Bloomberg Multicurve.xlsm]JPY!R100C39</stp>
        <tr r="AM100" s="8"/>
      </tp>
      <tp t="e">
        <v>#N/A</v>
        <stp/>
        <stp>##V3_BDHV12</stp>
        <stp>S0308Z 49Y BLC2 Curncy</stp>
        <stp>Mid</stp>
        <stp>30/12/2016</stp>
        <stp>30/12/2016</stp>
        <stp>[Fichier Market data Bloomberg Multicurve.xlsm]JPY!R103C60</stp>
        <tr r="BH103" s="8"/>
      </tp>
      <tp t="e">
        <v>#N/A</v>
        <stp/>
        <stp>##V3_BDHV12</stp>
        <stp>S0340D 48Y BLC2 Curncy</stp>
        <stp>Mid</stp>
        <stp>30/12/2016</stp>
        <stp>30/12/2016</stp>
        <stp>[Fichier Market data Bloomberg Multicurve.xlsm]CHF!R102C38</stp>
        <tr r="AL102" s="7"/>
      </tp>
      <tp t="e">
        <v>#N/A</v>
        <stp/>
        <stp>##V3_BDHV12</stp>
        <stp>S0307D 46Y BLC2 Curncy</stp>
        <stp>Mid</stp>
        <stp>30/12/2016</stp>
        <stp>30/12/2016</stp>
        <stp>[Fichier Market data Bloomberg Multicurve.xlsm]JPY!R100C40</stp>
        <tr r="AN100" s="8"/>
      </tp>
      <tp t="e">
        <v>#N/A</v>
        <stp/>
        <stp>##V3_BDHV12</stp>
        <stp>S0340Z 48Y BLC2 Curncy</stp>
        <stp>Mid</stp>
        <stp>30/12/2016</stp>
        <stp>30/12/2016</stp>
        <stp>[Fichier Market data Bloomberg Multicurve.xlsm]CHF!R102C37</stp>
        <tr r="AK102" s="7"/>
      </tp>
      <tp t="e">
        <v>#N/A</v>
        <stp/>
        <stp>##V3_BDHV12</stp>
        <stp>S0308D 49Y BLC2 Curncy</stp>
        <stp>Mid</stp>
        <stp>30/12/2016</stp>
        <stp>30/12/2016</stp>
        <stp>[Fichier Market data Bloomberg Multicurve.xlsm]JPY!R103C61</stp>
        <tr r="BI103" s="8"/>
      </tp>
      <tp t="e">
        <v>#N/A</v>
        <stp/>
        <stp>##V3_BDHV12</stp>
        <stp>SFBS20  Curncy</stp>
        <stp>Mid</stp>
        <stp>30/12/2016</stp>
        <stp>30/12/2016</stp>
        <stp>[Fichier Market data Bloomberg Multicurve.xlsm]basis!R25C6</stp>
        <tr r="F25" s="13"/>
      </tp>
      <tp t="e">
        <v>#N/A</v>
        <stp/>
        <stp>##V3_BDHV12</stp>
        <stp>S0307Z 47Y BLC2 Curncy</stp>
        <stp>Mid</stp>
        <stp>30/12/2016</stp>
        <stp>30/12/2016</stp>
        <stp>[Fichier Market data Bloomberg Multicurve.xlsm]JPY!R101C39</stp>
        <tr r="AM101" s="8"/>
      </tp>
      <tp t="e">
        <v>#N/A</v>
        <stp/>
        <stp>##V3_BDHV12</stp>
        <stp>S0308Z 48Y BLC2 Curncy</stp>
        <stp>Mid</stp>
        <stp>30/12/2016</stp>
        <stp>30/12/2016</stp>
        <stp>[Fichier Market data Bloomberg Multicurve.xlsm]JPY!R102C60</stp>
        <tr r="BH102" s="8"/>
      </tp>
      <tp t="e">
        <v>#N/A</v>
        <stp/>
        <stp>##V3_BDHV12</stp>
        <stp>S0340D 49Y BLC2 Curncy</stp>
        <stp>Mid</stp>
        <stp>30/12/2016</stp>
        <stp>30/12/2016</stp>
        <stp>[Fichier Market data Bloomberg Multicurve.xlsm]CHF!R103C38</stp>
        <tr r="AL103" s="7"/>
      </tp>
      <tp t="e">
        <v>#N/A</v>
        <stp/>
        <stp>##V3_BDHV12</stp>
        <stp>S0307D 47Y BLC2 Curncy</stp>
        <stp>Mid</stp>
        <stp>30/12/2016</stp>
        <stp>30/12/2016</stp>
        <stp>[Fichier Market data Bloomberg Multicurve.xlsm]JPY!R101C40</stp>
        <tr r="AN101" s="8"/>
      </tp>
      <tp t="e">
        <v>#N/A</v>
        <stp/>
        <stp>##V3_BDHV12</stp>
        <stp>S0340Z 49Y BLC2 Curncy</stp>
        <stp>Mid</stp>
        <stp>30/12/2016</stp>
        <stp>30/12/2016</stp>
        <stp>[Fichier Market data Bloomberg Multicurve.xlsm]CHF!R103C37</stp>
        <tr r="AK103" s="7"/>
      </tp>
      <tp t="e">
        <v>#N/A</v>
        <stp/>
        <stp>##V3_BDHV12</stp>
        <stp>S0308D 48Y BLC2 Curncy</stp>
        <stp>Mid</stp>
        <stp>30/12/2016</stp>
        <stp>30/12/2016</stp>
        <stp>[Fichier Market data Bloomberg Multicurve.xlsm]JPY!R102C61</stp>
        <tr r="BI102" s="8"/>
      </tp>
      <tp t="e">
        <v>#N/A</v>
        <stp/>
        <stp>##V3_BDHV12</stp>
        <stp>S0307Z 50Y BLC2 Curncy</stp>
        <stp>Mid</stp>
        <stp>30/12/2016</stp>
        <stp>30/12/2016</stp>
        <stp>[Fichier Market data Bloomberg Multicurve.xlsm]JPY!R104C39</stp>
        <tr r="AM104" s="8"/>
      </tp>
      <tp t="e">
        <v>#N/A</v>
        <stp/>
        <stp>##V3_BDHV12</stp>
        <stp>S0201Z 49Y BLC2 Curncy</stp>
        <stp>Mid</stp>
        <stp>30/12/2016</stp>
        <stp>30/12/2016</stp>
        <stp>[Fichier Market data Bloomberg Multicurve.xlsm]EUR!R103C57</stp>
        <tr r="BE103" s="4"/>
      </tp>
      <tp t="e">
        <v>#N/A</v>
        <stp/>
        <stp>##V3_BDHV12</stp>
        <stp>S0022D 48Y BLC2 Curncy</stp>
        <stp>Mid</stp>
        <stp>30/12/2016</stp>
        <stp>30/12/2016</stp>
        <stp>[Fichier Market data Bloomberg Multicurve.xlsm]GBP!R102C81</stp>
        <tr r="CC102" s="6"/>
      </tp>
      <tp t="e">
        <v>#N/A</v>
        <stp/>
        <stp>##V3_BDHV12</stp>
        <stp>S0222D 48Y BLC2 Curncy</stp>
        <stp>Mid</stp>
        <stp>30/12/2016</stp>
        <stp>30/12/2016</stp>
        <stp>[Fichier Market data Bloomberg Multicurve.xlsm]GBP!R102C61</stp>
        <tr r="BI102" s="6"/>
      </tp>
      <tp t="e">
        <v>#N/A</v>
        <stp/>
        <stp>##V3_BDHV12</stp>
        <stp>S0223D 49Y BLC2 Curncy</stp>
        <stp>Mid</stp>
        <stp>30/12/2016</stp>
        <stp>30/12/2016</stp>
        <stp>[Fichier Market data Bloomberg Multicurve.xlsm]GBP!R103C40</stp>
        <tr r="AN103" s="6"/>
      </tp>
      <tp t="e">
        <v>#N/A</v>
        <stp/>
        <stp>##V3_BDHV12</stp>
        <stp>S0223Z 49Y BLC2 Curncy</stp>
        <stp>Mid</stp>
        <stp>30/12/2016</stp>
        <stp>30/12/2016</stp>
        <stp>[Fichier Market data Bloomberg Multicurve.xlsm]GBP!R103C39</stp>
        <tr r="AM103" s="6"/>
      </tp>
      <tp t="e">
        <v>#N/A</v>
        <stp/>
        <stp>##V3_BDHV12</stp>
        <stp>S0222Z 48Y BLC2 Curncy</stp>
        <stp>Mid</stp>
        <stp>30/12/2016</stp>
        <stp>30/12/2016</stp>
        <stp>[Fichier Market data Bloomberg Multicurve.xlsm]GBP!R102C60</stp>
        <tr r="BH102" s="6"/>
      </tp>
      <tp t="e">
        <v>#N/A</v>
        <stp/>
        <stp>##V3_BDHV12</stp>
        <stp>S0307D 50Y BLC2 Curncy</stp>
        <stp>Mid</stp>
        <stp>30/12/2016</stp>
        <stp>30/12/2016</stp>
        <stp>[Fichier Market data Bloomberg Multicurve.xlsm]JPY!R104C40</stp>
        <tr r="AN104" s="8"/>
      </tp>
      <tp t="e">
        <v>#N/A</v>
        <stp/>
        <stp>##V3_BDHV12</stp>
        <stp>S0022Z 48Y BLC2 Curncy</stp>
        <stp>Mid</stp>
        <stp>30/12/2016</stp>
        <stp>30/12/2016</stp>
        <stp>[Fichier Market data Bloomberg Multicurve.xlsm]GBP!R102C80</stp>
        <tr r="CB102" s="6"/>
      </tp>
      <tp t="e">
        <v>#N/A</v>
        <stp/>
        <stp>##V3_BDHV12</stp>
        <stp>S0201D 49Y BLC2 Curncy</stp>
        <stp>Mid</stp>
        <stp>30/12/2016</stp>
        <stp>30/12/2016</stp>
        <stp>[Fichier Market data Bloomberg Multicurve.xlsm]EUR!R103C58</stp>
        <tr r="BF103" s="4"/>
      </tp>
      <tp t="e">
        <v>#N/A</v>
        <stp/>
        <stp>##V3_BDHV12</stp>
        <stp>SFBS11  Curncy</stp>
        <stp>Mid</stp>
        <stp>30/12/2016</stp>
        <stp>30/12/2016</stp>
        <stp>[Fichier Market data Bloomberg Multicurve.xlsm]basis!R20C6</stp>
        <tr r="F20" s="13"/>
      </tp>
      <tp t="e">
        <v>#N/A</v>
        <stp/>
        <stp>##V3_BDHV12</stp>
        <stp>S0201Z 48Y BLC2 Curncy</stp>
        <stp>Mid</stp>
        <stp>30/12/2016</stp>
        <stp>30/12/2016</stp>
        <stp>[Fichier Market data Bloomberg Multicurve.xlsm]EUR!R102C57</stp>
        <tr r="BE102" s="4"/>
      </tp>
      <tp t="e">
        <v>#N/A</v>
        <stp/>
        <stp>##V3_BDHV12</stp>
        <stp>S0022D 49Y BLC2 Curncy</stp>
        <stp>Mid</stp>
        <stp>30/12/2016</stp>
        <stp>30/12/2016</stp>
        <stp>[Fichier Market data Bloomberg Multicurve.xlsm]GBP!R103C81</stp>
        <tr r="CC103" s="6"/>
      </tp>
      <tp t="e">
        <v>#N/A</v>
        <stp/>
        <stp>##V3_BDHV12</stp>
        <stp>S0222D 49Y BLC2 Curncy</stp>
        <stp>Mid</stp>
        <stp>30/12/2016</stp>
        <stp>30/12/2016</stp>
        <stp>[Fichier Market data Bloomberg Multicurve.xlsm]GBP!R103C61</stp>
        <tr r="BI103" s="6"/>
      </tp>
      <tp t="e">
        <v>#N/A</v>
        <stp/>
        <stp>##V3_BDHV12</stp>
        <stp>S0223D 48Y BLC2 Curncy</stp>
        <stp>Mid</stp>
        <stp>30/12/2016</stp>
        <stp>30/12/2016</stp>
        <stp>[Fichier Market data Bloomberg Multicurve.xlsm]GBP!R102C40</stp>
        <tr r="AN102" s="6"/>
      </tp>
      <tp t="e">
        <v>#N/A</v>
        <stp/>
        <stp>##V3_BDHV12</stp>
        <stp>S0223Z 48Y BLC2 Curncy</stp>
        <stp>Mid</stp>
        <stp>30/12/2016</stp>
        <stp>30/12/2016</stp>
        <stp>[Fichier Market data Bloomberg Multicurve.xlsm]GBP!R102C39</stp>
        <tr r="AM102" s="6"/>
      </tp>
      <tp t="e">
        <v>#N/A</v>
        <stp/>
        <stp>##V3_BDHV12</stp>
        <stp>S0222Z 49Y BLC2 Curncy</stp>
        <stp>Mid</stp>
        <stp>30/12/2016</stp>
        <stp>30/12/2016</stp>
        <stp>[Fichier Market data Bloomberg Multicurve.xlsm]GBP!R103C60</stp>
        <tr r="BH103" s="6"/>
      </tp>
      <tp t="e">
        <v>#N/A</v>
        <stp/>
        <stp>##V3_BDHV12</stp>
        <stp>S0022Z 49Y BLC2 Curncy</stp>
        <stp>Mid</stp>
        <stp>30/12/2016</stp>
        <stp>30/12/2016</stp>
        <stp>[Fichier Market data Bloomberg Multicurve.xlsm]GBP!R103C80</stp>
        <tr r="CB103" s="6"/>
      </tp>
      <tp t="e">
        <v>#N/A</v>
        <stp/>
        <stp>##V3_BDHV12</stp>
        <stp>S0201D 48Y BLC2 Curncy</stp>
        <stp>Mid</stp>
        <stp>30/12/2016</stp>
        <stp>30/12/2016</stp>
        <stp>[Fichier Market data Bloomberg Multicurve.xlsm]EUR!R102C58</stp>
        <tr r="BF102" s="4"/>
      </tp>
      <tp t="e">
        <v>#N/A</v>
        <stp/>
        <stp>##V3_BCURVEV12</stp>
        <stp>[Fichier Market data Bloomberg Multicurve.xlsm]JPY!R12C3</stp>
        <stp>S195</stp>
        <stp>CurveDate=42734</stp>
        <stp>View=Extended</stp>
        <tr r="C12" s="8"/>
      </tp>
      <tp t="e">
        <v>#N/A</v>
        <stp/>
        <stp>##V3_BDHV12</stp>
        <stp>SFBS12  Curncy</stp>
        <stp>Mid</stp>
        <stp>30/12/2016</stp>
        <stp>30/12/2016</stp>
        <stp>[Fichier Market data Bloomberg Multicurve.xlsm]basis!R21C6</stp>
        <tr r="F21" s="13"/>
      </tp>
      <tp t="e">
        <v>#N/A</v>
        <stp/>
        <stp>##V3_BDHV12</stp>
        <stp>S0254D 48Y BLC2 Curncy</stp>
        <stp>Mid</stp>
        <stp>30/12/2016</stp>
        <stp>30/12/2016</stp>
        <stp>[Fichier Market data Bloomberg Multicurve.xlsm]CHF!R102C57</stp>
        <tr r="BE102" s="7"/>
      </tp>
      <tp t="e">
        <v>#N/A</v>
        <stp/>
        <stp>##V3_BDHV12</stp>
        <stp>S0195Z 50Y BLC2 Curncy</stp>
        <stp>Mid</stp>
        <stp>30/12/2016</stp>
        <stp>30/12/2016</stp>
        <stp>[Fichier Market data Bloomberg Multicurve.xlsm]JPY!R104C18</stp>
        <tr r="R104" s="8"/>
      </tp>
      <tp t="e">
        <v>#N/A</v>
        <stp/>
        <stp>##V3_BDHV12</stp>
        <stp>S0232Z 48Y BLC2 Curncy</stp>
        <stp>Mid</stp>
        <stp>30/12/2016</stp>
        <stp>30/12/2016</stp>
        <stp>[Fichier Market data Bloomberg Multicurve.xlsm]EUR!R102C38</stp>
        <tr r="AL102" s="4"/>
      </tp>
      <tp t="e">
        <v>#N/A</v>
        <stp/>
        <stp>##V3_BDHV12</stp>
        <stp>S0234D 48Y BLC2 Curncy</stp>
        <stp>Mid</stp>
        <stp>30/12/2016</stp>
        <stp>30/12/2016</stp>
        <stp>[Fichier Market data Bloomberg Multicurve.xlsm]CHF!R102C19</stp>
        <tr r="S102" s="7"/>
      </tp>
      <tp t="e">
        <v>#N/A</v>
        <stp/>
        <stp>##V3_BDHV12</stp>
        <stp>S0133Z 49Y BLC2 Curncy</stp>
        <stp>Mid</stp>
        <stp>30/12/2016</stp>
        <stp>30/12/2016</stp>
        <stp>[Fichier Market data Bloomberg Multicurve.xlsm]EUR!R103C18</stp>
        <tr r="R103" s="4"/>
      </tp>
      <tp t="e">
        <v>#N/A</v>
        <stp/>
        <stp>##V3_BDHV12</stp>
        <stp>EUR003M  Index</stp>
        <stp>Last Price</stp>
        <stp>30/12/2015</stp>
        <stp>30/12/2016</stp>
        <stp>[Fichier Market data Bloomberg Multicurve.xlsm]Historiques fixing!R10C6</stp>
        <stp>cols=2;rows=259</stp>
        <tr r="F10" s="9"/>
      </tp>
      <tp t="e">
        <v>#N/A</v>
        <stp/>
        <stp>##V3_BDHV12</stp>
        <stp>EUR001M  Index</stp>
        <stp>Last Price</stp>
        <stp>30/12/2015</stp>
        <stp>30/12/2016</stp>
        <stp>[Fichier Market data Bloomberg Multicurve.xlsm]Historiques fixing!R10C3</stp>
        <stp>cols=2;rows=259</stp>
        <tr r="C10" s="9"/>
      </tp>
      <tp t="e">
        <v>#N/A</v>
        <stp/>
        <stp>##V3_BDHV12</stp>
        <stp>EUR006M  Index</stp>
        <stp>Last Price</stp>
        <stp>30/12/2015</stp>
        <stp>30/12/2016</stp>
        <stp>[Fichier Market data Bloomberg Multicurve.xlsm]Historiques fixing!R10C9</stp>
        <stp>cols=2;rows=259</stp>
        <tr r="I10" s="9"/>
      </tp>
      <tp t="e">
        <v>#N/A</v>
        <stp/>
        <stp>##V3_BDHV12</stp>
        <stp>S0141D 49Y BLC2 Curncy</stp>
        <stp>Mid</stp>
        <stp>30/12/2016</stp>
        <stp>30/12/2016</stp>
        <stp>[Fichier Market data Bloomberg Multicurve.xlsm]GBP!R103C19</stp>
        <tr r="S103" s="6"/>
      </tp>
      <tp t="e">
        <v>#N/A</v>
        <stp/>
        <stp>##V3_BDHV12</stp>
        <stp>S0141Z 49Y BLC2 Curncy</stp>
        <stp>Mid</stp>
        <stp>30/12/2016</stp>
        <stp>30/12/2016</stp>
        <stp>[Fichier Market data Bloomberg Multicurve.xlsm]GBP!R103C18</stp>
        <tr r="R103" s="6"/>
      </tp>
      <tp t="e">
        <v>#N/A</v>
        <stp/>
        <stp>##V3_BDHV12</stp>
        <stp>S0133D 49Y BLC2 Curncy</stp>
        <stp>Mid</stp>
        <stp>30/12/2016</stp>
        <stp>30/12/2016</stp>
        <stp>[Fichier Market data Bloomberg Multicurve.xlsm]EUR!R103C19</stp>
        <tr r="S103" s="4"/>
      </tp>
      <tp t="e">
        <v>#N/A</v>
        <stp/>
        <stp>##V3_BDHV12</stp>
        <stp>S0232D 48Y BLC2 Curncy</stp>
        <stp>Mid</stp>
        <stp>30/12/2016</stp>
        <stp>30/12/2016</stp>
        <stp>[Fichier Market data Bloomberg Multicurve.xlsm]EUR!R102C39</stp>
        <tr r="AM102" s="4"/>
      </tp>
      <tp t="e">
        <v>#N/A</v>
        <stp/>
        <stp>##V3_BDHV12</stp>
        <stp>S0234Z 48Y BLC2 Curncy</stp>
        <stp>Mid</stp>
        <stp>30/12/2016</stp>
        <stp>30/12/2016</stp>
        <stp>[Fichier Market data Bloomberg Multicurve.xlsm]CHF!R102C18</stp>
        <tr r="R102" s="7"/>
      </tp>
      <tp t="e">
        <v>#N/A</v>
        <stp/>
        <stp>##V3_BDHV12</stp>
        <stp>S0195D 50Y BLC2 Curncy</stp>
        <stp>Mid</stp>
        <stp>30/12/2016</stp>
        <stp>30/12/2016</stp>
        <stp>[Fichier Market data Bloomberg Multicurve.xlsm]JPY!R104C19</stp>
        <tr r="S104" s="8"/>
      </tp>
      <tp t="e">
        <v>#N/A</v>
        <stp/>
        <stp>##V3_BDHV12</stp>
        <stp>S0254Z 48Y BLC2 Curncy</stp>
        <stp>Mid</stp>
        <stp>30/12/2016</stp>
        <stp>30/12/2016</stp>
        <stp>[Fichier Market data Bloomberg Multicurve.xlsm]CHF!R102C56</stp>
        <tr r="BD102" s="7"/>
      </tp>
      <tp t="e">
        <v>#N/A</v>
        <stp/>
        <stp>##V3_BCURVEV12</stp>
        <stp>[Fichier Market data Bloomberg Multicurve.xlsm]EUR!R12C3</stp>
        <stp>S133</stp>
        <stp>CurveDate=42734</stp>
        <stp>View=Extended</stp>
        <tr r="C12" s="4"/>
      </tp>
      <tp t="e">
        <v>#N/A</v>
        <stp/>
        <stp>##V3_BDHV12</stp>
        <stp>SFBS13  Curncy</stp>
        <stp>Mid</stp>
        <stp>30/12/2016</stp>
        <stp>30/12/2016</stp>
        <stp>[Fichier Market data Bloomberg Multicurve.xlsm]basis!R22C6</stp>
        <tr r="F22" s="13"/>
      </tp>
      <tp t="e">
        <v>#N/A</v>
        <stp/>
        <stp>##V3_BDHV12</stp>
        <stp>SFBS40  Curncy</stp>
        <stp>Mid</stp>
        <stp>30/12/2016</stp>
        <stp>30/12/2016</stp>
        <stp>[Fichier Market data Bloomberg Multicurve.xlsm]basis!R27C6</stp>
        <tr r="F27" s="13"/>
      </tp>
      <tp t="e">
        <v>#N/A</v>
        <stp/>
        <stp>##V3_BDHV12</stp>
        <stp>S0254D 49Y BLC2 Curncy</stp>
        <stp>Mid</stp>
        <stp>30/12/2016</stp>
        <stp>30/12/2016</stp>
        <stp>[Fichier Market data Bloomberg Multicurve.xlsm]CHF!R103C57</stp>
        <tr r="BE103" s="7"/>
      </tp>
      <tp t="e">
        <v>#N/A</v>
        <stp/>
        <stp>##V3_BDHV12</stp>
        <stp>S0232Z 49Y BLC2 Curncy</stp>
        <stp>Mid</stp>
        <stp>30/12/2016</stp>
        <stp>30/12/2016</stp>
        <stp>[Fichier Market data Bloomberg Multicurve.xlsm]EUR!R103C38</stp>
        <tr r="AL103" s="4"/>
      </tp>
      <tp t="e">
        <v>#N/A</v>
        <stp/>
        <stp>##V3_BDHV12</stp>
        <stp>S0234D 49Y BLC2 Curncy</stp>
        <stp>Mid</stp>
        <stp>30/12/2016</stp>
        <stp>30/12/2016</stp>
        <stp>[Fichier Market data Bloomberg Multicurve.xlsm]CHF!R103C19</stp>
        <tr r="S103" s="7"/>
      </tp>
      <tp t="e">
        <v>#N/A</v>
        <stp/>
        <stp>##V3_BDHV12</stp>
        <stp>S0133Z 48Y BLC2 Curncy</stp>
        <stp>Mid</stp>
        <stp>30/12/2016</stp>
        <stp>30/12/2016</stp>
        <stp>[Fichier Market data Bloomberg Multicurve.xlsm]EUR!R102C18</stp>
        <tr r="R102" s="4"/>
      </tp>
      <tp t="e">
        <v>#N/A</v>
        <stp/>
        <stp>##V3_BDHV12</stp>
        <stp>S0141D 48Y BLC2 Curncy</stp>
        <stp>Mid</stp>
        <stp>30/12/2016</stp>
        <stp>30/12/2016</stp>
        <stp>[Fichier Market data Bloomberg Multicurve.xlsm]GBP!R102C19</stp>
        <tr r="S102" s="6"/>
      </tp>
      <tp t="e">
        <v>#N/A</v>
        <stp/>
        <stp>##V3_BDHV12</stp>
        <stp>S0141Z 48Y BLC2 Curncy</stp>
        <stp>Mid</stp>
        <stp>30/12/2016</stp>
        <stp>30/12/2016</stp>
        <stp>[Fichier Market data Bloomberg Multicurve.xlsm]GBP!R102C18</stp>
        <tr r="R102" s="6"/>
      </tp>
      <tp t="e">
        <v>#N/A</v>
        <stp/>
        <stp>##V3_BDHV12</stp>
        <stp>S0133D 48Y BLC2 Curncy</stp>
        <stp>Mid</stp>
        <stp>30/12/2016</stp>
        <stp>30/12/2016</stp>
        <stp>[Fichier Market data Bloomberg Multicurve.xlsm]EUR!R102C19</stp>
        <tr r="S102" s="4"/>
      </tp>
      <tp t="e">
        <v>#N/A</v>
        <stp/>
        <stp>##V3_BDHV12</stp>
        <stp>S0232D 49Y BLC2 Curncy</stp>
        <stp>Mid</stp>
        <stp>30/12/2016</stp>
        <stp>30/12/2016</stp>
        <stp>[Fichier Market data Bloomberg Multicurve.xlsm]EUR!R103C39</stp>
        <tr r="AM103" s="4"/>
      </tp>
      <tp t="e">
        <v>#N/A</v>
        <stp/>
        <stp>##V3_BDHV12</stp>
        <stp>S0234Z 49Y BLC2 Curncy</stp>
        <stp>Mid</stp>
        <stp>30/12/2016</stp>
        <stp>30/12/2016</stp>
        <stp>[Fichier Market data Bloomberg Multicurve.xlsm]CHF!R103C18</stp>
        <tr r="R103" s="7"/>
      </tp>
      <tp t="e">
        <v>#N/A</v>
        <stp/>
        <stp>##V3_BDHV12</stp>
        <stp>S0254Z 49Y BLC2 Curncy</stp>
        <stp>Mid</stp>
        <stp>30/12/2016</stp>
        <stp>30/12/2016</stp>
        <stp>[Fichier Market data Bloomberg Multicurve.xlsm]CHF!R103C56</stp>
        <tr r="BD103" s="7"/>
      </tp>
      <tp t="e">
        <v>#N/A</v>
        <stp/>
        <stp>##V3_BDHV12</stp>
        <stp>SFBS14  Curncy</stp>
        <stp>Mid</stp>
        <stp>30/12/2016</stp>
        <stp>30/12/2016</stp>
        <stp>[Fichier Market data Bloomberg Multicurve.xlsm]basis!R23C6</stp>
        <tr r="F23" s="13"/>
      </tp>
      <tp t="e">
        <v>#N/A</v>
        <stp/>
        <stp>##V3_BDPV12</stp>
        <stp>EURUSD BGN Curncy</stp>
        <stp>SP_VOL_SURF_MID</stp>
        <stp>[Fichier Market data Bloomberg Multicurve.xlsm]Volatilites FX!R22C21</stp>
        <stp>REFERENCE_DATE</stp>
        <stp>20161230</stp>
        <stp>VOL_SURF_DELTA_OVR</stp>
        <stp>15</stp>
        <stp>VOL_SURF_MTY_OVR</stp>
        <stp>18M</stp>
        <stp>VOL_SURF_CALLPUT_OVR</stp>
        <stp>C</stp>
        <tr r="U22" s="14"/>
      </tp>
      <tp t="e">
        <v>#N/A</v>
        <stp/>
        <stp>##V3_BDPV12</stp>
        <stp>EURUSD BGN Curncy</stp>
        <stp>SP_VOL_SURF_MID</stp>
        <stp>[Fichier Market data Bloomberg Multicurve.xlsm]Volatilites FX!R28C21</stp>
        <stp>REFERENCE_DATE</stp>
        <stp>20161230</stp>
        <stp>VOL_SURF_DELTA_OVR</stp>
        <stp>15</stp>
        <stp>VOL_SURF_MTY_OVR</stp>
        <stp>10Y</stp>
        <stp>VOL_SURF_CALLPUT_OVR</stp>
        <stp>C</stp>
        <tr r="U28" s="14"/>
      </tp>
      <tp t="e">
        <v>#N/A</v>
        <stp/>
        <stp>##V3_BDPV12</stp>
        <stp>EURCHF BGN Curncy</stp>
        <stp>SP_VOL_SURF_MID</stp>
        <stp>[Fichier Market data Bloomberg Multicurve.xlsm]Volatilites FX!R68C17</stp>
        <stp>REFERENCE_DATE</stp>
        <stp>20161230</stp>
        <stp>VOL_SURF_DELTA_OVR</stp>
        <stp>35</stp>
        <stp>VOL_SURF_MTY_OVR</stp>
        <stp>18M</stp>
        <stp>VOL_SURF_CALLPUT_OVR</stp>
        <stp>C</stp>
        <tr r="Q68" s="14"/>
      </tp>
      <tp t="e">
        <v>#N/A</v>
        <stp/>
        <stp>##V3_BDHV12</stp>
        <stp>JYEBS9  Curncy</stp>
        <stp>Mid</stp>
        <stp>30/12/2016</stp>
        <stp>30/12/2016</stp>
        <stp>[Fichier Market data Bloomberg Multicurve.xlsm]basis!R18C12</stp>
        <tr r="L18" s="13"/>
      </tp>
      <tp t="e">
        <v>#N/A</v>
        <stp/>
        <stp>##V3_BDHV12</stp>
        <stp>EURUSDV5Y BGN Curncy</stp>
        <stp>Mid</stp>
        <stp>30/12/2016</stp>
        <stp>30/12/2016</stp>
        <stp>[Fichier Market data Bloomberg Multicurve.xlsm]Volatilites FX!R26C16</stp>
        <tr r="P26" s="14"/>
      </tp>
      <tp t="e">
        <v>#N/A</v>
        <stp/>
        <stp>##V3_BDHV12</stp>
        <stp>EURUSDV1Y BGN Curncy</stp>
        <stp>Mid</stp>
        <stp>30/12/2016</stp>
        <stp>30/12/2016</stp>
        <stp>[Fichier Market data Bloomberg Multicurve.xlsm]Volatilites FX!R21C16</stp>
        <tr r="P21" s="14"/>
      </tp>
      <tp t="e">
        <v>#N/A</v>
        <stp/>
        <stp>##V3_BDHV12</stp>
        <stp>EURUSDV7Y BGN Curncy</stp>
        <stp>Mid</stp>
        <stp>30/12/2016</stp>
        <stp>30/12/2016</stp>
        <stp>[Fichier Market data Bloomberg Multicurve.xlsm]Volatilites FX!R27C16</stp>
        <tr r="P27" s="14"/>
      </tp>
      <tp t="e">
        <v>#N/A</v>
        <stp/>
        <stp>##V3_BDHV12</stp>
        <stp>EURUSDV2Y BGN Curncy</stp>
        <stp>Mid</stp>
        <stp>30/12/2016</stp>
        <stp>30/12/2016</stp>
        <stp>[Fichier Market data Bloomberg Multicurve.xlsm]Volatilites FX!R23C16</stp>
        <tr r="P23" s="14"/>
      </tp>
      <tp t="e">
        <v>#N/A</v>
        <stp/>
        <stp>##V3_BDHV12</stp>
        <stp>EURUSDV4Y BGN Curncy</stp>
        <stp>Mid</stp>
        <stp>30/12/2016</stp>
        <stp>30/12/2016</stp>
        <stp>[Fichier Market data Bloomberg Multicurve.xlsm]Volatilites FX!R25C16</stp>
        <tr r="P25" s="14"/>
      </tp>
      <tp t="e">
        <v>#N/A</v>
        <stp/>
        <stp>##V3_BDHV12</stp>
        <stp>EURUSDV3Y BGN Curncy</stp>
        <stp>Mid</stp>
        <stp>30/12/2016</stp>
        <stp>30/12/2016</stp>
        <stp>[Fichier Market data Bloomberg Multicurve.xlsm]Volatilites FX!R24C16</stp>
        <tr r="P24" s="14"/>
      </tp>
      <tp t="e">
        <v>#N/A</v>
        <stp/>
        <stp>##V3_BDPV12</stp>
        <stp>EURUSD BGN Curncy</stp>
        <stp>SP_VOL_SURF_MID</stp>
        <stp>[Fichier Market data Bloomberg Multicurve.xlsm]Volatilites FX!R22C20</stp>
        <stp>REFERENCE_DATE</stp>
        <stp>20161230</stp>
        <stp>VOL_SURF_DELTA_OVR</stp>
        <stp>25</stp>
        <stp>VOL_SURF_MTY_OVR</stp>
        <stp>18M</stp>
        <stp>VOL_SURF_CALLPUT_OVR</stp>
        <stp>P</stp>
        <tr r="T22" s="14"/>
      </tp>
      <tp t="e">
        <v>#N/A</v>
        <stp/>
        <stp>##V3_BDPV12</stp>
        <stp>EURCHF BGN Curncy</stp>
        <stp>SP_VOL_SURF_MID</stp>
        <stp>[Fichier Market data Bloomberg Multicurve.xlsm]Volatilites FX!R74C17</stp>
        <stp>REFERENCE_DATE</stp>
        <stp>20161230</stp>
        <stp>VOL_SURF_DELTA_OVR</stp>
        <stp>35</stp>
        <stp>VOL_SURF_MTY_OVR</stp>
        <stp>10Y</stp>
        <stp>VOL_SURF_CALLPUT_OVR</stp>
        <stp>C</stp>
        <tr r="Q74" s="14"/>
      </tp>
      <tp t="e">
        <v>#N/A</v>
        <stp/>
        <stp>##V3_BDPV12</stp>
        <stp>EURUSD BGN Curncy</stp>
        <stp>SP_VOL_SURF_MID</stp>
        <stp>[Fichier Market data Bloomberg Multicurve.xlsm]Volatilites FX!R28C20</stp>
        <stp>REFERENCE_DATE</stp>
        <stp>20161230</stp>
        <stp>VOL_SURF_DELTA_OVR</stp>
        <stp>25</stp>
        <stp>VOL_SURF_MTY_OVR</stp>
        <stp>10Y</stp>
        <stp>VOL_SURF_CALLPUT_OVR</stp>
        <stp>P</stp>
        <tr r="T28" s="14"/>
      </tp>
      <tp t="e">
        <v>#N/A</v>
        <stp/>
        <stp>##V3_BDHV12</stp>
        <stp>EURUSDV18M BGN Curncy</stp>
        <stp>Mid</stp>
        <stp>30/12/2016</stp>
        <stp>30/12/2016</stp>
        <stp>[Fichier Market data Bloomberg Multicurve.xlsm]Volatilites FX!R22C16</stp>
        <tr r="P22" s="14"/>
      </tp>
      <tp t="e">
        <v>#N/A</v>
        <stp/>
        <stp>##V3_BDHV12</stp>
        <stp>EURGBPV10Y BGN Curncy</stp>
        <stp>Mid</stp>
        <stp>30/12/2016</stp>
        <stp>30/12/2016</stp>
        <stp>[Fichier Market data Bloomberg Multicurve.xlsm]Volatilites FX!R51C16</stp>
        <tr r="P51" s="14"/>
      </tp>
      <tp t="e">
        <v>#N/A</v>
        <stp/>
        <stp>##V3_BDHV12</stp>
        <stp>JYEBS8  Curncy</stp>
        <stp>Mid</stp>
        <stp>30/12/2016</stp>
        <stp>30/12/2016</stp>
        <stp>[Fichier Market data Bloomberg Multicurve.xlsm]basis!R17C12</stp>
        <tr r="L17" s="13"/>
      </tp>
      <tp t="e">
        <v>#N/A</v>
        <stp/>
        <stp>##V3_BDHV12</stp>
        <stp>BPEBS1  Curncy</stp>
        <stp>Mid</stp>
        <stp>30/12/2016</stp>
        <stp>30/12/2016</stp>
        <stp>[Fichier Market data Bloomberg Multicurve.xlsm]basis!R10C10</stp>
        <tr r="J10" s="13"/>
      </tp>
      <tp t="e">
        <v>#N/A</v>
        <stp/>
        <stp>##V3_BDHV12</stp>
        <stp>BPSW10V3 BGN  Curncy</stp>
        <stp>Mid</stp>
        <stp>30/12/2016</stp>
        <stp>30/12/2016</stp>
        <stp>[Fichier Market data Bloomberg Multicurve.xlsm]Swap Rates!R19C22</stp>
        <tr r="V19" s="11"/>
      </tp>
      <tp t="e">
        <v>#N/A</v>
        <stp/>
        <stp>##V3_BDHV12</stp>
        <stp>BPSW12V3 BGN  Curncy</stp>
        <stp>Mid</stp>
        <stp>30/12/2016</stp>
        <stp>30/12/2016</stp>
        <stp>[Fichier Market data Bloomberg Multicurve.xlsm]Swap Rates!R21C22</stp>
        <tr r="V21" s="11"/>
      </tp>
      <tp t="e">
        <v>#N/A</v>
        <stp/>
        <stp>##V3_BDHV12</stp>
        <stp>BPSW15V3 BGN  Curncy</stp>
        <stp>Mid</stp>
        <stp>30/12/2016</stp>
        <stp>30/12/2016</stp>
        <stp>[Fichier Market data Bloomberg Multicurve.xlsm]Swap Rates!R22C22</stp>
        <tr r="V22" s="11"/>
      </tp>
      <tp t="e">
        <v>#N/A</v>
        <stp/>
        <stp>##V3_BDPV12</stp>
        <stp>EURUSD BGN Curncy</stp>
        <stp>SP_VOL_SURF_MID</stp>
        <stp>[Fichier Market data Bloomberg Multicurve.xlsm]Volatilites FX!R22C23</stp>
        <stp>REFERENCE_DATE</stp>
        <stp>20161230</stp>
        <stp>VOL_SURF_DELTA_OVR</stp>
        <stp>10</stp>
        <stp>VOL_SURF_MTY_OVR</stp>
        <stp>18M</stp>
        <stp>VOL_SURF_CALLPUT_OVR</stp>
        <stp>C</stp>
        <tr r="W22" s="14"/>
      </tp>
      <tp t="e">
        <v>#N/A</v>
        <stp/>
        <stp>##V3_BDPV12</stp>
        <stp>EURCHF BGN Curncy</stp>
        <stp>SP_VOL_SURF_MID</stp>
        <stp>[Fichier Market data Bloomberg Multicurve.xlsm]Volatilites FX!R74C24</stp>
        <stp>REFERENCE_DATE</stp>
        <stp>20161230</stp>
        <stp>VOL_SURF_DELTA_OVR</stp>
        <stp>10</stp>
        <stp>VOL_SURF_MTY_OVR</stp>
        <stp>10Y</stp>
        <stp>VOL_SURF_CALLPUT_OVR</stp>
        <stp>P</stp>
        <tr r="X74" s="14"/>
      </tp>
      <tp t="e">
        <v>#N/A</v>
        <stp/>
        <stp>##V3_BDPV12</stp>
        <stp>EURUSD BGN Curncy</stp>
        <stp>SP_VOL_SURF_MID</stp>
        <stp>[Fichier Market data Bloomberg Multicurve.xlsm]Volatilites FX!R28C23</stp>
        <stp>REFERENCE_DATE</stp>
        <stp>20161230</stp>
        <stp>VOL_SURF_DELTA_OVR</stp>
        <stp>10</stp>
        <stp>VOL_SURF_MTY_OVR</stp>
        <stp>10Y</stp>
        <stp>VOL_SURF_CALLPUT_OVR</stp>
        <stp>C</stp>
        <tr r="W28" s="14"/>
      </tp>
      <tp t="e">
        <v>#N/A</v>
        <stp/>
        <stp>##V3_BDHV12</stp>
        <stp>BPEBS2  Curncy</stp>
        <stp>Mid</stp>
        <stp>30/12/2016</stp>
        <stp>30/12/2016</stp>
        <stp>[Fichier Market data Bloomberg Multicurve.xlsm]basis!R11C10</stp>
        <tr r="J11" s="13"/>
      </tp>
      <tp t="e">
        <v>#N/A</v>
        <stp/>
        <stp>##V3_BDHV12</stp>
        <stp>BPSW20V3 BGN  Curncy</stp>
        <stp>Mid</stp>
        <stp>30/12/2016</stp>
        <stp>30/12/2016</stp>
        <stp>[Fichier Market data Bloomberg Multicurve.xlsm]Swap Rates!R23C22</stp>
        <tr r="V23" s="11"/>
      </tp>
      <tp t="e">
        <v>#N/A</v>
        <stp/>
        <stp>##V3_BDHV12</stp>
        <stp>BPSW25V3 BGN  Curncy</stp>
        <stp>Mid</stp>
        <stp>30/12/2016</stp>
        <stp>30/12/2016</stp>
        <stp>[Fichier Market data Bloomberg Multicurve.xlsm]Swap Rates!R24C22</stp>
        <tr r="V24" s="11"/>
      </tp>
      <tp t="e">
        <v>#N/A</v>
        <stp/>
        <stp>##V3_BDPV12</stp>
        <stp>EURUSD BGN Curncy</stp>
        <stp>SP_VOL_SURF_MID</stp>
        <stp>[Fichier Market data Bloomberg Multicurve.xlsm]Volatilites FX!R22C22</stp>
        <stp>REFERENCE_DATE</stp>
        <stp>20161230</stp>
        <stp>VOL_SURF_DELTA_OVR</stp>
        <stp>15</stp>
        <stp>VOL_SURF_MTY_OVR</stp>
        <stp>18M</stp>
        <stp>VOL_SURF_CALLPUT_OVR</stp>
        <stp>P</stp>
        <tr r="V22" s="14"/>
      </tp>
      <tp t="e">
        <v>#N/A</v>
        <stp/>
        <stp>##V3_BDPV12</stp>
        <stp>EURCHF BGN Curncy</stp>
        <stp>SP_VOL_SURF_MID</stp>
        <stp>[Fichier Market data Bloomberg Multicurve.xlsm]Volatilites FX!R68C24</stp>
        <stp>REFERENCE_DATE</stp>
        <stp>20161230</stp>
        <stp>VOL_SURF_DELTA_OVR</stp>
        <stp>10</stp>
        <stp>VOL_SURF_MTY_OVR</stp>
        <stp>18M</stp>
        <stp>VOL_SURF_CALLPUT_OVR</stp>
        <stp>P</stp>
        <tr r="X68" s="14"/>
      </tp>
      <tp t="e">
        <v>#N/A</v>
        <stp/>
        <stp>##V3_BDPV12</stp>
        <stp>EURUSD BGN Curncy</stp>
        <stp>SP_VOL_SURF_MID</stp>
        <stp>[Fichier Market data Bloomberg Multicurve.xlsm]Volatilites FX!R28C22</stp>
        <stp>REFERENCE_DATE</stp>
        <stp>20161230</stp>
        <stp>VOL_SURF_DELTA_OVR</stp>
        <stp>15</stp>
        <stp>VOL_SURF_MTY_OVR</stp>
        <stp>10Y</stp>
        <stp>VOL_SURF_CALLPUT_OVR</stp>
        <stp>P</stp>
        <tr r="V28" s="14"/>
      </tp>
      <tp t="e">
        <v>#N/A</v>
        <stp/>
        <stp>##V3_BDHV12</stp>
        <stp>EURCHFV18M BGN Curncy</stp>
        <stp>Mid</stp>
        <stp>30/12/2016</stp>
        <stp>30/12/2016</stp>
        <stp>[Fichier Market data Bloomberg Multicurve.xlsm]Volatilites FX!R68C16</stp>
        <tr r="P68" s="14"/>
      </tp>
      <tp t="e">
        <v>#N/A</v>
        <stp/>
        <stp>##V3_BDHV12</stp>
        <stp>EURJPYV1Y BGN Curncy</stp>
        <stp>Mid</stp>
        <stp>30/12/2016</stp>
        <stp>30/12/2016</stp>
        <stp>[Fichier Market data Bloomberg Multicurve.xlsm]Volatilites FX!R90C16</stp>
        <tr r="P90" s="14"/>
      </tp>
      <tp t="e">
        <v>#N/A</v>
        <stp/>
        <stp>##V3_BDHV12</stp>
        <stp>EURJPYV7Y BGN Curncy</stp>
        <stp>Mid</stp>
        <stp>30/12/2016</stp>
        <stp>30/12/2016</stp>
        <stp>[Fichier Market data Bloomberg Multicurve.xlsm]Volatilites FX!R96C16</stp>
        <tr r="P96" s="14"/>
      </tp>
      <tp t="e">
        <v>#N/A</v>
        <stp/>
        <stp>##V3_BDHV12</stp>
        <stp>EURJPYV2Y BGN Curncy</stp>
        <stp>Mid</stp>
        <stp>30/12/2016</stp>
        <stp>30/12/2016</stp>
        <stp>[Fichier Market data Bloomberg Multicurve.xlsm]Volatilites FX!R92C16</stp>
        <tr r="P92" s="14"/>
      </tp>
      <tp t="e">
        <v>#N/A</v>
        <stp/>
        <stp>##V3_BDHV12</stp>
        <stp>EURJPYV3Y BGN Curncy</stp>
        <stp>Mid</stp>
        <stp>30/12/2016</stp>
        <stp>30/12/2016</stp>
        <stp>[Fichier Market data Bloomberg Multicurve.xlsm]Volatilites FX!R93C16</stp>
        <tr r="P93" s="14"/>
      </tp>
      <tp t="e">
        <v>#N/A</v>
        <stp/>
        <stp>##V3_BDHV12</stp>
        <stp>EURJPYV4Y BGN Curncy</stp>
        <stp>Mid</stp>
        <stp>30/12/2016</stp>
        <stp>30/12/2016</stp>
        <stp>[Fichier Market data Bloomberg Multicurve.xlsm]Volatilites FX!R94C16</stp>
        <tr r="P94" s="14"/>
      </tp>
      <tp t="e">
        <v>#N/A</v>
        <stp/>
        <stp>##V3_BDHV12</stp>
        <stp>EURJPYV5Y BGN Curncy</stp>
        <stp>Mid</stp>
        <stp>30/12/2016</stp>
        <stp>30/12/2016</stp>
        <stp>[Fichier Market data Bloomberg Multicurve.xlsm]Volatilites FX!R95C16</stp>
        <tr r="P95" s="14"/>
      </tp>
      <tp t="e">
        <v>#N/A</v>
        <stp/>
        <stp>##V3_BDHV12</stp>
        <stp>BPEBS3  Curncy</stp>
        <stp>Mid</stp>
        <stp>30/12/2016</stp>
        <stp>30/12/2016</stp>
        <stp>[Fichier Market data Bloomberg Multicurve.xlsm]basis!R12C10</stp>
        <tr r="J12" s="13"/>
      </tp>
      <tp t="e">
        <v>#N/A</v>
        <stp/>
        <stp>##V3_BDHV12</stp>
        <stp>BPSW30V3 BGN  Curncy</stp>
        <stp>Mid</stp>
        <stp>30/12/2016</stp>
        <stp>30/12/2016</stp>
        <stp>[Fichier Market data Bloomberg Multicurve.xlsm]Swap Rates!R25C22</stp>
        <tr r="V25" s="11"/>
      </tp>
      <tp t="e">
        <v>#N/A</v>
        <stp/>
        <stp>##V3_BDHV12</stp>
        <stp>JPY8M BGNL Curncy</stp>
        <stp>Mid</stp>
        <stp>30/12/2016</stp>
        <stp>30/12/2016</stp>
        <stp>[Fichier Market data Bloomberg Multicurve.xlsm]Swaps points!R20C24</stp>
        <tr r="X20" s="12"/>
      </tp>
      <tp t="e">
        <v>#N/A</v>
        <stp/>
        <stp>##V3_BDPV12</stp>
        <stp>EURCHF BGN Curncy</stp>
        <stp>SP_VOL_SURF_MID</stp>
        <stp>[Fichier Market data Bloomberg Multicurve.xlsm]Volatilites FX!R74C22</stp>
        <stp>REFERENCE_DATE</stp>
        <stp>20161230</stp>
        <stp>VOL_SURF_DELTA_OVR</stp>
        <stp>15</stp>
        <stp>VOL_SURF_MTY_OVR</stp>
        <stp>10Y</stp>
        <stp>VOL_SURF_CALLPUT_OVR</stp>
        <stp>P</stp>
        <tr r="V74" s="14"/>
      </tp>
      <tp t="e">
        <v>#N/A</v>
        <stp/>
        <stp>##V3_BDPV12</stp>
        <stp>EURCHF BGN Curncy</stp>
        <stp>SP_VOL_SURF_MID</stp>
        <stp>[Fichier Market data Bloomberg Multicurve.xlsm]Volatilites FX!R68C23</stp>
        <stp>REFERENCE_DATE</stp>
        <stp>20161230</stp>
        <stp>VOL_SURF_DELTA_OVR</stp>
        <stp>10</stp>
        <stp>VOL_SURF_MTY_OVR</stp>
        <stp>18M</stp>
        <stp>VOL_SURF_CALLPUT_OVR</stp>
        <stp>C</stp>
        <tr r="W68" s="14"/>
      </tp>
      <tp t="e">
        <v>#N/A</v>
        <stp/>
        <stp>##V3_BDHV12</stp>
        <stp>CHF8M BGNL Curncy</stp>
        <stp>Mid</stp>
        <stp>30/12/2016</stp>
        <stp>30/12/2016</stp>
        <stp>[Fichier Market data Bloomberg Multicurve.xlsm]Swaps points!R20C18</stp>
        <tr r="R20" s="12"/>
      </tp>
      <tp t="e">
        <v>#N/A</v>
        <stp/>
        <stp>##V3_BDHV12</stp>
        <stp>GBP8M BGNL Curncy</stp>
        <stp>Mid</stp>
        <stp>30/12/2016</stp>
        <stp>30/12/2016</stp>
        <stp>[Fichier Market data Bloomberg Multicurve.xlsm]Swaps points!R20C12</stp>
        <tr r="L20" s="12"/>
      </tp>
      <tp t="e">
        <v>#N/A</v>
        <stp/>
        <stp>##V3_BDHV12</stp>
        <stp>JPY8Y BGNL Curncy</stp>
        <stp>Mid</stp>
        <stp>30/12/2016</stp>
        <stp>30/12/2016</stp>
        <stp>[Fichier Market data Bloomberg Multicurve.xlsm]Swaps points!R34C24</stp>
        <tr r="X34" s="12"/>
      </tp>
      <tp t="e">
        <v>#N/A</v>
        <stp/>
        <stp>##V3_BDHV12</stp>
        <stp>GBP8Y BGNL Curncy</stp>
        <stp>Mid</stp>
        <stp>30/12/2016</stp>
        <stp>30/12/2016</stp>
        <stp>[Fichier Market data Bloomberg Multicurve.xlsm]Swaps points!R34C12</stp>
        <tr r="L34" s="12"/>
      </tp>
      <tp t="e">
        <v>#N/A</v>
        <stp/>
        <stp>##V3_BDHV12</stp>
        <stp>CHF8Y BGNL Curncy</stp>
        <stp>Mid</stp>
        <stp>30/12/2016</stp>
        <stp>30/12/2016</stp>
        <stp>[Fichier Market data Bloomberg Multicurve.xlsm]Swaps points!R34C18</stp>
        <tr r="R34" s="12"/>
      </tp>
      <tp t="e">
        <v>#N/A</v>
        <stp/>
        <stp>##V3_BDHV12</stp>
        <stp>BPEBS4  Curncy</stp>
        <stp>Mid</stp>
        <stp>30/12/2016</stp>
        <stp>30/12/2016</stp>
        <stp>[Fichier Market data Bloomberg Multicurve.xlsm]basis!R13C10</stp>
        <tr r="J13" s="13"/>
      </tp>
      <tp t="e">
        <v>#N/A</v>
        <stp/>
        <stp>##V3_BDHV12</stp>
        <stp>SFEU11M CMPL Curncy</stp>
        <stp>Mid</stp>
        <stp>30/12/2016</stp>
        <stp>30/12/2016</stp>
        <stp>[Fichier Market data Bloomberg Multicurve.xlsm]Swaps points!R23C36</stp>
        <tr r="AJ23" s="12"/>
      </tp>
      <tp t="e">
        <v>#N/A</v>
        <stp/>
        <stp>##V3_BDHV12</stp>
        <stp>BPSW40V3 BGN  Curncy</stp>
        <stp>Mid</stp>
        <stp>30/12/2016</stp>
        <stp>30/12/2016</stp>
        <stp>[Fichier Market data Bloomberg Multicurve.xlsm]Swap Rates!R26C22</stp>
        <tr r="V26" s="11"/>
      </tp>
      <tp t="e">
        <v>#N/A</v>
        <stp/>
        <stp>##V3_BDHV12</stp>
        <stp>JPY9M BGNL Curncy</stp>
        <stp>Mid</stp>
        <stp>30/12/2016</stp>
        <stp>30/12/2016</stp>
        <stp>[Fichier Market data Bloomberg Multicurve.xlsm]Swaps points!R21C24</stp>
        <tr r="X21" s="12"/>
      </tp>
      <tp t="e">
        <v>#N/A</v>
        <stp/>
        <stp>##V3_BDPV12</stp>
        <stp>EURUSD BGN Curncy</stp>
        <stp>SP_VOL_SURF_MID</stp>
        <stp>[Fichier Market data Bloomberg Multicurve.xlsm]Volatilites FX!R22C24</stp>
        <stp>REFERENCE_DATE</stp>
        <stp>20161230</stp>
        <stp>VOL_SURF_DELTA_OVR</stp>
        <stp>10</stp>
        <stp>VOL_SURF_MTY_OVR</stp>
        <stp>18M</stp>
        <stp>VOL_SURF_CALLPUT_OVR</stp>
        <stp>P</stp>
        <tr r="X22" s="14"/>
      </tp>
      <tp t="e">
        <v>#N/A</v>
        <stp/>
        <stp>##V3_BDPV12</stp>
        <stp>EURCHF BGN Curncy</stp>
        <stp>SP_VOL_SURF_MID</stp>
        <stp>[Fichier Market data Bloomberg Multicurve.xlsm]Volatilites FX!R74C23</stp>
        <stp>REFERENCE_DATE</stp>
        <stp>20161230</stp>
        <stp>VOL_SURF_DELTA_OVR</stp>
        <stp>10</stp>
        <stp>VOL_SURF_MTY_OVR</stp>
        <stp>10Y</stp>
        <stp>VOL_SURF_CALLPUT_OVR</stp>
        <stp>C</stp>
        <tr r="W74" s="14"/>
      </tp>
      <tp t="e">
        <v>#N/A</v>
        <stp/>
        <stp>##V3_BDPV12</stp>
        <stp>EURCHF BGN Curncy</stp>
        <stp>SP_VOL_SURF_MID</stp>
        <stp>[Fichier Market data Bloomberg Multicurve.xlsm]Volatilites FX!R68C22</stp>
        <stp>REFERENCE_DATE</stp>
        <stp>20161230</stp>
        <stp>VOL_SURF_DELTA_OVR</stp>
        <stp>15</stp>
        <stp>VOL_SURF_MTY_OVR</stp>
        <stp>18M</stp>
        <stp>VOL_SURF_CALLPUT_OVR</stp>
        <stp>P</stp>
        <tr r="V68" s="14"/>
      </tp>
      <tp t="e">
        <v>#N/A</v>
        <stp/>
        <stp>##V3_BDPV12</stp>
        <stp>EURUSD BGN Curncy</stp>
        <stp>SP_VOL_SURF_MID</stp>
        <stp>[Fichier Market data Bloomberg Multicurve.xlsm]Volatilites FX!R28C24</stp>
        <stp>REFERENCE_DATE</stp>
        <stp>20161230</stp>
        <stp>VOL_SURF_DELTA_OVR</stp>
        <stp>10</stp>
        <stp>VOL_SURF_MTY_OVR</stp>
        <stp>10Y</stp>
        <stp>VOL_SURF_CALLPUT_OVR</stp>
        <stp>P</stp>
        <tr r="X28" s="14"/>
      </tp>
      <tp t="e">
        <v>#N/A</v>
        <stp/>
        <stp>##V3_BDHV12</stp>
        <stp>CHF9M BGNL Curncy</stp>
        <stp>Mid</stp>
        <stp>30/12/2016</stp>
        <stp>30/12/2016</stp>
        <stp>[Fichier Market data Bloomberg Multicurve.xlsm]Swaps points!R21C18</stp>
        <tr r="R21" s="12"/>
      </tp>
      <tp t="e">
        <v>#N/A</v>
        <stp/>
        <stp>##V3_BDHV12</stp>
        <stp>GBP9M BGNL Curncy</stp>
        <stp>Mid</stp>
        <stp>30/12/2016</stp>
        <stp>30/12/2016</stp>
        <stp>[Fichier Market data Bloomberg Multicurve.xlsm]Swaps points!R21C12</stp>
        <tr r="L21" s="12"/>
      </tp>
      <tp t="e">
        <v>#N/A</v>
        <stp/>
        <stp>##V3_BDHV12</stp>
        <stp>JPY9Y BGNL Curncy</stp>
        <stp>Mid</stp>
        <stp>30/12/2016</stp>
        <stp>30/12/2016</stp>
        <stp>[Fichier Market data Bloomberg Multicurve.xlsm]Swaps points!R35C24</stp>
        <tr r="X35" s="12"/>
      </tp>
      <tp t="e">
        <v>#N/A</v>
        <stp/>
        <stp>##V3_BDHV12</stp>
        <stp>GBP9Y BGNL Curncy</stp>
        <stp>Mid</stp>
        <stp>30/12/2016</stp>
        <stp>30/12/2016</stp>
        <stp>[Fichier Market data Bloomberg Multicurve.xlsm]Swaps points!R35C12</stp>
        <tr r="L35" s="12"/>
      </tp>
      <tp t="e">
        <v>#N/A</v>
        <stp/>
        <stp>##V3_BDHV12</stp>
        <stp>CHF9Y BGNL Curncy</stp>
        <stp>Mid</stp>
        <stp>30/12/2016</stp>
        <stp>30/12/2016</stp>
        <stp>[Fichier Market data Bloomberg Multicurve.xlsm]Swaps points!R35C18</stp>
        <tr r="R35" s="12"/>
      </tp>
      <tp t="e">
        <v>#N/A</v>
        <stp/>
        <stp>##V3_BDHV12</stp>
        <stp>EURGBPV9M BGN Curncy</stp>
        <stp>Mid</stp>
        <stp>30/12/2016</stp>
        <stp>30/12/2016</stp>
        <stp>[Fichier Market data Bloomberg Multicurve.xlsm]Volatilites FX!R43C16</stp>
        <tr r="P43" s="14"/>
      </tp>
      <tp t="e">
        <v>#N/A</v>
        <stp/>
        <stp>##V3_BDHV12</stp>
        <stp>EURGBPV3M BGN Curncy</stp>
        <stp>Mid</stp>
        <stp>30/12/2016</stp>
        <stp>30/12/2016</stp>
        <stp>[Fichier Market data Bloomberg Multicurve.xlsm]Volatilites FX!R40C16</stp>
        <tr r="P40" s="14"/>
      </tp>
      <tp t="e">
        <v>#N/A</v>
        <stp/>
        <stp>##V3_BDHV12</stp>
        <stp>EURGBPV6M BGN Curncy</stp>
        <stp>Mid</stp>
        <stp>30/12/2016</stp>
        <stp>30/12/2016</stp>
        <stp>[Fichier Market data Bloomberg Multicurve.xlsm]Volatilites FX!R42C16</stp>
        <tr r="P42" s="14"/>
      </tp>
      <tp t="e">
        <v>#N/A</v>
        <stp/>
        <stp>##V3_BDHV12</stp>
        <stp>EURGBPV4M BGN Curncy</stp>
        <stp>Mid</stp>
        <stp>30/12/2016</stp>
        <stp>30/12/2016</stp>
        <stp>[Fichier Market data Bloomberg Multicurve.xlsm]Volatilites FX!R41C16</stp>
        <tr r="P41" s="14"/>
      </tp>
      <tp t="e">
        <v>#N/A</v>
        <stp/>
        <stp>##V3_BDHV12</stp>
        <stp>EURGBPV1M BGN Curncy</stp>
        <stp>Mid</stp>
        <stp>30/12/2016</stp>
        <stp>30/12/2016</stp>
        <stp>[Fichier Market data Bloomberg Multicurve.xlsm]Volatilites FX!R38C16</stp>
        <tr r="P38" s="14"/>
      </tp>
      <tp t="e">
        <v>#N/A</v>
        <stp/>
        <stp>##V3_BDHV12</stp>
        <stp>EURGBPV2M BGN Curncy</stp>
        <stp>Mid</stp>
        <stp>30/12/2016</stp>
        <stp>30/12/2016</stp>
        <stp>[Fichier Market data Bloomberg Multicurve.xlsm]Volatilites FX!R39C16</stp>
        <tr r="P39" s="14"/>
      </tp>
      <tp t="e">
        <v>#N/A</v>
        <stp/>
        <stp>##V3_BDHV12</stp>
        <stp>BPEBS5  Curncy</stp>
        <stp>Mid</stp>
        <stp>30/12/2016</stp>
        <stp>30/12/2016</stp>
        <stp>[Fichier Market data Bloomberg Multicurve.xlsm]basis!R14C10</stp>
        <tr r="J14" s="13"/>
      </tp>
      <tp t="e">
        <v>#N/A</v>
        <stp/>
        <stp>##V3_BDHV12</stp>
        <stp>SFEU10M CMPL Curncy</stp>
        <stp>Mid</stp>
        <stp>30/12/2016</stp>
        <stp>30/12/2016</stp>
        <stp>[Fichier Market data Bloomberg Multicurve.xlsm]Swaps points!R22C36</stp>
        <tr r="AJ22" s="12"/>
      </tp>
      <tp t="e">
        <v>#N/A</v>
        <stp/>
        <stp>##V3_BDPV12</stp>
        <stp>EURUSD BGN Curncy</stp>
        <stp>SP_VOL_SURF_MID</stp>
        <stp>[Fichier Market data Bloomberg Multicurve.xlsm]Volatilites FX!R22C17</stp>
        <stp>REFERENCE_DATE</stp>
        <stp>20161230</stp>
        <stp>VOL_SURF_DELTA_OVR</stp>
        <stp>35</stp>
        <stp>VOL_SURF_MTY_OVR</stp>
        <stp>18M</stp>
        <stp>VOL_SURF_CALLPUT_OVR</stp>
        <stp>C</stp>
        <tr r="Q22" s="14"/>
      </tp>
      <tp t="e">
        <v>#N/A</v>
        <stp/>
        <stp>##V3_BDPV12</stp>
        <stp>EURCHF BGN Curncy</stp>
        <stp>SP_VOL_SURF_MID</stp>
        <stp>[Fichier Market data Bloomberg Multicurve.xlsm]Volatilites FX!R74C20</stp>
        <stp>REFERENCE_DATE</stp>
        <stp>20161230</stp>
        <stp>VOL_SURF_DELTA_OVR</stp>
        <stp>25</stp>
        <stp>VOL_SURF_MTY_OVR</stp>
        <stp>10Y</stp>
        <stp>VOL_SURF_CALLPUT_OVR</stp>
        <stp>P</stp>
        <tr r="T74" s="14"/>
      </tp>
      <tp t="e">
        <v>#N/A</v>
        <stp/>
        <stp>##V3_BDPV12</stp>
        <stp>EURCHF BGN Curncy</stp>
        <stp>SP_VOL_SURF_MID</stp>
        <stp>[Fichier Market data Bloomberg Multicurve.xlsm]Volatilites FX!R68C21</stp>
        <stp>REFERENCE_DATE</stp>
        <stp>20161230</stp>
        <stp>VOL_SURF_DELTA_OVR</stp>
        <stp>15</stp>
        <stp>VOL_SURF_MTY_OVR</stp>
        <stp>18M</stp>
        <stp>VOL_SURF_CALLPUT_OVR</stp>
        <stp>C</stp>
        <tr r="U68" s="14"/>
      </tp>
      <tp t="e">
        <v>#N/A</v>
        <stp/>
        <stp>##V3_BDPV12</stp>
        <stp>EURUSD BGN Curncy</stp>
        <stp>SP_VOL_SURF_MID</stp>
        <stp>[Fichier Market data Bloomberg Multicurve.xlsm]Volatilites FX!R28C17</stp>
        <stp>REFERENCE_DATE</stp>
        <stp>20161230</stp>
        <stp>VOL_SURF_DELTA_OVR</stp>
        <stp>35</stp>
        <stp>VOL_SURF_MTY_OVR</stp>
        <stp>10Y</stp>
        <stp>VOL_SURF_CALLPUT_OVR</stp>
        <stp>C</stp>
        <tr r="Q28" s="14"/>
      </tp>
      <tp t="e">
        <v>#N/A</v>
        <stp/>
        <stp>##V3_BDHV12</stp>
        <stp>EURGBPVON BGN Curncy</stp>
        <stp>Mid</stp>
        <stp>30/12/2016</stp>
        <stp>30/12/2016</stp>
        <stp>[Fichier Market data Bloomberg Multicurve.xlsm]Volatilites FX!R34C16</stp>
        <tr r="P34" s="14"/>
      </tp>
      <tp t="e">
        <v>#N/A</v>
        <stp/>
        <stp>##V3_BDHV12</stp>
        <stp>BPEBS6  Curncy</stp>
        <stp>Mid</stp>
        <stp>30/12/2016</stp>
        <stp>30/12/2016</stp>
        <stp>[Fichier Market data Bloomberg Multicurve.xlsm]basis!R15C10</stp>
        <tr r="J15" s="13"/>
      </tp>
      <tp t="e">
        <v>#N/A</v>
        <stp/>
        <stp>##V3_BDPV12</stp>
        <stp>EURCHF BGN Curncy</stp>
        <stp>SP_VOL_SURF_MID</stp>
        <stp>[Fichier Market data Bloomberg Multicurve.xlsm]Volatilites FX!R74C21</stp>
        <stp>REFERENCE_DATE</stp>
        <stp>20161230</stp>
        <stp>VOL_SURF_DELTA_OVR</stp>
        <stp>15</stp>
        <stp>VOL_SURF_MTY_OVR</stp>
        <stp>10Y</stp>
        <stp>VOL_SURF_CALLPUT_OVR</stp>
        <stp>C</stp>
        <tr r="U74" s="14"/>
      </tp>
      <tp t="e">
        <v>#N/A</v>
        <stp/>
        <stp>##V3_BDPV12</stp>
        <stp>EURCHF BGN Curncy</stp>
        <stp>SP_VOL_SURF_MID</stp>
        <stp>[Fichier Market data Bloomberg Multicurve.xlsm]Volatilites FX!R68C20</stp>
        <stp>REFERENCE_DATE</stp>
        <stp>20161230</stp>
        <stp>VOL_SURF_DELTA_OVR</stp>
        <stp>25</stp>
        <stp>VOL_SURF_MTY_OVR</stp>
        <stp>18M</stp>
        <stp>VOL_SURF_CALLPUT_OVR</stp>
        <stp>P</stp>
        <tr r="T68" s="14"/>
      </tp>
      <tp t="e">
        <v>#N/A</v>
        <stp/>
        <stp>##V3_BDHV12</stp>
        <stp>SFEU18M BGNL Curncy</stp>
        <stp>Mid</stp>
        <stp>30/12/2016</stp>
        <stp>30/12/2016</stp>
        <stp>[Fichier Market data Bloomberg Multicurve.xlsm]Swaps points!R26C36</stp>
        <tr r="AJ26" s="12"/>
      </tp>
      <tp t="e">
        <v>#N/A</v>
        <stp/>
        <stp>##V3_BDHV12</stp>
        <stp>BPEBS7  Curncy</stp>
        <stp>Mid</stp>
        <stp>30/12/2016</stp>
        <stp>30/12/2016</stp>
        <stp>[Fichier Market data Bloomberg Multicurve.xlsm]basis!R16C10</stp>
        <tr r="J16" s="13"/>
      </tp>
      <tp t="e">
        <v>#N/A</v>
        <stp/>
        <stp>##V3_BDPV12</stp>
        <stp>EURUSD BGN Curncy</stp>
        <stp>SP_VOL_SURF_MID</stp>
        <stp>[Fichier Market data Bloomberg Multicurve.xlsm]Volatilites FX!R22C19</stp>
        <stp>REFERENCE_DATE</stp>
        <stp>20161230</stp>
        <stp>VOL_SURF_DELTA_OVR</stp>
        <stp>25</stp>
        <stp>VOL_SURF_MTY_OVR</stp>
        <stp>18M</stp>
        <stp>VOL_SURF_CALLPUT_OVR</stp>
        <stp>C</stp>
        <tr r="S22" s="14"/>
      </tp>
      <tp t="e">
        <v>#N/A</v>
        <stp/>
        <stp>##V3_BDHV12</stp>
        <stp>JPY4M BGNL Curncy</stp>
        <stp>Mid</stp>
        <stp>30/12/2016</stp>
        <stp>30/12/2016</stp>
        <stp>[Fichier Market data Bloomberg Multicurve.xlsm]Swaps points!R16C24</stp>
        <tr r="X16" s="12"/>
      </tp>
      <tp t="e">
        <v>#N/A</v>
        <stp/>
        <stp>##V3_BDPV12</stp>
        <stp>EURUSD BGN Curncy</stp>
        <stp>SP_VOL_SURF_MID</stp>
        <stp>[Fichier Market data Bloomberg Multicurve.xlsm]Volatilites FX!R28C19</stp>
        <stp>REFERENCE_DATE</stp>
        <stp>20161230</stp>
        <stp>VOL_SURF_DELTA_OVR</stp>
        <stp>25</stp>
        <stp>VOL_SURF_MTY_OVR</stp>
        <stp>10Y</stp>
        <stp>VOL_SURF_CALLPUT_OVR</stp>
        <stp>C</stp>
        <tr r="S28" s="14"/>
      </tp>
      <tp t="e">
        <v>#N/A</v>
        <stp/>
        <stp>##V3_BDHV12</stp>
        <stp>CHF4M BGNL Curncy</stp>
        <stp>Mid</stp>
        <stp>30/12/2016</stp>
        <stp>30/12/2016</stp>
        <stp>[Fichier Market data Bloomberg Multicurve.xlsm]Swaps points!R16C18</stp>
        <tr r="R16" s="12"/>
      </tp>
      <tp t="e">
        <v>#N/A</v>
        <stp/>
        <stp>##V3_BDHV12</stp>
        <stp>GBP4M BGNL Curncy</stp>
        <stp>Mid</stp>
        <stp>30/12/2016</stp>
        <stp>30/12/2016</stp>
        <stp>[Fichier Market data Bloomberg Multicurve.xlsm]Swaps points!R16C12</stp>
        <tr r="L16" s="12"/>
      </tp>
      <tp t="e">
        <v>#N/A</v>
        <stp/>
        <stp>##V3_BDHV12</stp>
        <stp>EURJPYV10Y BGN Curncy</stp>
        <stp>Mid</stp>
        <stp>30/12/2016</stp>
        <stp>30/12/2016</stp>
        <stp>[Fichier Market data Bloomberg Multicurve.xlsm]Volatilites FX!R97C16</stp>
        <tr r="P97" s="14"/>
      </tp>
      <tp t="e">
        <v>#N/A</v>
        <stp/>
        <stp>##V3_BDHV12</stp>
        <stp>JPY4Y BGNL Curncy</stp>
        <stp>Mid</stp>
        <stp>30/12/2016</stp>
        <stp>30/12/2016</stp>
        <stp>[Fichier Market data Bloomberg Multicurve.xlsm]Swaps points!R30C24</stp>
        <tr r="X30" s="12"/>
      </tp>
      <tp t="e">
        <v>#N/A</v>
        <stp/>
        <stp>##V3_BDHV12</stp>
        <stp>GBP4Y BGNL Curncy</stp>
        <stp>Mid</stp>
        <stp>30/12/2016</stp>
        <stp>30/12/2016</stp>
        <stp>[Fichier Market data Bloomberg Multicurve.xlsm]Swaps points!R30C12</stp>
        <tr r="L30" s="12"/>
      </tp>
      <tp t="e">
        <v>#N/A</v>
        <stp/>
        <stp>##V3_BDHV12</stp>
        <stp>CHF4Y BGNL Curncy</stp>
        <stp>Mid</stp>
        <stp>30/12/2016</stp>
        <stp>30/12/2016</stp>
        <stp>[Fichier Market data Bloomberg Multicurve.xlsm]Swaps points!R30C18</stp>
        <tr r="R30" s="12"/>
      </tp>
      <tp t="e">
        <v>#N/A</v>
        <stp/>
        <stp>##V3_BDHV12</stp>
        <stp>JYEBS1  Curncy</stp>
        <stp>Mid</stp>
        <stp>30/12/2016</stp>
        <stp>30/12/2016</stp>
        <stp>[Fichier Market data Bloomberg Multicurve.xlsm]basis!R10C12</stp>
        <tr r="L10" s="13"/>
      </tp>
      <tp t="e">
        <v>#N/A</v>
        <stp/>
        <stp>##V3_BDHV12</stp>
        <stp>BPEBS8  Curncy</stp>
        <stp>Mid</stp>
        <stp>30/12/2016</stp>
        <stp>30/12/2016</stp>
        <stp>[Fichier Market data Bloomberg Multicurve.xlsm]basis!R17C10</stp>
        <tr r="J17" s="13"/>
      </tp>
      <tp t="e">
        <v>#N/A</v>
        <stp/>
        <stp>##V3_BDPV12</stp>
        <stp>EURUSD BGN Curncy</stp>
        <stp>SP_VOL_SURF_MID</stp>
        <stp>[Fichier Market data Bloomberg Multicurve.xlsm]Volatilites FX!R22C18</stp>
        <stp>REFERENCE_DATE</stp>
        <stp>20161230</stp>
        <stp>VOL_SURF_DELTA_OVR</stp>
        <stp>35</stp>
        <stp>VOL_SURF_MTY_OVR</stp>
        <stp>18M</stp>
        <stp>VOL_SURF_CALLPUT_OVR</stp>
        <stp>P</stp>
        <tr r="R22" s="14"/>
      </tp>
      <tp t="e">
        <v>#N/A</v>
        <stp/>
        <stp>##V3_BDHV12</stp>
        <stp>JPY5M BGNL Curncy</stp>
        <stp>Mid</stp>
        <stp>30/12/2016</stp>
        <stp>30/12/2016</stp>
        <stp>[Fichier Market data Bloomberg Multicurve.xlsm]Swaps points!R17C24</stp>
        <tr r="X17" s="12"/>
      </tp>
      <tp t="e">
        <v>#N/A</v>
        <stp/>
        <stp>##V3_BDPV12</stp>
        <stp>EURUSD BGN Curncy</stp>
        <stp>SP_VOL_SURF_MID</stp>
        <stp>[Fichier Market data Bloomberg Multicurve.xlsm]Volatilites FX!R28C18</stp>
        <stp>REFERENCE_DATE</stp>
        <stp>20161230</stp>
        <stp>VOL_SURF_DELTA_OVR</stp>
        <stp>35</stp>
        <stp>VOL_SURF_MTY_OVR</stp>
        <stp>10Y</stp>
        <stp>VOL_SURF_CALLPUT_OVR</stp>
        <stp>P</stp>
        <tr r="R28" s="14"/>
      </tp>
      <tp t="e">
        <v>#N/A</v>
        <stp/>
        <stp>##V3_BDHV12</stp>
        <stp>CHF5M BGNL Curncy</stp>
        <stp>Mid</stp>
        <stp>30/12/2016</stp>
        <stp>30/12/2016</stp>
        <stp>[Fichier Market data Bloomberg Multicurve.xlsm]Swaps points!R17C18</stp>
        <tr r="R17" s="12"/>
      </tp>
      <tp t="e">
        <v>#N/A</v>
        <stp/>
        <stp>##V3_BDHV12</stp>
        <stp>GBP5M BGNL Curncy</stp>
        <stp>Mid</stp>
        <stp>30/12/2016</stp>
        <stp>30/12/2016</stp>
        <stp>[Fichier Market data Bloomberg Multicurve.xlsm]Swaps points!R17C12</stp>
        <tr r="L17" s="12"/>
      </tp>
      <tp t="e">
        <v>#N/A</v>
        <stp/>
        <stp>##V3_BDHV12</stp>
        <stp>JPY5Y BGNL Curncy</stp>
        <stp>Mid</stp>
        <stp>30/12/2016</stp>
        <stp>30/12/2016</stp>
        <stp>[Fichier Market data Bloomberg Multicurve.xlsm]Swaps points!R31C24</stp>
        <tr r="X31" s="12"/>
      </tp>
      <tp t="e">
        <v>#N/A</v>
        <stp/>
        <stp>##V3_BDHV12</stp>
        <stp>GBP5Y BGNL Curncy</stp>
        <stp>Mid</stp>
        <stp>30/12/2016</stp>
        <stp>30/12/2016</stp>
        <stp>[Fichier Market data Bloomberg Multicurve.xlsm]Swaps points!R31C12</stp>
        <tr r="L31" s="12"/>
      </tp>
      <tp t="e">
        <v>#N/A</v>
        <stp/>
        <stp>##V3_BDHV12</stp>
        <stp>CHF5Y BGNL Curncy</stp>
        <stp>Mid</stp>
        <stp>30/12/2016</stp>
        <stp>30/12/2016</stp>
        <stp>[Fichier Market data Bloomberg Multicurve.xlsm]Swaps points!R31C18</stp>
        <tr r="R31" s="12"/>
      </tp>
      <tp t="e">
        <v>#N/A</v>
        <stp/>
        <stp>##V3_BDHV12</stp>
        <stp>BPEBS9  Curncy</stp>
        <stp>Mid</stp>
        <stp>30/12/2016</stp>
        <stp>30/12/2016</stp>
        <stp>[Fichier Market data Bloomberg Multicurve.xlsm]basis!R18C10</stp>
        <tr r="J18" s="13"/>
      </tp>
      <tp t="e">
        <v>#N/A</v>
        <stp/>
        <stp>##V3_BDHV12</stp>
        <stp>JPY6M BGNL Curncy</stp>
        <stp>Mid</stp>
        <stp>30/12/2016</stp>
        <stp>30/12/2016</stp>
        <stp>[Fichier Market data Bloomberg Multicurve.xlsm]Swaps points!R18C24</stp>
        <tr r="X18" s="12"/>
      </tp>
      <tp t="e">
        <v>#N/A</v>
        <stp/>
        <stp>##V3_BDHV12</stp>
        <stp>CHF6M BGNL Curncy</stp>
        <stp>Mid</stp>
        <stp>30/12/2016</stp>
        <stp>30/12/2016</stp>
        <stp>[Fichier Market data Bloomberg Multicurve.xlsm]Swaps points!R18C18</stp>
        <tr r="R18" s="12"/>
      </tp>
      <tp t="e">
        <v>#N/A</v>
        <stp/>
        <stp>##V3_BDHV12</stp>
        <stp>GBP6M BGNL Curncy</stp>
        <stp>Mid</stp>
        <stp>30/12/2016</stp>
        <stp>30/12/2016</stp>
        <stp>[Fichier Market data Bloomberg Multicurve.xlsm]Swaps points!R18C12</stp>
        <tr r="L18" s="12"/>
      </tp>
      <tp t="e">
        <v>#N/A</v>
        <stp/>
        <stp>##V3_BDHV12</stp>
        <stp>JPY6Y BGNL Curncy</stp>
        <stp>Mid</stp>
        <stp>30/12/2016</stp>
        <stp>30/12/2016</stp>
        <stp>[Fichier Market data Bloomberg Multicurve.xlsm]Swaps points!R32C24</stp>
        <tr r="X32" s="12"/>
      </tp>
      <tp t="e">
        <v>#N/A</v>
        <stp/>
        <stp>##V3_BDHV12</stp>
        <stp>GBP6Y BGNL Curncy</stp>
        <stp>Mid</stp>
        <stp>30/12/2016</stp>
        <stp>30/12/2016</stp>
        <stp>[Fichier Market data Bloomberg Multicurve.xlsm]Swaps points!R32C12</stp>
        <tr r="L32" s="12"/>
      </tp>
      <tp t="e">
        <v>#N/A</v>
        <stp/>
        <stp>##V3_BDHV12</stp>
        <stp>CHF6Y BGNL Curncy</stp>
        <stp>Mid</stp>
        <stp>30/12/2016</stp>
        <stp>30/12/2016</stp>
        <stp>[Fichier Market data Bloomberg Multicurve.xlsm]Swaps points!R32C18</stp>
        <tr r="R32" s="12"/>
      </tp>
      <tp t="e">
        <v>#N/A</v>
        <stp/>
        <stp>##V3_BDHV12</stp>
        <stp>SFEU15M BGNL Curncy</stp>
        <stp>Mid</stp>
        <stp>30/12/2016</stp>
        <stp>30/12/2016</stp>
        <stp>[Fichier Market data Bloomberg Multicurve.xlsm]Swaps points!R25C36</stp>
        <tr r="AJ25" s="12"/>
      </tp>
      <tp t="e">
        <v>#N/A</v>
        <stp/>
        <stp>##V3_BDHV12</stp>
        <stp>JYEBS3  Curncy</stp>
        <stp>Mid</stp>
        <stp>30/12/2016</stp>
        <stp>30/12/2016</stp>
        <stp>[Fichier Market data Bloomberg Multicurve.xlsm]basis!R12C12</stp>
        <tr r="L12" s="13"/>
      </tp>
      <tp t="e">
        <v>#N/A</v>
        <stp/>
        <stp>##V3_BDHV12</stp>
        <stp>JPY7M BGNL Curncy</stp>
        <stp>Mid</stp>
        <stp>30/12/2016</stp>
        <stp>30/12/2016</stp>
        <stp>[Fichier Market data Bloomberg Multicurve.xlsm]Swaps points!R19C24</stp>
        <tr r="X19" s="12"/>
      </tp>
      <tp t="e">
        <v>#N/A</v>
        <stp/>
        <stp>##V3_BDHV12</stp>
        <stp>CHF7M BGNL Curncy</stp>
        <stp>Mid</stp>
        <stp>30/12/2016</stp>
        <stp>30/12/2016</stp>
        <stp>[Fichier Market data Bloomberg Multicurve.xlsm]Swaps points!R19C18</stp>
        <tr r="R19" s="12"/>
      </tp>
      <tp t="e">
        <v>#N/A</v>
        <stp/>
        <stp>##V3_BDHV12</stp>
        <stp>GBP7M BGNL Curncy</stp>
        <stp>Mid</stp>
        <stp>30/12/2016</stp>
        <stp>30/12/2016</stp>
        <stp>[Fichier Market data Bloomberg Multicurve.xlsm]Swaps points!R19C12</stp>
        <tr r="L19" s="12"/>
      </tp>
      <tp t="e">
        <v>#N/A</v>
        <stp/>
        <stp>##V3_BDHV12</stp>
        <stp>JPY7Y BGNL Curncy</stp>
        <stp>Mid</stp>
        <stp>30/12/2016</stp>
        <stp>30/12/2016</stp>
        <stp>[Fichier Market data Bloomberg Multicurve.xlsm]Swaps points!R33C24</stp>
        <tr r="X33" s="12"/>
      </tp>
      <tp t="e">
        <v>#N/A</v>
        <stp/>
        <stp>##V3_BDHV12</stp>
        <stp>GBP7Y BGNL Curncy</stp>
        <stp>Mid</stp>
        <stp>30/12/2016</stp>
        <stp>30/12/2016</stp>
        <stp>[Fichier Market data Bloomberg Multicurve.xlsm]Swaps points!R33C12</stp>
        <tr r="L33" s="12"/>
      </tp>
      <tp t="e">
        <v>#N/A</v>
        <stp/>
        <stp>##V3_BDHV12</stp>
        <stp>CHF7Y BGNL Curncy</stp>
        <stp>Mid</stp>
        <stp>30/12/2016</stp>
        <stp>30/12/2016</stp>
        <stp>[Fichier Market data Bloomberg Multicurve.xlsm]Swaps points!R33C18</stp>
        <tr r="R33" s="12"/>
      </tp>
      <tp t="e">
        <v>#N/A</v>
        <stp/>
        <stp>##V3_BCURVEV12</stp>
        <stp>[Fichier Market data Bloomberg Multicurve.xlsm]JPY!R12C64</stp>
        <stp>S13</stp>
        <stp>CurveDate=42734</stp>
        <stp>View=Extended</stp>
        <tr r="BL12" s="8"/>
      </tp>
      <tp t="e">
        <v>#N/A</v>
        <stp/>
        <stp>##V3_BDHV12</stp>
        <stp>JYEBS2  Curncy</stp>
        <stp>Mid</stp>
        <stp>30/12/2016</stp>
        <stp>30/12/2016</stp>
        <stp>[Fichier Market data Bloomberg Multicurve.xlsm]basis!R11C12</stp>
        <tr r="L11" s="13"/>
      </tp>
      <tp t="e">
        <v>#N/A</v>
        <stp/>
        <stp>##V3_BDHV12</stp>
        <stp>JYEBS5  Curncy</stp>
        <stp>Mid</stp>
        <stp>30/12/2016</stp>
        <stp>30/12/2016</stp>
        <stp>[Fichier Market data Bloomberg Multicurve.xlsm]basis!R14C12</stp>
        <tr r="L14" s="13"/>
      </tp>
      <tp t="e">
        <v>#N/A</v>
        <stp/>
        <stp>##V3_BDHV12</stp>
        <stp>EURCHFVON BGN Curncy</stp>
        <stp>Mid</stp>
        <stp>30/12/2016</stp>
        <stp>30/12/2016</stp>
        <stp>[Fichier Market data Bloomberg Multicurve.xlsm]Volatilites FX!R57C16</stp>
        <tr r="P57" s="14"/>
      </tp>
      <tp t="e">
        <v>#N/A</v>
        <stp/>
        <stp>##V3_BDHV12</stp>
        <stp>JPY1M BGNL Curncy</stp>
        <stp>Mid</stp>
        <stp>30/12/2016</stp>
        <stp>30/12/2016</stp>
        <stp>[Fichier Market data Bloomberg Multicurve.xlsm]Swaps points!R13C24</stp>
        <tr r="X13" s="12"/>
      </tp>
      <tp t="e">
        <v>#N/A</v>
        <stp/>
        <stp>##V3_BDHV12</stp>
        <stp>CHF1M BGNL Curncy</stp>
        <stp>Mid</stp>
        <stp>30/12/2016</stp>
        <stp>30/12/2016</stp>
        <stp>[Fichier Market data Bloomberg Multicurve.xlsm]Swaps points!R13C18</stp>
        <tr r="R13" s="12"/>
      </tp>
      <tp t="e">
        <v>#N/A</v>
        <stp/>
        <stp>##V3_BDHV12</stp>
        <stp>GBP1M BGNL Curncy</stp>
        <stp>Mid</stp>
        <stp>30/12/2016</stp>
        <stp>30/12/2016</stp>
        <stp>[Fichier Market data Bloomberg Multicurve.xlsm]Swaps points!R13C12</stp>
        <tr r="L13" s="12"/>
      </tp>
      <tp t="e">
        <v>#N/A</v>
        <stp/>
        <stp>##V3_BDHV12</stp>
        <stp>CHF1W BGNL Curncy</stp>
        <stp>Mid</stp>
        <stp>30/12/2016</stp>
        <stp>30/12/2016</stp>
        <stp>[Fichier Market data Bloomberg Multicurve.xlsm]Swaps points!R10C18</stp>
        <tr r="R10" s="12"/>
      </tp>
      <tp t="e">
        <v>#N/A</v>
        <stp/>
        <stp>##V3_BDHV12</stp>
        <stp>GBP1W BGNL Curncy</stp>
        <stp>Mid</stp>
        <stp>30/12/2016</stp>
        <stp>30/12/2016</stp>
        <stp>[Fichier Market data Bloomberg Multicurve.xlsm]Swaps points!R10C12</stp>
        <tr r="L10" s="12"/>
      </tp>
      <tp t="e">
        <v>#N/A</v>
        <stp/>
        <stp>##V3_BDHV12</stp>
        <stp>JPY1W BGNL Curncy</stp>
        <stp>Mid</stp>
        <stp>30/12/2016</stp>
        <stp>30/12/2016</stp>
        <stp>[Fichier Market data Bloomberg Multicurve.xlsm]Swaps points!R10C24</stp>
        <tr r="X10" s="12"/>
      </tp>
      <tp t="e">
        <v>#N/A</v>
        <stp/>
        <stp>##V3_BCURVEV12</stp>
        <stp>[Fichier Market data Bloomberg Multicurve.xlsm]EUR!R12C61</stp>
        <stp>S45</stp>
        <stp>CurveDate=42734</stp>
        <stp>View=Extended</stp>
        <tr r="BI12" s="4"/>
      </tp>
      <tp t="e">
        <v>#N/A</v>
        <stp/>
        <stp>##V3_BDHV12</stp>
        <stp>EURJPYV1W BGN Curncy</stp>
        <stp>Mid</stp>
        <stp>30/12/2016</stp>
        <stp>30/12/2016</stp>
        <stp>[Fichier Market data Bloomberg Multicurve.xlsm]Volatilites FX!R81C16</stp>
        <tr r="P81" s="14"/>
      </tp>
      <tp t="e">
        <v>#N/A</v>
        <stp/>
        <stp>##V3_BDHV12</stp>
        <stp>EURJPYV2W BGN Curncy</stp>
        <stp>Mid</stp>
        <stp>30/12/2016</stp>
        <stp>30/12/2016</stp>
        <stp>[Fichier Market data Bloomberg Multicurve.xlsm]Volatilites FX!R82C16</stp>
        <tr r="P82" s="14"/>
      </tp>
      <tp t="e">
        <v>#N/A</v>
        <stp/>
        <stp>##V3_BDHV12</stp>
        <stp>EURJPYV3W BGN Curncy</stp>
        <stp>Mid</stp>
        <stp>30/12/2016</stp>
        <stp>30/12/2016</stp>
        <stp>[Fichier Market data Bloomberg Multicurve.xlsm]Volatilites FX!R83C16</stp>
        <tr r="P83" s="14"/>
      </tp>
      <tp t="e">
        <v>#N/A</v>
        <stp/>
        <stp>##V3_BDHV12</stp>
        <stp>SFEU12M BGNL Curncy</stp>
        <stp>Mid</stp>
        <stp>30/12/2016</stp>
        <stp>30/12/2016</stp>
        <stp>[Fichier Market data Bloomberg Multicurve.xlsm]Swaps points!R24C36</stp>
        <tr r="AJ24" s="12"/>
      </tp>
      <tp t="e">
        <v>#N/A</v>
        <stp/>
        <stp>##V3_BDHV12</stp>
        <stp>JYEBS4  Curncy</stp>
        <stp>Mid</stp>
        <stp>30/12/2016</stp>
        <stp>30/12/2016</stp>
        <stp>[Fichier Market data Bloomberg Multicurve.xlsm]basis!R13C12</stp>
        <tr r="L13" s="13"/>
      </tp>
      <tp t="e">
        <v>#N/A</v>
        <stp/>
        <stp>##V3_BDHV12</stp>
        <stp>JPY2M BGNL Curncy</stp>
        <stp>Mid</stp>
        <stp>30/12/2016</stp>
        <stp>30/12/2016</stp>
        <stp>[Fichier Market data Bloomberg Multicurve.xlsm]Swaps points!R14C24</stp>
        <tr r="X14" s="12"/>
      </tp>
      <tp t="e">
        <v>#N/A</v>
        <stp/>
        <stp>##V3_BDPV12</stp>
        <stp>EURCHF BGN Curncy</stp>
        <stp>SP_VOL_SURF_MID</stp>
        <stp>[Fichier Market data Bloomberg Multicurve.xlsm]Volatilites FX!R74C18</stp>
        <stp>REFERENCE_DATE</stp>
        <stp>20161230</stp>
        <stp>VOL_SURF_DELTA_OVR</stp>
        <stp>35</stp>
        <stp>VOL_SURF_MTY_OVR</stp>
        <stp>10Y</stp>
        <stp>VOL_SURF_CALLPUT_OVR</stp>
        <stp>P</stp>
        <tr r="R74" s="14"/>
      </tp>
      <tp t="e">
        <v>#N/A</v>
        <stp/>
        <stp>##V3_BDPV12</stp>
        <stp>EURCHF BGN Curncy</stp>
        <stp>SP_VOL_SURF_MID</stp>
        <stp>[Fichier Market data Bloomberg Multicurve.xlsm]Volatilites FX!R68C19</stp>
        <stp>REFERENCE_DATE</stp>
        <stp>20161230</stp>
        <stp>VOL_SURF_DELTA_OVR</stp>
        <stp>25</stp>
        <stp>VOL_SURF_MTY_OVR</stp>
        <stp>18M</stp>
        <stp>VOL_SURF_CALLPUT_OVR</stp>
        <stp>C</stp>
        <tr r="S68" s="14"/>
      </tp>
      <tp t="e">
        <v>#N/A</v>
        <stp/>
        <stp>##V3_BDHV12</stp>
        <stp>CHF2M BGNL Curncy</stp>
        <stp>Mid</stp>
        <stp>30/12/2016</stp>
        <stp>30/12/2016</stp>
        <stp>[Fichier Market data Bloomberg Multicurve.xlsm]Swaps points!R14C18</stp>
        <tr r="R14" s="12"/>
      </tp>
      <tp t="e">
        <v>#N/A</v>
        <stp/>
        <stp>##V3_BDHV12</stp>
        <stp>GBP2M BGNL Curncy</stp>
        <stp>Mid</stp>
        <stp>30/12/2016</stp>
        <stp>30/12/2016</stp>
        <stp>[Fichier Market data Bloomberg Multicurve.xlsm]Swaps points!R14C12</stp>
        <tr r="L14" s="12"/>
      </tp>
      <tp t="e">
        <v>#N/A</v>
        <stp/>
        <stp>##V3_BDHV12</stp>
        <stp>CHF2W BGNL Curncy</stp>
        <stp>Mid</stp>
        <stp>30/12/2016</stp>
        <stp>30/12/2016</stp>
        <stp>[Fichier Market data Bloomberg Multicurve.xlsm]Swaps points!R11C18</stp>
        <tr r="R11" s="12"/>
      </tp>
      <tp t="e">
        <v>#N/A</v>
        <stp/>
        <stp>##V3_BDHV12</stp>
        <stp>GBP2W BGNL Curncy</stp>
        <stp>Mid</stp>
        <stp>30/12/2016</stp>
        <stp>30/12/2016</stp>
        <stp>[Fichier Market data Bloomberg Multicurve.xlsm]Swaps points!R11C12</stp>
        <tr r="L11" s="12"/>
      </tp>
      <tp t="e">
        <v>#N/A</v>
        <stp/>
        <stp>##V3_BDHV12</stp>
        <stp>JPY2Y BGNL Curncy</stp>
        <stp>Mid</stp>
        <stp>30/12/2016</stp>
        <stp>30/12/2016</stp>
        <stp>[Fichier Market data Bloomberg Multicurve.xlsm]Swaps points!R28C24</stp>
        <tr r="X28" s="12"/>
      </tp>
      <tp t="e">
        <v>#N/A</v>
        <stp/>
        <stp>##V3_BDHV12</stp>
        <stp>GBP2Y BGNL Curncy</stp>
        <stp>Mid</stp>
        <stp>30/12/2016</stp>
        <stp>30/12/2016</stp>
        <stp>[Fichier Market data Bloomberg Multicurve.xlsm]Swaps points!R28C12</stp>
        <tr r="L28" s="12"/>
      </tp>
      <tp t="e">
        <v>#N/A</v>
        <stp/>
        <stp>##V3_BDHV12</stp>
        <stp>JPY2W BGNL Curncy</stp>
        <stp>Mid</stp>
        <stp>30/12/2016</stp>
        <stp>30/12/2016</stp>
        <stp>[Fichier Market data Bloomberg Multicurve.xlsm]Swaps points!R11C24</stp>
        <tr r="X11" s="12"/>
      </tp>
      <tp t="e">
        <v>#N/A</v>
        <stp/>
        <stp>##V3_BDHV12</stp>
        <stp>CHF2Y BGNL Curncy</stp>
        <stp>Mid</stp>
        <stp>30/12/2016</stp>
        <stp>30/12/2016</stp>
        <stp>[Fichier Market data Bloomberg Multicurve.xlsm]Swaps points!R28C18</stp>
        <tr r="R28" s="12"/>
      </tp>
      <tp t="e">
        <v>#N/A</v>
        <stp/>
        <stp>##V3_BCURVEV12</stp>
        <stp>[Fichier Market data Bloomberg Multicurve.xlsm]USD!R12C22</stp>
        <stp>S23</stp>
        <stp>CurveDate=42734</stp>
        <stp>View=Extended</stp>
        <tr r="V12" s="5"/>
      </tp>
      <tp t="e">
        <v>#N/A</v>
        <stp/>
        <stp>##V3_BDHV12</stp>
        <stp>JYEBS7  Curncy</stp>
        <stp>Mid</stp>
        <stp>30/12/2016</stp>
        <stp>30/12/2016</stp>
        <stp>[Fichier Market data Bloomberg Multicurve.xlsm]basis!R16C12</stp>
        <tr r="L16" s="13"/>
      </tp>
      <tp t="e">
        <v>#N/A</v>
        <stp/>
        <stp>##V3_BDHV12</stp>
        <stp>EURUSDV1W BGN Curncy</stp>
        <stp>Mid</stp>
        <stp>30/12/2016</stp>
        <stp>30/12/2016</stp>
        <stp>[Fichier Market data Bloomberg Multicurve.xlsm]Volatilites FX!R12C16</stp>
        <tr r="P12" s="14"/>
      </tp>
      <tp t="e">
        <v>#N/A</v>
        <stp/>
        <stp>##V3_BDHV12</stp>
        <stp>EURUSDV2W BGN Curncy</stp>
        <stp>Mid</stp>
        <stp>30/12/2016</stp>
        <stp>30/12/2016</stp>
        <stp>[Fichier Market data Bloomberg Multicurve.xlsm]Volatilites FX!R13C16</stp>
        <tr r="P13" s="14"/>
      </tp>
      <tp t="e">
        <v>#N/A</v>
        <stp/>
        <stp>##V3_BDHV12</stp>
        <stp>EURUSDV3W BGN Curncy</stp>
        <stp>Mid</stp>
        <stp>30/12/2016</stp>
        <stp>30/12/2016</stp>
        <stp>[Fichier Market data Bloomberg Multicurve.xlsm]Volatilites FX!R14C16</stp>
        <tr r="P14" s="14"/>
      </tp>
      <tp t="e">
        <v>#N/A</v>
        <stp/>
        <stp>##V3_BDHV12</stp>
        <stp>JPY3M BGNL Curncy</stp>
        <stp>Mid</stp>
        <stp>30/12/2016</stp>
        <stp>30/12/2016</stp>
        <stp>[Fichier Market data Bloomberg Multicurve.xlsm]Swaps points!R15C24</stp>
        <tr r="X15" s="12"/>
      </tp>
      <tp t="e">
        <v>#N/A</v>
        <stp/>
        <stp>##V3_BDPV12</stp>
        <stp>EURCHF BGN Curncy</stp>
        <stp>SP_VOL_SURF_MID</stp>
        <stp>[Fichier Market data Bloomberg Multicurve.xlsm]Volatilites FX!R74C19</stp>
        <stp>REFERENCE_DATE</stp>
        <stp>20161230</stp>
        <stp>VOL_SURF_DELTA_OVR</stp>
        <stp>25</stp>
        <stp>VOL_SURF_MTY_OVR</stp>
        <stp>10Y</stp>
        <stp>VOL_SURF_CALLPUT_OVR</stp>
        <stp>C</stp>
        <tr r="S74" s="14"/>
      </tp>
      <tp t="e">
        <v>#N/A</v>
        <stp/>
        <stp>##V3_BDPV12</stp>
        <stp>EURCHF BGN Curncy</stp>
        <stp>SP_VOL_SURF_MID</stp>
        <stp>[Fichier Market data Bloomberg Multicurve.xlsm]Volatilites FX!R68C18</stp>
        <stp>REFERENCE_DATE</stp>
        <stp>20161230</stp>
        <stp>VOL_SURF_DELTA_OVR</stp>
        <stp>35</stp>
        <stp>VOL_SURF_MTY_OVR</stp>
        <stp>18M</stp>
        <stp>VOL_SURF_CALLPUT_OVR</stp>
        <stp>P</stp>
        <tr r="R68" s="14"/>
      </tp>
      <tp t="e">
        <v>#N/A</v>
        <stp/>
        <stp>##V3_BDHV12</stp>
        <stp>CHF3M BGNL Curncy</stp>
        <stp>Mid</stp>
        <stp>30/12/2016</stp>
        <stp>30/12/2016</stp>
        <stp>[Fichier Market data Bloomberg Multicurve.xlsm]Swaps points!R15C18</stp>
        <tr r="R15" s="12"/>
      </tp>
      <tp t="e">
        <v>#N/A</v>
        <stp/>
        <stp>##V3_BDHV12</stp>
        <stp>GBP3M BGNL Curncy</stp>
        <stp>Mid</stp>
        <stp>30/12/2016</stp>
        <stp>30/12/2016</stp>
        <stp>[Fichier Market data Bloomberg Multicurve.xlsm]Swaps points!R15C12</stp>
        <tr r="L15" s="12"/>
      </tp>
      <tp t="e">
        <v>#N/A</v>
        <stp/>
        <stp>##V3_BDHV12</stp>
        <stp>CHF3W BGNL Curncy</stp>
        <stp>Mid</stp>
        <stp>30/12/2016</stp>
        <stp>30/12/2016</stp>
        <stp>[Fichier Market data Bloomberg Multicurve.xlsm]Swaps points!R12C18</stp>
        <tr r="R12" s="12"/>
      </tp>
      <tp t="e">
        <v>#N/A</v>
        <stp/>
        <stp>##V3_BDHV12</stp>
        <stp>GBP3W BGNL Curncy</stp>
        <stp>Mid</stp>
        <stp>30/12/2016</stp>
        <stp>30/12/2016</stp>
        <stp>[Fichier Market data Bloomberg Multicurve.xlsm]Swaps points!R12C12</stp>
        <tr r="L12" s="12"/>
      </tp>
      <tp t="e">
        <v>#N/A</v>
        <stp/>
        <stp>##V3_BDHV12</stp>
        <stp>JPY3Y BGNL Curncy</stp>
        <stp>Mid</stp>
        <stp>30/12/2016</stp>
        <stp>30/12/2016</stp>
        <stp>[Fichier Market data Bloomberg Multicurve.xlsm]Swaps points!R29C24</stp>
        <tr r="X29" s="12"/>
      </tp>
      <tp t="e">
        <v>#N/A</v>
        <stp/>
        <stp>##V3_BDHV12</stp>
        <stp>GBP3Y BGNL Curncy</stp>
        <stp>Mid</stp>
        <stp>30/12/2016</stp>
        <stp>30/12/2016</stp>
        <stp>[Fichier Market data Bloomberg Multicurve.xlsm]Swaps points!R29C12</stp>
        <tr r="L29" s="12"/>
      </tp>
      <tp t="e">
        <v>#N/A</v>
        <stp/>
        <stp>##V3_BDHV12</stp>
        <stp>JPY3W BGNL Curncy</stp>
        <stp>Mid</stp>
        <stp>30/12/2016</stp>
        <stp>30/12/2016</stp>
        <stp>[Fichier Market data Bloomberg Multicurve.xlsm]Swaps points!R12C24</stp>
        <tr r="X12" s="12"/>
      </tp>
      <tp t="e">
        <v>#N/A</v>
        <stp/>
        <stp>##V3_BDHV12</stp>
        <stp>CHF3Y BGNL Curncy</stp>
        <stp>Mid</stp>
        <stp>30/12/2016</stp>
        <stp>30/12/2016</stp>
        <stp>[Fichier Market data Bloomberg Multicurve.xlsm]Swaps points!R29C18</stp>
        <tr r="R29" s="12"/>
      </tp>
      <tp t="e">
        <v>#N/A</v>
        <stp/>
        <stp>##V3_BDHV12</stp>
        <stp>JYEBS6  Curncy</stp>
        <stp>Mid</stp>
        <stp>30/12/2016</stp>
        <stp>30/12/2016</stp>
        <stp>[Fichier Market data Bloomberg Multicurve.xlsm]basis!R15C12</stp>
        <tr r="L15" s="13"/>
      </tp>
      <tp t="e">
        <v>#N/A</v>
        <stp/>
        <stp>##V3_BDHV12</stp>
        <stp>SFEU10Y BGNL Curncy</stp>
        <stp>Mid</stp>
        <stp>30/12/2016</stp>
        <stp>30/12/2016</stp>
        <stp>[Fichier Market data Bloomberg Multicurve.xlsm]Swaps points!R35C36</stp>
        <tr r="AJ35" s="12"/>
      </tp>
      <tp t="e">
        <v>#N/A</v>
        <stp/>
        <stp>##V3_BDHV12</stp>
        <stp>EURCHFV9M BGN Curncy</stp>
        <stp>Mid</stp>
        <stp>30/12/2016</stp>
        <stp>30/12/2016</stp>
        <stp>[Fichier Market data Bloomberg Multicurve.xlsm]Volatilites FX!R66C16</stp>
        <tr r="P66" s="14"/>
      </tp>
      <tp t="e">
        <v>#N/A</v>
        <stp/>
        <stp>##V3_BDHV12</stp>
        <stp>EURCHFV1M BGN Curncy</stp>
        <stp>Mid</stp>
        <stp>30/12/2016</stp>
        <stp>30/12/2016</stp>
        <stp>[Fichier Market data Bloomberg Multicurve.xlsm]Volatilites FX!R61C16</stp>
        <tr r="P61" s="14"/>
      </tp>
      <tp t="e">
        <v>#N/A</v>
        <stp/>
        <stp>##V3_BDHV12</stp>
        <stp>EURCHFV2M BGN Curncy</stp>
        <stp>Mid</stp>
        <stp>30/12/2016</stp>
        <stp>30/12/2016</stp>
        <stp>[Fichier Market data Bloomberg Multicurve.xlsm]Volatilites FX!R62C16</stp>
        <tr r="P62" s="14"/>
      </tp>
      <tp t="e">
        <v>#N/A</v>
        <stp/>
        <stp>##V3_BDHV12</stp>
        <stp>EURCHFV3M BGN Curncy</stp>
        <stp>Mid</stp>
        <stp>30/12/2016</stp>
        <stp>30/12/2016</stp>
        <stp>[Fichier Market data Bloomberg Multicurve.xlsm]Volatilites FX!R63C16</stp>
        <tr r="P63" s="14"/>
      </tp>
      <tp t="e">
        <v>#N/A</v>
        <stp/>
        <stp>##V3_BDHV12</stp>
        <stp>EURCHFV4M BGN Curncy</stp>
        <stp>Mid</stp>
        <stp>30/12/2016</stp>
        <stp>30/12/2016</stp>
        <stp>[Fichier Market data Bloomberg Multicurve.xlsm]Volatilites FX!R64C16</stp>
        <tr r="P64" s="14"/>
      </tp>
      <tp t="e">
        <v>#N/A</v>
        <stp/>
        <stp>##V3_BDHV12</stp>
        <stp>EURCHFV6M BGN Curncy</stp>
        <stp>Mid</stp>
        <stp>30/12/2016</stp>
        <stp>30/12/2016</stp>
        <stp>[Fichier Market data Bloomberg Multicurve.xlsm]Volatilites FX!R65C16</stp>
        <tr r="P65" s="14"/>
      </tp>
      <tp t="e">
        <v>#N/A</v>
        <stp/>
        <stp>##V3_BDPV12</stp>
        <stp>EURJPY BGN Curncy</stp>
        <stp>SP_VOL_SURF_MID</stp>
        <stp>[Fichier Market data Bloomberg Multicurve.xlsm]Volatilites FX!R91C17</stp>
        <stp>REFERENCE_DATE</stp>
        <stp>20161230</stp>
        <stp>VOL_SURF_DELTA_OVR</stp>
        <stp>35</stp>
        <stp>VOL_SURF_MTY_OVR</stp>
        <stp>18M</stp>
        <stp>VOL_SURF_CALLPUT_OVR</stp>
        <stp>C</stp>
        <tr r="Q91" s="14"/>
      </tp>
      <tp t="e">
        <v>#N/A</v>
        <stp/>
        <stp>##V3_BDPV12</stp>
        <stp>EURJPY BGN Curncy</stp>
        <stp>SP_VOL_SURF_MID</stp>
        <stp>[Fichier Market data Bloomberg Multicurve.xlsm]Volatilites FX!R97C17</stp>
        <stp>REFERENCE_DATE</stp>
        <stp>20161230</stp>
        <stp>VOL_SURF_DELTA_OVR</stp>
        <stp>35</stp>
        <stp>VOL_SURF_MTY_OVR</stp>
        <stp>10Y</stp>
        <stp>VOL_SURF_CALLPUT_OVR</stp>
        <stp>C</stp>
        <tr r="Q97" s="14"/>
      </tp>
      <tp t="e">
        <v>#N/A</v>
        <stp/>
        <stp>##V3_BDHV12</stp>
        <stp>JPY21M BGNL Curncy</stp>
        <stp>Mid</stp>
        <stp>30/12/2016</stp>
        <stp>30/12/2016</stp>
        <stp>[Fichier Market data Bloomberg Multicurve.xlsm]Swaps points!R27C24</stp>
        <tr r="X27" s="12"/>
      </tp>
      <tp t="e">
        <v>#N/A</v>
        <stp/>
        <stp>##V3_BDHV12</stp>
        <stp>JPY11M BGNL Curncy</stp>
        <stp>Mid</stp>
        <stp>30/12/2016</stp>
        <stp>30/12/2016</stp>
        <stp>[Fichier Market data Bloomberg Multicurve.xlsm]Swaps points!R23C24</stp>
        <tr r="X23" s="12"/>
      </tp>
      <tp t="e">
        <v>#N/A</v>
        <stp/>
        <stp>##V3_BDHV12</stp>
        <stp>CHF18M BGNL Curncy</stp>
        <stp>Mid</stp>
        <stp>30/12/2016</stp>
        <stp>30/12/2016</stp>
        <stp>[Fichier Market data Bloomberg Multicurve.xlsm]Swaps points!R26C18</stp>
        <tr r="R26" s="12"/>
      </tp>
      <tp t="e">
        <v>#N/A</v>
        <stp/>
        <stp>##V3_BDHV12</stp>
        <stp>SFEBS6  Curncy</stp>
        <stp>Mid</stp>
        <stp>30/12/2016</stp>
        <stp>30/12/2016</stp>
        <stp>[Fichier Market data Bloomberg Multicurve.xlsm]basis!R15C11</stp>
        <tr r="K15" s="13"/>
      </tp>
      <tp t="e">
        <v>#N/A</v>
        <stp/>
        <stp>##V3_BDHV12</stp>
        <stp>USSWAP1 BGN Curncy</stp>
        <stp>Mid</stp>
        <stp>30/12/2016</stp>
        <stp>30/12/2016</stp>
        <stp>[Fichier Market data Bloomberg Multicurve.xlsm]Swap Rates!R10C15</stp>
        <tr r="O10" s="11"/>
      </tp>
      <tp t="e">
        <v>#N/A</v>
        <stp/>
        <stp>##V3_BDHV12</stp>
        <stp>JYSWAP1 BGN Curncy</stp>
        <stp>Mid</stp>
        <stp>30/12/2016</stp>
        <stp>30/12/2016</stp>
        <stp>[Fichier Market data Bloomberg Multicurve.xlsm]Swap Rates!R10C34</stp>
        <tr r="AH10" s="11"/>
      </tp>
      <tp t="e">
        <v>#N/A</v>
        <stp/>
        <stp>##V3_BDHV12</stp>
        <stp>JPY10M BGNL Curncy</stp>
        <stp>Mid</stp>
        <stp>30/12/2016</stp>
        <stp>30/12/2016</stp>
        <stp>[Fichier Market data Bloomberg Multicurve.xlsm]Swaps points!R22C24</stp>
        <tr r="X22" s="12"/>
      </tp>
      <tp t="e">
        <v>#N/A</v>
        <stp/>
        <stp>##V3_BDHV12</stp>
        <stp>JPY10Y BGNL Curncy</stp>
        <stp>Mid</stp>
        <stp>30/12/2016</stp>
        <stp>30/12/2016</stp>
        <stp>[Fichier Market data Bloomberg Multicurve.xlsm]Swaps points!R36C24</stp>
        <tr r="X36" s="12"/>
      </tp>
      <tp t="e">
        <v>#N/A</v>
        <stp/>
        <stp>##V3_BDHV12</stp>
        <stp>BPEU18M BGNL Curncy</stp>
        <stp>Mid</stp>
        <stp>30/12/2016</stp>
        <stp>30/12/2016</stp>
        <stp>[Fichier Market data Bloomberg Multicurve.xlsm]Swaps points!R26C30</stp>
        <tr r="AD26" s="12"/>
      </tp>
      <tp t="e">
        <v>#N/A</v>
        <stp/>
        <stp>##V3_BDHV12</stp>
        <stp>EURGBPV7Y BGN Curncy</stp>
        <stp>Mid</stp>
        <stp>30/12/2016</stp>
        <stp>30/12/2016</stp>
        <stp>[Fichier Market data Bloomberg Multicurve.xlsm]Volatilites FX!R50C16</stp>
        <tr r="P50" s="14"/>
      </tp>
      <tp t="e">
        <v>#N/A</v>
        <stp/>
        <stp>##V3_BDHV12</stp>
        <stp>EURGBPV4Y BGN Curncy</stp>
        <stp>Mid</stp>
        <stp>30/12/2016</stp>
        <stp>30/12/2016</stp>
        <stp>[Fichier Market data Bloomberg Multicurve.xlsm]Volatilites FX!R48C16</stp>
        <tr r="P48" s="14"/>
      </tp>
      <tp t="e">
        <v>#N/A</v>
        <stp/>
        <stp>##V3_BDHV12</stp>
        <stp>EURGBPV5Y BGN Curncy</stp>
        <stp>Mid</stp>
        <stp>30/12/2016</stp>
        <stp>30/12/2016</stp>
        <stp>[Fichier Market data Bloomberg Multicurve.xlsm]Volatilites FX!R49C16</stp>
        <tr r="P49" s="14"/>
      </tp>
      <tp t="e">
        <v>#N/A</v>
        <stp/>
        <stp>##V3_BDHV12</stp>
        <stp>EURGBPV2Y BGN Curncy</stp>
        <stp>Mid</stp>
        <stp>30/12/2016</stp>
        <stp>30/12/2016</stp>
        <stp>[Fichier Market data Bloomberg Multicurve.xlsm]Volatilites FX!R46C16</stp>
        <tr r="P46" s="14"/>
      </tp>
      <tp t="e">
        <v>#N/A</v>
        <stp/>
        <stp>##V3_BDHV12</stp>
        <stp>EURGBPV3Y BGN Curncy</stp>
        <stp>Mid</stp>
        <stp>30/12/2016</stp>
        <stp>30/12/2016</stp>
        <stp>[Fichier Market data Bloomberg Multicurve.xlsm]Volatilites FX!R47C16</stp>
        <tr r="P47" s="14"/>
      </tp>
      <tp t="e">
        <v>#N/A</v>
        <stp/>
        <stp>##V3_BDHV12</stp>
        <stp>EURGBPV1Y BGN Curncy</stp>
        <stp>Mid</stp>
        <stp>30/12/2016</stp>
        <stp>30/12/2016</stp>
        <stp>[Fichier Market data Bloomberg Multicurve.xlsm]Volatilites FX!R44C16</stp>
        <tr r="P44" s="14"/>
      </tp>
      <tp t="e">
        <v>#N/A</v>
        <stp/>
        <stp>##V3_BDHV12</stp>
        <stp>SFEBS7  Curncy</stp>
        <stp>Mid</stp>
        <stp>30/12/2016</stp>
        <stp>30/12/2016</stp>
        <stp>[Fichier Market data Bloomberg Multicurve.xlsm]basis!R16C11</stp>
        <tr r="K16" s="13"/>
      </tp>
      <tp t="e">
        <v>#N/A</v>
        <stp/>
        <stp>##V3_BDHV12</stp>
        <stp>JYEU12M BGNL Curncy</stp>
        <stp>Mid</stp>
        <stp>30/12/2016</stp>
        <stp>30/12/2016</stp>
        <stp>[Fichier Market data Bloomberg Multicurve.xlsm]Swaps points!R24C42</stp>
        <tr r="AP24" s="12"/>
      </tp>
      <tp t="e">
        <v>#N/A</v>
        <stp/>
        <stp>##V3_BDHV12</stp>
        <stp>SFEBS4  Curncy</stp>
        <stp>Mid</stp>
        <stp>30/12/2016</stp>
        <stp>30/12/2016</stp>
        <stp>[Fichier Market data Bloomberg Multicurve.xlsm]basis!R13C11</stp>
        <tr r="K13" s="13"/>
      </tp>
      <tp t="e">
        <v>#N/A</v>
        <stp/>
        <stp>##V3_BDHV12</stp>
        <stp>BPEU11M CMPL Curncy</stp>
        <stp>Mid</stp>
        <stp>30/12/2016</stp>
        <stp>30/12/2016</stp>
        <stp>[Fichier Market data Bloomberg Multicurve.xlsm]Swaps points!R23C30</stp>
        <tr r="AD23" s="12"/>
      </tp>
      <tp t="e">
        <v>#N/A</v>
        <stp/>
        <stp>##V3_BDHV12</stp>
        <stp>USSWAP3 BGN Curncy</stp>
        <stp>Mid</stp>
        <stp>30/12/2016</stp>
        <stp>30/12/2016</stp>
        <stp>[Fichier Market data Bloomberg Multicurve.xlsm]Swap Rates!R12C15</stp>
        <tr r="O12" s="11"/>
      </tp>
      <tp t="e">
        <v>#N/A</v>
        <stp/>
        <stp>##V3_BDHV12</stp>
        <stp>BPSW1V3 BGN Curncy</stp>
        <stp>Mid</stp>
        <stp>30/12/2016</stp>
        <stp>30/12/2016</stp>
        <stp>[Fichier Market data Bloomberg Multicurve.xlsm]Swap Rates!R10C22</stp>
        <tr r="V10" s="11"/>
      </tp>
      <tp t="e">
        <v>#N/A</v>
        <stp/>
        <stp>##V3_BDHV12</stp>
        <stp>BPSW2V3 BGN Curncy</stp>
        <stp>Mid</stp>
        <stp>30/12/2016</stp>
        <stp>30/12/2016</stp>
        <stp>[Fichier Market data Bloomberg Multicurve.xlsm]Swap Rates!R11C22</stp>
        <tr r="V11" s="11"/>
      </tp>
      <tp t="e">
        <v>#N/A</v>
        <stp/>
        <stp>##V3_BDPV12</stp>
        <stp>EURJPY BGN Curncy</stp>
        <stp>SP_VOL_SURF_MID</stp>
        <stp>[Fichier Market data Bloomberg Multicurve.xlsm]Volatilites FX!R91C24</stp>
        <stp>REFERENCE_DATE</stp>
        <stp>20161230</stp>
        <stp>VOL_SURF_DELTA_OVR</stp>
        <stp>10</stp>
        <stp>VOL_SURF_MTY_OVR</stp>
        <stp>18M</stp>
        <stp>VOL_SURF_CALLPUT_OVR</stp>
        <stp>P</stp>
        <tr r="X91" s="14"/>
      </tp>
      <tp t="e">
        <v>#N/A</v>
        <stp/>
        <stp>##V3_BDPV12</stp>
        <stp>EURJPY BGN Curncy</stp>
        <stp>SP_VOL_SURF_MID</stp>
        <stp>[Fichier Market data Bloomberg Multicurve.xlsm]Volatilites FX!R97C24</stp>
        <stp>REFERENCE_DATE</stp>
        <stp>20161230</stp>
        <stp>VOL_SURF_DELTA_OVR</stp>
        <stp>10</stp>
        <stp>VOL_SURF_MTY_OVR</stp>
        <stp>10Y</stp>
        <stp>VOL_SURF_CALLPUT_OVR</stp>
        <stp>P</stp>
        <tr r="X97" s="14"/>
      </tp>
      <tp t="e">
        <v>#N/A</v>
        <stp/>
        <stp>##V3_BDHV12</stp>
        <stp>JPY12M BGNL Curncy</stp>
        <stp>Mid</stp>
        <stp>30/12/2016</stp>
        <stp>30/12/2016</stp>
        <stp>[Fichier Market data Bloomberg Multicurve.xlsm]Swaps points!R24C24</stp>
        <tr r="X24" s="12"/>
      </tp>
      <tp t="e">
        <v>#N/A</v>
        <stp/>
        <stp>##V3_BDHV12</stp>
        <stp>CHF21M CMPL Curncy</stp>
        <stp>Mid</stp>
        <stp>30/12/2016</stp>
        <stp>30/12/2016</stp>
        <stp>[Fichier Market data Bloomberg Multicurve.xlsm]Swaps points!R27C18</stp>
        <tr r="R27" s="12"/>
      </tp>
      <tp t="e">
        <v>#N/A</v>
        <stp/>
        <stp>##V3_BDHV12</stp>
        <stp>SFEBS5  Curncy</stp>
        <stp>Mid</stp>
        <stp>30/12/2016</stp>
        <stp>30/12/2016</stp>
        <stp>[Fichier Market data Bloomberg Multicurve.xlsm]basis!R14C11</stp>
        <tr r="K14" s="13"/>
      </tp>
      <tp t="e">
        <v>#N/A</v>
        <stp/>
        <stp>##V3_BDHV12</stp>
        <stp>BPEU10Y CMPL Curncy</stp>
        <stp>Mid</stp>
        <stp>30/12/2016</stp>
        <stp>30/12/2016</stp>
        <stp>[Fichier Market data Bloomberg Multicurve.xlsm]Swaps points!R35C30</stp>
        <tr r="AD35" s="12"/>
      </tp>
      <tp t="e">
        <v>#N/A</v>
        <stp/>
        <stp>##V3_BDHV12</stp>
        <stp>BPEU10M CMPL Curncy</stp>
        <stp>Mid</stp>
        <stp>30/12/2016</stp>
        <stp>30/12/2016</stp>
        <stp>[Fichier Market data Bloomberg Multicurve.xlsm]Swaps points!R22C30</stp>
        <tr r="AD22" s="12"/>
      </tp>
      <tp t="e">
        <v>#N/A</v>
        <stp/>
        <stp>##V3_BDHV12</stp>
        <stp>USCF2020  BBIR Curncy</stp>
        <stp>Mid</stp>
        <stp>30/12/2016</stp>
        <stp>30/12/2016</stp>
        <stp>[Fichier Market data Bloomberg Multicurve.xlsm]Volatilites Caps!R43C33</stp>
        <tr r="AG43" s="10"/>
      </tp>
      <tp t="e">
        <v>#N/A</v>
        <stp/>
        <stp>##V3_BDPV12</stp>
        <stp>EURJPY BGN Curncy</stp>
        <stp>SP_VOL_SURF_MID</stp>
        <stp>[Fichier Market data Bloomberg Multicurve.xlsm]Volatilites FX!R91C23</stp>
        <stp>REFERENCE_DATE</stp>
        <stp>20161230</stp>
        <stp>VOL_SURF_DELTA_OVR</stp>
        <stp>10</stp>
        <stp>VOL_SURF_MTY_OVR</stp>
        <stp>18M</stp>
        <stp>VOL_SURF_CALLPUT_OVR</stp>
        <stp>C</stp>
        <tr r="W91" s="14"/>
      </tp>
      <tp t="e">
        <v>#N/A</v>
        <stp/>
        <stp>##V3_BDPV12</stp>
        <stp>EURJPY BGN Curncy</stp>
        <stp>SP_VOL_SURF_MID</stp>
        <stp>[Fichier Market data Bloomberg Multicurve.xlsm]Volatilites FX!R97C23</stp>
        <stp>REFERENCE_DATE</stp>
        <stp>20161230</stp>
        <stp>VOL_SURF_DELTA_OVR</stp>
        <stp>10</stp>
        <stp>VOL_SURF_MTY_OVR</stp>
        <stp>10Y</stp>
        <stp>VOL_SURF_CALLPUT_OVR</stp>
        <stp>C</stp>
        <tr r="W97" s="14"/>
      </tp>
      <tp t="e">
        <v>#N/A</v>
        <stp/>
        <stp>##V3_BDHV12</stp>
        <stp>JPY15M BGNL Curncy</stp>
        <stp>Mid</stp>
        <stp>30/12/2016</stp>
        <stp>30/12/2016</stp>
        <stp>[Fichier Market data Bloomberg Multicurve.xlsm]Swaps points!R25C24</stp>
        <tr r="X25" s="12"/>
      </tp>
      <tp t="e">
        <v>#N/A</v>
        <stp/>
        <stp>##V3_BDHV12</stp>
        <stp>GBP18M BGNL Curncy</stp>
        <stp>Mid</stp>
        <stp>30/12/2016</stp>
        <stp>30/12/2016</stp>
        <stp>[Fichier Market data Bloomberg Multicurve.xlsm]Swaps points!R26C12</stp>
        <tr r="L26" s="12"/>
      </tp>
      <tp t="e">
        <v>#N/A</v>
        <stp/>
        <stp>##V3_BDHV12</stp>
        <stp>EURJPYVON BGN Curncy</stp>
        <stp>Mid</stp>
        <stp>30/12/2016</stp>
        <stp>30/12/2016</stp>
        <stp>[Fichier Market data Bloomberg Multicurve.xlsm]Volatilites FX!R80C16</stp>
        <tr r="P80" s="14"/>
      </tp>
      <tp t="e">
        <v>#N/A</v>
        <stp/>
        <stp>##V3_BDHV12</stp>
        <stp>SFEBS2  Curncy</stp>
        <stp>Mid</stp>
        <stp>30/12/2016</stp>
        <stp>30/12/2016</stp>
        <stp>[Fichier Market data Bloomberg Multicurve.xlsm]basis!R11C11</stp>
        <tr r="K11" s="13"/>
      </tp>
      <tp t="e">
        <v>#N/A</v>
        <stp/>
        <stp>##V3_BDHV12</stp>
        <stp>EURUSDV9M BGN Curncy</stp>
        <stp>Mid</stp>
        <stp>30/12/2016</stp>
        <stp>30/12/2016</stp>
        <stp>[Fichier Market data Bloomberg Multicurve.xlsm]Volatilites FX!R20C16</stp>
        <tr r="P20" s="14"/>
      </tp>
      <tp t="e">
        <v>#N/A</v>
        <stp/>
        <stp>##V3_BDHV12</stp>
        <stp>EURUSDV6M BGN Curncy</stp>
        <stp>Mid</stp>
        <stp>30/12/2016</stp>
        <stp>30/12/2016</stp>
        <stp>[Fichier Market data Bloomberg Multicurve.xlsm]Volatilites FX!R19C16</stp>
        <tr r="P19" s="14"/>
      </tp>
      <tp t="e">
        <v>#N/A</v>
        <stp/>
        <stp>##V3_BDHV12</stp>
        <stp>EURUSDV4M BGN Curncy</stp>
        <stp>Mid</stp>
        <stp>30/12/2016</stp>
        <stp>30/12/2016</stp>
        <stp>[Fichier Market data Bloomberg Multicurve.xlsm]Volatilites FX!R18C16</stp>
        <tr r="P18" s="14"/>
      </tp>
      <tp t="e">
        <v>#N/A</v>
        <stp/>
        <stp>##V3_BDHV12</stp>
        <stp>EURUSDV1M BGN Curncy</stp>
        <stp>Mid</stp>
        <stp>30/12/2016</stp>
        <stp>30/12/2016</stp>
        <stp>[Fichier Market data Bloomberg Multicurve.xlsm]Volatilites FX!R15C16</stp>
        <tr r="P15" s="14"/>
      </tp>
      <tp t="e">
        <v>#N/A</v>
        <stp/>
        <stp>##V3_BDHV12</stp>
        <stp>EURUSDV2M BGN Curncy</stp>
        <stp>Mid</stp>
        <stp>30/12/2016</stp>
        <stp>30/12/2016</stp>
        <stp>[Fichier Market data Bloomberg Multicurve.xlsm]Volatilites FX!R16C16</stp>
        <tr r="P16" s="14"/>
      </tp>
      <tp t="e">
        <v>#N/A</v>
        <stp/>
        <stp>##V3_BDHV12</stp>
        <stp>EURUSDV3M BGN Curncy</stp>
        <stp>Mid</stp>
        <stp>30/12/2016</stp>
        <stp>30/12/2016</stp>
        <stp>[Fichier Market data Bloomberg Multicurve.xlsm]Volatilites FX!R17C16</stp>
        <tr r="P17" s="14"/>
      </tp>
      <tp t="e">
        <v>#N/A</v>
        <stp/>
        <stp>##V3_BDPV12</stp>
        <stp>EURJPY BGN Curncy</stp>
        <stp>SP_VOL_SURF_MID</stp>
        <stp>[Fichier Market data Bloomberg Multicurve.xlsm]Volatilites FX!R91C22</stp>
        <stp>REFERENCE_DATE</stp>
        <stp>20161230</stp>
        <stp>VOL_SURF_DELTA_OVR</stp>
        <stp>15</stp>
        <stp>VOL_SURF_MTY_OVR</stp>
        <stp>18M</stp>
        <stp>VOL_SURF_CALLPUT_OVR</stp>
        <stp>P</stp>
        <tr r="V91" s="14"/>
      </tp>
      <tp t="e">
        <v>#N/A</v>
        <stp/>
        <stp>##V3_BDPV12</stp>
        <stp>EURJPY BGN Curncy</stp>
        <stp>SP_VOL_SURF_MID</stp>
        <stp>[Fichier Market data Bloomberg Multicurve.xlsm]Volatilites FX!R97C22</stp>
        <stp>REFERENCE_DATE</stp>
        <stp>20161230</stp>
        <stp>VOL_SURF_DELTA_OVR</stp>
        <stp>15</stp>
        <stp>VOL_SURF_MTY_OVR</stp>
        <stp>10Y</stp>
        <stp>VOL_SURF_CALLPUT_OVR</stp>
        <stp>P</stp>
        <tr r="V97" s="14"/>
      </tp>
      <tp t="e">
        <v>#N/A</v>
        <stp/>
        <stp>##V3_BDHV12</stp>
        <stp>EURUSDV10Y BGN Curncy</stp>
        <stp>Mid</stp>
        <stp>30/12/2016</stp>
        <stp>30/12/2016</stp>
        <stp>[Fichier Market data Bloomberg Multicurve.xlsm]Volatilites FX!R28C16</stp>
        <tr r="P28" s="14"/>
      </tp>
      <tp t="e">
        <v>#N/A</v>
        <stp/>
        <stp>##V3_BDHV12</stp>
        <stp>EURGBPV18M BGN Curncy</stp>
        <stp>Mid</stp>
        <stp>30/12/2016</stp>
        <stp>30/12/2016</stp>
        <stp>[Fichier Market data Bloomberg Multicurve.xlsm]Volatilites FX!R45C16</stp>
        <tr r="P45" s="14"/>
      </tp>
      <tp t="e">
        <v>#N/A</v>
        <stp/>
        <stp>##V3_BDHV12</stp>
        <stp>JYEU15M BGNL Curncy</stp>
        <stp>Mid</stp>
        <stp>30/12/2016</stp>
        <stp>30/12/2016</stp>
        <stp>[Fichier Market data Bloomberg Multicurve.xlsm]Swaps points!R25C42</stp>
        <tr r="AP25" s="12"/>
      </tp>
      <tp t="e">
        <v>#N/A</v>
        <stp/>
        <stp>##V3_BDHV12</stp>
        <stp>SFEBS3  Curncy</stp>
        <stp>Mid</stp>
        <stp>30/12/2016</stp>
        <stp>30/12/2016</stp>
        <stp>[Fichier Market data Bloomberg Multicurve.xlsm]basis!R12C11</stp>
        <tr r="K12" s="13"/>
      </tp>
      <tp t="e">
        <v>#N/A</v>
        <stp/>
        <stp>##V3_BDHV12</stp>
        <stp>EURCHFV3W BGN Curncy</stp>
        <stp>Mid</stp>
        <stp>30/12/2016</stp>
        <stp>30/12/2016</stp>
        <stp>[Fichier Market data Bloomberg Multicurve.xlsm]Volatilites FX!R60C16</stp>
        <tr r="P60" s="14"/>
      </tp>
      <tp t="e">
        <v>#N/A</v>
        <stp/>
        <stp>##V3_BDHV12</stp>
        <stp>EURCHFV1W BGN Curncy</stp>
        <stp>Mid</stp>
        <stp>30/12/2016</stp>
        <stp>30/12/2016</stp>
        <stp>[Fichier Market data Bloomberg Multicurve.xlsm]Volatilites FX!R58C16</stp>
        <tr r="P58" s="14"/>
      </tp>
      <tp t="e">
        <v>#N/A</v>
        <stp/>
        <stp>##V3_BDHV12</stp>
        <stp>EURCHFV2W BGN Curncy</stp>
        <stp>Mid</stp>
        <stp>30/12/2016</stp>
        <stp>30/12/2016</stp>
        <stp>[Fichier Market data Bloomberg Multicurve.xlsm]Volatilites FX!R59C16</stp>
        <tr r="P59" s="14"/>
      </tp>
      <tp t="e">
        <v>#N/A</v>
        <stp/>
        <stp>##V3_BDPV12</stp>
        <stp>EURJPY BGN Curncy</stp>
        <stp>SP_VOL_SURF_MID</stp>
        <stp>[Fichier Market data Bloomberg Multicurve.xlsm]Volatilites FX!R91C21</stp>
        <stp>REFERENCE_DATE</stp>
        <stp>20161230</stp>
        <stp>VOL_SURF_DELTA_OVR</stp>
        <stp>15</stp>
        <stp>VOL_SURF_MTY_OVR</stp>
        <stp>18M</stp>
        <stp>VOL_SURF_CALLPUT_OVR</stp>
        <stp>C</stp>
        <tr r="U91" s="14"/>
      </tp>
      <tp t="e">
        <v>#N/A</v>
        <stp/>
        <stp>##V3_BDPV12</stp>
        <stp>EURJPY BGN Curncy</stp>
        <stp>SP_VOL_SURF_MID</stp>
        <stp>[Fichier Market data Bloomberg Multicurve.xlsm]Volatilites FX!R97C21</stp>
        <stp>REFERENCE_DATE</stp>
        <stp>20161230</stp>
        <stp>VOL_SURF_DELTA_OVR</stp>
        <stp>15</stp>
        <stp>VOL_SURF_MTY_OVR</stp>
        <stp>10Y</stp>
        <stp>VOL_SURF_CALLPUT_OVR</stp>
        <stp>C</stp>
        <tr r="U97" s="14"/>
      </tp>
      <tp t="e">
        <v>#N/A</v>
        <stp/>
        <stp>##V3_BDPV12</stp>
        <stp>EURJPY BGN Curncy</stp>
        <stp>SP_VOL_SURF_MID</stp>
        <stp>[Fichier Market data Bloomberg Multicurve.xlsm]Volatilites FX!R91C20</stp>
        <stp>REFERENCE_DATE</stp>
        <stp>20161230</stp>
        <stp>VOL_SURF_DELTA_OVR</stp>
        <stp>25</stp>
        <stp>VOL_SURF_MTY_OVR</stp>
        <stp>18M</stp>
        <stp>VOL_SURF_CALLPUT_OVR</stp>
        <stp>P</stp>
        <tr r="T91" s="14"/>
      </tp>
      <tp t="e">
        <v>#N/A</v>
        <stp/>
        <stp>##V3_BDPV12</stp>
        <stp>EURJPY BGN Curncy</stp>
        <stp>SP_VOL_SURF_MID</stp>
        <stp>[Fichier Market data Bloomberg Multicurve.xlsm]Volatilites FX!R97C20</stp>
        <stp>REFERENCE_DATE</stp>
        <stp>20161230</stp>
        <stp>VOL_SURF_DELTA_OVR</stp>
        <stp>25</stp>
        <stp>VOL_SURF_MTY_OVR</stp>
        <stp>10Y</stp>
        <stp>VOL_SURF_CALLPUT_OVR</stp>
        <stp>P</stp>
        <tr r="T97" s="14"/>
      </tp>
      <tp t="e">
        <v>#N/A</v>
        <stp/>
        <stp>##V3_BDHV12</stp>
        <stp>EURCHFV10Y BGN Curncy</stp>
        <stp>Mid</stp>
        <stp>30/12/2016</stp>
        <stp>30/12/2016</stp>
        <stp>[Fichier Market data Bloomberg Multicurve.xlsm]Volatilites FX!R74C16</stp>
        <tr r="P74" s="14"/>
      </tp>
      <tp t="e">
        <v>#N/A</v>
        <stp/>
        <stp>##V3_BDHV12</stp>
        <stp>EURJPYV1M BGN Curncy</stp>
        <stp>Mid</stp>
        <stp>30/12/2016</stp>
        <stp>30/12/2016</stp>
        <stp>[Fichier Market data Bloomberg Multicurve.xlsm]Volatilites FX!R84C16</stp>
        <tr r="P84" s="14"/>
      </tp>
      <tp t="e">
        <v>#N/A</v>
        <stp/>
        <stp>##V3_BDHV12</stp>
        <stp>EURJPYV3M BGN Curncy</stp>
        <stp>Mid</stp>
        <stp>30/12/2016</stp>
        <stp>30/12/2016</stp>
        <stp>[Fichier Market data Bloomberg Multicurve.xlsm]Volatilites FX!R86C16</stp>
        <tr r="P86" s="14"/>
      </tp>
      <tp t="e">
        <v>#N/A</v>
        <stp/>
        <stp>##V3_BDHV12</stp>
        <stp>EURJPYV2M BGN Curncy</stp>
        <stp>Mid</stp>
        <stp>30/12/2016</stp>
        <stp>30/12/2016</stp>
        <stp>[Fichier Market data Bloomberg Multicurve.xlsm]Volatilites FX!R85C16</stp>
        <tr r="P85" s="14"/>
      </tp>
      <tp t="e">
        <v>#N/A</v>
        <stp/>
        <stp>##V3_BDHV12</stp>
        <stp>EURJPYV9M BGN Curncy</stp>
        <stp>Mid</stp>
        <stp>30/12/2016</stp>
        <stp>30/12/2016</stp>
        <stp>[Fichier Market data Bloomberg Multicurve.xlsm]Volatilites FX!R89C16</stp>
        <tr r="P89" s="14"/>
      </tp>
      <tp t="e">
        <v>#N/A</v>
        <stp/>
        <stp>##V3_BDHV12</stp>
        <stp>EURJPYV4M BGN Curncy</stp>
        <stp>Mid</stp>
        <stp>30/12/2016</stp>
        <stp>30/12/2016</stp>
        <stp>[Fichier Market data Bloomberg Multicurve.xlsm]Volatilites FX!R87C16</stp>
        <tr r="P87" s="14"/>
      </tp>
      <tp t="e">
        <v>#N/A</v>
        <stp/>
        <stp>##V3_BDHV12</stp>
        <stp>EURJPYV6M BGN Curncy</stp>
        <stp>Mid</stp>
        <stp>30/12/2016</stp>
        <stp>30/12/2016</stp>
        <stp>[Fichier Market data Bloomberg Multicurve.xlsm]Volatilites FX!R88C16</stp>
        <tr r="P88" s="14"/>
      </tp>
      <tp t="e">
        <v>#N/A</v>
        <stp/>
        <stp>##V3_BDHV12</stp>
        <stp>SFEBS1  Curncy</stp>
        <stp>Mid</stp>
        <stp>30/12/2016</stp>
        <stp>30/12/2016</stp>
        <stp>[Fichier Market data Bloomberg Multicurve.xlsm]basis!R10C11</stp>
        <tr r="K10" s="13"/>
      </tp>
      <tp t="e">
        <v>#N/A</v>
        <stp/>
        <stp>##V3_BDHV12</stp>
        <stp>EURUSDVON BGN Curncy</stp>
        <stp>Mid</stp>
        <stp>30/12/2016</stp>
        <stp>30/12/2016</stp>
        <stp>[Fichier Market data Bloomberg Multicurve.xlsm]Volatilites FX!R11C16</stp>
        <tr r="P11" s="14"/>
      </tp>
      <tp t="e">
        <v>#N/A</v>
        <stp/>
        <stp>##V3_BDHV12</stp>
        <stp>CHF10Y BGNL Curncy</stp>
        <stp>Mid</stp>
        <stp>30/12/2016</stp>
        <stp>30/12/2016</stp>
        <stp>[Fichier Market data Bloomberg Multicurve.xlsm]Swaps points!R36C18</stp>
        <tr r="R36" s="12"/>
      </tp>
      <tp t="e">
        <v>#N/A</v>
        <stp/>
        <stp>##V3_BDHV12</stp>
        <stp>CHF10M BGNL Curncy</stp>
        <stp>Mid</stp>
        <stp>30/12/2016</stp>
        <stp>30/12/2016</stp>
        <stp>[Fichier Market data Bloomberg Multicurve.xlsm]Swaps points!R22C18</stp>
        <tr r="R22" s="12"/>
      </tp>
      <tp t="e">
        <v>#N/A</v>
        <stp/>
        <stp>##V3_BCURVEV12</stp>
        <stp>[Fichier Market data Bloomberg Multicurve.xlsm]GBP!R12C64</stp>
        <stp>S22</stp>
        <stp>CurveDate=42734</stp>
        <stp>View=Extended</stp>
        <tr r="BL12" s="6"/>
      </tp>
      <tp t="e">
        <v>#N/A</v>
        <stp/>
        <stp>##V3_BDHV12</stp>
        <stp>JYEU18M BGNL Curncy</stp>
        <stp>Mid</stp>
        <stp>30/12/2016</stp>
        <stp>30/12/2016</stp>
        <stp>[Fichier Market data Bloomberg Multicurve.xlsm]Swaps points!R26C42</stp>
        <tr r="AP26" s="12"/>
      </tp>
      <tp t="e">
        <v>#N/A</v>
        <stp/>
        <stp>##V3_BDHV12</stp>
        <stp>JPY18M BGNL Curncy</stp>
        <stp>Mid</stp>
        <stp>30/12/2016</stp>
        <stp>30/12/2016</stp>
        <stp>[Fichier Market data Bloomberg Multicurve.xlsm]Swaps points!R26C24</stp>
        <tr r="X26" s="12"/>
      </tp>
      <tp>
        <v>11.48</v>
        <stp/>
        <stp>##V3_BDPV12</stp>
        <stp>EURGBP BGN Curncy</stp>
        <stp>SP_VOL_SURF_MID</stp>
        <stp>[Fichier Market data Bloomberg Multicurve 30122016.xlsm]Volatilites FX!R50C18</stp>
        <stp>REFERENCE_DATE</stp>
        <stp>20161230</stp>
        <stp>VOL_SURF_DELTA_OVR</stp>
        <stp>35</stp>
        <stp>VOL_SURF_MTY_OVR</stp>
        <stp>7Y</stp>
        <stp>VOL_SURF_CALLPUT_OVR</stp>
        <stp>P</stp>
        <tr r="R50" s="14"/>
      </tp>
      <tp>
        <v>10.984999999999999</v>
        <stp/>
        <stp>##V3_BDPV12</stp>
        <stp>EURGBP BGN Curncy</stp>
        <stp>SP_VOL_SURF_MID</stp>
        <stp>[Fichier Market data Bloomberg Multicurve 30122016.xlsm]Volatilites FX!R41C19</stp>
        <stp>REFERENCE_DATE</stp>
        <stp>20161230</stp>
        <stp>VOL_SURF_DELTA_OVR</stp>
        <stp>25</stp>
        <stp>VOL_SURF_MTY_OVR</stp>
        <stp>4M</stp>
        <stp>VOL_SURF_CALLPUT_OVR</stp>
        <stp>C</stp>
        <tr r="S41" s="14"/>
      </tp>
      <tp>
        <v>11.351000000000001</v>
        <stp/>
        <stp>##V3_BDPV12</stp>
        <stp>EURGBP BGN Curncy</stp>
        <stp>SP_VOL_SURF_MID</stp>
        <stp>[Fichier Market data Bloomberg Multicurve 30122016.xlsm]Volatilites FX!R44C19</stp>
        <stp>REFERENCE_DATE</stp>
        <stp>20161230</stp>
        <stp>VOL_SURF_DELTA_OVR</stp>
        <stp>25</stp>
        <stp>VOL_SURF_MTY_OVR</stp>
        <stp>1Y</stp>
        <stp>VOL_SURF_CALLPUT_OVR</stp>
        <stp>C</stp>
        <tr r="S44" s="14"/>
      </tp>
      <tp>
        <v>11.317</v>
        <stp/>
        <stp>##V3_BDPV12</stp>
        <stp>EURGBP BGN Curncy</stp>
        <stp>SP_VOL_SURF_MID</stp>
        <stp>[Fichier Market data Bloomberg Multicurve 30122016.xlsm]Volatilites FX!R42C19</stp>
        <stp>REFERENCE_DATE</stp>
        <stp>20161230</stp>
        <stp>VOL_SURF_DELTA_OVR</stp>
        <stp>25</stp>
        <stp>VOL_SURF_MTY_OVR</stp>
        <stp>6M</stp>
        <stp>VOL_SURF_CALLPUT_OVR</stp>
        <stp>C</stp>
        <tr r="S42" s="14"/>
      </tp>
      <tp>
        <v>11.565</v>
        <stp/>
        <stp>##V3_BDPV12</stp>
        <stp>EURGBP BGN Curncy</stp>
        <stp>SP_VOL_SURF_MID</stp>
        <stp>[Fichier Market data Bloomberg Multicurve 30122016.xlsm]Volatilites FX!R46C19</stp>
        <stp>REFERENCE_DATE</stp>
        <stp>20161230</stp>
        <stp>VOL_SURF_DELTA_OVR</stp>
        <stp>25</stp>
        <stp>VOL_SURF_MTY_OVR</stp>
        <stp>2Y</stp>
        <stp>VOL_SURF_CALLPUT_OVR</stp>
        <stp>C</stp>
        <tr r="S46" s="14"/>
      </tp>
      <tp>
        <v>11.89</v>
        <stp/>
        <stp>##V3_BDPV12</stp>
        <stp>EURGBP BGN Curncy</stp>
        <stp>SP_VOL_SURF_MID</stp>
        <stp>[Fichier Market data Bloomberg Multicurve 30122016.xlsm]Volatilites FX!R47C19</stp>
        <stp>REFERENCE_DATE</stp>
        <stp>20161230</stp>
        <stp>VOL_SURF_DELTA_OVR</stp>
        <stp>25</stp>
        <stp>VOL_SURF_MTY_OVR</stp>
        <stp>3Y</stp>
        <stp>VOL_SURF_CALLPUT_OVR</stp>
        <stp>C</stp>
        <tr r="S47" s="14"/>
      </tp>
      <tp>
        <v>10.65</v>
        <stp/>
        <stp>##V3_BDPV12</stp>
        <stp>EURGBP BGN Curncy</stp>
        <stp>SP_VOL_SURF_MID</stp>
        <stp>[Fichier Market data Bloomberg Multicurve 30122016.xlsm]Volatilites FX!R40C19</stp>
        <stp>REFERENCE_DATE</stp>
        <stp>20161230</stp>
        <stp>VOL_SURF_DELTA_OVR</stp>
        <stp>25</stp>
        <stp>VOL_SURF_MTY_OVR</stp>
        <stp>3M</stp>
        <stp>VOL_SURF_CALLPUT_OVR</stp>
        <stp>C</stp>
        <tr r="S40" s="14"/>
      </tp>
      <tp>
        <v>12.111000000000001</v>
        <stp/>
        <stp>##V3_BDPV12</stp>
        <stp>EURGBP BGN Curncy</stp>
        <stp>SP_VOL_SURF_MID</stp>
        <stp>[Fichier Market data Bloomberg Multicurve 30122016.xlsm]Volatilites FX!R48C19</stp>
        <stp>REFERENCE_DATE</stp>
        <stp>20161230</stp>
        <stp>VOL_SURF_DELTA_OVR</stp>
        <stp>25</stp>
        <stp>VOL_SURF_MTY_OVR</stp>
        <stp>4Y</stp>
        <stp>VOL_SURF_CALLPUT_OVR</stp>
        <stp>C</stp>
        <tr r="S48" s="14"/>
      </tp>
      <tp>
        <v>12.25</v>
        <stp/>
        <stp>##V3_BDPV12</stp>
        <stp>EURGBP BGN Curncy</stp>
        <stp>SP_VOL_SURF_MID</stp>
        <stp>[Fichier Market data Bloomberg Multicurve 30122016.xlsm]Volatilites FX!R49C19</stp>
        <stp>REFERENCE_DATE</stp>
        <stp>20161230</stp>
        <stp>VOL_SURF_DELTA_OVR</stp>
        <stp>25</stp>
        <stp>VOL_SURF_MTY_OVR</stp>
        <stp>5Y</stp>
        <stp>VOL_SURF_CALLPUT_OVR</stp>
        <stp>C</stp>
        <tr r="S49" s="14"/>
      </tp>
      <tp>
        <v>11.345000000000001</v>
        <stp/>
        <stp>##V3_BDPV12</stp>
        <stp>EURGBP BGN Curncy</stp>
        <stp>SP_VOL_SURF_MID</stp>
        <stp>[Fichier Market data Bloomberg Multicurve 30122016.xlsm]Volatilites FX!R43C19</stp>
        <stp>REFERENCE_DATE</stp>
        <stp>20161230</stp>
        <stp>VOL_SURF_DELTA_OVR</stp>
        <stp>25</stp>
        <stp>VOL_SURF_MTY_OVR</stp>
        <stp>9M</stp>
        <stp>VOL_SURF_CALLPUT_OVR</stp>
        <stp>C</stp>
        <tr r="S43" s="14"/>
      </tp>
      <tp>
        <v>10.689</v>
        <stp/>
        <stp>##V3_BDPV12</stp>
        <stp>EURGBP BGN Curncy</stp>
        <stp>SP_VOL_SURF_MID</stp>
        <stp>[Fichier Market data Bloomberg Multicurve 30122016.xlsm]Volatilites FX!R41C18</stp>
        <stp>REFERENCE_DATE</stp>
        <stp>20161230</stp>
        <stp>VOL_SURF_DELTA_OVR</stp>
        <stp>35</stp>
        <stp>VOL_SURF_MTY_OVR</stp>
        <stp>4M</stp>
        <stp>VOL_SURF_CALLPUT_OVR</stp>
        <stp>P</stp>
        <tr r="R41" s="14"/>
      </tp>
      <tp>
        <v>10.932</v>
        <stp/>
        <stp>##V3_BDPV12</stp>
        <stp>EURGBP BGN Curncy</stp>
        <stp>SP_VOL_SURF_MID</stp>
        <stp>[Fichier Market data Bloomberg Multicurve 30122016.xlsm]Volatilites FX!R44C18</stp>
        <stp>REFERENCE_DATE</stp>
        <stp>20161230</stp>
        <stp>VOL_SURF_DELTA_OVR</stp>
        <stp>35</stp>
        <stp>VOL_SURF_MTY_OVR</stp>
        <stp>1Y</stp>
        <stp>VOL_SURF_CALLPUT_OVR</stp>
        <stp>P</stp>
        <tr r="R44" s="14"/>
      </tp>
      <tp>
        <v>10.994</v>
        <stp/>
        <stp>##V3_BDPV12</stp>
        <stp>EURGBP BGN Curncy</stp>
        <stp>SP_VOL_SURF_MID</stp>
        <stp>[Fichier Market data Bloomberg Multicurve 30122016.xlsm]Volatilites FX!R42C18</stp>
        <stp>REFERENCE_DATE</stp>
        <stp>20161230</stp>
        <stp>VOL_SURF_DELTA_OVR</stp>
        <stp>35</stp>
        <stp>VOL_SURF_MTY_OVR</stp>
        <stp>6M</stp>
        <stp>VOL_SURF_CALLPUT_OVR</stp>
        <stp>P</stp>
        <tr r="R42" s="14"/>
      </tp>
      <tp>
        <v>10.945</v>
        <stp/>
        <stp>##V3_BDPV12</stp>
        <stp>EURGBP BGN Curncy</stp>
        <stp>SP_VOL_SURF_MID</stp>
        <stp>[Fichier Market data Bloomberg Multicurve 30122016.xlsm]Volatilites FX!R46C18</stp>
        <stp>REFERENCE_DATE</stp>
        <stp>20161230</stp>
        <stp>VOL_SURF_DELTA_OVR</stp>
        <stp>35</stp>
        <stp>VOL_SURF_MTY_OVR</stp>
        <stp>2Y</stp>
        <stp>VOL_SURF_CALLPUT_OVR</stp>
        <stp>P</stp>
        <tr r="R46" s="14"/>
      </tp>
      <tp>
        <v>11.14</v>
        <stp/>
        <stp>##V3_BDPV12</stp>
        <stp>EURGBP BGN Curncy</stp>
        <stp>SP_VOL_SURF_MID</stp>
        <stp>[Fichier Market data Bloomberg Multicurve 30122016.xlsm]Volatilites FX!R47C18</stp>
        <stp>REFERENCE_DATE</stp>
        <stp>20161230</stp>
        <stp>VOL_SURF_DELTA_OVR</stp>
        <stp>35</stp>
        <stp>VOL_SURF_MTY_OVR</stp>
        <stp>3Y</stp>
        <stp>VOL_SURF_CALLPUT_OVR</stp>
        <stp>P</stp>
        <tr r="R47" s="14"/>
      </tp>
      <tp>
        <v>10.37</v>
        <stp/>
        <stp>##V3_BDPV12</stp>
        <stp>EURGBP BGN Curncy</stp>
        <stp>SP_VOL_SURF_MID</stp>
        <stp>[Fichier Market data Bloomberg Multicurve 30122016.xlsm]Volatilites FX!R40C18</stp>
        <stp>REFERENCE_DATE</stp>
        <stp>20161230</stp>
        <stp>VOL_SURF_DELTA_OVR</stp>
        <stp>35</stp>
        <stp>VOL_SURF_MTY_OVR</stp>
        <stp>3M</stp>
        <stp>VOL_SURF_CALLPUT_OVR</stp>
        <stp>P</stp>
        <tr r="R40" s="14"/>
      </tp>
      <tp>
        <v>11.332000000000001</v>
        <stp/>
        <stp>##V3_BDPV12</stp>
        <stp>EURGBP BGN Curncy</stp>
        <stp>SP_VOL_SURF_MID</stp>
        <stp>[Fichier Market data Bloomberg Multicurve 30122016.xlsm]Volatilites FX!R48C18</stp>
        <stp>REFERENCE_DATE</stp>
        <stp>20161230</stp>
        <stp>VOL_SURF_DELTA_OVR</stp>
        <stp>35</stp>
        <stp>VOL_SURF_MTY_OVR</stp>
        <stp>4Y</stp>
        <stp>VOL_SURF_CALLPUT_OVR</stp>
        <stp>P</stp>
        <tr r="R48" s="14"/>
      </tp>
      <tp>
        <v>11.46</v>
        <stp/>
        <stp>##V3_BDPV12</stp>
        <stp>EURGBP BGN Curncy</stp>
        <stp>SP_VOL_SURF_MID</stp>
        <stp>[Fichier Market data Bloomberg Multicurve 30122016.xlsm]Volatilites FX!R49C18</stp>
        <stp>REFERENCE_DATE</stp>
        <stp>20161230</stp>
        <stp>VOL_SURF_DELTA_OVR</stp>
        <stp>35</stp>
        <stp>VOL_SURF_MTY_OVR</stp>
        <stp>5Y</stp>
        <stp>VOL_SURF_CALLPUT_OVR</stp>
        <stp>P</stp>
        <tr r="R49" s="14"/>
      </tp>
      <tp>
        <v>10.941000000000001</v>
        <stp/>
        <stp>##V3_BDPV12</stp>
        <stp>EURGBP BGN Curncy</stp>
        <stp>SP_VOL_SURF_MID</stp>
        <stp>[Fichier Market data Bloomberg Multicurve 30122016.xlsm]Volatilites FX!R43C18</stp>
        <stp>REFERENCE_DATE</stp>
        <stp>20161230</stp>
        <stp>VOL_SURF_DELTA_OVR</stp>
        <stp>35</stp>
        <stp>VOL_SURF_MTY_OVR</stp>
        <stp>9M</stp>
        <stp>VOL_SURF_CALLPUT_OVR</stp>
        <stp>P</stp>
        <tr r="R43" s="14"/>
      </tp>
      <tp>
        <v>12.183</v>
        <stp/>
        <stp>##V3_BDPV12</stp>
        <stp>EURGBP BGN Curncy</stp>
        <stp>SP_VOL_SURF_MID</stp>
        <stp>[Fichier Market data Bloomberg Multicurve 30122016.xlsm]Volatilites FX!R50C19</stp>
        <stp>REFERENCE_DATE</stp>
        <stp>20161230</stp>
        <stp>VOL_SURF_DELTA_OVR</stp>
        <stp>25</stp>
        <stp>VOL_SURF_MTY_OVR</stp>
        <stp>7Y</stp>
        <stp>VOL_SURF_CALLPUT_OVR</stp>
        <stp>C</stp>
        <tr r="S50" s="14"/>
      </tp>
      <tp t="e">
        <v>#N/A</v>
        <stp/>
        <stp>##V3_BDHV12</stp>
        <stp>CHF11M BGNL Curncy</stp>
        <stp>Mid</stp>
        <stp>30/12/2016</stp>
        <stp>30/12/2016</stp>
        <stp>[Fichier Market data Bloomberg Multicurve.xlsm]Swaps points!R23C18</stp>
        <tr r="R23" s="12"/>
      </tp>
      <tp>
        <v>6.08</v>
        <stp/>
        <stp>##V3_BDPV12</stp>
        <stp>EURGBP BGN Curncy</stp>
        <stp>SP_VOL_SURF_MID</stp>
        <stp>[Fichier Market data Bloomberg Multicurve 30122016.xlsm]Volatilites FX!R34C18</stp>
        <stp>REFERENCE_DATE</stp>
        <stp>20161230</stp>
        <stp>VOL_SURF_DELTA_OVR</stp>
        <stp>35</stp>
        <stp>VOL_SURF_MTY_OVR</stp>
        <stp>1D</stp>
        <stp>VOL_SURF_CALLPUT_OVR</stp>
        <stp>P</stp>
        <tr r="R34" s="14"/>
      </tp>
      <tp>
        <v>8.7650000000000006</v>
        <stp/>
        <stp>##V3_BDPV12</stp>
        <stp>EURGBP BGN Curncy</stp>
        <stp>SP_VOL_SURF_MID</stp>
        <stp>[Fichier Market data Bloomberg Multicurve 30122016.xlsm]Volatilites FX!R35C18</stp>
        <stp>REFERENCE_DATE</stp>
        <stp>20161230</stp>
        <stp>VOL_SURF_DELTA_OVR</stp>
        <stp>35</stp>
        <stp>VOL_SURF_MTY_OVR</stp>
        <stp>1W</stp>
        <stp>VOL_SURF_CALLPUT_OVR</stp>
        <stp>P</stp>
        <tr r="R35" s="14"/>
      </tp>
      <tp>
        <v>9.0649999999999995</v>
        <stp/>
        <stp>##V3_BDPV12</stp>
        <stp>EURGBP BGN Curncy</stp>
        <stp>SP_VOL_SURF_MID</stp>
        <stp>[Fichier Market data Bloomberg Multicurve 30122016.xlsm]Volatilites FX!R36C18</stp>
        <stp>REFERENCE_DATE</stp>
        <stp>20161230</stp>
        <stp>VOL_SURF_DELTA_OVR</stp>
        <stp>35</stp>
        <stp>VOL_SURF_MTY_OVR</stp>
        <stp>2W</stp>
        <stp>VOL_SURF_CALLPUT_OVR</stp>
        <stp>P</stp>
        <tr r="R36" s="14"/>
      </tp>
      <tp>
        <v>9.5549999999999997</v>
        <stp/>
        <stp>##V3_BDPV12</stp>
        <stp>EURGBP BGN Curncy</stp>
        <stp>SP_VOL_SURF_MID</stp>
        <stp>[Fichier Market data Bloomberg Multicurve 30122016.xlsm]Volatilites FX!R37C18</stp>
        <stp>REFERENCE_DATE</stp>
        <stp>20161230</stp>
        <stp>VOL_SURF_DELTA_OVR</stp>
        <stp>35</stp>
        <stp>VOL_SURF_MTY_OVR</stp>
        <stp>3W</stp>
        <stp>VOL_SURF_CALLPUT_OVR</stp>
        <stp>P</stp>
        <tr r="R37" s="14"/>
      </tp>
      <tp>
        <v>9.92</v>
        <stp/>
        <stp>##V3_BDPV12</stp>
        <stp>EURGBP BGN Curncy</stp>
        <stp>SP_VOL_SURF_MID</stp>
        <stp>[Fichier Market data Bloomberg Multicurve 30122016.xlsm]Volatilites FX!R39C18</stp>
        <stp>REFERENCE_DATE</stp>
        <stp>20161230</stp>
        <stp>VOL_SURF_DELTA_OVR</stp>
        <stp>35</stp>
        <stp>VOL_SURF_MTY_OVR</stp>
        <stp>2M</stp>
        <stp>VOL_SURF_CALLPUT_OVR</stp>
        <stp>P</stp>
        <tr r="R39" s="14"/>
      </tp>
      <tp>
        <v>9.92</v>
        <stp/>
        <stp>##V3_BDPV12</stp>
        <stp>EURGBP BGN Curncy</stp>
        <stp>SP_VOL_SURF_MID</stp>
        <stp>[Fichier Market data Bloomberg Multicurve 30122016.xlsm]Volatilites FX!R38C18</stp>
        <stp>REFERENCE_DATE</stp>
        <stp>20161230</stp>
        <stp>VOL_SURF_DELTA_OVR</stp>
        <stp>35</stp>
        <stp>VOL_SURF_MTY_OVR</stp>
        <stp>1M</stp>
        <stp>VOL_SURF_CALLPUT_OVR</stp>
        <stp>P</stp>
        <tr r="R38" s="14"/>
      </tp>
      <tp>
        <v>6.1950000000000003</v>
        <stp/>
        <stp>##V3_BDPV12</stp>
        <stp>EURGBP BGN Curncy</stp>
        <stp>SP_VOL_SURF_MID</stp>
        <stp>[Fichier Market data Bloomberg Multicurve 30122016.xlsm]Volatilites FX!R34C19</stp>
        <stp>REFERENCE_DATE</stp>
        <stp>20161230</stp>
        <stp>VOL_SURF_DELTA_OVR</stp>
        <stp>25</stp>
        <stp>VOL_SURF_MTY_OVR</stp>
        <stp>1D</stp>
        <stp>VOL_SURF_CALLPUT_OVR</stp>
        <stp>C</stp>
        <tr r="S34" s="14"/>
      </tp>
      <tp>
        <v>8.9719999999999995</v>
        <stp/>
        <stp>##V3_BDPV12</stp>
        <stp>EURGBP BGN Curncy</stp>
        <stp>SP_VOL_SURF_MID</stp>
        <stp>[Fichier Market data Bloomberg Multicurve 30122016.xlsm]Volatilites FX!R35C19</stp>
        <stp>REFERENCE_DATE</stp>
        <stp>20161230</stp>
        <stp>VOL_SURF_DELTA_OVR</stp>
        <stp>25</stp>
        <stp>VOL_SURF_MTY_OVR</stp>
        <stp>1W</stp>
        <stp>VOL_SURF_CALLPUT_OVR</stp>
        <stp>C</stp>
        <tr r="S35" s="14"/>
      </tp>
      <tp>
        <v>9.2789999999999999</v>
        <stp/>
        <stp>##V3_BDPV12</stp>
        <stp>EURGBP BGN Curncy</stp>
        <stp>SP_VOL_SURF_MID</stp>
        <stp>[Fichier Market data Bloomberg Multicurve 30122016.xlsm]Volatilites FX!R36C19</stp>
        <stp>REFERENCE_DATE</stp>
        <stp>20161230</stp>
        <stp>VOL_SURF_DELTA_OVR</stp>
        <stp>25</stp>
        <stp>VOL_SURF_MTY_OVR</stp>
        <stp>2W</stp>
        <stp>VOL_SURF_CALLPUT_OVR</stp>
        <stp>C</stp>
        <tr r="S36" s="14"/>
      </tp>
      <tp>
        <v>9.7560000000000002</v>
        <stp/>
        <stp>##V3_BDPV12</stp>
        <stp>EURGBP BGN Curncy</stp>
        <stp>SP_VOL_SURF_MID</stp>
        <stp>[Fichier Market data Bloomberg Multicurve 30122016.xlsm]Volatilites FX!R37C19</stp>
        <stp>REFERENCE_DATE</stp>
        <stp>20161230</stp>
        <stp>VOL_SURF_DELTA_OVR</stp>
        <stp>25</stp>
        <stp>VOL_SURF_MTY_OVR</stp>
        <stp>3W</stp>
        <stp>VOL_SURF_CALLPUT_OVR</stp>
        <stp>C</stp>
        <tr r="S37" s="14"/>
      </tp>
      <tp>
        <v>10.122999999999999</v>
        <stp/>
        <stp>##V3_BDPV12</stp>
        <stp>EURGBP BGN Curncy</stp>
        <stp>SP_VOL_SURF_MID</stp>
        <stp>[Fichier Market data Bloomberg Multicurve 30122016.xlsm]Volatilites FX!R38C19</stp>
        <stp>REFERENCE_DATE</stp>
        <stp>20161230</stp>
        <stp>VOL_SURF_DELTA_OVR</stp>
        <stp>25</stp>
        <stp>VOL_SURF_MTY_OVR</stp>
        <stp>1M</stp>
        <stp>VOL_SURF_CALLPUT_OVR</stp>
        <stp>C</stp>
        <tr r="S38" s="14"/>
      </tp>
      <tp>
        <v>10.145</v>
        <stp/>
        <stp>##V3_BDPV12</stp>
        <stp>EURGBP BGN Curncy</stp>
        <stp>SP_VOL_SURF_MID</stp>
        <stp>[Fichier Market data Bloomberg Multicurve 30122016.xlsm]Volatilites FX!R39C19</stp>
        <stp>REFERENCE_DATE</stp>
        <stp>20161230</stp>
        <stp>VOL_SURF_DELTA_OVR</stp>
        <stp>25</stp>
        <stp>VOL_SURF_MTY_OVR</stp>
        <stp>2M</stp>
        <stp>VOL_SURF_CALLPUT_OVR</stp>
        <stp>C</stp>
        <tr r="S39" s="14"/>
      </tp>
      <tp t="e">
        <v>#N/A</v>
        <stp/>
        <stp>##V3_BDHV12</stp>
        <stp>GBP15M BGNL Curncy</stp>
        <stp>Mid</stp>
        <stp>30/12/2016</stp>
        <stp>30/12/2016</stp>
        <stp>[Fichier Market data Bloomberg Multicurve.xlsm]Swaps points!R25C12</stp>
        <tr r="L25" s="12"/>
      </tp>
      <tp>
        <v>8.8000000000000007</v>
        <stp/>
        <stp>##V3_BDPV12</stp>
        <stp>EURGBP BGN Curncy</stp>
        <stp>SP_VOL_SURF_MID</stp>
        <stp>[Fichier Market data Bloomberg Multicurve 30122016.xlsm]Volatilites FX!R35C17</stp>
        <stp>REFERENCE_DATE</stp>
        <stp>20161230</stp>
        <stp>VOL_SURF_DELTA_OVR</stp>
        <stp>35</stp>
        <stp>VOL_SURF_MTY_OVR</stp>
        <stp>1W</stp>
        <stp>VOL_SURF_CALLPUT_OVR</stp>
        <stp>C</stp>
        <tr r="Q35" s="14"/>
      </tp>
      <tp>
        <v>9.1050000000000004</v>
        <stp/>
        <stp>##V3_BDPV12</stp>
        <stp>EURGBP BGN Curncy</stp>
        <stp>SP_VOL_SURF_MID</stp>
        <stp>[Fichier Market data Bloomberg Multicurve 30122016.xlsm]Volatilites FX!R36C17</stp>
        <stp>REFERENCE_DATE</stp>
        <stp>20161230</stp>
        <stp>VOL_SURF_DELTA_OVR</stp>
        <stp>35</stp>
        <stp>VOL_SURF_MTY_OVR</stp>
        <stp>2W</stp>
        <stp>VOL_SURF_CALLPUT_OVR</stp>
        <stp>C</stp>
        <tr r="Q36" s="14"/>
      </tp>
      <tp>
        <v>9.5749999999999993</v>
        <stp/>
        <stp>##V3_BDPV12</stp>
        <stp>EURGBP BGN Curncy</stp>
        <stp>SP_VOL_SURF_MID</stp>
        <stp>[Fichier Market data Bloomberg Multicurve 30122016.xlsm]Volatilites FX!R37C17</stp>
        <stp>REFERENCE_DATE</stp>
        <stp>20161230</stp>
        <stp>VOL_SURF_DELTA_OVR</stp>
        <stp>35</stp>
        <stp>VOL_SURF_MTY_OVR</stp>
        <stp>3W</stp>
        <stp>VOL_SURF_CALLPUT_OVR</stp>
        <stp>C</stp>
        <tr r="Q37" s="14"/>
      </tp>
      <tp>
        <v>6.1050000000000004</v>
        <stp/>
        <stp>##V3_BDPV12</stp>
        <stp>EURGBP BGN Curncy</stp>
        <stp>SP_VOL_SURF_MID</stp>
        <stp>[Fichier Market data Bloomberg Multicurve 30122016.xlsm]Volatilites FX!R34C17</stp>
        <stp>REFERENCE_DATE</stp>
        <stp>20161230</stp>
        <stp>VOL_SURF_DELTA_OVR</stp>
        <stp>35</stp>
        <stp>VOL_SURF_MTY_OVR</stp>
        <stp>1D</stp>
        <stp>VOL_SURF_CALLPUT_OVR</stp>
        <stp>C</stp>
        <tr r="Q34" s="14"/>
      </tp>
      <tp>
        <v>9.93</v>
        <stp/>
        <stp>##V3_BDPV12</stp>
        <stp>EURGBP BGN Curncy</stp>
        <stp>SP_VOL_SURF_MID</stp>
        <stp>[Fichier Market data Bloomberg Multicurve 30122016.xlsm]Volatilites FX!R38C17</stp>
        <stp>REFERENCE_DATE</stp>
        <stp>20161230</stp>
        <stp>VOL_SURF_DELTA_OVR</stp>
        <stp>35</stp>
        <stp>VOL_SURF_MTY_OVR</stp>
        <stp>1M</stp>
        <stp>VOL_SURF_CALLPUT_OVR</stp>
        <stp>C</stp>
        <tr r="Q38" s="14"/>
      </tp>
      <tp>
        <v>9.94</v>
        <stp/>
        <stp>##V3_BDPV12</stp>
        <stp>EURGBP BGN Curncy</stp>
        <stp>SP_VOL_SURF_MID</stp>
        <stp>[Fichier Market data Bloomberg Multicurve 30122016.xlsm]Volatilites FX!R39C17</stp>
        <stp>REFERENCE_DATE</stp>
        <stp>20161230</stp>
        <stp>VOL_SURF_DELTA_OVR</stp>
        <stp>35</stp>
        <stp>VOL_SURF_MTY_OVR</stp>
        <stp>2M</stp>
        <stp>VOL_SURF_CALLPUT_OVR</stp>
        <stp>C</stp>
        <tr r="Q39" s="14"/>
      </tp>
      <tp>
        <v>11.010999999999999</v>
        <stp/>
        <stp>##V3_BDPV12</stp>
        <stp>EURGBP BGN Curncy</stp>
        <stp>SP_VOL_SURF_MID</stp>
        <stp>[Fichier Market data Bloomberg Multicurve 30122016.xlsm]Volatilites FX!R42C17</stp>
        <stp>REFERENCE_DATE</stp>
        <stp>20161230</stp>
        <stp>VOL_SURF_DELTA_OVR</stp>
        <stp>35</stp>
        <stp>VOL_SURF_MTY_OVR</stp>
        <stp>6M</stp>
        <stp>VOL_SURF_CALLPUT_OVR</stp>
        <stp>C</stp>
        <tr r="Q42" s="14"/>
      </tp>
      <tp>
        <v>11.14</v>
        <stp/>
        <stp>##V3_BDPV12</stp>
        <stp>EURGBP BGN Curncy</stp>
        <stp>SP_VOL_SURF_MID</stp>
        <stp>[Fichier Market data Bloomberg Multicurve 30122016.xlsm]Volatilites FX!R46C17</stp>
        <stp>REFERENCE_DATE</stp>
        <stp>20161230</stp>
        <stp>VOL_SURF_DELTA_OVR</stp>
        <stp>35</stp>
        <stp>VOL_SURF_MTY_OVR</stp>
        <stp>2Y</stp>
        <stp>VOL_SURF_CALLPUT_OVR</stp>
        <stp>C</stp>
        <tr r="Q46" s="14"/>
      </tp>
      <tp>
        <v>11.42</v>
        <stp/>
        <stp>##V3_BDPV12</stp>
        <stp>EURGBP BGN Curncy</stp>
        <stp>SP_VOL_SURF_MID</stp>
        <stp>[Fichier Market data Bloomberg Multicurve 30122016.xlsm]Volatilites FX!R47C17</stp>
        <stp>REFERENCE_DATE</stp>
        <stp>20161230</stp>
        <stp>VOL_SURF_DELTA_OVR</stp>
        <stp>35</stp>
        <stp>VOL_SURF_MTY_OVR</stp>
        <stp>3Y</stp>
        <stp>VOL_SURF_CALLPUT_OVR</stp>
        <stp>C</stp>
        <tr r="Q47" s="14"/>
      </tp>
      <tp>
        <v>10.715999999999999</v>
        <stp/>
        <stp>##V3_BDPV12</stp>
        <stp>EURGBP BGN Curncy</stp>
        <stp>SP_VOL_SURF_MID</stp>
        <stp>[Fichier Market data Bloomberg Multicurve 30122016.xlsm]Volatilites FX!R41C17</stp>
        <stp>REFERENCE_DATE</stp>
        <stp>20161230</stp>
        <stp>VOL_SURF_DELTA_OVR</stp>
        <stp>35</stp>
        <stp>VOL_SURF_MTY_OVR</stp>
        <stp>4M</stp>
        <stp>VOL_SURF_CALLPUT_OVR</stp>
        <stp>C</stp>
        <tr r="Q41" s="14"/>
      </tp>
      <tp>
        <v>10.981999999999999</v>
        <stp/>
        <stp>##V3_BDPV12</stp>
        <stp>EURGBP BGN Curncy</stp>
        <stp>SP_VOL_SURF_MID</stp>
        <stp>[Fichier Market data Bloomberg Multicurve 30122016.xlsm]Volatilites FX!R44C17</stp>
        <stp>REFERENCE_DATE</stp>
        <stp>20161230</stp>
        <stp>VOL_SURF_DELTA_OVR</stp>
        <stp>35</stp>
        <stp>VOL_SURF_MTY_OVR</stp>
        <stp>1Y</stp>
        <stp>VOL_SURF_CALLPUT_OVR</stp>
        <stp>C</stp>
        <tr r="Q44" s="14"/>
      </tp>
      <tp>
        <v>10.404999999999999</v>
        <stp/>
        <stp>##V3_BDPV12</stp>
        <stp>EURGBP BGN Curncy</stp>
        <stp>SP_VOL_SURF_MID</stp>
        <stp>[Fichier Market data Bloomberg Multicurve 30122016.xlsm]Volatilites FX!R40C17</stp>
        <stp>REFERENCE_DATE</stp>
        <stp>20161230</stp>
        <stp>VOL_SURF_DELTA_OVR</stp>
        <stp>35</stp>
        <stp>VOL_SURF_MTY_OVR</stp>
        <stp>3M</stp>
        <stp>VOL_SURF_CALLPUT_OVR</stp>
        <stp>C</stp>
        <tr r="Q40" s="14"/>
      </tp>
      <tp>
        <v>11.627000000000001</v>
        <stp/>
        <stp>##V3_BDPV12</stp>
        <stp>EURGBP BGN Curncy</stp>
        <stp>SP_VOL_SURF_MID</stp>
        <stp>[Fichier Market data Bloomberg Multicurve 30122016.xlsm]Volatilites FX!R48C17</stp>
        <stp>REFERENCE_DATE</stp>
        <stp>20161230</stp>
        <stp>VOL_SURF_DELTA_OVR</stp>
        <stp>35</stp>
        <stp>VOL_SURF_MTY_OVR</stp>
        <stp>4Y</stp>
        <stp>VOL_SURF_CALLPUT_OVR</stp>
        <stp>C</stp>
        <tr r="Q48" s="14"/>
      </tp>
      <tp>
        <v>11.76</v>
        <stp/>
        <stp>##V3_BDPV12</stp>
        <stp>EURGBP BGN Curncy</stp>
        <stp>SP_VOL_SURF_MID</stp>
        <stp>[Fichier Market data Bloomberg Multicurve 30122016.xlsm]Volatilites FX!R49C17</stp>
        <stp>REFERENCE_DATE</stp>
        <stp>20161230</stp>
        <stp>VOL_SURF_DELTA_OVR</stp>
        <stp>35</stp>
        <stp>VOL_SURF_MTY_OVR</stp>
        <stp>5Y</stp>
        <stp>VOL_SURF_CALLPUT_OVR</stp>
        <stp>C</stp>
        <tr r="Q49" s="14"/>
      </tp>
      <tp>
        <v>10.994</v>
        <stp/>
        <stp>##V3_BDPV12</stp>
        <stp>EURGBP BGN Curncy</stp>
        <stp>SP_VOL_SURF_MID</stp>
        <stp>[Fichier Market data Bloomberg Multicurve 30122016.xlsm]Volatilites FX!R43C17</stp>
        <stp>REFERENCE_DATE</stp>
        <stp>20161230</stp>
        <stp>VOL_SURF_DELTA_OVR</stp>
        <stp>35</stp>
        <stp>VOL_SURF_MTY_OVR</stp>
        <stp>9M</stp>
        <stp>VOL_SURF_CALLPUT_OVR</stp>
        <stp>C</stp>
        <tr r="Q43" s="14"/>
      </tp>
      <tp>
        <v>11.718999999999999</v>
        <stp/>
        <stp>##V3_BDPV12</stp>
        <stp>EURGBP BGN Curncy</stp>
        <stp>SP_VOL_SURF_MID</stp>
        <stp>[Fichier Market data Bloomberg Multicurve 30122016.xlsm]Volatilites FX!R50C17</stp>
        <stp>REFERENCE_DATE</stp>
        <stp>20161230</stp>
        <stp>VOL_SURF_DELTA_OVR</stp>
        <stp>35</stp>
        <stp>VOL_SURF_MTY_OVR</stp>
        <stp>7Y</stp>
        <stp>VOL_SURF_CALLPUT_OVR</stp>
        <stp>C</stp>
        <tr r="Q50" s="14"/>
      </tp>
      <tp t="e">
        <v>#N/A</v>
        <stp/>
        <stp>##V3_BDHV12</stp>
        <stp>CHF12M BGNL Curncy</stp>
        <stp>Mid</stp>
        <stp>30/12/2016</stp>
        <stp>30/12/2016</stp>
        <stp>[Fichier Market data Bloomberg Multicurve.xlsm]Swaps points!R24C18</stp>
        <tr r="R24" s="12"/>
      </tp>
      <tp>
        <v>11.62</v>
        <stp/>
        <stp>##V3_BDPV12</stp>
        <stp>EURGBP BGN Curncy</stp>
        <stp>SP_VOL_SURF_MID</stp>
        <stp>[Fichier Market data Bloomberg Multicurve 30122016.xlsm]Volatilites FX!R50C20</stp>
        <stp>REFERENCE_DATE</stp>
        <stp>20161230</stp>
        <stp>VOL_SURF_DELTA_OVR</stp>
        <stp>25</stp>
        <stp>VOL_SURF_MTY_OVR</stp>
        <stp>7Y</stp>
        <stp>VOL_SURF_CALLPUT_OVR</stp>
        <stp>P</stp>
        <tr r="T50" s="14"/>
      </tp>
      <tp>
        <v>11.839</v>
        <stp/>
        <stp>##V3_BDPV12</stp>
        <stp>EURGBP BGN Curncy</stp>
        <stp>SP_VOL_SURF_MID</stp>
        <stp>[Fichier Market data Bloomberg Multicurve 30122016.xlsm]Volatilites FX!R42C21</stp>
        <stp>REFERENCE_DATE</stp>
        <stp>20161230</stp>
        <stp>VOL_SURF_DELTA_OVR</stp>
        <stp>15</stp>
        <stp>VOL_SURF_MTY_OVR</stp>
        <stp>6M</stp>
        <stp>VOL_SURF_CALLPUT_OVR</stp>
        <stp>C</stp>
        <tr r="U42" s="14"/>
      </tp>
      <tp>
        <v>12.244</v>
        <stp/>
        <stp>##V3_BDPV12</stp>
        <stp>EURGBP BGN Curncy</stp>
        <stp>SP_VOL_SURF_MID</stp>
        <stp>[Fichier Market data Bloomberg Multicurve 30122016.xlsm]Volatilites FX!R46C21</stp>
        <stp>REFERENCE_DATE</stp>
        <stp>20161230</stp>
        <stp>VOL_SURF_DELTA_OVR</stp>
        <stp>15</stp>
        <stp>VOL_SURF_MTY_OVR</stp>
        <stp>2Y</stp>
        <stp>VOL_SURF_CALLPUT_OVR</stp>
        <stp>C</stp>
        <tr r="U46" s="14"/>
      </tp>
      <tp>
        <v>12.625</v>
        <stp/>
        <stp>##V3_BDPV12</stp>
        <stp>EURGBP BGN Curncy</stp>
        <stp>SP_VOL_SURF_MID</stp>
        <stp>[Fichier Market data Bloomberg Multicurve 30122016.xlsm]Volatilites FX!R47C21</stp>
        <stp>REFERENCE_DATE</stp>
        <stp>20161230</stp>
        <stp>VOL_SURF_DELTA_OVR</stp>
        <stp>15</stp>
        <stp>VOL_SURF_MTY_OVR</stp>
        <stp>3Y</stp>
        <stp>VOL_SURF_CALLPUT_OVR</stp>
        <stp>C</stp>
        <tr r="U47" s="14"/>
      </tp>
      <tp>
        <v>11.462</v>
        <stp/>
        <stp>##V3_BDPV12</stp>
        <stp>EURGBP BGN Curncy</stp>
        <stp>SP_VOL_SURF_MID</stp>
        <stp>[Fichier Market data Bloomberg Multicurve 30122016.xlsm]Volatilites FX!R41C21</stp>
        <stp>REFERENCE_DATE</stp>
        <stp>20161230</stp>
        <stp>VOL_SURF_DELTA_OVR</stp>
        <stp>15</stp>
        <stp>VOL_SURF_MTY_OVR</stp>
        <stp>4M</stp>
        <stp>VOL_SURF_CALLPUT_OVR</stp>
        <stp>C</stp>
        <tr r="U41" s="14"/>
      </tp>
      <tp>
        <v>11.968999999999999</v>
        <stp/>
        <stp>##V3_BDPV12</stp>
        <stp>EURGBP BGN Curncy</stp>
        <stp>SP_VOL_SURF_MID</stp>
        <stp>[Fichier Market data Bloomberg Multicurve 30122016.xlsm]Volatilites FX!R44C21</stp>
        <stp>REFERENCE_DATE</stp>
        <stp>20161230</stp>
        <stp>VOL_SURF_DELTA_OVR</stp>
        <stp>15</stp>
        <stp>VOL_SURF_MTY_OVR</stp>
        <stp>1Y</stp>
        <stp>VOL_SURF_CALLPUT_OVR</stp>
        <stp>C</stp>
        <tr r="U44" s="14"/>
      </tp>
      <tp>
        <v>11.054</v>
        <stp/>
        <stp>##V3_BDPV12</stp>
        <stp>EURGBP BGN Curncy</stp>
        <stp>SP_VOL_SURF_MID</stp>
        <stp>[Fichier Market data Bloomberg Multicurve 30122016.xlsm]Volatilites FX!R40C21</stp>
        <stp>REFERENCE_DATE</stp>
        <stp>20161230</stp>
        <stp>VOL_SURF_DELTA_OVR</stp>
        <stp>15</stp>
        <stp>VOL_SURF_MTY_OVR</stp>
        <stp>3M</stp>
        <stp>VOL_SURF_CALLPUT_OVR</stp>
        <stp>C</stp>
        <tr r="U40" s="14"/>
      </tp>
      <tp>
        <v>12.847</v>
        <stp/>
        <stp>##V3_BDPV12</stp>
        <stp>EURGBP BGN Curncy</stp>
        <stp>SP_VOL_SURF_MID</stp>
        <stp>[Fichier Market data Bloomberg Multicurve 30122016.xlsm]Volatilites FX!R48C21</stp>
        <stp>REFERENCE_DATE</stp>
        <stp>20161230</stp>
        <stp>VOL_SURF_DELTA_OVR</stp>
        <stp>15</stp>
        <stp>VOL_SURF_MTY_OVR</stp>
        <stp>4Y</stp>
        <stp>VOL_SURF_CALLPUT_OVR</stp>
        <stp>C</stp>
        <tr r="U48" s="14"/>
      </tp>
      <tp>
        <v>12.981999999999999</v>
        <stp/>
        <stp>##V3_BDPV12</stp>
        <stp>EURGBP BGN Curncy</stp>
        <stp>SP_VOL_SURF_MID</stp>
        <stp>[Fichier Market data Bloomberg Multicurve 30122016.xlsm]Volatilites FX!R49C21</stp>
        <stp>REFERENCE_DATE</stp>
        <stp>20161230</stp>
        <stp>VOL_SURF_DELTA_OVR</stp>
        <stp>15</stp>
        <stp>VOL_SURF_MTY_OVR</stp>
        <stp>5Y</stp>
        <stp>VOL_SURF_CALLPUT_OVR</stp>
        <stp>C</stp>
        <tr r="U49" s="14"/>
      </tp>
      <tp>
        <v>11.927</v>
        <stp/>
        <stp>##V3_BDPV12</stp>
        <stp>EURGBP BGN Curncy</stp>
        <stp>SP_VOL_SURF_MID</stp>
        <stp>[Fichier Market data Bloomberg Multicurve 30122016.xlsm]Volatilites FX!R43C21</stp>
        <stp>REFERENCE_DATE</stp>
        <stp>20161230</stp>
        <stp>VOL_SURF_DELTA_OVR</stp>
        <stp>15</stp>
        <stp>VOL_SURF_MTY_OVR</stp>
        <stp>9M</stp>
        <stp>VOL_SURF_CALLPUT_OVR</stp>
        <stp>C</stp>
        <tr r="U43" s="14"/>
      </tp>
      <tp>
        <v>11.262</v>
        <stp/>
        <stp>##V3_BDPV12</stp>
        <stp>EURGBP BGN Curncy</stp>
        <stp>SP_VOL_SURF_MID</stp>
        <stp>[Fichier Market data Bloomberg Multicurve 30122016.xlsm]Volatilites FX!R42C20</stp>
        <stp>REFERENCE_DATE</stp>
        <stp>20161230</stp>
        <stp>VOL_SURF_DELTA_OVR</stp>
        <stp>25</stp>
        <stp>VOL_SURF_MTY_OVR</stp>
        <stp>6M</stp>
        <stp>VOL_SURF_CALLPUT_OVR</stp>
        <stp>P</stp>
        <tr r="T42" s="14"/>
      </tp>
      <tp>
        <v>11.135</v>
        <stp/>
        <stp>##V3_BDPV12</stp>
        <stp>EURGBP BGN Curncy</stp>
        <stp>SP_VOL_SURF_MID</stp>
        <stp>[Fichier Market data Bloomberg Multicurve 30122016.xlsm]Volatilites FX!R46C20</stp>
        <stp>REFERENCE_DATE</stp>
        <stp>20161230</stp>
        <stp>VOL_SURF_DELTA_OVR</stp>
        <stp>25</stp>
        <stp>VOL_SURF_MTY_OVR</stp>
        <stp>2Y</stp>
        <stp>VOL_SURF_CALLPUT_OVR</stp>
        <stp>P</stp>
        <tr r="T46" s="14"/>
      </tp>
      <tp>
        <v>11.27</v>
        <stp/>
        <stp>##V3_BDPV12</stp>
        <stp>EURGBP BGN Curncy</stp>
        <stp>SP_VOL_SURF_MID</stp>
        <stp>[Fichier Market data Bloomberg Multicurve 30122016.xlsm]Volatilites FX!R47C20</stp>
        <stp>REFERENCE_DATE</stp>
        <stp>20161230</stp>
        <stp>VOL_SURF_DELTA_OVR</stp>
        <stp>25</stp>
        <stp>VOL_SURF_MTY_OVR</stp>
        <stp>3Y</stp>
        <stp>VOL_SURF_CALLPUT_OVR</stp>
        <stp>P</stp>
        <tr r="T47" s="14"/>
      </tp>
      <tp>
        <v>10.92</v>
        <stp/>
        <stp>##V3_BDPV12</stp>
        <stp>EURGBP BGN Curncy</stp>
        <stp>SP_VOL_SURF_MID</stp>
        <stp>[Fichier Market data Bloomberg Multicurve 30122016.xlsm]Volatilites FX!R41C20</stp>
        <stp>REFERENCE_DATE</stp>
        <stp>20161230</stp>
        <stp>VOL_SURF_DELTA_OVR</stp>
        <stp>25</stp>
        <stp>VOL_SURF_MTY_OVR</stp>
        <stp>4M</stp>
        <stp>VOL_SURF_CALLPUT_OVR</stp>
        <stp>P</stp>
        <tr r="T41" s="14"/>
      </tp>
      <tp>
        <v>11.209</v>
        <stp/>
        <stp>##V3_BDPV12</stp>
        <stp>EURGBP BGN Curncy</stp>
        <stp>SP_VOL_SURF_MID</stp>
        <stp>[Fichier Market data Bloomberg Multicurve 30122016.xlsm]Volatilites FX!R44C20</stp>
        <stp>REFERENCE_DATE</stp>
        <stp>20161230</stp>
        <stp>VOL_SURF_DELTA_OVR</stp>
        <stp>25</stp>
        <stp>VOL_SURF_MTY_OVR</stp>
        <stp>1Y</stp>
        <stp>VOL_SURF_CALLPUT_OVR</stp>
        <stp>P</stp>
        <tr r="T44" s="14"/>
      </tp>
      <tp>
        <v>10.57</v>
        <stp/>
        <stp>##V3_BDPV12</stp>
        <stp>EURGBP BGN Curncy</stp>
        <stp>SP_VOL_SURF_MID</stp>
        <stp>[Fichier Market data Bloomberg Multicurve 30122016.xlsm]Volatilites FX!R40C20</stp>
        <stp>REFERENCE_DATE</stp>
        <stp>20161230</stp>
        <stp>VOL_SURF_DELTA_OVR</stp>
        <stp>25</stp>
        <stp>VOL_SURF_MTY_OVR</stp>
        <stp>3M</stp>
        <stp>VOL_SURF_CALLPUT_OVR</stp>
        <stp>P</stp>
        <tr r="T40" s="14"/>
      </tp>
      <tp>
        <v>11.449</v>
        <stp/>
        <stp>##V3_BDPV12</stp>
        <stp>EURGBP BGN Curncy</stp>
        <stp>SP_VOL_SURF_MID</stp>
        <stp>[Fichier Market data Bloomberg Multicurve 30122016.xlsm]Volatilites FX!R48C20</stp>
        <stp>REFERENCE_DATE</stp>
        <stp>20161230</stp>
        <stp>VOL_SURF_DELTA_OVR</stp>
        <stp>25</stp>
        <stp>VOL_SURF_MTY_OVR</stp>
        <stp>4Y</stp>
        <stp>VOL_SURF_CALLPUT_OVR</stp>
        <stp>P</stp>
        <tr r="T48" s="14"/>
      </tp>
      <tp>
        <v>11.56</v>
        <stp/>
        <stp>##V3_BDPV12</stp>
        <stp>EURGBP BGN Curncy</stp>
        <stp>SP_VOL_SURF_MID</stp>
        <stp>[Fichier Market data Bloomberg Multicurve 30122016.xlsm]Volatilites FX!R49C20</stp>
        <stp>REFERENCE_DATE</stp>
        <stp>20161230</stp>
        <stp>VOL_SURF_DELTA_OVR</stp>
        <stp>25</stp>
        <stp>VOL_SURF_MTY_OVR</stp>
        <stp>5Y</stp>
        <stp>VOL_SURF_CALLPUT_OVR</stp>
        <stp>P</stp>
        <tr r="T49" s="14"/>
      </tp>
      <tp>
        <v>11.21</v>
        <stp/>
        <stp>##V3_BDPV12</stp>
        <stp>EURGBP BGN Curncy</stp>
        <stp>SP_VOL_SURF_MID</stp>
        <stp>[Fichier Market data Bloomberg Multicurve 30122016.xlsm]Volatilites FX!R43C20</stp>
        <stp>REFERENCE_DATE</stp>
        <stp>20161230</stp>
        <stp>VOL_SURF_DELTA_OVR</stp>
        <stp>25</stp>
        <stp>VOL_SURF_MTY_OVR</stp>
        <stp>9M</stp>
        <stp>VOL_SURF_CALLPUT_OVR</stp>
        <stp>P</stp>
        <tr r="T43" s="14"/>
      </tp>
      <tp>
        <v>12.962999999999999</v>
        <stp/>
        <stp>##V3_BDPV12</stp>
        <stp>EURGBP BGN Curncy</stp>
        <stp>SP_VOL_SURF_MID</stp>
        <stp>[Fichier Market data Bloomberg Multicurve 30122016.xlsm]Volatilites FX!R50C21</stp>
        <stp>REFERENCE_DATE</stp>
        <stp>20161230</stp>
        <stp>VOL_SURF_DELTA_OVR</stp>
        <stp>15</stp>
        <stp>VOL_SURF_MTY_OVR</stp>
        <stp>7Y</stp>
        <stp>VOL_SURF_CALLPUT_OVR</stp>
        <stp>C</stp>
        <tr r="U50" s="14"/>
      </tp>
      <tp>
        <v>6.39</v>
        <stp/>
        <stp>##V3_BDPV12</stp>
        <stp>EURGBP BGN Curncy</stp>
        <stp>SP_VOL_SURF_MID</stp>
        <stp>[Fichier Market data Bloomberg Multicurve 30122016.xlsm]Volatilites FX!R34C24</stp>
        <stp>REFERENCE_DATE</stp>
        <stp>20161230</stp>
        <stp>VOL_SURF_DELTA_OVR</stp>
        <stp>10</stp>
        <stp>VOL_SURF_MTY_OVR</stp>
        <stp>1D</stp>
        <stp>VOL_SURF_CALLPUT_OVR</stp>
        <stp>P</stp>
        <tr r="X34" s="14"/>
      </tp>
      <tp>
        <v>9.5470000000000006</v>
        <stp/>
        <stp>##V3_BDPV12</stp>
        <stp>EURGBP BGN Curncy</stp>
        <stp>SP_VOL_SURF_MID</stp>
        <stp>[Fichier Market data Bloomberg Multicurve 30122016.xlsm]Volatilites FX!R35C24</stp>
        <stp>REFERENCE_DATE</stp>
        <stp>20161230</stp>
        <stp>VOL_SURF_DELTA_OVR</stp>
        <stp>10</stp>
        <stp>VOL_SURF_MTY_OVR</stp>
        <stp>1W</stp>
        <stp>VOL_SURF_CALLPUT_OVR</stp>
        <stp>P</stp>
        <tr r="X35" s="14"/>
      </tp>
      <tp>
        <v>9.7219999999999995</v>
        <stp/>
        <stp>##V3_BDPV12</stp>
        <stp>EURGBP BGN Curncy</stp>
        <stp>SP_VOL_SURF_MID</stp>
        <stp>[Fichier Market data Bloomberg Multicurve 30122016.xlsm]Volatilites FX!R36C24</stp>
        <stp>REFERENCE_DATE</stp>
        <stp>20161230</stp>
        <stp>VOL_SURF_DELTA_OVR</stp>
        <stp>10</stp>
        <stp>VOL_SURF_MTY_OVR</stp>
        <stp>2W</stp>
        <stp>VOL_SURF_CALLPUT_OVR</stp>
        <stp>P</stp>
        <tr r="X36" s="14"/>
      </tp>
      <tp>
        <v>10.272</v>
        <stp/>
        <stp>##V3_BDPV12</stp>
        <stp>EURGBP BGN Curncy</stp>
        <stp>SP_VOL_SURF_MID</stp>
        <stp>[Fichier Market data Bloomberg Multicurve 30122016.xlsm]Volatilites FX!R37C24</stp>
        <stp>REFERENCE_DATE</stp>
        <stp>20161230</stp>
        <stp>VOL_SURF_DELTA_OVR</stp>
        <stp>10</stp>
        <stp>VOL_SURF_MTY_OVR</stp>
        <stp>3W</stp>
        <stp>VOL_SURF_CALLPUT_OVR</stp>
        <stp>P</stp>
        <tr r="X37" s="14"/>
      </tp>
      <tp>
        <v>11.981</v>
        <stp/>
        <stp>##V3_BDPV12</stp>
        <stp>EURGBP BGN Curncy</stp>
        <stp>SP_VOL_SURF_MID</stp>
        <stp>[Fichier Market data Bloomberg Multicurve 30122016.xlsm]Volatilites FX!R50C22</stp>
        <stp>REFERENCE_DATE</stp>
        <stp>20161230</stp>
        <stp>VOL_SURF_DELTA_OVR</stp>
        <stp>15</stp>
        <stp>VOL_SURF_MTY_OVR</stp>
        <stp>7Y</stp>
        <stp>VOL_SURF_CALLPUT_OVR</stp>
        <stp>P</stp>
        <tr r="V50" s="14"/>
      </tp>
      <tp>
        <v>10.67</v>
        <stp/>
        <stp>##V3_BDPV12</stp>
        <stp>EURGBP BGN Curncy</stp>
        <stp>SP_VOL_SURF_MID</stp>
        <stp>[Fichier Market data Bloomberg Multicurve 30122016.xlsm]Volatilites FX!R38C24</stp>
        <stp>REFERENCE_DATE</stp>
        <stp>20161230</stp>
        <stp>VOL_SURF_DELTA_OVR</stp>
        <stp>10</stp>
        <stp>VOL_SURF_MTY_OVR</stp>
        <stp>1M</stp>
        <stp>VOL_SURF_CALLPUT_OVR</stp>
        <stp>P</stp>
        <tr r="X38" s="14"/>
      </tp>
      <tp>
        <v>10.69</v>
        <stp/>
        <stp>##V3_BDPV12</stp>
        <stp>EURGBP BGN Curncy</stp>
        <stp>SP_VOL_SURF_MID</stp>
        <stp>[Fichier Market data Bloomberg Multicurve 30122016.xlsm]Volatilites FX!R39C24</stp>
        <stp>REFERENCE_DATE</stp>
        <stp>20161230</stp>
        <stp>VOL_SURF_DELTA_OVR</stp>
        <stp>10</stp>
        <stp>VOL_SURF_MTY_OVR</stp>
        <stp>2M</stp>
        <stp>VOL_SURF_CALLPUT_OVR</stp>
        <stp>P</stp>
        <tr r="X39" s="14"/>
      </tp>
      <tp>
        <v>12.26</v>
        <stp/>
        <stp>##V3_BDPV12</stp>
        <stp>EURGBP BGN Curncy</stp>
        <stp>SP_VOL_SURF_MID</stp>
        <stp>[Fichier Market data Bloomberg Multicurve 30122016.xlsm]Volatilites FX!R42C23</stp>
        <stp>REFERENCE_DATE</stp>
        <stp>20161230</stp>
        <stp>VOL_SURF_DELTA_OVR</stp>
        <stp>10</stp>
        <stp>VOL_SURF_MTY_OVR</stp>
        <stp>6M</stp>
        <stp>VOL_SURF_CALLPUT_OVR</stp>
        <stp>C</stp>
        <tr r="W42" s="14"/>
      </tp>
      <tp>
        <v>12.766</v>
        <stp/>
        <stp>##V3_BDPV12</stp>
        <stp>EURGBP BGN Curncy</stp>
        <stp>SP_VOL_SURF_MID</stp>
        <stp>[Fichier Market data Bloomberg Multicurve 30122016.xlsm]Volatilites FX!R46C23</stp>
        <stp>REFERENCE_DATE</stp>
        <stp>20161230</stp>
        <stp>VOL_SURF_DELTA_OVR</stp>
        <stp>10</stp>
        <stp>VOL_SURF_MTY_OVR</stp>
        <stp>2Y</stp>
        <stp>VOL_SURF_CALLPUT_OVR</stp>
        <stp>C</stp>
        <tr r="W46" s="14"/>
      </tp>
      <tp>
        <v>13.193</v>
        <stp/>
        <stp>##V3_BDPV12</stp>
        <stp>EURGBP BGN Curncy</stp>
        <stp>SP_VOL_SURF_MID</stp>
        <stp>[Fichier Market data Bloomberg Multicurve 30122016.xlsm]Volatilites FX!R47C23</stp>
        <stp>REFERENCE_DATE</stp>
        <stp>20161230</stp>
        <stp>VOL_SURF_DELTA_OVR</stp>
        <stp>10</stp>
        <stp>VOL_SURF_MTY_OVR</stp>
        <stp>3Y</stp>
        <stp>VOL_SURF_CALLPUT_OVR</stp>
        <stp>C</stp>
        <tr r="W47" s="14"/>
      </tp>
      <tp>
        <v>11.852</v>
        <stp/>
        <stp>##V3_BDPV12</stp>
        <stp>EURGBP BGN Curncy</stp>
        <stp>SP_VOL_SURF_MID</stp>
        <stp>[Fichier Market data Bloomberg Multicurve 30122016.xlsm]Volatilites FX!R41C23</stp>
        <stp>REFERENCE_DATE</stp>
        <stp>20161230</stp>
        <stp>VOL_SURF_DELTA_OVR</stp>
        <stp>10</stp>
        <stp>VOL_SURF_MTY_OVR</stp>
        <stp>4M</stp>
        <stp>VOL_SURF_CALLPUT_OVR</stp>
        <stp>C</stp>
        <tr r="W41" s="14"/>
      </tp>
      <tp>
        <v>12.467000000000001</v>
        <stp/>
        <stp>##V3_BDPV12</stp>
        <stp>EURGBP BGN Curncy</stp>
        <stp>SP_VOL_SURF_MID</stp>
        <stp>[Fichier Market data Bloomberg Multicurve 30122016.xlsm]Volatilites FX!R44C23</stp>
        <stp>REFERENCE_DATE</stp>
        <stp>20161230</stp>
        <stp>VOL_SURF_DELTA_OVR</stp>
        <stp>10</stp>
        <stp>VOL_SURF_MTY_OVR</stp>
        <stp>1Y</stp>
        <stp>VOL_SURF_CALLPUT_OVR</stp>
        <stp>C</stp>
        <tr r="W44" s="14"/>
      </tp>
      <tp>
        <v>11.385</v>
        <stp/>
        <stp>##V3_BDPV12</stp>
        <stp>EURGBP BGN Curncy</stp>
        <stp>SP_VOL_SURF_MID</stp>
        <stp>[Fichier Market data Bloomberg Multicurve 30122016.xlsm]Volatilites FX!R40C23</stp>
        <stp>REFERENCE_DATE</stp>
        <stp>20161230</stp>
        <stp>VOL_SURF_DELTA_OVR</stp>
        <stp>10</stp>
        <stp>VOL_SURF_MTY_OVR</stp>
        <stp>3M</stp>
        <stp>VOL_SURF_CALLPUT_OVR</stp>
        <stp>C</stp>
        <tr r="W40" s="14"/>
      </tp>
      <tp>
        <v>13.412000000000001</v>
        <stp/>
        <stp>##V3_BDPV12</stp>
        <stp>EURGBP BGN Curncy</stp>
        <stp>SP_VOL_SURF_MID</stp>
        <stp>[Fichier Market data Bloomberg Multicurve 30122016.xlsm]Volatilites FX!R48C23</stp>
        <stp>REFERENCE_DATE</stp>
        <stp>20161230</stp>
        <stp>VOL_SURF_DELTA_OVR</stp>
        <stp>10</stp>
        <stp>VOL_SURF_MTY_OVR</stp>
        <stp>4Y</stp>
        <stp>VOL_SURF_CALLPUT_OVR</stp>
        <stp>C</stp>
        <tr r="W48" s="14"/>
      </tp>
      <tp>
        <v>13.54</v>
        <stp/>
        <stp>##V3_BDPV12</stp>
        <stp>EURGBP BGN Curncy</stp>
        <stp>SP_VOL_SURF_MID</stp>
        <stp>[Fichier Market data Bloomberg Multicurve 30122016.xlsm]Volatilites FX!R49C23</stp>
        <stp>REFERENCE_DATE</stp>
        <stp>20161230</stp>
        <stp>VOL_SURF_DELTA_OVR</stp>
        <stp>10</stp>
        <stp>VOL_SURF_MTY_OVR</stp>
        <stp>5Y</stp>
        <stp>VOL_SURF_CALLPUT_OVR</stp>
        <stp>C</stp>
        <tr r="W49" s="14"/>
      </tp>
      <tp>
        <v>12.406000000000001</v>
        <stp/>
        <stp>##V3_BDPV12</stp>
        <stp>EURGBP BGN Curncy</stp>
        <stp>SP_VOL_SURF_MID</stp>
        <stp>[Fichier Market data Bloomberg Multicurve 30122016.xlsm]Volatilites FX!R43C23</stp>
        <stp>REFERENCE_DATE</stp>
        <stp>20161230</stp>
        <stp>VOL_SURF_DELTA_OVR</stp>
        <stp>10</stp>
        <stp>VOL_SURF_MTY_OVR</stp>
        <stp>9M</stp>
        <stp>VOL_SURF_CALLPUT_OVR</stp>
        <stp>C</stp>
        <tr r="W43" s="14"/>
      </tp>
      <tp>
        <v>11.352</v>
        <stp/>
        <stp>##V3_BDPV12</stp>
        <stp>EURGBP BGN Curncy</stp>
        <stp>SP_VOL_SURF_MID</stp>
        <stp>[Fichier Market data Bloomberg Multicurve 30122016.xlsm]Volatilites FX!R41C22</stp>
        <stp>REFERENCE_DATE</stp>
        <stp>20161230</stp>
        <stp>VOL_SURF_DELTA_OVR</stp>
        <stp>15</stp>
        <stp>VOL_SURF_MTY_OVR</stp>
        <stp>4M</stp>
        <stp>VOL_SURF_CALLPUT_OVR</stp>
        <stp>P</stp>
        <tr r="V41" s="14"/>
      </tp>
      <tp>
        <v>11.746</v>
        <stp/>
        <stp>##V3_BDPV12</stp>
        <stp>EURGBP BGN Curncy</stp>
        <stp>SP_VOL_SURF_MID</stp>
        <stp>[Fichier Market data Bloomberg Multicurve 30122016.xlsm]Volatilites FX!R44C22</stp>
        <stp>REFERENCE_DATE</stp>
        <stp>20161230</stp>
        <stp>VOL_SURF_DELTA_OVR</stp>
        <stp>15</stp>
        <stp>VOL_SURF_MTY_OVR</stp>
        <stp>1Y</stp>
        <stp>VOL_SURF_CALLPUT_OVR</stp>
        <stp>P</stp>
        <tr r="V44" s="14"/>
      </tp>
      <tp>
        <v>11.731</v>
        <stp/>
        <stp>##V3_BDPV12</stp>
        <stp>EURGBP BGN Curncy</stp>
        <stp>SP_VOL_SURF_MID</stp>
        <stp>[Fichier Market data Bloomberg Multicurve 30122016.xlsm]Volatilites FX!R42C22</stp>
        <stp>REFERENCE_DATE</stp>
        <stp>20161230</stp>
        <stp>VOL_SURF_DELTA_OVR</stp>
        <stp>15</stp>
        <stp>VOL_SURF_MTY_OVR</stp>
        <stp>6M</stp>
        <stp>VOL_SURF_CALLPUT_OVR</stp>
        <stp>P</stp>
        <tr r="V42" s="14"/>
      </tp>
      <tp>
        <v>11.601000000000001</v>
        <stp/>
        <stp>##V3_BDPV12</stp>
        <stp>EURGBP BGN Curncy</stp>
        <stp>SP_VOL_SURF_MID</stp>
        <stp>[Fichier Market data Bloomberg Multicurve 30122016.xlsm]Volatilites FX!R46C22</stp>
        <stp>REFERENCE_DATE</stp>
        <stp>20161230</stp>
        <stp>VOL_SURF_DELTA_OVR</stp>
        <stp>15</stp>
        <stp>VOL_SURF_MTY_OVR</stp>
        <stp>2Y</stp>
        <stp>VOL_SURF_CALLPUT_OVR</stp>
        <stp>P</stp>
        <tr r="V46" s="14"/>
      </tp>
      <tp>
        <v>11.685</v>
        <stp/>
        <stp>##V3_BDPV12</stp>
        <stp>EURGBP BGN Curncy</stp>
        <stp>SP_VOL_SURF_MID</stp>
        <stp>[Fichier Market data Bloomberg Multicurve 30122016.xlsm]Volatilites FX!R47C22</stp>
        <stp>REFERENCE_DATE</stp>
        <stp>20161230</stp>
        <stp>VOL_SURF_DELTA_OVR</stp>
        <stp>15</stp>
        <stp>VOL_SURF_MTY_OVR</stp>
        <stp>3Y</stp>
        <stp>VOL_SURF_CALLPUT_OVR</stp>
        <stp>P</stp>
        <tr r="V47" s="14"/>
      </tp>
      <tp>
        <v>10.936</v>
        <stp/>
        <stp>##V3_BDPV12</stp>
        <stp>EURGBP BGN Curncy</stp>
        <stp>SP_VOL_SURF_MID</stp>
        <stp>[Fichier Market data Bloomberg Multicurve 30122016.xlsm]Volatilites FX!R40C22</stp>
        <stp>REFERENCE_DATE</stp>
        <stp>20161230</stp>
        <stp>VOL_SURF_DELTA_OVR</stp>
        <stp>15</stp>
        <stp>VOL_SURF_MTY_OVR</stp>
        <stp>3M</stp>
        <stp>VOL_SURF_CALLPUT_OVR</stp>
        <stp>P</stp>
        <tr r="V40" s="14"/>
      </tp>
      <tp>
        <v>11.847</v>
        <stp/>
        <stp>##V3_BDPV12</stp>
        <stp>EURGBP BGN Curncy</stp>
        <stp>SP_VOL_SURF_MID</stp>
        <stp>[Fichier Market data Bloomberg Multicurve 30122016.xlsm]Volatilites FX!R48C22</stp>
        <stp>REFERENCE_DATE</stp>
        <stp>20161230</stp>
        <stp>VOL_SURF_DELTA_OVR</stp>
        <stp>15</stp>
        <stp>VOL_SURF_MTY_OVR</stp>
        <stp>4Y</stp>
        <stp>VOL_SURF_CALLPUT_OVR</stp>
        <stp>P</stp>
        <tr r="V48" s="14"/>
      </tp>
      <tp>
        <v>11.957000000000001</v>
        <stp/>
        <stp>##V3_BDPV12</stp>
        <stp>EURGBP BGN Curncy</stp>
        <stp>SP_VOL_SURF_MID</stp>
        <stp>[Fichier Market data Bloomberg Multicurve 30122016.xlsm]Volatilites FX!R49C22</stp>
        <stp>REFERENCE_DATE</stp>
        <stp>20161230</stp>
        <stp>VOL_SURF_DELTA_OVR</stp>
        <stp>15</stp>
        <stp>VOL_SURF_MTY_OVR</stp>
        <stp>5Y</stp>
        <stp>VOL_SURF_CALLPUT_OVR</stp>
        <stp>P</stp>
        <tr r="V49" s="14"/>
      </tp>
      <tp>
        <v>11.737</v>
        <stp/>
        <stp>##V3_BDPV12</stp>
        <stp>EURGBP BGN Curncy</stp>
        <stp>SP_VOL_SURF_MID</stp>
        <stp>[Fichier Market data Bloomberg Multicurve 30122016.xlsm]Volatilites FX!R43C22</stp>
        <stp>REFERENCE_DATE</stp>
        <stp>20161230</stp>
        <stp>VOL_SURF_DELTA_OVR</stp>
        <stp>15</stp>
        <stp>VOL_SURF_MTY_OVR</stp>
        <stp>9M</stp>
        <stp>VOL_SURF_CALLPUT_OVR</stp>
        <stp>P</stp>
        <tr r="V43" s="14"/>
      </tp>
      <tp>
        <v>13.568</v>
        <stp/>
        <stp>##V3_BDPV12</stp>
        <stp>EURGBP BGN Curncy</stp>
        <stp>SP_VOL_SURF_MID</stp>
        <stp>[Fichier Market data Bloomberg Multicurve 30122016.xlsm]Volatilites FX!R50C23</stp>
        <stp>REFERENCE_DATE</stp>
        <stp>20161230</stp>
        <stp>VOL_SURF_DELTA_OVR</stp>
        <stp>10</stp>
        <stp>VOL_SURF_MTY_OVR</stp>
        <stp>7Y</stp>
        <stp>VOL_SURF_CALLPUT_OVR</stp>
        <stp>C</stp>
        <tr r="W50" s="14"/>
      </tp>
      <tp>
        <v>6.2839999999999998</v>
        <stp/>
        <stp>##V3_BDPV12</stp>
        <stp>EURGBP BGN Curncy</stp>
        <stp>SP_VOL_SURF_MID</stp>
        <stp>[Fichier Market data Bloomberg Multicurve 30122016.xlsm]Volatilites FX!R34C22</stp>
        <stp>REFERENCE_DATE</stp>
        <stp>20161230</stp>
        <stp>VOL_SURF_DELTA_OVR</stp>
        <stp>15</stp>
        <stp>VOL_SURF_MTY_OVR</stp>
        <stp>1D</stp>
        <stp>VOL_SURF_CALLPUT_OVR</stp>
        <stp>P</stp>
        <tr r="V34" s="14"/>
      </tp>
      <tp>
        <v>9.25</v>
        <stp/>
        <stp>##V3_BDPV12</stp>
        <stp>EURGBP BGN Curncy</stp>
        <stp>SP_VOL_SURF_MID</stp>
        <stp>[Fichier Market data Bloomberg Multicurve 30122016.xlsm]Volatilites FX!R35C22</stp>
        <stp>REFERENCE_DATE</stp>
        <stp>20161230</stp>
        <stp>VOL_SURF_DELTA_OVR</stp>
        <stp>15</stp>
        <stp>VOL_SURF_MTY_OVR</stp>
        <stp>1W</stp>
        <stp>VOL_SURF_CALLPUT_OVR</stp>
        <stp>P</stp>
        <tr r="V35" s="14"/>
      </tp>
      <tp>
        <v>9.4819999999999993</v>
        <stp/>
        <stp>##V3_BDPV12</stp>
        <stp>EURGBP BGN Curncy</stp>
        <stp>SP_VOL_SURF_MID</stp>
        <stp>[Fichier Market data Bloomberg Multicurve 30122016.xlsm]Volatilites FX!R36C22</stp>
        <stp>REFERENCE_DATE</stp>
        <stp>20161230</stp>
        <stp>VOL_SURF_DELTA_OVR</stp>
        <stp>15</stp>
        <stp>VOL_SURF_MTY_OVR</stp>
        <stp>2W</stp>
        <stp>VOL_SURF_CALLPUT_OVR</stp>
        <stp>P</stp>
        <tr r="V36" s="14"/>
      </tp>
      <tp>
        <v>10.016999999999999</v>
        <stp/>
        <stp>##V3_BDPV12</stp>
        <stp>EURGBP BGN Curncy</stp>
        <stp>SP_VOL_SURF_MID</stp>
        <stp>[Fichier Market data Bloomberg Multicurve 30122016.xlsm]Volatilites FX!R37C22</stp>
        <stp>REFERENCE_DATE</stp>
        <stp>20161230</stp>
        <stp>VOL_SURF_DELTA_OVR</stp>
        <stp>15</stp>
        <stp>VOL_SURF_MTY_OVR</stp>
        <stp>3W</stp>
        <stp>VOL_SURF_CALLPUT_OVR</stp>
        <stp>P</stp>
        <tr r="V37" s="14"/>
      </tp>
      <tp>
        <v>12.292</v>
        <stp/>
        <stp>##V3_BDPV12</stp>
        <stp>EURGBP BGN Curncy</stp>
        <stp>SP_VOL_SURF_MID</stp>
        <stp>[Fichier Market data Bloomberg Multicurve 30122016.xlsm]Volatilites FX!R50C24</stp>
        <stp>REFERENCE_DATE</stp>
        <stp>20161230</stp>
        <stp>VOL_SURF_DELTA_OVR</stp>
        <stp>10</stp>
        <stp>VOL_SURF_MTY_OVR</stp>
        <stp>7Y</stp>
        <stp>VOL_SURF_CALLPUT_OVR</stp>
        <stp>P</stp>
        <tr r="X50" s="14"/>
      </tp>
      <tp>
        <v>10.409000000000001</v>
        <stp/>
        <stp>##V3_BDPV12</stp>
        <stp>EURGBP BGN Curncy</stp>
        <stp>SP_VOL_SURF_MID</stp>
        <stp>[Fichier Market data Bloomberg Multicurve 30122016.xlsm]Volatilites FX!R38C22</stp>
        <stp>REFERENCE_DATE</stp>
        <stp>20161230</stp>
        <stp>VOL_SURF_DELTA_OVR</stp>
        <stp>15</stp>
        <stp>VOL_SURF_MTY_OVR</stp>
        <stp>1M</stp>
        <stp>VOL_SURF_CALLPUT_OVR</stp>
        <stp>P</stp>
        <tr r="V38" s="14"/>
      </tp>
      <tp>
        <v>10.42</v>
        <stp/>
        <stp>##V3_BDPV12</stp>
        <stp>EURGBP BGN Curncy</stp>
        <stp>SP_VOL_SURF_MID</stp>
        <stp>[Fichier Market data Bloomberg Multicurve 30122016.xlsm]Volatilites FX!R39C22</stp>
        <stp>REFERENCE_DATE</stp>
        <stp>20161230</stp>
        <stp>VOL_SURF_DELTA_OVR</stp>
        <stp>15</stp>
        <stp>VOL_SURF_MTY_OVR</stp>
        <stp>2M</stp>
        <stp>VOL_SURF_CALLPUT_OVR</stp>
        <stp>P</stp>
        <tr r="V39" s="14"/>
      </tp>
      <tp>
        <v>11.717000000000001</v>
        <stp/>
        <stp>##V3_BDPV12</stp>
        <stp>EURGBP BGN Curncy</stp>
        <stp>SP_VOL_SURF_MID</stp>
        <stp>[Fichier Market data Bloomberg Multicurve 30122016.xlsm]Volatilites FX!R41C24</stp>
        <stp>REFERENCE_DATE</stp>
        <stp>20161230</stp>
        <stp>VOL_SURF_DELTA_OVR</stp>
        <stp>10</stp>
        <stp>VOL_SURF_MTY_OVR</stp>
        <stp>4M</stp>
        <stp>VOL_SURF_CALLPUT_OVR</stp>
        <stp>P</stp>
        <tr r="X41" s="14"/>
      </tp>
      <tp>
        <v>12.212</v>
        <stp/>
        <stp>##V3_BDPV12</stp>
        <stp>EURGBP BGN Curncy</stp>
        <stp>SP_VOL_SURF_MID</stp>
        <stp>[Fichier Market data Bloomberg Multicurve 30122016.xlsm]Volatilites FX!R44C24</stp>
        <stp>REFERENCE_DATE</stp>
        <stp>20161230</stp>
        <stp>VOL_SURF_DELTA_OVR</stp>
        <stp>10</stp>
        <stp>VOL_SURF_MTY_OVR</stp>
        <stp>1Y</stp>
        <stp>VOL_SURF_CALLPUT_OVR</stp>
        <stp>P</stp>
        <tr r="X44" s="14"/>
      </tp>
      <tp>
        <v>12.14</v>
        <stp/>
        <stp>##V3_BDPV12</stp>
        <stp>EURGBP BGN Curncy</stp>
        <stp>SP_VOL_SURF_MID</stp>
        <stp>[Fichier Market data Bloomberg Multicurve 30122016.xlsm]Volatilites FX!R42C24</stp>
        <stp>REFERENCE_DATE</stp>
        <stp>20161230</stp>
        <stp>VOL_SURF_DELTA_OVR</stp>
        <stp>10</stp>
        <stp>VOL_SURF_MTY_OVR</stp>
        <stp>6M</stp>
        <stp>VOL_SURF_CALLPUT_OVR</stp>
        <stp>P</stp>
        <tr r="X42" s="14"/>
      </tp>
      <tp>
        <v>12.013999999999999</v>
        <stp/>
        <stp>##V3_BDPV12</stp>
        <stp>EURGBP BGN Curncy</stp>
        <stp>SP_VOL_SURF_MID</stp>
        <stp>[Fichier Market data Bloomberg Multicurve 30122016.xlsm]Volatilites FX!R46C24</stp>
        <stp>REFERENCE_DATE</stp>
        <stp>20161230</stp>
        <stp>VOL_SURF_DELTA_OVR</stp>
        <stp>10</stp>
        <stp>VOL_SURF_MTY_OVR</stp>
        <stp>2Y</stp>
        <stp>VOL_SURF_CALLPUT_OVR</stp>
        <stp>P</stp>
        <tr r="X46" s="14"/>
      </tp>
      <tp>
        <v>12.048</v>
        <stp/>
        <stp>##V3_BDPV12</stp>
        <stp>EURGBP BGN Curncy</stp>
        <stp>SP_VOL_SURF_MID</stp>
        <stp>[Fichier Market data Bloomberg Multicurve 30122016.xlsm]Volatilites FX!R47C24</stp>
        <stp>REFERENCE_DATE</stp>
        <stp>20161230</stp>
        <stp>VOL_SURF_DELTA_OVR</stp>
        <stp>10</stp>
        <stp>VOL_SURF_MTY_OVR</stp>
        <stp>3Y</stp>
        <stp>VOL_SURF_CALLPUT_OVR</stp>
        <stp>P</stp>
        <tr r="X47" s="14"/>
      </tp>
      <tp>
        <v>11.244999999999999</v>
        <stp/>
        <stp>##V3_BDPV12</stp>
        <stp>EURGBP BGN Curncy</stp>
        <stp>SP_VOL_SURF_MID</stp>
        <stp>[Fichier Market data Bloomberg Multicurve 30122016.xlsm]Volatilites FX!R40C24</stp>
        <stp>REFERENCE_DATE</stp>
        <stp>20161230</stp>
        <stp>VOL_SURF_DELTA_OVR</stp>
        <stp>10</stp>
        <stp>VOL_SURF_MTY_OVR</stp>
        <stp>3M</stp>
        <stp>VOL_SURF_CALLPUT_OVR</stp>
        <stp>P</stp>
        <tr r="X40" s="14"/>
      </tp>
      <tp>
        <v>12.202</v>
        <stp/>
        <stp>##V3_BDPV12</stp>
        <stp>EURGBP BGN Curncy</stp>
        <stp>SP_VOL_SURF_MID</stp>
        <stp>[Fichier Market data Bloomberg Multicurve 30122016.xlsm]Volatilites FX!R48C24</stp>
        <stp>REFERENCE_DATE</stp>
        <stp>20161230</stp>
        <stp>VOL_SURF_DELTA_OVR</stp>
        <stp>10</stp>
        <stp>VOL_SURF_MTY_OVR</stp>
        <stp>4Y</stp>
        <stp>VOL_SURF_CALLPUT_OVR</stp>
        <stp>P</stp>
        <tr r="X48" s="14"/>
      </tp>
      <tp>
        <v>12.31</v>
        <stp/>
        <stp>##V3_BDPV12</stp>
        <stp>EURGBP BGN Curncy</stp>
        <stp>SP_VOL_SURF_MID</stp>
        <stp>[Fichier Market data Bloomberg Multicurve 30122016.xlsm]Volatilites FX!R49C24</stp>
        <stp>REFERENCE_DATE</stp>
        <stp>20161230</stp>
        <stp>VOL_SURF_DELTA_OVR</stp>
        <stp>10</stp>
        <stp>VOL_SURF_MTY_OVR</stp>
        <stp>5Y</stp>
        <stp>VOL_SURF_CALLPUT_OVR</stp>
        <stp>P</stp>
        <tr r="X49" s="14"/>
      </tp>
      <tp>
        <v>12.199</v>
        <stp/>
        <stp>##V3_BDPV12</stp>
        <stp>EURGBP BGN Curncy</stp>
        <stp>SP_VOL_SURF_MID</stp>
        <stp>[Fichier Market data Bloomberg Multicurve 30122016.xlsm]Volatilites FX!R43C24</stp>
        <stp>REFERENCE_DATE</stp>
        <stp>20161230</stp>
        <stp>VOL_SURF_DELTA_OVR</stp>
        <stp>10</stp>
        <stp>VOL_SURF_MTY_OVR</stp>
        <stp>9M</stp>
        <stp>VOL_SURF_CALLPUT_OVR</stp>
        <stp>P</stp>
        <tr r="X43" s="14"/>
      </tp>
      <tp>
        <v>9.6470000000000002</v>
        <stp/>
        <stp>##V3_BDPV12</stp>
        <stp>EURGBP BGN Curncy</stp>
        <stp>SP_VOL_SURF_MID</stp>
        <stp>[Fichier Market data Bloomberg Multicurve 30122016.xlsm]Volatilites FX!R35C23</stp>
        <stp>REFERENCE_DATE</stp>
        <stp>20161230</stp>
        <stp>VOL_SURF_DELTA_OVR</stp>
        <stp>10</stp>
        <stp>VOL_SURF_MTY_OVR</stp>
        <stp>1W</stp>
        <stp>VOL_SURF_CALLPUT_OVR</stp>
        <stp>C</stp>
        <tr r="W35" s="14"/>
      </tp>
      <tp>
        <v>9.8520000000000003</v>
        <stp/>
        <stp>##V3_BDPV12</stp>
        <stp>EURGBP BGN Curncy</stp>
        <stp>SP_VOL_SURF_MID</stp>
        <stp>[Fichier Market data Bloomberg Multicurve 30122016.xlsm]Volatilites FX!R36C23</stp>
        <stp>REFERENCE_DATE</stp>
        <stp>20161230</stp>
        <stp>VOL_SURF_DELTA_OVR</stp>
        <stp>10</stp>
        <stp>VOL_SURF_MTY_OVR</stp>
        <stp>2W</stp>
        <stp>VOL_SURF_CALLPUT_OVR</stp>
        <stp>C</stp>
        <tr r="W36" s="14"/>
      </tp>
      <tp>
        <v>10.347</v>
        <stp/>
        <stp>##V3_BDPV12</stp>
        <stp>EURGBP BGN Curncy</stp>
        <stp>SP_VOL_SURF_MID</stp>
        <stp>[Fichier Market data Bloomberg Multicurve 30122016.xlsm]Volatilites FX!R37C23</stp>
        <stp>REFERENCE_DATE</stp>
        <stp>20161230</stp>
        <stp>VOL_SURF_DELTA_OVR</stp>
        <stp>10</stp>
        <stp>VOL_SURF_MTY_OVR</stp>
        <stp>3W</stp>
        <stp>VOL_SURF_CALLPUT_OVR</stp>
        <stp>C</stp>
        <tr r="W37" s="14"/>
      </tp>
      <tp>
        <v>6.47</v>
        <stp/>
        <stp>##V3_BDPV12</stp>
        <stp>EURGBP BGN Curncy</stp>
        <stp>SP_VOL_SURF_MID</stp>
        <stp>[Fichier Market data Bloomberg Multicurve 30122016.xlsm]Volatilites FX!R34C23</stp>
        <stp>REFERENCE_DATE</stp>
        <stp>20161230</stp>
        <stp>VOL_SURF_DELTA_OVR</stp>
        <stp>10</stp>
        <stp>VOL_SURF_MTY_OVR</stp>
        <stp>1D</stp>
        <stp>VOL_SURF_CALLPUT_OVR</stp>
        <stp>C</stp>
        <tr r="W34" s="14"/>
      </tp>
      <tp>
        <v>10.785</v>
        <stp/>
        <stp>##V3_BDPV12</stp>
        <stp>EURGBP BGN Curncy</stp>
        <stp>SP_VOL_SURF_MID</stp>
        <stp>[Fichier Market data Bloomberg Multicurve 30122016.xlsm]Volatilites FX!R39C23</stp>
        <stp>REFERENCE_DATE</stp>
        <stp>20161230</stp>
        <stp>VOL_SURF_DELTA_OVR</stp>
        <stp>10</stp>
        <stp>VOL_SURF_MTY_OVR</stp>
        <stp>2M</stp>
        <stp>VOL_SURF_CALLPUT_OVR</stp>
        <stp>C</stp>
        <tr r="W39" s="14"/>
      </tp>
      <tp>
        <v>10.7</v>
        <stp/>
        <stp>##V3_BDPV12</stp>
        <stp>EURGBP BGN Curncy</stp>
        <stp>SP_VOL_SURF_MID</stp>
        <stp>[Fichier Market data Bloomberg Multicurve 30122016.xlsm]Volatilites FX!R38C23</stp>
        <stp>REFERENCE_DATE</stp>
        <stp>20161230</stp>
        <stp>VOL_SURF_DELTA_OVR</stp>
        <stp>10</stp>
        <stp>VOL_SURF_MTY_OVR</stp>
        <stp>1M</stp>
        <stp>VOL_SURF_CALLPUT_OVR</stp>
        <stp>C</stp>
        <tr r="W38" s="14"/>
      </tp>
      <tp t="s">
        <v>#N/A N/A</v>
        <stp/>
        <stp>##V3_BDHV12</stp>
        <stp>SFCV1   BBIR Curncy</stp>
        <stp>Mid</stp>
        <stp>30/12/2016</stp>
        <stp>30/12/2016</stp>
        <stp>[Fichier Market data Bloomberg Multicurve 30122016.xlsm]Volatilites Caps!R65C4</stp>
        <tr r="D65" s="10"/>
      </tp>
      <tp>
        <v>8.9120000000000008</v>
        <stp/>
        <stp>##V3_BDPV12</stp>
        <stp>EURGBP BGN Curncy</stp>
        <stp>SP_VOL_SURF_MID</stp>
        <stp>[Fichier Market data Bloomberg Multicurve 30122016.xlsm]Volatilites FX!R35C20</stp>
        <stp>REFERENCE_DATE</stp>
        <stp>20161230</stp>
        <stp>VOL_SURF_DELTA_OVR</stp>
        <stp>25</stp>
        <stp>VOL_SURF_MTY_OVR</stp>
        <stp>1W</stp>
        <stp>VOL_SURF_CALLPUT_OVR</stp>
        <stp>P</stp>
        <tr r="T35" s="14"/>
      </tp>
      <tp>
        <v>9.2059999999999995</v>
        <stp/>
        <stp>##V3_BDPV12</stp>
        <stp>EURGBP BGN Curncy</stp>
        <stp>SP_VOL_SURF_MID</stp>
        <stp>[Fichier Market data Bloomberg Multicurve 30122016.xlsm]Volatilites FX!R36C20</stp>
        <stp>REFERENCE_DATE</stp>
        <stp>20161230</stp>
        <stp>VOL_SURF_DELTA_OVR</stp>
        <stp>25</stp>
        <stp>VOL_SURF_MTY_OVR</stp>
        <stp>2W</stp>
        <stp>VOL_SURF_CALLPUT_OVR</stp>
        <stp>P</stp>
        <tr r="T36" s="14"/>
      </tp>
      <tp>
        <v>9.7140000000000004</v>
        <stp/>
        <stp>##V3_BDPV12</stp>
        <stp>EURGBP BGN Curncy</stp>
        <stp>SP_VOL_SURF_MID</stp>
        <stp>[Fichier Market data Bloomberg Multicurve 30122016.xlsm]Volatilites FX!R37C20</stp>
        <stp>REFERENCE_DATE</stp>
        <stp>20161230</stp>
        <stp>VOL_SURF_DELTA_OVR</stp>
        <stp>25</stp>
        <stp>VOL_SURF_MTY_OVR</stp>
        <stp>3W</stp>
        <stp>VOL_SURF_CALLPUT_OVR</stp>
        <stp>P</stp>
        <tr r="T37" s="14"/>
      </tp>
      <tp>
        <v>6.1550000000000002</v>
        <stp/>
        <stp>##V3_BDPV12</stp>
        <stp>EURGBP BGN Curncy</stp>
        <stp>SP_VOL_SURF_MID</stp>
        <stp>[Fichier Market data Bloomberg Multicurve 30122016.xlsm]Volatilites FX!R34C20</stp>
        <stp>REFERENCE_DATE</stp>
        <stp>20161230</stp>
        <stp>VOL_SURF_DELTA_OVR</stp>
        <stp>25</stp>
        <stp>VOL_SURF_MTY_OVR</stp>
        <stp>1D</stp>
        <stp>VOL_SURF_CALLPUT_OVR</stp>
        <stp>P</stp>
        <tr r="T34" s="14"/>
      </tp>
      <tp>
        <v>10.1</v>
        <stp/>
        <stp>##V3_BDPV12</stp>
        <stp>EURGBP BGN Curncy</stp>
        <stp>SP_VOL_SURF_MID</stp>
        <stp>[Fichier Market data Bloomberg Multicurve 30122016.xlsm]Volatilites FX!R39C20</stp>
        <stp>REFERENCE_DATE</stp>
        <stp>20161230</stp>
        <stp>VOL_SURF_DELTA_OVR</stp>
        <stp>25</stp>
        <stp>VOL_SURF_MTY_OVR</stp>
        <stp>2M</stp>
        <stp>VOL_SURF_CALLPUT_OVR</stp>
        <stp>P</stp>
        <tr r="T39" s="14"/>
      </tp>
      <tp>
        <v>10.098000000000001</v>
        <stp/>
        <stp>##V3_BDPV12</stp>
        <stp>EURGBP BGN Curncy</stp>
        <stp>SP_VOL_SURF_MID</stp>
        <stp>[Fichier Market data Bloomberg Multicurve 30122016.xlsm]Volatilites FX!R38C20</stp>
        <stp>REFERENCE_DATE</stp>
        <stp>20161230</stp>
        <stp>VOL_SURF_DELTA_OVR</stp>
        <stp>25</stp>
        <stp>VOL_SURF_MTY_OVR</stp>
        <stp>1M</stp>
        <stp>VOL_SURF_CALLPUT_OVR</stp>
        <stp>P</stp>
        <tr r="T38" s="14"/>
      </tp>
      <tp>
        <v>9.34</v>
        <stp/>
        <stp>##V3_BDPV12</stp>
        <stp>EURGBP BGN Curncy</stp>
        <stp>SP_VOL_SURF_MID</stp>
        <stp>[Fichier Market data Bloomberg Multicurve 30122016.xlsm]Volatilites FX!R35C21</stp>
        <stp>REFERENCE_DATE</stp>
        <stp>20161230</stp>
        <stp>VOL_SURF_DELTA_OVR</stp>
        <stp>15</stp>
        <stp>VOL_SURF_MTY_OVR</stp>
        <stp>1W</stp>
        <stp>VOL_SURF_CALLPUT_OVR</stp>
        <stp>C</stp>
        <tr r="U35" s="14"/>
      </tp>
      <tp>
        <v>9.5920000000000005</v>
        <stp/>
        <stp>##V3_BDPV12</stp>
        <stp>EURGBP BGN Curncy</stp>
        <stp>SP_VOL_SURF_MID</stp>
        <stp>[Fichier Market data Bloomberg Multicurve 30122016.xlsm]Volatilites FX!R36C21</stp>
        <stp>REFERENCE_DATE</stp>
        <stp>20161230</stp>
        <stp>VOL_SURF_DELTA_OVR</stp>
        <stp>15</stp>
        <stp>VOL_SURF_MTY_OVR</stp>
        <stp>2W</stp>
        <stp>VOL_SURF_CALLPUT_OVR</stp>
        <stp>C</stp>
        <tr r="U36" s="14"/>
      </tp>
      <tp>
        <v>10.082000000000001</v>
        <stp/>
        <stp>##V3_BDPV12</stp>
        <stp>EURGBP BGN Curncy</stp>
        <stp>SP_VOL_SURF_MID</stp>
        <stp>[Fichier Market data Bloomberg Multicurve 30122016.xlsm]Volatilites FX!R37C21</stp>
        <stp>REFERENCE_DATE</stp>
        <stp>20161230</stp>
        <stp>VOL_SURF_DELTA_OVR</stp>
        <stp>15</stp>
        <stp>VOL_SURF_MTY_OVR</stp>
        <stp>3W</stp>
        <stp>VOL_SURF_CALLPUT_OVR</stp>
        <stp>C</stp>
        <tr r="U37" s="14"/>
      </tp>
      <tp>
        <v>6.351</v>
        <stp/>
        <stp>##V3_BDPV12</stp>
        <stp>EURGBP BGN Curncy</stp>
        <stp>SP_VOL_SURF_MID</stp>
        <stp>[Fichier Market data Bloomberg Multicurve 30122016.xlsm]Volatilites FX!R34C21</stp>
        <stp>REFERENCE_DATE</stp>
        <stp>20161230</stp>
        <stp>VOL_SURF_DELTA_OVR</stp>
        <stp>15</stp>
        <stp>VOL_SURF_MTY_OVR</stp>
        <stp>1D</stp>
        <stp>VOL_SURF_CALLPUT_OVR</stp>
        <stp>C</stp>
        <tr r="U34" s="14"/>
      </tp>
      <tp>
        <v>10.494999999999999</v>
        <stp/>
        <stp>##V3_BDPV12</stp>
        <stp>EURGBP BGN Curncy</stp>
        <stp>SP_VOL_SURF_MID</stp>
        <stp>[Fichier Market data Bloomberg Multicurve 30122016.xlsm]Volatilites FX!R39C21</stp>
        <stp>REFERENCE_DATE</stp>
        <stp>20161230</stp>
        <stp>VOL_SURF_DELTA_OVR</stp>
        <stp>15</stp>
        <stp>VOL_SURF_MTY_OVR</stp>
        <stp>2M</stp>
        <stp>VOL_SURF_CALLPUT_OVR</stp>
        <stp>C</stp>
        <tr r="U39" s="14"/>
      </tp>
      <tp>
        <v>10.436</v>
        <stp/>
        <stp>##V3_BDPV12</stp>
        <stp>EURGBP BGN Curncy</stp>
        <stp>SP_VOL_SURF_MID</stp>
        <stp>[Fichier Market data Bloomberg Multicurve 30122016.xlsm]Volatilites FX!R38C21</stp>
        <stp>REFERENCE_DATE</stp>
        <stp>20161230</stp>
        <stp>VOL_SURF_DELTA_OVR</stp>
        <stp>15</stp>
        <stp>VOL_SURF_MTY_OVR</stp>
        <stp>1M</stp>
        <stp>VOL_SURF_CALLPUT_OVR</stp>
        <stp>C</stp>
        <tr r="U38" s="14"/>
      </tp>
      <tp t="e">
        <v>#N/A</v>
        <stp/>
        <stp>##V3_BDHV12</stp>
        <stp>JYEU10M CMPL Curncy</stp>
        <stp>Mid</stp>
        <stp>30/12/2016</stp>
        <stp>30/12/2016</stp>
        <stp>[Fichier Market data Bloomberg Multicurve.xlsm]Swaps points!R22C42</stp>
        <tr r="AP22" s="12"/>
      </tp>
      <tp t="e">
        <v>#N/A</v>
        <stp/>
        <stp>##V3_BDHV12</stp>
        <stp>BPEU12M BGNL Curncy</stp>
        <stp>Mid</stp>
        <stp>30/12/2016</stp>
        <stp>30/12/2016</stp>
        <stp>[Fichier Market data Bloomberg Multicurve.xlsm]Swaps points!R24C30</stp>
        <tr r="AD24" s="12"/>
      </tp>
      <tp t="e">
        <v>#N/A</v>
        <stp/>
        <stp>##V3_BDHV12</stp>
        <stp>JYEU11M CMPL Curncy</stp>
        <stp>Mid</stp>
        <stp>30/12/2016</stp>
        <stp>30/12/2016</stp>
        <stp>[Fichier Market data Bloomberg Multicurve.xlsm]Swaps points!R23C42</stp>
        <tr r="AP23" s="12"/>
      </tp>
      <tp t="e">
        <v>#N/A</v>
        <stp/>
        <stp>##V3_BDHV12</stp>
        <stp>EURCHFV7Y BGN Curncy</stp>
        <stp>Mid</stp>
        <stp>30/12/2016</stp>
        <stp>30/12/2016</stp>
        <stp>[Fichier Market data Bloomberg Multicurve.xlsm]Volatilites FX!R73C16</stp>
        <tr r="P73" s="14"/>
      </tp>
      <tp t="e">
        <v>#N/A</v>
        <stp/>
        <stp>##V3_BDHV12</stp>
        <stp>EURCHFV4Y BGN Curncy</stp>
        <stp>Mid</stp>
        <stp>30/12/2016</stp>
        <stp>30/12/2016</stp>
        <stp>[Fichier Market data Bloomberg Multicurve.xlsm]Volatilites FX!R71C16</stp>
        <tr r="P71" s="14"/>
      </tp>
      <tp t="e">
        <v>#N/A</v>
        <stp/>
        <stp>##V3_BDHV12</stp>
        <stp>EURCHFV5Y BGN Curncy</stp>
        <stp>Mid</stp>
        <stp>30/12/2016</stp>
        <stp>30/12/2016</stp>
        <stp>[Fichier Market data Bloomberg Multicurve.xlsm]Volatilites FX!R72C16</stp>
        <tr r="P72" s="14"/>
      </tp>
      <tp t="e">
        <v>#N/A</v>
        <stp/>
        <stp>##V3_BDHV12</stp>
        <stp>EURCHFV3Y BGN Curncy</stp>
        <stp>Mid</stp>
        <stp>30/12/2016</stp>
        <stp>30/12/2016</stp>
        <stp>[Fichier Market data Bloomberg Multicurve.xlsm]Volatilites FX!R70C16</stp>
        <tr r="P70" s="14"/>
      </tp>
      <tp t="e">
        <v>#N/A</v>
        <stp/>
        <stp>##V3_BDHV12</stp>
        <stp>EURCHFV2Y BGN Curncy</stp>
        <stp>Mid</stp>
        <stp>30/12/2016</stp>
        <stp>30/12/2016</stp>
        <stp>[Fichier Market data Bloomberg Multicurve.xlsm]Volatilites FX!R69C16</stp>
        <tr r="P69" s="14"/>
      </tp>
      <tp t="e">
        <v>#N/A</v>
        <stp/>
        <stp>##V3_BDHV12</stp>
        <stp>EURCHFV1Y BGN Curncy</stp>
        <stp>Mid</stp>
        <stp>30/12/2016</stp>
        <stp>30/12/2016</stp>
        <stp>[Fichier Market data Bloomberg Multicurve.xlsm]Volatilites FX!R67C16</stp>
        <tr r="P67" s="14"/>
      </tp>
      <tp t="e">
        <v>#N/A</v>
        <stp/>
        <stp>##V3_BDHV12</stp>
        <stp>GBP10Y BGNL Curncy</stp>
        <stp>Mid</stp>
        <stp>30/12/2016</stp>
        <stp>30/12/2016</stp>
        <stp>[Fichier Market data Bloomberg Multicurve.xlsm]Swaps points!R36C12</stp>
        <tr r="L36" s="12"/>
      </tp>
      <tp t="e">
        <v>#N/A</v>
        <stp/>
        <stp>##V3_BDHV12</stp>
        <stp>EURJPYV18M BGN Curncy</stp>
        <stp>Mid</stp>
        <stp>30/12/2016</stp>
        <stp>30/12/2016</stp>
        <stp>[Fichier Market data Bloomberg Multicurve.xlsm]Volatilites FX!R91C16</stp>
        <tr r="P91" s="14"/>
      </tp>
      <tp t="e">
        <v>#N/A</v>
        <stp/>
        <stp>##V3_BDHV12</stp>
        <stp>GBP10M BGNL Curncy</stp>
        <stp>Mid</stp>
        <stp>30/12/2016</stp>
        <stp>30/12/2016</stp>
        <stp>[Fichier Market data Bloomberg Multicurve.xlsm]Swaps points!R22C12</stp>
        <tr r="L22" s="12"/>
      </tp>
      <tp t="e">
        <v>#N/A</v>
        <stp/>
        <stp>##V3_BDHV12</stp>
        <stp>BPEU15M BGNL Curncy</stp>
        <stp>Mid</stp>
        <stp>30/12/2016</stp>
        <stp>30/12/2016</stp>
        <stp>[Fichier Market data Bloomberg Multicurve.xlsm]Swaps points!R25C30</stp>
        <tr r="AD25" s="12"/>
      </tp>
      <tp t="e">
        <v>#N/A</v>
        <stp/>
        <stp>##V3_BDHV12</stp>
        <stp>CHF15M BGNL Curncy</stp>
        <stp>Mid</stp>
        <stp>30/12/2016</stp>
        <stp>30/12/2016</stp>
        <stp>[Fichier Market data Bloomberg Multicurve.xlsm]Swaps points!R25C18</stp>
        <tr r="R25" s="12"/>
      </tp>
      <tp t="e">
        <v>#N/A</v>
        <stp/>
        <stp>##V3_BDHV12</stp>
        <stp>GBP21M BGNL Curncy</stp>
        <stp>Mid</stp>
        <stp>30/12/2016</stp>
        <stp>30/12/2016</stp>
        <stp>[Fichier Market data Bloomberg Multicurve.xlsm]Swaps points!R27C12</stp>
        <tr r="L27" s="12"/>
      </tp>
      <tp t="e">
        <v>#N/A</v>
        <stp/>
        <stp>##V3_BDHV12</stp>
        <stp>GBP11M BGNL Curncy</stp>
        <stp>Mid</stp>
        <stp>30/12/2016</stp>
        <stp>30/12/2016</stp>
        <stp>[Fichier Market data Bloomberg Multicurve.xlsm]Swaps points!R23C12</stp>
        <tr r="L23" s="12"/>
      </tp>
      <tp t="e">
        <v>#N/A</v>
        <stp/>
        <stp>##V3_BDPV12</stp>
        <stp>EURJPY BGN Curncy</stp>
        <stp>SP_VOL_SURF_MID</stp>
        <stp>[Fichier Market data Bloomberg Multicurve.xlsm]Volatilites FX!R91C19</stp>
        <stp>REFERENCE_DATE</stp>
        <stp>20161230</stp>
        <stp>VOL_SURF_DELTA_OVR</stp>
        <stp>25</stp>
        <stp>VOL_SURF_MTY_OVR</stp>
        <stp>18M</stp>
        <stp>VOL_SURF_CALLPUT_OVR</stp>
        <stp>C</stp>
        <tr r="S91" s="14"/>
      </tp>
      <tp t="e">
        <v>#N/A</v>
        <stp/>
        <stp>##V3_BDPV12</stp>
        <stp>EURJPY BGN Curncy</stp>
        <stp>SP_VOL_SURF_MID</stp>
        <stp>[Fichier Market data Bloomberg Multicurve.xlsm]Volatilites FX!R97C19</stp>
        <stp>REFERENCE_DATE</stp>
        <stp>20161230</stp>
        <stp>VOL_SURF_DELTA_OVR</stp>
        <stp>25</stp>
        <stp>VOL_SURF_MTY_OVR</stp>
        <stp>10Y</stp>
        <stp>VOL_SURF_CALLPUT_OVR</stp>
        <stp>C</stp>
        <tr r="S97" s="14"/>
      </tp>
      <tp t="e">
        <v>#N/A</v>
        <stp/>
        <stp>##V3_BDHV12</stp>
        <stp>GBP12M BGNL Curncy</stp>
        <stp>Mid</stp>
        <stp>30/12/2016</stp>
        <stp>30/12/2016</stp>
        <stp>[Fichier Market data Bloomberg Multicurve.xlsm]Swaps points!R24C12</stp>
        <tr r="L24" s="12"/>
      </tp>
      <tp t="e">
        <v>#N/A</v>
        <stp/>
        <stp>##V3_BDHV12</stp>
        <stp>SFEBS8  Curncy</stp>
        <stp>Mid</stp>
        <stp>30/12/2016</stp>
        <stp>30/12/2016</stp>
        <stp>[Fichier Market data Bloomberg Multicurve.xlsm]basis!R17C11</stp>
        <tr r="K17" s="13"/>
      </tp>
      <tp t="e">
        <v>#N/A</v>
        <stp/>
        <stp>##V3_BDHV12</stp>
        <stp>SFSW1V3 CMPN Curncy</stp>
        <stp>Mid</stp>
        <stp>30/12/2016</stp>
        <stp>30/12/2016</stp>
        <stp>[Fichier Market data Bloomberg Multicurve.xlsm]Swap Rates!R10C28</stp>
        <tr r="AB10" s="11"/>
      </tp>
      <tp t="e">
        <v>#N/A</v>
        <stp/>
        <stp>##V3_BDHV12</stp>
        <stp>SFSW2V3 CMPN Curncy</stp>
        <stp>Mid</stp>
        <stp>30/12/2016</stp>
        <stp>30/12/2016</stp>
        <stp>[Fichier Market data Bloomberg Multicurve.xlsm]Swap Rates!R11C28</stp>
        <tr r="AB11" s="11"/>
      </tp>
      <tp t="e">
        <v>#N/A</v>
        <stp/>
        <stp>##V3_BDHV12</stp>
        <stp>SFSW3V3 CMPN Curncy</stp>
        <stp>Mid</stp>
        <stp>30/12/2016</stp>
        <stp>30/12/2016</stp>
        <stp>[Fichier Market data Bloomberg Multicurve.xlsm]Swap Rates!R12C28</stp>
        <tr r="AB12" s="11"/>
      </tp>
      <tp t="e">
        <v>#N/A</v>
        <stp/>
        <stp>##V3_BDHV12</stp>
        <stp>SFSW4V3 CMPN Curncy</stp>
        <stp>Mid</stp>
        <stp>30/12/2016</stp>
        <stp>30/12/2016</stp>
        <stp>[Fichier Market data Bloomberg Multicurve.xlsm]Swap Rates!R13C28</stp>
        <tr r="AB13" s="11"/>
      </tp>
      <tp t="e">
        <v>#N/A</v>
        <stp/>
        <stp>##V3_BDHV12</stp>
        <stp>SFSW5V3 CMPN Curncy</stp>
        <stp>Mid</stp>
        <stp>30/12/2016</stp>
        <stp>30/12/2016</stp>
        <stp>[Fichier Market data Bloomberg Multicurve.xlsm]Swap Rates!R14C28</stp>
        <tr r="AB14" s="11"/>
      </tp>
      <tp t="e">
        <v>#N/A</v>
        <stp/>
        <stp>##V3_BDHV12</stp>
        <stp>SFSW6V3 CMPN Curncy</stp>
        <stp>Mid</stp>
        <stp>30/12/2016</stp>
        <stp>30/12/2016</stp>
        <stp>[Fichier Market data Bloomberg Multicurve.xlsm]Swap Rates!R15C28</stp>
        <tr r="AB15" s="11"/>
      </tp>
      <tp t="e">
        <v>#N/A</v>
        <stp/>
        <stp>##V3_BDHV12</stp>
        <stp>SFSW7V3 CMPN Curncy</stp>
        <stp>Mid</stp>
        <stp>30/12/2016</stp>
        <stp>30/12/2016</stp>
        <stp>[Fichier Market data Bloomberg Multicurve.xlsm]Swap Rates!R16C28</stp>
        <tr r="AB16" s="11"/>
      </tp>
      <tp t="e">
        <v>#N/A</v>
        <stp/>
        <stp>##V3_BDHV12</stp>
        <stp>SFSW8V3 CMPN Curncy</stp>
        <stp>Mid</stp>
        <stp>30/12/2016</stp>
        <stp>30/12/2016</stp>
        <stp>[Fichier Market data Bloomberg Multicurve.xlsm]Swap Rates!R17C28</stp>
        <tr r="AB17" s="11"/>
      </tp>
      <tp t="e">
        <v>#N/A</v>
        <stp/>
        <stp>##V3_BDHV12</stp>
        <stp>SFSW9V3 CMPN Curncy</stp>
        <stp>Mid</stp>
        <stp>30/12/2016</stp>
        <stp>30/12/2016</stp>
        <stp>[Fichier Market data Bloomberg Multicurve.xlsm]Swap Rates!R18C28</stp>
        <tr r="AB18" s="11"/>
      </tp>
      <tp t="e">
        <v>#N/A</v>
        <stp/>
        <stp>##V3_BDPV12</stp>
        <stp>EURJPY BGN Curncy</stp>
        <stp>SP_VOL_SURF_MID</stp>
        <stp>[Fichier Market data Bloomberg Multicurve.xlsm]Volatilites FX!R91C18</stp>
        <stp>REFERENCE_DATE</stp>
        <stp>20161230</stp>
        <stp>VOL_SURF_DELTA_OVR</stp>
        <stp>35</stp>
        <stp>VOL_SURF_MTY_OVR</stp>
        <stp>18M</stp>
        <stp>VOL_SURF_CALLPUT_OVR</stp>
        <stp>P</stp>
        <tr r="R91" s="14"/>
      </tp>
      <tp t="e">
        <v>#N/A</v>
        <stp/>
        <stp>##V3_BDPV12</stp>
        <stp>EURJPY BGN Curncy</stp>
        <stp>SP_VOL_SURF_MID</stp>
        <stp>[Fichier Market data Bloomberg Multicurve.xlsm]Volatilites FX!R97C18</stp>
        <stp>REFERENCE_DATE</stp>
        <stp>20161230</stp>
        <stp>VOL_SURF_DELTA_OVR</stp>
        <stp>35</stp>
        <stp>VOL_SURF_MTY_OVR</stp>
        <stp>10Y</stp>
        <stp>VOL_SURF_CALLPUT_OVR</stp>
        <stp>P</stp>
        <tr r="R97" s="14"/>
      </tp>
      <tp t="e">
        <v>#N/A</v>
        <stp/>
        <stp>##V3_BDHV12</stp>
        <stp>EURGBPV1W BGN Curncy</stp>
        <stp>Mid</stp>
        <stp>30/12/2016</stp>
        <stp>30/12/2016</stp>
        <stp>[Fichier Market data Bloomberg Multicurve.xlsm]Volatilites FX!R35C16</stp>
        <tr r="P35" s="14"/>
      </tp>
      <tp t="e">
        <v>#N/A</v>
        <stp/>
        <stp>##V3_BDHV12</stp>
        <stp>EURGBPV2W BGN Curncy</stp>
        <stp>Mid</stp>
        <stp>30/12/2016</stp>
        <stp>30/12/2016</stp>
        <stp>[Fichier Market data Bloomberg Multicurve.xlsm]Volatilites FX!R36C16</stp>
        <tr r="P36" s="14"/>
      </tp>
      <tp t="e">
        <v>#N/A</v>
        <stp/>
        <stp>##V3_BDHV12</stp>
        <stp>EURGBPV3W BGN Curncy</stp>
        <stp>Mid</stp>
        <stp>30/12/2016</stp>
        <stp>30/12/2016</stp>
        <stp>[Fichier Market data Bloomberg Multicurve.xlsm]Volatilites FX!R37C16</stp>
        <tr r="P37" s="14"/>
      </tp>
      <tp t="e">
        <v>#N/A</v>
        <stp/>
        <stp>##V3_BDHV12</stp>
        <stp>SFEBS9  Curncy</stp>
        <stp>Mid</stp>
        <stp>30/12/2016</stp>
        <stp>30/12/2016</stp>
        <stp>[Fichier Market data Bloomberg Multicurve.xlsm]basis!R18C11</stp>
        <tr r="K18" s="13"/>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EUR!$EV$13:$EV$46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EUR!$EW$13:$EW$46</c:f>
              <c:numCache>
                <c:formatCode>General</c:formatCode>
                <c:ptCount val="34"/>
                <c:pt idx="0">
                  <c:v>-1.2217529026436136E-2</c:v>
                </c:pt>
                <c:pt idx="1">
                  <c:v>-1.6120079743316862E-2</c:v>
                </c:pt>
                <c:pt idx="2">
                  <c:v>-1.901017798916893E-2</c:v>
                </c:pt>
                <c:pt idx="3">
                  <c:v>-1.6009186071590964E-2</c:v>
                </c:pt>
                <c:pt idx="4">
                  <c:v>-1.2424170369560561E-2</c:v>
                </c:pt>
                <c:pt idx="5">
                  <c:v>-1.1118535806165619E-2</c:v>
                </c:pt>
                <c:pt idx="6">
                  <c:v>-1.2354810699087837E-2</c:v>
                </c:pt>
                <c:pt idx="7">
                  <c:v>-1.1790552958896305E-2</c:v>
                </c:pt>
                <c:pt idx="8">
                  <c:v>-1.1449609241012682E-2</c:v>
                </c:pt>
                <c:pt idx="9">
                  <c:v>-1.141631781381236E-2</c:v>
                </c:pt>
                <c:pt idx="10">
                  <c:v>-1.1159216977293385E-2</c:v>
                </c:pt>
                <c:pt idx="11">
                  <c:v>-1.1300097912727014E-2</c:v>
                </c:pt>
                <c:pt idx="12">
                  <c:v>-1.1333158144095745E-2</c:v>
                </c:pt>
                <c:pt idx="13">
                  <c:v>-1.1208318855938426E-2</c:v>
                </c:pt>
                <c:pt idx="14">
                  <c:v>-1.1309461921370945E-2</c:v>
                </c:pt>
                <c:pt idx="15">
                  <c:v>-7.8747480976700396E-3</c:v>
                </c:pt>
                <c:pt idx="16">
                  <c:v>-7.6824008169488946E-3</c:v>
                </c:pt>
                <c:pt idx="17">
                  <c:v>-9.6678392435061624E-3</c:v>
                </c:pt>
                <c:pt idx="18">
                  <c:v>-9.1210561101900227E-3</c:v>
                </c:pt>
                <c:pt idx="19">
                  <c:v>-8.2167352433330683E-3</c:v>
                </c:pt>
                <c:pt idx="20">
                  <c:v>-7.0833318855557078E-3</c:v>
                </c:pt>
                <c:pt idx="21">
                  <c:v>-5.6855383448133978E-3</c:v>
                </c:pt>
                <c:pt idx="22">
                  <c:v>-4.429165534797011E-3</c:v>
                </c:pt>
                <c:pt idx="23">
                  <c:v>-3.1256549811539695E-3</c:v>
                </c:pt>
                <c:pt idx="24">
                  <c:v>-1.9462201654091053E-3</c:v>
                </c:pt>
                <c:pt idx="25">
                  <c:v>-1.046068344205512E-3</c:v>
                </c:pt>
                <c:pt idx="26">
                  <c:v>3.0587352424551811E-4</c:v>
                </c:pt>
                <c:pt idx="27">
                  <c:v>1.1261520333268201E-3</c:v>
                </c:pt>
                <c:pt idx="28">
                  <c:v>1.9488531624686813E-3</c:v>
                </c:pt>
                <c:pt idx="29">
                  <c:v>2.7583173910322987E-3</c:v>
                </c:pt>
                <c:pt idx="30">
                  <c:v>5.268466289111551E-3</c:v>
                </c:pt>
                <c:pt idx="31">
                  <c:v>7.0353018188384431E-3</c:v>
                </c:pt>
                <c:pt idx="32">
                  <c:v>6.4130888548262557E-3</c:v>
                </c:pt>
                <c:pt idx="33">
                  <c:v>6.0388310215259942E-3</c:v>
                </c:pt>
              </c:numCache>
            </c:numRef>
          </c:val>
          <c:smooth val="0"/>
        </c:ser>
        <c:ser>
          <c:idx val="1"/>
          <c:order val="1"/>
          <c:spPr>
            <a:ln w="28575" cap="rnd">
              <a:solidFill>
                <a:schemeClr val="accent2"/>
              </a:solidFill>
              <a:round/>
            </a:ln>
            <a:effectLst/>
          </c:spPr>
          <c:marker>
            <c:symbol val="none"/>
          </c:marker>
          <c:cat>
            <c:numRef>
              <c:f>EUR!$EV$13:$EV$46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EUR!$EX$13:$EX$46</c:f>
              <c:numCache>
                <c:formatCode>General</c:formatCode>
                <c:ptCount val="34"/>
                <c:pt idx="0">
                  <c:v>-1.0963917615872676E-3</c:v>
                </c:pt>
                <c:pt idx="1">
                  <c:v>-1.6433802888489168E-3</c:v>
                </c:pt>
                <c:pt idx="2">
                  <c:v>-3.5420757289834626E-3</c:v>
                </c:pt>
                <c:pt idx="3">
                  <c:v>-3.5405749393402353E-3</c:v>
                </c:pt>
                <c:pt idx="4">
                  <c:v>-3.5261195794660249E-3</c:v>
                </c:pt>
                <c:pt idx="5">
                  <c:v>-3.4608253689041302E-3</c:v>
                </c:pt>
                <c:pt idx="6">
                  <c:v>-3.5127248806235967E-3</c:v>
                </c:pt>
                <c:pt idx="7">
                  <c:v>-3.5558749238170373E-3</c:v>
                </c:pt>
                <c:pt idx="8">
                  <c:v>-3.5709906139276271E-3</c:v>
                </c:pt>
                <c:pt idx="9">
                  <c:v>-3.4965221088587572E-3</c:v>
                </c:pt>
                <c:pt idx="10">
                  <c:v>-3.4998459133644966E-3</c:v>
                </c:pt>
                <c:pt idx="11">
                  <c:v>-3.521058659109344E-3</c:v>
                </c:pt>
                <c:pt idx="12">
                  <c:v>-3.4962938520175513E-3</c:v>
                </c:pt>
                <c:pt idx="13">
                  <c:v>-3.4971403551034008E-3</c:v>
                </c:pt>
                <c:pt idx="14">
                  <c:v>-3.4879931375492168E-3</c:v>
                </c:pt>
                <c:pt idx="15">
                  <c:v>-3.4874524110073413E-3</c:v>
                </c:pt>
                <c:pt idx="16">
                  <c:v>-3.3717375418205187E-3</c:v>
                </c:pt>
                <c:pt idx="17">
                  <c:v>-3.0427378415912587E-3</c:v>
                </c:pt>
                <c:pt idx="18">
                  <c:v>-2.5205368146327123E-3</c:v>
                </c:pt>
                <c:pt idx="19">
                  <c:v>-1.657926839177204E-3</c:v>
                </c:pt>
                <c:pt idx="20">
                  <c:v>-5.4031143469845944E-4</c:v>
                </c:pt>
                <c:pt idx="21">
                  <c:v>7.2624653760078317E-4</c:v>
                </c:pt>
                <c:pt idx="22">
                  <c:v>2.0338642195520951E-3</c:v>
                </c:pt>
                <c:pt idx="23">
                  <c:v>3.4382652038893458E-3</c:v>
                </c:pt>
                <c:pt idx="24">
                  <c:v>4.6366901180476816E-3</c:v>
                </c:pt>
                <c:pt idx="25">
                  <c:v>5.5403906909734513E-3</c:v>
                </c:pt>
                <c:pt idx="26">
                  <c:v>6.6825904766660837E-3</c:v>
                </c:pt>
                <c:pt idx="27">
                  <c:v>7.4386256681115981E-3</c:v>
                </c:pt>
                <c:pt idx="28">
                  <c:v>8.1885358253939167E-3</c:v>
                </c:pt>
                <c:pt idx="29">
                  <c:v>8.910564196135784E-3</c:v>
                </c:pt>
                <c:pt idx="30">
                  <c:v>1.0707421948462192E-2</c:v>
                </c:pt>
                <c:pt idx="31">
                  <c:v>1.1835910272691041E-2</c:v>
                </c:pt>
                <c:pt idx="32">
                  <c:v>1.1814459503682651E-2</c:v>
                </c:pt>
                <c:pt idx="33">
                  <c:v>1.1201340481018729E-2</c:v>
                </c:pt>
              </c:numCache>
            </c:numRef>
          </c:val>
          <c:smooth val="0"/>
        </c:ser>
        <c:dLbls>
          <c:showLegendKey val="0"/>
          <c:showVal val="0"/>
          <c:showCatName val="0"/>
          <c:showSerName val="0"/>
          <c:showPercent val="0"/>
          <c:showBubbleSize val="0"/>
        </c:dLbls>
        <c:marker val="1"/>
        <c:smooth val="0"/>
        <c:axId val="213072128"/>
        <c:axId val="213078016"/>
      </c:lineChart>
      <c:dateAx>
        <c:axId val="213072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78016"/>
        <c:crosses val="autoZero"/>
        <c:auto val="1"/>
        <c:lblOffset val="100"/>
        <c:baseTimeUnit val="days"/>
      </c:dateAx>
      <c:valAx>
        <c:axId val="21307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7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USD!$BH$13:$BH$46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USD!$BI$13:$BI$46</c:f>
              <c:numCache>
                <c:formatCode>General</c:formatCode>
                <c:ptCount val="34"/>
                <c:pt idx="0">
                  <c:v>1.3479844222018311E-2</c:v>
                </c:pt>
                <c:pt idx="1">
                  <c:v>1.7964316031653382E-2</c:v>
                </c:pt>
                <c:pt idx="2">
                  <c:v>2.2522453525102737E-2</c:v>
                </c:pt>
                <c:pt idx="3">
                  <c:v>1.9403273282587286E-2</c:v>
                </c:pt>
                <c:pt idx="4">
                  <c:v>1.6142870886740157E-2</c:v>
                </c:pt>
                <c:pt idx="5">
                  <c:v>1.4545159658194917E-2</c:v>
                </c:pt>
                <c:pt idx="6">
                  <c:v>1.5774201835039747E-2</c:v>
                </c:pt>
                <c:pt idx="7">
                  <c:v>1.5370802743853051E-2</c:v>
                </c:pt>
                <c:pt idx="8">
                  <c:v>1.5103083430757502E-2</c:v>
                </c:pt>
                <c:pt idx="9">
                  <c:v>1.5310263531813417E-2</c:v>
                </c:pt>
                <c:pt idx="10">
                  <c:v>1.532001866978705E-2</c:v>
                </c:pt>
                <c:pt idx="11">
                  <c:v>1.5667580134541614E-2</c:v>
                </c:pt>
                <c:pt idx="12">
                  <c:v>1.5916445703348714E-2</c:v>
                </c:pt>
                <c:pt idx="13">
                  <c:v>1.6083983642998012E-2</c:v>
                </c:pt>
                <c:pt idx="14">
                  <c:v>1.632397264085772E-2</c:v>
                </c:pt>
                <c:pt idx="15">
                  <c:v>1.6424573148762833E-2</c:v>
                </c:pt>
                <c:pt idx="16">
                  <c:v>1.8798440507626579E-2</c:v>
                </c:pt>
                <c:pt idx="17">
                  <c:v>2.0817948771055521E-2</c:v>
                </c:pt>
                <c:pt idx="18">
                  <c:v>2.2330029046374975E-2</c:v>
                </c:pt>
                <c:pt idx="19">
                  <c:v>2.361595696007155E-2</c:v>
                </c:pt>
                <c:pt idx="20">
                  <c:v>2.4659305168996327E-2</c:v>
                </c:pt>
                <c:pt idx="21">
                  <c:v>2.5544138742476595E-2</c:v>
                </c:pt>
                <c:pt idx="22">
                  <c:v>2.6306597992842327E-2</c:v>
                </c:pt>
                <c:pt idx="23">
                  <c:v>2.7087846662419257E-2</c:v>
                </c:pt>
                <c:pt idx="24">
                  <c:v>2.7740457167479006E-2</c:v>
                </c:pt>
                <c:pt idx="25">
                  <c:v>2.8201027543084907E-2</c:v>
                </c:pt>
                <c:pt idx="26">
                  <c:v>2.8354781050952477E-2</c:v>
                </c:pt>
                <c:pt idx="27">
                  <c:v>2.8577961975177833E-2</c:v>
                </c:pt>
                <c:pt idx="28">
                  <c:v>2.881089337017597E-2</c:v>
                </c:pt>
                <c:pt idx="29">
                  <c:v>2.9000767018098082E-2</c:v>
                </c:pt>
                <c:pt idx="30">
                  <c:v>2.8864474725783271E-2</c:v>
                </c:pt>
                <c:pt idx="31">
                  <c:v>2.8573717258819294E-2</c:v>
                </c:pt>
                <c:pt idx="32">
                  <c:v>3.0096642666640885E-2</c:v>
                </c:pt>
                <c:pt idx="33">
                  <c:v>3.0132539026836578E-2</c:v>
                </c:pt>
              </c:numCache>
            </c:numRef>
          </c:val>
          <c:smooth val="0"/>
        </c:ser>
        <c:ser>
          <c:idx val="1"/>
          <c:order val="1"/>
          <c:spPr>
            <a:ln w="28575" cap="rnd">
              <a:solidFill>
                <a:schemeClr val="accent2"/>
              </a:solidFill>
              <a:round/>
            </a:ln>
            <a:effectLst/>
          </c:spPr>
          <c:marker>
            <c:symbol val="none"/>
          </c:marker>
          <c:cat>
            <c:numRef>
              <c:f>USD!$BH$13:$BH$46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USD!$BJ$13:$BJ$46</c:f>
              <c:numCache>
                <c:formatCode>General</c:formatCode>
                <c:ptCount val="34"/>
                <c:pt idx="0">
                  <c:v>2.1964247110712876E-3</c:v>
                </c:pt>
                <c:pt idx="1">
                  <c:v>3.2032946014060037E-3</c:v>
                </c:pt>
                <c:pt idx="2">
                  <c:v>6.6497493303441235E-3</c:v>
                </c:pt>
                <c:pt idx="3">
                  <c:v>6.6475677497441765E-3</c:v>
                </c:pt>
                <c:pt idx="4">
                  <c:v>7.0691851105251224E-3</c:v>
                </c:pt>
                <c:pt idx="5">
                  <c:v>6.7490857496466106E-3</c:v>
                </c:pt>
                <c:pt idx="6">
                  <c:v>6.7609781952984171E-3</c:v>
                </c:pt>
                <c:pt idx="7">
                  <c:v>6.9797134329727673E-3</c:v>
                </c:pt>
                <c:pt idx="8">
                  <c:v>7.0768116279555926E-3</c:v>
                </c:pt>
                <c:pt idx="9">
                  <c:v>7.2409993067337197E-3</c:v>
                </c:pt>
                <c:pt idx="10">
                  <c:v>7.5159930108501527E-3</c:v>
                </c:pt>
                <c:pt idx="11">
                  <c:v>7.7387442638487958E-3</c:v>
                </c:pt>
                <c:pt idx="12">
                  <c:v>7.9269126309196025E-3</c:v>
                </c:pt>
                <c:pt idx="13">
                  <c:v>8.2212817010258732E-3</c:v>
                </c:pt>
                <c:pt idx="14">
                  <c:v>8.3470027985290685E-3</c:v>
                </c:pt>
                <c:pt idx="15">
                  <c:v>8.6843839726775673E-3</c:v>
                </c:pt>
                <c:pt idx="16">
                  <c:v>1.1436600277402675E-2</c:v>
                </c:pt>
                <c:pt idx="17">
                  <c:v>1.3746163101649334E-2</c:v>
                </c:pt>
                <c:pt idx="18">
                  <c:v>1.5270101259789337E-2</c:v>
                </c:pt>
                <c:pt idx="19">
                  <c:v>1.6506131533789548E-2</c:v>
                </c:pt>
                <c:pt idx="20">
                  <c:v>1.7479823142497297E-2</c:v>
                </c:pt>
                <c:pt idx="21">
                  <c:v>1.8441962498947362E-2</c:v>
                </c:pt>
                <c:pt idx="22">
                  <c:v>1.9071400300894048E-2</c:v>
                </c:pt>
                <c:pt idx="23">
                  <c:v>1.9664180176453216E-2</c:v>
                </c:pt>
                <c:pt idx="24">
                  <c:v>2.0230627267491474E-2</c:v>
                </c:pt>
                <c:pt idx="25">
                  <c:v>2.0622243868425816E-2</c:v>
                </c:pt>
                <c:pt idx="26">
                  <c:v>2.1016587330567216E-2</c:v>
                </c:pt>
                <c:pt idx="27">
                  <c:v>2.129218176465808E-2</c:v>
                </c:pt>
                <c:pt idx="28">
                  <c:v>2.156633973237243E-2</c:v>
                </c:pt>
                <c:pt idx="29">
                  <c:v>2.1816272665875491E-2</c:v>
                </c:pt>
                <c:pt idx="30">
                  <c:v>2.2439601085489258E-2</c:v>
                </c:pt>
                <c:pt idx="31">
                  <c:v>2.259847638553758E-2</c:v>
                </c:pt>
                <c:pt idx="32">
                  <c:v>2.2242665882858281E-2</c:v>
                </c:pt>
                <c:pt idx="33">
                  <c:v>2.1923727357655798E-2</c:v>
                </c:pt>
              </c:numCache>
            </c:numRef>
          </c:val>
          <c:smooth val="0"/>
        </c:ser>
        <c:dLbls>
          <c:showLegendKey val="0"/>
          <c:showVal val="0"/>
          <c:showCatName val="0"/>
          <c:showSerName val="0"/>
          <c:showPercent val="0"/>
          <c:showBubbleSize val="0"/>
        </c:dLbls>
        <c:marker val="1"/>
        <c:smooth val="0"/>
        <c:axId val="213534976"/>
        <c:axId val="213540864"/>
      </c:lineChart>
      <c:dateAx>
        <c:axId val="213534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40864"/>
        <c:crosses val="autoZero"/>
        <c:auto val="1"/>
        <c:lblOffset val="100"/>
        <c:baseTimeUnit val="days"/>
      </c:dateAx>
      <c:valAx>
        <c:axId val="213540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3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GBP!$EV$13:$EV$46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GBP!$EW$13:$EW$46</c:f>
              <c:numCache>
                <c:formatCode>General</c:formatCode>
                <c:ptCount val="34"/>
                <c:pt idx="0">
                  <c:v>-7.6534330163010589E-3</c:v>
                </c:pt>
                <c:pt idx="1">
                  <c:v>-8.2991126947412619E-3</c:v>
                </c:pt>
                <c:pt idx="2">
                  <c:v>-7.0045730511678617E-3</c:v>
                </c:pt>
                <c:pt idx="3">
                  <c:v>-4.4307995847088222E-3</c:v>
                </c:pt>
                <c:pt idx="4">
                  <c:v>-3.1952247327129424E-3</c:v>
                </c:pt>
                <c:pt idx="5">
                  <c:v>-2.1596367376433001E-3</c:v>
                </c:pt>
                <c:pt idx="6">
                  <c:v>-2.5980982844263645E-3</c:v>
                </c:pt>
                <c:pt idx="7">
                  <c:v>-2.0533280385367503E-3</c:v>
                </c:pt>
                <c:pt idx="8">
                  <c:v>-1.7240421077340251E-3</c:v>
                </c:pt>
                <c:pt idx="9">
                  <c:v>-1.9088163293768945E-3</c:v>
                </c:pt>
                <c:pt idx="10">
                  <c:v>-1.4446540675863151E-3</c:v>
                </c:pt>
                <c:pt idx="11">
                  <c:v>-1.3596118853195227E-3</c:v>
                </c:pt>
                <c:pt idx="12">
                  <c:v>-1.4532842397679824E-3</c:v>
                </c:pt>
                <c:pt idx="13">
                  <c:v>-1.2607530602593009E-3</c:v>
                </c:pt>
                <c:pt idx="14">
                  <c:v>-1.0696924848334621E-3</c:v>
                </c:pt>
                <c:pt idx="15">
                  <c:v>-1.0638626214293249E-3</c:v>
                </c:pt>
                <c:pt idx="16">
                  <c:v>-1.8405910687344828E-4</c:v>
                </c:pt>
                <c:pt idx="17">
                  <c:v>9.834006480740913E-4</c:v>
                </c:pt>
                <c:pt idx="18">
                  <c:v>1.9137795197734972E-3</c:v>
                </c:pt>
                <c:pt idx="19">
                  <c:v>3.0638298324277878E-3</c:v>
                </c:pt>
                <c:pt idx="20">
                  <c:v>4.1452103769052777E-3</c:v>
                </c:pt>
                <c:pt idx="21">
                  <c:v>5.2781575401365053E-3</c:v>
                </c:pt>
                <c:pt idx="22">
                  <c:v>6.0955830421809635E-3</c:v>
                </c:pt>
                <c:pt idx="23">
                  <c:v>6.9115352817952511E-3</c:v>
                </c:pt>
                <c:pt idx="24">
                  <c:v>7.7159121102177613E-3</c:v>
                </c:pt>
                <c:pt idx="25">
                  <c:v>8.2193757159202286E-3</c:v>
                </c:pt>
                <c:pt idx="26">
                  <c:v>8.6339779415956965E-3</c:v>
                </c:pt>
                <c:pt idx="27">
                  <c:v>8.9437838595540602E-3</c:v>
                </c:pt>
                <c:pt idx="28">
                  <c:v>9.2538231511403602E-3</c:v>
                </c:pt>
                <c:pt idx="29">
                  <c:v>9.5465464833308245E-3</c:v>
                </c:pt>
                <c:pt idx="30">
                  <c:v>1.0061783297404408E-2</c:v>
                </c:pt>
                <c:pt idx="31">
                  <c:v>1.037384026754723E-2</c:v>
                </c:pt>
                <c:pt idx="32">
                  <c:v>1.0102368490996808E-2</c:v>
                </c:pt>
                <c:pt idx="33">
                  <c:v>1.0686937174200358E-2</c:v>
                </c:pt>
              </c:numCache>
            </c:numRef>
          </c:val>
          <c:smooth val="0"/>
        </c:ser>
        <c:ser>
          <c:idx val="1"/>
          <c:order val="1"/>
          <c:marker>
            <c:symbol val="none"/>
          </c:marker>
          <c:cat>
            <c:numRef>
              <c:f>GBP!$EV$13:$EV$46</c:f>
              <c:numCache>
                <c:formatCode>m/d/yyyy</c:formatCode>
                <c:ptCount val="34"/>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pt idx="32">
                  <c:v>57343</c:v>
                </c:pt>
                <c:pt idx="33">
                  <c:v>60996</c:v>
                </c:pt>
              </c:numCache>
            </c:numRef>
          </c:cat>
          <c:val>
            <c:numRef>
              <c:f>GBP!$EX$13:$EX$46</c:f>
              <c:numCache>
                <c:formatCode>General</c:formatCode>
                <c:ptCount val="34"/>
                <c:pt idx="0">
                  <c:v>2.1964247110712876E-3</c:v>
                </c:pt>
                <c:pt idx="1">
                  <c:v>1.646115087371447E-3</c:v>
                </c:pt>
                <c:pt idx="2">
                  <c:v>1.8281267343520646E-3</c:v>
                </c:pt>
                <c:pt idx="3">
                  <c:v>2.1410684289595583E-3</c:v>
                </c:pt>
                <c:pt idx="4">
                  <c:v>2.1221679068703647E-3</c:v>
                </c:pt>
                <c:pt idx="5">
                  <c:v>2.1381018299893029E-3</c:v>
                </c:pt>
                <c:pt idx="6">
                  <c:v>2.1524580166771834E-3</c:v>
                </c:pt>
                <c:pt idx="7">
                  <c:v>2.1502176865846323E-3</c:v>
                </c:pt>
                <c:pt idx="8">
                  <c:v>2.2055982433988319E-3</c:v>
                </c:pt>
                <c:pt idx="9">
                  <c:v>2.2218356874721401E-3</c:v>
                </c:pt>
                <c:pt idx="10">
                  <c:v>2.245450409651184E-3</c:v>
                </c:pt>
                <c:pt idx="11">
                  <c:v>2.2347569379870258E-3</c:v>
                </c:pt>
                <c:pt idx="12">
                  <c:v>2.2707512363051574E-3</c:v>
                </c:pt>
                <c:pt idx="13">
                  <c:v>2.2607506324341387E-3</c:v>
                </c:pt>
                <c:pt idx="14">
                  <c:v>2.2799958655956853E-3</c:v>
                </c:pt>
                <c:pt idx="15">
                  <c:v>2.2995888780097395E-3</c:v>
                </c:pt>
                <c:pt idx="16">
                  <c:v>2.6906796420740342E-3</c:v>
                </c:pt>
                <c:pt idx="17">
                  <c:v>3.4331220607721757E-3</c:v>
                </c:pt>
                <c:pt idx="18">
                  <c:v>4.2962508939388133E-3</c:v>
                </c:pt>
                <c:pt idx="19">
                  <c:v>5.2742522599693586E-3</c:v>
                </c:pt>
                <c:pt idx="20">
                  <c:v>6.2818493972176537E-3</c:v>
                </c:pt>
                <c:pt idx="21">
                  <c:v>7.2515488050053367E-3</c:v>
                </c:pt>
                <c:pt idx="22">
                  <c:v>8.139199180387191E-3</c:v>
                </c:pt>
                <c:pt idx="23">
                  <c:v>8.9511597611102722E-3</c:v>
                </c:pt>
                <c:pt idx="24">
                  <c:v>9.695602601067721E-3</c:v>
                </c:pt>
                <c:pt idx="25">
                  <c:v>1.0326371906088205E-2</c:v>
                </c:pt>
                <c:pt idx="26">
                  <c:v>1.0942755664264503E-2</c:v>
                </c:pt>
                <c:pt idx="27">
                  <c:v>1.1377576687844559E-2</c:v>
                </c:pt>
                <c:pt idx="28">
                  <c:v>1.1796551058472993E-2</c:v>
                </c:pt>
                <c:pt idx="29">
                  <c:v>1.220436649255241E-2</c:v>
                </c:pt>
                <c:pt idx="30">
                  <c:v>1.3085825583869504E-2</c:v>
                </c:pt>
                <c:pt idx="31">
                  <c:v>1.30833658009053E-2</c:v>
                </c:pt>
                <c:pt idx="32">
                  <c:v>1.2228152782197244E-2</c:v>
                </c:pt>
                <c:pt idx="33">
                  <c:v>1.1605029898536623E-2</c:v>
                </c:pt>
              </c:numCache>
            </c:numRef>
          </c:val>
          <c:smooth val="0"/>
        </c:ser>
        <c:dLbls>
          <c:showLegendKey val="0"/>
          <c:showVal val="0"/>
          <c:showCatName val="0"/>
          <c:showSerName val="0"/>
          <c:showPercent val="0"/>
          <c:showBubbleSize val="0"/>
        </c:dLbls>
        <c:marker val="1"/>
        <c:smooth val="0"/>
        <c:axId val="211617280"/>
        <c:axId val="211618816"/>
      </c:lineChart>
      <c:dateAx>
        <c:axId val="211617280"/>
        <c:scaling>
          <c:orientation val="minMax"/>
        </c:scaling>
        <c:delete val="0"/>
        <c:axPos val="b"/>
        <c:numFmt formatCode="m/d/yyyy" sourceLinked="1"/>
        <c:majorTickMark val="out"/>
        <c:minorTickMark val="none"/>
        <c:tickLblPos val="nextTo"/>
        <c:crossAx val="211618816"/>
        <c:crosses val="autoZero"/>
        <c:auto val="1"/>
        <c:lblOffset val="100"/>
        <c:baseTimeUnit val="days"/>
      </c:dateAx>
      <c:valAx>
        <c:axId val="211618816"/>
        <c:scaling>
          <c:orientation val="minMax"/>
        </c:scaling>
        <c:delete val="0"/>
        <c:axPos val="l"/>
        <c:majorGridlines/>
        <c:numFmt formatCode="General" sourceLinked="1"/>
        <c:majorTickMark val="out"/>
        <c:minorTickMark val="none"/>
        <c:tickLblPos val="nextTo"/>
        <c:crossAx val="211617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CHF!$FL$13:$FL$44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CHF!$FM$13:$FM$44</c:f>
              <c:numCache>
                <c:formatCode>General</c:formatCode>
                <c:ptCount val="32"/>
                <c:pt idx="0">
                  <c:v>-3.2110739768056451E-3</c:v>
                </c:pt>
                <c:pt idx="1">
                  <c:v>-1.076068474182168E-2</c:v>
                </c:pt>
                <c:pt idx="2">
                  <c:v>-1.827869536629434E-2</c:v>
                </c:pt>
                <c:pt idx="3">
                  <c:v>-1.9699693176685185E-2</c:v>
                </c:pt>
                <c:pt idx="4">
                  <c:v>-1.8546615767773611E-2</c:v>
                </c:pt>
                <c:pt idx="5">
                  <c:v>-1.4250316216965819E-2</c:v>
                </c:pt>
                <c:pt idx="6">
                  <c:v>-1.3214759160062761E-2</c:v>
                </c:pt>
                <c:pt idx="7">
                  <c:v>-1.3107399028365774E-2</c:v>
                </c:pt>
                <c:pt idx="8">
                  <c:v>-1.2733639484998172E-2</c:v>
                </c:pt>
                <c:pt idx="9">
                  <c:v>-1.2875599143774452E-2</c:v>
                </c:pt>
                <c:pt idx="10">
                  <c:v>-1.267301692640932E-2</c:v>
                </c:pt>
                <c:pt idx="11">
                  <c:v>-1.2756604675728922E-2</c:v>
                </c:pt>
                <c:pt idx="12">
                  <c:v>-1.2930218617358991E-2</c:v>
                </c:pt>
                <c:pt idx="13">
                  <c:v>-1.2857400846382872E-2</c:v>
                </c:pt>
                <c:pt idx="14">
                  <c:v>-1.2782371527150005E-2</c:v>
                </c:pt>
                <c:pt idx="15">
                  <c:v>-1.2608798748548427E-2</c:v>
                </c:pt>
                <c:pt idx="16">
                  <c:v>-1.208248041760872E-2</c:v>
                </c:pt>
                <c:pt idx="17">
                  <c:v>-1.1520489555321558E-2</c:v>
                </c:pt>
                <c:pt idx="18">
                  <c:v>-1.0936128091198344E-2</c:v>
                </c:pt>
                <c:pt idx="19">
                  <c:v>-1.0133532232772626E-2</c:v>
                </c:pt>
                <c:pt idx="20">
                  <c:v>-9.4302743583955656E-3</c:v>
                </c:pt>
                <c:pt idx="21">
                  <c:v>-8.7698557493816887E-3</c:v>
                </c:pt>
                <c:pt idx="22">
                  <c:v>-8.0380974902850445E-3</c:v>
                </c:pt>
                <c:pt idx="23">
                  <c:v>-7.3624487751416841E-3</c:v>
                </c:pt>
                <c:pt idx="24">
                  <c:v>-6.6340878997977522E-3</c:v>
                </c:pt>
                <c:pt idx="25">
                  <c:v>-5.8973089586010176E-3</c:v>
                </c:pt>
                <c:pt idx="26">
                  <c:v>-5.2956839712926937E-3</c:v>
                </c:pt>
                <c:pt idx="27">
                  <c:v>-4.72986602344945E-3</c:v>
                </c:pt>
                <c:pt idx="28">
                  <c:v>-4.1558260084224117E-3</c:v>
                </c:pt>
                <c:pt idx="29">
                  <c:v>-3.6088006800621512E-3</c:v>
                </c:pt>
                <c:pt idx="30">
                  <c:v>-1.4165639574842894E-3</c:v>
                </c:pt>
                <c:pt idx="31">
                  <c:v>5.7672127158724497E-4</c:v>
                </c:pt>
              </c:numCache>
            </c:numRef>
          </c:val>
          <c:smooth val="0"/>
        </c:ser>
        <c:ser>
          <c:idx val="1"/>
          <c:order val="1"/>
          <c:spPr>
            <a:ln w="28575" cap="rnd">
              <a:solidFill>
                <a:schemeClr val="accent2"/>
              </a:solidFill>
              <a:round/>
            </a:ln>
            <a:effectLst/>
          </c:spPr>
          <c:marker>
            <c:symbol val="none"/>
          </c:marker>
          <c:cat>
            <c:numRef>
              <c:f>CHF!$FL$13:$FL$44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CHF!$FN$13:$FN$44</c:f>
              <c:numCache>
                <c:formatCode>General</c:formatCode>
                <c:ptCount val="32"/>
                <c:pt idx="0">
                  <c:v>-4.2569427820672301E-3</c:v>
                </c:pt>
                <c:pt idx="1">
                  <c:v>-5.9215688532053834E-3</c:v>
                </c:pt>
                <c:pt idx="2">
                  <c:v>-8.2104650200677254E-3</c:v>
                </c:pt>
                <c:pt idx="3">
                  <c:v>-8.1549065074970617E-3</c:v>
                </c:pt>
                <c:pt idx="4">
                  <c:v>-8.591721760458193E-3</c:v>
                </c:pt>
                <c:pt idx="5">
                  <c:v>-7.7823362882920577E-3</c:v>
                </c:pt>
                <c:pt idx="6">
                  <c:v>-7.3718344898436872E-3</c:v>
                </c:pt>
                <c:pt idx="7">
                  <c:v>-7.2134966454747707E-3</c:v>
                </c:pt>
                <c:pt idx="8">
                  <c:v>-7.0043205182046542E-3</c:v>
                </c:pt>
                <c:pt idx="9">
                  <c:v>-6.6710368359249594E-3</c:v>
                </c:pt>
                <c:pt idx="10">
                  <c:v>-6.6921600177469731E-3</c:v>
                </c:pt>
                <c:pt idx="11">
                  <c:v>-6.7304684591406039E-3</c:v>
                </c:pt>
                <c:pt idx="12">
                  <c:v>-6.7361302656689936E-3</c:v>
                </c:pt>
                <c:pt idx="13">
                  <c:v>-6.7431030747018283E-3</c:v>
                </c:pt>
                <c:pt idx="14">
                  <c:v>-6.6656005494964976E-3</c:v>
                </c:pt>
                <c:pt idx="15">
                  <c:v>-6.6776893055418007E-3</c:v>
                </c:pt>
                <c:pt idx="16">
                  <c:v>-6.0198758883373005E-3</c:v>
                </c:pt>
                <c:pt idx="17">
                  <c:v>-5.2650939494039983E-3</c:v>
                </c:pt>
                <c:pt idx="18">
                  <c:v>-4.2844622481629235E-3</c:v>
                </c:pt>
                <c:pt idx="19">
                  <c:v>-3.2045701121826697E-3</c:v>
                </c:pt>
                <c:pt idx="20">
                  <c:v>-1.9624548058577718E-3</c:v>
                </c:pt>
                <c:pt idx="21">
                  <c:v>-9.081944225918237E-4</c:v>
                </c:pt>
                <c:pt idx="22">
                  <c:v>-1.7685916074716701E-4</c:v>
                </c:pt>
                <c:pt idx="23">
                  <c:v>8.8692185806205082E-4</c:v>
                </c:pt>
                <c:pt idx="24">
                  <c:v>1.5050866474095592E-3</c:v>
                </c:pt>
                <c:pt idx="25">
                  <c:v>2.2865182291582631E-3</c:v>
                </c:pt>
                <c:pt idx="26">
                  <c:v>3.0618297557749585E-3</c:v>
                </c:pt>
                <c:pt idx="27">
                  <c:v>3.5141684256492223E-3</c:v>
                </c:pt>
                <c:pt idx="28">
                  <c:v>3.9670054023788204E-3</c:v>
                </c:pt>
                <c:pt idx="29">
                  <c:v>4.4070423917093038E-3</c:v>
                </c:pt>
                <c:pt idx="30">
                  <c:v>5.6038586807911628E-3</c:v>
                </c:pt>
                <c:pt idx="31">
                  <c:v>6.4555169880240459E-3</c:v>
                </c:pt>
              </c:numCache>
            </c:numRef>
          </c:val>
          <c:smooth val="0"/>
        </c:ser>
        <c:dLbls>
          <c:showLegendKey val="0"/>
          <c:showVal val="0"/>
          <c:showCatName val="0"/>
          <c:showSerName val="0"/>
          <c:showPercent val="0"/>
          <c:showBubbleSize val="0"/>
        </c:dLbls>
        <c:marker val="1"/>
        <c:smooth val="0"/>
        <c:axId val="544692480"/>
        <c:axId val="544731136"/>
      </c:lineChart>
      <c:dateAx>
        <c:axId val="544692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731136"/>
        <c:crosses val="autoZero"/>
        <c:auto val="1"/>
        <c:lblOffset val="100"/>
        <c:baseTimeUnit val="days"/>
      </c:dateAx>
      <c:valAx>
        <c:axId val="544731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69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JPY!$EP$12</c:f>
              <c:strCache>
                <c:ptCount val="1"/>
                <c:pt idx="0">
                  <c:v>ZC</c:v>
                </c:pt>
              </c:strCache>
            </c:strRef>
          </c:tx>
          <c:marker>
            <c:symbol val="none"/>
          </c:marker>
          <c:cat>
            <c:numRef>
              <c:f>JPY!$EO$13:$EO$44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JPY!$EP$13:$EP$44</c:f>
              <c:numCache>
                <c:formatCode>General</c:formatCode>
                <c:ptCount val="32"/>
                <c:pt idx="0">
                  <c:v>-1.6210375912351527E-2</c:v>
                </c:pt>
                <c:pt idx="1">
                  <c:v>-1.3286113743745998E-2</c:v>
                </c:pt>
                <c:pt idx="2">
                  <c:v>-1.0705507067223952E-2</c:v>
                </c:pt>
                <c:pt idx="3">
                  <c:v>-1.0197858237554147E-2</c:v>
                </c:pt>
                <c:pt idx="4">
                  <c:v>-5.0395537974584625E-3</c:v>
                </c:pt>
                <c:pt idx="5">
                  <c:v>-3.368128465548903E-3</c:v>
                </c:pt>
                <c:pt idx="6">
                  <c:v>-3.5455917273611304E-3</c:v>
                </c:pt>
                <c:pt idx="7">
                  <c:v>-3.5658173478723132E-3</c:v>
                </c:pt>
                <c:pt idx="8">
                  <c:v>-3.3733349015496739E-3</c:v>
                </c:pt>
                <c:pt idx="9">
                  <c:v>-3.2943269473588721E-3</c:v>
                </c:pt>
                <c:pt idx="10">
                  <c:v>-3.3449978970901961E-3</c:v>
                </c:pt>
                <c:pt idx="11">
                  <c:v>-3.0469024629189434E-3</c:v>
                </c:pt>
                <c:pt idx="12">
                  <c:v>-3.3418907121169905E-3</c:v>
                </c:pt>
                <c:pt idx="13">
                  <c:v>-3.0344526481971279E-3</c:v>
                </c:pt>
                <c:pt idx="14">
                  <c:v>-3.0266254343045418E-3</c:v>
                </c:pt>
                <c:pt idx="15">
                  <c:v>-3.754098598044717E-3</c:v>
                </c:pt>
                <c:pt idx="16">
                  <c:v>-4.3094258460110143E-3</c:v>
                </c:pt>
                <c:pt idx="17">
                  <c:v>-4.8937248531503103E-3</c:v>
                </c:pt>
                <c:pt idx="18">
                  <c:v>-4.9687769978414365E-3</c:v>
                </c:pt>
                <c:pt idx="19">
                  <c:v>-4.8736986065041621E-3</c:v>
                </c:pt>
                <c:pt idx="20">
                  <c:v>-4.6777607957854076E-3</c:v>
                </c:pt>
                <c:pt idx="21">
                  <c:v>-4.4445591581958963E-3</c:v>
                </c:pt>
                <c:pt idx="22">
                  <c:v>-4.1425433289850001E-3</c:v>
                </c:pt>
                <c:pt idx="23">
                  <c:v>-3.6764875099152307E-3</c:v>
                </c:pt>
                <c:pt idx="24">
                  <c:v>-3.1156452586539188E-3</c:v>
                </c:pt>
                <c:pt idx="25">
                  <c:v>-2.9692667527532524E-3</c:v>
                </c:pt>
                <c:pt idx="26">
                  <c:v>-2.4623251082859813E-3</c:v>
                </c:pt>
                <c:pt idx="27">
                  <c:v>-1.9555350367068207E-3</c:v>
                </c:pt>
                <c:pt idx="28">
                  <c:v>-1.4508692972131309E-3</c:v>
                </c:pt>
                <c:pt idx="29">
                  <c:v>-9.6895051866284477E-4</c:v>
                </c:pt>
                <c:pt idx="30">
                  <c:v>1.1754782755861988E-3</c:v>
                </c:pt>
                <c:pt idx="31">
                  <c:v>2.9819740793736961E-3</c:v>
                </c:pt>
              </c:numCache>
            </c:numRef>
          </c:val>
          <c:smooth val="0"/>
        </c:ser>
        <c:ser>
          <c:idx val="1"/>
          <c:order val="1"/>
          <c:tx>
            <c:strRef>
              <c:f>JPY!$EQ$12</c:f>
              <c:strCache>
                <c:ptCount val="1"/>
                <c:pt idx="0">
                  <c:v>Bloom</c:v>
                </c:pt>
              </c:strCache>
            </c:strRef>
          </c:tx>
          <c:marker>
            <c:symbol val="none"/>
          </c:marker>
          <c:cat>
            <c:numRef>
              <c:f>JPY!$EO$13:$EO$44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JPY!$EQ$13:$EQ$44</c:f>
              <c:numCache>
                <c:formatCode>General</c:formatCode>
                <c:ptCount val="32"/>
                <c:pt idx="0">
                  <c:v>-2.4374741726285176E-4</c:v>
                </c:pt>
                <c:pt idx="1">
                  <c:v>-5.4809706915748269E-4</c:v>
                </c:pt>
                <c:pt idx="2">
                  <c:v>-4.1737995287749463E-4</c:v>
                </c:pt>
                <c:pt idx="3">
                  <c:v>-4.1721534299865581E-4</c:v>
                </c:pt>
                <c:pt idx="4">
                  <c:v>-4.238482182808978E-4</c:v>
                </c:pt>
                <c:pt idx="5">
                  <c:v>-4.318474002668049E-4</c:v>
                </c:pt>
                <c:pt idx="6">
                  <c:v>-4.3385343619894989E-4</c:v>
                </c:pt>
                <c:pt idx="7">
                  <c:v>-4.5076829371681892E-4</c:v>
                </c:pt>
                <c:pt idx="8">
                  <c:v>-4.3981291936923128E-4</c:v>
                </c:pt>
                <c:pt idx="9">
                  <c:v>-4.4508465503412253E-4</c:v>
                </c:pt>
                <c:pt idx="10">
                  <c:v>-4.5053153813612301E-4</c:v>
                </c:pt>
                <c:pt idx="11">
                  <c:v>-4.6997057093112193E-4</c:v>
                </c:pt>
                <c:pt idx="12">
                  <c:v>-4.5841518699596406E-4</c:v>
                </c:pt>
                <c:pt idx="13">
                  <c:v>-4.7046342594525559E-4</c:v>
                </c:pt>
                <c:pt idx="14">
                  <c:v>-4.8572188990492204E-4</c:v>
                </c:pt>
                <c:pt idx="15">
                  <c:v>-4.8510184273420354E-4</c:v>
                </c:pt>
                <c:pt idx="16">
                  <c:v>-6.2605732369880318E-4</c:v>
                </c:pt>
                <c:pt idx="17">
                  <c:v>-7.006870992278813E-4</c:v>
                </c:pt>
                <c:pt idx="18">
                  <c:v>-6.8806478639749091E-4</c:v>
                </c:pt>
                <c:pt idx="19">
                  <c:v>-6.254266888691129E-4</c:v>
                </c:pt>
                <c:pt idx="20">
                  <c:v>-4.7537591486224162E-4</c:v>
                </c:pt>
                <c:pt idx="21">
                  <c:v>-3.5050351091003851E-4</c:v>
                </c:pt>
                <c:pt idx="22">
                  <c:v>-1.7536153656283471E-4</c:v>
                </c:pt>
                <c:pt idx="23">
                  <c:v>-4.1658057696403183E-5</c:v>
                </c:pt>
                <c:pt idx="24">
                  <c:v>8.7742459448536536E-5</c:v>
                </c:pt>
                <c:pt idx="25">
                  <c:v>4.066272431695328E-4</c:v>
                </c:pt>
                <c:pt idx="26">
                  <c:v>7.5452435232925552E-4</c:v>
                </c:pt>
                <c:pt idx="27">
                  <c:v>1.1681790199939979E-3</c:v>
                </c:pt>
                <c:pt idx="28">
                  <c:v>1.5792650204493608E-3</c:v>
                </c:pt>
                <c:pt idx="29">
                  <c:v>1.9864165533984846E-3</c:v>
                </c:pt>
                <c:pt idx="30">
                  <c:v>3.8658704053224913E-3</c:v>
                </c:pt>
                <c:pt idx="31">
                  <c:v>5.3934407783202687E-3</c:v>
                </c:pt>
              </c:numCache>
            </c:numRef>
          </c:val>
          <c:smooth val="0"/>
        </c:ser>
        <c:dLbls>
          <c:showLegendKey val="0"/>
          <c:showVal val="0"/>
          <c:showCatName val="0"/>
          <c:showSerName val="0"/>
          <c:showPercent val="0"/>
          <c:showBubbleSize val="0"/>
        </c:dLbls>
        <c:marker val="1"/>
        <c:smooth val="0"/>
        <c:axId val="544177152"/>
        <c:axId val="544183040"/>
      </c:lineChart>
      <c:dateAx>
        <c:axId val="544177152"/>
        <c:scaling>
          <c:orientation val="minMax"/>
        </c:scaling>
        <c:delete val="0"/>
        <c:axPos val="b"/>
        <c:numFmt formatCode="m/d/yyyy" sourceLinked="1"/>
        <c:majorTickMark val="out"/>
        <c:minorTickMark val="none"/>
        <c:tickLblPos val="nextTo"/>
        <c:crossAx val="544183040"/>
        <c:crosses val="autoZero"/>
        <c:auto val="1"/>
        <c:lblOffset val="100"/>
        <c:baseTimeUnit val="days"/>
      </c:dateAx>
      <c:valAx>
        <c:axId val="544183040"/>
        <c:scaling>
          <c:orientation val="minMax"/>
        </c:scaling>
        <c:delete val="0"/>
        <c:axPos val="l"/>
        <c:majorGridlines/>
        <c:numFmt formatCode="General" sourceLinked="1"/>
        <c:majorTickMark val="out"/>
        <c:minorTickMark val="none"/>
        <c:tickLblPos val="nextTo"/>
        <c:crossAx val="544177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cat>
            <c:numRef>
              <c:f>JPY!$GI$13:$GI$44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JPY!$GJ$13:$GJ$44</c:f>
              <c:numCache>
                <c:formatCode>General</c:formatCode>
                <c:ptCount val="32"/>
                <c:pt idx="0">
                  <c:v>-1.6210375912351527E-2</c:v>
                </c:pt>
                <c:pt idx="1">
                  <c:v>-1.3376268769488164E-2</c:v>
                </c:pt>
                <c:pt idx="2">
                  <c:v>-1.0963579913289667E-2</c:v>
                </c:pt>
                <c:pt idx="3">
                  <c:v>-1.043013902866996E-2</c:v>
                </c:pt>
                <c:pt idx="4">
                  <c:v>-5.2386601205507421E-3</c:v>
                </c:pt>
                <c:pt idx="5">
                  <c:v>-3.271163902622054E-3</c:v>
                </c:pt>
                <c:pt idx="6">
                  <c:v>-3.2628875795299717E-3</c:v>
                </c:pt>
                <c:pt idx="7">
                  <c:v>-2.9397157067768687E-3</c:v>
                </c:pt>
                <c:pt idx="8">
                  <c:v>-2.381535157123138E-3</c:v>
                </c:pt>
                <c:pt idx="9">
                  <c:v>-2.0260019586282318E-3</c:v>
                </c:pt>
                <c:pt idx="10">
                  <c:v>-2.050000098280047E-3</c:v>
                </c:pt>
                <c:pt idx="11">
                  <c:v>-1.7157618994440016E-3</c:v>
                </c:pt>
                <c:pt idx="12">
                  <c:v>-1.9926205448017598E-3</c:v>
                </c:pt>
                <c:pt idx="13">
                  <c:v>-1.6469755507876327E-3</c:v>
                </c:pt>
                <c:pt idx="14">
                  <c:v>-1.6051412798173681E-3</c:v>
                </c:pt>
                <c:pt idx="15">
                  <c:v>-2.3025876489899122E-3</c:v>
                </c:pt>
                <c:pt idx="16">
                  <c:v>-2.5440611549659006E-3</c:v>
                </c:pt>
                <c:pt idx="17">
                  <c:v>-2.8633130175843048E-3</c:v>
                </c:pt>
                <c:pt idx="18">
                  <c:v>-2.6981414540992225E-3</c:v>
                </c:pt>
                <c:pt idx="19">
                  <c:v>-2.4729040520611086E-3</c:v>
                </c:pt>
                <c:pt idx="20">
                  <c:v>-2.2587123390659615E-3</c:v>
                </c:pt>
                <c:pt idx="21">
                  <c:v>-2.0587165729039998E-3</c:v>
                </c:pt>
                <c:pt idx="22">
                  <c:v>-1.8243185162116059E-3</c:v>
                </c:pt>
                <c:pt idx="23">
                  <c:v>-1.5605715727855613E-3</c:v>
                </c:pt>
                <c:pt idx="24">
                  <c:v>-1.1022772065355671E-3</c:v>
                </c:pt>
                <c:pt idx="25">
                  <c:v>-8.8283939975839572E-4</c:v>
                </c:pt>
                <c:pt idx="26">
                  <c:v>-6.1615205332686139E-4</c:v>
                </c:pt>
                <c:pt idx="27">
                  <c:v>-1.9050430543515073E-4</c:v>
                </c:pt>
                <c:pt idx="28">
                  <c:v>2.289702362010509E-4</c:v>
                </c:pt>
                <c:pt idx="29">
                  <c:v>6.393571281596551E-4</c:v>
                </c:pt>
                <c:pt idx="30">
                  <c:v>2.5563138056760196E-3</c:v>
                </c:pt>
                <c:pt idx="31">
                  <c:v>3.8475242444273401E-3</c:v>
                </c:pt>
              </c:numCache>
            </c:numRef>
          </c:val>
          <c:smooth val="0"/>
        </c:ser>
        <c:ser>
          <c:idx val="1"/>
          <c:order val="1"/>
          <c:marker>
            <c:symbol val="none"/>
          </c:marker>
          <c:cat>
            <c:numRef>
              <c:f>JPY!$GI$13:$GI$44</c:f>
              <c:numCache>
                <c:formatCode>m/d/yyyy</c:formatCode>
                <c:ptCount val="32"/>
                <c:pt idx="0">
                  <c:v>42737</c:v>
                </c:pt>
                <c:pt idx="1">
                  <c:v>42738</c:v>
                </c:pt>
                <c:pt idx="2">
                  <c:v>42741</c:v>
                </c:pt>
                <c:pt idx="3">
                  <c:v>42748</c:v>
                </c:pt>
                <c:pt idx="4">
                  <c:v>42765</c:v>
                </c:pt>
                <c:pt idx="5">
                  <c:v>42794</c:v>
                </c:pt>
                <c:pt idx="6">
                  <c:v>42824</c:v>
                </c:pt>
                <c:pt idx="7">
                  <c:v>42853</c:v>
                </c:pt>
                <c:pt idx="8">
                  <c:v>42885</c:v>
                </c:pt>
                <c:pt idx="9">
                  <c:v>42916</c:v>
                </c:pt>
                <c:pt idx="10">
                  <c:v>42947</c:v>
                </c:pt>
                <c:pt idx="11">
                  <c:v>42977</c:v>
                </c:pt>
                <c:pt idx="12">
                  <c:v>43007</c:v>
                </c:pt>
                <c:pt idx="13">
                  <c:v>43038</c:v>
                </c:pt>
                <c:pt idx="14">
                  <c:v>43069</c:v>
                </c:pt>
                <c:pt idx="15">
                  <c:v>43098</c:v>
                </c:pt>
                <c:pt idx="16">
                  <c:v>43465</c:v>
                </c:pt>
                <c:pt idx="17">
                  <c:v>43829</c:v>
                </c:pt>
                <c:pt idx="18">
                  <c:v>44195</c:v>
                </c:pt>
                <c:pt idx="19">
                  <c:v>44560</c:v>
                </c:pt>
                <c:pt idx="20">
                  <c:v>44925</c:v>
                </c:pt>
                <c:pt idx="21">
                  <c:v>45289</c:v>
                </c:pt>
                <c:pt idx="22">
                  <c:v>45656</c:v>
                </c:pt>
                <c:pt idx="23">
                  <c:v>46021</c:v>
                </c:pt>
                <c:pt idx="24">
                  <c:v>46386</c:v>
                </c:pt>
                <c:pt idx="25">
                  <c:v>46751</c:v>
                </c:pt>
                <c:pt idx="26">
                  <c:v>47116</c:v>
                </c:pt>
                <c:pt idx="27">
                  <c:v>47483</c:v>
                </c:pt>
                <c:pt idx="28">
                  <c:v>47847</c:v>
                </c:pt>
                <c:pt idx="29">
                  <c:v>48212</c:v>
                </c:pt>
                <c:pt idx="30">
                  <c:v>50039</c:v>
                </c:pt>
                <c:pt idx="31">
                  <c:v>53692</c:v>
                </c:pt>
              </c:numCache>
            </c:numRef>
          </c:cat>
          <c:val>
            <c:numRef>
              <c:f>JPY!$GK$13:$GK$44</c:f>
              <c:numCache>
                <c:formatCode>General</c:formatCode>
                <c:ptCount val="32"/>
                <c:pt idx="0">
                  <c:v>-8.8672018440405509E-4</c:v>
                </c:pt>
                <c:pt idx="1">
                  <c:v>-8.8672018440405509E-4</c:v>
                </c:pt>
                <c:pt idx="2">
                  <c:v>-8.8672018440405509E-4</c:v>
                </c:pt>
                <c:pt idx="3">
                  <c:v>-8.6030860967645228E-4</c:v>
                </c:pt>
                <c:pt idx="4">
                  <c:v>-8.4750154123980348E-4</c:v>
                </c:pt>
                <c:pt idx="5">
                  <c:v>-5.4737536507765139E-4</c:v>
                </c:pt>
                <c:pt idx="6">
                  <c:v>-4.7438849611469713E-4</c:v>
                </c:pt>
                <c:pt idx="7">
                  <c:v>-2.5454855483164618E-4</c:v>
                </c:pt>
                <c:pt idx="8">
                  <c:v>-5.5595853631906778E-5</c:v>
                </c:pt>
                <c:pt idx="9">
                  <c:v>1.5043355901145361E-4</c:v>
                </c:pt>
                <c:pt idx="10">
                  <c:v>1.5424814459819025E-4</c:v>
                </c:pt>
                <c:pt idx="11">
                  <c:v>1.5623783245510836E-4</c:v>
                </c:pt>
                <c:pt idx="12">
                  <c:v>1.5912787586969124E-4</c:v>
                </c:pt>
                <c:pt idx="13">
                  <c:v>1.645178887754728E-4</c:v>
                </c:pt>
                <c:pt idx="14">
                  <c:v>1.6564094672055774E-4</c:v>
                </c:pt>
                <c:pt idx="15">
                  <c:v>1.7150172171276346E-4</c:v>
                </c:pt>
                <c:pt idx="16">
                  <c:v>2.2526936754019289E-4</c:v>
                </c:pt>
                <c:pt idx="17">
                  <c:v>3.1286389186857555E-4</c:v>
                </c:pt>
                <c:pt idx="18">
                  <c:v>4.880950109347193E-4</c:v>
                </c:pt>
                <c:pt idx="19">
                  <c:v>7.0087335426105568E-4</c:v>
                </c:pt>
                <c:pt idx="20">
                  <c:v>9.5183193983383596E-4</c:v>
                </c:pt>
                <c:pt idx="21">
                  <c:v>1.2286379460464403E-3</c:v>
                </c:pt>
                <c:pt idx="22">
                  <c:v>1.5439216532850963E-3</c:v>
                </c:pt>
                <c:pt idx="23">
                  <c:v>1.8715073644897107E-3</c:v>
                </c:pt>
                <c:pt idx="24">
                  <c:v>2.2133094729821501E-3</c:v>
                </c:pt>
                <c:pt idx="25">
                  <c:v>2.6221568482525104E-3</c:v>
                </c:pt>
                <c:pt idx="26">
                  <c:v>3.0298326639981443E-3</c:v>
                </c:pt>
                <c:pt idx="27">
                  <c:v>3.5300836714469153E-3</c:v>
                </c:pt>
                <c:pt idx="28">
                  <c:v>4.0197823730803162E-3</c:v>
                </c:pt>
                <c:pt idx="29">
                  <c:v>4.5017429422193889E-3</c:v>
                </c:pt>
                <c:pt idx="30">
                  <c:v>6.6086198902148841E-3</c:v>
                </c:pt>
                <c:pt idx="31">
                  <c:v>8.3456368311762841E-3</c:v>
                </c:pt>
              </c:numCache>
            </c:numRef>
          </c:val>
          <c:smooth val="0"/>
        </c:ser>
        <c:dLbls>
          <c:showLegendKey val="0"/>
          <c:showVal val="0"/>
          <c:showCatName val="0"/>
          <c:showSerName val="0"/>
          <c:showPercent val="0"/>
          <c:showBubbleSize val="0"/>
        </c:dLbls>
        <c:marker val="1"/>
        <c:smooth val="0"/>
        <c:axId val="3232896"/>
        <c:axId val="3234432"/>
      </c:lineChart>
      <c:dateAx>
        <c:axId val="3232896"/>
        <c:scaling>
          <c:orientation val="minMax"/>
        </c:scaling>
        <c:delete val="0"/>
        <c:axPos val="b"/>
        <c:numFmt formatCode="m/d/yyyy" sourceLinked="1"/>
        <c:majorTickMark val="out"/>
        <c:minorTickMark val="none"/>
        <c:tickLblPos val="nextTo"/>
        <c:crossAx val="3234432"/>
        <c:crosses val="autoZero"/>
        <c:auto val="1"/>
        <c:lblOffset val="100"/>
        <c:baseTimeUnit val="days"/>
      </c:dateAx>
      <c:valAx>
        <c:axId val="3234432"/>
        <c:scaling>
          <c:orientation val="minMax"/>
        </c:scaling>
        <c:delete val="0"/>
        <c:axPos val="l"/>
        <c:majorGridlines/>
        <c:numFmt formatCode="General" sourceLinked="1"/>
        <c:majorTickMark val="out"/>
        <c:minorTickMark val="none"/>
        <c:tickLblPos val="nextTo"/>
        <c:crossAx val="32328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4</xdr:row>
          <xdr:rowOff>9525</xdr:rowOff>
        </xdr:from>
        <xdr:to>
          <xdr:col>9</xdr:col>
          <xdr:colOff>85725</xdr:colOff>
          <xdr:row>7</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4</xdr:row>
          <xdr:rowOff>9525</xdr:rowOff>
        </xdr:from>
        <xdr:to>
          <xdr:col>13</xdr:col>
          <xdr:colOff>47625</xdr:colOff>
          <xdr:row>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136</xdr:col>
      <xdr:colOff>512619</xdr:colOff>
      <xdr:row>37</xdr:row>
      <xdr:rowOff>110837</xdr:rowOff>
    </xdr:from>
    <xdr:to>
      <xdr:col>147</xdr:col>
      <xdr:colOff>110837</xdr:colOff>
      <xdr:row>60</xdr:row>
      <xdr:rowOff>69274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66</xdr:col>
      <xdr:colOff>872835</xdr:colOff>
      <xdr:row>26</xdr:row>
      <xdr:rowOff>124691</xdr:rowOff>
    </xdr:from>
    <xdr:to>
      <xdr:col>74</xdr:col>
      <xdr:colOff>1025235</xdr:colOff>
      <xdr:row>49</xdr:row>
      <xdr:rowOff>41564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134</xdr:col>
      <xdr:colOff>34634</xdr:colOff>
      <xdr:row>39</xdr:row>
      <xdr:rowOff>178376</xdr:rowOff>
    </xdr:from>
    <xdr:to>
      <xdr:col>147</xdr:col>
      <xdr:colOff>675407</xdr:colOff>
      <xdr:row>64</xdr:row>
      <xdr:rowOff>155863</xdr:rowOff>
    </xdr:to>
    <xdr:graphicFrame macro="">
      <xdr:nvGraphicFramePr>
        <xdr:cNvPr id="2"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156</xdr:col>
      <xdr:colOff>0</xdr:colOff>
      <xdr:row>22</xdr:row>
      <xdr:rowOff>3464</xdr:rowOff>
    </xdr:from>
    <xdr:to>
      <xdr:col>166</xdr:col>
      <xdr:colOff>225137</xdr:colOff>
      <xdr:row>50</xdr:row>
      <xdr:rowOff>155864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131</xdr:col>
      <xdr:colOff>201632</xdr:colOff>
      <xdr:row>15</xdr:row>
      <xdr:rowOff>86218</xdr:rowOff>
    </xdr:from>
    <xdr:to>
      <xdr:col>144</xdr:col>
      <xdr:colOff>541811</xdr:colOff>
      <xdr:row>38</xdr:row>
      <xdr:rowOff>11132</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201</xdr:col>
      <xdr:colOff>396875</xdr:colOff>
      <xdr:row>22</xdr:row>
      <xdr:rowOff>88900</xdr:rowOff>
    </xdr:from>
    <xdr:to>
      <xdr:col>215</xdr:col>
      <xdr:colOff>619126</xdr:colOff>
      <xdr:row>52</xdr:row>
      <xdr:rowOff>79375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sheetPr>
  <dimension ref="B2:G17"/>
  <sheetViews>
    <sheetView zoomScale="70" zoomScaleNormal="70" workbookViewId="0">
      <selection activeCell="E6" sqref="E6"/>
    </sheetView>
  </sheetViews>
  <sheetFormatPr baseColWidth="10" defaultColWidth="9.140625" defaultRowHeight="15" x14ac:dyDescent="0.25"/>
  <cols>
    <col min="1" max="16384" width="9.140625" style="1"/>
  </cols>
  <sheetData>
    <row r="2" spans="2:7" thickBot="1" x14ac:dyDescent="0.35"/>
    <row r="3" spans="2:7" ht="15" customHeight="1" x14ac:dyDescent="0.25">
      <c r="B3" s="128" t="s">
        <v>0</v>
      </c>
      <c r="C3" s="129"/>
      <c r="D3" s="129"/>
      <c r="E3" s="134">
        <v>42734</v>
      </c>
      <c r="F3" s="134"/>
      <c r="G3" s="135"/>
    </row>
    <row r="4" spans="2:7" ht="15" customHeight="1" x14ac:dyDescent="0.25">
      <c r="B4" s="130"/>
      <c r="C4" s="131"/>
      <c r="D4" s="131"/>
      <c r="E4" s="136"/>
      <c r="F4" s="136"/>
      <c r="G4" s="137"/>
    </row>
    <row r="5" spans="2:7" ht="15.75" customHeight="1" thickBot="1" x14ac:dyDescent="0.3">
      <c r="B5" s="132"/>
      <c r="C5" s="133"/>
      <c r="D5" s="133"/>
      <c r="E5" s="138"/>
      <c r="F5" s="138"/>
      <c r="G5" s="139"/>
    </row>
    <row r="6" spans="2:7" ht="15.75" customHeight="1" thickBot="1" x14ac:dyDescent="0.45">
      <c r="B6" s="2"/>
      <c r="C6" s="2"/>
      <c r="D6" s="2"/>
      <c r="E6" s="2"/>
      <c r="F6" s="2"/>
      <c r="G6" s="2"/>
    </row>
    <row r="7" spans="2:7" ht="15" customHeight="1" x14ac:dyDescent="0.25">
      <c r="B7" s="140" t="s">
        <v>1</v>
      </c>
      <c r="C7" s="141"/>
      <c r="D7" s="141"/>
      <c r="E7" s="146"/>
      <c r="F7" s="147"/>
      <c r="G7" s="148"/>
    </row>
    <row r="8" spans="2:7" ht="15" customHeight="1" x14ac:dyDescent="0.25">
      <c r="B8" s="142"/>
      <c r="C8" s="143"/>
      <c r="D8" s="143"/>
      <c r="E8" s="149"/>
      <c r="F8" s="149"/>
      <c r="G8" s="150"/>
    </row>
    <row r="9" spans="2:7" ht="15.75" customHeight="1" thickBot="1" x14ac:dyDescent="0.3">
      <c r="B9" s="144"/>
      <c r="C9" s="145"/>
      <c r="D9" s="145"/>
      <c r="E9" s="151"/>
      <c r="F9" s="151"/>
      <c r="G9" s="152"/>
    </row>
    <row r="12" spans="2:7" ht="21" x14ac:dyDescent="0.3">
      <c r="B12" s="131" t="s">
        <v>2</v>
      </c>
      <c r="C12" s="131"/>
      <c r="D12" s="131"/>
      <c r="E12" s="131"/>
      <c r="F12" s="131"/>
      <c r="G12" s="131"/>
    </row>
    <row r="13" spans="2:7" ht="18" x14ac:dyDescent="0.3">
      <c r="B13" s="3"/>
      <c r="C13" s="3"/>
      <c r="D13" s="3"/>
      <c r="E13" s="3"/>
      <c r="F13" s="3"/>
      <c r="G13" s="3"/>
    </row>
    <row r="14" spans="2:7" ht="18.75" x14ac:dyDescent="0.25">
      <c r="B14" s="123" t="s">
        <v>3</v>
      </c>
      <c r="C14" s="123"/>
      <c r="D14" s="123"/>
      <c r="E14" s="127" t="s">
        <v>4</v>
      </c>
      <c r="F14" s="127"/>
      <c r="G14" s="127"/>
    </row>
    <row r="15" spans="2:7" ht="18.75" x14ac:dyDescent="0.25">
      <c r="B15" s="123" t="s">
        <v>5</v>
      </c>
      <c r="C15" s="123"/>
      <c r="D15" s="123"/>
      <c r="E15" s="124" t="s">
        <v>6</v>
      </c>
      <c r="F15" s="124"/>
      <c r="G15" s="124"/>
    </row>
    <row r="16" spans="2:7" ht="18" x14ac:dyDescent="0.3">
      <c r="B16" s="123" t="s">
        <v>7</v>
      </c>
      <c r="C16" s="123"/>
      <c r="D16" s="123"/>
      <c r="E16" s="125" t="s">
        <v>8</v>
      </c>
      <c r="F16" s="125"/>
      <c r="G16" s="125"/>
    </row>
    <row r="17" spans="2:7" ht="18" x14ac:dyDescent="0.3">
      <c r="B17" s="123" t="s">
        <v>9</v>
      </c>
      <c r="C17" s="123"/>
      <c r="D17" s="123"/>
      <c r="E17" s="126" t="s">
        <v>10</v>
      </c>
      <c r="F17" s="126"/>
      <c r="G17" s="126"/>
    </row>
  </sheetData>
  <mergeCells count="13">
    <mergeCell ref="B14:D14"/>
    <mergeCell ref="E14:G14"/>
    <mergeCell ref="B3:D5"/>
    <mergeCell ref="E3:G5"/>
    <mergeCell ref="B7:D9"/>
    <mergeCell ref="E7:G9"/>
    <mergeCell ref="B12:G12"/>
    <mergeCell ref="B15:D15"/>
    <mergeCell ref="E15:G15"/>
    <mergeCell ref="B16:D16"/>
    <mergeCell ref="E16:G16"/>
    <mergeCell ref="B17:D17"/>
    <mergeCell ref="E17:G17"/>
  </mergeCell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83"/>
  <sheetViews>
    <sheetView showGridLines="0" zoomScale="70" zoomScaleNormal="70" workbookViewId="0">
      <selection activeCell="H21" sqref="H21"/>
    </sheetView>
  </sheetViews>
  <sheetFormatPr baseColWidth="10" defaultColWidth="9.140625" defaultRowHeight="12.75" x14ac:dyDescent="0.2"/>
  <cols>
    <col min="1" max="1" width="9.140625" style="5"/>
    <col min="2" max="2" width="28.28515625" style="5" customWidth="1"/>
    <col min="3" max="3" width="11.5703125" style="5" bestFit="1" customWidth="1"/>
    <col min="4" max="16384" width="9.140625" style="5"/>
  </cols>
  <sheetData>
    <row r="1" spans="1:15" ht="26.25" thickBot="1" x14ac:dyDescent="0.4">
      <c r="A1" s="5">
        <v>0</v>
      </c>
      <c r="B1" s="4" t="s">
        <v>11</v>
      </c>
      <c r="C1" s="4"/>
      <c r="D1" s="4"/>
      <c r="E1" s="4"/>
      <c r="F1" s="4"/>
      <c r="G1" s="4"/>
      <c r="H1" s="4"/>
      <c r="I1" s="4"/>
      <c r="J1" s="4"/>
      <c r="K1" s="4"/>
      <c r="L1" s="4"/>
      <c r="M1" s="4"/>
      <c r="N1" s="4"/>
      <c r="O1" s="4"/>
    </row>
    <row r="3" spans="1:15" ht="18" x14ac:dyDescent="0.35">
      <c r="B3" s="6" t="s">
        <v>12</v>
      </c>
      <c r="I3" s="5" t="s">
        <v>6355</v>
      </c>
    </row>
    <row r="5" spans="1:15" ht="14.45" x14ac:dyDescent="0.3">
      <c r="B5" s="7" t="s">
        <v>0</v>
      </c>
      <c r="C5" s="8">
        <f>Date!E3</f>
        <v>42734</v>
      </c>
    </row>
    <row r="10" spans="1:15" ht="13.15" x14ac:dyDescent="0.25">
      <c r="K10" s="9"/>
    </row>
    <row r="11" spans="1:15" ht="13.15" x14ac:dyDescent="0.25"/>
    <row r="15" spans="1:15" ht="13.15" x14ac:dyDescent="0.25"/>
    <row r="16" spans="1:15" ht="13.15" x14ac:dyDescent="0.25"/>
    <row r="17" spans="11:11" ht="13.15" x14ac:dyDescent="0.25"/>
    <row r="18" spans="11:11" ht="13.15" x14ac:dyDescent="0.25">
      <c r="K18" s="10"/>
    </row>
    <row r="19" spans="11:11" ht="13.15" x14ac:dyDescent="0.25"/>
    <row r="20" spans="11:11" ht="13.15" x14ac:dyDescent="0.25"/>
    <row r="21" spans="11:11" ht="13.15" x14ac:dyDescent="0.25"/>
    <row r="22" spans="11:11" ht="13.15" x14ac:dyDescent="0.25"/>
    <row r="23" spans="11:11" ht="13.15" x14ac:dyDescent="0.25"/>
    <row r="24" spans="11:11" ht="13.15" x14ac:dyDescent="0.25"/>
    <row r="25" spans="11:11" ht="13.15" x14ac:dyDescent="0.25"/>
    <row r="26" spans="11:11" ht="13.15" x14ac:dyDescent="0.25"/>
    <row r="28" spans="11:11" ht="13.15" x14ac:dyDescent="0.25"/>
    <row r="32" spans="11:11" ht="13.15" x14ac:dyDescent="0.25"/>
    <row r="34" ht="13.15" x14ac:dyDescent="0.25"/>
    <row r="206" spans="5:5" x14ac:dyDescent="0.2">
      <c r="E206" s="11"/>
    </row>
    <row r="214" spans="5:5" x14ac:dyDescent="0.2">
      <c r="E214" s="11"/>
    </row>
    <row r="218" spans="5:5" x14ac:dyDescent="0.2">
      <c r="E218" s="11"/>
    </row>
    <row r="219" spans="5:5" x14ac:dyDescent="0.2">
      <c r="E219" s="11"/>
    </row>
    <row r="220" spans="5:5" x14ac:dyDescent="0.2">
      <c r="E220" s="11"/>
    </row>
    <row r="221" spans="5:5" x14ac:dyDescent="0.2">
      <c r="E221" s="11"/>
    </row>
    <row r="222" spans="5:5" x14ac:dyDescent="0.2">
      <c r="E222" s="11"/>
    </row>
    <row r="223" spans="5:5" x14ac:dyDescent="0.2">
      <c r="E223" s="11"/>
    </row>
    <row r="224" spans="5:5" x14ac:dyDescent="0.2">
      <c r="E224" s="11"/>
    </row>
    <row r="225" spans="5:5" x14ac:dyDescent="0.2">
      <c r="E225" s="11"/>
    </row>
    <row r="226" spans="5:5" x14ac:dyDescent="0.2">
      <c r="E226" s="11"/>
    </row>
    <row r="273" spans="5:5" x14ac:dyDescent="0.2">
      <c r="E273" s="12"/>
    </row>
    <row r="332" spans="5:5" x14ac:dyDescent="0.2">
      <c r="E332" s="11"/>
    </row>
    <row r="379" spans="5:5" x14ac:dyDescent="0.2">
      <c r="E379" s="11"/>
    </row>
    <row r="391" spans="5:5" x14ac:dyDescent="0.2">
      <c r="E391" s="11"/>
    </row>
    <row r="438" spans="4:5" x14ac:dyDescent="0.2">
      <c r="E438" s="11"/>
    </row>
    <row r="445" spans="4:5" x14ac:dyDescent="0.2">
      <c r="D445" s="11"/>
    </row>
    <row r="494" spans="4:4" x14ac:dyDescent="0.2">
      <c r="D494" s="11"/>
    </row>
    <row r="497" spans="5:5" x14ac:dyDescent="0.2">
      <c r="E497" s="11"/>
    </row>
    <row r="542" spans="4:4" x14ac:dyDescent="0.2">
      <c r="D542" s="11"/>
    </row>
    <row r="556" spans="5:5" x14ac:dyDescent="0.2">
      <c r="E556" s="11"/>
    </row>
    <row r="581" spans="4:4" x14ac:dyDescent="0.2">
      <c r="D581" s="11"/>
    </row>
    <row r="610" spans="4:4" x14ac:dyDescent="0.2">
      <c r="D610" s="11"/>
    </row>
    <row r="618" spans="4:4" x14ac:dyDescent="0.2">
      <c r="D618" s="11"/>
    </row>
    <row r="659" spans="4:4" x14ac:dyDescent="0.2">
      <c r="D659" s="11"/>
    </row>
    <row r="707" spans="4:4" x14ac:dyDescent="0.2">
      <c r="D707" s="11"/>
    </row>
    <row r="746" spans="4:4" x14ac:dyDescent="0.2">
      <c r="D746" s="11"/>
    </row>
    <row r="783" spans="4:4" x14ac:dyDescent="0.2">
      <c r="D783" s="11"/>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ZC_format_conversion">
                <anchor moveWithCells="1">
                  <from>
                    <xdr:col>6</xdr:col>
                    <xdr:colOff>276225</xdr:colOff>
                    <xdr:row>4</xdr:row>
                    <xdr:rowOff>9525</xdr:rowOff>
                  </from>
                  <to>
                    <xdr:col>9</xdr:col>
                    <xdr:colOff>85725</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Data_clean">
                <anchor moveWithCells="1">
                  <from>
                    <xdr:col>10</xdr:col>
                    <xdr:colOff>200025</xdr:colOff>
                    <xdr:row>4</xdr:row>
                    <xdr:rowOff>9525</xdr:rowOff>
                  </from>
                  <to>
                    <xdr:col>13</xdr:col>
                    <xdr:colOff>47625</xdr:colOff>
                    <xdr:row>6</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00B0F0"/>
  </sheetPr>
  <dimension ref="A1:IE233"/>
  <sheetViews>
    <sheetView showGridLines="0" topLeftCell="A202" zoomScale="70" zoomScaleNormal="70" workbookViewId="0">
      <selection activeCell="M29" sqref="M29"/>
    </sheetView>
  </sheetViews>
  <sheetFormatPr baseColWidth="10" defaultColWidth="11.42578125" defaultRowHeight="15" x14ac:dyDescent="0.25"/>
  <cols>
    <col min="1" max="1" width="15.7109375" customWidth="1"/>
    <col min="2" max="2" width="13.28515625" customWidth="1"/>
    <col min="3" max="3" width="15.7109375" customWidth="1"/>
    <col min="4" max="4" width="9.42578125" bestFit="1" customWidth="1"/>
    <col min="5" max="5" width="22.140625" bestFit="1" customWidth="1"/>
    <col min="6" max="6" width="30.140625" bestFit="1" customWidth="1"/>
    <col min="7" max="7" width="15.5703125" bestFit="1" customWidth="1"/>
    <col min="8" max="8" width="15.7109375" customWidth="1"/>
    <col min="9" max="9" width="16.7109375" bestFit="1" customWidth="1"/>
    <col min="11" max="11" width="15.85546875" customWidth="1"/>
    <col min="13" max="13" width="10.140625" customWidth="1"/>
    <col min="14" max="14" width="14.42578125" bestFit="1" customWidth="1"/>
    <col min="15" max="15" width="15.42578125" customWidth="1"/>
    <col min="16" max="16" width="25.140625" bestFit="1" customWidth="1"/>
    <col min="17" max="17" width="26.7109375" bestFit="1" customWidth="1"/>
    <col min="18" max="18" width="14.28515625" bestFit="1" customWidth="1"/>
    <col min="19" max="19" width="20.28515625" bestFit="1" customWidth="1"/>
    <col min="20" max="20" width="20.28515625" customWidth="1"/>
    <col min="25" max="25" width="22" customWidth="1"/>
    <col min="26" max="26" width="26.42578125" bestFit="1" customWidth="1"/>
    <col min="27" max="27" width="13.5703125" bestFit="1" customWidth="1"/>
    <col min="28" max="28" width="17.85546875" customWidth="1"/>
    <col min="34" max="34" width="11.140625" bestFit="1" customWidth="1"/>
    <col min="35" max="35" width="11.5703125" bestFit="1" customWidth="1"/>
    <col min="36" max="36" width="24.140625" bestFit="1" customWidth="1"/>
    <col min="37" max="37" width="27" bestFit="1" customWidth="1"/>
    <col min="38" max="38" width="14.42578125" bestFit="1" customWidth="1"/>
    <col min="39" max="39" width="20.5703125" bestFit="1" customWidth="1"/>
    <col min="40" max="40" width="20.5703125" customWidth="1"/>
    <col min="43" max="43" width="15.85546875" bestFit="1" customWidth="1"/>
    <col min="44" max="44" width="23.5703125" bestFit="1" customWidth="1"/>
    <col min="45" max="45" width="28" bestFit="1" customWidth="1"/>
    <col min="47" max="47" width="16.28515625" customWidth="1"/>
    <col min="53" max="53" width="11.140625" bestFit="1" customWidth="1"/>
    <col min="54" max="54" width="11.5703125" bestFit="1" customWidth="1"/>
    <col min="55" max="55" width="23.85546875" bestFit="1" customWidth="1"/>
    <col min="56" max="56" width="24.28515625" bestFit="1" customWidth="1"/>
    <col min="57" max="57" width="14.28515625" bestFit="1" customWidth="1"/>
    <col min="58" max="58" width="20.28515625" bestFit="1" customWidth="1"/>
    <col min="59" max="59" width="20.28515625" customWidth="1"/>
    <col min="61" max="61" width="15.140625" bestFit="1" customWidth="1"/>
    <col min="62" max="62" width="18" bestFit="1" customWidth="1"/>
    <col min="63" max="63" width="23.7109375" bestFit="1" customWidth="1"/>
    <col min="64" max="64" width="26.5703125" bestFit="1" customWidth="1"/>
    <col min="66" max="66" width="13.7109375" customWidth="1"/>
    <col min="71" max="71" width="12.28515625" customWidth="1"/>
    <col min="73" max="73" width="11.5703125" bestFit="1" customWidth="1"/>
    <col min="74" max="74" width="23.85546875" bestFit="1" customWidth="1"/>
    <col min="75" max="75" width="24.28515625" bestFit="1" customWidth="1"/>
    <col min="76" max="76" width="14.42578125" bestFit="1" customWidth="1"/>
    <col min="77" max="77" width="20.28515625" bestFit="1" customWidth="1"/>
    <col min="78" max="78" width="20.28515625" customWidth="1"/>
    <col min="79" max="79" width="15.42578125" customWidth="1"/>
    <col min="82" max="82" width="18.140625" bestFit="1" customWidth="1"/>
    <col min="83" max="83" width="30.140625" bestFit="1" customWidth="1"/>
    <col min="85" max="85" width="23.42578125" customWidth="1"/>
    <col min="87" max="87" width="21.42578125" bestFit="1" customWidth="1"/>
    <col min="89" max="89" width="15.42578125" customWidth="1"/>
    <col min="90" max="90" width="14.7109375" customWidth="1"/>
    <col min="92" max="92" width="12.5703125" bestFit="1" customWidth="1"/>
    <col min="93" max="93" width="11.5703125" bestFit="1" customWidth="1"/>
    <col min="94" max="94" width="23.85546875" customWidth="1"/>
    <col min="95" max="95" width="24.28515625" bestFit="1" customWidth="1"/>
    <col min="96" max="96" width="14.28515625" bestFit="1" customWidth="1"/>
    <col min="97" max="97" width="20.28515625" bestFit="1" customWidth="1"/>
    <col min="98" max="103" width="20.28515625" customWidth="1"/>
    <col min="104" max="104" width="12.28515625" bestFit="1" customWidth="1"/>
    <col min="105" max="105" width="15.7109375" bestFit="1" customWidth="1"/>
    <col min="108" max="108" width="22.28515625" customWidth="1"/>
    <col min="110" max="110" width="22.7109375" customWidth="1"/>
    <col min="111" max="111" width="12" bestFit="1" customWidth="1"/>
    <col min="113" max="113" width="18.7109375" customWidth="1"/>
    <col min="114" max="114" width="12.7109375" bestFit="1" customWidth="1"/>
    <col min="118" max="118" width="19.7109375" customWidth="1"/>
    <col min="119" max="119" width="14.140625" customWidth="1"/>
    <col min="121" max="121" width="20.85546875" customWidth="1"/>
    <col min="124" max="124" width="13.28515625" customWidth="1"/>
    <col min="125" max="125" width="18.28515625" customWidth="1"/>
    <col min="127" max="127" width="14.28515625" customWidth="1"/>
    <col min="128" max="128" width="18.140625" customWidth="1"/>
    <col min="130" max="130" width="13.140625" customWidth="1"/>
    <col min="131" max="131" width="14" customWidth="1"/>
    <col min="133" max="133" width="12.85546875" customWidth="1"/>
    <col min="134" max="134" width="17.85546875" customWidth="1"/>
    <col min="152" max="152" width="13.85546875" customWidth="1"/>
    <col min="153" max="153" width="15.140625" customWidth="1"/>
    <col min="154" max="154" width="15.42578125" customWidth="1"/>
    <col min="155" max="155" width="12.28515625" bestFit="1" customWidth="1"/>
    <col min="156" max="156" width="15.7109375" bestFit="1" customWidth="1"/>
    <col min="158" max="158" width="12.85546875" customWidth="1"/>
    <col min="161" max="161" width="12.28515625" bestFit="1" customWidth="1"/>
    <col min="162" max="162" width="14.7109375" bestFit="1" customWidth="1"/>
    <col min="164" max="164" width="12.28515625" bestFit="1" customWidth="1"/>
    <col min="165" max="165" width="14.42578125" bestFit="1" customWidth="1"/>
    <col min="173" max="173" width="13.28515625" bestFit="1" customWidth="1"/>
    <col min="185" max="185" width="13.42578125" customWidth="1"/>
    <col min="186" max="186" width="16.140625" customWidth="1"/>
    <col min="188" max="188" width="11.5703125" bestFit="1" customWidth="1"/>
    <col min="189" max="189" width="15.7109375" bestFit="1" customWidth="1"/>
    <col min="191" max="191" width="16.7109375" customWidth="1"/>
    <col min="194" max="194" width="14.140625" customWidth="1"/>
    <col min="195" max="195" width="13.85546875" customWidth="1"/>
    <col min="197" max="197" width="11.5703125" bestFit="1" customWidth="1"/>
    <col min="198" max="198" width="15.7109375" customWidth="1"/>
    <col min="214" max="214" width="17.5703125" bestFit="1" customWidth="1"/>
    <col min="215" max="215" width="13.140625" bestFit="1" customWidth="1"/>
    <col min="216" max="216" width="14.42578125" bestFit="1" customWidth="1"/>
    <col min="217" max="217" width="22" bestFit="1" customWidth="1"/>
    <col min="218" max="218" width="16.7109375" bestFit="1" customWidth="1"/>
    <col min="219" max="219" width="19.5703125" bestFit="1" customWidth="1"/>
    <col min="220" max="220" width="15.140625" bestFit="1" customWidth="1"/>
    <col min="221" max="222" width="15.7109375" bestFit="1" customWidth="1"/>
    <col min="223" max="223" width="8" bestFit="1" customWidth="1"/>
    <col min="224" max="224" width="17" bestFit="1" customWidth="1"/>
    <col min="225" max="225" width="23.28515625" bestFit="1" customWidth="1"/>
    <col min="226" max="226" width="21.140625" bestFit="1" customWidth="1"/>
    <col min="227" max="227" width="15.7109375" bestFit="1" customWidth="1"/>
    <col min="228" max="228" width="23" customWidth="1"/>
    <col min="229" max="229" width="10.7109375" bestFit="1" customWidth="1"/>
    <col min="230" max="230" width="15.140625" bestFit="1" customWidth="1"/>
    <col min="231" max="231" width="15.42578125" bestFit="1" customWidth="1"/>
    <col min="232" max="232" width="16" bestFit="1" customWidth="1"/>
    <col min="233" max="233" width="16.7109375" customWidth="1"/>
    <col min="234" max="234" width="33.85546875" bestFit="1" customWidth="1"/>
    <col min="235" max="235" width="17.5703125" bestFit="1" customWidth="1"/>
    <col min="236" max="236" width="16" bestFit="1" customWidth="1"/>
  </cols>
  <sheetData>
    <row r="1" spans="1:236" ht="26.45" thickBot="1" x14ac:dyDescent="0.55000000000000004">
      <c r="A1" s="161" t="s">
        <v>13</v>
      </c>
      <c r="B1" s="161"/>
      <c r="C1" s="161"/>
      <c r="D1" s="161"/>
    </row>
    <row r="2" spans="1:236" ht="14.45" x14ac:dyDescent="0.3">
      <c r="HF2" s="154"/>
      <c r="HG2" s="154"/>
      <c r="HH2" s="154"/>
      <c r="HI2" s="154"/>
      <c r="HJ2" s="154"/>
      <c r="HK2" s="154"/>
      <c r="HL2" s="154"/>
      <c r="HM2" s="154"/>
      <c r="HN2" s="154"/>
      <c r="HO2" s="154"/>
      <c r="HP2" s="154"/>
      <c r="HQ2" s="154"/>
      <c r="HR2" s="154"/>
      <c r="HS2" s="154"/>
      <c r="HT2" s="154"/>
      <c r="HU2" s="154"/>
      <c r="HV2" s="154"/>
      <c r="HW2" s="154"/>
    </row>
    <row r="3" spans="1:236" ht="14.45" x14ac:dyDescent="0.3">
      <c r="A3" s="13" t="s">
        <v>14</v>
      </c>
      <c r="B3" s="14">
        <f>Date!E3</f>
        <v>42734</v>
      </c>
    </row>
    <row r="4" spans="1:236" ht="14.45" x14ac:dyDescent="0.3">
      <c r="A4" s="13" t="s">
        <v>15</v>
      </c>
      <c r="B4" s="15" t="s">
        <v>16</v>
      </c>
    </row>
    <row r="5" spans="1:236" ht="27" thickBot="1" x14ac:dyDescent="0.45">
      <c r="CZ5" s="162" t="s">
        <v>17</v>
      </c>
      <c r="DA5" s="162"/>
      <c r="DB5" s="162"/>
      <c r="DC5" s="162"/>
      <c r="DD5" s="162"/>
      <c r="DE5" s="162"/>
      <c r="DF5" s="162"/>
      <c r="DG5" s="162"/>
      <c r="DH5" s="162"/>
      <c r="DI5" s="162"/>
      <c r="DJ5" s="162"/>
      <c r="DK5" s="162"/>
      <c r="DL5" s="16"/>
      <c r="DM5" s="16"/>
      <c r="DN5" s="17" t="s">
        <v>18</v>
      </c>
      <c r="DO5" s="17"/>
      <c r="DP5" s="17"/>
      <c r="DQ5" s="17"/>
      <c r="DR5" s="17"/>
      <c r="DS5" s="17"/>
      <c r="DT5" s="17"/>
      <c r="DU5" s="17"/>
      <c r="DV5" s="17"/>
      <c r="DW5" s="17"/>
      <c r="DX5" s="17"/>
      <c r="DY5" s="17"/>
      <c r="DZ5" s="17"/>
      <c r="EA5" s="17"/>
      <c r="EB5" s="17"/>
      <c r="EC5" s="17"/>
      <c r="ED5" s="17"/>
      <c r="EE5" s="17"/>
      <c r="EH5" s="17" t="s">
        <v>19</v>
      </c>
      <c r="EI5" s="17"/>
      <c r="EJ5" s="17"/>
      <c r="EK5" s="17"/>
      <c r="EL5" s="17"/>
      <c r="EM5" s="17"/>
      <c r="EN5" s="17"/>
      <c r="EO5" s="17"/>
      <c r="EP5" s="17"/>
      <c r="EQ5" s="17"/>
      <c r="EV5" s="17" t="s">
        <v>20</v>
      </c>
      <c r="EW5" s="17"/>
      <c r="EX5" s="17"/>
      <c r="EY5" s="17"/>
      <c r="EZ5" s="17"/>
      <c r="FA5" s="17"/>
      <c r="FB5" s="17"/>
      <c r="FC5" s="17"/>
      <c r="FD5" s="17"/>
      <c r="FE5" s="17"/>
      <c r="FF5" s="17"/>
      <c r="FG5" s="17"/>
      <c r="FH5" s="17"/>
      <c r="FI5" s="17"/>
      <c r="FN5" s="17" t="s">
        <v>19</v>
      </c>
      <c r="FO5" s="17"/>
      <c r="FP5" s="17"/>
      <c r="FQ5" s="17"/>
      <c r="FR5" s="17"/>
      <c r="FS5" s="17"/>
      <c r="FT5" s="17"/>
      <c r="FU5" s="17"/>
      <c r="FV5" s="17"/>
      <c r="FW5" s="17"/>
      <c r="GC5" s="17" t="s">
        <v>21</v>
      </c>
      <c r="GD5" s="17"/>
      <c r="GE5" s="17"/>
      <c r="GF5" s="17"/>
      <c r="GG5" s="17"/>
      <c r="GH5" s="17"/>
      <c r="GI5" s="17"/>
      <c r="GJ5" s="17"/>
      <c r="GK5" s="17"/>
      <c r="GL5" s="17"/>
      <c r="GM5" s="17"/>
      <c r="GN5" s="17"/>
      <c r="GO5" s="17"/>
      <c r="GP5" s="17"/>
      <c r="GQ5" s="18"/>
      <c r="GR5" s="18"/>
      <c r="GS5" s="18"/>
      <c r="GT5" s="18"/>
      <c r="GU5" s="17" t="s">
        <v>19</v>
      </c>
      <c r="GV5" s="17"/>
      <c r="GW5" s="17"/>
      <c r="GX5" s="17"/>
      <c r="GY5" s="17"/>
      <c r="GZ5" s="17"/>
      <c r="HA5" s="17"/>
      <c r="HB5" s="17"/>
      <c r="HC5" s="17"/>
    </row>
    <row r="6" spans="1:236" ht="18" x14ac:dyDescent="0.35">
      <c r="EV6" s="19"/>
      <c r="EW6" s="19"/>
      <c r="EX6" s="19"/>
      <c r="GQ6" s="20"/>
      <c r="GR6" s="20"/>
      <c r="GS6" s="20"/>
      <c r="GT6" s="20"/>
      <c r="GU6" s="21" t="s">
        <v>22</v>
      </c>
      <c r="GV6" s="21"/>
      <c r="GW6" s="21"/>
      <c r="GX6" s="21"/>
      <c r="GY6" s="21"/>
      <c r="GZ6" s="21"/>
      <c r="HA6" s="21"/>
      <c r="HB6" s="21"/>
      <c r="HC6" s="21"/>
      <c r="HF6" s="154"/>
      <c r="HG6" s="154"/>
      <c r="HH6" s="154"/>
      <c r="HI6" s="154"/>
      <c r="HJ6" s="154"/>
      <c r="HK6" s="154"/>
      <c r="HL6" s="154"/>
      <c r="HM6" s="154"/>
      <c r="HN6" s="154"/>
      <c r="HO6" s="154"/>
      <c r="HP6" s="154"/>
      <c r="HQ6" s="154"/>
      <c r="HR6" s="154"/>
      <c r="HS6" s="154"/>
      <c r="HT6" s="154"/>
      <c r="HU6" s="154"/>
      <c r="HV6" s="154"/>
      <c r="HW6" s="154"/>
    </row>
    <row r="7" spans="1:236" ht="18" x14ac:dyDescent="0.35">
      <c r="EH7" s="22" t="s">
        <v>23</v>
      </c>
      <c r="EI7" s="6"/>
      <c r="EJ7" s="6"/>
      <c r="EK7" s="6"/>
      <c r="EL7" s="6"/>
      <c r="EM7" s="6"/>
      <c r="EN7" s="6"/>
      <c r="EO7" s="6"/>
      <c r="EP7" s="6"/>
      <c r="EQ7" s="23"/>
      <c r="EV7" s="19"/>
      <c r="EW7" s="19"/>
      <c r="EX7" s="19"/>
      <c r="FN7" s="158" t="s">
        <v>22</v>
      </c>
      <c r="FO7" s="158"/>
      <c r="FP7" s="158"/>
      <c r="FQ7" s="158"/>
      <c r="FR7" s="158"/>
      <c r="FS7" s="158"/>
      <c r="FT7" s="158"/>
      <c r="FU7" s="158"/>
      <c r="FV7" s="158"/>
      <c r="FW7" s="24"/>
      <c r="GU7" s="25" t="s">
        <v>0</v>
      </c>
      <c r="GV7" s="25" t="s">
        <v>24</v>
      </c>
      <c r="GW7" s="25" t="s">
        <v>25</v>
      </c>
      <c r="GX7" s="25" t="s">
        <v>26</v>
      </c>
      <c r="GY7" s="25" t="s">
        <v>27</v>
      </c>
      <c r="GZ7" s="25" t="s">
        <v>28</v>
      </c>
      <c r="HA7" s="25" t="s">
        <v>29</v>
      </c>
      <c r="HB7" s="25" t="s">
        <v>30</v>
      </c>
      <c r="HC7" s="25" t="s">
        <v>31</v>
      </c>
    </row>
    <row r="8" spans="1:236" ht="18" x14ac:dyDescent="0.35">
      <c r="C8" s="26" t="s">
        <v>32</v>
      </c>
      <c r="N8" s="26" t="s">
        <v>32</v>
      </c>
      <c r="W8" s="26" t="s">
        <v>33</v>
      </c>
      <c r="AH8" s="26" t="s">
        <v>33</v>
      </c>
      <c r="AI8" s="27"/>
      <c r="AP8" s="26" t="s">
        <v>34</v>
      </c>
      <c r="BA8" s="26" t="s">
        <v>34</v>
      </c>
      <c r="BI8" s="26" t="s">
        <v>35</v>
      </c>
      <c r="BT8" s="26" t="s">
        <v>35</v>
      </c>
      <c r="CB8" s="26" t="s">
        <v>36</v>
      </c>
      <c r="CN8" s="26" t="s">
        <v>36</v>
      </c>
      <c r="DW8" s="28"/>
      <c r="EH8" s="25" t="s">
        <v>0</v>
      </c>
      <c r="EI8" s="25" t="s">
        <v>24</v>
      </c>
      <c r="EJ8" s="25" t="s">
        <v>25</v>
      </c>
      <c r="EK8" s="25" t="s">
        <v>26</v>
      </c>
      <c r="EL8" s="25" t="s">
        <v>27</v>
      </c>
      <c r="EM8" s="25" t="s">
        <v>28</v>
      </c>
      <c r="EN8" s="25" t="s">
        <v>29</v>
      </c>
      <c r="EO8" s="25" t="s">
        <v>30</v>
      </c>
      <c r="EP8" s="25" t="s">
        <v>31</v>
      </c>
      <c r="EQ8" s="25" t="s">
        <v>37</v>
      </c>
      <c r="EV8" s="19"/>
      <c r="EW8" s="19"/>
      <c r="EX8" s="19"/>
      <c r="EY8" s="29"/>
      <c r="EZ8" s="29"/>
      <c r="FA8" s="29"/>
      <c r="FB8" s="29"/>
      <c r="FC8" s="29"/>
      <c r="FD8" s="29"/>
      <c r="FE8" s="29"/>
      <c r="FF8" s="29"/>
      <c r="FG8" s="29"/>
      <c r="FH8" s="29"/>
      <c r="FI8" s="29"/>
      <c r="FN8" s="25" t="s">
        <v>0</v>
      </c>
      <c r="FO8" s="25" t="s">
        <v>24</v>
      </c>
      <c r="FP8" s="25" t="s">
        <v>25</v>
      </c>
      <c r="FQ8" s="25" t="s">
        <v>26</v>
      </c>
      <c r="FR8" s="25" t="s">
        <v>27</v>
      </c>
      <c r="FS8" s="25" t="s">
        <v>28</v>
      </c>
      <c r="FT8" s="25" t="s">
        <v>29</v>
      </c>
      <c r="FU8" s="25" t="s">
        <v>30</v>
      </c>
      <c r="FV8" s="25" t="s">
        <v>31</v>
      </c>
      <c r="FW8" s="25" t="s">
        <v>37</v>
      </c>
      <c r="GU8" s="30">
        <f>Date!E3</f>
        <v>42734</v>
      </c>
      <c r="GV8" s="31" t="s">
        <v>38</v>
      </c>
      <c r="GW8" s="31" t="s">
        <v>39</v>
      </c>
      <c r="GX8" s="32" t="s">
        <v>40</v>
      </c>
      <c r="GY8" s="31" t="s">
        <v>41</v>
      </c>
      <c r="GZ8" s="31"/>
      <c r="HA8" s="32" t="s">
        <v>40</v>
      </c>
      <c r="HB8" s="31" t="s">
        <v>42</v>
      </c>
      <c r="HC8" s="33" t="s">
        <v>43</v>
      </c>
    </row>
    <row r="9" spans="1:236" ht="18" x14ac:dyDescent="0.35">
      <c r="C9" s="34" t="s">
        <v>44</v>
      </c>
      <c r="L9" s="35"/>
      <c r="N9" s="34" t="s">
        <v>44</v>
      </c>
      <c r="W9" s="34" t="s">
        <v>45</v>
      </c>
      <c r="AH9" s="34" t="s">
        <v>45</v>
      </c>
      <c r="AP9" s="34" t="s">
        <v>46</v>
      </c>
      <c r="AY9" s="35"/>
      <c r="BA9" s="34" t="s">
        <v>46</v>
      </c>
      <c r="BI9" s="34" t="s">
        <v>47</v>
      </c>
      <c r="BR9" s="35"/>
      <c r="BT9" s="34" t="s">
        <v>47</v>
      </c>
      <c r="CB9" s="34" t="s">
        <v>48</v>
      </c>
      <c r="CK9" s="35"/>
      <c r="CL9" s="35"/>
      <c r="CN9" s="34" t="s">
        <v>48</v>
      </c>
      <c r="CZ9" s="155" t="s">
        <v>23</v>
      </c>
      <c r="DA9" s="155"/>
      <c r="DB9" s="36"/>
      <c r="DC9" s="159" t="s">
        <v>49</v>
      </c>
      <c r="DD9" s="159"/>
      <c r="DF9" s="159" t="s">
        <v>50</v>
      </c>
      <c r="DG9" s="159"/>
      <c r="DH9" s="36"/>
      <c r="DI9" s="159" t="s">
        <v>51</v>
      </c>
      <c r="DJ9" s="159"/>
      <c r="DN9" s="159" t="s">
        <v>52</v>
      </c>
      <c r="DO9" s="159"/>
      <c r="DP9" s="36"/>
      <c r="DQ9" s="159" t="s">
        <v>53</v>
      </c>
      <c r="DR9" s="159"/>
      <c r="DT9" s="159" t="s">
        <v>54</v>
      </c>
      <c r="DU9" s="159"/>
      <c r="DW9" s="159" t="s">
        <v>55</v>
      </c>
      <c r="DX9" s="159"/>
      <c r="DZ9" s="159" t="s">
        <v>56</v>
      </c>
      <c r="EA9" s="159"/>
      <c r="EC9" s="159" t="s">
        <v>57</v>
      </c>
      <c r="ED9" s="159"/>
      <c r="EH9" s="30">
        <f>Date!E3</f>
        <v>42734</v>
      </c>
      <c r="EI9" s="31" t="s">
        <v>38</v>
      </c>
      <c r="EJ9" s="31" t="s">
        <v>39</v>
      </c>
      <c r="EK9" s="32" t="s">
        <v>40</v>
      </c>
      <c r="EL9" s="31" t="s">
        <v>41</v>
      </c>
      <c r="EM9" s="31" t="s">
        <v>58</v>
      </c>
      <c r="EN9" s="37" t="s">
        <v>40</v>
      </c>
      <c r="EO9" s="38" t="s">
        <v>42</v>
      </c>
      <c r="EP9" s="33" t="s">
        <v>59</v>
      </c>
      <c r="EQ9" s="31" t="s">
        <v>60</v>
      </c>
      <c r="EV9" s="160" t="s">
        <v>61</v>
      </c>
      <c r="EW9" s="160"/>
      <c r="EX9" s="25" t="s">
        <v>62</v>
      </c>
      <c r="EY9" s="159" t="s">
        <v>63</v>
      </c>
      <c r="EZ9" s="159"/>
      <c r="FA9" s="25"/>
      <c r="FB9" s="159" t="s">
        <v>64</v>
      </c>
      <c r="FC9" s="159"/>
      <c r="FE9" s="159" t="s">
        <v>65</v>
      </c>
      <c r="FF9" s="159"/>
      <c r="FH9" s="159" t="s">
        <v>66</v>
      </c>
      <c r="FI9" s="159"/>
      <c r="FN9" s="30">
        <f>Date!E3</f>
        <v>42734</v>
      </c>
      <c r="FO9" s="31" t="s">
        <v>38</v>
      </c>
      <c r="FP9" s="31" t="s">
        <v>39</v>
      </c>
      <c r="FQ9" s="32" t="s">
        <v>40</v>
      </c>
      <c r="FR9" s="31" t="s">
        <v>41</v>
      </c>
      <c r="FS9" s="31"/>
      <c r="FT9" s="32" t="s">
        <v>40</v>
      </c>
      <c r="FU9" s="31" t="s">
        <v>42</v>
      </c>
      <c r="FV9" s="33" t="s">
        <v>43</v>
      </c>
      <c r="FW9" s="31" t="s">
        <v>60</v>
      </c>
      <c r="GU9" s="25"/>
      <c r="GV9" s="25"/>
      <c r="GW9" s="25"/>
      <c r="GX9" s="25"/>
      <c r="GY9" s="25"/>
      <c r="GZ9" s="25"/>
      <c r="HA9" s="25"/>
      <c r="HB9" s="25"/>
      <c r="HC9" s="25"/>
    </row>
    <row r="10" spans="1:236" ht="18" x14ac:dyDescent="0.35">
      <c r="EH10" s="22" t="s">
        <v>49</v>
      </c>
      <c r="EI10" s="6"/>
      <c r="EJ10" s="6"/>
      <c r="EK10" s="6"/>
      <c r="EL10" s="6"/>
      <c r="EM10" s="6"/>
      <c r="EN10" s="6"/>
      <c r="EO10" s="6"/>
      <c r="EP10" s="6"/>
      <c r="EQ10" s="23"/>
      <c r="FN10" s="25"/>
      <c r="FO10" s="25"/>
      <c r="FP10" s="25"/>
      <c r="FQ10" s="39" t="s">
        <v>67</v>
      </c>
      <c r="FR10" s="25"/>
      <c r="FS10" s="25"/>
      <c r="FT10" s="25"/>
      <c r="FU10" s="25"/>
      <c r="FV10" s="25"/>
      <c r="GU10" s="40" t="s">
        <v>22</v>
      </c>
      <c r="GV10" s="41"/>
      <c r="GW10" s="41"/>
      <c r="GX10" s="41"/>
      <c r="GY10" s="41"/>
      <c r="GZ10" s="41"/>
      <c r="HA10" s="41"/>
      <c r="HB10" s="41"/>
      <c r="HC10" s="25"/>
    </row>
    <row r="11" spans="1:236" ht="18.600000000000001" thickBot="1" x14ac:dyDescent="0.4">
      <c r="C11" s="157" t="s">
        <v>68</v>
      </c>
      <c r="D11" s="157"/>
      <c r="E11" s="157"/>
      <c r="F11" s="157"/>
      <c r="G11" s="157"/>
      <c r="H11" s="157"/>
      <c r="I11" s="157"/>
      <c r="J11" s="157"/>
      <c r="K11" s="157"/>
      <c r="L11" s="157"/>
      <c r="N11" s="157" t="s">
        <v>69</v>
      </c>
      <c r="O11" s="157"/>
      <c r="P11" s="157"/>
      <c r="Q11" s="157"/>
      <c r="R11" s="157"/>
      <c r="S11" s="157"/>
      <c r="T11" s="27"/>
      <c r="W11" s="157" t="s">
        <v>68</v>
      </c>
      <c r="X11" s="157"/>
      <c r="Y11" s="157"/>
      <c r="Z11" s="157"/>
      <c r="AA11" s="157"/>
      <c r="AB11" s="157"/>
      <c r="AC11" s="157"/>
      <c r="AD11" s="157"/>
      <c r="AE11" s="157"/>
      <c r="AF11" s="157"/>
      <c r="AH11" s="157" t="s">
        <v>69</v>
      </c>
      <c r="AI11" s="157"/>
      <c r="AJ11" s="157"/>
      <c r="AK11" s="157"/>
      <c r="AL11" s="157"/>
      <c r="AM11" s="157"/>
      <c r="AN11" s="27"/>
      <c r="AP11" s="157" t="s">
        <v>68</v>
      </c>
      <c r="AQ11" s="157"/>
      <c r="AR11" s="157"/>
      <c r="AS11" s="157"/>
      <c r="AT11" s="157"/>
      <c r="AU11" s="157"/>
      <c r="AV11" s="157"/>
      <c r="AW11" s="157"/>
      <c r="AX11" s="157"/>
      <c r="AY11" s="157"/>
      <c r="BA11" s="157" t="s">
        <v>69</v>
      </c>
      <c r="BB11" s="157"/>
      <c r="BC11" s="157"/>
      <c r="BD11" s="157"/>
      <c r="BE11" s="157"/>
      <c r="BF11" s="157"/>
      <c r="BG11" s="27"/>
      <c r="BI11" s="157" t="s">
        <v>68</v>
      </c>
      <c r="BJ11" s="157"/>
      <c r="BK11" s="157"/>
      <c r="BL11" s="157"/>
      <c r="BM11" s="157"/>
      <c r="BN11" s="157"/>
      <c r="BO11" s="157"/>
      <c r="BP11" s="157"/>
      <c r="BQ11" s="157"/>
      <c r="BR11" s="157"/>
      <c r="BT11" s="157" t="s">
        <v>69</v>
      </c>
      <c r="BU11" s="157"/>
      <c r="BV11" s="157"/>
      <c r="BW11" s="157"/>
      <c r="BX11" s="157"/>
      <c r="BY11" s="157"/>
      <c r="BZ11" s="27"/>
      <c r="CB11" s="157" t="s">
        <v>68</v>
      </c>
      <c r="CC11" s="157"/>
      <c r="CD11" s="157"/>
      <c r="CE11" s="157"/>
      <c r="CF11" s="157"/>
      <c r="CG11" s="157"/>
      <c r="CH11" s="157"/>
      <c r="CI11" s="157"/>
      <c r="CJ11" s="157"/>
      <c r="CK11" s="157"/>
      <c r="CL11" s="27"/>
      <c r="CN11" s="157" t="s">
        <v>69</v>
      </c>
      <c r="CO11" s="157"/>
      <c r="CP11" s="157"/>
      <c r="CQ11" s="157"/>
      <c r="CR11" s="157"/>
      <c r="CS11" s="157"/>
      <c r="CT11" s="27"/>
      <c r="EH11" s="25" t="s">
        <v>0</v>
      </c>
      <c r="EI11" s="25" t="s">
        <v>24</v>
      </c>
      <c r="EJ11" s="25" t="s">
        <v>25</v>
      </c>
      <c r="EK11" s="25" t="s">
        <v>26</v>
      </c>
      <c r="EL11" s="25" t="s">
        <v>27</v>
      </c>
      <c r="EM11" s="25" t="s">
        <v>28</v>
      </c>
      <c r="EN11" s="25" t="s">
        <v>29</v>
      </c>
      <c r="EO11" s="25" t="s">
        <v>30</v>
      </c>
      <c r="EP11" s="25" t="s">
        <v>31</v>
      </c>
      <c r="EQ11" s="25" t="s">
        <v>37</v>
      </c>
      <c r="FN11" s="158" t="s">
        <v>22</v>
      </c>
      <c r="FO11" s="158"/>
      <c r="FP11" s="158"/>
      <c r="FQ11" s="158"/>
      <c r="FR11" s="158"/>
      <c r="FS11" s="158"/>
      <c r="FT11" s="158"/>
      <c r="FU11" s="158"/>
      <c r="FV11" s="25"/>
      <c r="GU11" s="25" t="s">
        <v>24</v>
      </c>
      <c r="GV11" s="25" t="s">
        <v>25</v>
      </c>
      <c r="GW11" s="25" t="s">
        <v>26</v>
      </c>
      <c r="GX11" s="25" t="s">
        <v>27</v>
      </c>
      <c r="GY11" s="25" t="s">
        <v>28</v>
      </c>
      <c r="GZ11" s="25" t="s">
        <v>31</v>
      </c>
      <c r="HA11" s="25" t="s">
        <v>70</v>
      </c>
      <c r="HB11" s="25" t="s">
        <v>24</v>
      </c>
      <c r="HC11" s="25" t="s">
        <v>37</v>
      </c>
    </row>
    <row r="12" spans="1:236" ht="18" x14ac:dyDescent="0.35">
      <c r="B12" s="42"/>
      <c r="C12" s="42" t="str">
        <f>_xll.BCurve(C9,"CurveDate="&amp;$B$3&amp;"","View=Extended","cols=9;rows=36")</f>
        <v>Term</v>
      </c>
      <c r="D12" s="42" t="s">
        <v>71</v>
      </c>
      <c r="E12" s="42" t="s">
        <v>72</v>
      </c>
      <c r="F12" s="42" t="s">
        <v>73</v>
      </c>
      <c r="G12" s="42" t="s">
        <v>74</v>
      </c>
      <c r="H12" s="42" t="s">
        <v>75</v>
      </c>
      <c r="I12" s="42" t="s">
        <v>76</v>
      </c>
      <c r="J12" s="42" t="s">
        <v>77</v>
      </c>
      <c r="K12" s="42" t="s">
        <v>78</v>
      </c>
      <c r="L12" s="42" t="s">
        <v>16</v>
      </c>
      <c r="N12" s="42" t="s">
        <v>79</v>
      </c>
      <c r="O12" s="42" t="s">
        <v>75</v>
      </c>
      <c r="P12" s="42" t="s">
        <v>80</v>
      </c>
      <c r="Q12" s="42" t="s">
        <v>81</v>
      </c>
      <c r="R12" t="s">
        <v>82</v>
      </c>
      <c r="S12" t="s">
        <v>83</v>
      </c>
      <c r="T12" s="43" t="s">
        <v>84</v>
      </c>
      <c r="W12" s="42" t="str">
        <f>_xll.BCurve(W9,"CurveDate="&amp;$B$3&amp;"","View=Extended","cols=9;rows=30")</f>
        <v>Term</v>
      </c>
      <c r="X12" s="42" t="s">
        <v>71</v>
      </c>
      <c r="Y12" s="42" t="s">
        <v>72</v>
      </c>
      <c r="Z12" s="42" t="s">
        <v>73</v>
      </c>
      <c r="AA12" s="42" t="s">
        <v>74</v>
      </c>
      <c r="AB12" s="42" t="s">
        <v>75</v>
      </c>
      <c r="AC12" s="42" t="s">
        <v>76</v>
      </c>
      <c r="AD12" s="42" t="s">
        <v>77</v>
      </c>
      <c r="AE12" s="42" t="s">
        <v>78</v>
      </c>
      <c r="AF12" s="42" t="s">
        <v>16</v>
      </c>
      <c r="AH12" s="42" t="s">
        <v>79</v>
      </c>
      <c r="AI12" s="42" t="s">
        <v>75</v>
      </c>
      <c r="AJ12" s="42" t="s">
        <v>80</v>
      </c>
      <c r="AK12" s="42" t="s">
        <v>81</v>
      </c>
      <c r="AL12" t="s">
        <v>82</v>
      </c>
      <c r="AM12" t="s">
        <v>83</v>
      </c>
      <c r="AN12" s="43" t="s">
        <v>84</v>
      </c>
      <c r="AP12" s="42" t="str">
        <f>_xll.BCurve(AP9,"CurveDate="&amp;$B$3&amp;"","View=Extended","cols=9;rows=31")</f>
        <v>Term</v>
      </c>
      <c r="AQ12" s="42" t="s">
        <v>71</v>
      </c>
      <c r="AR12" s="42" t="s">
        <v>72</v>
      </c>
      <c r="AS12" s="42" t="s">
        <v>73</v>
      </c>
      <c r="AT12" s="42" t="s">
        <v>74</v>
      </c>
      <c r="AU12" s="42" t="s">
        <v>75</v>
      </c>
      <c r="AV12" s="42" t="s">
        <v>76</v>
      </c>
      <c r="AW12" s="42" t="s">
        <v>77</v>
      </c>
      <c r="AX12" s="42" t="s">
        <v>78</v>
      </c>
      <c r="AY12" s="42" t="s">
        <v>16</v>
      </c>
      <c r="BA12" s="42" t="s">
        <v>79</v>
      </c>
      <c r="BB12" s="42" t="s">
        <v>75</v>
      </c>
      <c r="BC12" s="42" t="s">
        <v>85</v>
      </c>
      <c r="BD12" s="42" t="s">
        <v>85</v>
      </c>
      <c r="BE12" t="s">
        <v>82</v>
      </c>
      <c r="BF12" t="s">
        <v>83</v>
      </c>
      <c r="BG12" s="43" t="s">
        <v>84</v>
      </c>
      <c r="BI12" s="42" t="str">
        <f>_xll.BCurve(BI9,"CurveDate="&amp;$B$3&amp;"","View=Extended","cols=9;rows=33")</f>
        <v>Term</v>
      </c>
      <c r="BJ12" s="42" t="s">
        <v>71</v>
      </c>
      <c r="BK12" s="42" t="s">
        <v>72</v>
      </c>
      <c r="BL12" s="42" t="s">
        <v>73</v>
      </c>
      <c r="BM12" s="42" t="s">
        <v>74</v>
      </c>
      <c r="BN12" s="42" t="s">
        <v>75</v>
      </c>
      <c r="BO12" s="42" t="s">
        <v>76</v>
      </c>
      <c r="BP12" s="42" t="s">
        <v>77</v>
      </c>
      <c r="BQ12" s="42" t="s">
        <v>78</v>
      </c>
      <c r="BR12" s="42" t="s">
        <v>16</v>
      </c>
      <c r="BT12" s="42" t="s">
        <v>79</v>
      </c>
      <c r="BU12" s="42" t="s">
        <v>75</v>
      </c>
      <c r="BV12" s="42" t="s">
        <v>85</v>
      </c>
      <c r="BW12" s="42" t="s">
        <v>85</v>
      </c>
      <c r="BX12" t="s">
        <v>82</v>
      </c>
      <c r="BY12" t="s">
        <v>83</v>
      </c>
      <c r="BZ12" s="43" t="s">
        <v>84</v>
      </c>
      <c r="CB12" s="42" t="str">
        <f>_xll.BCurve(CB9,"CurveDate="&amp;$B$3&amp;"","View=Extended","cols=9;rows=23")</f>
        <v>Term</v>
      </c>
      <c r="CC12" s="42" t="s">
        <v>71</v>
      </c>
      <c r="CD12" s="42" t="s">
        <v>72</v>
      </c>
      <c r="CE12" s="42" t="s">
        <v>73</v>
      </c>
      <c r="CF12" s="42" t="s">
        <v>74</v>
      </c>
      <c r="CG12" s="42" t="s">
        <v>75</v>
      </c>
      <c r="CH12" s="42" t="s">
        <v>76</v>
      </c>
      <c r="CI12" s="42" t="s">
        <v>77</v>
      </c>
      <c r="CJ12" s="42" t="s">
        <v>78</v>
      </c>
      <c r="CK12" s="42" t="s">
        <v>86</v>
      </c>
      <c r="CL12" s="44" t="s">
        <v>16</v>
      </c>
      <c r="CN12" s="42" t="s">
        <v>79</v>
      </c>
      <c r="CO12" s="42" t="s">
        <v>75</v>
      </c>
      <c r="CP12" s="42" t="s">
        <v>85</v>
      </c>
      <c r="CQ12" s="42" t="s">
        <v>85</v>
      </c>
      <c r="CR12" t="s">
        <v>82</v>
      </c>
      <c r="CS12" t="s">
        <v>83</v>
      </c>
      <c r="CT12" s="43" t="s">
        <v>84</v>
      </c>
      <c r="CZ12" s="43" t="s">
        <v>87</v>
      </c>
      <c r="DA12" s="43" t="s">
        <v>88</v>
      </c>
      <c r="DC12" s="43" t="s">
        <v>87</v>
      </c>
      <c r="DD12" s="43" t="s">
        <v>88</v>
      </c>
      <c r="DF12" s="43" t="s">
        <v>87</v>
      </c>
      <c r="DG12" s="43" t="s">
        <v>88</v>
      </c>
      <c r="DI12" s="43" t="s">
        <v>87</v>
      </c>
      <c r="DJ12" s="43" t="s">
        <v>88</v>
      </c>
      <c r="DN12" s="43" t="s">
        <v>87</v>
      </c>
      <c r="DO12" s="43" t="s">
        <v>88</v>
      </c>
      <c r="DP12" s="45"/>
      <c r="DQ12" s="43" t="s">
        <v>87</v>
      </c>
      <c r="DR12" s="43" t="s">
        <v>88</v>
      </c>
      <c r="DT12" s="43" t="s">
        <v>87</v>
      </c>
      <c r="DU12" s="43" t="s">
        <v>88</v>
      </c>
      <c r="DW12" s="43" t="s">
        <v>87</v>
      </c>
      <c r="DX12" s="43" t="s">
        <v>88</v>
      </c>
      <c r="DZ12" s="43" t="s">
        <v>87</v>
      </c>
      <c r="EA12" s="43" t="s">
        <v>88</v>
      </c>
      <c r="EC12" s="43" t="s">
        <v>87</v>
      </c>
      <c r="ED12" s="43" t="s">
        <v>88</v>
      </c>
      <c r="EH12" s="30">
        <f>Date!E3</f>
        <v>42734</v>
      </c>
      <c r="EI12" s="31" t="s">
        <v>38</v>
      </c>
      <c r="EJ12" s="31" t="s">
        <v>39</v>
      </c>
      <c r="EK12" s="32" t="s">
        <v>40</v>
      </c>
      <c r="EL12" s="31" t="s">
        <v>41</v>
      </c>
      <c r="EM12" s="31" t="s">
        <v>58</v>
      </c>
      <c r="EN12" s="37" t="s">
        <v>40</v>
      </c>
      <c r="EO12" s="37" t="s">
        <v>42</v>
      </c>
      <c r="EP12" s="33" t="s">
        <v>59</v>
      </c>
      <c r="EQ12" s="31" t="s">
        <v>60</v>
      </c>
      <c r="EV12" s="43" t="s">
        <v>87</v>
      </c>
      <c r="EW12" s="43" t="s">
        <v>88</v>
      </c>
      <c r="EY12" s="43" t="s">
        <v>87</v>
      </c>
      <c r="EZ12" s="43" t="s">
        <v>88</v>
      </c>
      <c r="FB12" s="43" t="s">
        <v>87</v>
      </c>
      <c r="FC12" s="43" t="s">
        <v>88</v>
      </c>
      <c r="FE12" s="43" t="s">
        <v>87</v>
      </c>
      <c r="FF12" s="43" t="s">
        <v>88</v>
      </c>
      <c r="FH12" s="43" t="s">
        <v>87</v>
      </c>
      <c r="FI12" s="43" t="s">
        <v>88</v>
      </c>
      <c r="FN12" s="25" t="s">
        <v>24</v>
      </c>
      <c r="FO12" s="25" t="s">
        <v>25</v>
      </c>
      <c r="FP12" s="25" t="s">
        <v>26</v>
      </c>
      <c r="FQ12" s="25" t="s">
        <v>27</v>
      </c>
      <c r="FR12" s="25" t="s">
        <v>28</v>
      </c>
      <c r="FS12" s="25" t="s">
        <v>31</v>
      </c>
      <c r="FT12" s="25" t="s">
        <v>70</v>
      </c>
      <c r="FU12" s="25" t="s">
        <v>89</v>
      </c>
      <c r="FV12" s="25"/>
      <c r="GC12" s="156" t="s">
        <v>90</v>
      </c>
      <c r="GD12" s="156"/>
      <c r="GE12" s="25" t="s">
        <v>62</v>
      </c>
      <c r="GF12" s="156" t="s">
        <v>63</v>
      </c>
      <c r="GG12" s="156"/>
      <c r="GH12" s="25"/>
      <c r="GI12" s="156" t="s">
        <v>91</v>
      </c>
      <c r="GJ12" s="156"/>
      <c r="GK12" s="36"/>
      <c r="GL12" s="156" t="s">
        <v>92</v>
      </c>
      <c r="GM12" s="156"/>
      <c r="GN12" s="36"/>
      <c r="GO12" s="156" t="s">
        <v>93</v>
      </c>
      <c r="GP12" s="156"/>
      <c r="GU12" s="38" t="s">
        <v>38</v>
      </c>
      <c r="GV12" s="31" t="s">
        <v>39</v>
      </c>
      <c r="GW12" s="37" t="s">
        <v>40</v>
      </c>
      <c r="GX12" s="31" t="s">
        <v>41</v>
      </c>
      <c r="GY12" s="31"/>
      <c r="GZ12" s="33" t="s">
        <v>59</v>
      </c>
      <c r="HA12" s="30">
        <f>USD!AA13</f>
        <v>42829</v>
      </c>
      <c r="HB12" s="31" t="s">
        <v>42</v>
      </c>
      <c r="HC12" s="31" t="s">
        <v>60</v>
      </c>
    </row>
    <row r="13" spans="1:236" ht="18" x14ac:dyDescent="0.35">
      <c r="B13" s="42"/>
      <c r="C13" s="46" t="s">
        <v>94</v>
      </c>
      <c r="D13" s="46" t="s">
        <v>95</v>
      </c>
      <c r="E13" s="46" t="s">
        <v>96</v>
      </c>
      <c r="F13" s="46" t="s">
        <v>97</v>
      </c>
      <c r="G13" s="47">
        <v>42738</v>
      </c>
      <c r="H13" s="47">
        <v>42739</v>
      </c>
      <c r="I13" s="48">
        <v>-0.32900000000000001</v>
      </c>
      <c r="J13" s="48">
        <v>-0.32900000000000001</v>
      </c>
      <c r="K13" s="46" t="s">
        <v>98</v>
      </c>
      <c r="L13" s="49">
        <f t="shared" ref="L13:L47" si="0">AVERAGE(I13:J13)/100</f>
        <v>-3.29E-3</v>
      </c>
      <c r="N13" s="50" t="s">
        <v>99</v>
      </c>
      <c r="O13" s="51">
        <f>IFERROR(IF(RIGHT(N13, 1) = "D", WORKDAY($B$3, INT(LEFT(N13, LEN(N13)-1))),
                     IF(RIGHT(N13, 1) = "W",Business_Day($B$3 + 7 * INT(LEFT(N13, LEN(N13)-1)), "modified_following"),
                     IF(RIGHT(N13, 1) = "M",Business_Day(EDATE($B$3,  INT(LEFT(N13, LEN(N13)-1))), "modified_following"),
                     IF(RIGHT(N13, 1) = "Y",Business_Day(EDATE($B$3,  12 * INT(LEFT(N13, LEN(N13)-1))), "modified_following"),IF(RIGHT(N13, 1) = "Q",Business_Day(EDATE($B$3,  3*INT(LEFT(N13, LEN(N13)-1))), "modified_following"),
                    Business_Day(EDATE($B$3,  12 * INT(LEFT(N13, FIND("Y", N13)-1)) + INT(RIGHT(N13, LEN(N13) - FIND("Y", N13)))), "modified_following") ))))), "")</f>
        <v>42737</v>
      </c>
      <c r="P13" s="50" t="s">
        <v>100</v>
      </c>
      <c r="Q13" s="50" t="s">
        <v>101</v>
      </c>
      <c r="R13" s="46">
        <f>_xll.BDH(P13,$B$4,$B$3,$B$3)</f>
        <v>-0.32900000000000001</v>
      </c>
      <c r="S13" s="46">
        <f>_xll.BDH(Q13,$B$4,$B$3,$B$3)</f>
        <v>1.0000089999999999</v>
      </c>
      <c r="T13" s="52">
        <f>DF_ZC2(Date!$E$3,O13,S13,"Taux actuariels","actual/actual")</f>
        <v>-1.0963917615872676E-3</v>
      </c>
      <c r="W13" s="46" t="s">
        <v>102</v>
      </c>
      <c r="X13" s="46" t="s">
        <v>95</v>
      </c>
      <c r="Y13" s="46" t="s">
        <v>103</v>
      </c>
      <c r="Z13" s="46" t="s">
        <v>104</v>
      </c>
      <c r="AA13" s="47">
        <v>42738</v>
      </c>
      <c r="AB13" s="47">
        <v>42769</v>
      </c>
      <c r="AC13" s="48">
        <v>-0.36799999999999999</v>
      </c>
      <c r="AD13" s="48">
        <v>-0.36799999999999999</v>
      </c>
      <c r="AE13" s="46" t="s">
        <v>98</v>
      </c>
      <c r="AF13" s="49">
        <f t="shared" ref="AF13:AF41" si="1">AVERAGE(AC13:AD13)/100</f>
        <v>-3.6800000000000001E-3</v>
      </c>
      <c r="AH13" s="50" t="s">
        <v>99</v>
      </c>
      <c r="AI13" s="51">
        <f>IFERROR(IF(RIGHT(AH13, 1) = "D", WORKDAY($B$3, INT(LEFT(AH13, LEN(AH13)-1))),
                     IF(RIGHT(AH13, 1) = "W",Business_Day($B$3 + 7 * INT(LEFT(AH13, LEN(AH13)-1)), "modified_following"),
                     IF(RIGHT(AH13, 1) = "M",Business_Day(EDATE($B$3,  INT(LEFT(AH13, LEN(AH13)-1))), "modified_following"),
                     IF(RIGHT(AH13, 1) = "Y",Business_Day(EDATE($B$3,  12 * INT(LEFT(AH13, LEN(AH13)-1))), "modified_following"),IF(RIGHT(AH13, 1) = "Q",Business_Day(EDATE($B$3,  3*INT(LEFT(AH13, LEN(AH13)-1))), "modified_following"),
                    Business_Day(EDATE($B$3,  12 * INT(LEFT(AH13, FIND("Y", AH13)-1)) + INT(RIGHT(AH13, LEN(AH13) - FIND("Y", AH13)))), "modified_following") ))))), "")</f>
        <v>42737</v>
      </c>
      <c r="AJ13" s="50" t="s">
        <v>105</v>
      </c>
      <c r="AK13" s="50" t="s">
        <v>106</v>
      </c>
      <c r="AL13" s="46">
        <f>_xll.BDH(AJ13,$B$4,$B$3,$B$3)</f>
        <v>-0.36799999999999999</v>
      </c>
      <c r="AM13" s="46">
        <f>_xll.BDH(AK13,$B$4,$B$3,$B$3)</f>
        <v>1.0000100000000001</v>
      </c>
      <c r="AN13" s="52">
        <f>DF_ZC2(Date!$E$3,AI13,AM13,"Taux actuariels","actual/actual")</f>
        <v>-1.218138233483379E-3</v>
      </c>
      <c r="AP13" s="46" t="s">
        <v>107</v>
      </c>
      <c r="AQ13" s="46" t="s">
        <v>95</v>
      </c>
      <c r="AR13" s="46" t="s">
        <v>108</v>
      </c>
      <c r="AS13" s="46" t="s">
        <v>109</v>
      </c>
      <c r="AT13" s="47">
        <v>42738</v>
      </c>
      <c r="AU13" s="47">
        <v>42828</v>
      </c>
      <c r="AV13" s="48">
        <v>-0.31900000000000001</v>
      </c>
      <c r="AW13" s="48">
        <v>-0.31900000000000001</v>
      </c>
      <c r="AX13" s="46" t="s">
        <v>98</v>
      </c>
      <c r="AY13" s="49">
        <f t="shared" ref="AY13:AY42" si="2">AVERAGE(AV13:AW13)/100</f>
        <v>-3.1900000000000001E-3</v>
      </c>
      <c r="BA13" s="50" t="s">
        <v>99</v>
      </c>
      <c r="BB13" s="51">
        <f>IFERROR(IF(RIGHT(BA13, 1) = "D", WORKDAY($B$3, INT(LEFT(BA13, LEN(BA13)-1))),
                     IF(RIGHT(BA13, 1) = "W",Business_Day($B$3 + 7 * INT(LEFT(BA13, LEN(BA13)-1)), "modified_following"),
                     IF(RIGHT(BA13, 1) = "M",Business_Day(EDATE($B$3,  INT(LEFT(BA13, LEN(BA13)-1))), "modified_following"),
                     IF(RIGHT(BA13, 1) = "Y",Business_Day(EDATE($B$3,  12 * INT(LEFT(BA13, LEN(BA13)-1))), "modified_following"),IF(RIGHT(BA13, 1) = "Q",Business_Day(EDATE($B$3,  3*INT(LEFT(BA13, LEN(BA13)-1))), "modified_following"),
                    Business_Day(EDATE($B$3,  12 * INT(LEFT(BA13, FIND("Y", BA13)-1)) + INT(RIGHT(BA13, LEN(BA13) - FIND("Y", BA13)))), "modified_following") ))))), "")</f>
        <v>42737</v>
      </c>
      <c r="BC13" s="50" t="s">
        <v>110</v>
      </c>
      <c r="BD13" s="50" t="s">
        <v>111</v>
      </c>
      <c r="BE13" s="46">
        <f>_xll.BDH(BC13,$B$4,$B$3,$B$3)</f>
        <v>-0.32900000000000001</v>
      </c>
      <c r="BF13" s="46">
        <f>_xll.BDH(BD13,$B$4,$B$3,$B$3)</f>
        <v>1.0000089999999999</v>
      </c>
      <c r="BG13" s="52">
        <f>DF_ZC2(Date!$E$3,BB13,BF13,"Taux actuariels","actual/actual")</f>
        <v>-1.0963917615872676E-3</v>
      </c>
      <c r="BI13" s="46" t="s">
        <v>112</v>
      </c>
      <c r="BJ13" s="46" t="s">
        <v>95</v>
      </c>
      <c r="BK13" s="46" t="s">
        <v>113</v>
      </c>
      <c r="BL13" s="46" t="s">
        <v>114</v>
      </c>
      <c r="BM13" s="47">
        <v>42738</v>
      </c>
      <c r="BN13" s="47">
        <v>42919</v>
      </c>
      <c r="BO13" s="48">
        <v>-0.221</v>
      </c>
      <c r="BP13" s="48">
        <v>-0.221</v>
      </c>
      <c r="BQ13" s="46" t="s">
        <v>98</v>
      </c>
      <c r="BR13" s="49">
        <f t="shared" ref="BR13:BR44" si="3">AVERAGE(BO13:BP13)/100</f>
        <v>-2.2100000000000002E-3</v>
      </c>
      <c r="BT13" s="50" t="s">
        <v>99</v>
      </c>
      <c r="BU13" s="51">
        <f>IFERROR(IF(RIGHT(BT13, 1) = "D", WORKDAY($B$3, INT(LEFT(BT13, LEN(BT13)-1))),
                     IF(RIGHT(BT13, 1) = "W",Business_Day($B$3 + 7 * INT(LEFT(BT13, LEN(BT13)-1)), "modified_following"),
                     IF(RIGHT(BT13, 1) = "M",Business_Day(EDATE($B$3,  INT(LEFT(BT13, LEN(BT13)-1))), "modified_following"),
                     IF(RIGHT(BT13, 1) = "Y",Business_Day(EDATE($B$3,  12 * INT(LEFT(BT13, LEN(BT13)-1))), "modified_following"),IF(RIGHT(BT13, 1) = "Q",Business_Day(EDATE($B$3,  3*INT(LEFT(BT13, LEN(BT13)-1))), "modified_following"),
                    Business_Day(EDATE($B$3,  12 * INT(LEFT(BT13, FIND("Y", BT13)-1)) + INT(RIGHT(BT13, LEN(BT13) - FIND("Y", BT13)))), "modified_following") ))))), "")</f>
        <v>42737</v>
      </c>
      <c r="BV13" s="50" t="s">
        <v>115</v>
      </c>
      <c r="BW13" s="50" t="s">
        <v>116</v>
      </c>
      <c r="BX13" s="46">
        <f>_xll.BDH(BV13,$B$4,$B$3,$B$3)</f>
        <v>-0.32900000000000001</v>
      </c>
      <c r="BY13" s="46">
        <f>_xll.BDH(BW13,$B$4,$B$3,$B$3)</f>
        <v>1.0000089999999999</v>
      </c>
      <c r="BZ13" s="52">
        <f>DF_ZC2(Date!$E$3,BU13,BY13,"Taux actuariels","actual/actual")</f>
        <v>-1.0963917615872676E-3</v>
      </c>
      <c r="CB13" s="46" t="s">
        <v>94</v>
      </c>
      <c r="CC13" s="46" t="s">
        <v>95</v>
      </c>
      <c r="CD13" s="46" t="s">
        <v>96</v>
      </c>
      <c r="CE13" s="46" t="s">
        <v>97</v>
      </c>
      <c r="CF13" s="47">
        <v>42738</v>
      </c>
      <c r="CG13" s="47">
        <v>42739</v>
      </c>
      <c r="CH13" s="48">
        <v>-0.32900000000000001</v>
      </c>
      <c r="CI13" s="48">
        <v>-0.32900000000000001</v>
      </c>
      <c r="CJ13" s="46" t="s">
        <v>98</v>
      </c>
      <c r="CK13" s="49">
        <f t="shared" ref="CK13:CK34" si="4">AVERAGE(CH13:CI13)/100</f>
        <v>-3.29E-3</v>
      </c>
      <c r="CL13" s="53">
        <f t="shared" ref="CL13:CL20" si="5">CK13</f>
        <v>-3.29E-3</v>
      </c>
      <c r="CN13" s="50" t="s">
        <v>99</v>
      </c>
      <c r="CO13" s="51">
        <f>IFERROR(IF(RIGHT(CN13, 1) = "D", WORKDAY($B$3, INT(LEFT(CN13, LEN(CN13)-1))),
                     IF(RIGHT(CN13, 1) = "W",Business_Day($B$3 + 7 * INT(LEFT(CN13, LEN(CN13)-1)), "modified_following"),
                     IF(RIGHT(CN13, 1) = "M",Business_Day(EDATE($B$3,  INT(LEFT(CN13, LEN(CN13)-1))), "modified_following"),
                     IF(RIGHT(CN13, 1) = "Y",Business_Day(EDATE($B$3,  12 * INT(LEFT(CN13, LEN(CN13)-1))), "modified_following"),IF(RIGHT(CN13, 1) = "Q",Business_Day(EDATE($B$3,  3*INT(LEFT(CN13, LEN(CN13)-1))), "modified_following"),
                    Business_Day(EDATE($B$3,  12 * INT(LEFT(CN13, FIND("Y", CN13)-1)) + INT(RIGHT(CN13, LEN(CN13) - FIND("Y", CN13)))), "modified_following") ))))), "")</f>
        <v>42737</v>
      </c>
      <c r="CP13" s="50" t="s">
        <v>117</v>
      </c>
      <c r="CQ13" s="50" t="s">
        <v>118</v>
      </c>
      <c r="CR13" s="46">
        <f>_xll.BDH(CP13,$B$4,$B$3,$B$3)</f>
        <v>-0.32900000000000001</v>
      </c>
      <c r="CS13" s="46">
        <f>_xll.BDH(CQ13,$B$4,$B$3,$B$3)</f>
        <v>1.0000089999999999</v>
      </c>
      <c r="CT13" s="52">
        <f>DF_ZC2(Date!$E$3,CO13,CS13,"Taux actuariels","actual/actual")</f>
        <v>-1.0963917615872676E-3</v>
      </c>
      <c r="CZ13" s="51">
        <f t="array" ref="CZ13:DA69">TRANSPOSE(DCStrip3M2($EH$9,$EJ$9,$EK$9,$EI$9,$EQ$9,$EL$9,$EN$9,$EO$9,$O$13:$O$104,$T$13:$T$104,$AU$13:$AU$42,$AY$13:$AY$42,$AQ$13:$AQ$42,$EP$9,1))</f>
        <v>42828</v>
      </c>
      <c r="DA13" s="52">
        <v>-3.1862424060257188E-3</v>
      </c>
      <c r="DB13" s="56"/>
      <c r="DC13" s="51">
        <f t="array" ref="DC13:DD68">TRANSPOSE(DCStrip6M2($EH$12,$EJ$12,$EK$12,$EI$12,$EQ$12,$EL$12,$EN$12,$EO$12,$O$13:$O$104,$T$13:$T$104,$BN$13:$BN$44,$BR$13:$BR$44,$BJ$13:$BJ$44,$EP$12,1))</f>
        <v>42916</v>
      </c>
      <c r="DD13" s="52">
        <v>-2.2087925320584123E-3</v>
      </c>
      <c r="DF13" s="51">
        <f t="array" ref="DF13:DG69">TRANSPOSE(DCStrip12M($EH$18,$EJ$18,$EK$18,$EI$18,$EQ$18,$EL$18,$EN$18,$EO$18,$O$13:$O$104,$T$13:$T$104,$CG$20:$CG$34,$CL$20:$CL$34,$CC$20:$CC$34,$EP$18,1))</f>
        <v>43103</v>
      </c>
      <c r="DG13" s="52">
        <v>-8.2000840741325298E-4</v>
      </c>
      <c r="DI13" s="51">
        <f t="array" ref="DI13:DJ69">TRANSPOSE(DCStrip1M($EH$15,$EJ$15,$EK$15,$EI$15,$EQ$15,$EL$15,$EN$15,$EO$15,$O$13:$O$104,$T$13:$T$104,$AB$13:$AB$41,$AF$13:$AF$41,$X$13:$X$41,EP15,1))</f>
        <v>42769</v>
      </c>
      <c r="DJ13" s="52">
        <v>-3.6738931476155701E-3</v>
      </c>
      <c r="DN13" s="51">
        <f t="array" ref="DN13:DO69">TRANSPOSE(DCStrip3M2(EH27,EJ27,EK27,EI27,EQ27,EL27,EN27,EO27,BU13:BU104,BZ13:BZ104,AU13:AU42,AY13:AY42,AQ13:AQ42,EP27,1))</f>
        <v>42828</v>
      </c>
      <c r="DO13" s="52">
        <v>-3.1862424060257188E-3</v>
      </c>
      <c r="DQ13" s="51">
        <f t="array" ref="DQ13:DR69">TRANSPOSE(DCStrip6M2(EH12,EJ12,EK12,EI12,EQ12,EL12,EN12,EO12,BU13:BU104,BZ13:BZ104,BN13:BN44,BR13:BR44,BJ13:BJ44,EP12,1))</f>
        <v>42916</v>
      </c>
      <c r="DR13" s="52">
        <v>-2.2087925320584123E-3</v>
      </c>
      <c r="DT13" s="51">
        <f t="array" ref="DT13:DU69">TRANSPOSE(DCStrip12M(EH33,EJ33,EK33,EI33,EQ33,EL33,EN33,EO33,BU13:BU104,BZ13:BZ104,CG20:CG34,CL20:CL34,CC20:CC34,EP33,1))</f>
        <v>43103</v>
      </c>
      <c r="DU13" s="52">
        <v>-8.2000840741325298E-4</v>
      </c>
      <c r="DW13" s="51">
        <f t="array" ref="DW13:DX69">TRANSPOSE(DCStrip1M(EH30,EJ30,EK30,EI30,EQ30,EL30,EN30,EO30,BU13:BU104,BZ13:BZ104,AB13:AB41,AF13:AF41,X13:X41,EP30,1))</f>
        <v>42769</v>
      </c>
      <c r="DX13" s="52">
        <v>-3.6738931476155701E-3</v>
      </c>
      <c r="DZ13" s="51">
        <f t="array" ref="DZ13:EA69">TRANSPOSE(DCStrip3M2(EH9,EJ9,EK9,EI9,EQ9,EL9,EN9,EO9,BB13:BB104,BG13:BG104,AU13:AU42,AY13:AY42,AQ13:AQ42,EP9,1))</f>
        <v>42828</v>
      </c>
      <c r="EA13" s="52">
        <v>-3.1862424060257188E-3</v>
      </c>
      <c r="EC13" s="51">
        <f t="array" ref="EC13:ED69">TRANSPOSE(DCStrip6M2(EH24,EJ24,EK24,EI24,EQ24,EL24,EN24,EO24,BB13:BB104,BG13:BG104,BN13:BN44,BR13:BR44,BJ13:BJ44,EP24,1))</f>
        <v>42916</v>
      </c>
      <c r="ED13" s="52">
        <v>-2.2087925320584123E-3</v>
      </c>
      <c r="EH13" s="22" t="s">
        <v>119</v>
      </c>
      <c r="EI13" s="6"/>
      <c r="EJ13" s="6"/>
      <c r="EK13" s="6"/>
      <c r="EL13" s="6"/>
      <c r="EM13" s="6"/>
      <c r="EN13" s="6"/>
      <c r="EO13" s="6"/>
      <c r="EP13" s="6"/>
      <c r="EQ13" s="23"/>
      <c r="EV13" s="51">
        <f t="array" ref="EV13:EW69">TRANSPOSE(CCYDualCurve2(FN9,FP9,FO13,FQ9,FO9,FN13,FR9,FQ13,FT9,FP13,FU9,FU13,FW9,USD!O13:O104,USD!T13:T104,USD!AO13:AO44,USD!AP13:AP44,interpol_lin_excel(USD!AO13:AO44,USD!AP13:AP44,EUR!FT13),'Swap Rates'!D10:D28,'Swap Rates'!F10:F28,'Swaps points'!F8,'Swaps points'!E9:E38,'Swaps points'!G9:G38,basis!C10:C28,basis!R10:R28,1,EUR!FS13,FQ16,FQ17,EUR!FQ19))</f>
        <v>42737</v>
      </c>
      <c r="EW13" s="52">
        <v>-1.2217529026436136E-2</v>
      </c>
      <c r="EX13">
        <f>interpol_lin_excel($O$13:$O$104,$T$13:$T$104,EV13)</f>
        <v>-1.0963917615872676E-3</v>
      </c>
      <c r="EY13" s="51">
        <f t="array" ref="EY13:EZ69">TRANSPOSE(DCStrip3M2(EH9,EJ9,EK9,EI9,EQ9,EL9,EN9,EO9,EV13:EV46,EW13:EW46,$AU13:AU42,AY13:AY42,AQ13:AQ42,EP9,1))</f>
        <v>42828</v>
      </c>
      <c r="EZ13" s="52">
        <v>-3.1862424060257188E-3</v>
      </c>
      <c r="FB13" s="51">
        <f t="array" ref="FB13:FC69">TRANSPOSE(DCStrip6M2($EH$12,$EJ$12,$EK$12,$EI$12,$EQ$12,$EL$12,$EN$12,$EO$12,EV13:EV46,EW13:EW46,$BN$13:$BN$44,$BR$13:$BR$44,$BJ$13:$BJ$44,$EP$12,1))</f>
        <v>42916</v>
      </c>
      <c r="FC13" s="52">
        <v>-2.2087925320584123E-3</v>
      </c>
      <c r="FE13" s="51">
        <f t="array" ref="FE13:FF69">TRANSPOSE(DCStrip12M(EH18,EJ18,EK18,EI18,EQ18,EL18,EN18,EO18,EV13:EV46,EW13:EW46,$CG$20:$CG$34,$CL$20:$CL$34,$CC$20:$CC$34,$EP$18,1))</f>
        <v>43103</v>
      </c>
      <c r="FF13" s="52">
        <v>-8.2000840741325298E-4</v>
      </c>
      <c r="FH13" s="51">
        <f t="array" ref="FH13:FI69">TRANSPOSE(DCStrip1M($EH$15,$EJ$15,$EK$15,$EI$15,$EQ$15,$EL$15,$EN$15,$EO$15,EV13:EV46,EW13:EW46,$AB$13:$AB$41,$AF$13:$AF$41,$X$13:$X$41,EP15,1))</f>
        <v>42769</v>
      </c>
      <c r="FI13" s="52">
        <v>-3.6738931476155701E-3</v>
      </c>
      <c r="FN13" s="38" t="s">
        <v>38</v>
      </c>
      <c r="FO13" s="31" t="s">
        <v>39</v>
      </c>
      <c r="FP13" s="37" t="s">
        <v>40</v>
      </c>
      <c r="FQ13" s="31" t="s">
        <v>41</v>
      </c>
      <c r="FR13" s="31"/>
      <c r="FS13" s="33" t="s">
        <v>59</v>
      </c>
      <c r="FT13" s="30">
        <f>USD!AA13</f>
        <v>42829</v>
      </c>
      <c r="FU13" s="31" t="s">
        <v>42</v>
      </c>
      <c r="FV13" s="25"/>
      <c r="GC13" s="51">
        <f t="array" ref="GC13:GD72">TRANSPOSE(CCYDualCurve2(GU8,GW8,GV12,GX8,GV8,GU12,GY8,GX12,HA8,GW12,HB8,HB12,HC12,USD!AH13:AH104,USD!AM13:AM104,USD!AR13:AR44,USD!AS13:AS44,interpol_lin_excel(USD!AR13:AR44,USD!AS13:AS44,EUR!HA12),'Swap Rates'!D10:D28,'Swap Rates'!F10:F28,'Swaps points'!F8,'Swaps points'!E9:E38,'Swaps points'!G9:G38,basis!Q10:Q28,basis!R10:R28,1,EUR!GZ12,EUR!FQ16,EUR!FQ17,EUR!FQ19))</f>
        <v>42737</v>
      </c>
      <c r="GD13" s="52">
        <v>-1.2097119953192403E-2</v>
      </c>
      <c r="GF13" s="51">
        <f t="array" ref="GF13:GG72">TRANSPOSE(DCStrip3M2(EH24,EJ24,EK24,EI24,EQ24,EL24,EN24,EO24,GC13:GC46,GD13:GD46,AU13:AU42,AY13:AY42,AQ13:AQ42,EP24,1))</f>
        <v>42828</v>
      </c>
      <c r="GG13" s="52">
        <v>-3.1862424060257188E-3</v>
      </c>
      <c r="GI13" s="51">
        <f t="array" ref="GI13:GJ72">TRANSPOSE(DCStrip6M2(EH12,EJ12,EK12,EI12,EQ12,EL12,EN12,EO12,GC13:GC46,GD13:GD46,BN13:BN44,BR13:BR44,BJ13:BJ44,EP12,1))</f>
        <v>42916</v>
      </c>
      <c r="GJ13" s="52">
        <v>-2.2087925320584123E-3</v>
      </c>
      <c r="GL13" s="51">
        <f t="array" ref="GL13:GM72">TRANSPOSE(DCStrip12M(EH33,EJ33,EK33,EI33,EQ33,EL33,EN33,EO33,GC13:GC46,GD13:GD46,CG20:CG34,CL20:CL34,CC20:CC34,EP33,1))</f>
        <v>43103</v>
      </c>
      <c r="GM13" s="52">
        <v>-8.2000840741325298E-4</v>
      </c>
      <c r="GO13" s="51">
        <f t="array" ref="GO13:GP72">TRANSPOSE(DCStrip1M(EH30,EJ30,EK30,EI30,EQ30,EL30,EN30,EO30,GC13:GC46,GD13:GD46,AB13:AB41,AF13:AF41,X13:X41,EP30,1))</f>
        <v>42769</v>
      </c>
      <c r="GP13" s="52">
        <v>-3.6738931476155701E-3</v>
      </c>
      <c r="HF13" s="154"/>
      <c r="HG13" s="154"/>
      <c r="HH13" s="154"/>
      <c r="HI13" s="154"/>
      <c r="HJ13" s="154"/>
      <c r="HK13" s="154"/>
      <c r="HW13" s="154"/>
      <c r="HX13" s="154"/>
      <c r="HY13" s="154"/>
      <c r="HZ13" s="154"/>
      <c r="IA13" s="154"/>
      <c r="IB13" s="154"/>
    </row>
    <row r="14" spans="1:236" ht="14.45" x14ac:dyDescent="0.3">
      <c r="B14" s="42"/>
      <c r="C14" s="46" t="s">
        <v>120</v>
      </c>
      <c r="D14" s="46" t="s">
        <v>121</v>
      </c>
      <c r="E14" s="46" t="s">
        <v>122</v>
      </c>
      <c r="F14" s="47" t="s">
        <v>123</v>
      </c>
      <c r="G14" s="47">
        <v>42738</v>
      </c>
      <c r="H14" s="47">
        <v>42745</v>
      </c>
      <c r="I14" s="48">
        <v>-0.38611000000000001</v>
      </c>
      <c r="J14" s="48">
        <v>-0.31389</v>
      </c>
      <c r="K14" s="46" t="s">
        <v>124</v>
      </c>
      <c r="L14" s="49">
        <f t="shared" si="0"/>
        <v>-3.4999999999999996E-3</v>
      </c>
      <c r="N14" s="50" t="s">
        <v>125</v>
      </c>
      <c r="O14" s="51">
        <f>IFERROR(IF(RIGHT(N14, 1) = "D", WORKDAY($B$3, INT(LEFT(N14, LEN(N14)-1))),
                     IF(RIGHT(N14, 1) = "W",Business_Day($B$3 + 7 * INT(LEFT(N14, LEN(N14)-1)), "modified_following"),
                     IF(RIGHT(N14, 1) = "M",Business_Day(EDATE($B$3,  INT(LEFT(N14, LEN(N14)-1))), "modified_following"),
                     IF(RIGHT(N14, 1) = "Y",Business_Day(EDATE($B$3,  12 * INT(LEFT(N14, LEN(N14)-1))), "modified_following"),IF(RIGHT(N14, 1) = "Q",Business_Day(EDATE($B$3,  3*INT(LEFT(N14, LEN(N14)-1))), "modified_following"),
                    Business_Day(EDATE($B$3,  12 * INT(LEFT(N14, FIND("Y", N14)-1)) + INT(RIGHT(N14, LEN(N14) - FIND("Y", N14)))), "modified_following") ))))), "")</f>
        <v>42738</v>
      </c>
      <c r="P14" s="50" t="s">
        <v>126</v>
      </c>
      <c r="Q14" s="50" t="s">
        <v>127</v>
      </c>
      <c r="R14" s="46">
        <f>_xll.BDH(P14,$B$4,$B$3,$B$3)</f>
        <v>-0.32522000000000001</v>
      </c>
      <c r="S14" s="46">
        <f>_xll.BDH(Q14,$B$4,$B$3,$B$3)</f>
        <v>1.0000180000000001</v>
      </c>
      <c r="T14" s="52">
        <f>DF_ZC2(Date!$E$3,O14,S14,"Taux actuariels","actual/actual")</f>
        <v>-1.6433802888489168E-3</v>
      </c>
      <c r="W14" s="46" t="s">
        <v>128</v>
      </c>
      <c r="X14" s="46" t="s">
        <v>121</v>
      </c>
      <c r="Y14" s="46" t="s">
        <v>129</v>
      </c>
      <c r="Z14" s="47" t="s">
        <v>130</v>
      </c>
      <c r="AA14" s="47">
        <v>42738</v>
      </c>
      <c r="AB14" s="47">
        <v>42797</v>
      </c>
      <c r="AC14" s="48">
        <v>-0.39300000000000002</v>
      </c>
      <c r="AD14" s="48">
        <v>-0.34300000000000003</v>
      </c>
      <c r="AE14" s="46" t="s">
        <v>98</v>
      </c>
      <c r="AF14" s="49">
        <f t="shared" si="1"/>
        <v>-3.6800000000000001E-3</v>
      </c>
      <c r="AH14" s="50" t="s">
        <v>125</v>
      </c>
      <c r="AI14" s="51">
        <f>IFERROR(IF(RIGHT(AH14, 1) = "D", WORKDAY($B$3, INT(LEFT(AH14, LEN(AH14)-1))),
                     IF(RIGHT(AH14, 1) = "W",Business_Day($B$3 + 7 * INT(LEFT(AH14, LEN(AH14)-1)), "modified_following"),
                     IF(RIGHT(AH14, 1) = "M",Business_Day(EDATE($B$3,  INT(LEFT(AH14, LEN(AH14)-1))), "modified_following"),
                     IF(RIGHT(AH14, 1) = "Y",Business_Day(EDATE($B$3,  12 * INT(LEFT(AH14, LEN(AH14)-1))), "modified_following"),IF(RIGHT(AH14, 1) = "Q",Business_Day(EDATE($B$3,  3*INT(LEFT(AH14, LEN(AH14)-1))), "modified_following"),
                    Business_Day(EDATE($B$3,  12 * INT(LEFT(AH14, FIND("Y", AH14)-1)) + INT(RIGHT(AH14, LEN(AH14) - FIND("Y", AH14)))), "modified_following") ))))), "")</f>
        <v>42738</v>
      </c>
      <c r="AJ14" s="50" t="s">
        <v>131</v>
      </c>
      <c r="AK14" s="50" t="s">
        <v>132</v>
      </c>
      <c r="AL14" s="46">
        <f>_xll.BDH(AJ14,$B$4,$B$3,$B$3)</f>
        <v>-0.36799999999999999</v>
      </c>
      <c r="AM14" s="46">
        <f>_xll.BDH(AK14,$B$4,$B$3,$B$3)</f>
        <v>1.000021</v>
      </c>
      <c r="AN14" s="52">
        <f>DF_ZC2(Date!$E$3,AI14,AM14,"Taux actuariels","actual/actual")</f>
        <v>-1.9170114430514529E-3</v>
      </c>
      <c r="AP14" s="46" t="s">
        <v>133</v>
      </c>
      <c r="AQ14" s="46" t="s">
        <v>134</v>
      </c>
      <c r="AR14" s="46" t="s">
        <v>6380</v>
      </c>
      <c r="AS14" s="47" t="s">
        <v>6381</v>
      </c>
      <c r="AT14" s="47">
        <v>42753</v>
      </c>
      <c r="AU14" s="47">
        <v>42844</v>
      </c>
      <c r="AV14" s="48">
        <v>-0.32003999999999999</v>
      </c>
      <c r="AW14" s="48">
        <v>-0.32003999999999999</v>
      </c>
      <c r="AX14" s="46" t="s">
        <v>124</v>
      </c>
      <c r="AY14" s="49">
        <f t="shared" si="2"/>
        <v>-3.2003999999999999E-3</v>
      </c>
      <c r="BA14" s="50" t="s">
        <v>125</v>
      </c>
      <c r="BB14" s="51">
        <f>IFERROR(IF(RIGHT(BA14, 1) = "D", WORKDAY($B$3, INT(LEFT(BA14, LEN(BA14)-1))),
                     IF(RIGHT(BA14, 1) = "W",Business_Day($B$3 + 7 * INT(LEFT(BA14, LEN(BA14)-1)), "modified_following"),
                     IF(RIGHT(BA14, 1) = "M",Business_Day(EDATE($B$3,  INT(LEFT(BA14, LEN(BA14)-1))), "modified_following"),
                     IF(RIGHT(BA14, 1) = "Y",Business_Day(EDATE($B$3,  12 * INT(LEFT(BA14, LEN(BA14)-1))), "modified_following"),IF(RIGHT(BA14, 1) = "Q",Business_Day(EDATE($B$3,  3*INT(LEFT(BA14, LEN(BA14)-1))), "modified_following"),
                    Business_Day(EDATE($B$3,  12 * INT(LEFT(BA14, FIND("Y", BA14)-1)) + INT(RIGHT(BA14, LEN(BA14) - FIND("Y", BA14)))), "modified_following") ))))), "")</f>
        <v>42738</v>
      </c>
      <c r="BC14" s="50" t="s">
        <v>135</v>
      </c>
      <c r="BD14" s="50" t="s">
        <v>136</v>
      </c>
      <c r="BE14" s="46">
        <f>_xll.BDH(BC14,$B$4,$B$3,$B$3)</f>
        <v>-0.33633000000000002</v>
      </c>
      <c r="BF14" s="46">
        <f>_xll.BDH(BD14,$B$4,$B$3,$B$3)</f>
        <v>1.000019</v>
      </c>
      <c r="BG14" s="52">
        <f>DF_ZC2(Date!$E$3,BB14,BF14,"Taux actuariels","actual/actual")</f>
        <v>-1.7345990990867977E-3</v>
      </c>
      <c r="BI14" s="46" t="s">
        <v>137</v>
      </c>
      <c r="BJ14" s="46" t="s">
        <v>138</v>
      </c>
      <c r="BK14" s="46" t="s">
        <v>139</v>
      </c>
      <c r="BL14" s="47" t="s">
        <v>140</v>
      </c>
      <c r="BM14" s="47">
        <v>42769</v>
      </c>
      <c r="BN14" s="47">
        <v>42950</v>
      </c>
      <c r="BO14" s="48">
        <v>-0.23100000000000001</v>
      </c>
      <c r="BP14" s="48">
        <v>-0.20100000000000001</v>
      </c>
      <c r="BQ14" s="46" t="s">
        <v>98</v>
      </c>
      <c r="BR14" s="49">
        <f t="shared" si="3"/>
        <v>-2.1600000000000005E-3</v>
      </c>
      <c r="BT14" s="50" t="s">
        <v>125</v>
      </c>
      <c r="BU14" s="51">
        <f>IFERROR(IF(RIGHT(BT14, 1) = "D", WORKDAY($B$3, INT(LEFT(BT14, LEN(BT14)-1))),
                     IF(RIGHT(BT14, 1) = "W",Business_Day($B$3 + 7 * INT(LEFT(BT14, LEN(BT14)-1)), "modified_following"),
                     IF(RIGHT(BT14, 1) = "M",Business_Day(EDATE($B$3,  INT(LEFT(BT14, LEN(BT14)-1))), "modified_following"),
                     IF(RIGHT(BT14, 1) = "Y",Business_Day(EDATE($B$3,  12 * INT(LEFT(BT14, LEN(BT14)-1))), "modified_following"),IF(RIGHT(BT14, 1) = "Q",Business_Day(EDATE($B$3,  3*INT(LEFT(BT14, LEN(BT14)-1))), "modified_following"),
                    Business_Day(EDATE($B$3,  12 * INT(LEFT(BT14, FIND("Y", BT14)-1)) + INT(RIGHT(BT14, LEN(BT14) - FIND("Y", BT14)))), "modified_following") ))))), "")</f>
        <v>42738</v>
      </c>
      <c r="BV14" s="50" t="s">
        <v>141</v>
      </c>
      <c r="BW14" s="50" t="s">
        <v>142</v>
      </c>
      <c r="BX14" s="46">
        <f>_xll.BDH(BV14,$B$4,$B$3,$B$3)</f>
        <v>-0.33633000000000002</v>
      </c>
      <c r="BY14" s="46">
        <f>_xll.BDH(BW14,$B$4,$B$3,$B$3)</f>
        <v>1.000019</v>
      </c>
      <c r="BZ14" s="52">
        <f>DF_ZC2(Date!$E$3,BU14,BY14,"Taux actuariels","actual/actual")</f>
        <v>-1.7345990990867977E-3</v>
      </c>
      <c r="CB14" s="46" t="s">
        <v>120</v>
      </c>
      <c r="CC14" s="46" t="s">
        <v>95</v>
      </c>
      <c r="CD14" s="46" t="s">
        <v>143</v>
      </c>
      <c r="CE14" s="47" t="s">
        <v>144</v>
      </c>
      <c r="CF14" s="47">
        <v>42738</v>
      </c>
      <c r="CG14" s="47">
        <v>42745</v>
      </c>
      <c r="CH14" s="48">
        <v>-0.373</v>
      </c>
      <c r="CI14" s="48">
        <v>-0.373</v>
      </c>
      <c r="CJ14" s="46" t="s">
        <v>98</v>
      </c>
      <c r="CK14" s="49">
        <f t="shared" si="4"/>
        <v>-3.7299999999999998E-3</v>
      </c>
      <c r="CL14" s="53">
        <f t="shared" si="5"/>
        <v>-3.7299999999999998E-3</v>
      </c>
      <c r="CN14" s="50" t="s">
        <v>125</v>
      </c>
      <c r="CO14" s="51">
        <f>IFERROR(IF(RIGHT(CN14, 1) = "D", WORKDAY($B$3, INT(LEFT(CN14, LEN(CN14)-1))),
                     IF(RIGHT(CN14, 1) = "W",Business_Day($B$3 + 7 * INT(LEFT(CN14, LEN(CN14)-1)), "modified_following"),
                     IF(RIGHT(CN14, 1) = "M",Business_Day(EDATE($B$3,  INT(LEFT(CN14, LEN(CN14)-1))), "modified_following"),
                     IF(RIGHT(CN14, 1) = "Y",Business_Day(EDATE($B$3,  12 * INT(LEFT(CN14, LEN(CN14)-1))), "modified_following"),IF(RIGHT(CN14, 1) = "Q",Business_Day(EDATE($B$3,  3*INT(LEFT(CN14, LEN(CN14)-1))), "modified_following"),
                    Business_Day(EDATE($B$3,  12 * INT(LEFT(CN14, FIND("Y", CN14)-1)) + INT(RIGHT(CN14, LEN(CN14) - FIND("Y", CN14)))), "modified_following") ))))), "")</f>
        <v>42738</v>
      </c>
      <c r="CP14" s="50" t="s">
        <v>145</v>
      </c>
      <c r="CQ14" s="50" t="s">
        <v>146</v>
      </c>
      <c r="CR14" s="46">
        <f>_xll.BDH(CP14,$B$4,$B$3,$B$3)</f>
        <v>-0.33633000000000002</v>
      </c>
      <c r="CS14" s="46">
        <f>_xll.BDH(CQ14,$B$4,$B$3,$B$3)</f>
        <v>1.000019</v>
      </c>
      <c r="CT14" s="52">
        <f>DF_ZC2(Date!$E$3,CO14,CS14,"Taux actuariels","actual/actual")</f>
        <v>-1.7345990990867977E-3</v>
      </c>
      <c r="CZ14" s="51">
        <v>42844</v>
      </c>
      <c r="DA14" s="52">
        <v>-3.1976416555838938E-3</v>
      </c>
      <c r="DB14" s="56"/>
      <c r="DC14" s="51">
        <v>42947</v>
      </c>
      <c r="DD14" s="52">
        <v>-2.2013813385326486E-3</v>
      </c>
      <c r="DF14" s="51">
        <v>43465</v>
      </c>
      <c r="DG14" s="52">
        <v>-3.1784730132505536E-4</v>
      </c>
      <c r="DI14" s="51">
        <v>42796</v>
      </c>
      <c r="DJ14" s="52">
        <v>-3.674348922832344E-3</v>
      </c>
      <c r="DN14" s="51">
        <v>42844</v>
      </c>
      <c r="DO14" s="52">
        <v>-3.1976416555838938E-3</v>
      </c>
      <c r="DQ14" s="51">
        <v>42947</v>
      </c>
      <c r="DR14" s="52">
        <v>-2.2013813385326486E-3</v>
      </c>
      <c r="DT14" s="51">
        <v>43465</v>
      </c>
      <c r="DU14" s="52">
        <v>-3.1732352206395077E-4</v>
      </c>
      <c r="DW14" s="51">
        <v>42796</v>
      </c>
      <c r="DX14" s="52">
        <v>-3.6742836012843482E-3</v>
      </c>
      <c r="DZ14" s="51">
        <v>42844</v>
      </c>
      <c r="EA14" s="52">
        <v>-3.1976416555838938E-3</v>
      </c>
      <c r="EC14" s="51">
        <v>42947</v>
      </c>
      <c r="ED14" s="52">
        <v>-2.2013813385326486E-3</v>
      </c>
      <c r="EH14" s="25" t="s">
        <v>0</v>
      </c>
      <c r="EI14" s="25" t="s">
        <v>24</v>
      </c>
      <c r="EJ14" s="25" t="s">
        <v>25</v>
      </c>
      <c r="EK14" s="25" t="s">
        <v>26</v>
      </c>
      <c r="EL14" s="25" t="s">
        <v>27</v>
      </c>
      <c r="EM14" s="25" t="s">
        <v>28</v>
      </c>
      <c r="EN14" s="25" t="s">
        <v>29</v>
      </c>
      <c r="EO14" s="25" t="s">
        <v>30</v>
      </c>
      <c r="EP14" s="25" t="s">
        <v>31</v>
      </c>
      <c r="EQ14" s="25" t="s">
        <v>37</v>
      </c>
      <c r="EV14" s="51">
        <v>42738</v>
      </c>
      <c r="EW14" s="52">
        <v>-1.6120079743316862E-2</v>
      </c>
      <c r="EX14">
        <f>interpol_lin_excel($O$13:$O$104,$T$13:$T$104,EV14)</f>
        <v>-1.6433802888489168E-3</v>
      </c>
      <c r="EY14" s="51">
        <v>42844</v>
      </c>
      <c r="EZ14" s="52">
        <v>-3.1976416555838938E-3</v>
      </c>
      <c r="FB14" s="51">
        <v>42947</v>
      </c>
      <c r="FC14" s="52">
        <v>-2.2013813385326486E-3</v>
      </c>
      <c r="FE14" s="51">
        <v>43465</v>
      </c>
      <c r="FF14" s="52">
        <v>-3.1891251366608761E-4</v>
      </c>
      <c r="FH14" s="51">
        <v>42796</v>
      </c>
      <c r="FI14" s="52">
        <v>-3.675379148168189E-3</v>
      </c>
      <c r="GC14" s="51">
        <v>42738</v>
      </c>
      <c r="GD14" s="52">
        <v>-1.5760393268452577E-2</v>
      </c>
      <c r="GF14" s="51">
        <v>42844</v>
      </c>
      <c r="GG14" s="52">
        <v>-3.1976416555838938E-3</v>
      </c>
      <c r="GI14" s="51">
        <v>42947</v>
      </c>
      <c r="GJ14" s="52">
        <v>-2.2013813385326486E-3</v>
      </c>
      <c r="GL14" s="51">
        <v>43465</v>
      </c>
      <c r="GM14" s="52">
        <v>-3.1814624433685679E-4</v>
      </c>
      <c r="GO14" s="51">
        <v>42796</v>
      </c>
      <c r="GP14" s="52">
        <v>-3.6750119667801353E-3</v>
      </c>
      <c r="HF14" s="154"/>
      <c r="HG14" s="154"/>
      <c r="HI14" s="154"/>
      <c r="HJ14" s="154"/>
      <c r="HW14" s="154"/>
      <c r="HX14" s="154"/>
      <c r="HZ14" s="154"/>
      <c r="IA14" s="154"/>
    </row>
    <row r="15" spans="1:236" ht="14.45" x14ac:dyDescent="0.3">
      <c r="B15" s="42"/>
      <c r="C15" s="46" t="s">
        <v>147</v>
      </c>
      <c r="D15" s="46" t="s">
        <v>121</v>
      </c>
      <c r="E15" s="46" t="s">
        <v>148</v>
      </c>
      <c r="F15" s="47" t="s">
        <v>149</v>
      </c>
      <c r="G15" s="47">
        <v>42738</v>
      </c>
      <c r="H15" s="47">
        <v>42752</v>
      </c>
      <c r="I15" s="48">
        <v>-0.37322</v>
      </c>
      <c r="J15" s="48">
        <v>-0.32678000000000001</v>
      </c>
      <c r="K15" s="46" t="s">
        <v>124</v>
      </c>
      <c r="L15" s="49">
        <f t="shared" si="0"/>
        <v>-3.4999999999999996E-3</v>
      </c>
      <c r="N15" s="50" t="s">
        <v>150</v>
      </c>
      <c r="O15" s="51">
        <f>IFERROR(IF(RIGHT(N15, 1) = "D", WORKDAY($B$3, INT(LEFT(N15, LEN(N15)-1))),
                     IF(RIGHT(N15, 1) = "W",Business_Day($B$3 + 7 * INT(LEFT(N15, LEN(N15)-1)), "modified_following"),
                     IF(RIGHT(N15, 1) = "M",Business_Day(EDATE($B$3,  INT(LEFT(N15, LEN(N15)-1))), "modified_following"),
                     IF(RIGHT(N15, 1) = "Y",Business_Day(EDATE($B$3,  12 * INT(LEFT(N15, LEN(N15)-1))), "modified_following"),IF(RIGHT(N15, 1) = "Q",Business_Day(EDATE($B$3,  3*INT(LEFT(N15, LEN(N15)-1))), "modified_following"),
                   Business_Day(EDATE($B$3,  12 * INT(LEFT(N15, FIND("Y", N15)-1)) + INT(RIGHT(N15, LEN(N15) - FIND("Y", N15)))), "modified_following") ))))), "")</f>
        <v>42741</v>
      </c>
      <c r="P15" s="50" t="s">
        <v>151</v>
      </c>
      <c r="Q15" s="50" t="s">
        <v>152</v>
      </c>
      <c r="R15" s="46">
        <f>_xll.BDH(P15,$B$4,$B$3,$B$3)</f>
        <v>-0.34939999999999999</v>
      </c>
      <c r="S15" s="46">
        <f>_xll.BDH(Q15,$B$4,$B$3,$B$3)</f>
        <v>1.000068</v>
      </c>
      <c r="T15" s="52">
        <f>DF_ZC2(Date!$E$3,O15,S15,"Taux actuariels","actual/actual")</f>
        <v>-3.5420757289834626E-3</v>
      </c>
      <c r="W15" s="46" t="s">
        <v>107</v>
      </c>
      <c r="X15" s="46" t="s">
        <v>121</v>
      </c>
      <c r="Y15" s="46" t="s">
        <v>153</v>
      </c>
      <c r="Z15" s="47" t="s">
        <v>154</v>
      </c>
      <c r="AA15" s="47">
        <v>42738</v>
      </c>
      <c r="AB15" s="47">
        <v>42828</v>
      </c>
      <c r="AC15" s="48">
        <v>-0.372</v>
      </c>
      <c r="AD15" s="48">
        <v>-0.3569</v>
      </c>
      <c r="AE15" s="46" t="s">
        <v>98</v>
      </c>
      <c r="AF15" s="49">
        <f t="shared" si="1"/>
        <v>-3.6445000000000002E-3</v>
      </c>
      <c r="AH15" s="50" t="s">
        <v>150</v>
      </c>
      <c r="AI15" s="51">
        <f>IFERROR(IF(RIGHT(AH15, 1) = "D", WORKDAY($B$3, INT(LEFT(AH15, LEN(AH15)-1))),
                     IF(RIGHT(AH15, 1) = "W",Business_Day($B$3 + 7 * INT(LEFT(AH15, LEN(AH15)-1)), "modified_following"),
                     IF(RIGHT(AH15, 1) = "M",Business_Day(EDATE($B$3,  INT(LEFT(AH15, LEN(AH15)-1))), "modified_following"),
                     IF(RIGHT(AH15, 1) = "Y",Business_Day(EDATE($B$3,  12 * INT(LEFT(AH15, LEN(AH15)-1))), "modified_following"),IF(RIGHT(AH15, 1) = "Q",Business_Day(EDATE($B$3,  3*INT(LEFT(AH15, LEN(AH15)-1))), "modified_following"),
                    Business_Day(EDATE($B$3,  12 * INT(LEFT(AH15, FIND("Y", AH15)-1)) + INT(RIGHT(AH15, LEN(AH15) - FIND("Y", AH15)))), "modified_following") ))))), "")</f>
        <v>42741</v>
      </c>
      <c r="AJ15" s="50" t="s">
        <v>155</v>
      </c>
      <c r="AK15" s="50" t="s">
        <v>156</v>
      </c>
      <c r="AL15" s="46">
        <f>_xll.BDH(AJ15,$B$4,$B$3,$B$3)</f>
        <v>-0.36799999999999999</v>
      </c>
      <c r="AM15" s="46">
        <f>_xll.BDH(AK15,$B$4,$B$3,$B$3)</f>
        <v>1.0000720000000001</v>
      </c>
      <c r="AN15" s="52">
        <f>DF_ZC2(Date!$E$3,AI15,AM15,"Taux actuariels","actual/actual")</f>
        <v>-3.7500344890871729E-3</v>
      </c>
      <c r="AP15" s="46" t="s">
        <v>157</v>
      </c>
      <c r="AQ15" s="46" t="s">
        <v>134</v>
      </c>
      <c r="AR15" s="46" t="s">
        <v>6382</v>
      </c>
      <c r="AS15" s="47" t="s">
        <v>6383</v>
      </c>
      <c r="AT15" s="47">
        <v>42781</v>
      </c>
      <c r="AU15" s="47">
        <v>42872</v>
      </c>
      <c r="AV15" s="48">
        <v>-0.31511</v>
      </c>
      <c r="AW15" s="48">
        <v>-0.31511</v>
      </c>
      <c r="AX15" s="46" t="s">
        <v>124</v>
      </c>
      <c r="AY15" s="49">
        <f t="shared" si="2"/>
        <v>-3.1511E-3</v>
      </c>
      <c r="BA15" s="50" t="s">
        <v>150</v>
      </c>
      <c r="BB15" s="51">
        <f>IFERROR(IF(RIGHT(BA15, 1) = "D", WORKDAY($B$3, INT(LEFT(BA15, LEN(BA15)-1))),
                     IF(RIGHT(BA15, 1) = "W",Business_Day($B$3 + 7 * INT(LEFT(BA15, LEN(BA15)-1)), "modified_following"),
                     IF(RIGHT(BA15, 1) = "M",Business_Day(EDATE($B$3,  INT(LEFT(BA15, LEN(BA15)-1))), "modified_following"),
                     IF(RIGHT(BA15, 1) = "Y",Business_Day(EDATE($B$3,  12 * INT(LEFT(BA15, LEN(BA15)-1))), "modified_following"),IF(RIGHT(BA15, 1) = "Q",Business_Day(EDATE($B$3,  3*INT(LEFT(BA15, LEN(BA15)-1))), "modified_following"),
                    Business_Day(EDATE($B$3,  12 * INT(LEFT(BA15, FIND("Y", BA15)-1)) + INT(RIGHT(BA15, LEN(BA15) - FIND("Y", BA15)))), "modified_following") ))))), "")</f>
        <v>42741</v>
      </c>
      <c r="BC15" s="50" t="s">
        <v>158</v>
      </c>
      <c r="BD15" s="50" t="s">
        <v>159</v>
      </c>
      <c r="BE15" s="46">
        <f>_xll.BDH(BC15,$B$4,$B$3,$B$3)</f>
        <v>-0.373</v>
      </c>
      <c r="BF15" s="46">
        <f>_xll.BDH(BD15,$B$4,$B$3,$B$3)</f>
        <v>1.000073</v>
      </c>
      <c r="BG15" s="52">
        <f>DF_ZC2(Date!$E$3,BB15,BF15,"Taux actuariels","actual/actual")</f>
        <v>-3.8020172674692043E-3</v>
      </c>
      <c r="BI15" s="46" t="s">
        <v>160</v>
      </c>
      <c r="BJ15" s="46" t="s">
        <v>138</v>
      </c>
      <c r="BK15" s="46" t="s">
        <v>161</v>
      </c>
      <c r="BL15" s="47" t="s">
        <v>162</v>
      </c>
      <c r="BM15" s="47">
        <v>42797</v>
      </c>
      <c r="BN15" s="47">
        <v>42982</v>
      </c>
      <c r="BO15" s="48">
        <v>-0.23499999999999999</v>
      </c>
      <c r="BP15" s="48">
        <v>-0.185</v>
      </c>
      <c r="BQ15" s="46" t="s">
        <v>98</v>
      </c>
      <c r="BR15" s="49">
        <f t="shared" si="3"/>
        <v>-2.0999999999999999E-3</v>
      </c>
      <c r="BT15" s="50" t="s">
        <v>150</v>
      </c>
      <c r="BU15" s="51">
        <f>IFERROR(IF(RIGHT(BT15, 1) = "D", WORKDAY($B$3, INT(LEFT(BT15, LEN(BT15)-1))),
                     IF(RIGHT(BT15, 1) = "W",Business_Day($B$3 + 7 * INT(LEFT(BT15, LEN(BT15)-1)), "modified_following"),
                     IF(RIGHT(BT15, 1) = "M",Business_Day(EDATE($B$3,  INT(LEFT(BT15, LEN(BT15)-1))), "modified_following"),
                     IF(RIGHT(BT15, 1) = "Y",Business_Day(EDATE($B$3,  12 * INT(LEFT(BT15, LEN(BT15)-1))), "modified_following"),IF(RIGHT(BT15, 1) = "Q",Business_Day(EDATE($B$3,  3*INT(LEFT(BT15, LEN(BT15)-1))), "modified_following"),
                    Business_Day(EDATE($B$3,  12 * INT(LEFT(BT15, FIND("Y", BT15)-1)) + INT(RIGHT(BT15, LEN(BT15) - FIND("Y", BT15)))), "modified_following") ))))), "")</f>
        <v>42741</v>
      </c>
      <c r="BV15" s="50" t="s">
        <v>163</v>
      </c>
      <c r="BW15" s="50" t="s">
        <v>164</v>
      </c>
      <c r="BX15" s="46">
        <f>_xll.BDH(BV15,$B$4,$B$3,$B$3)</f>
        <v>-0.373</v>
      </c>
      <c r="BY15" s="46">
        <f>_xll.BDH(BW15,$B$4,$B$3,$B$3)</f>
        <v>1.000073</v>
      </c>
      <c r="BZ15" s="52">
        <f>DF_ZC2(Date!$E$3,BU15,BY15,"Taux actuariels","actual/actual")</f>
        <v>-3.8020172674692043E-3</v>
      </c>
      <c r="CB15" s="46" t="s">
        <v>102</v>
      </c>
      <c r="CC15" s="46" t="s">
        <v>95</v>
      </c>
      <c r="CD15" s="46" t="s">
        <v>103</v>
      </c>
      <c r="CE15" s="47" t="s">
        <v>104</v>
      </c>
      <c r="CF15" s="47">
        <v>42738</v>
      </c>
      <c r="CG15" s="47">
        <v>42769</v>
      </c>
      <c r="CH15" s="48">
        <v>-0.36799999999999999</v>
      </c>
      <c r="CI15" s="48">
        <v>-0.36799999999999999</v>
      </c>
      <c r="CJ15" s="46" t="s">
        <v>98</v>
      </c>
      <c r="CK15" s="49">
        <f t="shared" si="4"/>
        <v>-3.6800000000000001E-3</v>
      </c>
      <c r="CL15" s="53">
        <f t="shared" si="5"/>
        <v>-3.6800000000000001E-3</v>
      </c>
      <c r="CN15" s="50" t="s">
        <v>150</v>
      </c>
      <c r="CO15" s="51">
        <f>IFERROR(IF(RIGHT(CN15, 1) = "D", WORKDAY($B$3, INT(LEFT(CN15, LEN(CN15)-1))),
                     IF(RIGHT(CN15, 1) = "W",Business_Day($B$3 + 7 * INT(LEFT(CN15, LEN(CN15)-1)), "modified_following"),
                     IF(RIGHT(CN15, 1) = "M",Business_Day(EDATE($B$3,  INT(LEFT(CN15, LEN(CN15)-1))), "modified_following"),
                     IF(RIGHT(CN15, 1) = "Y",Business_Day(EDATE($B$3,  12 * INT(LEFT(CN15, LEN(CN15)-1))), "modified_following"),IF(RIGHT(CN15, 1) = "Q",Business_Day(EDATE($B$3,  3*INT(LEFT(CN15, LEN(CN15)-1))), "modified_following"),
                    Business_Day(EDATE($B$3,  12 * INT(LEFT(CN15, FIND("Y", CN15)-1)) + INT(RIGHT(CN15, LEN(CN15) - FIND("Y", CN15)))), "modified_following") ))))), "")</f>
        <v>42741</v>
      </c>
      <c r="CP15" s="50" t="s">
        <v>165</v>
      </c>
      <c r="CQ15" s="50" t="s">
        <v>166</v>
      </c>
      <c r="CR15" s="46">
        <f>_xll.BDH(CP15,$B$4,$B$3,$B$3)</f>
        <v>-0.373</v>
      </c>
      <c r="CS15" s="46">
        <f>_xll.BDH(CQ15,$B$4,$B$3,$B$3)</f>
        <v>1.000073</v>
      </c>
      <c r="CT15" s="52">
        <f>DF_ZC2(Date!$E$3,CO15,CS15,"Taux actuariels","actual/actual")</f>
        <v>-3.8020172674692043E-3</v>
      </c>
      <c r="CZ15" s="51">
        <v>42872</v>
      </c>
      <c r="DA15" s="52">
        <v>-3.164680633021888E-3</v>
      </c>
      <c r="DB15" s="56"/>
      <c r="DC15" s="51">
        <v>42977</v>
      </c>
      <c r="DD15" s="52">
        <v>-2.1886163121173086E-3</v>
      </c>
      <c r="DF15" s="51">
        <v>43829</v>
      </c>
      <c r="DG15" s="52">
        <v>3.0008789342278236E-4</v>
      </c>
      <c r="DI15" s="51">
        <v>42824</v>
      </c>
      <c r="DJ15" s="52">
        <v>-3.6394883214650089E-3</v>
      </c>
      <c r="DN15" s="51">
        <v>42872</v>
      </c>
      <c r="DO15" s="52">
        <v>-3.164680633021888E-3</v>
      </c>
      <c r="DQ15" s="51">
        <v>42977</v>
      </c>
      <c r="DR15" s="52">
        <v>-2.1886163121173086E-3</v>
      </c>
      <c r="DT15" s="51">
        <v>43829</v>
      </c>
      <c r="DU15" s="52">
        <v>3.0193463621229575E-4</v>
      </c>
      <c r="DW15" s="51">
        <v>42824</v>
      </c>
      <c r="DX15" s="52">
        <v>-3.6393147846390988E-3</v>
      </c>
      <c r="DZ15" s="51">
        <v>42872</v>
      </c>
      <c r="EA15" s="52">
        <v>-3.164680633021888E-3</v>
      </c>
      <c r="EC15" s="51">
        <v>42977</v>
      </c>
      <c r="ED15" s="52">
        <v>-2.1886163121173086E-3</v>
      </c>
      <c r="EH15" s="30">
        <f>Date!E3</f>
        <v>42734</v>
      </c>
      <c r="EI15" s="31" t="s">
        <v>38</v>
      </c>
      <c r="EJ15" s="31" t="s">
        <v>39</v>
      </c>
      <c r="EK15" s="32" t="s">
        <v>40</v>
      </c>
      <c r="EL15" s="31" t="s">
        <v>41</v>
      </c>
      <c r="EM15" s="31" t="s">
        <v>58</v>
      </c>
      <c r="EN15" s="37" t="s">
        <v>40</v>
      </c>
      <c r="EO15" s="38" t="s">
        <v>42</v>
      </c>
      <c r="EP15" s="33" t="s">
        <v>59</v>
      </c>
      <c r="EQ15" s="31" t="s">
        <v>60</v>
      </c>
      <c r="EV15" s="51">
        <v>42741</v>
      </c>
      <c r="EW15" s="52">
        <v>-1.901017798916893E-2</v>
      </c>
      <c r="EX15">
        <f>interpol_lin_excel($O$13:$O$104,$T$13:$T$104,EV15)</f>
        <v>-3.5420757289834626E-3</v>
      </c>
      <c r="EY15" s="51">
        <v>42872</v>
      </c>
      <c r="EZ15" s="52">
        <v>-3.164680633021888E-3</v>
      </c>
      <c r="FB15" s="51">
        <v>42977</v>
      </c>
      <c r="FC15" s="52">
        <v>-2.1886163121173086E-3</v>
      </c>
      <c r="FE15" s="51">
        <v>43829</v>
      </c>
      <c r="FF15" s="52">
        <v>2.9388235317445775E-4</v>
      </c>
      <c r="FH15" s="51">
        <v>42824</v>
      </c>
      <c r="FI15" s="52">
        <v>-3.6423988204990002E-3</v>
      </c>
      <c r="GC15" s="51">
        <v>42741</v>
      </c>
      <c r="GD15" s="52">
        <v>-1.8344372826557653E-2</v>
      </c>
      <c r="GF15" s="51">
        <v>42872</v>
      </c>
      <c r="GG15" s="52">
        <v>-3.164680633021888E-3</v>
      </c>
      <c r="GI15" s="51">
        <v>42977</v>
      </c>
      <c r="GJ15" s="52">
        <v>-2.1886163121173086E-3</v>
      </c>
      <c r="GL15" s="51">
        <v>43829</v>
      </c>
      <c r="GM15" s="52">
        <v>2.9629428569628565E-4</v>
      </c>
      <c r="GO15" s="51">
        <v>42824</v>
      </c>
      <c r="GP15" s="52">
        <v>-3.6408417742029358E-3</v>
      </c>
    </row>
    <row r="16" spans="1:236" ht="18" x14ac:dyDescent="0.35">
      <c r="B16" s="42"/>
      <c r="C16" s="46" t="s">
        <v>102</v>
      </c>
      <c r="D16" s="46" t="s">
        <v>121</v>
      </c>
      <c r="E16" s="46" t="s">
        <v>167</v>
      </c>
      <c r="F16" s="47" t="s">
        <v>168</v>
      </c>
      <c r="G16" s="47">
        <v>42738</v>
      </c>
      <c r="H16" s="47">
        <v>42769</v>
      </c>
      <c r="I16" s="48">
        <v>-0.35244999999999999</v>
      </c>
      <c r="J16" s="48">
        <v>-0.34455000000000002</v>
      </c>
      <c r="K16" s="46" t="s">
        <v>124</v>
      </c>
      <c r="L16" s="49">
        <f t="shared" si="0"/>
        <v>-3.4850000000000003E-3</v>
      </c>
      <c r="N16" s="50" t="s">
        <v>169</v>
      </c>
      <c r="O16" s="51">
        <f>IFERROR(IF(RIGHT(N16, 1) = "D", WORKDAY($B$3, INT(LEFT(N16, LEN(N16)-1))),
                     IF(RIGHT(N16, 1) = "W",Business_Day($B$3 + 7 * INT(LEFT(N16, LEN(N16)-1)), "modified_following"),
                     IF(RIGHT(N16, 1) = "M",Business_Day(EDATE($B$3,  INT(LEFT(N16, LEN(N16)-1))), "modified_following"),
                     IF(RIGHT(N16, 1) = "Y",Business_Day(EDATE($B$3,  12 * INT(LEFT(N16, LEN(N16)-1))), "modified_following"),IF(RIGHT(N16, 1) = "Q",Business_Day(EDATE($B$3,  3*INT(LEFT(N16, LEN(N16)-1))), "modified_following"),
                    Business_Day(EDATE($B$3,  12 * INT(LEFT(N16, FIND("Y", N16)-1)) + INT(RIGHT(N16, LEN(N16) - FIND("Y", N16)))), "modified_following") ))))), "")</f>
        <v>42748</v>
      </c>
      <c r="P16" s="50" t="s">
        <v>170</v>
      </c>
      <c r="Q16" s="50" t="s">
        <v>171</v>
      </c>
      <c r="R16" s="46">
        <f>_xll.BDH(P16,$B$4,$B$3,$B$3)</f>
        <v>-0.34941</v>
      </c>
      <c r="S16" s="46">
        <f>_xll.BDH(Q16,$B$4,$B$3,$B$3)</f>
        <v>1.0001359999999999</v>
      </c>
      <c r="T16" s="52">
        <f>DF_ZC2(Date!$E$3,O16,S16,"Taux actuariels","actual/actual")</f>
        <v>-3.5405749393402353E-3</v>
      </c>
      <c r="W16" s="46" t="s">
        <v>172</v>
      </c>
      <c r="X16" s="46" t="s">
        <v>121</v>
      </c>
      <c r="Y16" s="46" t="s">
        <v>173</v>
      </c>
      <c r="Z16" s="47" t="s">
        <v>174</v>
      </c>
      <c r="AA16" s="47">
        <v>42738</v>
      </c>
      <c r="AB16" s="47">
        <v>42858</v>
      </c>
      <c r="AC16" s="48">
        <v>-0.374</v>
      </c>
      <c r="AD16" s="48">
        <v>-0.36399999999999999</v>
      </c>
      <c r="AE16" s="46" t="s">
        <v>98</v>
      </c>
      <c r="AF16" s="49">
        <f t="shared" si="1"/>
        <v>-3.6900000000000001E-3</v>
      </c>
      <c r="AH16" s="50" t="s">
        <v>169</v>
      </c>
      <c r="AI16" s="51">
        <f>IFERROR(IF(RIGHT(AH16, 1) = "D", WORKDAY($B$3, INT(LEFT(AH16, LEN(AH16)-1))),
                     IF(RIGHT(AH16, 1) = "W",Business_Day($B$3 + 7 * INT(LEFT(AH16, LEN(AH16)-1)), "modified_following"),
                     IF(RIGHT(AH16, 1) = "M",Business_Day(EDATE($B$3,  INT(LEFT(AH16, LEN(AH16)-1))), "modified_following"),
                     IF(RIGHT(AH16, 1) = "Y",Business_Day(EDATE($B$3,  12 * INT(LEFT(AH16, LEN(AH16)-1))), "modified_following"),IF(RIGHT(AH16, 1) = "Q",Business_Day(EDATE($B$3,  3*INT(LEFT(AH16, LEN(AH16)-1))), "modified_following"),
                    Business_Day(EDATE($B$3,  12 * INT(LEFT(AH16, FIND("Y", AH16)-1)) + INT(RIGHT(AH16, LEN(AH16) - FIND("Y", AH16)))), "modified_following") ))))), "")</f>
        <v>42748</v>
      </c>
      <c r="AJ16" s="50" t="s">
        <v>175</v>
      </c>
      <c r="AK16" s="50" t="s">
        <v>176</v>
      </c>
      <c r="AL16" s="46">
        <f>_xll.BDH(AJ16,$B$4,$B$3,$B$3)</f>
        <v>-0.36799999999999999</v>
      </c>
      <c r="AM16" s="46">
        <f>_xll.BDH(AK16,$B$4,$B$3,$B$3)</f>
        <v>1.000143</v>
      </c>
      <c r="AN16" s="52">
        <f>DF_ZC2(Date!$E$3,AI16,AM16,"Taux actuariels","actual/actual")</f>
        <v>-3.7224578168775224E-3</v>
      </c>
      <c r="AP16" s="46" t="s">
        <v>177</v>
      </c>
      <c r="AQ16" s="46" t="s">
        <v>134</v>
      </c>
      <c r="AR16" s="46" t="s">
        <v>266</v>
      </c>
      <c r="AS16" s="47" t="s">
        <v>267</v>
      </c>
      <c r="AT16" s="47">
        <v>42809</v>
      </c>
      <c r="AU16" s="47">
        <v>42907</v>
      </c>
      <c r="AV16" s="48">
        <v>-0.31520999999999999</v>
      </c>
      <c r="AW16" s="48">
        <v>-0.31520999999999999</v>
      </c>
      <c r="AX16" s="46" t="s">
        <v>124</v>
      </c>
      <c r="AY16" s="49">
        <f t="shared" si="2"/>
        <v>-3.1520999999999997E-3</v>
      </c>
      <c r="BA16" s="50" t="s">
        <v>169</v>
      </c>
      <c r="BB16" s="51">
        <f>IFERROR(IF(RIGHT(BA16, 1) = "D", WORKDAY($B$3, INT(LEFT(BA16, LEN(BA16)-1))),
                     IF(RIGHT(BA16, 1) = "W",Business_Day($B$3 + 7 * INT(LEFT(BA16, LEN(BA16)-1)), "modified_following"),
                     IF(RIGHT(BA16, 1) = "M",Business_Day(EDATE($B$3,  INT(LEFT(BA16, LEN(BA16)-1))), "modified_following"),
                     IF(RIGHT(BA16, 1) = "Y",Business_Day(EDATE($B$3,  12 * INT(LEFT(BA16, LEN(BA16)-1))), "modified_following"),IF(RIGHT(BA16, 1) = "Q",Business_Day(EDATE($B$3,  3*INT(LEFT(BA16, LEN(BA16)-1))), "modified_following"),
                    Business_Day(EDATE($B$3,  12 * INT(LEFT(BA16, FIND("Y", BA16)-1)) + INT(RIGHT(BA16, LEN(BA16) - FIND("Y", BA16)))), "modified_following") ))))), "")</f>
        <v>42748</v>
      </c>
      <c r="BC16" s="50" t="s">
        <v>178</v>
      </c>
      <c r="BD16" s="50" t="s">
        <v>179</v>
      </c>
      <c r="BE16" s="46">
        <f>_xll.BDH(BC16,$B$4,$B$3,$B$3)</f>
        <v>-0.37153999999999998</v>
      </c>
      <c r="BF16" s="46">
        <f>_xll.BDH(BD16,$B$4,$B$3,$B$3)</f>
        <v>1.0001450000000001</v>
      </c>
      <c r="BG16" s="52">
        <f>DF_ZC2(Date!$E$3,BB16,BF16,"Taux actuariels","actual/actual")</f>
        <v>-3.7744180215085743E-3</v>
      </c>
      <c r="BI16" s="46" t="s">
        <v>180</v>
      </c>
      <c r="BJ16" s="46" t="s">
        <v>138</v>
      </c>
      <c r="BK16" s="46" t="s">
        <v>181</v>
      </c>
      <c r="BL16" s="47" t="s">
        <v>182</v>
      </c>
      <c r="BM16" s="47">
        <v>42828</v>
      </c>
      <c r="BN16" s="47">
        <v>43011</v>
      </c>
      <c r="BO16" s="48">
        <v>-0.219</v>
      </c>
      <c r="BP16" s="48">
        <v>-0.189</v>
      </c>
      <c r="BQ16" s="46" t="s">
        <v>98</v>
      </c>
      <c r="BR16" s="49">
        <f t="shared" si="3"/>
        <v>-2.0400000000000001E-3</v>
      </c>
      <c r="BT16" s="50" t="s">
        <v>169</v>
      </c>
      <c r="BU16" s="51">
        <f>IFERROR(IF(RIGHT(BT16, 1) = "D", WORKDAY($B$3, INT(LEFT(BT16, LEN(BT16)-1))),
                     IF(RIGHT(BT16, 1) = "W",Business_Day($B$3 + 7 * INT(LEFT(BT16, LEN(BT16)-1)), "modified_following"),
                     IF(RIGHT(BT16, 1) = "M",Business_Day(EDATE($B$3,  INT(LEFT(BT16, LEN(BT16)-1))), "modified_following"),
                     IF(RIGHT(BT16, 1) = "Y",Business_Day(EDATE($B$3,  12 * INT(LEFT(BT16, LEN(BT16)-1))), "modified_following"),IF(RIGHT(BT16, 1) = "Q",Business_Day(EDATE($B$3,  3*INT(LEFT(BT16, LEN(BT16)-1))), "modified_following"),
                    Business_Day(EDATE($B$3,  12 * INT(LEFT(BT16, FIND("Y", BT16)-1)) + INT(RIGHT(BT16, LEN(BT16) - FIND("Y", BT16)))), "modified_following") ))))), "")</f>
        <v>42748</v>
      </c>
      <c r="BV16" s="50" t="s">
        <v>183</v>
      </c>
      <c r="BW16" s="50" t="s">
        <v>184</v>
      </c>
      <c r="BX16" s="46">
        <f>_xll.BDH(BV16,$B$4,$B$3,$B$3)</f>
        <v>-0.37153999999999998</v>
      </c>
      <c r="BY16" s="46">
        <f>_xll.BDH(BW16,$B$4,$B$3,$B$3)</f>
        <v>1.0001450000000001</v>
      </c>
      <c r="BZ16" s="52">
        <f>DF_ZC2(Date!$E$3,BU16,BY16,"Taux actuariels","actual/actual")</f>
        <v>-3.7744180215085743E-3</v>
      </c>
      <c r="CB16" s="46" t="s">
        <v>128</v>
      </c>
      <c r="CC16" s="46" t="s">
        <v>95</v>
      </c>
      <c r="CD16" s="46" t="s">
        <v>185</v>
      </c>
      <c r="CE16" s="47" t="s">
        <v>186</v>
      </c>
      <c r="CF16" s="47">
        <v>42738</v>
      </c>
      <c r="CG16" s="47">
        <v>42797</v>
      </c>
      <c r="CH16" s="48">
        <v>-0.33800000000000002</v>
      </c>
      <c r="CI16" s="48">
        <v>-0.33800000000000002</v>
      </c>
      <c r="CJ16" s="46" t="s">
        <v>98</v>
      </c>
      <c r="CK16" s="49">
        <f t="shared" si="4"/>
        <v>-3.3800000000000002E-3</v>
      </c>
      <c r="CL16" s="53">
        <f t="shared" si="5"/>
        <v>-3.3800000000000002E-3</v>
      </c>
      <c r="CN16" s="50" t="s">
        <v>169</v>
      </c>
      <c r="CO16" s="51">
        <f>IFERROR(IF(RIGHT(CN16, 1) = "D", WORKDAY($B$3, INT(LEFT(CN16, LEN(CN16)-1))),
                     IF(RIGHT(CN16, 1) = "W",Business_Day($B$3 + 7 * INT(LEFT(CN16, LEN(CN16)-1)), "modified_following"),
                     IF(RIGHT(CN16, 1) = "M",Business_Day(EDATE($B$3,  INT(LEFT(CN16, LEN(CN16)-1))), "modified_following"),
                     IF(RIGHT(CN16, 1) = "Y",Business_Day(EDATE($B$3,  12 * INT(LEFT(CN16, LEN(CN16)-1))), "modified_following"),IF(RIGHT(CN16, 1) = "Q",Business_Day(EDATE($B$3,  3*INT(LEFT(CN16, LEN(CN16)-1))), "modified_following"),
                    Business_Day(EDATE($B$3,  12 * INT(LEFT(CN16, FIND("Y", CN16)-1)) + INT(RIGHT(CN16, LEN(CN16) - FIND("Y", CN16)))), "modified_following") ))))), "")</f>
        <v>42748</v>
      </c>
      <c r="CP16" s="50" t="s">
        <v>187</v>
      </c>
      <c r="CQ16" s="50" t="s">
        <v>188</v>
      </c>
      <c r="CR16" s="46">
        <f>_xll.BDH(CP16,$B$4,$B$3,$B$3)</f>
        <v>-0.37153999999999998</v>
      </c>
      <c r="CS16" s="46">
        <f>_xll.BDH(CQ16,$B$4,$B$3,$B$3)</f>
        <v>1.0001450000000001</v>
      </c>
      <c r="CT16" s="52">
        <f>DF_ZC2(Date!$E$3,CO16,CS16,"Taux actuariels","actual/actual")</f>
        <v>-3.7744180215085743E-3</v>
      </c>
      <c r="CZ16" s="51">
        <v>42907</v>
      </c>
      <c r="DA16" s="52">
        <v>-3.1688818487296544E-3</v>
      </c>
      <c r="DB16" s="56"/>
      <c r="DC16" s="51">
        <v>43007</v>
      </c>
      <c r="DD16" s="52">
        <v>-2.172076473998974E-3</v>
      </c>
      <c r="DF16" s="51">
        <v>44195</v>
      </c>
      <c r="DG16" s="52">
        <v>1.057602058385158E-3</v>
      </c>
      <c r="DI16" s="51">
        <v>42853</v>
      </c>
      <c r="DJ16" s="52">
        <v>-3.6544732478629867E-3</v>
      </c>
      <c r="DN16" s="51">
        <v>42907</v>
      </c>
      <c r="DO16" s="52">
        <v>-3.1688818487296544E-3</v>
      </c>
      <c r="DQ16" s="51">
        <v>43007</v>
      </c>
      <c r="DR16" s="52">
        <v>-2.172076473998974E-3</v>
      </c>
      <c r="DT16" s="51">
        <v>44195</v>
      </c>
      <c r="DU16" s="52">
        <v>1.0620860910704475E-3</v>
      </c>
      <c r="DW16" s="51">
        <v>42853</v>
      </c>
      <c r="DX16" s="52">
        <v>-3.6539758168219819E-3</v>
      </c>
      <c r="DZ16" s="51">
        <v>42907</v>
      </c>
      <c r="EA16" s="52">
        <v>-3.1688818487296544E-3</v>
      </c>
      <c r="EC16" s="51">
        <v>43007</v>
      </c>
      <c r="ED16" s="52">
        <v>-2.172076473998974E-3</v>
      </c>
      <c r="EH16" s="22" t="s">
        <v>50</v>
      </c>
      <c r="EI16" s="6"/>
      <c r="EJ16" s="6"/>
      <c r="EK16" s="6"/>
      <c r="EL16" s="6"/>
      <c r="EM16" s="6"/>
      <c r="EN16" s="6"/>
      <c r="EO16" s="6"/>
      <c r="EP16" s="6"/>
      <c r="EQ16" s="23"/>
      <c r="EV16" s="51">
        <v>42748</v>
      </c>
      <c r="EW16" s="52">
        <v>-1.6009186071590964E-2</v>
      </c>
      <c r="EX16">
        <f>interpol_lin_excel($O$13:$O$104,$T$13:$T$104,EV16)</f>
        <v>-3.5405749393402353E-3</v>
      </c>
      <c r="EY16" s="51">
        <v>42907</v>
      </c>
      <c r="EZ16" s="52">
        <v>-3.1688818487296544E-3</v>
      </c>
      <c r="FB16" s="51">
        <v>43007</v>
      </c>
      <c r="FC16" s="52">
        <v>-2.172076473998974E-3</v>
      </c>
      <c r="FE16" s="51">
        <v>44195</v>
      </c>
      <c r="FF16" s="52">
        <v>1.0442388353211062E-3</v>
      </c>
      <c r="FH16" s="51">
        <v>42853</v>
      </c>
      <c r="FI16" s="52">
        <v>-3.658095841153322E-3</v>
      </c>
      <c r="FP16" s="25" t="s">
        <v>189</v>
      </c>
      <c r="FQ16" s="59">
        <v>1.0000000000000001E-9</v>
      </c>
      <c r="GC16" s="51">
        <v>42748</v>
      </c>
      <c r="GD16" s="52">
        <v>-1.5187371251781712E-2</v>
      </c>
      <c r="GF16" s="51">
        <v>42907</v>
      </c>
      <c r="GG16" s="52">
        <v>-3.1688818487296544E-3</v>
      </c>
      <c r="GI16" s="51">
        <v>43007</v>
      </c>
      <c r="GJ16" s="52">
        <v>-2.172076473998974E-3</v>
      </c>
      <c r="GL16" s="51">
        <v>44195</v>
      </c>
      <c r="GM16" s="52">
        <v>1.0497137825971079E-3</v>
      </c>
      <c r="GO16" s="51">
        <v>42853</v>
      </c>
      <c r="GP16" s="52">
        <v>-3.6561946550524521E-3</v>
      </c>
    </row>
    <row r="17" spans="2:198" ht="14.45" x14ac:dyDescent="0.3">
      <c r="B17" s="42"/>
      <c r="C17" s="46" t="s">
        <v>128</v>
      </c>
      <c r="D17" s="46" t="s">
        <v>121</v>
      </c>
      <c r="E17" s="46" t="s">
        <v>190</v>
      </c>
      <c r="F17" s="47" t="s">
        <v>191</v>
      </c>
      <c r="G17" s="47">
        <v>42738</v>
      </c>
      <c r="H17" s="47">
        <v>42797</v>
      </c>
      <c r="I17" s="48">
        <v>-0.35354999999999998</v>
      </c>
      <c r="J17" s="48">
        <v>-0.34194999999999998</v>
      </c>
      <c r="K17" s="46" t="s">
        <v>124</v>
      </c>
      <c r="L17" s="49">
        <f t="shared" si="0"/>
        <v>-3.4775000000000001E-3</v>
      </c>
      <c r="N17" s="50" t="s">
        <v>192</v>
      </c>
      <c r="O17" s="51">
        <f>IFERROR(IF(RIGHT(N17, 1) = "D", WORKDAY($B$3, INT(LEFT(N17, LEN(N17)-1))),
                     IF(RIGHT(N17, 1) = "W",Business_Day($B$3 + 7 * INT(LEFT(N17, LEN(N17)-1)), "modified_following"),
                     IF(RIGHT(N17, 1) = "M",Business_Day(EDATE($B$3,  INT(LEFT(N17, LEN(N17)-1))), "modified_following"),
                     IF(RIGHT(N17, 1) = "Y",Business_Day(EDATE($B$3,  12 * INT(LEFT(N17, LEN(N17)-1))), "modified_following"),IF(RIGHT(N17, 1) = "Q",Business_Day(EDATE($B$3,  3*INT(LEFT(N17, LEN(N17)-1))), "modified_following"),
                    Business_Day(EDATE($B$3,  12 * INT(LEFT(N17, FIND("Y", N17)-1)) + INT(RIGHT(N17, LEN(N17) - FIND("Y", N17)))), "modified_following") ))))), "")</f>
        <v>42765</v>
      </c>
      <c r="P17" s="50" t="s">
        <v>193</v>
      </c>
      <c r="Q17" s="50" t="s">
        <v>194</v>
      </c>
      <c r="R17" s="46">
        <f>_xll.BDH(P17,$B$4,$B$3,$B$3)</f>
        <v>-0.34794999999999998</v>
      </c>
      <c r="S17" s="46">
        <f>_xll.BDH(Q17,$B$4,$B$3,$B$3)</f>
        <v>1.0003</v>
      </c>
      <c r="T17" s="52">
        <f>DF_ZC2(Date!$E$3,O17,S17,"Taux actuariels","actual/actual")</f>
        <v>-3.5261195794660249E-3</v>
      </c>
      <c r="W17" s="46" t="s">
        <v>195</v>
      </c>
      <c r="X17" s="46" t="s">
        <v>121</v>
      </c>
      <c r="Y17" s="46" t="s">
        <v>196</v>
      </c>
      <c r="Z17" s="47" t="s">
        <v>197</v>
      </c>
      <c r="AA17" s="47">
        <v>42738</v>
      </c>
      <c r="AB17" s="47">
        <v>42891</v>
      </c>
      <c r="AC17" s="48">
        <v>-0.374</v>
      </c>
      <c r="AD17" s="48">
        <v>-0.36399999999999999</v>
      </c>
      <c r="AE17" s="46" t="s">
        <v>98</v>
      </c>
      <c r="AF17" s="49">
        <f t="shared" si="1"/>
        <v>-3.6900000000000001E-3</v>
      </c>
      <c r="AH17" s="50" t="s">
        <v>192</v>
      </c>
      <c r="AI17" s="51">
        <f>IFERROR(IF(RIGHT(AH17, 1) = "D", WORKDAY($B$3, INT(LEFT(AH17, LEN(AH17)-1))),
                     IF(RIGHT(AH17, 1) = "W",Business_Day($B$3 + 7 * INT(LEFT(AH17, LEN(AH17)-1)), "modified_following"),
                     IF(RIGHT(AH17, 1) = "M",Business_Day(EDATE($B$3,  INT(LEFT(AH17, LEN(AH17)-1))), "modified_following"),
                     IF(RIGHT(AH17, 1) = "Y",Business_Day(EDATE($B$3,  12 * INT(LEFT(AH17, LEN(AH17)-1))), "modified_following"),IF(RIGHT(AH17, 1) = "Q",Business_Day(EDATE($B$3,  3*INT(LEFT(AH17, LEN(AH17)-1))), "modified_following"),
                    Business_Day(EDATE($B$3,  12 * INT(LEFT(AH17, FIND("Y", AH17)-1)) + INT(RIGHT(AH17, LEN(AH17) - FIND("Y", AH17)))), "modified_following") ))))), "")</f>
        <v>42765</v>
      </c>
      <c r="AJ17" s="50" t="s">
        <v>198</v>
      </c>
      <c r="AK17" s="50" t="s">
        <v>199</v>
      </c>
      <c r="AL17" s="46">
        <f>_xll.BDH(AJ17,$B$4,$B$3,$B$3)</f>
        <v>-0.36799999999999999</v>
      </c>
      <c r="AM17" s="46">
        <f>_xll.BDH(AK17,$B$4,$B$3,$B$3)</f>
        <v>1.0003169999999999</v>
      </c>
      <c r="AN17" s="52">
        <f>DF_ZC2(Date!$E$3,AI17,AM17,"Taux actuariels","actual/actual")</f>
        <v>-3.7255287631631218E-3</v>
      </c>
      <c r="AP17" s="46" t="s">
        <v>200</v>
      </c>
      <c r="AQ17" s="46" t="s">
        <v>134</v>
      </c>
      <c r="AR17" s="46" t="s">
        <v>6384</v>
      </c>
      <c r="AS17" s="47" t="s">
        <v>6385</v>
      </c>
      <c r="AT17" s="47">
        <v>42845</v>
      </c>
      <c r="AU17" s="47">
        <v>42935</v>
      </c>
      <c r="AV17" s="48">
        <v>-0.29033999999999999</v>
      </c>
      <c r="AW17" s="48">
        <v>-0.29033999999999999</v>
      </c>
      <c r="AX17" s="46" t="s">
        <v>124</v>
      </c>
      <c r="AY17" s="49">
        <f t="shared" si="2"/>
        <v>-2.9034E-3</v>
      </c>
      <c r="BA17" s="50" t="s">
        <v>192</v>
      </c>
      <c r="BB17" s="51">
        <f>IFERROR(IF(RIGHT(BA17, 1) = "D", WORKDAY($B$3, INT(LEFT(BA17, LEN(BA17)-1))),
                     IF(RIGHT(BA17, 1) = "W",Business_Day($B$3 + 7 * INT(LEFT(BA17, LEN(BA17)-1)), "modified_following"),
                     IF(RIGHT(BA17, 1) = "M",Business_Day(EDATE($B$3,  INT(LEFT(BA17, LEN(BA17)-1))), "modified_following"),
                     IF(RIGHT(BA17, 1) = "Y",Business_Day(EDATE($B$3,  12 * INT(LEFT(BA17, LEN(BA17)-1))), "modified_following"),IF(RIGHT(BA17, 1) = "Q",Business_Day(EDATE($B$3,  3*INT(LEFT(BA17, LEN(BA17)-1))), "modified_following"),
                    Business_Day(EDATE($B$3,  12 * INT(LEFT(BA17, FIND("Y", BA17)-1)) + INT(RIGHT(BA17, LEN(BA17) - FIND("Y", BA17)))), "modified_following") ))))), "")</f>
        <v>42765</v>
      </c>
      <c r="BC17" s="50" t="s">
        <v>201</v>
      </c>
      <c r="BD17" s="50" t="s">
        <v>202</v>
      </c>
      <c r="BE17" s="46">
        <f>_xll.BDH(BC17,$B$4,$B$3,$B$3)</f>
        <v>-0.36799999999999999</v>
      </c>
      <c r="BF17" s="46">
        <f>_xll.BDH(BD17,$B$4,$B$3,$B$3)</f>
        <v>1.0003169999999999</v>
      </c>
      <c r="BG17" s="52">
        <f>DF_ZC2(Date!$E$3,BB17,BF17,"Taux actuariels","actual/actual")</f>
        <v>-3.7255287631631218E-3</v>
      </c>
      <c r="BI17" s="46" t="s">
        <v>203</v>
      </c>
      <c r="BJ17" s="46" t="s">
        <v>138</v>
      </c>
      <c r="BK17" s="46" t="s">
        <v>204</v>
      </c>
      <c r="BL17" s="47" t="s">
        <v>205</v>
      </c>
      <c r="BM17" s="47">
        <v>42858</v>
      </c>
      <c r="BN17" s="47">
        <v>43042</v>
      </c>
      <c r="BO17" s="48">
        <v>-0.2</v>
      </c>
      <c r="BP17" s="48">
        <v>-0.18</v>
      </c>
      <c r="BQ17" s="46" t="s">
        <v>98</v>
      </c>
      <c r="BR17" s="49">
        <f t="shared" si="3"/>
        <v>-1.9E-3</v>
      </c>
      <c r="BT17" s="50" t="s">
        <v>192</v>
      </c>
      <c r="BU17" s="51">
        <f>IFERROR(IF(RIGHT(BT17, 1) = "D", WORKDAY($B$3, INT(LEFT(BT17, LEN(BT17)-1))),
                     IF(RIGHT(BT17, 1) = "W",Business_Day($B$3 + 7 * INT(LEFT(BT17, LEN(BT17)-1)), "modified_following"),
                     IF(RIGHT(BT17, 1) = "M",Business_Day(EDATE($B$3,  INT(LEFT(BT17, LEN(BT17)-1))), "modified_following"),
                     IF(RIGHT(BT17, 1) = "Y",Business_Day(EDATE($B$3,  12 * INT(LEFT(BT17, LEN(BT17)-1))), "modified_following"),IF(RIGHT(BT17, 1) = "Q",Business_Day(EDATE($B$3,  3*INT(LEFT(BT17, LEN(BT17)-1))), "modified_following"),
                    Business_Day(EDATE($B$3,  12 * INT(LEFT(BT17, FIND("Y", BT17)-1)) + INT(RIGHT(BT17, LEN(BT17) - FIND("Y", BT17)))), "modified_following") ))))), "")</f>
        <v>42765</v>
      </c>
      <c r="BV17" s="50" t="s">
        <v>206</v>
      </c>
      <c r="BW17" s="50" t="s">
        <v>207</v>
      </c>
      <c r="BX17" s="46">
        <f>_xll.BDH(BV17,$B$4,$B$3,$B$3)</f>
        <v>-0.36799999999999999</v>
      </c>
      <c r="BY17" s="46">
        <f>_xll.BDH(BW17,$B$4,$B$3,$B$3)</f>
        <v>1.0003169999999999</v>
      </c>
      <c r="BZ17" s="52">
        <f>DF_ZC2(Date!$E$3,BU17,BY17,"Taux actuariels","actual/actual")</f>
        <v>-3.7255287631631218E-3</v>
      </c>
      <c r="CB17" s="46" t="s">
        <v>107</v>
      </c>
      <c r="CC17" s="46" t="s">
        <v>95</v>
      </c>
      <c r="CD17" s="46" t="s">
        <v>108</v>
      </c>
      <c r="CE17" s="47" t="s">
        <v>109</v>
      </c>
      <c r="CF17" s="47">
        <v>42738</v>
      </c>
      <c r="CG17" s="47">
        <v>42828</v>
      </c>
      <c r="CH17" s="48">
        <v>-0.31900000000000001</v>
      </c>
      <c r="CI17" s="48">
        <v>-0.31900000000000001</v>
      </c>
      <c r="CJ17" s="46" t="s">
        <v>98</v>
      </c>
      <c r="CK17" s="49">
        <f t="shared" si="4"/>
        <v>-3.1900000000000001E-3</v>
      </c>
      <c r="CL17" s="53">
        <f t="shared" si="5"/>
        <v>-3.1900000000000001E-3</v>
      </c>
      <c r="CN17" s="50" t="s">
        <v>192</v>
      </c>
      <c r="CO17" s="51">
        <f>IFERROR(IF(RIGHT(CN17, 1) = "D", WORKDAY($B$3, INT(LEFT(CN17, LEN(CN17)-1))),
                     IF(RIGHT(CN17, 1) = "W",Business_Day($B$3 + 7 * INT(LEFT(CN17, LEN(CN17)-1)), "modified_following"),
                     IF(RIGHT(CN17, 1) = "M",Business_Day(EDATE($B$3,  INT(LEFT(CN17, LEN(CN17)-1))), "modified_following"),
                     IF(RIGHT(CN17, 1) = "Y",Business_Day(EDATE($B$3,  12 * INT(LEFT(CN17, LEN(CN17)-1))), "modified_following"),IF(RIGHT(CN17, 1) = "Q",Business_Day(EDATE($B$3,  3*INT(LEFT(CN17, LEN(CN17)-1))), "modified_following"),
                    Business_Day(EDATE($B$3,  12 * INT(LEFT(CN17, FIND("Y", CN17)-1)) + INT(RIGHT(CN17, LEN(CN17) - FIND("Y", CN17)))), "modified_following") ))))), "")</f>
        <v>42765</v>
      </c>
      <c r="CP17" s="50" t="s">
        <v>208</v>
      </c>
      <c r="CQ17" s="50" t="s">
        <v>209</v>
      </c>
      <c r="CR17" s="46">
        <f>_xll.BDH(CP17,$B$4,$B$3,$B$3)</f>
        <v>-0.36799999999999999</v>
      </c>
      <c r="CS17" s="46">
        <f>_xll.BDH(CQ17,$B$4,$B$3,$B$3)</f>
        <v>1.0003169999999999</v>
      </c>
      <c r="CT17" s="52">
        <f>DF_ZC2(Date!$E$3,CO17,CS17,"Taux actuariels","actual/actual")</f>
        <v>-3.7255287631631218E-3</v>
      </c>
      <c r="CZ17" s="51">
        <v>42935</v>
      </c>
      <c r="DA17" s="52">
        <v>-3.0630135771553268E-3</v>
      </c>
      <c r="DB17" s="56"/>
      <c r="DC17" s="51">
        <v>43038</v>
      </c>
      <c r="DD17" s="52">
        <v>-2.1441671465640688E-3</v>
      </c>
      <c r="DF17" s="51">
        <v>44560</v>
      </c>
      <c r="DG17" s="52">
        <v>2.0419021461194628E-3</v>
      </c>
      <c r="DI17" s="51">
        <v>42885</v>
      </c>
      <c r="DJ17" s="52">
        <v>-3.6616038251603127E-3</v>
      </c>
      <c r="DN17" s="51">
        <v>42935</v>
      </c>
      <c r="DO17" s="52">
        <v>-3.0630135771553268E-3</v>
      </c>
      <c r="DQ17" s="51">
        <v>43038</v>
      </c>
      <c r="DR17" s="52">
        <v>-2.1441671465640688E-3</v>
      </c>
      <c r="DT17" s="51">
        <v>44560</v>
      </c>
      <c r="DU17" s="52">
        <v>2.0510659155312922E-3</v>
      </c>
      <c r="DW17" s="51">
        <v>42885</v>
      </c>
      <c r="DX17" s="52">
        <v>-3.6606146368475248E-3</v>
      </c>
      <c r="DZ17" s="51">
        <v>42935</v>
      </c>
      <c r="EA17" s="52">
        <v>-3.0630135771553268E-3</v>
      </c>
      <c r="EC17" s="51">
        <v>43038</v>
      </c>
      <c r="ED17" s="52">
        <v>-2.1441671465640688E-3</v>
      </c>
      <c r="EH17" s="25" t="s">
        <v>0</v>
      </c>
      <c r="EI17" s="25" t="s">
        <v>24</v>
      </c>
      <c r="EJ17" s="25" t="s">
        <v>25</v>
      </c>
      <c r="EK17" s="25" t="s">
        <v>26</v>
      </c>
      <c r="EL17" s="25" t="s">
        <v>27</v>
      </c>
      <c r="EM17" s="25" t="s">
        <v>28</v>
      </c>
      <c r="EN17" s="25" t="s">
        <v>29</v>
      </c>
      <c r="EO17" s="25" t="s">
        <v>30</v>
      </c>
      <c r="EP17" s="25" t="s">
        <v>31</v>
      </c>
      <c r="EQ17" s="25" t="s">
        <v>37</v>
      </c>
      <c r="EV17" s="51">
        <v>42765</v>
      </c>
      <c r="EW17" s="52">
        <v>-1.2424170369560561E-2</v>
      </c>
      <c r="EX17">
        <f>interpol_lin_excel($O$13:$O$104,$T$13:$T$104,EV17)</f>
        <v>-3.5261195794660249E-3</v>
      </c>
      <c r="EY17" s="51">
        <v>42935</v>
      </c>
      <c r="EZ17" s="52">
        <v>-3.0630135771553268E-3</v>
      </c>
      <c r="FB17" s="51">
        <v>43038</v>
      </c>
      <c r="FC17" s="52">
        <v>-2.1441671465640688E-3</v>
      </c>
      <c r="FE17" s="51">
        <v>44560</v>
      </c>
      <c r="FF17" s="52">
        <v>2.0172116420277548E-3</v>
      </c>
      <c r="FH17" s="51">
        <v>42885</v>
      </c>
      <c r="FI17" s="52">
        <v>-3.6660991032498964E-3</v>
      </c>
      <c r="FP17" s="25" t="s">
        <v>210</v>
      </c>
      <c r="FQ17" s="59">
        <v>1E-10</v>
      </c>
      <c r="GC17" s="51">
        <v>42765</v>
      </c>
      <c r="GD17" s="52">
        <v>-1.1154862135800636E-2</v>
      </c>
      <c r="GF17" s="51">
        <v>42935</v>
      </c>
      <c r="GG17" s="52">
        <v>-3.0630135771553268E-3</v>
      </c>
      <c r="GI17" s="51">
        <v>43038</v>
      </c>
      <c r="GJ17" s="52">
        <v>-2.1441671465640688E-3</v>
      </c>
      <c r="GL17" s="51">
        <v>44560</v>
      </c>
      <c r="GM17" s="52">
        <v>2.0279257351169481E-3</v>
      </c>
      <c r="GO17" s="51">
        <v>42885</v>
      </c>
      <c r="GP17" s="52">
        <v>-3.6637947940197997E-3</v>
      </c>
    </row>
    <row r="18" spans="2:198" ht="14.45" x14ac:dyDescent="0.3">
      <c r="B18" s="42"/>
      <c r="C18" s="46" t="s">
        <v>107</v>
      </c>
      <c r="D18" s="46" t="s">
        <v>121</v>
      </c>
      <c r="E18" s="46" t="s">
        <v>211</v>
      </c>
      <c r="F18" s="47" t="s">
        <v>212</v>
      </c>
      <c r="G18" s="47">
        <v>42738</v>
      </c>
      <c r="H18" s="47">
        <v>42828</v>
      </c>
      <c r="I18" s="48">
        <v>-0.35196</v>
      </c>
      <c r="J18" s="48">
        <v>-0.34204000000000001</v>
      </c>
      <c r="K18" s="46" t="s">
        <v>124</v>
      </c>
      <c r="L18" s="49">
        <f t="shared" si="0"/>
        <v>-3.4699999999999996E-3</v>
      </c>
      <c r="N18" s="50" t="s">
        <v>213</v>
      </c>
      <c r="O18" s="51">
        <f>IFERROR(IF(RIGHT(N18, 1) = "D", WORKDAY($B$3, INT(LEFT(N18, LEN(N18)-1))),
                     IF(RIGHT(N18, 1) = "W",Business_Day($B$3 + 7 * INT(LEFT(N18, LEN(N18)-1)), "modified_following"),
                     IF(RIGHT(N18, 1) = "M",Business_Day(EDATE($B$3,  INT(LEFT(N18, LEN(N18)-1))), "modified_following"),
                     IF(RIGHT(N18, 1) = "Y",Business_Day(EDATE($B$3,  12 * INT(LEFT(N18, LEN(N18)-1))), "modified_following"),IF(RIGHT(N18, 1) = "Q",Business_Day(EDATE($B$3,  3*INT(LEFT(N18, LEN(N18)-1))), "modified_following"),
                    Business_Day(EDATE($B$3,  12 * INT(LEFT(N18, FIND("Y", N18)-1)) + INT(RIGHT(N18, LEN(N18) - FIND("Y", N18)))), "modified_following") ))))), "")</f>
        <v>42794</v>
      </c>
      <c r="P18" s="50" t="s">
        <v>214</v>
      </c>
      <c r="Q18" s="50" t="s">
        <v>215</v>
      </c>
      <c r="R18" s="46">
        <f>_xll.BDH(P18,$B$4,$B$3,$B$3)</f>
        <v>-0.34725</v>
      </c>
      <c r="S18" s="46">
        <f>_xll.BDH(Q18,$B$4,$B$3,$B$3)</f>
        <v>1.00057</v>
      </c>
      <c r="T18" s="52">
        <f>DF_ZC2(Date!$E$3,O18,S18,"Taux actuariels","actual/actual")</f>
        <v>-3.4608253689041302E-3</v>
      </c>
      <c r="W18" s="46" t="s">
        <v>112</v>
      </c>
      <c r="X18" s="46" t="s">
        <v>121</v>
      </c>
      <c r="Y18" s="46" t="s">
        <v>216</v>
      </c>
      <c r="Z18" s="47" t="s">
        <v>217</v>
      </c>
      <c r="AA18" s="47">
        <v>42738</v>
      </c>
      <c r="AB18" s="47">
        <v>42919</v>
      </c>
      <c r="AC18" s="48">
        <v>-0.39400000000000002</v>
      </c>
      <c r="AD18" s="48">
        <v>-0.34399999999999997</v>
      </c>
      <c r="AE18" s="46" t="s">
        <v>98</v>
      </c>
      <c r="AF18" s="49">
        <f t="shared" si="1"/>
        <v>-3.6900000000000001E-3</v>
      </c>
      <c r="AH18" s="50" t="s">
        <v>213</v>
      </c>
      <c r="AI18" s="51">
        <f>IFERROR(IF(RIGHT(AH18, 1) = "D", WORKDAY($B$3, INT(LEFT(AH18, LEN(AH18)-1))),
                     IF(RIGHT(AH18, 1) = "W",Business_Day($B$3 + 7 * INT(LEFT(AH18, LEN(AH18)-1)), "modified_following"),
                     IF(RIGHT(AH18, 1) = "M",Business_Day(EDATE($B$3,  INT(LEFT(AH18, LEN(AH18)-1))), "modified_following"),
                     IF(RIGHT(AH18, 1) = "Y",Business_Day(EDATE($B$3,  12 * INT(LEFT(AH18, LEN(AH18)-1))), "modified_following"),IF(RIGHT(AH18, 1) = "Q",Business_Day(EDATE($B$3,  3*INT(LEFT(AH18, LEN(AH18)-1))), "modified_following"),
                    Business_Day(EDATE($B$3,  12 * INT(LEFT(AH18, FIND("Y", AH18)-1)) + INT(RIGHT(AH18, LEN(AH18) - FIND("Y", AH18)))), "modified_following") ))))), "")</f>
        <v>42794</v>
      </c>
      <c r="AJ18" s="50" t="s">
        <v>218</v>
      </c>
      <c r="AK18" s="50" t="s">
        <v>219</v>
      </c>
      <c r="AL18" s="46">
        <f>_xll.BDH(AJ18,$B$4,$B$3,$B$3)</f>
        <v>-0.36742999999999998</v>
      </c>
      <c r="AM18" s="46">
        <f>_xll.BDH(AK18,$B$4,$B$3,$B$3)</f>
        <v>1.000604</v>
      </c>
      <c r="AN18" s="52">
        <f>DF_ZC2(Date!$E$3,AI18,AM18,"Taux actuariels","actual/actual")</f>
        <v>-3.6668194375951702E-3</v>
      </c>
      <c r="AP18" s="46" t="s">
        <v>220</v>
      </c>
      <c r="AQ18" s="46" t="s">
        <v>134</v>
      </c>
      <c r="AR18" s="46" t="s">
        <v>6386</v>
      </c>
      <c r="AS18" s="47" t="s">
        <v>6387</v>
      </c>
      <c r="AT18" s="47">
        <v>42872</v>
      </c>
      <c r="AU18" s="47">
        <v>42963</v>
      </c>
      <c r="AV18" s="48">
        <v>-0.29047000000000001</v>
      </c>
      <c r="AW18" s="48">
        <v>-0.29047000000000001</v>
      </c>
      <c r="AX18" s="46" t="s">
        <v>124</v>
      </c>
      <c r="AY18" s="49">
        <f t="shared" si="2"/>
        <v>-2.9047000000000001E-3</v>
      </c>
      <c r="BA18" s="50" t="s">
        <v>213</v>
      </c>
      <c r="BB18" s="51">
        <f>IFERROR(IF(RIGHT(BA18, 1) = "D", WORKDAY($B$3, INT(LEFT(BA18, LEN(BA18)-1))),
                     IF(RIGHT(BA18, 1) = "W",Business_Day($B$3 + 7 * INT(LEFT(BA18, LEN(BA18)-1)), "modified_following"),
                     IF(RIGHT(BA18, 1) = "M",Business_Day(EDATE($B$3,  INT(LEFT(BA18, LEN(BA18)-1))), "modified_following"),
                     IF(RIGHT(BA18, 1) = "Y",Business_Day(EDATE($B$3,  12 * INT(LEFT(BA18, LEN(BA18)-1))), "modified_following"),IF(RIGHT(BA18, 1) = "Q",Business_Day(EDATE($B$3,  3*INT(LEFT(BA18, LEN(BA18)-1))), "modified_following"),
                    Business_Day(EDATE($B$3,  12 * INT(LEFT(BA18, FIND("Y", BA18)-1)) + INT(RIGHT(BA18, LEN(BA18) - FIND("Y", BA18)))), "modified_following") ))))), "")</f>
        <v>42794</v>
      </c>
      <c r="BC18" s="50" t="s">
        <v>221</v>
      </c>
      <c r="BD18" s="50" t="s">
        <v>222</v>
      </c>
      <c r="BE18" s="46">
        <f>_xll.BDH(BC18,$B$4,$B$3,$B$3)</f>
        <v>-0.33800000000000002</v>
      </c>
      <c r="BF18" s="46">
        <f>_xll.BDH(BD18,$B$4,$B$3,$B$3)</f>
        <v>1.0005539999999999</v>
      </c>
      <c r="BG18" s="52">
        <f>DF_ZC2(Date!$E$3,BB18,BF18,"Taux actuariels","actual/actual")</f>
        <v>-3.3638698246692966E-3</v>
      </c>
      <c r="BI18" s="46" t="s">
        <v>223</v>
      </c>
      <c r="BJ18" s="46" t="s">
        <v>138</v>
      </c>
      <c r="BK18" s="46" t="s">
        <v>224</v>
      </c>
      <c r="BL18" s="47" t="s">
        <v>225</v>
      </c>
      <c r="BM18" s="47">
        <v>42891</v>
      </c>
      <c r="BN18" s="47">
        <v>43073</v>
      </c>
      <c r="BO18" s="48">
        <v>-0.20100000000000001</v>
      </c>
      <c r="BP18" s="48">
        <v>-0.17100000000000001</v>
      </c>
      <c r="BQ18" s="46" t="s">
        <v>98</v>
      </c>
      <c r="BR18" s="49">
        <f t="shared" si="3"/>
        <v>-1.8599999999999999E-3</v>
      </c>
      <c r="BT18" s="50" t="s">
        <v>213</v>
      </c>
      <c r="BU18" s="51">
        <f>IFERROR(IF(RIGHT(BT18, 1) = "D", WORKDAY($B$3, INT(LEFT(BT18, LEN(BT18)-1))),
                     IF(RIGHT(BT18, 1) = "W",Business_Day($B$3 + 7 * INT(LEFT(BT18, LEN(BT18)-1)), "modified_following"),
                     IF(RIGHT(BT18, 1) = "M",Business_Day(EDATE($B$3,  INT(LEFT(BT18, LEN(BT18)-1))), "modified_following"),
                     IF(RIGHT(BT18, 1) = "Y",Business_Day(EDATE($B$3,  12 * INT(LEFT(BT18, LEN(BT18)-1))), "modified_following"),IF(RIGHT(BT18, 1) = "Q",Business_Day(EDATE($B$3,  3*INT(LEFT(BT18, LEN(BT18)-1))), "modified_following"),
                    Business_Day(EDATE($B$3,  12 * INT(LEFT(BT18, FIND("Y", BT18)-1)) + INT(RIGHT(BT18, LEN(BT18) - FIND("Y", BT18)))), "modified_following") ))))), "")</f>
        <v>42794</v>
      </c>
      <c r="BV18" s="50" t="s">
        <v>226</v>
      </c>
      <c r="BW18" s="50" t="s">
        <v>227</v>
      </c>
      <c r="BX18" s="46">
        <f>_xll.BDH(BV18,$B$4,$B$3,$B$3)</f>
        <v>-0.33800000000000002</v>
      </c>
      <c r="BY18" s="46">
        <f>_xll.BDH(BW18,$B$4,$B$3,$B$3)</f>
        <v>1.0005539999999999</v>
      </c>
      <c r="BZ18" s="52">
        <f>DF_ZC2(Date!$E$3,BU18,BY18,"Taux actuariels","actual/actual")</f>
        <v>-3.3638698246692966E-3</v>
      </c>
      <c r="CB18" s="46" t="s">
        <v>112</v>
      </c>
      <c r="CC18" s="46" t="s">
        <v>95</v>
      </c>
      <c r="CD18" s="46" t="s">
        <v>113</v>
      </c>
      <c r="CE18" s="47" t="s">
        <v>114</v>
      </c>
      <c r="CF18" s="47">
        <v>42738</v>
      </c>
      <c r="CG18" s="47">
        <v>42919</v>
      </c>
      <c r="CH18" s="48">
        <v>-0.221</v>
      </c>
      <c r="CI18" s="48">
        <v>-0.221</v>
      </c>
      <c r="CJ18" s="46" t="s">
        <v>98</v>
      </c>
      <c r="CK18" s="49">
        <f t="shared" si="4"/>
        <v>-2.2100000000000002E-3</v>
      </c>
      <c r="CL18" s="53">
        <f t="shared" si="5"/>
        <v>-2.2100000000000002E-3</v>
      </c>
      <c r="CN18" s="50" t="s">
        <v>213</v>
      </c>
      <c r="CO18" s="51">
        <f>IFERROR(IF(RIGHT(CN18, 1) = "D", WORKDAY($B$3, INT(LEFT(CN18, LEN(CN18)-1))),
                     IF(RIGHT(CN18, 1) = "W",Business_Day($B$3 + 7 * INT(LEFT(CN18, LEN(CN18)-1)), "modified_following"),
                     IF(RIGHT(CN18, 1) = "M",Business_Day(EDATE($B$3,  INT(LEFT(CN18, LEN(CN18)-1))), "modified_following"),
                     IF(RIGHT(CN18, 1) = "Y",Business_Day(EDATE($B$3,  12 * INT(LEFT(CN18, LEN(CN18)-1))), "modified_following"),IF(RIGHT(CN18, 1) = "Q",Business_Day(EDATE($B$3,  3*INT(LEFT(CN18, LEN(CN18)-1))), "modified_following"),
                    Business_Day(EDATE($B$3,  12 * INT(LEFT(CN18, FIND("Y", CN18)-1)) + INT(RIGHT(CN18, LEN(CN18) - FIND("Y", CN18)))), "modified_following") ))))), "")</f>
        <v>42794</v>
      </c>
      <c r="CP18" s="50" t="s">
        <v>228</v>
      </c>
      <c r="CQ18" s="50" t="s">
        <v>229</v>
      </c>
      <c r="CR18" s="46">
        <f>_xll.BDH(CP18,$B$4,$B$3,$B$3)</f>
        <v>-0.33800000000000002</v>
      </c>
      <c r="CS18" s="46">
        <f>_xll.BDH(CQ18,$B$4,$B$3,$B$3)</f>
        <v>1.0005539999999999</v>
      </c>
      <c r="CT18" s="52">
        <f>DF_ZC2(Date!$E$3,CO18,CS18,"Taux actuariels","actual/actual")</f>
        <v>-3.3638698246692966E-3</v>
      </c>
      <c r="CZ18" s="51">
        <v>42963</v>
      </c>
      <c r="DA18" s="52">
        <v>-3.0596858304087204E-3</v>
      </c>
      <c r="DB18" s="56"/>
      <c r="DC18" s="51">
        <v>43069</v>
      </c>
      <c r="DD18" s="52">
        <v>-2.1177283052049578E-3</v>
      </c>
      <c r="DF18" s="51">
        <v>44925</v>
      </c>
      <c r="DG18" s="52">
        <v>3.1681239069275826E-3</v>
      </c>
      <c r="DI18" s="51">
        <v>42916</v>
      </c>
      <c r="DJ18" s="52">
        <v>-3.6459828950367772E-3</v>
      </c>
      <c r="DN18" s="51">
        <v>42963</v>
      </c>
      <c r="DO18" s="57">
        <v>-3.0596858304087204E-3</v>
      </c>
      <c r="DQ18" s="51">
        <v>43069</v>
      </c>
      <c r="DR18" s="52">
        <v>-2.1177283052049578E-3</v>
      </c>
      <c r="DT18" s="51">
        <v>44925</v>
      </c>
      <c r="DU18" s="52">
        <v>3.1835302802219853E-3</v>
      </c>
      <c r="DW18" s="51">
        <v>42916</v>
      </c>
      <c r="DX18" s="52">
        <v>-3.6444875228321526E-3</v>
      </c>
      <c r="DZ18" s="51">
        <v>42963</v>
      </c>
      <c r="EA18" s="52">
        <v>-3.0596858304087204E-3</v>
      </c>
      <c r="EC18" s="51">
        <v>43069</v>
      </c>
      <c r="ED18" s="52">
        <v>-2.1177283052049578E-3</v>
      </c>
      <c r="EH18" s="30">
        <f>Date!E3</f>
        <v>42734</v>
      </c>
      <c r="EI18" s="31" t="s">
        <v>38</v>
      </c>
      <c r="EJ18" s="31" t="s">
        <v>39</v>
      </c>
      <c r="EK18" s="32" t="s">
        <v>40</v>
      </c>
      <c r="EL18" s="31" t="s">
        <v>41</v>
      </c>
      <c r="EM18" s="31" t="s">
        <v>58</v>
      </c>
      <c r="EN18" s="37" t="str">
        <f>EN12</f>
        <v>Taux actuariels</v>
      </c>
      <c r="EO18" s="38" t="str">
        <f>EO12</f>
        <v>actual/360</v>
      </c>
      <c r="EP18" s="33" t="str">
        <f>EP12</f>
        <v>Annual</v>
      </c>
      <c r="EQ18" s="31" t="str">
        <f>EQ12</f>
        <v>30/360</v>
      </c>
      <c r="EV18" s="51">
        <v>42794</v>
      </c>
      <c r="EW18" s="52">
        <v>-1.1118535806165619E-2</v>
      </c>
      <c r="EX18">
        <f>interpol_lin_excel($O$13:$O$104,$T$13:$T$104,EV18)</f>
        <v>-3.4608253689041302E-3</v>
      </c>
      <c r="EY18" s="51">
        <v>42963</v>
      </c>
      <c r="EZ18" s="52">
        <v>-3.0596858304087204E-3</v>
      </c>
      <c r="FB18" s="51">
        <v>43069</v>
      </c>
      <c r="FC18" s="52">
        <v>-2.1177283052049578E-3</v>
      </c>
      <c r="FE18" s="51">
        <v>44925</v>
      </c>
      <c r="FF18" s="52">
        <v>3.1282576581267625E-3</v>
      </c>
      <c r="FH18" s="51">
        <v>42916</v>
      </c>
      <c r="FI18" s="52">
        <v>-3.6518168429584973E-3</v>
      </c>
      <c r="GC18" s="51">
        <v>42794</v>
      </c>
      <c r="GD18" s="52">
        <v>-9.4244136428900394E-3</v>
      </c>
      <c r="GF18" s="51">
        <v>42963</v>
      </c>
      <c r="GG18" s="52">
        <v>-3.0596858304087204E-3</v>
      </c>
      <c r="GI18" s="51">
        <v>43069</v>
      </c>
      <c r="GJ18" s="52">
        <v>-2.1177283052049578E-3</v>
      </c>
      <c r="GL18" s="51">
        <v>44925</v>
      </c>
      <c r="GM18" s="52">
        <v>3.1462479497505287E-3</v>
      </c>
      <c r="GO18" s="51">
        <v>42916</v>
      </c>
      <c r="GP18" s="52">
        <v>-3.6491746655384553E-3</v>
      </c>
    </row>
    <row r="19" spans="2:198" ht="14.45" x14ac:dyDescent="0.3">
      <c r="B19" s="42"/>
      <c r="C19" s="46" t="s">
        <v>172</v>
      </c>
      <c r="D19" s="46" t="s">
        <v>121</v>
      </c>
      <c r="E19" s="46" t="s">
        <v>230</v>
      </c>
      <c r="F19" s="47" t="s">
        <v>231</v>
      </c>
      <c r="G19" s="47">
        <v>42738</v>
      </c>
      <c r="H19" s="47">
        <v>42858</v>
      </c>
      <c r="I19" s="48">
        <v>-0.35441</v>
      </c>
      <c r="J19" s="48">
        <v>-0.34159</v>
      </c>
      <c r="K19" s="46" t="s">
        <v>124</v>
      </c>
      <c r="L19" s="49">
        <f t="shared" si="0"/>
        <v>-3.4799999999999996E-3</v>
      </c>
      <c r="N19" s="50" t="s">
        <v>232</v>
      </c>
      <c r="O19" s="51">
        <f>IFERROR(IF(RIGHT(N19, 1) = "D", WORKDAY($B$3, INT(LEFT(N19, LEN(N19)-1))),
                     IF(RIGHT(N19, 1) = "W",Business_Day($B$3 + 7 * INT(LEFT(N19, LEN(N19)-1)), "modified_following"),
                     IF(RIGHT(N19, 1) = "M",Business_Day(EDATE($B$3,  INT(LEFT(N19, LEN(N19)-1))), "modified_following"),
                     IF(RIGHT(N19, 1) = "Y",Business_Day(EDATE($B$3,  12 * INT(LEFT(N19, LEN(N19)-1))), "modified_following"),IF(RIGHT(N19, 1) = "Q",Business_Day(EDATE($B$3,  3*INT(LEFT(N19, LEN(N19)-1))), "modified_following"),
                    Business_Day(EDATE($B$3,  12 * INT(LEFT(N19, FIND("Y", N19)-1)) + INT(RIGHT(N19, LEN(N19) - FIND("Y", N19)))), "modified_following") ))))), "")</f>
        <v>42824</v>
      </c>
      <c r="P19" s="50" t="s">
        <v>233</v>
      </c>
      <c r="Q19" s="50" t="s">
        <v>234</v>
      </c>
      <c r="R19" s="46">
        <f>_xll.BDH(P19,$B$4,$B$3,$B$3)</f>
        <v>-0.34655000000000002</v>
      </c>
      <c r="S19" s="46">
        <f>_xll.BDH(Q19,$B$4,$B$3,$B$3)</f>
        <v>1.0008680000000001</v>
      </c>
      <c r="T19" s="52">
        <f>DF_ZC2(Date!$E$3,O19,S19,"Taux actuariels","actual/actual")</f>
        <v>-3.5127248806235967E-3</v>
      </c>
      <c r="W19" s="46" t="s">
        <v>235</v>
      </c>
      <c r="X19" s="46" t="s">
        <v>121</v>
      </c>
      <c r="Y19" s="46" t="s">
        <v>236</v>
      </c>
      <c r="Z19" s="47" t="s">
        <v>237</v>
      </c>
      <c r="AA19" s="47">
        <v>42738</v>
      </c>
      <c r="AB19" s="47">
        <v>42950</v>
      </c>
      <c r="AC19" s="48">
        <v>-0.374</v>
      </c>
      <c r="AD19" s="48">
        <v>-0.36399999999999999</v>
      </c>
      <c r="AE19" s="46" t="s">
        <v>98</v>
      </c>
      <c r="AF19" s="49">
        <f t="shared" si="1"/>
        <v>-3.6900000000000001E-3</v>
      </c>
      <c r="AH19" s="50" t="s">
        <v>232</v>
      </c>
      <c r="AI19" s="51">
        <f>IFERROR(IF(RIGHT(AH19, 1) = "D", WORKDAY($B$3, INT(LEFT(AH19, LEN(AH19)-1))),
                     IF(RIGHT(AH19, 1) = "W",Business_Day($B$3 + 7 * INT(LEFT(AH19, LEN(AH19)-1)), "modified_following"),
                     IF(RIGHT(AH19, 1) = "M",Business_Day(EDATE($B$3,  INT(LEFT(AH19, LEN(AH19)-1))), "modified_following"),
                     IF(RIGHT(AH19, 1) = "Y",Business_Day(EDATE($B$3,  12 * INT(LEFT(AH19, LEN(AH19)-1))), "modified_following"),IF(RIGHT(AH19, 1) = "Q",Business_Day(EDATE($B$3,  3*INT(LEFT(AH19, LEN(AH19)-1))), "modified_following"),
                    Business_Day(EDATE($B$3,  12 * INT(LEFT(AH19, FIND("Y", AH19)-1)) + INT(RIGHT(AH19, LEN(AH19) - FIND("Y", AH19)))), "modified_following") ))))), "")</f>
        <v>42824</v>
      </c>
      <c r="AJ19" s="50" t="s">
        <v>238</v>
      </c>
      <c r="AK19" s="50" t="s">
        <v>239</v>
      </c>
      <c r="AL19" s="46">
        <f>_xll.BDH(AJ19,$B$4,$B$3,$B$3)</f>
        <v>-0.36395</v>
      </c>
      <c r="AM19" s="46">
        <f>_xll.BDH(AK19,$B$4,$B$3,$B$3)</f>
        <v>1.000912</v>
      </c>
      <c r="AN19" s="52">
        <f>DF_ZC2(Date!$E$3,AI19,AM19,"Taux actuariels","actual/actual")</f>
        <v>-3.6903793313478594E-3</v>
      </c>
      <c r="AP19" s="46" t="s">
        <v>240</v>
      </c>
      <c r="AQ19" s="46" t="s">
        <v>134</v>
      </c>
      <c r="AR19" s="46" t="s">
        <v>291</v>
      </c>
      <c r="AS19" s="47" t="s">
        <v>292</v>
      </c>
      <c r="AT19" s="47">
        <v>42907</v>
      </c>
      <c r="AU19" s="47">
        <v>42998</v>
      </c>
      <c r="AV19" s="48">
        <v>-0.30064999999999997</v>
      </c>
      <c r="AW19" s="48">
        <v>-0.30064999999999997</v>
      </c>
      <c r="AX19" s="46" t="s">
        <v>124</v>
      </c>
      <c r="AY19" s="49">
        <f t="shared" si="2"/>
        <v>-3.0064999999999996E-3</v>
      </c>
      <c r="BA19" s="50" t="s">
        <v>232</v>
      </c>
      <c r="BB19" s="51">
        <f>IFERROR(IF(RIGHT(BA19, 1) = "D", WORKDAY($B$3, INT(LEFT(BA19, LEN(BA19)-1))),
                     IF(RIGHT(BA19, 1) = "W",Business_Day($B$3 + 7 * INT(LEFT(BA19, LEN(BA19)-1)), "modified_following"),
                     IF(RIGHT(BA19, 1) = "M",Business_Day(EDATE($B$3,  INT(LEFT(BA19, LEN(BA19)-1))), "modified_following"),
                     IF(RIGHT(BA19, 1) = "Y",Business_Day(EDATE($B$3,  12 * INT(LEFT(BA19, LEN(BA19)-1))), "modified_following"),IF(RIGHT(BA19, 1) = "Q",Business_Day(EDATE($B$3,  3*INT(LEFT(BA19, LEN(BA19)-1))), "modified_following"),
                    Business_Day(EDATE($B$3,  12 * INT(LEFT(BA19, FIND("Y", BA19)-1)) + INT(RIGHT(BA19, LEN(BA19) - FIND("Y", BA19)))), "modified_following") ))))), "")</f>
        <v>42824</v>
      </c>
      <c r="BC19" s="50" t="s">
        <v>241</v>
      </c>
      <c r="BD19" s="50" t="s">
        <v>242</v>
      </c>
      <c r="BE19" s="46">
        <f>_xll.BDH(BC19,$B$4,$B$3,$B$3)</f>
        <v>-0.31900000000000001</v>
      </c>
      <c r="BF19" s="46">
        <f>_xll.BDH(BD19,$B$4,$B$3,$B$3)</f>
        <v>1.0007980000000001</v>
      </c>
      <c r="BG19" s="52">
        <f>DF_ZC2(Date!$E$3,BB19,BF19,"Taux actuariels","actual/actual")</f>
        <v>-3.2300114081373899E-3</v>
      </c>
      <c r="BI19" s="46" t="s">
        <v>243</v>
      </c>
      <c r="BJ19" s="46" t="s">
        <v>138</v>
      </c>
      <c r="BK19" s="46" t="s">
        <v>244</v>
      </c>
      <c r="BL19" s="47" t="s">
        <v>245</v>
      </c>
      <c r="BM19" s="47">
        <v>42919</v>
      </c>
      <c r="BN19" s="47">
        <v>43103</v>
      </c>
      <c r="BO19" s="48">
        <v>-0.19400000000000001</v>
      </c>
      <c r="BP19" s="48">
        <v>-0.16600000000000001</v>
      </c>
      <c r="BQ19" s="46" t="s">
        <v>98</v>
      </c>
      <c r="BR19" s="49">
        <f t="shared" si="3"/>
        <v>-1.8E-3</v>
      </c>
      <c r="BT19" s="50" t="s">
        <v>232</v>
      </c>
      <c r="BU19" s="51">
        <f>IFERROR(IF(RIGHT(BT19, 1) = "D", WORKDAY($B$3, INT(LEFT(BT19, LEN(BT19)-1))),
                     IF(RIGHT(BT19, 1) = "W",Business_Day($B$3 + 7 * INT(LEFT(BT19, LEN(BT19)-1)), "modified_following"),
                     IF(RIGHT(BT19, 1) = "M",Business_Day(EDATE($B$3,  INT(LEFT(BT19, LEN(BT19)-1))), "modified_following"),
                     IF(RIGHT(BT19, 1) = "Y",Business_Day(EDATE($B$3,  12 * INT(LEFT(BT19, LEN(BT19)-1))), "modified_following"),IF(RIGHT(BT19, 1) = "Q",Business_Day(EDATE($B$3,  3*INT(LEFT(BT19, LEN(BT19)-1))), "modified_following"),
                    Business_Day(EDATE($B$3,  12 * INT(LEFT(BT19, FIND("Y", BT19)-1)) + INT(RIGHT(BT19, LEN(BT19) - FIND("Y", BT19)))), "modified_following") ))))), "")</f>
        <v>42824</v>
      </c>
      <c r="BV19" s="50" t="s">
        <v>246</v>
      </c>
      <c r="BW19" s="50" t="s">
        <v>247</v>
      </c>
      <c r="BX19" s="46">
        <f>_xll.BDH(BV19,$B$4,$B$3,$B$3)</f>
        <v>-0.31900000000000001</v>
      </c>
      <c r="BY19" s="46">
        <f>_xll.BDH(BW19,$B$4,$B$3,$B$3)</f>
        <v>1.0007980000000001</v>
      </c>
      <c r="BZ19" s="52">
        <f>DF_ZC2(Date!$E$3,BU19,BY19,"Taux actuariels","actual/actual")</f>
        <v>-3.2300114081373899E-3</v>
      </c>
      <c r="CB19" s="46" t="s">
        <v>248</v>
      </c>
      <c r="CC19" s="46" t="s">
        <v>95</v>
      </c>
      <c r="CD19" s="46" t="s">
        <v>249</v>
      </c>
      <c r="CE19" s="47" t="s">
        <v>250</v>
      </c>
      <c r="CF19" s="47">
        <v>42738</v>
      </c>
      <c r="CG19" s="47">
        <v>43011</v>
      </c>
      <c r="CH19" s="48">
        <v>-0.13900000000000001</v>
      </c>
      <c r="CI19" s="48">
        <v>-0.13900000000000001</v>
      </c>
      <c r="CJ19" s="46" t="s">
        <v>98</v>
      </c>
      <c r="CK19" s="49">
        <f t="shared" si="4"/>
        <v>-1.3900000000000002E-3</v>
      </c>
      <c r="CL19" s="53">
        <f t="shared" si="5"/>
        <v>-1.3900000000000002E-3</v>
      </c>
      <c r="CN19" s="50" t="s">
        <v>232</v>
      </c>
      <c r="CO19" s="51">
        <f>IFERROR(IF(RIGHT(CN19, 1) = "D", WORKDAY($B$3, INT(LEFT(CN19, LEN(CN19)-1))),
                     IF(RIGHT(CN19, 1) = "W",Business_Day($B$3 + 7 * INT(LEFT(CN19, LEN(CN19)-1)), "modified_following"),
                     IF(RIGHT(CN19, 1) = "M",Business_Day(EDATE($B$3,  INT(LEFT(CN19, LEN(CN19)-1))), "modified_following"),
                     IF(RIGHT(CN19, 1) = "Y",Business_Day(EDATE($B$3,  12 * INT(LEFT(CN19, LEN(CN19)-1))), "modified_following"),IF(RIGHT(CN19, 1) = "Q",Business_Day(EDATE($B$3,  3*INT(LEFT(CN19, LEN(CN19)-1))), "modified_following"),
                    Business_Day(EDATE($B$3,  12 * INT(LEFT(CN19, FIND("Y", CN19)-1)) + INT(RIGHT(CN19, LEN(CN19) - FIND("Y", CN19)))), "modified_following") ))))), "")</f>
        <v>42824</v>
      </c>
      <c r="CP19" s="50" t="s">
        <v>251</v>
      </c>
      <c r="CQ19" s="50" t="s">
        <v>252</v>
      </c>
      <c r="CR19" s="46">
        <f>_xll.BDH(CP19,$B$4,$B$3,$B$3)</f>
        <v>-0.31900000000000001</v>
      </c>
      <c r="CS19" s="46">
        <f>_xll.BDH(CQ19,$B$4,$B$3,$B$3)</f>
        <v>1.0007980000000001</v>
      </c>
      <c r="CT19" s="52">
        <f>DF_ZC2(Date!$E$3,CO19,CS19,"Taux actuariels","actual/actual")</f>
        <v>-3.2300114081373899E-3</v>
      </c>
      <c r="CZ19" s="51">
        <v>42998</v>
      </c>
      <c r="DA19" s="52">
        <v>-3.1110472398117039E-3</v>
      </c>
      <c r="DB19" s="56"/>
      <c r="DC19" s="51">
        <v>43098</v>
      </c>
      <c r="DD19" s="52">
        <v>-2.004016776327E-3</v>
      </c>
      <c r="DF19" s="51">
        <v>45289</v>
      </c>
      <c r="DG19" s="52">
        <v>4.3497489843764186E-3</v>
      </c>
      <c r="DI19" s="51">
        <v>42947</v>
      </c>
      <c r="DJ19" s="52">
        <v>-3.6351488059214996E-3</v>
      </c>
      <c r="DN19" s="51">
        <v>42998</v>
      </c>
      <c r="DO19" s="57">
        <v>-3.1110472398117039E-3</v>
      </c>
      <c r="DQ19" s="51">
        <v>43098</v>
      </c>
      <c r="DR19" s="52">
        <v>-2.004016776327E-3</v>
      </c>
      <c r="DT19" s="51">
        <v>45289</v>
      </c>
      <c r="DU19" s="52">
        <v>4.3723110140967249E-3</v>
      </c>
      <c r="DW19" s="51">
        <v>42947</v>
      </c>
      <c r="DX19" s="52">
        <v>-3.6334860494780965E-3</v>
      </c>
      <c r="DZ19" s="51">
        <v>42998</v>
      </c>
      <c r="EA19" s="52">
        <v>-3.1110472398117039E-3</v>
      </c>
      <c r="EC19" s="51">
        <v>43098</v>
      </c>
      <c r="ED19" s="52">
        <v>-2.004016776327E-3</v>
      </c>
      <c r="EV19" s="51">
        <v>42824</v>
      </c>
      <c r="EW19" s="52">
        <v>-1.2354810699087837E-2</v>
      </c>
      <c r="EX19">
        <f>interpol_lin_excel($O$13:$O$104,$T$13:$T$104,EV19)</f>
        <v>-3.5127248806235967E-3</v>
      </c>
      <c r="EY19" s="51">
        <v>42998</v>
      </c>
      <c r="EZ19" s="52">
        <v>-3.1110472398117039E-3</v>
      </c>
      <c r="FB19" s="51">
        <v>43098</v>
      </c>
      <c r="FC19" s="52">
        <v>-2.004016776327E-3</v>
      </c>
      <c r="FE19" s="51">
        <v>45289</v>
      </c>
      <c r="FF19" s="52">
        <v>4.2926451914899032E-3</v>
      </c>
      <c r="FH19" s="51">
        <v>42947</v>
      </c>
      <c r="FI19" s="52">
        <v>-3.6417565135561745E-3</v>
      </c>
      <c r="FP19" t="s">
        <v>253</v>
      </c>
      <c r="FQ19" t="s">
        <v>254</v>
      </c>
      <c r="GC19" s="51">
        <v>42824</v>
      </c>
      <c r="GD19" s="52">
        <v>-9.0256048700920743E-3</v>
      </c>
      <c r="GF19" s="51">
        <v>42998</v>
      </c>
      <c r="GG19" s="52">
        <v>-3.1110472398117039E-3</v>
      </c>
      <c r="GI19" s="51">
        <v>43098</v>
      </c>
      <c r="GJ19" s="52">
        <v>-2.004016776327E-3</v>
      </c>
      <c r="GL19" s="51">
        <v>45289</v>
      </c>
      <c r="GM19" s="52">
        <v>4.3189038843982012E-3</v>
      </c>
      <c r="GO19" s="51">
        <v>42947</v>
      </c>
      <c r="GP19" s="52">
        <v>-3.6388485678512006E-3</v>
      </c>
    </row>
    <row r="20" spans="2:198" ht="14.45" x14ac:dyDescent="0.3">
      <c r="B20" s="42"/>
      <c r="C20" s="46" t="s">
        <v>195</v>
      </c>
      <c r="D20" s="46" t="s">
        <v>121</v>
      </c>
      <c r="E20" s="46" t="s">
        <v>255</v>
      </c>
      <c r="F20" s="47" t="s">
        <v>256</v>
      </c>
      <c r="G20" s="47">
        <v>42738</v>
      </c>
      <c r="H20" s="47">
        <v>42891</v>
      </c>
      <c r="I20" s="48">
        <v>-0.35175000000000001</v>
      </c>
      <c r="J20" s="48">
        <v>-0.34425</v>
      </c>
      <c r="K20" s="46" t="s">
        <v>124</v>
      </c>
      <c r="L20" s="49">
        <f t="shared" si="0"/>
        <v>-3.4799999999999996E-3</v>
      </c>
      <c r="N20" s="50" t="s">
        <v>257</v>
      </c>
      <c r="O20" s="51">
        <f>IFERROR(IF(RIGHT(N20, 1) = "D", WORKDAY($B$3, INT(LEFT(N20, LEN(N20)-1))),
                     IF(RIGHT(N20, 1) = "W",Business_Day($B$3 + 7 * INT(LEFT(N20, LEN(N20)-1)), "modified_following"),
                     IF(RIGHT(N20, 1) = "M",Business_Day(EDATE($B$3,  INT(LEFT(N20, LEN(N20)-1))), "modified_following"),
                     IF(RIGHT(N20, 1) = "Y",Business_Day(EDATE($B$3,  12 * INT(LEFT(N20, LEN(N20)-1))), "modified_following"),IF(RIGHT(N20, 1) = "Q",Business_Day(EDATE($B$3,  3*INT(LEFT(N20, LEN(N20)-1))), "modified_following"),
                    Business_Day(EDATE($B$3,  12 * INT(LEFT(N20, FIND("Y", N20)-1)) + INT(RIGHT(N20, LEN(N20) - FIND("Y", N20)))), "modified_following") ))))), "")</f>
        <v>42853</v>
      </c>
      <c r="P20" s="50" t="s">
        <v>258</v>
      </c>
      <c r="Q20" s="50" t="s">
        <v>259</v>
      </c>
      <c r="R20" s="46">
        <f>_xll.BDH(P20,$B$4,$B$3,$B$3)</f>
        <v>-0.34760000000000002</v>
      </c>
      <c r="S20" s="46">
        <f>_xll.BDH(Q20,$B$4,$B$3,$B$3)</f>
        <v>1.0011620000000001</v>
      </c>
      <c r="T20" s="52">
        <f>DF_ZC2(Date!$E$3,O20,S20,"Taux actuariels","actual/actual")</f>
        <v>-3.5558749238170373E-3</v>
      </c>
      <c r="W20" s="46" t="s">
        <v>260</v>
      </c>
      <c r="X20" s="46" t="s">
        <v>121</v>
      </c>
      <c r="Y20" s="46" t="s">
        <v>261</v>
      </c>
      <c r="Z20" s="47" t="s">
        <v>262</v>
      </c>
      <c r="AA20" s="47">
        <v>42738</v>
      </c>
      <c r="AB20" s="47">
        <v>42982</v>
      </c>
      <c r="AC20" s="48">
        <v>-0.373</v>
      </c>
      <c r="AD20" s="48">
        <v>-0.36299999999999999</v>
      </c>
      <c r="AE20" s="46" t="s">
        <v>98</v>
      </c>
      <c r="AF20" s="49">
        <f t="shared" si="1"/>
        <v>-3.6800000000000001E-3</v>
      </c>
      <c r="AH20" s="50" t="s">
        <v>257</v>
      </c>
      <c r="AI20" s="51">
        <f>IFERROR(IF(RIGHT(AH20, 1) = "D", WORKDAY($B$3, INT(LEFT(AH20, LEN(AH20)-1))),
                     IF(RIGHT(AH20, 1) = "W",Business_Day($B$3 + 7 * INT(LEFT(AH20, LEN(AH20)-1)), "modified_following"),
                     IF(RIGHT(AH20, 1) = "M",Business_Day(EDATE($B$3,  INT(LEFT(AH20, LEN(AH20)-1))), "modified_following"),
                     IF(RIGHT(AH20, 1) = "Y",Business_Day(EDATE($B$3,  12 * INT(LEFT(AH20, LEN(AH20)-1))), "modified_following"),IF(RIGHT(AH20, 1) = "Q",Business_Day(EDATE($B$3,  3*INT(LEFT(AH20, LEN(AH20)-1))), "modified_following"),
                    Business_Day(EDATE($B$3,  12 * INT(LEFT(AH20, FIND("Y", AH20)-1)) + INT(RIGHT(AH20, LEN(AH20) - FIND("Y", AH20)))), "modified_following") ))))), "")</f>
        <v>42853</v>
      </c>
      <c r="AJ20" s="50" t="s">
        <v>263</v>
      </c>
      <c r="AK20" s="50" t="s">
        <v>264</v>
      </c>
      <c r="AL20" s="46">
        <f>_xll.BDH(AJ20,$B$4,$B$3,$B$3)</f>
        <v>-0.36854999999999999</v>
      </c>
      <c r="AM20" s="46">
        <f>_xll.BDH(AK20,$B$4,$B$3,$B$3)</f>
        <v>1.0012319999999999</v>
      </c>
      <c r="AN20" s="52">
        <f>DF_ZC2(Date!$E$3,AI20,AM20,"Taux actuariels","actual/actual")</f>
        <v>-3.7695484561083292E-3</v>
      </c>
      <c r="AP20" s="46" t="s">
        <v>265</v>
      </c>
      <c r="AQ20" s="46" t="s">
        <v>134</v>
      </c>
      <c r="AR20" s="46" t="s">
        <v>316</v>
      </c>
      <c r="AS20" s="47" t="s">
        <v>317</v>
      </c>
      <c r="AT20" s="47">
        <v>42998</v>
      </c>
      <c r="AU20" s="47">
        <v>43089</v>
      </c>
      <c r="AV20" s="48">
        <v>-0.28125</v>
      </c>
      <c r="AW20" s="48">
        <v>-0.28125</v>
      </c>
      <c r="AX20" s="46" t="s">
        <v>124</v>
      </c>
      <c r="AY20" s="49">
        <f t="shared" si="2"/>
        <v>-2.8124999999999999E-3</v>
      </c>
      <c r="BA20" s="50" t="s">
        <v>257</v>
      </c>
      <c r="BB20" s="51">
        <f>IFERROR(IF(RIGHT(BA20, 1) = "D", WORKDAY($B$3, INT(LEFT(BA20, LEN(BA20)-1))),
                     IF(RIGHT(BA20, 1) = "W",Business_Day($B$3 + 7 * INT(LEFT(BA20, LEN(BA20)-1)), "modified_following"),
                     IF(RIGHT(BA20, 1) = "M",Business_Day(EDATE($B$3,  INT(LEFT(BA20, LEN(BA20)-1))), "modified_following"),
                     IF(RIGHT(BA20, 1) = "Y",Business_Day(EDATE($B$3,  12 * INT(LEFT(BA20, LEN(BA20)-1))), "modified_following"),IF(RIGHT(BA20, 1) = "Q",Business_Day(EDATE($B$3,  3*INT(LEFT(BA20, LEN(BA20)-1))), "modified_following"),
                    Business_Day(EDATE($B$3,  12 * INT(LEFT(BA20, FIND("Y", BA20)-1)) + INT(RIGHT(BA20, LEN(BA20) - FIND("Y", BA20)))), "modified_following") ))))), "")</f>
        <v>42853</v>
      </c>
      <c r="BC20" s="50" t="s">
        <v>268</v>
      </c>
      <c r="BD20" s="50" t="s">
        <v>269</v>
      </c>
      <c r="BE20" s="46">
        <f>_xll.BDH(BC20,$B$4,$B$3,$B$3)</f>
        <v>-0.31773000000000001</v>
      </c>
      <c r="BF20" s="46">
        <f>_xll.BDH(BD20,$B$4,$B$3,$B$3)</f>
        <v>1.001061</v>
      </c>
      <c r="BG20" s="52">
        <f>DF_ZC2(Date!$E$3,BB20,BF20,"Taux actuariels","actual/actual")</f>
        <v>-3.2474674305936757E-3</v>
      </c>
      <c r="BI20" s="46" t="s">
        <v>270</v>
      </c>
      <c r="BJ20" s="46" t="s">
        <v>138</v>
      </c>
      <c r="BK20" s="46" t="s">
        <v>271</v>
      </c>
      <c r="BL20" s="47" t="s">
        <v>272</v>
      </c>
      <c r="BM20" s="47">
        <v>42950</v>
      </c>
      <c r="BN20" s="47">
        <v>43136</v>
      </c>
      <c r="BO20" s="48">
        <v>-0.19600000000000001</v>
      </c>
      <c r="BP20" s="48">
        <v>-0.14599999999999999</v>
      </c>
      <c r="BQ20" s="46" t="s">
        <v>98</v>
      </c>
      <c r="BR20" s="49">
        <f t="shared" si="3"/>
        <v>-1.7099999999999999E-3</v>
      </c>
      <c r="BT20" s="50" t="s">
        <v>257</v>
      </c>
      <c r="BU20" s="51">
        <f>IFERROR(IF(RIGHT(BT20, 1) = "D", WORKDAY($B$3, INT(LEFT(BT20, LEN(BT20)-1))),
                     IF(RIGHT(BT20, 1) = "W",Business_Day($B$3 + 7 * INT(LEFT(BT20, LEN(BT20)-1)), "modified_following"),
                     IF(RIGHT(BT20, 1) = "M",Business_Day(EDATE($B$3,  INT(LEFT(BT20, LEN(BT20)-1))), "modified_following"),
                     IF(RIGHT(BT20, 1) = "Y",Business_Day(EDATE($B$3,  12 * INT(LEFT(BT20, LEN(BT20)-1))), "modified_following"),IF(RIGHT(BT20, 1) = "Q",Business_Day(EDATE($B$3,  3*INT(LEFT(BT20, LEN(BT20)-1))), "modified_following"),
                    Business_Day(EDATE($B$3,  12 * INT(LEFT(BT20, FIND("Y", BT20)-1)) + INT(RIGHT(BT20, LEN(BT20) - FIND("Y", BT20)))), "modified_following") ))))), "")</f>
        <v>42853</v>
      </c>
      <c r="BV20" s="50" t="s">
        <v>273</v>
      </c>
      <c r="BW20" s="50" t="s">
        <v>274</v>
      </c>
      <c r="BX20" s="46">
        <f>_xll.BDH(BV20,$B$4,$B$3,$B$3)</f>
        <v>-0.28669</v>
      </c>
      <c r="BY20" s="46">
        <f>_xll.BDH(BW20,$B$4,$B$3,$B$3)</f>
        <v>1.0009570000000001</v>
      </c>
      <c r="BZ20" s="52">
        <f>DF_ZC2(Date!$E$3,BU20,BY20,"Taux actuariels","actual/actual")</f>
        <v>-2.9297670354773153E-3</v>
      </c>
      <c r="CB20" s="46" t="s">
        <v>275</v>
      </c>
      <c r="CC20" s="46" t="s">
        <v>95</v>
      </c>
      <c r="CD20" s="46" t="s">
        <v>276</v>
      </c>
      <c r="CE20" s="47" t="s">
        <v>277</v>
      </c>
      <c r="CF20" s="47">
        <v>42738</v>
      </c>
      <c r="CG20" s="47">
        <v>43103</v>
      </c>
      <c r="CH20" s="48">
        <v>-8.2000000000000003E-2</v>
      </c>
      <c r="CI20" s="48">
        <v>-8.2000000000000003E-2</v>
      </c>
      <c r="CJ20" s="46" t="s">
        <v>98</v>
      </c>
      <c r="CK20" s="49">
        <f t="shared" si="4"/>
        <v>-8.1999999999999998E-4</v>
      </c>
      <c r="CL20" s="53">
        <f t="shared" si="5"/>
        <v>-8.1999999999999998E-4</v>
      </c>
      <c r="CN20" s="50" t="s">
        <v>257</v>
      </c>
      <c r="CO20" s="51">
        <f>IFERROR(IF(RIGHT(CN20, 1) = "D", WORKDAY($B$3, INT(LEFT(CN20, LEN(CN20)-1))),
                     IF(RIGHT(CN20, 1) = "W",Business_Day($B$3 + 7 * INT(LEFT(CN20, LEN(CN20)-1)), "modified_following"),
                     IF(RIGHT(CN20, 1) = "M",Business_Day(EDATE($B$3,  INT(LEFT(CN20, LEN(CN20)-1))), "modified_following"),
                     IF(RIGHT(CN20, 1) = "Y",Business_Day(EDATE($B$3,  12 * INT(LEFT(CN20, LEN(CN20)-1))), "modified_following"),IF(RIGHT(CN20, 1) = "Q",Business_Day(EDATE($B$3,  3*INT(LEFT(CN20, LEN(CN20)-1))), "modified_following"),
                    Business_Day(EDATE($B$3,  12 * INT(LEFT(CN20, FIND("Y", CN20)-1)) + INT(RIGHT(CN20, LEN(CN20) - FIND("Y", CN20)))), "modified_following") ))))), "")</f>
        <v>42853</v>
      </c>
      <c r="CP20" s="50" t="s">
        <v>278</v>
      </c>
      <c r="CQ20" s="50" t="s">
        <v>279</v>
      </c>
      <c r="CR20" s="46">
        <f>_xll.BDH(CP20,$B$4,$B$3,$B$3)</f>
        <v>-0.28669</v>
      </c>
      <c r="CS20" s="46">
        <f>_xll.BDH(CQ20,$B$4,$B$3,$B$3)</f>
        <v>1.0009570000000001</v>
      </c>
      <c r="CT20" s="52">
        <f>DF_ZC2(Date!$E$3,CO20,CS20,"Taux actuariels","actual/actual")</f>
        <v>-2.9297670354773153E-3</v>
      </c>
      <c r="CZ20" s="51">
        <v>43089</v>
      </c>
      <c r="DA20" s="52">
        <v>-3.0337697085384141E-3</v>
      </c>
      <c r="DB20" s="56"/>
      <c r="DC20" s="51">
        <v>43130</v>
      </c>
      <c r="DD20" s="52">
        <v>-1.9740015591833693E-3</v>
      </c>
      <c r="DF20" s="51">
        <v>45656</v>
      </c>
      <c r="DG20" s="52">
        <v>5.5482828252104979E-3</v>
      </c>
      <c r="DI20" s="51">
        <v>42977</v>
      </c>
      <c r="DJ20" s="52">
        <v>-3.6322681584626542E-3</v>
      </c>
      <c r="DN20" s="51">
        <v>43089</v>
      </c>
      <c r="DO20" s="57">
        <v>-3.0337697085384141E-3</v>
      </c>
      <c r="DQ20" s="51">
        <v>43130</v>
      </c>
      <c r="DR20" s="52">
        <v>-1.9740015591833693E-3</v>
      </c>
      <c r="DT20" s="51">
        <v>45656</v>
      </c>
      <c r="DU20" s="52">
        <v>5.578454335128452E-3</v>
      </c>
      <c r="DW20" s="51">
        <v>42977</v>
      </c>
      <c r="DX20" s="52">
        <v>-3.6303965065113322E-3</v>
      </c>
      <c r="DZ20" s="51">
        <v>43089</v>
      </c>
      <c r="EA20" s="52">
        <v>-3.0337697085384141E-3</v>
      </c>
      <c r="EC20" s="51">
        <v>43130</v>
      </c>
      <c r="ED20" s="52">
        <v>-1.9740015591833693E-3</v>
      </c>
      <c r="EV20" s="51">
        <v>42853</v>
      </c>
      <c r="EW20" s="52">
        <v>-1.1790552958896305E-2</v>
      </c>
      <c r="EX20">
        <f>interpol_lin_excel($O$13:$O$104,$T$13:$T$104,EV20)</f>
        <v>-3.5558749238170373E-3</v>
      </c>
      <c r="EY20" s="51">
        <v>43089</v>
      </c>
      <c r="EZ20" s="52">
        <v>-3.0337697085384141E-3</v>
      </c>
      <c r="FB20" s="51">
        <v>43130</v>
      </c>
      <c r="FC20" s="52">
        <v>-1.9740015591833693E-3</v>
      </c>
      <c r="FE20" s="51">
        <v>45656</v>
      </c>
      <c r="FF20" s="52">
        <v>5.4709640594514447E-3</v>
      </c>
      <c r="FH20" s="51">
        <v>42977</v>
      </c>
      <c r="FI20" s="52">
        <v>-3.6403349455076269E-3</v>
      </c>
      <c r="FP20" s="25" t="s">
        <v>280</v>
      </c>
      <c r="FQ20" s="60">
        <v>10000</v>
      </c>
      <c r="GC20" s="51">
        <v>42853</v>
      </c>
      <c r="GD20" s="52">
        <v>-8.4960840677510419E-3</v>
      </c>
      <c r="GF20" s="51">
        <v>43089</v>
      </c>
      <c r="GG20" s="52">
        <v>-3.0337697085384141E-3</v>
      </c>
      <c r="GI20" s="51">
        <v>43130</v>
      </c>
      <c r="GJ20" s="52">
        <v>-1.9740015591833693E-3</v>
      </c>
      <c r="GL20" s="51">
        <v>45656</v>
      </c>
      <c r="GM20" s="52">
        <v>5.5073993583362986E-3</v>
      </c>
      <c r="GO20" s="51">
        <v>42977</v>
      </c>
      <c r="GP20" s="52">
        <v>-3.6367578145599499E-3</v>
      </c>
    </row>
    <row r="21" spans="2:198" ht="14.45" x14ac:dyDescent="0.3">
      <c r="B21" s="42"/>
      <c r="C21" s="46" t="s">
        <v>112</v>
      </c>
      <c r="D21" s="46" t="s">
        <v>121</v>
      </c>
      <c r="E21" s="46" t="s">
        <v>281</v>
      </c>
      <c r="F21" s="47" t="s">
        <v>282</v>
      </c>
      <c r="G21" s="47">
        <v>42738</v>
      </c>
      <c r="H21" s="47">
        <v>42919</v>
      </c>
      <c r="I21" s="48">
        <v>-0.35694999999999999</v>
      </c>
      <c r="J21" s="48">
        <v>-0.33705000000000002</v>
      </c>
      <c r="K21" s="46" t="s">
        <v>124</v>
      </c>
      <c r="L21" s="49">
        <f t="shared" si="0"/>
        <v>-3.4699999999999996E-3</v>
      </c>
      <c r="N21" s="50" t="s">
        <v>283</v>
      </c>
      <c r="O21" s="51">
        <f>IFERROR(IF(RIGHT(N21, 1) = "D", WORKDAY($B$3, INT(LEFT(N21, LEN(N21)-1))),
                     IF(RIGHT(N21, 1) = "W",Business_Day($B$3 + 7 * INT(LEFT(N21, LEN(N21)-1)), "modified_following"),
                     IF(RIGHT(N21, 1) = "M",Business_Day(EDATE($B$3,  INT(LEFT(N21, LEN(N21)-1))), "modified_following"),
                     IF(RIGHT(N21, 1) = "Y",Business_Day(EDATE($B$3,  12 * INT(LEFT(N21, LEN(N21)-1))), "modified_following"),IF(RIGHT(N21, 1) = "Q",Business_Day(EDATE($B$3,  3*INT(LEFT(N21, LEN(N21)-1))), "modified_following"),
                    Business_Day(EDATE($B$3,  12 * INT(LEFT(N21, FIND("Y", N21)-1)) + INT(RIGHT(N21, LEN(N21) - FIND("Y", N21)))), "modified_following") ))))), "")</f>
        <v>42885</v>
      </c>
      <c r="P21" s="50" t="s">
        <v>284</v>
      </c>
      <c r="Q21" s="50" t="s">
        <v>285</v>
      </c>
      <c r="R21" s="46">
        <f>_xll.BDH(P21,$B$4,$B$3,$B$3)</f>
        <v>-0.34765000000000001</v>
      </c>
      <c r="S21" s="46">
        <f>_xll.BDH(Q21,$B$4,$B$3,$B$3)</f>
        <v>1.0014810000000001</v>
      </c>
      <c r="T21" s="52">
        <f>DF_ZC2(Date!$E$3,O21,S21,"Taux actuariels","actual/actual")</f>
        <v>-3.5709906139276271E-3</v>
      </c>
      <c r="W21" s="46" t="s">
        <v>248</v>
      </c>
      <c r="X21" s="46" t="s">
        <v>121</v>
      </c>
      <c r="Y21" s="46" t="s">
        <v>286</v>
      </c>
      <c r="Z21" s="47" t="s">
        <v>287</v>
      </c>
      <c r="AA21" s="47">
        <v>42738</v>
      </c>
      <c r="AB21" s="47">
        <v>43011</v>
      </c>
      <c r="AC21" s="48">
        <v>-0.377</v>
      </c>
      <c r="AD21" s="48">
        <v>-0.35699999999999998</v>
      </c>
      <c r="AE21" s="46" t="s">
        <v>98</v>
      </c>
      <c r="AF21" s="49">
        <f t="shared" si="1"/>
        <v>-3.6700000000000001E-3</v>
      </c>
      <c r="AH21" s="50" t="s">
        <v>283</v>
      </c>
      <c r="AI21" s="51">
        <f>IFERROR(IF(RIGHT(AH21, 1) = "D", WORKDAY($B$3, INT(LEFT(AH21, LEN(AH21)-1))),
                     IF(RIGHT(AH21, 1) = "W",Business_Day($B$3 + 7 * INT(LEFT(AH21, LEN(AH21)-1)), "modified_following"),
                     IF(RIGHT(AH21, 1) = "M",Business_Day(EDATE($B$3,  INT(LEFT(AH21, LEN(AH21)-1))), "modified_following"),
                     IF(RIGHT(AH21, 1) = "Y",Business_Day(EDATE($B$3,  12 * INT(LEFT(AH21, LEN(AH21)-1))), "modified_following"),IF(RIGHT(AH21, 1) = "Q",Business_Day(EDATE($B$3,  3*INT(LEFT(AH21, LEN(AH21)-1))), "modified_following"),
                    Business_Day(EDATE($B$3,  12 * INT(LEFT(AH21, FIND("Y", AH21)-1)) + INT(RIGHT(AH21, LEN(AH21) - FIND("Y", AH21)))), "modified_following") ))))), "")</f>
        <v>42885</v>
      </c>
      <c r="AJ21" s="50" t="s">
        <v>288</v>
      </c>
      <c r="AK21" s="50" t="s">
        <v>289</v>
      </c>
      <c r="AL21" s="46">
        <f>_xll.BDH(AJ21,$B$4,$B$3,$B$3)</f>
        <v>-0.36860999999999999</v>
      </c>
      <c r="AM21" s="46">
        <f>_xll.BDH(AK21,$B$4,$B$3,$B$3)</f>
        <v>1.001571</v>
      </c>
      <c r="AN21" s="52">
        <f>DF_ZC2(Date!$E$3,AI21,AM21,"Taux actuariels","actual/actual")</f>
        <v>-3.7874174492649182E-3</v>
      </c>
      <c r="AP21" s="46" t="s">
        <v>290</v>
      </c>
      <c r="AQ21" s="46" t="s">
        <v>134</v>
      </c>
      <c r="AR21" s="46" t="s">
        <v>339</v>
      </c>
      <c r="AS21" s="47" t="s">
        <v>340</v>
      </c>
      <c r="AT21" s="47">
        <v>43089</v>
      </c>
      <c r="AU21" s="47">
        <v>43180</v>
      </c>
      <c r="AV21" s="48">
        <v>-0.26701000000000003</v>
      </c>
      <c r="AW21" s="48">
        <v>-0.26701000000000003</v>
      </c>
      <c r="AX21" s="46" t="s">
        <v>124</v>
      </c>
      <c r="AY21" s="49">
        <f t="shared" si="2"/>
        <v>-2.6701000000000003E-3</v>
      </c>
      <c r="BA21" s="50" t="s">
        <v>283</v>
      </c>
      <c r="BB21" s="51">
        <f>IFERROR(IF(RIGHT(BA21, 1) = "D", WORKDAY($B$3, INT(LEFT(BA21, LEN(BA21)-1))),
                     IF(RIGHT(BA21, 1) = "W",Business_Day($B$3 + 7 * INT(LEFT(BA21, LEN(BA21)-1)), "modified_following"),
                     IF(RIGHT(BA21, 1) = "M",Business_Day(EDATE($B$3,  INT(LEFT(BA21, LEN(BA21)-1))), "modified_following"),
                     IF(RIGHT(BA21, 1) = "Y",Business_Day(EDATE($B$3,  12 * INT(LEFT(BA21, LEN(BA21)-1))), "modified_following"),IF(RIGHT(BA21, 1) = "Q",Business_Day(EDATE($B$3,  3*INT(LEFT(BA21, LEN(BA21)-1))), "modified_following"),
                    Business_Day(EDATE($B$3,  12 * INT(LEFT(BA21, FIND("Y", BA21)-1)) + INT(RIGHT(BA21, LEN(BA21) - FIND("Y", BA21)))), "modified_following") ))))), "")</f>
        <v>42885</v>
      </c>
      <c r="BC21" s="50" t="s">
        <v>293</v>
      </c>
      <c r="BD21" s="50" t="s">
        <v>294</v>
      </c>
      <c r="BE21" s="46">
        <f>_xll.BDH(BC21,$B$4,$B$3,$B$3)</f>
        <v>-0.31829000000000002</v>
      </c>
      <c r="BF21" s="46">
        <f>_xll.BDH(BD21,$B$4,$B$3,$B$3)</f>
        <v>1.001347</v>
      </c>
      <c r="BG21" s="52">
        <f>DF_ZC2(Date!$E$3,BB21,BF21,"Taux actuariels","actual/actual")</f>
        <v>-3.2486319271756159E-3</v>
      </c>
      <c r="BI21" s="46" t="s">
        <v>295</v>
      </c>
      <c r="BJ21" s="46" t="s">
        <v>138</v>
      </c>
      <c r="BK21" s="46" t="s">
        <v>296</v>
      </c>
      <c r="BL21" s="47" t="s">
        <v>297</v>
      </c>
      <c r="BM21" s="47">
        <v>42982</v>
      </c>
      <c r="BN21" s="47">
        <v>43164</v>
      </c>
      <c r="BO21" s="48">
        <v>-0.189</v>
      </c>
      <c r="BP21" s="48">
        <v>-0.13900000000000001</v>
      </c>
      <c r="BQ21" s="46" t="s">
        <v>98</v>
      </c>
      <c r="BR21" s="49">
        <f t="shared" si="3"/>
        <v>-1.64E-3</v>
      </c>
      <c r="BT21" s="50" t="s">
        <v>283</v>
      </c>
      <c r="BU21" s="51">
        <f>IFERROR(IF(RIGHT(BT21, 1) = "D", WORKDAY($B$3, INT(LEFT(BT21, LEN(BT21)-1))),
                     IF(RIGHT(BT21, 1) = "W",Business_Day($B$3 + 7 * INT(LEFT(BT21, LEN(BT21)-1)), "modified_following"),
                     IF(RIGHT(BT21, 1) = "M",Business_Day(EDATE($B$3,  INT(LEFT(BT21, LEN(BT21)-1))), "modified_following"),
                     IF(RIGHT(BT21, 1) = "Y",Business_Day(EDATE($B$3,  12 * INT(LEFT(BT21, LEN(BT21)-1))), "modified_following"),IF(RIGHT(BT21, 1) = "Q",Business_Day(EDATE($B$3,  3*INT(LEFT(BT21, LEN(BT21)-1))), "modified_following"),
                    Business_Day(EDATE($B$3,  12 * INT(LEFT(BT21, FIND("Y", BT21)-1)) + INT(RIGHT(BT21, LEN(BT21) - FIND("Y", BT21)))), "modified_following") ))))), "")</f>
        <v>42885</v>
      </c>
      <c r="BV21" s="50" t="s">
        <v>298</v>
      </c>
      <c r="BW21" s="50" t="s">
        <v>299</v>
      </c>
      <c r="BX21" s="46">
        <f>_xll.BDH(BV21,$B$4,$B$3,$B$3)</f>
        <v>-0.25114999999999998</v>
      </c>
      <c r="BY21" s="46">
        <f>_xll.BDH(BW21,$B$4,$B$3,$B$3)</f>
        <v>1.001069</v>
      </c>
      <c r="BZ21" s="52">
        <f>DF_ZC2(Date!$E$3,BU21,BY21,"Taux actuariels","actual/actual")</f>
        <v>-2.5793875679155365E-3</v>
      </c>
      <c r="CB21" s="46" t="s">
        <v>300</v>
      </c>
      <c r="CC21" s="46" t="s">
        <v>121</v>
      </c>
      <c r="CD21" s="46" t="s">
        <v>301</v>
      </c>
      <c r="CE21" s="47" t="s">
        <v>302</v>
      </c>
      <c r="CF21" s="47">
        <v>42738</v>
      </c>
      <c r="CG21" s="47">
        <v>43468</v>
      </c>
      <c r="CH21" s="48">
        <v>-4.1500000000000002E-2</v>
      </c>
      <c r="CI21" s="48">
        <v>-2.5499999999999998E-2</v>
      </c>
      <c r="CJ21" s="46" t="s">
        <v>98</v>
      </c>
      <c r="CK21" s="49">
        <f t="shared" si="4"/>
        <v>-3.3500000000000001E-4</v>
      </c>
      <c r="CL21" s="61">
        <f t="array" ref="CL21:CL34">TRANSPOSE(Swap6Min12M(EH18,EJ18,EI18,EQ12,EO18,EL18,EN18,basis!C35:C48,EUR!BS26:BS39,basis!C35:C48,basis!K35:K48,EUR!O13:O104,EUR!T13:T104, EUR!EP18))</f>
        <v>-3.2174195373017161E-4</v>
      </c>
      <c r="CN21" s="50" t="s">
        <v>283</v>
      </c>
      <c r="CO21" s="51">
        <f>IFERROR(IF(RIGHT(CN21, 1) = "D", WORKDAY($B$3, INT(LEFT(CN21, LEN(CN21)-1))),
                     IF(RIGHT(CN21, 1) = "W",Business_Day($B$3 + 7 * INT(LEFT(CN21, LEN(CN21)-1)), "modified_following"),
                     IF(RIGHT(CN21, 1) = "M",Business_Day(EDATE($B$3,  INT(LEFT(CN21, LEN(CN21)-1))), "modified_following"),
                     IF(RIGHT(CN21, 1) = "Y",Business_Day(EDATE($B$3,  12 * INT(LEFT(CN21, LEN(CN21)-1))), "modified_following"),IF(RIGHT(CN21, 1) = "Q",Business_Day(EDATE($B$3,  3*INT(LEFT(CN21, LEN(CN21)-1))), "modified_following"),
                    Business_Day(EDATE($B$3,  12 * INT(LEFT(CN21, FIND("Y", CN21)-1)) + INT(RIGHT(CN21, LEN(CN21) - FIND("Y", CN21)))), "modified_following") ))))), "")</f>
        <v>42885</v>
      </c>
      <c r="CP21" s="50" t="s">
        <v>303</v>
      </c>
      <c r="CQ21" s="50" t="s">
        <v>304</v>
      </c>
      <c r="CR21" s="46">
        <f>_xll.BDH(CP21,$B$4,$B$3,$B$3)</f>
        <v>-0.25114999999999998</v>
      </c>
      <c r="CS21" s="46">
        <f>_xll.BDH(CQ21,$B$4,$B$3,$B$3)</f>
        <v>1.001069</v>
      </c>
      <c r="CT21" s="52">
        <f>DF_ZC2(Date!$E$3,CO21,CS21,"Taux actuariels","actual/actual")</f>
        <v>-2.5793875679155365E-3</v>
      </c>
      <c r="CZ21" s="51">
        <v>43180</v>
      </c>
      <c r="DA21" s="52">
        <v>-2.9598550204235075E-3</v>
      </c>
      <c r="DB21" s="56"/>
      <c r="DC21" s="51">
        <v>43161</v>
      </c>
      <c r="DD21" s="52">
        <v>-1.9519639721756743E-3</v>
      </c>
      <c r="DF21" s="51">
        <v>46021</v>
      </c>
      <c r="DG21" s="52">
        <v>6.6882418612226237E-3</v>
      </c>
      <c r="DI21" s="51">
        <v>43007</v>
      </c>
      <c r="DJ21" s="52">
        <v>-3.6144516098919255E-3</v>
      </c>
      <c r="DN21" s="51">
        <v>43180</v>
      </c>
      <c r="DO21" s="57">
        <v>-2.9598550204235075E-3</v>
      </c>
      <c r="DQ21" s="51">
        <v>43161</v>
      </c>
      <c r="DR21" s="52">
        <v>-1.9519639721756743E-3</v>
      </c>
      <c r="DT21" s="51">
        <v>46021</v>
      </c>
      <c r="DU21" s="52">
        <v>6.7245338017627148E-3</v>
      </c>
      <c r="DW21" s="51">
        <v>43007</v>
      </c>
      <c r="DX21" s="52">
        <v>-3.6123864051362544E-3</v>
      </c>
      <c r="DZ21" s="51">
        <v>43180</v>
      </c>
      <c r="EA21" s="52">
        <v>-2.9598550204235075E-3</v>
      </c>
      <c r="EC21" s="51">
        <v>43161</v>
      </c>
      <c r="ED21" s="52">
        <v>-1.9519639721756743E-3</v>
      </c>
      <c r="EH21" s="29"/>
      <c r="EI21" s="29"/>
      <c r="EJ21" s="29"/>
      <c r="EK21" s="29"/>
      <c r="EL21" s="29"/>
      <c r="EM21" s="29"/>
      <c r="EN21" s="29"/>
      <c r="EO21" s="29"/>
      <c r="EP21" s="29"/>
      <c r="EQ21" s="29"/>
      <c r="EV21" s="51">
        <v>42885</v>
      </c>
      <c r="EW21" s="52">
        <v>-1.1449609241012682E-2</v>
      </c>
      <c r="EX21">
        <f>interpol_lin_excel($O$13:$O$104,$T$13:$T$104,EV21)</f>
        <v>-3.5709906139276271E-3</v>
      </c>
      <c r="EY21" s="51">
        <v>43180</v>
      </c>
      <c r="EZ21" s="52">
        <v>-2.9598550204235075E-3</v>
      </c>
      <c r="FB21" s="51">
        <v>43161</v>
      </c>
      <c r="FC21" s="52">
        <v>-1.9519639721756743E-3</v>
      </c>
      <c r="FE21" s="51">
        <v>46021</v>
      </c>
      <c r="FF21" s="52">
        <v>6.5890358550742085E-3</v>
      </c>
      <c r="FH21" s="51">
        <v>43007</v>
      </c>
      <c r="FI21" s="52">
        <v>-3.6238548570847557E-3</v>
      </c>
      <c r="GC21" s="51">
        <v>42885</v>
      </c>
      <c r="GD21" s="52">
        <v>-8.1657530698385772E-3</v>
      </c>
      <c r="GF21" s="51">
        <v>43180</v>
      </c>
      <c r="GG21" s="52">
        <v>-2.9598550204235075E-3</v>
      </c>
      <c r="GI21" s="51">
        <v>43161</v>
      </c>
      <c r="GJ21" s="52">
        <v>-1.9519639721756743E-3</v>
      </c>
      <c r="GL21" s="51">
        <v>46021</v>
      </c>
      <c r="GM21" s="52">
        <v>6.6358319269878797E-3</v>
      </c>
      <c r="GO21" s="51">
        <v>43007</v>
      </c>
      <c r="GP21" s="52">
        <v>-3.6198528889682842E-3</v>
      </c>
    </row>
    <row r="22" spans="2:198" ht="18" x14ac:dyDescent="0.35">
      <c r="B22" s="42"/>
      <c r="C22" s="46" t="s">
        <v>235</v>
      </c>
      <c r="D22" s="46" t="s">
        <v>121</v>
      </c>
      <c r="E22" s="46" t="s">
        <v>305</v>
      </c>
      <c r="F22" s="47" t="s">
        <v>306</v>
      </c>
      <c r="G22" s="47">
        <v>42738</v>
      </c>
      <c r="H22" s="47">
        <v>42950</v>
      </c>
      <c r="I22" s="48">
        <v>-0.35186000000000001</v>
      </c>
      <c r="J22" s="48">
        <v>-0.34214</v>
      </c>
      <c r="K22" s="46" t="s">
        <v>124</v>
      </c>
      <c r="L22" s="49">
        <f t="shared" si="0"/>
        <v>-3.4699999999999996E-3</v>
      </c>
      <c r="N22" s="50" t="s">
        <v>307</v>
      </c>
      <c r="O22" s="51">
        <f>IFERROR(IF(RIGHT(N22, 1) = "D", WORKDAY($B$3, INT(LEFT(N22, LEN(N22)-1))),
                     IF(RIGHT(N22, 1) = "W",Business_Day($B$3 + 7 * INT(LEFT(N22, LEN(N22)-1)), "modified_following"),
                     IF(RIGHT(N22, 1) = "M",Business_Day(EDATE($B$3,  INT(LEFT(N22, LEN(N22)-1))), "modified_following"),
                     IF(RIGHT(N22, 1) = "Y",Business_Day(EDATE($B$3,  12 * INT(LEFT(N22, LEN(N22)-1))), "modified_following"),IF(RIGHT(N22, 1) = "Q",Business_Day(EDATE($B$3,  3*INT(LEFT(N22, LEN(N22)-1))), "modified_following"),
                    Business_Day(EDATE($B$3,  12 * INT(LEFT(N22, FIND("Y", N22)-1)) + INT(RIGHT(N22, LEN(N22) - FIND("Y", N22)))), "modified_following") ))))), "")</f>
        <v>42916</v>
      </c>
      <c r="P22" s="50" t="s">
        <v>308</v>
      </c>
      <c r="Q22" s="50" t="s">
        <v>309</v>
      </c>
      <c r="R22" s="46">
        <f>_xll.BDH(P22,$B$4,$B$3,$B$3)</f>
        <v>-0.34670000000000001</v>
      </c>
      <c r="S22" s="46">
        <f>_xll.BDH(Q22,$B$4,$B$3,$B$3)</f>
        <v>1.0017480000000001</v>
      </c>
      <c r="T22" s="52">
        <f>DF_ZC2(Date!$E$3,O22,S22,"Taux actuariels","actual/actual")</f>
        <v>-3.4965221088587572E-3</v>
      </c>
      <c r="W22" s="46" t="s">
        <v>310</v>
      </c>
      <c r="X22" s="46" t="s">
        <v>121</v>
      </c>
      <c r="Y22" s="46" t="s">
        <v>311</v>
      </c>
      <c r="Z22" s="47" t="s">
        <v>312</v>
      </c>
      <c r="AA22" s="47">
        <v>42738</v>
      </c>
      <c r="AB22" s="47">
        <v>43042</v>
      </c>
      <c r="AC22" s="48">
        <v>-0.39200000000000002</v>
      </c>
      <c r="AD22" s="48">
        <v>-0.34200000000000003</v>
      </c>
      <c r="AE22" s="46" t="s">
        <v>98</v>
      </c>
      <c r="AF22" s="49">
        <f t="shared" si="1"/>
        <v>-3.6700000000000001E-3</v>
      </c>
      <c r="AH22" s="50" t="s">
        <v>307</v>
      </c>
      <c r="AI22" s="51">
        <f>IFERROR(IF(RIGHT(AH22, 1) = "D", WORKDAY($B$3, INT(LEFT(AH22, LEN(AH22)-1))),
                     IF(RIGHT(AH22, 1) = "W",Business_Day($B$3 + 7 * INT(LEFT(AH22, LEN(AH22)-1)), "modified_following"),
                     IF(RIGHT(AH22, 1) = "M",Business_Day(EDATE($B$3,  INT(LEFT(AH22, LEN(AH22)-1))), "modified_following"),
                     IF(RIGHT(AH22, 1) = "Y",Business_Day(EDATE($B$3,  12 * INT(LEFT(AH22, LEN(AH22)-1))), "modified_following"),IF(RIGHT(AH22, 1) = "Q",Business_Day(EDATE($B$3,  3*INT(LEFT(AH22, LEN(AH22)-1))), "modified_following"),
                    Business_Day(EDATE($B$3,  12 * INT(LEFT(AH22, FIND("Y", AH22)-1)) + INT(RIGHT(AH22, LEN(AH22) - FIND("Y", AH22)))), "modified_following") ))))), "")</f>
        <v>42916</v>
      </c>
      <c r="AJ22" s="50" t="s">
        <v>313</v>
      </c>
      <c r="AK22" s="50" t="s">
        <v>314</v>
      </c>
      <c r="AL22" s="46">
        <f>_xll.BDH(AJ22,$B$4,$B$3,$B$3)</f>
        <v>-0.36865999999999999</v>
      </c>
      <c r="AM22" s="46">
        <f>_xll.BDH(AK22,$B$4,$B$3,$B$3)</f>
        <v>1.0018590000000001</v>
      </c>
      <c r="AN22" s="52">
        <f>DF_ZC2(Date!$E$3,AI22,AM22,"Taux actuariels","actual/actual")</f>
        <v>-3.7179363326970138E-3</v>
      </c>
      <c r="AP22" s="46" t="s">
        <v>315</v>
      </c>
      <c r="AQ22" s="46" t="s">
        <v>134</v>
      </c>
      <c r="AR22" s="46" t="s">
        <v>362</v>
      </c>
      <c r="AS22" s="47" t="s">
        <v>363</v>
      </c>
      <c r="AT22" s="47">
        <v>43180</v>
      </c>
      <c r="AU22" s="47">
        <v>43271</v>
      </c>
      <c r="AV22" s="48">
        <v>-0.24793999999999999</v>
      </c>
      <c r="AW22" s="48">
        <v>-0.24793999999999999</v>
      </c>
      <c r="AX22" s="46" t="s">
        <v>124</v>
      </c>
      <c r="AY22" s="49">
        <f t="shared" si="2"/>
        <v>-2.4794000000000001E-3</v>
      </c>
      <c r="BA22" s="50" t="s">
        <v>307</v>
      </c>
      <c r="BB22" s="51">
        <f>IFERROR(IF(RIGHT(BA22, 1) = "D", WORKDAY($B$3, INT(LEFT(BA22, LEN(BA22)-1))),
                     IF(RIGHT(BA22, 1) = "W",Business_Day($B$3 + 7 * INT(LEFT(BA22, LEN(BA22)-1)), "modified_following"),
                     IF(RIGHT(BA22, 1) = "M",Business_Day(EDATE($B$3,  INT(LEFT(BA22, LEN(BA22)-1))), "modified_following"),
                     IF(RIGHT(BA22, 1) = "Y",Business_Day(EDATE($B$3,  12 * INT(LEFT(BA22, LEN(BA22)-1))), "modified_following"),IF(RIGHT(BA22, 1) = "Q",Business_Day(EDATE($B$3,  3*INT(LEFT(BA22, LEN(BA22)-1))), "modified_following"),
                    Business_Day(EDATE($B$3,  12 * INT(LEFT(BA22, FIND("Y", BA22)-1)) + INT(RIGHT(BA22, LEN(BA22) - FIND("Y", BA22)))), "modified_following") ))))), "")</f>
        <v>42916</v>
      </c>
      <c r="BC22" s="50" t="s">
        <v>318</v>
      </c>
      <c r="BD22" s="50" t="s">
        <v>319</v>
      </c>
      <c r="BE22" s="46">
        <f>_xll.BDH(BC22,$B$4,$B$3,$B$3)</f>
        <v>-0.31367</v>
      </c>
      <c r="BF22" s="46">
        <f>_xll.BDH(BD22,$B$4,$B$3,$B$3)</f>
        <v>1.0015719999999999</v>
      </c>
      <c r="BG22" s="52">
        <f>DF_ZC2(Date!$E$3,BB22,BF22,"Taux actuariels","actual/actual")</f>
        <v>-3.1452997170446917E-3</v>
      </c>
      <c r="BI22" s="46" t="s">
        <v>320</v>
      </c>
      <c r="BJ22" s="46" t="s">
        <v>138</v>
      </c>
      <c r="BK22" s="46" t="s">
        <v>321</v>
      </c>
      <c r="BL22" s="47" t="s">
        <v>322</v>
      </c>
      <c r="BM22" s="47">
        <v>43011</v>
      </c>
      <c r="BN22" s="47">
        <v>43193</v>
      </c>
      <c r="BO22" s="48">
        <v>-0.183</v>
      </c>
      <c r="BP22" s="48">
        <v>-0.13300000000000001</v>
      </c>
      <c r="BQ22" s="46" t="s">
        <v>98</v>
      </c>
      <c r="BR22" s="49">
        <f t="shared" si="3"/>
        <v>-1.58E-3</v>
      </c>
      <c r="BT22" s="50" t="s">
        <v>307</v>
      </c>
      <c r="BU22" s="51">
        <f>IFERROR(IF(RIGHT(BT22, 1) = "D", WORKDAY($B$3, INT(LEFT(BT22, LEN(BT22)-1))),
                     IF(RIGHT(BT22, 1) = "W",Business_Day($B$3 + 7 * INT(LEFT(BT22, LEN(BT22)-1)), "modified_following"),
                     IF(RIGHT(BT22, 1) = "M",Business_Day(EDATE($B$3,  INT(LEFT(BT22, LEN(BT22)-1))), "modified_following"),
                     IF(RIGHT(BT22, 1) = "Y",Business_Day(EDATE($B$3,  12 * INT(LEFT(BT22, LEN(BT22)-1))), "modified_following"),IF(RIGHT(BT22, 1) = "Q",Business_Day(EDATE($B$3,  3*INT(LEFT(BT22, LEN(BT22)-1))), "modified_following"),
                    Business_Day(EDATE($B$3,  12 * INT(LEFT(BT22, FIND("Y", BT22)-1)) + INT(RIGHT(BT22, LEN(BT22) - FIND("Y", BT22)))), "modified_following") ))))), "")</f>
        <v>42916</v>
      </c>
      <c r="BV22" s="50" t="s">
        <v>323</v>
      </c>
      <c r="BW22" s="50" t="s">
        <v>324</v>
      </c>
      <c r="BX22" s="46">
        <f>_xll.BDH(BV22,$B$4,$B$3,$B$3)</f>
        <v>-0.221</v>
      </c>
      <c r="BY22" s="46">
        <f>_xll.BDH(BW22,$B$4,$B$3,$B$3)</f>
        <v>1.0011129999999999</v>
      </c>
      <c r="BZ22" s="52">
        <f>DF_ZC2(Date!$E$3,BU22,BY22,"Taux actuariels","actual/actual")</f>
        <v>-2.2284544169243192E-3</v>
      </c>
      <c r="CB22" s="46" t="s">
        <v>325</v>
      </c>
      <c r="CC22" s="46" t="s">
        <v>121</v>
      </c>
      <c r="CD22" s="46" t="s">
        <v>301</v>
      </c>
      <c r="CE22" s="47" t="s">
        <v>302</v>
      </c>
      <c r="CF22" s="47">
        <v>42738</v>
      </c>
      <c r="CG22" s="47">
        <v>43833</v>
      </c>
      <c r="CH22" s="48">
        <v>0.01</v>
      </c>
      <c r="CI22" s="48">
        <v>0.04</v>
      </c>
      <c r="CJ22" s="46" t="s">
        <v>98</v>
      </c>
      <c r="CK22" s="49">
        <f t="shared" si="4"/>
        <v>2.5000000000000001E-4</v>
      </c>
      <c r="CL22" s="62">
        <v>3.0696837664557271E-4</v>
      </c>
      <c r="CN22" s="50" t="s">
        <v>307</v>
      </c>
      <c r="CO22" s="51">
        <f>IFERROR(IF(RIGHT(CN22, 1) = "D", WORKDAY($B$3, INT(LEFT(CN22, LEN(CN22)-1))),
                     IF(RIGHT(CN22, 1) = "W",Business_Day($B$3 + 7 * INT(LEFT(CN22, LEN(CN22)-1)), "modified_following"),
                     IF(RIGHT(CN22, 1) = "M",Business_Day(EDATE($B$3,  INT(LEFT(CN22, LEN(CN22)-1))), "modified_following"),
                     IF(RIGHT(CN22, 1) = "Y",Business_Day(EDATE($B$3,  12 * INT(LEFT(CN22, LEN(CN22)-1))), "modified_following"),IF(RIGHT(CN22, 1) = "Q",Business_Day(EDATE($B$3,  3*INT(LEFT(CN22, LEN(CN22)-1))), "modified_following"),
                    Business_Day(EDATE($B$3,  12 * INT(LEFT(CN22, FIND("Y", CN22)-1)) + INT(RIGHT(CN22, LEN(CN22) - FIND("Y", CN22)))), "modified_following") ))))), "")</f>
        <v>42916</v>
      </c>
      <c r="CP22" s="50" t="s">
        <v>326</v>
      </c>
      <c r="CQ22" s="50" t="s">
        <v>327</v>
      </c>
      <c r="CR22" s="46">
        <f>_xll.BDH(CP22,$B$4,$B$3,$B$3)</f>
        <v>-0.221</v>
      </c>
      <c r="CS22" s="46">
        <f>_xll.BDH(CQ22,$B$4,$B$3,$B$3)</f>
        <v>1.0011129999999999</v>
      </c>
      <c r="CT22" s="52">
        <f>DF_ZC2(Date!$E$3,CO22,CS22,"Taux actuariels","actual/actual")</f>
        <v>-2.2284544169243192E-3</v>
      </c>
      <c r="CZ22" s="51">
        <v>43271</v>
      </c>
      <c r="DA22" s="52">
        <v>-2.8778403016638254E-3</v>
      </c>
      <c r="DB22" s="56"/>
      <c r="DC22" s="51">
        <v>43189</v>
      </c>
      <c r="DD22" s="52">
        <v>-1.9350412494063551E-3</v>
      </c>
      <c r="DF22" s="51">
        <v>46386</v>
      </c>
      <c r="DG22" s="52">
        <v>7.730984168151803E-3</v>
      </c>
      <c r="DI22" s="51">
        <v>43038</v>
      </c>
      <c r="DJ22" s="52">
        <v>-3.6204538171901298E-3</v>
      </c>
      <c r="DN22" s="51">
        <v>43271</v>
      </c>
      <c r="DO22" s="57">
        <v>-2.8778403016638254E-3</v>
      </c>
      <c r="DQ22" s="51">
        <v>43189</v>
      </c>
      <c r="DR22" s="52">
        <v>-1.9350412494063551E-3</v>
      </c>
      <c r="DT22" s="51">
        <v>46386</v>
      </c>
      <c r="DU22" s="52">
        <v>7.7726551610336012E-3</v>
      </c>
      <c r="DW22" s="51">
        <v>43038</v>
      </c>
      <c r="DX22" s="52">
        <v>-3.6181261828370256E-3</v>
      </c>
      <c r="DZ22" s="51">
        <v>43271</v>
      </c>
      <c r="EA22" s="52">
        <v>-2.8778403016638254E-3</v>
      </c>
      <c r="EC22" s="51">
        <v>43189</v>
      </c>
      <c r="ED22" s="52">
        <v>-1.9350412494063551E-3</v>
      </c>
      <c r="EH22" s="155" t="s">
        <v>57</v>
      </c>
      <c r="EI22" s="155"/>
      <c r="EJ22" s="155"/>
      <c r="EK22" s="155"/>
      <c r="EL22" s="155"/>
      <c r="EM22" s="155"/>
      <c r="EN22" s="155"/>
      <c r="EO22" s="155"/>
      <c r="EP22" s="155"/>
      <c r="EQ22" s="24"/>
      <c r="EV22" s="51">
        <v>42916</v>
      </c>
      <c r="EW22" s="52">
        <v>-1.141631781381236E-2</v>
      </c>
      <c r="EX22">
        <f>interpol_lin_excel($O$13:$O$104,$T$13:$T$104,EV22)</f>
        <v>-3.4965221088587572E-3</v>
      </c>
      <c r="EY22" s="51">
        <v>43271</v>
      </c>
      <c r="EZ22" s="52">
        <v>-2.8778403016638254E-3</v>
      </c>
      <c r="FB22" s="51">
        <v>43189</v>
      </c>
      <c r="FC22" s="52">
        <v>-1.9350412494063551E-3</v>
      </c>
      <c r="FE22" s="51">
        <v>46386</v>
      </c>
      <c r="FF22" s="52">
        <v>7.6103100414562502E-3</v>
      </c>
      <c r="FH22" s="51">
        <v>43038</v>
      </c>
      <c r="FI22" s="52">
        <v>-3.6307189475639069E-3</v>
      </c>
      <c r="GC22" s="51">
        <v>42916</v>
      </c>
      <c r="GD22" s="52">
        <v>-8.2129354951744338E-3</v>
      </c>
      <c r="GF22" s="51">
        <v>43271</v>
      </c>
      <c r="GG22" s="52">
        <v>-2.8778403016638254E-3</v>
      </c>
      <c r="GI22" s="51">
        <v>43189</v>
      </c>
      <c r="GJ22" s="52">
        <v>-1.9350412494063551E-3</v>
      </c>
      <c r="GL22" s="51">
        <v>46386</v>
      </c>
      <c r="GM22" s="52">
        <v>7.6667644558298959E-3</v>
      </c>
      <c r="GO22" s="51">
        <v>43038</v>
      </c>
      <c r="GP22" s="52">
        <v>-3.6261545978259141E-3</v>
      </c>
    </row>
    <row r="23" spans="2:198" ht="14.45" x14ac:dyDescent="0.3">
      <c r="B23" s="42"/>
      <c r="C23" s="46" t="s">
        <v>260</v>
      </c>
      <c r="D23" s="46" t="s">
        <v>121</v>
      </c>
      <c r="E23" s="46" t="s">
        <v>328</v>
      </c>
      <c r="F23" s="47" t="s">
        <v>329</v>
      </c>
      <c r="G23" s="47">
        <v>42738</v>
      </c>
      <c r="H23" s="47">
        <v>42982</v>
      </c>
      <c r="I23" s="48">
        <v>-0.35576999999999998</v>
      </c>
      <c r="J23" s="48">
        <v>-0.33622999999999997</v>
      </c>
      <c r="K23" s="46" t="s">
        <v>124</v>
      </c>
      <c r="L23" s="49">
        <f t="shared" si="0"/>
        <v>-3.4599999999999995E-3</v>
      </c>
      <c r="N23" s="50" t="s">
        <v>330</v>
      </c>
      <c r="O23" s="51">
        <f>IFERROR(IF(RIGHT(N23, 1) = "D", WORKDAY($B$3, INT(LEFT(N23, LEN(N23)-1))),
                     IF(RIGHT(N23, 1) = "W",Business_Day($B$3 + 7 * INT(LEFT(N23, LEN(N23)-1)), "modified_following"),
                     IF(RIGHT(N23, 1) = "M",Business_Day(EDATE($B$3,  INT(LEFT(N23, LEN(N23)-1))), "modified_following"),
                     IF(RIGHT(N23, 1) = "Y",Business_Day(EDATE($B$3,  12 * INT(LEFT(N23, LEN(N23)-1))), "modified_following"),IF(RIGHT(N23, 1) = "Q",Business_Day(EDATE($B$3,  3*INT(LEFT(N23, LEN(N23)-1))), "modified_following"),
                    Business_Day(EDATE($B$3,  12 * INT(LEFT(N23, FIND("Y", N23)-1)) + INT(RIGHT(N23, LEN(N23) - FIND("Y", N23)))), "modified_following") ))))), "")</f>
        <v>42947</v>
      </c>
      <c r="P23" s="50" t="s">
        <v>331</v>
      </c>
      <c r="Q23" s="50" t="s">
        <v>332</v>
      </c>
      <c r="R23" s="46">
        <f>_xll.BDH(P23,$B$4,$B$3,$B$3)</f>
        <v>-0.34675</v>
      </c>
      <c r="S23" s="46">
        <f>_xll.BDH(Q23,$B$4,$B$3,$B$3)</f>
        <v>1.002048</v>
      </c>
      <c r="T23" s="52">
        <f>DF_ZC2(Date!$E$3,O23,S23,"Taux actuariels","actual/actual")</f>
        <v>-3.4998459133644966E-3</v>
      </c>
      <c r="W23" s="46" t="s">
        <v>333</v>
      </c>
      <c r="X23" s="46" t="s">
        <v>121</v>
      </c>
      <c r="Y23" s="46" t="s">
        <v>334</v>
      </c>
      <c r="Z23" s="47" t="s">
        <v>335</v>
      </c>
      <c r="AA23" s="47">
        <v>42738</v>
      </c>
      <c r="AB23" s="47">
        <v>43073</v>
      </c>
      <c r="AC23" s="48">
        <v>-0.371</v>
      </c>
      <c r="AD23" s="48">
        <v>-0.36099999999999999</v>
      </c>
      <c r="AE23" s="46" t="s">
        <v>98</v>
      </c>
      <c r="AF23" s="49">
        <f t="shared" si="1"/>
        <v>-3.6600000000000001E-3</v>
      </c>
      <c r="AH23" s="50" t="s">
        <v>330</v>
      </c>
      <c r="AI23" s="51">
        <f>IFERROR(IF(RIGHT(AH23, 1) = "D", WORKDAY($B$3, INT(LEFT(AH23, LEN(AH23)-1))),
                     IF(RIGHT(AH23, 1) = "W",Business_Day($B$3 + 7 * INT(LEFT(AH23, LEN(AH23)-1)), "modified_following"),
                     IF(RIGHT(AH23, 1) = "M",Business_Day(EDATE($B$3,  INT(LEFT(AH23, LEN(AH23)-1))), "modified_following"),
                     IF(RIGHT(AH23, 1) = "Y",Business_Day(EDATE($B$3,  12 * INT(LEFT(AH23, LEN(AH23)-1))), "modified_following"),IF(RIGHT(AH23, 1) = "Q",Business_Day(EDATE($B$3,  3*INT(LEFT(AH23, LEN(AH23)-1))), "modified_following"),
                    Business_Day(EDATE($B$3,  12 * INT(LEFT(AH23, FIND("Y", AH23)-1)) + INT(RIGHT(AH23, LEN(AH23) - FIND("Y", AH23)))), "modified_following") ))))), "")</f>
        <v>42947</v>
      </c>
      <c r="AJ23" s="50" t="s">
        <v>336</v>
      </c>
      <c r="AK23" s="50" t="s">
        <v>337</v>
      </c>
      <c r="AL23" s="46">
        <f>_xll.BDH(AJ23,$B$4,$B$3,$B$3)</f>
        <v>-0.36871999999999999</v>
      </c>
      <c r="AM23" s="46">
        <f>_xll.BDH(AK23,$B$4,$B$3,$B$3)</f>
        <v>1.002178</v>
      </c>
      <c r="AN23" s="52">
        <f>DF_ZC2(Date!$E$3,AI23,AM23,"Taux actuariels","actual/actual")</f>
        <v>-3.7213491913781205E-3</v>
      </c>
      <c r="AP23" s="46" t="s">
        <v>338</v>
      </c>
      <c r="AQ23" s="46" t="s">
        <v>134</v>
      </c>
      <c r="AR23" s="46" t="s">
        <v>385</v>
      </c>
      <c r="AS23" s="47" t="s">
        <v>386</v>
      </c>
      <c r="AT23" s="47">
        <v>43271</v>
      </c>
      <c r="AU23" s="47">
        <v>43362</v>
      </c>
      <c r="AV23" s="48">
        <v>-0.23402999999999999</v>
      </c>
      <c r="AW23" s="48">
        <v>-0.23402999999999999</v>
      </c>
      <c r="AX23" s="46" t="s">
        <v>124</v>
      </c>
      <c r="AY23" s="49">
        <f t="shared" si="2"/>
        <v>-2.3403E-3</v>
      </c>
      <c r="BA23" s="50" t="s">
        <v>330</v>
      </c>
      <c r="BB23" s="51">
        <f>IFERROR(IF(RIGHT(BA23, 1) = "D", WORKDAY($B$3, INT(LEFT(BA23, LEN(BA23)-1))),
                     IF(RIGHT(BA23, 1) = "W",Business_Day($B$3 + 7 * INT(LEFT(BA23, LEN(BA23)-1)), "modified_following"),
                     IF(RIGHT(BA23, 1) = "M",Business_Day(EDATE($B$3,  INT(LEFT(BA23, LEN(BA23)-1))), "modified_following"),
                     IF(RIGHT(BA23, 1) = "Y",Business_Day(EDATE($B$3,  12 * INT(LEFT(BA23, LEN(BA23)-1))), "modified_following"),IF(RIGHT(BA23, 1) = "Q",Business_Day(EDATE($B$3,  3*INT(LEFT(BA23, LEN(BA23)-1))), "modified_following"),
                    Business_Day(EDATE($B$3,  12 * INT(LEFT(BA23, FIND("Y", BA23)-1)) + INT(RIGHT(BA23, LEN(BA23) - FIND("Y", BA23)))), "modified_following") ))))), "")</f>
        <v>42947</v>
      </c>
      <c r="BC23" s="50" t="s">
        <v>341</v>
      </c>
      <c r="BD23" s="50" t="s">
        <v>342</v>
      </c>
      <c r="BE23" s="46">
        <f>_xll.BDH(BC23,$B$4,$B$3,$B$3)</f>
        <v>-0.30864000000000003</v>
      </c>
      <c r="BF23" s="46">
        <f>_xll.BDH(BD23,$B$4,$B$3,$B$3)</f>
        <v>1.0018050000000001</v>
      </c>
      <c r="BG23" s="52">
        <f>DF_ZC2(Date!$E$3,BB23,BF23,"Taux actuariels","actual/actual")</f>
        <v>-3.0855959879219075E-3</v>
      </c>
      <c r="BI23" s="46" t="s">
        <v>343</v>
      </c>
      <c r="BJ23" s="46" t="s">
        <v>138</v>
      </c>
      <c r="BK23" s="46" t="s">
        <v>344</v>
      </c>
      <c r="BL23" s="47" t="s">
        <v>345</v>
      </c>
      <c r="BM23" s="47">
        <v>43042</v>
      </c>
      <c r="BN23" s="47">
        <v>43223</v>
      </c>
      <c r="BO23" s="48">
        <v>-0.17599999999999999</v>
      </c>
      <c r="BP23" s="48">
        <v>-0.126</v>
      </c>
      <c r="BQ23" s="46" t="s">
        <v>98</v>
      </c>
      <c r="BR23" s="49">
        <f t="shared" si="3"/>
        <v>-1.5100000000000001E-3</v>
      </c>
      <c r="BT23" s="50" t="s">
        <v>330</v>
      </c>
      <c r="BU23" s="51">
        <f>IFERROR(IF(RIGHT(BT23, 1) = "D", WORKDAY($B$3, INT(LEFT(BT23, LEN(BT23)-1))),
                     IF(RIGHT(BT23, 1) = "W",Business_Day($B$3 + 7 * INT(LEFT(BT23, LEN(BT23)-1)), "modified_following"),
                     IF(RIGHT(BT23, 1) = "M",Business_Day(EDATE($B$3,  INT(LEFT(BT23, LEN(BT23)-1))), "modified_following"),
                     IF(RIGHT(BT23, 1) = "Y",Business_Day(EDATE($B$3,  12 * INT(LEFT(BT23, LEN(BT23)-1))), "modified_following"),IF(RIGHT(BT23, 1) = "Q",Business_Day(EDATE($B$3,  3*INT(LEFT(BT23, LEN(BT23)-1))), "modified_following"),
                    Business_Day(EDATE($B$3,  12 * INT(LEFT(BT23, FIND("Y", BT23)-1)) + INT(RIGHT(BT23, LEN(BT23) - FIND("Y", BT23)))), "modified_following") ))))), "")</f>
        <v>42947</v>
      </c>
      <c r="BV23" s="50" t="s">
        <v>346</v>
      </c>
      <c r="BW23" s="50" t="s">
        <v>347</v>
      </c>
      <c r="BX23" s="46">
        <f>_xll.BDH(BV23,$B$4,$B$3,$B$3)</f>
        <v>-0.22054000000000001</v>
      </c>
      <c r="BY23" s="46">
        <f>_xll.BDH(BW23,$B$4,$B$3,$B$3)</f>
        <v>1.0012890000000001</v>
      </c>
      <c r="BZ23" s="52">
        <f>DF_ZC2(Date!$E$3,BU23,BY23,"Taux actuariels","actual/actual")</f>
        <v>-2.2050493154114337E-3</v>
      </c>
      <c r="CB23" s="46" t="s">
        <v>348</v>
      </c>
      <c r="CC23" s="46" t="s">
        <v>121</v>
      </c>
      <c r="CD23" s="46" t="s">
        <v>301</v>
      </c>
      <c r="CE23" s="47" t="s">
        <v>302</v>
      </c>
      <c r="CF23" s="47">
        <v>42738</v>
      </c>
      <c r="CG23" s="47">
        <v>44200</v>
      </c>
      <c r="CH23" s="48">
        <v>0.1042</v>
      </c>
      <c r="CI23" s="48">
        <v>0.1042</v>
      </c>
      <c r="CJ23" s="46" t="s">
        <v>98</v>
      </c>
      <c r="CK23" s="49">
        <f t="shared" si="4"/>
        <v>1.042E-3</v>
      </c>
      <c r="CL23" s="61">
        <v>1.0780474096189715E-3</v>
      </c>
      <c r="CN23" s="50" t="s">
        <v>330</v>
      </c>
      <c r="CO23" s="51">
        <f>IFERROR(IF(RIGHT(CN23, 1) = "D", WORKDAY($B$3, INT(LEFT(CN23, LEN(CN23)-1))),
                     IF(RIGHT(CN23, 1) = "W",Business_Day($B$3 + 7 * INT(LEFT(CN23, LEN(CN23)-1)), "modified_following"),
                     IF(RIGHT(CN23, 1) = "M",Business_Day(EDATE($B$3,  INT(LEFT(CN23, LEN(CN23)-1))), "modified_following"),
                     IF(RIGHT(CN23, 1) = "Y",Business_Day(EDATE($B$3,  12 * INT(LEFT(CN23, LEN(CN23)-1))), "modified_following"),IF(RIGHT(CN23, 1) = "Q",Business_Day(EDATE($B$3,  3*INT(LEFT(CN23, LEN(CN23)-1))), "modified_following"),
                    Business_Day(EDATE($B$3,  12 * INT(LEFT(CN23, FIND("Y", CN23)-1)) + INT(RIGHT(CN23, LEN(CN23) - FIND("Y", CN23)))), "modified_following") ))))), "")</f>
        <v>42947</v>
      </c>
      <c r="CP23" s="50" t="s">
        <v>349</v>
      </c>
      <c r="CQ23" s="50" t="s">
        <v>350</v>
      </c>
      <c r="CR23" s="46">
        <f>_xll.BDH(CP23,$B$4,$B$3,$B$3)</f>
        <v>-0.19336999999999999</v>
      </c>
      <c r="CS23" s="46">
        <f>_xll.BDH(CQ23,$B$4,$B$3,$B$3)</f>
        <v>1.0011399999999999</v>
      </c>
      <c r="CT23" s="52">
        <f>DF_ZC2(Date!$E$3,CO23,CS23,"Taux actuariels","actual/actual")</f>
        <v>-1.9505537479544977E-3</v>
      </c>
      <c r="CZ23" s="51">
        <v>43362</v>
      </c>
      <c r="DA23" s="52">
        <v>-2.7995813536728642E-3</v>
      </c>
      <c r="DB23" s="56"/>
      <c r="DC23" s="51">
        <v>43220</v>
      </c>
      <c r="DD23" s="52">
        <v>-1.906516860806895E-3</v>
      </c>
      <c r="DF23" s="51">
        <v>47116</v>
      </c>
      <c r="DG23" s="52">
        <v>9.4622913878215208E-3</v>
      </c>
      <c r="DI23" s="51">
        <v>43069</v>
      </c>
      <c r="DJ23" s="52">
        <v>-3.6046796058377306E-3</v>
      </c>
      <c r="DN23" s="51">
        <v>43362</v>
      </c>
      <c r="DO23" s="57">
        <v>-2.7995813536728642E-3</v>
      </c>
      <c r="DQ23" s="51">
        <v>43220</v>
      </c>
      <c r="DR23" s="52">
        <v>-1.906516860806895E-3</v>
      </c>
      <c r="DT23" s="51">
        <v>47116</v>
      </c>
      <c r="DU23" s="52">
        <v>9.5136535643439921E-3</v>
      </c>
      <c r="DW23" s="51">
        <v>43069</v>
      </c>
      <c r="DX23" s="52">
        <v>-3.6020781512343509E-3</v>
      </c>
      <c r="DZ23" s="51">
        <v>43362</v>
      </c>
      <c r="EA23" s="52">
        <v>-2.7995813536728642E-3</v>
      </c>
      <c r="EC23" s="51">
        <v>43220</v>
      </c>
      <c r="ED23" s="52">
        <v>-1.906516860806895E-3</v>
      </c>
      <c r="EH23" s="25" t="s">
        <v>0</v>
      </c>
      <c r="EI23" s="25" t="s">
        <v>24</v>
      </c>
      <c r="EJ23" s="25" t="s">
        <v>25</v>
      </c>
      <c r="EK23" s="25" t="s">
        <v>26</v>
      </c>
      <c r="EL23" s="25" t="s">
        <v>27</v>
      </c>
      <c r="EM23" s="25" t="s">
        <v>28</v>
      </c>
      <c r="EN23" s="25" t="s">
        <v>29</v>
      </c>
      <c r="EO23" s="25" t="s">
        <v>30</v>
      </c>
      <c r="EP23" s="25" t="s">
        <v>31</v>
      </c>
      <c r="EQ23" s="25" t="s">
        <v>37</v>
      </c>
      <c r="EV23" s="51">
        <v>42947</v>
      </c>
      <c r="EW23" s="52">
        <v>-1.1159216977293385E-2</v>
      </c>
      <c r="EX23">
        <f>interpol_lin_excel($O$13:$O$104,$T$13:$T$104,EV23)</f>
        <v>-3.4998459133644966E-3</v>
      </c>
      <c r="EY23" s="51">
        <v>43362</v>
      </c>
      <c r="EZ23" s="52">
        <v>-2.7995813536728642E-3</v>
      </c>
      <c r="FB23" s="51">
        <v>43220</v>
      </c>
      <c r="FC23" s="52">
        <v>-1.906516860806895E-3</v>
      </c>
      <c r="FE23" s="51">
        <v>47116</v>
      </c>
      <c r="FF23" s="52">
        <v>9.3052989933837208E-3</v>
      </c>
      <c r="FH23" s="51">
        <v>43069</v>
      </c>
      <c r="FI23" s="52">
        <v>-3.6164896483737558E-3</v>
      </c>
      <c r="GC23" s="51">
        <v>42947</v>
      </c>
      <c r="GD23" s="52">
        <v>-8.0659290368452208E-3</v>
      </c>
      <c r="GF23" s="51">
        <v>43362</v>
      </c>
      <c r="GG23" s="52">
        <v>-2.7995813536728642E-3</v>
      </c>
      <c r="GI23" s="51">
        <v>43220</v>
      </c>
      <c r="GJ23" s="52">
        <v>-1.906516860806895E-3</v>
      </c>
      <c r="GL23" s="51">
        <v>47116</v>
      </c>
      <c r="GM23" s="52">
        <v>9.3798439593782892E-3</v>
      </c>
      <c r="GO23" s="51">
        <v>43069</v>
      </c>
      <c r="GP23" s="52">
        <v>-3.6115037546934595E-3</v>
      </c>
    </row>
    <row r="24" spans="2:198" ht="14.45" x14ac:dyDescent="0.3">
      <c r="B24" s="42"/>
      <c r="C24" s="46" t="s">
        <v>248</v>
      </c>
      <c r="D24" s="46" t="s">
        <v>121</v>
      </c>
      <c r="E24" s="46" t="s">
        <v>351</v>
      </c>
      <c r="F24" s="47" t="s">
        <v>352</v>
      </c>
      <c r="G24" s="47">
        <v>42738</v>
      </c>
      <c r="H24" s="47">
        <v>43011</v>
      </c>
      <c r="I24" s="48">
        <v>-0.35947000000000001</v>
      </c>
      <c r="J24" s="48">
        <v>-0.33052999999999999</v>
      </c>
      <c r="K24" s="46" t="s">
        <v>124</v>
      </c>
      <c r="L24" s="49">
        <f t="shared" si="0"/>
        <v>-3.4499999999999999E-3</v>
      </c>
      <c r="N24" s="50" t="s">
        <v>353</v>
      </c>
      <c r="O24" s="51">
        <f>IFERROR(IF(RIGHT(N24, 1) = "D", WORKDAY($B$3, INT(LEFT(N24, LEN(N24)-1))),
                     IF(RIGHT(N24, 1) = "W",Business_Day($B$3 + 7 * INT(LEFT(N24, LEN(N24)-1)), "modified_following"),
                     IF(RIGHT(N24, 1) = "M",Business_Day(EDATE($B$3,  INT(LEFT(N24, LEN(N24)-1))), "modified_following"),
                     IF(RIGHT(N24, 1) = "Y",Business_Day(EDATE($B$3,  12 * INT(LEFT(N24, LEN(N24)-1))), "modified_following"),IF(RIGHT(N24, 1) = "Q",Business_Day(EDATE($B$3,  3*INT(LEFT(N24, LEN(N24)-1))), "modified_following"),
                    Business_Day(EDATE($B$3,  12 * INT(LEFT(N24, FIND("Y", N24)-1)) + INT(RIGHT(N24, LEN(N24) - FIND("Y", N24)))), "modified_following") ))))), "")</f>
        <v>42977</v>
      </c>
      <c r="P24" s="50" t="s">
        <v>354</v>
      </c>
      <c r="Q24" s="50" t="s">
        <v>355</v>
      </c>
      <c r="R24" s="46">
        <f>_xll.BDH(P24,$B$4,$B$3,$B$3)</f>
        <v>-0.34581000000000001</v>
      </c>
      <c r="S24" s="46">
        <f>_xll.BDH(Q24,$B$4,$B$3,$B$3)</f>
        <v>1.002351</v>
      </c>
      <c r="T24" s="52">
        <f>DF_ZC2(Date!$E$3,O24,S24,"Taux actuariels","actual/actual")</f>
        <v>-3.521058659109344E-3</v>
      </c>
      <c r="W24" s="46" t="s">
        <v>356</v>
      </c>
      <c r="X24" s="46" t="s">
        <v>121</v>
      </c>
      <c r="Y24" s="46" t="s">
        <v>357</v>
      </c>
      <c r="Z24" s="47" t="s">
        <v>358</v>
      </c>
      <c r="AA24" s="47">
        <v>42738</v>
      </c>
      <c r="AB24" s="47">
        <v>43103</v>
      </c>
      <c r="AC24" s="48">
        <v>-0.37</v>
      </c>
      <c r="AD24" s="48">
        <v>-0.36</v>
      </c>
      <c r="AE24" s="46" t="s">
        <v>98</v>
      </c>
      <c r="AF24" s="49">
        <f t="shared" si="1"/>
        <v>-3.65E-3</v>
      </c>
      <c r="AH24" s="50" t="s">
        <v>353</v>
      </c>
      <c r="AI24" s="51">
        <f>IFERROR(IF(RIGHT(AH24, 1) = "D", WORKDAY($B$3, INT(LEFT(AH24, LEN(AH24)-1))),
                     IF(RIGHT(AH24, 1) = "W",Business_Day($B$3 + 7 * INT(LEFT(AH24, LEN(AH24)-1)), "modified_following"),
                     IF(RIGHT(AH24, 1) = "M",Business_Day(EDATE($B$3,  INT(LEFT(AH24, LEN(AH24)-1))), "modified_following"),
                     IF(RIGHT(AH24, 1) = "Y",Business_Day(EDATE($B$3,  12 * INT(LEFT(AH24, LEN(AH24)-1))), "modified_following"),IF(RIGHT(AH24, 1) = "Q",Business_Day(EDATE($B$3,  3*INT(LEFT(AH24, LEN(AH24)-1))), "modified_following"),
                    Business_Day(EDATE($B$3,  12 * INT(LEFT(AH24, FIND("Y", AH24)-1)) + INT(RIGHT(AH24, LEN(AH24) - FIND("Y", AH24)))), "modified_following") ))))), "")</f>
        <v>42977</v>
      </c>
      <c r="AJ24" s="50" t="s">
        <v>359</v>
      </c>
      <c r="AK24" s="50" t="s">
        <v>360</v>
      </c>
      <c r="AL24" s="46">
        <f>_xll.BDH(AJ24,$B$4,$B$3,$B$3)</f>
        <v>-0.36778</v>
      </c>
      <c r="AM24" s="46">
        <f>_xll.BDH(AK24,$B$4,$B$3,$B$3)</f>
        <v>1.0025010000000001</v>
      </c>
      <c r="AN24" s="52">
        <f>DF_ZC2(Date!$E$3,AI24,AM24,"Taux actuariels","actual/actual")</f>
        <v>-3.7450104876878276E-3</v>
      </c>
      <c r="AP24" s="46" t="s">
        <v>361</v>
      </c>
      <c r="AQ24" s="46" t="s">
        <v>134</v>
      </c>
      <c r="AR24" s="46" t="s">
        <v>6388</v>
      </c>
      <c r="AS24" s="47" t="s">
        <v>6389</v>
      </c>
      <c r="AT24" s="47">
        <v>43362</v>
      </c>
      <c r="AU24" s="47">
        <v>43453</v>
      </c>
      <c r="AV24" s="48">
        <v>-0.21528</v>
      </c>
      <c r="AW24" s="48">
        <v>-0.21528</v>
      </c>
      <c r="AX24" s="46" t="s">
        <v>124</v>
      </c>
      <c r="AY24" s="49">
        <f t="shared" si="2"/>
        <v>-2.1527999999999999E-3</v>
      </c>
      <c r="BA24" s="50" t="s">
        <v>353</v>
      </c>
      <c r="BB24" s="51">
        <f>IFERROR(IF(RIGHT(BA24, 1) = "D", WORKDAY($B$3, INT(LEFT(BA24, LEN(BA24)-1))),
                     IF(RIGHT(BA24, 1) = "W",Business_Day($B$3 + 7 * INT(LEFT(BA24, LEN(BA24)-1)), "modified_following"),
                     IF(RIGHT(BA24, 1) = "M",Business_Day(EDATE($B$3,  INT(LEFT(BA24, LEN(BA24)-1))), "modified_following"),
                     IF(RIGHT(BA24, 1) = "Y",Business_Day(EDATE($B$3,  12 * INT(LEFT(BA24, LEN(BA24)-1))), "modified_following"),IF(RIGHT(BA24, 1) = "Q",Business_Day(EDATE($B$3,  3*INT(LEFT(BA24, LEN(BA24)-1))), "modified_following"),
                    Business_Day(EDATE($B$3,  12 * INT(LEFT(BA24, FIND("Y", BA24)-1)) + INT(RIGHT(BA24, LEN(BA24) - FIND("Y", BA24)))), "modified_following") ))))), "")</f>
        <v>42977</v>
      </c>
      <c r="BC24" s="50" t="s">
        <v>364</v>
      </c>
      <c r="BD24" s="50" t="s">
        <v>365</v>
      </c>
      <c r="BE24" s="46">
        <f>_xll.BDH(BC24,$B$4,$B$3,$B$3)</f>
        <v>-0.31220999999999999</v>
      </c>
      <c r="BF24" s="46">
        <f>_xll.BDH(BD24,$B$4,$B$3,$B$3)</f>
        <v>1.0020960000000001</v>
      </c>
      <c r="BG24" s="52">
        <f>DF_ZC2(Date!$E$3,BB24,BF24,"Taux actuariels","actual/actual")</f>
        <v>-3.1401480436107354E-3</v>
      </c>
      <c r="BI24" s="46" t="s">
        <v>366</v>
      </c>
      <c r="BJ24" s="46" t="s">
        <v>138</v>
      </c>
      <c r="BK24" s="46" t="s">
        <v>367</v>
      </c>
      <c r="BL24" s="47" t="s">
        <v>368</v>
      </c>
      <c r="BM24" s="47">
        <v>43073</v>
      </c>
      <c r="BN24" s="47">
        <v>43255</v>
      </c>
      <c r="BO24" s="48">
        <v>-0.17</v>
      </c>
      <c r="BP24" s="48">
        <v>-0.12</v>
      </c>
      <c r="BQ24" s="46" t="s">
        <v>98</v>
      </c>
      <c r="BR24" s="49">
        <f t="shared" si="3"/>
        <v>-1.4500000000000001E-3</v>
      </c>
      <c r="BT24" s="50" t="s">
        <v>353</v>
      </c>
      <c r="BU24" s="51">
        <f>IFERROR(IF(RIGHT(BT24, 1) = "D", WORKDAY($B$3, INT(LEFT(BT24, LEN(BT24)-1))),
                     IF(RIGHT(BT24, 1) = "W",Business_Day($B$3 + 7 * INT(LEFT(BT24, LEN(BT24)-1)), "modified_following"),
                     IF(RIGHT(BT24, 1) = "M",Business_Day(EDATE($B$3,  INT(LEFT(BT24, LEN(BT24)-1))), "modified_following"),
                     IF(RIGHT(BT24, 1) = "Y",Business_Day(EDATE($B$3,  12 * INT(LEFT(BT24, LEN(BT24)-1))), "modified_following"),IF(RIGHT(BT24, 1) = "Q",Business_Day(EDATE($B$3,  3*INT(LEFT(BT24, LEN(BT24)-1))), "modified_following"),
                    Business_Day(EDATE($B$3,  12 * INT(LEFT(BT24, FIND("Y", BT24)-1)) + INT(RIGHT(BT24, LEN(BT24) - FIND("Y", BT24)))), "modified_following") ))))), "")</f>
        <v>42977</v>
      </c>
      <c r="BV24" s="50" t="s">
        <v>369</v>
      </c>
      <c r="BW24" s="50" t="s">
        <v>370</v>
      </c>
      <c r="BX24" s="46">
        <f>_xll.BDH(BV24,$B$4,$B$3,$B$3)</f>
        <v>-0.21787999999999999</v>
      </c>
      <c r="BY24" s="46">
        <f>_xll.BDH(BW24,$B$4,$B$3,$B$3)</f>
        <v>1.0014609999999999</v>
      </c>
      <c r="BZ24" s="52">
        <f>DF_ZC2(Date!$E$3,BU24,BY24,"Taux actuariels","actual/actual")</f>
        <v>-2.190551193167023E-3</v>
      </c>
      <c r="CB24" s="46" t="s">
        <v>371</v>
      </c>
      <c r="CC24" s="46" t="s">
        <v>121</v>
      </c>
      <c r="CD24" s="46" t="s">
        <v>301</v>
      </c>
      <c r="CE24" s="47" t="s">
        <v>302</v>
      </c>
      <c r="CF24" s="47">
        <v>42738</v>
      </c>
      <c r="CG24" s="47">
        <v>44564</v>
      </c>
      <c r="CH24" s="48">
        <v>0.189</v>
      </c>
      <c r="CI24" s="48">
        <v>0.219</v>
      </c>
      <c r="CJ24" s="46" t="s">
        <v>98</v>
      </c>
      <c r="CK24" s="49">
        <f t="shared" si="4"/>
        <v>2.0400000000000001E-3</v>
      </c>
      <c r="CL24" s="61">
        <v>2.0781667445668377E-3</v>
      </c>
      <c r="CN24" s="50" t="s">
        <v>353</v>
      </c>
      <c r="CO24" s="51">
        <f>IFERROR(IF(RIGHT(CN24, 1) = "D", WORKDAY($B$3, INT(LEFT(CN24, LEN(CN24)-1))),
                     IF(RIGHT(CN24, 1) = "W",Business_Day($B$3 + 7 * INT(LEFT(CN24, LEN(CN24)-1)), "modified_following"),
                     IF(RIGHT(CN24, 1) = "M",Business_Day(EDATE($B$3,  INT(LEFT(CN24, LEN(CN24)-1))), "modified_following"),
                     IF(RIGHT(CN24, 1) = "Y",Business_Day(EDATE($B$3,  12 * INT(LEFT(CN24, LEN(CN24)-1))), "modified_following"),IF(RIGHT(CN24, 1) = "Q",Business_Day(EDATE($B$3,  3*INT(LEFT(CN24, LEN(CN24)-1))), "modified_following"),
                    Business_Day(EDATE($B$3,  12 * INT(LEFT(CN24, FIND("Y", CN24)-1)) + INT(RIGHT(CN24, LEN(CN24) - FIND("Y", CN24)))), "modified_following") ))))), "")</f>
        <v>42977</v>
      </c>
      <c r="CP24" s="50" t="s">
        <v>372</v>
      </c>
      <c r="CQ24" s="50" t="s">
        <v>373</v>
      </c>
      <c r="CR24" s="46">
        <f>_xll.BDH(CP24,$B$4,$B$3,$B$3)</f>
        <v>-0.16485</v>
      </c>
      <c r="CS24" s="46">
        <f>_xll.BDH(CQ24,$B$4,$B$3,$B$3)</f>
        <v>1.0011190000000001</v>
      </c>
      <c r="CT24" s="52">
        <f>DF_ZC2(Date!$E$3,CO24,CS24,"Taux actuariels","actual/actual")</f>
        <v>-1.6784902948928648E-3</v>
      </c>
      <c r="CZ24" s="51">
        <v>43453</v>
      </c>
      <c r="DA24" s="52">
        <v>-2.717525913580876E-3</v>
      </c>
      <c r="DB24" s="56"/>
      <c r="DC24" s="51">
        <v>43250</v>
      </c>
      <c r="DD24" s="52">
        <v>-1.8833733642351635E-3</v>
      </c>
      <c r="DF24" s="51">
        <v>48212</v>
      </c>
      <c r="DG24" s="52">
        <v>1.1251791210487154E-2</v>
      </c>
      <c r="DI24" s="51">
        <v>43098</v>
      </c>
      <c r="DJ24" s="52">
        <v>-3.5996834914743215E-3</v>
      </c>
      <c r="DN24" s="51">
        <v>43453</v>
      </c>
      <c r="DO24" s="57">
        <v>-2.717525913580876E-3</v>
      </c>
      <c r="DQ24" s="51">
        <v>43250</v>
      </c>
      <c r="DR24" s="52">
        <v>-1.8833733642351635E-3</v>
      </c>
      <c r="DT24" s="51">
        <v>48212</v>
      </c>
      <c r="DU24" s="52">
        <v>1.1308922526182603E-2</v>
      </c>
      <c r="DW24" s="51">
        <v>43098</v>
      </c>
      <c r="DX24" s="52">
        <v>-3.596811342281478E-3</v>
      </c>
      <c r="DZ24" s="51">
        <v>43453</v>
      </c>
      <c r="EA24" s="52">
        <v>-2.717525913580876E-3</v>
      </c>
      <c r="EC24" s="51">
        <v>43250</v>
      </c>
      <c r="ED24" s="52">
        <v>-1.8833733642351635E-3</v>
      </c>
      <c r="EH24" s="30">
        <f>Date!E3</f>
        <v>42734</v>
      </c>
      <c r="EI24" s="31" t="s">
        <v>38</v>
      </c>
      <c r="EJ24" s="31" t="s">
        <v>39</v>
      </c>
      <c r="EK24" s="32" t="s">
        <v>40</v>
      </c>
      <c r="EL24" s="31" t="s">
        <v>41</v>
      </c>
      <c r="EM24" s="31" t="s">
        <v>58</v>
      </c>
      <c r="EN24" s="37" t="s">
        <v>40</v>
      </c>
      <c r="EO24" s="38" t="s">
        <v>42</v>
      </c>
      <c r="EP24" s="33" t="s">
        <v>59</v>
      </c>
      <c r="EQ24" s="31" t="s">
        <v>60</v>
      </c>
      <c r="EV24" s="51">
        <v>42977</v>
      </c>
      <c r="EW24" s="52">
        <v>-1.1300097912727014E-2</v>
      </c>
      <c r="EX24">
        <f>interpol_lin_excel($O$13:$O$104,$T$13:$T$104,EV24)</f>
        <v>-3.521058659109344E-3</v>
      </c>
      <c r="EY24" s="51">
        <v>43453</v>
      </c>
      <c r="EZ24" s="52">
        <v>-2.717525913580876E-3</v>
      </c>
      <c r="FB24" s="51">
        <v>43250</v>
      </c>
      <c r="FC24" s="52">
        <v>-1.8833733642351635E-3</v>
      </c>
      <c r="FE24" s="51">
        <v>48212</v>
      </c>
      <c r="FF24" s="52">
        <v>1.1059947277096376E-2</v>
      </c>
      <c r="FH24" s="51">
        <v>43098</v>
      </c>
      <c r="FI24" s="52">
        <v>-3.6012158111228924E-3</v>
      </c>
      <c r="GC24" s="51">
        <v>42977</v>
      </c>
      <c r="GD24" s="52">
        <v>-8.1074811361705468E-3</v>
      </c>
      <c r="GF24" s="51">
        <v>43453</v>
      </c>
      <c r="GG24" s="52">
        <v>-2.717525913580876E-3</v>
      </c>
      <c r="GI24" s="51">
        <v>43250</v>
      </c>
      <c r="GJ24" s="52">
        <v>-1.8833733642351635E-3</v>
      </c>
      <c r="GL24" s="51">
        <v>48212</v>
      </c>
      <c r="GM24" s="52">
        <v>1.1154641323056463E-2</v>
      </c>
      <c r="GO24" s="51">
        <v>43098</v>
      </c>
      <c r="GP24" s="52">
        <v>-3.5959004691993742E-3</v>
      </c>
    </row>
    <row r="25" spans="2:198" ht="18" x14ac:dyDescent="0.35">
      <c r="B25" s="42"/>
      <c r="C25" s="46" t="s">
        <v>310</v>
      </c>
      <c r="D25" s="46" t="s">
        <v>121</v>
      </c>
      <c r="E25" s="46" t="s">
        <v>374</v>
      </c>
      <c r="F25" s="47" t="s">
        <v>375</v>
      </c>
      <c r="G25" s="47">
        <v>42738</v>
      </c>
      <c r="H25" s="47">
        <v>43042</v>
      </c>
      <c r="I25" s="48">
        <v>-0.35730000000000001</v>
      </c>
      <c r="J25" s="48">
        <v>-0.3327</v>
      </c>
      <c r="K25" s="46" t="s">
        <v>124</v>
      </c>
      <c r="L25" s="49">
        <f t="shared" si="0"/>
        <v>-3.4499999999999999E-3</v>
      </c>
      <c r="N25" s="50" t="s">
        <v>376</v>
      </c>
      <c r="O25" s="51">
        <f>IFERROR(IF(RIGHT(N25, 1) = "D", WORKDAY($B$3, INT(LEFT(N25, LEN(N25)-1))),
                     IF(RIGHT(N25, 1) = "W",Business_Day($B$3 + 7 * INT(LEFT(N25, LEN(N25)-1)), "modified_following"),
                     IF(RIGHT(N25, 1) = "M",Business_Day(EDATE($B$3,  INT(LEFT(N25, LEN(N25)-1))), "modified_following"),
                     IF(RIGHT(N25, 1) = "Y",Business_Day(EDATE($B$3,  12 * INT(LEFT(N25, LEN(N25)-1))), "modified_following"),IF(RIGHT(N25, 1) = "Q",Business_Day(EDATE($B$3,  3*INT(LEFT(N25, LEN(N25)-1))), "modified_following"),
                    Business_Day(EDATE($B$3,  12 * INT(LEFT(N25, FIND("Y", N25)-1)) + INT(RIGHT(N25, LEN(N25) - FIND("Y", N25)))), "modified_following") ))))), "")</f>
        <v>43007</v>
      </c>
      <c r="P25" s="50" t="s">
        <v>377</v>
      </c>
      <c r="Q25" s="50" t="s">
        <v>378</v>
      </c>
      <c r="R25" s="46">
        <f>_xll.BDH(P25,$B$4,$B$3,$B$3)</f>
        <v>-0.34486</v>
      </c>
      <c r="S25" s="46">
        <f>_xll.BDH(Q25,$B$4,$B$3,$B$3)</f>
        <v>1.002623</v>
      </c>
      <c r="T25" s="52">
        <f>DF_ZC2(Date!$E$3,O25,S25,"Taux actuariels","actual/actual")</f>
        <v>-3.4962938520175513E-3</v>
      </c>
      <c r="W25" s="46" t="s">
        <v>379</v>
      </c>
      <c r="X25" s="46" t="s">
        <v>121</v>
      </c>
      <c r="Y25" s="46" t="s">
        <v>380</v>
      </c>
      <c r="Z25" s="47" t="s">
        <v>381</v>
      </c>
      <c r="AA25" s="47">
        <v>42738</v>
      </c>
      <c r="AB25" s="47">
        <v>43193</v>
      </c>
      <c r="AC25" s="48">
        <v>-0.36799999999999999</v>
      </c>
      <c r="AD25" s="48">
        <v>-0.35799999999999998</v>
      </c>
      <c r="AE25" s="46" t="s">
        <v>98</v>
      </c>
      <c r="AF25" s="49">
        <f t="shared" si="1"/>
        <v>-3.63E-3</v>
      </c>
      <c r="AH25" s="50" t="s">
        <v>376</v>
      </c>
      <c r="AI25" s="51">
        <f>IFERROR(IF(RIGHT(AH25, 1) = "D", WORKDAY($B$3, INT(LEFT(AH25, LEN(AH25)-1))),
                     IF(RIGHT(AH25, 1) = "W",Business_Day($B$3 + 7 * INT(LEFT(AH25, LEN(AH25)-1)), "modified_following"),
                     IF(RIGHT(AH25, 1) = "M",Business_Day(EDATE($B$3,  INT(LEFT(AH25, LEN(AH25)-1))), "modified_following"),
                     IF(RIGHT(AH25, 1) = "Y",Business_Day(EDATE($B$3,  12 * INT(LEFT(AH25, LEN(AH25)-1))), "modified_following"),IF(RIGHT(AH25, 1) = "Q",Business_Day(EDATE($B$3,  3*INT(LEFT(AH25, LEN(AH25)-1))), "modified_following"),
                    Business_Day(EDATE($B$3,  12 * INT(LEFT(AH25, FIND("Y", AH25)-1)) + INT(RIGHT(AH25, LEN(AH25) - FIND("Y", AH25)))), "modified_following") ))))), "")</f>
        <v>43007</v>
      </c>
      <c r="AJ25" s="50" t="s">
        <v>382</v>
      </c>
      <c r="AK25" s="50" t="s">
        <v>383</v>
      </c>
      <c r="AL25" s="46">
        <f>_xll.BDH(AJ25,$B$4,$B$3,$B$3)</f>
        <v>-0.36684</v>
      </c>
      <c r="AM25" s="46">
        <f>_xll.BDH(AK25,$B$4,$B$3,$B$3)</f>
        <v>1.002791</v>
      </c>
      <c r="AN25" s="52">
        <f>DF_ZC2(Date!$E$3,AI25,AM25,"Taux actuariels","actual/actual")</f>
        <v>-3.7194991103933761E-3</v>
      </c>
      <c r="AP25" s="46" t="s">
        <v>384</v>
      </c>
      <c r="AQ25" s="46" t="s">
        <v>134</v>
      </c>
      <c r="AR25" s="46" t="s">
        <v>6390</v>
      </c>
      <c r="AS25" s="47" t="s">
        <v>6391</v>
      </c>
      <c r="AT25" s="47">
        <v>43453</v>
      </c>
      <c r="AU25" s="47">
        <v>43544</v>
      </c>
      <c r="AV25" s="48">
        <v>-0.19167999999999999</v>
      </c>
      <c r="AW25" s="48">
        <v>-0.19167999999999999</v>
      </c>
      <c r="AX25" s="46" t="s">
        <v>124</v>
      </c>
      <c r="AY25" s="49">
        <f t="shared" si="2"/>
        <v>-1.9168E-3</v>
      </c>
      <c r="BA25" s="50" t="s">
        <v>376</v>
      </c>
      <c r="BB25" s="51">
        <f>IFERROR(IF(RIGHT(BA25, 1) = "D", WORKDAY($B$3, INT(LEFT(BA25, LEN(BA25)-1))),
                     IF(RIGHT(BA25, 1) = "W",Business_Day($B$3 + 7 * INT(LEFT(BA25, LEN(BA25)-1)), "modified_following"),
                     IF(RIGHT(BA25, 1) = "M",Business_Day(EDATE($B$3,  INT(LEFT(BA25, LEN(BA25)-1))), "modified_following"),
                     IF(RIGHT(BA25, 1) = "Y",Business_Day(EDATE($B$3,  12 * INT(LEFT(BA25, LEN(BA25)-1))), "modified_following"),IF(RIGHT(BA25, 1) = "Q",Business_Day(EDATE($B$3,  3*INT(LEFT(BA25, LEN(BA25)-1))), "modified_following"),
                    Business_Day(EDATE($B$3,  12 * INT(LEFT(BA25, FIND("Y", BA25)-1)) + INT(RIGHT(BA25, LEN(BA25) - FIND("Y", BA25)))), "modified_following") ))))), "")</f>
        <v>43007</v>
      </c>
      <c r="BC25" s="50" t="s">
        <v>387</v>
      </c>
      <c r="BD25" s="50" t="s">
        <v>388</v>
      </c>
      <c r="BE25" s="46">
        <f>_xll.BDH(BC25,$B$4,$B$3,$B$3)</f>
        <v>-0.31311</v>
      </c>
      <c r="BF25" s="46">
        <f>_xll.BDH(BD25,$B$4,$B$3,$B$3)</f>
        <v>1.0023550000000001</v>
      </c>
      <c r="BG25" s="52">
        <f>DF_ZC2(Date!$E$3,BB25,BF25,"Taux actuariels","actual/actual")</f>
        <v>-3.1400473347901192E-3</v>
      </c>
      <c r="BH25" s="50">
        <v>1</v>
      </c>
      <c r="BI25" s="46" t="s">
        <v>389</v>
      </c>
      <c r="BJ25" s="46" t="s">
        <v>138</v>
      </c>
      <c r="BK25" s="46" t="s">
        <v>390</v>
      </c>
      <c r="BL25" s="47" t="s">
        <v>391</v>
      </c>
      <c r="BM25" s="47">
        <v>43103</v>
      </c>
      <c r="BN25" s="47">
        <v>43284</v>
      </c>
      <c r="BO25" s="48">
        <v>-0.154</v>
      </c>
      <c r="BP25" s="48">
        <v>-0.124</v>
      </c>
      <c r="BQ25" s="46" t="s">
        <v>98</v>
      </c>
      <c r="BR25" s="49">
        <f t="shared" si="3"/>
        <v>-1.3900000000000002E-3</v>
      </c>
      <c r="BT25" s="50" t="s">
        <v>376</v>
      </c>
      <c r="BU25" s="51">
        <f>IFERROR(IF(RIGHT(BT25, 1) = "D", WORKDAY($B$3, INT(LEFT(BT25, LEN(BT25)-1))),
                     IF(RIGHT(BT25, 1) = "W",Business_Day($B$3 + 7 * INT(LEFT(BT25, LEN(BT25)-1)), "modified_following"),
                     IF(RIGHT(BT25, 1) = "M",Business_Day(EDATE($B$3,  INT(LEFT(BT25, LEN(BT25)-1))), "modified_following"),
                     IF(RIGHT(BT25, 1) = "Y",Business_Day(EDATE($B$3,  12 * INT(LEFT(BT25, LEN(BT25)-1))), "modified_following"),IF(RIGHT(BT25, 1) = "Q",Business_Day(EDATE($B$3,  3*INT(LEFT(BT25, LEN(BT25)-1))), "modified_following"),
                    Business_Day(EDATE($B$3,  12 * INT(LEFT(BT25, FIND("Y", BT25)-1)) + INT(RIGHT(BT25, LEN(BT25) - FIND("Y", BT25)))), "modified_following") ))))), "")</f>
        <v>43007</v>
      </c>
      <c r="BV25" s="50" t="s">
        <v>392</v>
      </c>
      <c r="BW25" s="50" t="s">
        <v>393</v>
      </c>
      <c r="BX25" s="46">
        <f>_xll.BDH(BV25,$B$4,$B$3,$B$3)</f>
        <v>-0.21414</v>
      </c>
      <c r="BY25" s="46">
        <f>_xll.BDH(BW25,$B$4,$B$3,$B$3)</f>
        <v>1.001609</v>
      </c>
      <c r="BZ25" s="52">
        <f>DF_ZC2(Date!$E$3,BU25,BY25,"Taux actuariels","actual/actual")</f>
        <v>-2.1472327148086556E-3</v>
      </c>
      <c r="CB25" s="46" t="s">
        <v>394</v>
      </c>
      <c r="CC25" s="46" t="s">
        <v>121</v>
      </c>
      <c r="CD25" s="46" t="s">
        <v>301</v>
      </c>
      <c r="CE25" s="47" t="s">
        <v>302</v>
      </c>
      <c r="CF25" s="47">
        <v>42738</v>
      </c>
      <c r="CG25" s="47">
        <v>44929</v>
      </c>
      <c r="CH25" s="48">
        <v>0.30499999999999999</v>
      </c>
      <c r="CI25" s="48">
        <v>0.33500000000000002</v>
      </c>
      <c r="CJ25" s="46" t="s">
        <v>98</v>
      </c>
      <c r="CK25" s="49">
        <f t="shared" si="4"/>
        <v>3.2000000000000002E-3</v>
      </c>
      <c r="CL25" s="61">
        <v>3.2184299667116509E-3</v>
      </c>
      <c r="CN25" s="50" t="s">
        <v>376</v>
      </c>
      <c r="CO25" s="51">
        <f>IFERROR(IF(RIGHT(CN25, 1) = "D", WORKDAY($B$3, INT(LEFT(CN25, LEN(CN25)-1))),
                     IF(RIGHT(CN25, 1) = "W",Business_Day($B$3 + 7 * INT(LEFT(CN25, LEN(CN25)-1)), "modified_following"),
                     IF(RIGHT(CN25, 1) = "M",Business_Day(EDATE($B$3,  INT(LEFT(CN25, LEN(CN25)-1))), "modified_following"),
                     IF(RIGHT(CN25, 1) = "Y",Business_Day(EDATE($B$3,  12 * INT(LEFT(CN25, LEN(CN25)-1))), "modified_following"),IF(RIGHT(CN25, 1) = "Q",Business_Day(EDATE($B$3,  3*INT(LEFT(CN25, LEN(CN25)-1))), "modified_following"),
                    Business_Day(EDATE($B$3,  12 * INT(LEFT(CN25, FIND("Y", CN25)-1)) + INT(RIGHT(CN25, LEN(CN25) - FIND("Y", CN25)))), "modified_following") ))))), "")</f>
        <v>43007</v>
      </c>
      <c r="CP25" s="50" t="s">
        <v>395</v>
      </c>
      <c r="CQ25" s="50" t="s">
        <v>396</v>
      </c>
      <c r="CR25" s="46">
        <f>_xll.BDH(CP25,$B$4,$B$3,$B$3)</f>
        <v>-0.13900000000000001</v>
      </c>
      <c r="CS25" s="46">
        <f>_xll.BDH(CQ25,$B$4,$B$3,$B$3)</f>
        <v>1.001055</v>
      </c>
      <c r="CT25" s="52">
        <f>DF_ZC2(Date!$E$3,CO25,CS25,"Taux actuariels","actual/actual")</f>
        <v>-1.408822499247564E-3</v>
      </c>
      <c r="CZ25" s="51">
        <v>43553</v>
      </c>
      <c r="DA25" s="52">
        <v>-2.6294142323027847E-3</v>
      </c>
      <c r="DB25" s="56"/>
      <c r="DC25" s="51">
        <v>43280</v>
      </c>
      <c r="DD25" s="52">
        <v>-1.7992273231889344E-3</v>
      </c>
      <c r="DF25" s="51">
        <v>50039</v>
      </c>
      <c r="DG25" s="52">
        <v>1.2648932303396448E-2</v>
      </c>
      <c r="DI25" s="51">
        <v>43189</v>
      </c>
      <c r="DJ25" s="52">
        <v>-3.5889341575121377E-3</v>
      </c>
      <c r="DN25" s="51">
        <v>43553</v>
      </c>
      <c r="DO25" s="57">
        <v>-2.6294142323027847E-3</v>
      </c>
      <c r="DQ25" s="51">
        <v>43280</v>
      </c>
      <c r="DR25" s="52">
        <v>-1.7992273231889344E-3</v>
      </c>
      <c r="DT25" s="51">
        <v>50039</v>
      </c>
      <c r="DU25" s="52">
        <v>1.2705629534116364E-2</v>
      </c>
      <c r="DW25" s="51">
        <v>43189</v>
      </c>
      <c r="DX25" s="52">
        <v>-3.5865275074070569E-3</v>
      </c>
      <c r="DZ25" s="51">
        <v>43553</v>
      </c>
      <c r="EA25" s="52">
        <v>-2.6294142323027847E-3</v>
      </c>
      <c r="EC25" s="51">
        <v>43280</v>
      </c>
      <c r="ED25" s="52">
        <v>-1.7992273231889344E-3</v>
      </c>
      <c r="EH25" s="155" t="s">
        <v>52</v>
      </c>
      <c r="EI25" s="155"/>
      <c r="EJ25" s="155"/>
      <c r="EK25" s="155"/>
      <c r="EL25" s="155"/>
      <c r="EM25" s="155"/>
      <c r="EN25" s="155"/>
      <c r="EO25" s="155"/>
      <c r="EP25" s="155"/>
      <c r="EQ25" s="23"/>
      <c r="EV25" s="51">
        <v>43007</v>
      </c>
      <c r="EW25" s="52">
        <v>-1.1333158144095745E-2</v>
      </c>
      <c r="EX25">
        <f>interpol_lin_excel($O$13:$O$104,$T$13:$T$104,EV25)</f>
        <v>-3.4962938520175513E-3</v>
      </c>
      <c r="EY25" s="51">
        <v>43553</v>
      </c>
      <c r="EZ25" s="52">
        <v>-2.6294142323027847E-3</v>
      </c>
      <c r="FB25" s="51">
        <v>43280</v>
      </c>
      <c r="FC25" s="52">
        <v>-1.7992273231889344E-3</v>
      </c>
      <c r="FE25" s="51">
        <v>50039</v>
      </c>
      <c r="FF25" s="52">
        <v>1.2446594744704014E-2</v>
      </c>
      <c r="FH25" s="51">
        <v>43189</v>
      </c>
      <c r="FI25" s="52">
        <v>-3.5911385058436285E-3</v>
      </c>
      <c r="GC25" s="51">
        <v>43007</v>
      </c>
      <c r="GD25" s="52">
        <v>-8.1582588043745963E-3</v>
      </c>
      <c r="GF25" s="51">
        <v>43553</v>
      </c>
      <c r="GG25" s="52">
        <v>-2.6294142323027847E-3</v>
      </c>
      <c r="GI25" s="51">
        <v>43280</v>
      </c>
      <c r="GJ25" s="52">
        <v>-1.7992273231889344E-3</v>
      </c>
      <c r="GL25" s="51">
        <v>50039</v>
      </c>
      <c r="GM25" s="52">
        <v>1.2553455953800832E-2</v>
      </c>
      <c r="GO25" s="51">
        <v>43189</v>
      </c>
      <c r="GP25" s="52">
        <v>-3.5867077576218244E-3</v>
      </c>
    </row>
    <row r="26" spans="2:198" ht="14.45" x14ac:dyDescent="0.3">
      <c r="B26" s="42"/>
      <c r="C26" s="46" t="s">
        <v>333</v>
      </c>
      <c r="D26" s="46" t="s">
        <v>121</v>
      </c>
      <c r="E26" s="46" t="s">
        <v>397</v>
      </c>
      <c r="F26" s="47" t="s">
        <v>398</v>
      </c>
      <c r="G26" s="47">
        <v>42738</v>
      </c>
      <c r="H26" s="47">
        <v>43073</v>
      </c>
      <c r="I26" s="48">
        <v>-0.34974</v>
      </c>
      <c r="J26" s="48">
        <v>-0.33826000000000001</v>
      </c>
      <c r="K26" s="46" t="s">
        <v>124</v>
      </c>
      <c r="L26" s="49">
        <f t="shared" si="0"/>
        <v>-3.4399999999999999E-3</v>
      </c>
      <c r="N26" s="50" t="s">
        <v>399</v>
      </c>
      <c r="O26" s="51">
        <f>IFERROR(IF(RIGHT(N26, 1) = "D", WORKDAY($B$3, INT(LEFT(N26, LEN(N26)-1))),
                     IF(RIGHT(N26, 1) = "W",Business_Day($B$3 + 7 * INT(LEFT(N26, LEN(N26)-1)), "modified_following"),
                     IF(RIGHT(N26, 1) = "M",Business_Day(EDATE($B$3,  INT(LEFT(N26, LEN(N26)-1))), "modified_following"),
                     IF(RIGHT(N26, 1) = "Y",Business_Day(EDATE($B$3,  12 * INT(LEFT(N26, LEN(N26)-1))), "modified_following"),IF(RIGHT(N26, 1) = "Q",Business_Day(EDATE($B$3,  3*INT(LEFT(N26, LEN(N26)-1))), "modified_following"),
                    Business_Day(EDATE($B$3,  12 * INT(LEFT(N26, FIND("Y", N26)-1)) + INT(RIGHT(N26, LEN(N26) - FIND("Y", N26)))), "modified_following") ))))), "")</f>
        <v>43038</v>
      </c>
      <c r="P26" s="50" t="s">
        <v>400</v>
      </c>
      <c r="Q26" s="50" t="s">
        <v>401</v>
      </c>
      <c r="R26" s="46">
        <f>_xll.BDH(P26,$B$4,$B$3,$B$3)</f>
        <v>-0.34490999999999999</v>
      </c>
      <c r="S26" s="46">
        <f>_xll.BDH(Q26,$B$4,$B$3,$B$3)</f>
        <v>1.0029220000000001</v>
      </c>
      <c r="T26" s="52">
        <f>DF_ZC2(Date!$E$3,O26,S26,"Taux actuariels","actual/actual")</f>
        <v>-3.4971403551034008E-3</v>
      </c>
      <c r="W26" s="46" t="s">
        <v>402</v>
      </c>
      <c r="X26" s="46" t="s">
        <v>121</v>
      </c>
      <c r="Y26" s="46" t="s">
        <v>403</v>
      </c>
      <c r="Z26" s="47" t="s">
        <v>404</v>
      </c>
      <c r="AA26" s="47">
        <v>42738</v>
      </c>
      <c r="AB26" s="47">
        <v>43284</v>
      </c>
      <c r="AC26" s="48">
        <v>-0.36499999999999999</v>
      </c>
      <c r="AD26" s="48">
        <v>-0.35499999999999998</v>
      </c>
      <c r="AE26" s="46" t="s">
        <v>98</v>
      </c>
      <c r="AF26" s="49">
        <f t="shared" si="1"/>
        <v>-3.5999999999999999E-3</v>
      </c>
      <c r="AH26" s="50" t="s">
        <v>399</v>
      </c>
      <c r="AI26" s="51">
        <f>IFERROR(IF(RIGHT(AH26, 1) = "D", WORKDAY($B$3, INT(LEFT(AH26, LEN(AH26)-1))),
                     IF(RIGHT(AH26, 1) = "W",Business_Day($B$3 + 7 * INT(LEFT(AH26, LEN(AH26)-1)), "modified_following"),
                     IF(RIGHT(AH26, 1) = "M",Business_Day(EDATE($B$3,  INT(LEFT(AH26, LEN(AH26)-1))), "modified_following"),
                     IF(RIGHT(AH26, 1) = "Y",Business_Day(EDATE($B$3,  12 * INT(LEFT(AH26, LEN(AH26)-1))), "modified_following"),IF(RIGHT(AH26, 1) = "Q",Business_Day(EDATE($B$3,  3*INT(LEFT(AH26, LEN(AH26)-1))), "modified_following"),
                    Business_Day(EDATE($B$3,  12 * INT(LEFT(AH26, FIND("Y", AH26)-1)) + INT(RIGHT(AH26, LEN(AH26) - FIND("Y", AH26)))), "modified_following") ))))), "")</f>
        <v>43038</v>
      </c>
      <c r="AJ26" s="50" t="s">
        <v>405</v>
      </c>
      <c r="AK26" s="50" t="s">
        <v>406</v>
      </c>
      <c r="AL26" s="46">
        <f>_xll.BDH(AJ26,$B$4,$B$3,$B$3)</f>
        <v>-0.3669</v>
      </c>
      <c r="AM26" s="46">
        <f>_xll.BDH(AK26,$B$4,$B$3,$B$3)</f>
        <v>1.003109</v>
      </c>
      <c r="AN26" s="52">
        <f>DF_ZC2(Date!$E$3,AI26,AM26,"Taux actuariels","actual/actual")</f>
        <v>-3.7201845848089388E-3</v>
      </c>
      <c r="AP26" s="46" t="s">
        <v>325</v>
      </c>
      <c r="AQ26" s="46" t="s">
        <v>121</v>
      </c>
      <c r="AR26" s="46" t="s">
        <v>407</v>
      </c>
      <c r="AS26" s="47" t="s">
        <v>408</v>
      </c>
      <c r="AT26" s="47">
        <v>42738</v>
      </c>
      <c r="AU26" s="47">
        <v>43833</v>
      </c>
      <c r="AV26" s="48">
        <v>-0.22492999999999999</v>
      </c>
      <c r="AW26" s="48">
        <v>-0.21407000000000001</v>
      </c>
      <c r="AX26" s="46" t="s">
        <v>124</v>
      </c>
      <c r="AY26" s="49">
        <f t="shared" si="2"/>
        <v>-2.1949999999999999E-3</v>
      </c>
      <c r="BA26" s="50" t="s">
        <v>399</v>
      </c>
      <c r="BB26" s="51">
        <f>IFERROR(IF(RIGHT(BA26, 1) = "D", WORKDAY($B$3, INT(LEFT(BA26, LEN(BA26)-1))),
                     IF(RIGHT(BA26, 1) = "W",Business_Day($B$3 + 7 * INT(LEFT(BA26, LEN(BA26)-1)), "modified_following"),
                     IF(RIGHT(BA26, 1) = "M",Business_Day(EDATE($B$3,  INT(LEFT(BA26, LEN(BA26)-1))), "modified_following"),
                     IF(RIGHT(BA26, 1) = "Y",Business_Day(EDATE($B$3,  12 * INT(LEFT(BA26, LEN(BA26)-1))), "modified_following"),IF(RIGHT(BA26, 1) = "Q",Business_Day(EDATE($B$3,  3*INT(LEFT(BA26, LEN(BA26)-1))), "modified_following"),
                    Business_Day(EDATE($B$3,  12 * INT(LEFT(BA26, FIND("Y", BA26)-1)) + INT(RIGHT(BA26, LEN(BA26) - FIND("Y", BA26)))), "modified_following") ))))), "")</f>
        <v>43038</v>
      </c>
      <c r="BC26" s="50" t="s">
        <v>409</v>
      </c>
      <c r="BD26" s="50" t="s">
        <v>410</v>
      </c>
      <c r="BE26" s="46">
        <f>_xll.BDH(BC26,$B$4,$B$3,$B$3)</f>
        <v>-0.31113000000000002</v>
      </c>
      <c r="BF26" s="46">
        <f>_xll.BDH(BD26,$B$4,$B$3,$B$3)</f>
        <v>1.0025999999999999</v>
      </c>
      <c r="BG26" s="52">
        <f>DF_ZC2(Date!$E$3,BB26,BF26,"Taux actuariels","actual/actual")</f>
        <v>-3.1128603372543306E-3</v>
      </c>
      <c r="BH26" s="50">
        <v>2</v>
      </c>
      <c r="BI26" s="46" t="s">
        <v>300</v>
      </c>
      <c r="BJ26" s="46" t="s">
        <v>121</v>
      </c>
      <c r="BK26" s="46" t="s">
        <v>411</v>
      </c>
      <c r="BL26" s="47" t="s">
        <v>412</v>
      </c>
      <c r="BM26" s="47">
        <v>42738</v>
      </c>
      <c r="BN26" s="47">
        <v>43468</v>
      </c>
      <c r="BO26" s="48">
        <v>-0.17258999999999999</v>
      </c>
      <c r="BP26" s="48">
        <v>-0.14840999999999999</v>
      </c>
      <c r="BQ26" s="46" t="s">
        <v>124</v>
      </c>
      <c r="BR26" s="49">
        <f t="shared" si="3"/>
        <v>-1.6049999999999997E-3</v>
      </c>
      <c r="BS26" s="63">
        <f t="shared" ref="BS26:BS34" si="6">+BR26</f>
        <v>-1.6049999999999997E-3</v>
      </c>
      <c r="BT26" s="50" t="s">
        <v>399</v>
      </c>
      <c r="BU26" s="51">
        <f>IFERROR(IF(RIGHT(BT26, 1) = "D", WORKDAY($B$3, INT(LEFT(BT26, LEN(BT26)-1))),
                     IF(RIGHT(BT26, 1) = "W",Business_Day($B$3 + 7 * INT(LEFT(BT26, LEN(BT26)-1)), "modified_following"),
                     IF(RIGHT(BT26, 1) = "M",Business_Day(EDATE($B$3,  INT(LEFT(BT26, LEN(BT26)-1))), "modified_following"),
                     IF(RIGHT(BT26, 1) = "Y",Business_Day(EDATE($B$3,  12 * INT(LEFT(BT26, LEN(BT26)-1))), "modified_following"),IF(RIGHT(BT26, 1) = "Q",Business_Day(EDATE($B$3,  3*INT(LEFT(BT26, LEN(BT26)-1))), "modified_following"),
                    Business_Day(EDATE($B$3,  12 * INT(LEFT(BT26, FIND("Y", BT26)-1)) + INT(RIGHT(BT26, LEN(BT26) - FIND("Y", BT26)))), "modified_following") ))))), "")</f>
        <v>43038</v>
      </c>
      <c r="BV26" s="50" t="s">
        <v>413</v>
      </c>
      <c r="BW26" s="50" t="s">
        <v>414</v>
      </c>
      <c r="BX26" s="46">
        <f>_xll.BDH(BV26,$B$4,$B$3,$B$3)</f>
        <v>-0.21087</v>
      </c>
      <c r="BY26" s="46">
        <f>_xll.BDH(BW26,$B$4,$B$3,$B$3)</f>
        <v>1.0017609999999999</v>
      </c>
      <c r="BZ26" s="52">
        <f>DF_ZC2(Date!$E$3,BU26,BY26,"Taux actuariels","actual/actual")</f>
        <v>-2.1103071802431872E-3</v>
      </c>
      <c r="CB26" s="46" t="s">
        <v>415</v>
      </c>
      <c r="CC26" s="46" t="s">
        <v>121</v>
      </c>
      <c r="CD26" s="46" t="s">
        <v>301</v>
      </c>
      <c r="CE26" s="47" t="s">
        <v>302</v>
      </c>
      <c r="CF26" s="47">
        <v>42738</v>
      </c>
      <c r="CG26" s="47">
        <v>45294</v>
      </c>
      <c r="CH26" s="48">
        <v>0.42399999999999999</v>
      </c>
      <c r="CI26" s="48">
        <v>0.45400000000000001</v>
      </c>
      <c r="CJ26" s="46" t="s">
        <v>98</v>
      </c>
      <c r="CK26" s="49">
        <f t="shared" si="4"/>
        <v>4.3899999999999998E-3</v>
      </c>
      <c r="CL26" s="61">
        <v>4.4082003440562897E-3</v>
      </c>
      <c r="CN26" s="50" t="s">
        <v>399</v>
      </c>
      <c r="CO26" s="51">
        <f>IFERROR(IF(RIGHT(CN26, 1) = "D", WORKDAY($B$3, INT(LEFT(CN26, LEN(CN26)-1))),
                     IF(RIGHT(CN26, 1) = "W",Business_Day($B$3 + 7 * INT(LEFT(CN26, LEN(CN26)-1)), "modified_following"),
                     IF(RIGHT(CN26, 1) = "M",Business_Day(EDATE($B$3,  INT(LEFT(CN26, LEN(CN26)-1))), "modified_following"),
                     IF(RIGHT(CN26, 1) = "Y",Business_Day(EDATE($B$3,  12 * INT(LEFT(CN26, LEN(CN26)-1))), "modified_following"),IF(RIGHT(CN26, 1) = "Q",Business_Day(EDATE($B$3,  3*INT(LEFT(CN26, LEN(CN26)-1))), "modified_following"),
                    Business_Day(EDATE($B$3,  12 * INT(LEFT(CN26, FIND("Y", CN26)-1)) + INT(RIGHT(CN26, LEN(CN26) - FIND("Y", CN26)))), "modified_following") ))))), "")</f>
        <v>43038</v>
      </c>
      <c r="CP26" s="50" t="s">
        <v>416</v>
      </c>
      <c r="CQ26" s="50" t="s">
        <v>417</v>
      </c>
      <c r="CR26" s="46">
        <f>_xll.BDH(CP26,$B$4,$B$3,$B$3)</f>
        <v>-0.11978999999999999</v>
      </c>
      <c r="CS26" s="46">
        <f>_xll.BDH(CQ26,$B$4,$B$3,$B$3)</f>
        <v>1.0010129999999999</v>
      </c>
      <c r="CT26" s="52">
        <f>DF_ZC2(Date!$E$3,CO26,CS26,"Taux actuariels","actual/actual")</f>
        <v>-1.2149340454818969E-3</v>
      </c>
      <c r="CZ26" s="51">
        <v>43829</v>
      </c>
      <c r="DA26" s="52">
        <v>-2.1678439335649441E-3</v>
      </c>
      <c r="DB26" s="56"/>
      <c r="DC26" s="51">
        <v>43465</v>
      </c>
      <c r="DD26" s="52">
        <v>-1.5824846522469085E-3</v>
      </c>
      <c r="DF26" s="51">
        <v>51865</v>
      </c>
      <c r="DG26" s="52">
        <v>1.2979895551266992E-2</v>
      </c>
      <c r="DI26" s="51">
        <v>43280</v>
      </c>
      <c r="DJ26" s="52">
        <v>-3.5526854431571753E-3</v>
      </c>
      <c r="DN26" s="51">
        <v>43829</v>
      </c>
      <c r="DO26" s="52">
        <v>-2.1644500320001105E-3</v>
      </c>
      <c r="DQ26" s="51">
        <v>43465</v>
      </c>
      <c r="DR26" s="52">
        <v>-1.5812075550781526E-3</v>
      </c>
      <c r="DT26" s="51">
        <v>51865</v>
      </c>
      <c r="DU26" s="52">
        <v>1.3029106382271533E-2</v>
      </c>
      <c r="DW26" s="51">
        <v>43280</v>
      </c>
      <c r="DX26" s="52">
        <v>-3.5500775545283473E-3</v>
      </c>
      <c r="DZ26" s="51">
        <v>43829</v>
      </c>
      <c r="EA26" s="52">
        <v>-2.1664052574013773E-3</v>
      </c>
      <c r="EC26" s="51">
        <v>43465</v>
      </c>
      <c r="ED26" s="52">
        <v>-1.582004817104581E-3</v>
      </c>
      <c r="EH26" s="25" t="s">
        <v>0</v>
      </c>
      <c r="EI26" s="25" t="s">
        <v>24</v>
      </c>
      <c r="EJ26" s="25" t="s">
        <v>25</v>
      </c>
      <c r="EK26" s="25" t="s">
        <v>26</v>
      </c>
      <c r="EL26" s="25" t="s">
        <v>27</v>
      </c>
      <c r="EM26" s="25" t="s">
        <v>28</v>
      </c>
      <c r="EN26" s="25" t="s">
        <v>29</v>
      </c>
      <c r="EO26" s="25" t="s">
        <v>30</v>
      </c>
      <c r="EP26" s="25" t="s">
        <v>31</v>
      </c>
      <c r="EQ26" s="25" t="s">
        <v>37</v>
      </c>
      <c r="EV26" s="51">
        <v>43038</v>
      </c>
      <c r="EW26" s="52">
        <v>-1.1208318855938426E-2</v>
      </c>
      <c r="EX26">
        <f>interpol_lin_excel($O$13:$O$104,$T$13:$T$104,EV26)</f>
        <v>-3.4971403551034008E-3</v>
      </c>
      <c r="EY26" s="51">
        <v>43829</v>
      </c>
      <c r="EZ26" s="52">
        <v>-2.1770163374355113E-3</v>
      </c>
      <c r="FB26" s="51">
        <v>43465</v>
      </c>
      <c r="FC26" s="52">
        <v>-1.5843442536956599E-3</v>
      </c>
      <c r="FE26" s="51">
        <v>51865</v>
      </c>
      <c r="FF26" s="52">
        <v>1.2798833084811065E-2</v>
      </c>
      <c r="FH26" s="51">
        <v>43280</v>
      </c>
      <c r="FI26" s="52">
        <v>-3.5568121862907492E-3</v>
      </c>
      <c r="GC26" s="51">
        <v>43038</v>
      </c>
      <c r="GD26" s="52">
        <v>-7.9976589913617335E-3</v>
      </c>
      <c r="GF26" s="51">
        <v>43829</v>
      </c>
      <c r="GG26" s="52">
        <v>-2.1722921777182981E-3</v>
      </c>
      <c r="GI26" s="51">
        <v>43465</v>
      </c>
      <c r="GJ26" s="52">
        <v>-1.5823211774808744E-3</v>
      </c>
      <c r="GL26" s="51">
        <v>51865</v>
      </c>
      <c r="GM26" s="52">
        <v>1.2897011922425518E-2</v>
      </c>
      <c r="GO26" s="51">
        <v>43280</v>
      </c>
      <c r="GP26" s="52">
        <v>-3.5524843573922541E-3</v>
      </c>
    </row>
    <row r="27" spans="2:198" ht="14.45" x14ac:dyDescent="0.3">
      <c r="B27" s="42"/>
      <c r="C27" s="46" t="s">
        <v>275</v>
      </c>
      <c r="D27" s="46" t="s">
        <v>121</v>
      </c>
      <c r="E27" s="46" t="s">
        <v>418</v>
      </c>
      <c r="F27" s="47" t="s">
        <v>419</v>
      </c>
      <c r="G27" s="47">
        <v>42738</v>
      </c>
      <c r="H27" s="47">
        <v>43103</v>
      </c>
      <c r="I27" s="48">
        <v>-0.35133999999999999</v>
      </c>
      <c r="J27" s="48">
        <v>-0.33466000000000001</v>
      </c>
      <c r="K27" s="46" t="s">
        <v>124</v>
      </c>
      <c r="L27" s="49">
        <f t="shared" si="0"/>
        <v>-3.4299999999999999E-3</v>
      </c>
      <c r="N27" s="50" t="s">
        <v>420</v>
      </c>
      <c r="O27" s="51">
        <f>IFERROR(IF(RIGHT(N27, 1) = "D", WORKDAY($B$3, INT(LEFT(N27, LEN(N27)-1))),
                     IF(RIGHT(N27, 1) = "W",Business_Day($B$3 + 7 * INT(LEFT(N27, LEN(N27)-1)), "modified_following"),
                     IF(RIGHT(N27, 1) = "M",Business_Day(EDATE($B$3,  INT(LEFT(N27, LEN(N27)-1))), "modified_following"),
                     IF(RIGHT(N27, 1) = "Y",Business_Day(EDATE($B$3,  12 * INT(LEFT(N27, LEN(N27)-1))), "modified_following"),IF(RIGHT(N27, 1) = "Q",Business_Day(EDATE($B$3,  3*INT(LEFT(N27, LEN(N27)-1))), "modified_following"),
                    Business_Day(EDATE($B$3,  12 * INT(LEFT(N27, FIND("Y", N27)-1)) + INT(RIGHT(N27, LEN(N27) - FIND("Y", N27)))), "modified_following") ))))), "")</f>
        <v>43069</v>
      </c>
      <c r="P27" s="50" t="s">
        <v>421</v>
      </c>
      <c r="Q27" s="50" t="s">
        <v>422</v>
      </c>
      <c r="R27" s="46">
        <f>_xll.BDH(P27,$B$4,$B$3,$B$3)</f>
        <v>-0.34395999999999999</v>
      </c>
      <c r="S27" s="46">
        <f>_xll.BDH(Q27,$B$4,$B$3,$B$3)</f>
        <v>1.003212</v>
      </c>
      <c r="T27" s="52">
        <f>DF_ZC2(Date!$E$3,O27,S27,"Taux actuariels","actual/actual")</f>
        <v>-3.4879931375492168E-3</v>
      </c>
      <c r="W27" s="46" t="s">
        <v>423</v>
      </c>
      <c r="X27" s="46" t="s">
        <v>121</v>
      </c>
      <c r="Y27" s="46" t="s">
        <v>424</v>
      </c>
      <c r="Z27" s="47" t="s">
        <v>425</v>
      </c>
      <c r="AA27" s="47">
        <v>42738</v>
      </c>
      <c r="AB27" s="47">
        <v>43376</v>
      </c>
      <c r="AC27" s="48">
        <v>-0.36199999999999999</v>
      </c>
      <c r="AD27" s="48">
        <v>-0.35199999999999998</v>
      </c>
      <c r="AE27" s="46" t="s">
        <v>98</v>
      </c>
      <c r="AF27" s="49">
        <f t="shared" si="1"/>
        <v>-3.5699999999999998E-3</v>
      </c>
      <c r="AH27" s="50" t="s">
        <v>420</v>
      </c>
      <c r="AI27" s="51">
        <f>IFERROR(IF(RIGHT(AH27, 1) = "D", WORKDAY($B$3, INT(LEFT(AH27, LEN(AH27)-1))),
                     IF(RIGHT(AH27, 1) = "W",Business_Day($B$3 + 7 * INT(LEFT(AH27, LEN(AH27)-1)), "modified_following"),
                     IF(RIGHT(AH27, 1) = "M",Business_Day(EDATE($B$3,  INT(LEFT(AH27, LEN(AH27)-1))), "modified_following"),
                     IF(RIGHT(AH27, 1) = "Y",Business_Day(EDATE($B$3,  12 * INT(LEFT(AH27, LEN(AH27)-1))), "modified_following"),IF(RIGHT(AH27, 1) = "Q",Business_Day(EDATE($B$3,  3*INT(LEFT(AH27, LEN(AH27)-1))), "modified_following"),
                    Business_Day(EDATE($B$3,  12 * INT(LEFT(AH27, FIND("Y", AH27)-1)) + INT(RIGHT(AH27, LEN(AH27) - FIND("Y", AH27)))), "modified_following") ))))), "")</f>
        <v>43069</v>
      </c>
      <c r="AJ27" s="50" t="s">
        <v>426</v>
      </c>
      <c r="AK27" s="50" t="s">
        <v>427</v>
      </c>
      <c r="AL27" s="46">
        <f>_xll.BDH(AJ27,$B$4,$B$3,$B$3)</f>
        <v>-0.36595</v>
      </c>
      <c r="AM27" s="46">
        <f>_xll.BDH(AK27,$B$4,$B$3,$B$3)</f>
        <v>1.0034179999999999</v>
      </c>
      <c r="AN27" s="52">
        <f>DF_ZC2(Date!$E$3,AI27,AM27,"Taux actuariels","actual/actual")</f>
        <v>-3.7108977304484148E-3</v>
      </c>
      <c r="AP27" s="46" t="s">
        <v>348</v>
      </c>
      <c r="AQ27" s="46" t="s">
        <v>121</v>
      </c>
      <c r="AR27" s="46" t="s">
        <v>428</v>
      </c>
      <c r="AS27" s="47" t="s">
        <v>429</v>
      </c>
      <c r="AT27" s="47">
        <v>42738</v>
      </c>
      <c r="AU27" s="47">
        <v>44200</v>
      </c>
      <c r="AV27" s="48">
        <v>-0.15162</v>
      </c>
      <c r="AW27" s="48">
        <v>-0.14438000000000001</v>
      </c>
      <c r="AX27" s="46" t="s">
        <v>124</v>
      </c>
      <c r="AY27" s="49">
        <f t="shared" si="2"/>
        <v>-1.4800000000000002E-3</v>
      </c>
      <c r="BA27" s="50" t="s">
        <v>420</v>
      </c>
      <c r="BB27" s="51">
        <f>IFERROR(IF(RIGHT(BA27, 1) = "D", WORKDAY($B$3, INT(LEFT(BA27, LEN(BA27)-1))),
                     IF(RIGHT(BA27, 1) = "W",Business_Day($B$3 + 7 * INT(LEFT(BA27, LEN(BA27)-1)), "modified_following"),
                     IF(RIGHT(BA27, 1) = "M",Business_Day(EDATE($B$3,  INT(LEFT(BA27, LEN(BA27)-1))), "modified_following"),
                     IF(RIGHT(BA27, 1) = "Y",Business_Day(EDATE($B$3,  12 * INT(LEFT(BA27, LEN(BA27)-1))), "modified_following"),IF(RIGHT(BA27, 1) = "Q",Business_Day(EDATE($B$3,  3*INT(LEFT(BA27, LEN(BA27)-1))), "modified_following"),
                    Business_Day(EDATE($B$3,  12 * INT(LEFT(BA27, FIND("Y", BA27)-1)) + INT(RIGHT(BA27, LEN(BA27) - FIND("Y", BA27)))), "modified_following") ))))), "")</f>
        <v>43069</v>
      </c>
      <c r="BC27" s="50" t="s">
        <v>430</v>
      </c>
      <c r="BD27" s="50" t="s">
        <v>431</v>
      </c>
      <c r="BE27" s="46">
        <f>_xll.BDH(BC27,$B$4,$B$3,$B$3)</f>
        <v>-0.30808000000000002</v>
      </c>
      <c r="BF27" s="46">
        <f>_xll.BDH(BD27,$B$4,$B$3,$B$3)</f>
        <v>1.0028410000000001</v>
      </c>
      <c r="BG27" s="52">
        <f>DF_ZC2(Date!$E$3,BB27,BF27,"Taux actuariels","actual/actual")</f>
        <v>-3.0863071330029523E-3</v>
      </c>
      <c r="BH27" s="50">
        <v>3</v>
      </c>
      <c r="BI27" s="46" t="s">
        <v>325</v>
      </c>
      <c r="BJ27" s="46" t="s">
        <v>121</v>
      </c>
      <c r="BK27" s="46" t="s">
        <v>432</v>
      </c>
      <c r="BL27" s="47" t="s">
        <v>433</v>
      </c>
      <c r="BM27" s="47">
        <v>42738</v>
      </c>
      <c r="BN27" s="47">
        <v>43833</v>
      </c>
      <c r="BO27" s="48">
        <v>-0.10605000000000001</v>
      </c>
      <c r="BP27" s="48">
        <v>-9.3950000000000006E-2</v>
      </c>
      <c r="BQ27" s="46" t="s">
        <v>124</v>
      </c>
      <c r="BR27" s="49">
        <f t="shared" si="3"/>
        <v>-1E-3</v>
      </c>
      <c r="BS27" s="63">
        <f t="shared" si="6"/>
        <v>-1E-3</v>
      </c>
      <c r="BT27" s="50" t="s">
        <v>420</v>
      </c>
      <c r="BU27" s="51">
        <f>IFERROR(IF(RIGHT(BT27, 1) = "D", WORKDAY($B$3, INT(LEFT(BT27, LEN(BT27)-1))),
                     IF(RIGHT(BT27, 1) = "W",Business_Day($B$3 + 7 * INT(LEFT(BT27, LEN(BT27)-1)), "modified_following"),
                     IF(RIGHT(BT27, 1) = "M",Business_Day(EDATE($B$3,  INT(LEFT(BT27, LEN(BT27)-1))), "modified_following"),
                     IF(RIGHT(BT27, 1) = "Y",Business_Day(EDATE($B$3,  12 * INT(LEFT(BT27, LEN(BT27)-1))), "modified_following"),IF(RIGHT(BT27, 1) = "Q",Business_Day(EDATE($B$3,  3*INT(LEFT(BT27, LEN(BT27)-1))), "modified_following"),
                    Business_Day(EDATE($B$3,  12 * INT(LEFT(BT27, FIND("Y", BT27)-1)) + INT(RIGHT(BT27, LEN(BT27) - FIND("Y", BT27)))), "modified_following") ))))), "")</f>
        <v>43069</v>
      </c>
      <c r="BV27" s="50" t="s">
        <v>434</v>
      </c>
      <c r="BW27" s="50" t="s">
        <v>435</v>
      </c>
      <c r="BX27" s="46">
        <f>_xll.BDH(BV27,$B$4,$B$3,$B$3)</f>
        <v>-0.20635000000000001</v>
      </c>
      <c r="BY27" s="46">
        <f>_xll.BDH(BW27,$B$4,$B$3,$B$3)</f>
        <v>1.0019009999999999</v>
      </c>
      <c r="BZ27" s="52">
        <f>DF_ZC2(Date!$E$3,BU27,BY27,"Taux actuariels","actual/actual")</f>
        <v>-2.0671668009097921E-3</v>
      </c>
      <c r="CB27" s="46" t="s">
        <v>436</v>
      </c>
      <c r="CC27" s="46" t="s">
        <v>121</v>
      </c>
      <c r="CD27" s="46" t="s">
        <v>301</v>
      </c>
      <c r="CE27" s="47" t="s">
        <v>302</v>
      </c>
      <c r="CF27" s="47">
        <v>42738</v>
      </c>
      <c r="CG27" s="47">
        <v>45660</v>
      </c>
      <c r="CH27" s="48">
        <v>0.55389999999999995</v>
      </c>
      <c r="CI27" s="48">
        <v>0.57499999999999996</v>
      </c>
      <c r="CJ27" s="46" t="s">
        <v>98</v>
      </c>
      <c r="CK27" s="49">
        <f t="shared" si="4"/>
        <v>5.6444999999999993E-3</v>
      </c>
      <c r="CL27" s="61">
        <v>5.6085235849745287E-3</v>
      </c>
      <c r="CN27" s="50" t="s">
        <v>420</v>
      </c>
      <c r="CO27" s="51">
        <f>IFERROR(IF(RIGHT(CN27, 1) = "D", WORKDAY($B$3, INT(LEFT(CN27, LEN(CN27)-1))),
                     IF(RIGHT(CN27, 1) = "W",Business_Day($B$3 + 7 * INT(LEFT(CN27, LEN(CN27)-1)), "modified_following"),
                     IF(RIGHT(CN27, 1) = "M",Business_Day(EDATE($B$3,  INT(LEFT(CN27, LEN(CN27)-1))), "modified_following"),
                     IF(RIGHT(CN27, 1) = "Y",Business_Day(EDATE($B$3,  12 * INT(LEFT(CN27, LEN(CN27)-1))), "modified_following"),IF(RIGHT(CN27, 1) = "Q",Business_Day(EDATE($B$3,  3*INT(LEFT(CN27, LEN(CN27)-1))), "modified_following"),
                    Business_Day(EDATE($B$3,  12 * INT(LEFT(CN27, FIND("Y", CN27)-1)) + INT(RIGHT(CN27, LEN(CN27) - FIND("Y", CN27)))), "modified_following") ))))), "")</f>
        <v>43069</v>
      </c>
      <c r="CP27" s="50" t="s">
        <v>437</v>
      </c>
      <c r="CQ27" s="50" t="s">
        <v>438</v>
      </c>
      <c r="CR27" s="46">
        <f>_xll.BDH(CP27,$B$4,$B$3,$B$3)</f>
        <v>-0.10059</v>
      </c>
      <c r="CS27" s="46">
        <f>_xll.BDH(CQ27,$B$4,$B$3,$B$3)</f>
        <v>1.000937</v>
      </c>
      <c r="CT27" s="52">
        <f>DF_ZC2(Date!$E$3,CO27,CS27,"Taux actuariels","actual/actual")</f>
        <v>-1.0199286141074904E-3</v>
      </c>
      <c r="CZ27" s="51">
        <v>44195</v>
      </c>
      <c r="DA27" s="52">
        <v>-1.4635105873758861E-3</v>
      </c>
      <c r="DB27" s="56"/>
      <c r="DC27" s="51">
        <v>43829</v>
      </c>
      <c r="DD27" s="52">
        <v>-9.8936123851468718E-4</v>
      </c>
      <c r="DF27" s="51">
        <v>53692</v>
      </c>
      <c r="DG27" s="52">
        <v>1.3058982265692139E-2</v>
      </c>
      <c r="DI27" s="51">
        <v>43371</v>
      </c>
      <c r="DJ27" s="52">
        <v>-3.518873143353576E-3</v>
      </c>
      <c r="DN27" s="51">
        <v>44195</v>
      </c>
      <c r="DO27" s="52">
        <v>-1.4581972195387592E-3</v>
      </c>
      <c r="DQ27" s="51">
        <v>43829</v>
      </c>
      <c r="DR27" s="52">
        <v>-9.8704714098050658E-4</v>
      </c>
      <c r="DT27" s="51">
        <v>53692</v>
      </c>
      <c r="DU27" s="52">
        <v>1.3100905676764234E-2</v>
      </c>
      <c r="DW27" s="51">
        <v>43371</v>
      </c>
      <c r="DX27" s="52">
        <v>-3.5160144858644039E-3</v>
      </c>
      <c r="DZ27" s="51">
        <v>44195</v>
      </c>
      <c r="EA27" s="52">
        <v>-1.4610472066718771E-3</v>
      </c>
      <c r="EC27" s="51">
        <v>43829</v>
      </c>
      <c r="ED27" s="52">
        <v>-9.8835985977478594E-4</v>
      </c>
      <c r="EH27" s="30">
        <f>Date!E3</f>
        <v>42734</v>
      </c>
      <c r="EI27" s="31" t="s">
        <v>38</v>
      </c>
      <c r="EJ27" s="31" t="s">
        <v>39</v>
      </c>
      <c r="EK27" s="32" t="s">
        <v>40</v>
      </c>
      <c r="EL27" s="31" t="s">
        <v>41</v>
      </c>
      <c r="EM27" s="31" t="s">
        <v>58</v>
      </c>
      <c r="EN27" s="37" t="s">
        <v>40</v>
      </c>
      <c r="EO27" s="38" t="s">
        <v>42</v>
      </c>
      <c r="EP27" s="33" t="s">
        <v>59</v>
      </c>
      <c r="EQ27" s="31" t="s">
        <v>60</v>
      </c>
      <c r="EV27" s="51">
        <v>43069</v>
      </c>
      <c r="EW27" s="52">
        <v>-1.1309461921370945E-2</v>
      </c>
      <c r="EX27">
        <f>interpol_lin_excel($O$13:$O$104,$T$13:$T$104,EV27)</f>
        <v>-3.4879931375492168E-3</v>
      </c>
      <c r="EY27" s="51">
        <v>44195</v>
      </c>
      <c r="EZ27" s="52">
        <v>-1.4782746881024098E-3</v>
      </c>
      <c r="FB27" s="51">
        <v>43829</v>
      </c>
      <c r="FC27" s="52">
        <v>-9.9601126632951312E-4</v>
      </c>
      <c r="FE27" s="51">
        <v>53692</v>
      </c>
      <c r="FF27" s="52">
        <v>1.2900698036144954E-2</v>
      </c>
      <c r="FH27" s="51">
        <v>43371</v>
      </c>
      <c r="FI27" s="52">
        <v>-3.5258002282342886E-3</v>
      </c>
      <c r="GC27" s="51">
        <v>43069</v>
      </c>
      <c r="GD27" s="52">
        <v>-8.1180217709212465E-3</v>
      </c>
      <c r="GF27" s="51">
        <v>44195</v>
      </c>
      <c r="GG27" s="52">
        <v>-1.4714314757912593E-3</v>
      </c>
      <c r="GI27" s="51">
        <v>43829</v>
      </c>
      <c r="GJ27" s="52">
        <v>-9.9279725373223392E-4</v>
      </c>
      <c r="GL27" s="51">
        <v>53692</v>
      </c>
      <c r="GM27" s="52">
        <v>1.2987714843632247E-2</v>
      </c>
      <c r="GO27" s="51">
        <v>43371</v>
      </c>
      <c r="GP27" s="52">
        <v>-3.5211558368073528E-3</v>
      </c>
    </row>
    <row r="28" spans="2:198" ht="18" x14ac:dyDescent="0.35">
      <c r="B28" s="42"/>
      <c r="C28" s="46" t="s">
        <v>402</v>
      </c>
      <c r="D28" s="46" t="s">
        <v>121</v>
      </c>
      <c r="E28" s="46" t="s">
        <v>439</v>
      </c>
      <c r="F28" s="47" t="s">
        <v>440</v>
      </c>
      <c r="G28" s="47">
        <v>42738</v>
      </c>
      <c r="H28" s="47">
        <v>43284</v>
      </c>
      <c r="I28" s="48">
        <v>-0.35004999999999997</v>
      </c>
      <c r="J28" s="48">
        <v>-0.32795000000000002</v>
      </c>
      <c r="K28" s="46" t="s">
        <v>124</v>
      </c>
      <c r="L28" s="49">
        <f t="shared" si="0"/>
        <v>-3.3899999999999998E-3</v>
      </c>
      <c r="N28" s="50" t="s">
        <v>441</v>
      </c>
      <c r="O28" s="51">
        <f>IFERROR(IF(RIGHT(N28, 1) = "D", WORKDAY($B$3, INT(LEFT(N28, LEN(N28)-1))),
                     IF(RIGHT(N28, 1) = "W",Business_Day($B$3 + 7 * INT(LEFT(N28, LEN(N28)-1)), "modified_following"),
                     IF(RIGHT(N28, 1) = "M",Business_Day(EDATE($B$3,  INT(LEFT(N28, LEN(N28)-1))), "modified_following"),
                     IF(RIGHT(N28, 1) = "Y",Business_Day(EDATE($B$3,  12 * INT(LEFT(N28, LEN(N28)-1))), "modified_following"),IF(RIGHT(N28, 1) = "Q",Business_Day(EDATE($B$3,  3*INT(LEFT(N28, LEN(N28)-1))), "modified_following"),
                    Business_Day(EDATE($B$3,  12 * INT(LEFT(N28, FIND("Y", N28)-1)) + INT(RIGHT(N28, LEN(N28) - FIND("Y", N28)))), "modified_following") ))))), "")</f>
        <v>43098</v>
      </c>
      <c r="P28" s="50" t="s">
        <v>442</v>
      </c>
      <c r="Q28" s="50" t="s">
        <v>443</v>
      </c>
      <c r="R28" s="46">
        <f>_xll.BDH(P28,$B$4,$B$3,$B$3)</f>
        <v>-0.34300999999999998</v>
      </c>
      <c r="S28" s="46">
        <f>_xll.BDH(Q28,$B$4,$B$3,$B$3)</f>
        <v>1.00349</v>
      </c>
      <c r="T28" s="52">
        <f>DF_ZC2(Date!$E$3,O28,S28,"Taux actuariels","actual/actual")</f>
        <v>-3.4874524110073413E-3</v>
      </c>
      <c r="W28" s="46" t="s">
        <v>300</v>
      </c>
      <c r="X28" s="46" t="s">
        <v>121</v>
      </c>
      <c r="Y28" s="46" t="s">
        <v>444</v>
      </c>
      <c r="Z28" s="47" t="s">
        <v>445</v>
      </c>
      <c r="AA28" s="47">
        <v>42738</v>
      </c>
      <c r="AB28" s="47">
        <v>43468</v>
      </c>
      <c r="AC28" s="48">
        <v>-0.35599999999999998</v>
      </c>
      <c r="AD28" s="48">
        <v>-0.34599999999999997</v>
      </c>
      <c r="AE28" s="46" t="s">
        <v>98</v>
      </c>
      <c r="AF28" s="49">
        <f t="shared" si="1"/>
        <v>-3.5099999999999997E-3</v>
      </c>
      <c r="AH28" s="50" t="s">
        <v>441</v>
      </c>
      <c r="AI28" s="51">
        <f>IFERROR(IF(RIGHT(AH28, 1) = "D", WORKDAY($B$3, INT(LEFT(AH28, LEN(AH28)-1))),
                     IF(RIGHT(AH28, 1) = "W",Business_Day($B$3 + 7 * INT(LEFT(AH28, LEN(AH28)-1)), "modified_following"),
                     IF(RIGHT(AH28, 1) = "M",Business_Day(EDATE($B$3,  INT(LEFT(AH28, LEN(AH28)-1))), "modified_following"),
                     IF(RIGHT(AH28, 1) = "Y",Business_Day(EDATE($B$3,  12 * INT(LEFT(AH28, LEN(AH28)-1))), "modified_following"),IF(RIGHT(AH28, 1) = "Q",Business_Day(EDATE($B$3,  3*INT(LEFT(AH28, LEN(AH28)-1))), "modified_following"),
                    Business_Day(EDATE($B$3,  12 * INT(LEFT(AH28, FIND("Y", AH28)-1)) + INT(RIGHT(AH28, LEN(AH28) - FIND("Y", AH28)))), "modified_following") ))))), "")</f>
        <v>43098</v>
      </c>
      <c r="AJ28" s="50" t="s">
        <v>446</v>
      </c>
      <c r="AK28" s="50" t="s">
        <v>447</v>
      </c>
      <c r="AL28" s="46">
        <f>_xll.BDH(AJ28,$B$4,$B$3,$B$3)</f>
        <v>-0.36499999999999999</v>
      </c>
      <c r="AM28" s="46">
        <f>_xll.BDH(AK28,$B$4,$B$3,$B$3)</f>
        <v>1.0036639999999999</v>
      </c>
      <c r="AN28" s="52">
        <f>DF_ZC2(Date!$E$3,AI28,AM28,"Taux actuariels","actual/actual")</f>
        <v>-3.6606897760689261E-3</v>
      </c>
      <c r="AP28" s="46" t="s">
        <v>371</v>
      </c>
      <c r="AQ28" s="46" t="s">
        <v>121</v>
      </c>
      <c r="AR28" s="46" t="s">
        <v>448</v>
      </c>
      <c r="AS28" s="47" t="s">
        <v>449</v>
      </c>
      <c r="AT28" s="47">
        <v>42738</v>
      </c>
      <c r="AU28" s="47">
        <v>44564</v>
      </c>
      <c r="AV28" s="48">
        <v>-5.9610000000000003E-2</v>
      </c>
      <c r="AW28" s="48">
        <v>-4.7390000000000002E-2</v>
      </c>
      <c r="AX28" s="46" t="s">
        <v>124</v>
      </c>
      <c r="AY28" s="49">
        <f t="shared" si="2"/>
        <v>-5.350000000000001E-4</v>
      </c>
      <c r="BA28" s="50" t="s">
        <v>441</v>
      </c>
      <c r="BB28" s="51">
        <f>IFERROR(IF(RIGHT(BA28, 1) = "D", WORKDAY($B$3, INT(LEFT(BA28, LEN(BA28)-1))),
                     IF(RIGHT(BA28, 1) = "W",Business_Day($B$3 + 7 * INT(LEFT(BA28, LEN(BA28)-1)), "modified_following"),
                     IF(RIGHT(BA28, 1) = "M",Business_Day(EDATE($B$3,  INT(LEFT(BA28, LEN(BA28)-1))), "modified_following"),
                     IF(RIGHT(BA28, 1) = "Y",Business_Day(EDATE($B$3,  12 * INT(LEFT(BA28, LEN(BA28)-1))), "modified_following"),IF(RIGHT(BA28, 1) = "Q",Business_Day(EDATE($B$3,  3*INT(LEFT(BA28, LEN(BA28)-1))), "modified_following"),
                    Business_Day(EDATE($B$3,  12 * INT(LEFT(BA28, FIND("Y", BA28)-1)) + INT(RIGHT(BA28, LEN(BA28) - FIND("Y", BA28)))), "modified_following") ))))), "")</f>
        <v>43098</v>
      </c>
      <c r="BC28" s="50" t="s">
        <v>450</v>
      </c>
      <c r="BD28" s="50" t="s">
        <v>451</v>
      </c>
      <c r="BE28" s="46">
        <f>_xll.BDH(BC28,$B$4,$B$3,$B$3)</f>
        <v>-0.30608999999999997</v>
      </c>
      <c r="BF28" s="46">
        <f>_xll.BDH(BD28,$B$4,$B$3,$B$3)</f>
        <v>1.0030699999999999</v>
      </c>
      <c r="BG28" s="52">
        <f>DF_ZC2(Date!$E$3,BB28,BF28,"Taux actuariels","actual/actual")</f>
        <v>-3.069045285509997E-3</v>
      </c>
      <c r="BH28" s="50">
        <v>4</v>
      </c>
      <c r="BI28" s="46" t="s">
        <v>348</v>
      </c>
      <c r="BJ28" s="46" t="s">
        <v>121</v>
      </c>
      <c r="BK28" s="46" t="s">
        <v>452</v>
      </c>
      <c r="BL28" s="47" t="s">
        <v>453</v>
      </c>
      <c r="BM28" s="47">
        <v>42738</v>
      </c>
      <c r="BN28" s="47">
        <v>44200</v>
      </c>
      <c r="BO28" s="48">
        <v>-3.0110000000000001E-2</v>
      </c>
      <c r="BP28" s="48">
        <v>-1.5890000000000001E-2</v>
      </c>
      <c r="BQ28" s="46" t="s">
        <v>124</v>
      </c>
      <c r="BR28" s="49">
        <f t="shared" si="3"/>
        <v>-2.3000000000000001E-4</v>
      </c>
      <c r="BS28" s="63">
        <f t="shared" si="6"/>
        <v>-2.3000000000000001E-4</v>
      </c>
      <c r="BT28" s="50" t="s">
        <v>441</v>
      </c>
      <c r="BU28" s="51">
        <f>IFERROR(IF(RIGHT(BT28, 1) = "D", WORKDAY($B$3, INT(LEFT(BT28, LEN(BT28)-1))),
                     IF(RIGHT(BT28, 1) = "W",Business_Day($B$3 + 7 * INT(LEFT(BT28, LEN(BT28)-1)), "modified_following"),
                     IF(RIGHT(BT28, 1) = "M",Business_Day(EDATE($B$3,  INT(LEFT(BT28, LEN(BT28)-1))), "modified_following"),
                     IF(RIGHT(BT28, 1) = "Y",Business_Day(EDATE($B$3,  12 * INT(LEFT(BT28, LEN(BT28)-1))), "modified_following"),IF(RIGHT(BT28, 1) = "Q",Business_Day(EDATE($B$3,  3*INT(LEFT(BT28, LEN(BT28)-1))), "modified_following"),
                    Business_Day(EDATE($B$3,  12 * INT(LEFT(BT28, FIND("Y", BT28)-1)) + INT(RIGHT(BT28, LEN(BT28) - FIND("Y", BT28)))), "modified_following") ))))), "")</f>
        <v>43098</v>
      </c>
      <c r="BV28" s="50" t="s">
        <v>454</v>
      </c>
      <c r="BW28" s="50" t="s">
        <v>455</v>
      </c>
      <c r="BX28" s="46">
        <f>_xll.BDH(BV28,$B$4,$B$3,$B$3)</f>
        <v>-0.20301</v>
      </c>
      <c r="BY28" s="46">
        <f>_xll.BDH(BW28,$B$4,$B$3,$B$3)</f>
        <v>1.0020340000000001</v>
      </c>
      <c r="BZ28" s="52">
        <f>DF_ZC2(Date!$E$3,BU28,BY28,"Taux actuariels","actual/actual")</f>
        <v>-2.0354726580255056E-3</v>
      </c>
      <c r="CB28" s="46" t="s">
        <v>456</v>
      </c>
      <c r="CC28" s="46" t="s">
        <v>121</v>
      </c>
      <c r="CD28" s="46" t="s">
        <v>301</v>
      </c>
      <c r="CE28" s="47" t="s">
        <v>302</v>
      </c>
      <c r="CF28" s="47">
        <v>42738</v>
      </c>
      <c r="CG28" s="47">
        <v>46027</v>
      </c>
      <c r="CH28" s="48">
        <v>0.66690000000000005</v>
      </c>
      <c r="CI28" s="48">
        <v>0.68899999999999995</v>
      </c>
      <c r="CJ28" s="46" t="s">
        <v>98</v>
      </c>
      <c r="CK28" s="49">
        <f t="shared" si="4"/>
        <v>6.7795000000000008E-3</v>
      </c>
      <c r="CL28" s="61">
        <v>6.7382542024917551E-3</v>
      </c>
      <c r="CN28" s="50" t="s">
        <v>441</v>
      </c>
      <c r="CO28" s="51">
        <f>IFERROR(IF(RIGHT(CN28, 1) = "D", WORKDAY($B$3, INT(LEFT(CN28, LEN(CN28)-1))),
                     IF(RIGHT(CN28, 1) = "W",Business_Day($B$3 + 7 * INT(LEFT(CN28, LEN(CN28)-1)), "modified_following"),
                     IF(RIGHT(CN28, 1) = "M",Business_Day(EDATE($B$3,  INT(LEFT(CN28, LEN(CN28)-1))), "modified_following"),
                     IF(RIGHT(CN28, 1) = "Y",Business_Day(EDATE($B$3,  12 * INT(LEFT(CN28, LEN(CN28)-1))), "modified_following"),IF(RIGHT(CN28, 1) = "Q",Business_Day(EDATE($B$3,  3*INT(LEFT(CN28, LEN(CN28)-1))), "modified_following"),
                    Business_Day(EDATE($B$3,  12 * INT(LEFT(CN28, FIND("Y", CN28)-1)) + INT(RIGHT(CN28, LEN(CN28) - FIND("Y", CN28)))), "modified_following") ))))), "")</f>
        <v>43098</v>
      </c>
      <c r="CP28" s="50" t="s">
        <v>457</v>
      </c>
      <c r="CQ28" s="50" t="s">
        <v>458</v>
      </c>
      <c r="CR28" s="46">
        <f>_xll.BDH(CP28,$B$4,$B$3,$B$3)</f>
        <v>-8.3140000000000006E-2</v>
      </c>
      <c r="CS28" s="46">
        <f>_xll.BDH(CQ28,$B$4,$B$3,$B$3)</f>
        <v>1.0008319999999999</v>
      </c>
      <c r="CT28" s="52">
        <f>DF_ZC2(Date!$E$3,CO28,CS28,"Taux actuariels","actual/actual")</f>
        <v>-8.3360372255614212E-4</v>
      </c>
      <c r="CZ28" s="51">
        <v>44560</v>
      </c>
      <c r="DA28" s="52">
        <v>-5.3333272091494251E-4</v>
      </c>
      <c r="DB28" s="56"/>
      <c r="DC28" s="51">
        <v>44195</v>
      </c>
      <c r="DD28" s="52">
        <v>-2.315890667196768E-4</v>
      </c>
      <c r="DF28" s="51" t="e">
        <v>#N/A</v>
      </c>
      <c r="DG28" s="52" t="e">
        <v>#N/A</v>
      </c>
      <c r="DI28" s="51">
        <v>43465</v>
      </c>
      <c r="DJ28" s="52">
        <v>-3.457342547066341E-3</v>
      </c>
      <c r="DN28" s="51">
        <v>44560</v>
      </c>
      <c r="DO28" s="52">
        <v>-5.2444435574281693E-4</v>
      </c>
      <c r="DQ28" s="51">
        <v>44195</v>
      </c>
      <c r="DR28" s="52">
        <v>-2.2708699600600691E-4</v>
      </c>
      <c r="DT28" s="51" t="e">
        <v>#N/A</v>
      </c>
      <c r="DU28" s="52" t="e">
        <v>#N/A</v>
      </c>
      <c r="DW28" s="51">
        <v>43465</v>
      </c>
      <c r="DX28" s="52">
        <v>-3.4540356628076476E-3</v>
      </c>
      <c r="DZ28" s="51">
        <v>44560</v>
      </c>
      <c r="EA28" s="52">
        <v>-5.2906187853854958E-4</v>
      </c>
      <c r="EC28" s="51">
        <v>44195</v>
      </c>
      <c r="ED28" s="52">
        <v>-2.2946315096565229E-4</v>
      </c>
      <c r="EH28" s="22" t="s">
        <v>459</v>
      </c>
      <c r="EI28" s="6"/>
      <c r="EJ28" s="6"/>
      <c r="EK28" s="6"/>
      <c r="EL28" s="6"/>
      <c r="EM28" s="6"/>
      <c r="EN28" s="6"/>
      <c r="EO28" s="6"/>
      <c r="EP28" s="6"/>
      <c r="EQ28" s="23"/>
      <c r="EV28" s="51">
        <v>43098</v>
      </c>
      <c r="EW28" s="52">
        <v>-7.8747480976700396E-3</v>
      </c>
      <c r="EX28">
        <f>interpol_lin_excel($O$13:$O$104,$T$13:$T$104,EV28)</f>
        <v>-3.4874524110073413E-3</v>
      </c>
      <c r="EY28" s="51">
        <v>44560</v>
      </c>
      <c r="EZ28" s="52">
        <v>-5.5708813637239348E-4</v>
      </c>
      <c r="FB28" s="51">
        <v>44195</v>
      </c>
      <c r="FC28" s="52">
        <v>-2.4461839838448913E-4</v>
      </c>
      <c r="FE28" s="51" t="e">
        <v>#N/A</v>
      </c>
      <c r="FF28" s="52" t="e">
        <v>#N/A</v>
      </c>
      <c r="FH28" s="51">
        <v>43465</v>
      </c>
      <c r="FI28" s="52">
        <v>-3.461740261594144E-3</v>
      </c>
      <c r="GC28" s="51">
        <v>43098</v>
      </c>
      <c r="GD28" s="52">
        <v>-4.7107723212845599E-3</v>
      </c>
      <c r="GF28" s="51">
        <v>44560</v>
      </c>
      <c r="GG28" s="52">
        <v>-5.4628658841750373E-4</v>
      </c>
      <c r="GI28" s="51">
        <v>44195</v>
      </c>
      <c r="GJ28" s="52">
        <v>-2.388952535907349E-4</v>
      </c>
      <c r="GL28" s="58" t="e">
        <v>#N/A</v>
      </c>
      <c r="GM28" t="e">
        <v>#N/A</v>
      </c>
      <c r="GO28" s="51">
        <v>43465</v>
      </c>
      <c r="GP28" s="52">
        <v>-3.4564764283057073E-3</v>
      </c>
    </row>
    <row r="29" spans="2:198" x14ac:dyDescent="0.25">
      <c r="B29" s="42"/>
      <c r="C29" s="46" t="s">
        <v>300</v>
      </c>
      <c r="D29" s="46" t="s">
        <v>121</v>
      </c>
      <c r="E29" s="46" t="s">
        <v>460</v>
      </c>
      <c r="F29" s="47" t="s">
        <v>461</v>
      </c>
      <c r="G29" s="47">
        <v>42738</v>
      </c>
      <c r="H29" s="47">
        <v>43468</v>
      </c>
      <c r="I29" s="48">
        <v>-0.34808</v>
      </c>
      <c r="J29" s="48">
        <v>-0.31791999999999998</v>
      </c>
      <c r="K29" s="46" t="s">
        <v>124</v>
      </c>
      <c r="L29" s="49">
        <f t="shared" si="0"/>
        <v>-3.3299999999999996E-3</v>
      </c>
      <c r="N29" s="50" t="s">
        <v>462</v>
      </c>
      <c r="O29" s="51">
        <f>IFERROR(IF(RIGHT(N29, 1) = "D", WORKDAY($B$3, INT(LEFT(N29, LEN(N29)-1))),
                     IF(RIGHT(N29, 1) = "W",Business_Day($B$3 + 7 * INT(LEFT(N29, LEN(N29)-1)), "modified_following"),
                     IF(RIGHT(N29, 1) = "M",Business_Day(EDATE($B$3,  INT(LEFT(N29, LEN(N29)-1))), "modified_following"),
                     IF(RIGHT(N29, 1) = "Y",Business_Day(EDATE($B$3,  12 * INT(LEFT(N29, LEN(N29)-1))), "modified_following"),IF(RIGHT(N29, 1) = "Q",Business_Day(EDATE($B$3,  3*INT(LEFT(N29, LEN(N29)-1))), "modified_following"),
                    Business_Day(EDATE($B$3,  12 * INT(LEFT(N29, FIND("Y", N29)-1)) + INT(RIGHT(N29, LEN(N29) - FIND("Y", N29)))), "modified_following") ))))), "")</f>
        <v>43189</v>
      </c>
      <c r="P29" s="50" t="s">
        <v>463</v>
      </c>
      <c r="Q29" s="50" t="s">
        <v>464</v>
      </c>
      <c r="R29" s="46">
        <f>_xll.BDH(P29,$B$4,$B$3,$B$3)</f>
        <v>-0.34094999999999998</v>
      </c>
      <c r="S29" s="46">
        <f>_xll.BDH(Q29,$B$4,$B$3,$B$3)</f>
        <v>1.0043260000000001</v>
      </c>
      <c r="T29" s="52">
        <f>DF_ZC2(Date!$E$3,O29,S29,"Taux actuariels","actual/actual")</f>
        <v>-3.4568757825854668E-3</v>
      </c>
      <c r="W29" s="46" t="s">
        <v>325</v>
      </c>
      <c r="X29" s="46" t="s">
        <v>121</v>
      </c>
      <c r="Y29" s="46" t="s">
        <v>465</v>
      </c>
      <c r="Z29" s="47" t="s">
        <v>466</v>
      </c>
      <c r="AA29" s="47">
        <v>42738</v>
      </c>
      <c r="AB29" s="47">
        <v>43833</v>
      </c>
      <c r="AC29" s="48">
        <v>-0.32700000000000001</v>
      </c>
      <c r="AD29" s="48">
        <v>-0.307</v>
      </c>
      <c r="AE29" s="46" t="s">
        <v>98</v>
      </c>
      <c r="AF29" s="49">
        <f t="shared" si="1"/>
        <v>-3.1700000000000001E-3</v>
      </c>
      <c r="AH29" s="50" t="s">
        <v>462</v>
      </c>
      <c r="AI29" s="51">
        <f>IFERROR(IF(RIGHT(AH29, 1) = "D", WORKDAY($B$3, INT(LEFT(AH29, LEN(AH29)-1))),
                     IF(RIGHT(AH29, 1) = "W",Business_Day($B$3 + 7 * INT(LEFT(AH29, LEN(AH29)-1)), "modified_following"),
                     IF(RIGHT(AH29, 1) = "M",Business_Day(EDATE($B$3,  INT(LEFT(AH29, LEN(AH29)-1))), "modified_following"),
                     IF(RIGHT(AH29, 1) = "Y",Business_Day(EDATE($B$3,  12 * INT(LEFT(AH29, LEN(AH29)-1))), "modified_following"),IF(RIGHT(AH29, 1) = "Q",Business_Day(EDATE($B$3,  3*INT(LEFT(AH29, LEN(AH29)-1))), "modified_following"),
                    Business_Day(EDATE($B$3,  12 * INT(LEFT(AH29, FIND("Y", AH29)-1)) + INT(RIGHT(AH29, LEN(AH29) - FIND("Y", AH29)))), "modified_following") ))))), "")</f>
        <v>43189</v>
      </c>
      <c r="AJ29" s="50" t="s">
        <v>467</v>
      </c>
      <c r="AK29" s="50" t="s">
        <v>468</v>
      </c>
      <c r="AL29" s="46">
        <f>_xll.BDH(AJ29,$B$4,$B$3,$B$3)</f>
        <v>-0.36291000000000001</v>
      </c>
      <c r="AM29" s="46">
        <f>_xll.BDH(AK29,$B$4,$B$3,$B$3)</f>
        <v>1.0045550000000001</v>
      </c>
      <c r="AN29" s="52">
        <f>DF_ZC2(Date!$E$3,AI29,AM29,"Taux actuariels","actual/actual")</f>
        <v>-3.6391202425626323E-3</v>
      </c>
      <c r="AP29" s="46" t="s">
        <v>394</v>
      </c>
      <c r="AQ29" s="46" t="s">
        <v>121</v>
      </c>
      <c r="AR29" s="46" t="s">
        <v>469</v>
      </c>
      <c r="AS29" s="47" t="s">
        <v>470</v>
      </c>
      <c r="AT29" s="47">
        <v>42738</v>
      </c>
      <c r="AU29" s="47">
        <v>44929</v>
      </c>
      <c r="AV29" s="48">
        <v>5.5559999999999998E-2</v>
      </c>
      <c r="AW29" s="48">
        <v>6.4439999999999997E-2</v>
      </c>
      <c r="AX29" s="46" t="s">
        <v>124</v>
      </c>
      <c r="AY29" s="49">
        <f t="shared" si="2"/>
        <v>5.9999999999999995E-4</v>
      </c>
      <c r="BA29" s="50" t="s">
        <v>462</v>
      </c>
      <c r="BB29" s="51">
        <f>IFERROR(IF(RIGHT(BA29, 1) = "D", WORKDAY($B$3, INT(LEFT(BA29, LEN(BA29)-1))),
                     IF(RIGHT(BA29, 1) = "W",Business_Day($B$3 + 7 * INT(LEFT(BA29, LEN(BA29)-1)), "modified_following"),
                     IF(RIGHT(BA29, 1) = "M",Business_Day(EDATE($B$3,  INT(LEFT(BA29, LEN(BA29)-1))), "modified_following"),
                     IF(RIGHT(BA29, 1) = "Y",Business_Day(EDATE($B$3,  12 * INT(LEFT(BA29, LEN(BA29)-1))), "modified_following"),IF(RIGHT(BA29, 1) = "Q",Business_Day(EDATE($B$3,  3*INT(LEFT(BA29, LEN(BA29)-1))), "modified_following"),
                    Business_Day(EDATE($B$3,  12 * INT(LEFT(BA29, FIND("Y", BA29)-1)) + INT(RIGHT(BA29, LEN(BA29) - FIND("Y", BA29)))), "modified_following") ))))), "")</f>
        <v>43189</v>
      </c>
      <c r="BC29" s="50" t="s">
        <v>471</v>
      </c>
      <c r="BD29" s="50" t="s">
        <v>472</v>
      </c>
      <c r="BE29" s="46">
        <f>_xll.BDH(BC29,$B$4,$B$3,$B$3)</f>
        <v>-0.29768</v>
      </c>
      <c r="BF29" s="46">
        <f>_xll.BDH(BD29,$B$4,$B$3,$B$3)</f>
        <v>1.0037339999999999</v>
      </c>
      <c r="BG29" s="52">
        <f>DF_ZC2(Date!$E$3,BB29,BF29,"Taux actuariels","actual/actual")</f>
        <v>-2.9853987676110583E-3</v>
      </c>
      <c r="BH29" s="50">
        <v>5</v>
      </c>
      <c r="BI29" s="46" t="s">
        <v>371</v>
      </c>
      <c r="BJ29" s="46" t="s">
        <v>121</v>
      </c>
      <c r="BK29" s="46" t="s">
        <v>473</v>
      </c>
      <c r="BL29" s="47" t="s">
        <v>474</v>
      </c>
      <c r="BM29" s="47">
        <v>42738</v>
      </c>
      <c r="BN29" s="47">
        <v>44564</v>
      </c>
      <c r="BO29" s="48">
        <v>7.3450000000000001E-2</v>
      </c>
      <c r="BP29" s="48">
        <v>8.0549999999999997E-2</v>
      </c>
      <c r="BQ29" s="46" t="s">
        <v>124</v>
      </c>
      <c r="BR29" s="49">
        <f t="shared" si="3"/>
        <v>7.6999999999999996E-4</v>
      </c>
      <c r="BS29" s="63">
        <f t="shared" si="6"/>
        <v>7.6999999999999996E-4</v>
      </c>
      <c r="BT29" s="50" t="s">
        <v>462</v>
      </c>
      <c r="BU29" s="51">
        <f>IFERROR(IF(RIGHT(BT29, 1) = "D", WORKDAY($B$3, INT(LEFT(BT29, LEN(BT29)-1))),
                     IF(RIGHT(BT29, 1) = "W",Business_Day($B$3 + 7 * INT(LEFT(BT29, LEN(BT29)-1)), "modified_following"),
                     IF(RIGHT(BT29, 1) = "M",Business_Day(EDATE($B$3,  INT(LEFT(BT29, LEN(BT29)-1))), "modified_following"),
                     IF(RIGHT(BT29, 1) = "Y",Business_Day(EDATE($B$3,  12 * INT(LEFT(BT29, LEN(BT29)-1))), "modified_following"),IF(RIGHT(BT29, 1) = "Q",Business_Day(EDATE($B$3,  3*INT(LEFT(BT29, LEN(BT29)-1))), "modified_following"),
                    Business_Day(EDATE($B$3,  12 * INT(LEFT(BT29, FIND("Y", BT29)-1)) + INT(RIGHT(BT29, LEN(BT29) - FIND("Y", BT29)))), "modified_following") ))))), "")</f>
        <v>43189</v>
      </c>
      <c r="BV29" s="50" t="s">
        <v>475</v>
      </c>
      <c r="BW29" s="50" t="s">
        <v>476</v>
      </c>
      <c r="BX29" s="46">
        <f>_xll.BDH(BV29,$B$4,$B$3,$B$3)</f>
        <v>-0.19237000000000001</v>
      </c>
      <c r="BY29" s="46">
        <f>_xll.BDH(BW29,$B$4,$B$3,$B$3)</f>
        <v>1.00241</v>
      </c>
      <c r="BZ29" s="52">
        <f>DF_ZC2(Date!$E$3,BU29,BY29,"Taux actuariels","actual/actual")</f>
        <v>-1.9291308384085104E-3</v>
      </c>
      <c r="CB29" s="46" t="s">
        <v>477</v>
      </c>
      <c r="CC29" s="46" t="s">
        <v>121</v>
      </c>
      <c r="CD29" s="46" t="s">
        <v>301</v>
      </c>
      <c r="CE29" s="47" t="s">
        <v>302</v>
      </c>
      <c r="CF29" s="47">
        <v>42738</v>
      </c>
      <c r="CG29" s="47">
        <v>46391</v>
      </c>
      <c r="CH29" s="48">
        <v>0.77700000000000002</v>
      </c>
      <c r="CI29" s="48">
        <v>0.77700000000000002</v>
      </c>
      <c r="CJ29" s="46" t="s">
        <v>98</v>
      </c>
      <c r="CK29" s="49">
        <f t="shared" si="4"/>
        <v>7.77E-3</v>
      </c>
      <c r="CL29" s="61">
        <v>7.7629566229800561E-3</v>
      </c>
      <c r="CN29" s="50" t="s">
        <v>462</v>
      </c>
      <c r="CO29" s="51">
        <f>IFERROR(IF(RIGHT(CN29, 1) = "D", WORKDAY($B$3, INT(LEFT(CN29, LEN(CN29)-1))),
                     IF(RIGHT(CN29, 1) = "W",Business_Day($B$3 + 7 * INT(LEFT(CN29, LEN(CN29)-1)), "modified_following"),
                     IF(RIGHT(CN29, 1) = "M",Business_Day(EDATE($B$3,  INT(LEFT(CN29, LEN(CN29)-1))), "modified_following"),
                     IF(RIGHT(CN29, 1) = "Y",Business_Day(EDATE($B$3,  12 * INT(LEFT(CN29, LEN(CN29)-1))), "modified_following"),IF(RIGHT(CN29, 1) = "Q",Business_Day(EDATE($B$3,  3*INT(LEFT(CN29, LEN(CN29)-1))), "modified_following"),
                    Business_Day(EDATE($B$3,  12 * INT(LEFT(CN29, FIND("Y", CN29)-1)) + INT(RIGHT(CN29, LEN(CN29) - FIND("Y", CN29)))), "modified_following") ))))), "")</f>
        <v>43189</v>
      </c>
      <c r="CP29" s="50" t="s">
        <v>478</v>
      </c>
      <c r="CQ29" s="50" t="s">
        <v>479</v>
      </c>
      <c r="CR29" s="46">
        <f>_xll.BDH(CP29,$B$4,$B$3,$B$3)</f>
        <v>-7.0709999999999995E-2</v>
      </c>
      <c r="CS29" s="46">
        <f>_xll.BDH(CQ29,$B$4,$B$3,$B$3)</f>
        <v>1.000885</v>
      </c>
      <c r="CT29" s="52">
        <f>DF_ZC2(Date!$E$3,CO29,CS29,"Taux actuariels","actual/actual")</f>
        <v>-7.0938787750907117E-4</v>
      </c>
      <c r="CZ29" s="51">
        <v>44925</v>
      </c>
      <c r="DA29" s="52">
        <v>5.8783588493373055E-4</v>
      </c>
      <c r="DB29" s="56"/>
      <c r="DC29" s="51">
        <v>44560</v>
      </c>
      <c r="DD29" s="52">
        <v>7.5305966713393397E-4</v>
      </c>
      <c r="DF29" s="51" t="e">
        <v>#N/A</v>
      </c>
      <c r="DG29" s="52" t="e">
        <v>#N/A</v>
      </c>
      <c r="DI29" s="51">
        <v>43829</v>
      </c>
      <c r="DJ29" s="52">
        <v>-3.1276088686672922E-3</v>
      </c>
      <c r="DN29" s="51">
        <v>44925</v>
      </c>
      <c r="DO29" s="52">
        <v>6.0205799999218793E-4</v>
      </c>
      <c r="DQ29" s="51">
        <v>44560</v>
      </c>
      <c r="DR29" s="52">
        <v>7.6160536042127881E-4</v>
      </c>
      <c r="DT29" s="51" t="e">
        <v>#N/A</v>
      </c>
      <c r="DU29" s="52" t="e">
        <v>#N/A</v>
      </c>
      <c r="DW29" s="51">
        <v>43829</v>
      </c>
      <c r="DX29" s="52">
        <v>-3.1235820651636555E-3</v>
      </c>
      <c r="DZ29" s="51">
        <v>44925</v>
      </c>
      <c r="EA29" s="52">
        <v>5.9474277017637742E-4</v>
      </c>
      <c r="EC29" s="51">
        <v>44560</v>
      </c>
      <c r="ED29" s="52">
        <v>7.5721157355075207E-4</v>
      </c>
      <c r="EH29" s="25" t="s">
        <v>0</v>
      </c>
      <c r="EI29" s="25" t="s">
        <v>24</v>
      </c>
      <c r="EJ29" s="25" t="s">
        <v>25</v>
      </c>
      <c r="EK29" s="25" t="s">
        <v>26</v>
      </c>
      <c r="EL29" s="25" t="s">
        <v>27</v>
      </c>
      <c r="EM29" s="25" t="s">
        <v>28</v>
      </c>
      <c r="EN29" s="25" t="s">
        <v>29</v>
      </c>
      <c r="EO29" s="25" t="s">
        <v>30</v>
      </c>
      <c r="EP29" s="25" t="s">
        <v>31</v>
      </c>
      <c r="EQ29" s="25" t="s">
        <v>37</v>
      </c>
      <c r="EV29" s="51">
        <v>43465</v>
      </c>
      <c r="EW29" s="52">
        <v>-7.6824008169488946E-3</v>
      </c>
      <c r="EX29">
        <f>interpol_lin_excel($O$13:$O$104,$T$13:$T$104,EV29)</f>
        <v>-3.3717375418205187E-3</v>
      </c>
      <c r="EY29" s="51">
        <v>44925</v>
      </c>
      <c r="EZ29" s="52">
        <v>5.5105088100227946E-4</v>
      </c>
      <c r="FB29" s="51">
        <v>44560</v>
      </c>
      <c r="FC29" s="52">
        <v>7.2992890602922346E-4</v>
      </c>
      <c r="FE29" s="51" t="e">
        <v>#N/A</v>
      </c>
      <c r="FF29" s="52" t="e">
        <v>#N/A</v>
      </c>
      <c r="FH29" s="51">
        <v>43829</v>
      </c>
      <c r="FI29" s="52">
        <v>-3.1383468582654507E-3</v>
      </c>
      <c r="GC29" s="51">
        <v>43465</v>
      </c>
      <c r="GD29" s="52">
        <v>-4.5775307377228418E-3</v>
      </c>
      <c r="GF29" s="51">
        <v>44925</v>
      </c>
      <c r="GG29" s="52">
        <v>5.6794157841322734E-4</v>
      </c>
      <c r="GI29" s="51">
        <v>44560</v>
      </c>
      <c r="GJ29" s="52">
        <v>7.4017679225511551E-4</v>
      </c>
      <c r="GL29" s="58" t="e">
        <v>#N/A</v>
      </c>
      <c r="GM29" t="e">
        <v>#N/A</v>
      </c>
      <c r="GO29" s="51">
        <v>43829</v>
      </c>
      <c r="GP29" s="52">
        <v>-3.132558710180961E-3</v>
      </c>
    </row>
    <row r="30" spans="2:198" x14ac:dyDescent="0.25">
      <c r="B30" s="42"/>
      <c r="C30" s="46" t="s">
        <v>480</v>
      </c>
      <c r="D30" s="46" t="s">
        <v>121</v>
      </c>
      <c r="E30" s="46" t="s">
        <v>481</v>
      </c>
      <c r="F30" s="47" t="s">
        <v>482</v>
      </c>
      <c r="G30" s="47">
        <v>42738</v>
      </c>
      <c r="H30" s="47">
        <v>43649</v>
      </c>
      <c r="I30" s="48">
        <v>-0.3256</v>
      </c>
      <c r="J30" s="48">
        <v>-0.31540000000000001</v>
      </c>
      <c r="K30" s="46" t="s">
        <v>124</v>
      </c>
      <c r="L30" s="49">
        <f t="shared" si="0"/>
        <v>-3.2049999999999999E-3</v>
      </c>
      <c r="N30" s="50" t="s">
        <v>483</v>
      </c>
      <c r="O30" s="51">
        <f>IFERROR(IF(RIGHT(N30, 1) = "D", WORKDAY($B$3, INT(LEFT(N30, LEN(N30)-1))),
                     IF(RIGHT(N30, 1) = "W",Business_Day($B$3 + 7 * INT(LEFT(N30, LEN(N30)-1)), "modified_following"),
                     IF(RIGHT(N30, 1) = "M",Business_Day(EDATE($B$3,  INT(LEFT(N30, LEN(N30)-1))), "modified_following"),
                     IF(RIGHT(N30, 1) = "Y",Business_Day(EDATE($B$3,  12 * INT(LEFT(N30, LEN(N30)-1))), "modified_following"),IF(RIGHT(N30, 1) = "Q",Business_Day(EDATE($B$3,  3*INT(LEFT(N30, LEN(N30)-1))), "modified_following"),
                    Business_Day(EDATE($B$3,  12 * INT(LEFT(N30, FIND("Y", N30)-1)) + INT(RIGHT(N30, LEN(N30) - FIND("Y", N30)))), "modified_following") ))))), "")</f>
        <v>43280</v>
      </c>
      <c r="P30" s="50" t="s">
        <v>484</v>
      </c>
      <c r="Q30" s="50" t="s">
        <v>485</v>
      </c>
      <c r="R30" s="46">
        <f>_xll.BDH(P30,$B$4,$B$3,$B$3)</f>
        <v>-0.33892</v>
      </c>
      <c r="S30" s="46">
        <f>_xll.BDH(Q30,$B$4,$B$3,$B$3)</f>
        <v>1.0051619999999999</v>
      </c>
      <c r="T30" s="52">
        <f>DF_ZC2(Date!$E$3,O30,S30,"Taux actuariels","actual/actual")</f>
        <v>-3.4360293368340677E-3</v>
      </c>
      <c r="W30" s="46" t="s">
        <v>348</v>
      </c>
      <c r="X30" s="46" t="s">
        <v>121</v>
      </c>
      <c r="Y30" s="46" t="s">
        <v>486</v>
      </c>
      <c r="Z30" s="47" t="s">
        <v>487</v>
      </c>
      <c r="AA30" s="47">
        <v>42738</v>
      </c>
      <c r="AB30" s="47">
        <v>44200</v>
      </c>
      <c r="AC30" s="48">
        <v>-0.26900000000000002</v>
      </c>
      <c r="AD30" s="48">
        <v>-0.249</v>
      </c>
      <c r="AE30" s="46" t="s">
        <v>98</v>
      </c>
      <c r="AF30" s="49">
        <f t="shared" si="1"/>
        <v>-2.5900000000000003E-3</v>
      </c>
      <c r="AH30" s="50" t="s">
        <v>483</v>
      </c>
      <c r="AI30" s="51">
        <f>IFERROR(IF(RIGHT(AH30, 1) = "D", WORKDAY($B$3, INT(LEFT(AH30, LEN(AH30)-1))),
                     IF(RIGHT(AH30, 1) = "W",Business_Day($B$3 + 7 * INT(LEFT(AH30, LEN(AH30)-1)), "modified_following"),
                     IF(RIGHT(AH30, 1) = "M",Business_Day(EDATE($B$3,  INT(LEFT(AH30, LEN(AH30)-1))), "modified_following"),
                     IF(RIGHT(AH30, 1) = "Y",Business_Day(EDATE($B$3,  12 * INT(LEFT(AH30, LEN(AH30)-1))), "modified_following"),IF(RIGHT(AH30, 1) = "Q",Business_Day(EDATE($B$3,  3*INT(LEFT(AH30, LEN(AH30)-1))), "modified_following"),
                    Business_Day(EDATE($B$3,  12 * INT(LEFT(AH30, FIND("Y", AH30)-1)) + INT(RIGHT(AH30, LEN(AH30) - FIND("Y", AH30)))), "modified_following") ))))), "")</f>
        <v>43280</v>
      </c>
      <c r="AJ30" s="50" t="s">
        <v>488</v>
      </c>
      <c r="AK30" s="50" t="s">
        <v>489</v>
      </c>
      <c r="AL30" s="46">
        <f>_xll.BDH(AJ30,$B$4,$B$3,$B$3)</f>
        <v>-0.3599</v>
      </c>
      <c r="AM30" s="46">
        <f>_xll.BDH(AK30,$B$4,$B$3,$B$3)</f>
        <v>1.005423</v>
      </c>
      <c r="AN30" s="52">
        <f>DF_ZC2(Date!$E$3,AI30,AM30,"Taux actuariels","actual/actual")</f>
        <v>-3.6089791629024814E-3</v>
      </c>
      <c r="AP30" s="46" t="s">
        <v>415</v>
      </c>
      <c r="AQ30" s="46" t="s">
        <v>121</v>
      </c>
      <c r="AR30" s="46" t="s">
        <v>490</v>
      </c>
      <c r="AS30" s="47" t="s">
        <v>491</v>
      </c>
      <c r="AT30" s="47">
        <v>42738</v>
      </c>
      <c r="AU30" s="47">
        <v>45294</v>
      </c>
      <c r="AV30" s="48">
        <v>0.18362999999999999</v>
      </c>
      <c r="AW30" s="48">
        <v>0.19137000000000001</v>
      </c>
      <c r="AX30" s="46" t="s">
        <v>124</v>
      </c>
      <c r="AY30" s="49">
        <f t="shared" si="2"/>
        <v>1.8749999999999999E-3</v>
      </c>
      <c r="BA30" s="50" t="s">
        <v>483</v>
      </c>
      <c r="BB30" s="51">
        <f>IFERROR(IF(RIGHT(BA30, 1) = "D", WORKDAY($B$3, INT(LEFT(BA30, LEN(BA30)-1))),
                     IF(RIGHT(BA30, 1) = "W",Business_Day($B$3 + 7 * INT(LEFT(BA30, LEN(BA30)-1)), "modified_following"),
                     IF(RIGHT(BA30, 1) = "M",Business_Day(EDATE($B$3,  INT(LEFT(BA30, LEN(BA30)-1))), "modified_following"),
                     IF(RIGHT(BA30, 1) = "Y",Business_Day(EDATE($B$3,  12 * INT(LEFT(BA30, LEN(BA30)-1))), "modified_following"),IF(RIGHT(BA30, 1) = "Q",Business_Day(EDATE($B$3,  3*INT(LEFT(BA30, LEN(BA30)-1))), "modified_following"),
                    Business_Day(EDATE($B$3,  12 * INT(LEFT(BA30, FIND("Y", BA30)-1)) + INT(RIGHT(BA30, LEN(BA30) - FIND("Y", BA30)))), "modified_following") ))))), "")</f>
        <v>43280</v>
      </c>
      <c r="BC30" s="50" t="s">
        <v>492</v>
      </c>
      <c r="BD30" s="50" t="s">
        <v>493</v>
      </c>
      <c r="BE30" s="46">
        <f>_xll.BDH(BC30,$B$4,$B$3,$B$3)</f>
        <v>-0.28947000000000001</v>
      </c>
      <c r="BF30" s="46">
        <f>_xll.BDH(BD30,$B$4,$B$3,$B$3)</f>
        <v>1.0043580000000001</v>
      </c>
      <c r="BG30" s="52">
        <f>DF_ZC2(Date!$E$3,BB30,BF30,"Taux actuariels","actual/actual")</f>
        <v>-2.902793107321E-3</v>
      </c>
      <c r="BH30" s="50">
        <v>6</v>
      </c>
      <c r="BI30" s="46" t="s">
        <v>394</v>
      </c>
      <c r="BJ30" s="46" t="s">
        <v>121</v>
      </c>
      <c r="BK30" s="46" t="s">
        <v>494</v>
      </c>
      <c r="BL30" s="47" t="s">
        <v>495</v>
      </c>
      <c r="BM30" s="47">
        <v>42738</v>
      </c>
      <c r="BN30" s="47">
        <v>44929</v>
      </c>
      <c r="BO30" s="48">
        <v>0.18590000000000001</v>
      </c>
      <c r="BP30" s="48">
        <v>0.1961</v>
      </c>
      <c r="BQ30" s="46" t="s">
        <v>124</v>
      </c>
      <c r="BR30" s="49">
        <f t="shared" si="3"/>
        <v>1.91E-3</v>
      </c>
      <c r="BS30" s="63">
        <f t="shared" si="6"/>
        <v>1.91E-3</v>
      </c>
      <c r="BT30" s="50" t="s">
        <v>483</v>
      </c>
      <c r="BU30" s="51">
        <f>IFERROR(IF(RIGHT(BT30, 1) = "D", WORKDAY($B$3, INT(LEFT(BT30, LEN(BT30)-1))),
                     IF(RIGHT(BT30, 1) = "W",Business_Day($B$3 + 7 * INT(LEFT(BT30, LEN(BT30)-1)), "modified_following"),
                     IF(RIGHT(BT30, 1) = "M",Business_Day(EDATE($B$3,  INT(LEFT(BT30, LEN(BT30)-1))), "modified_following"),
                     IF(RIGHT(BT30, 1) = "Y",Business_Day(EDATE($B$3,  12 * INT(LEFT(BT30, LEN(BT30)-1))), "modified_following"),IF(RIGHT(BT30, 1) = "Q",Business_Day(EDATE($B$3,  3*INT(LEFT(BT30, LEN(BT30)-1))), "modified_following"),
                    Business_Day(EDATE($B$3,  12 * INT(LEFT(BT30, FIND("Y", BT30)-1)) + INT(RIGHT(BT30, LEN(BT30) - FIND("Y", BT30)))), "modified_following") ))))), "")</f>
        <v>43280</v>
      </c>
      <c r="BV30" s="50" t="s">
        <v>496</v>
      </c>
      <c r="BW30" s="50" t="s">
        <v>497</v>
      </c>
      <c r="BX30" s="46">
        <f>_xll.BDH(BV30,$B$4,$B$3,$B$3)</f>
        <v>-0.18192</v>
      </c>
      <c r="BY30" s="46">
        <f>_xll.BDH(BW30,$B$4,$B$3,$B$3)</f>
        <v>1.0027349999999999</v>
      </c>
      <c r="BZ30" s="52">
        <f>DF_ZC2(Date!$E$3,BU30,BY30,"Taux actuariels","actual/actual")</f>
        <v>-1.8241991780375555E-3</v>
      </c>
      <c r="CB30" s="46" t="s">
        <v>498</v>
      </c>
      <c r="CC30" s="46" t="s">
        <v>121</v>
      </c>
      <c r="CD30" s="46" t="s">
        <v>301</v>
      </c>
      <c r="CE30" s="47" t="s">
        <v>302</v>
      </c>
      <c r="CF30" s="47">
        <v>42738</v>
      </c>
      <c r="CG30" s="47">
        <v>47121</v>
      </c>
      <c r="CH30" s="48">
        <v>0.93</v>
      </c>
      <c r="CI30" s="48">
        <v>0.96</v>
      </c>
      <c r="CJ30" s="46" t="s">
        <v>98</v>
      </c>
      <c r="CK30" s="49">
        <f t="shared" si="4"/>
        <v>9.4500000000000001E-3</v>
      </c>
      <c r="CL30" s="61">
        <v>9.4466644925434232E-3</v>
      </c>
      <c r="CN30" s="50" t="s">
        <v>483</v>
      </c>
      <c r="CO30" s="51">
        <f>IFERROR(IF(RIGHT(CN30, 1) = "D", WORKDAY($B$3, INT(LEFT(CN30, LEN(CN30)-1))),
                     IF(RIGHT(CN30, 1) = "W",Business_Day($B$3 + 7 * INT(LEFT(CN30, LEN(CN30)-1)), "modified_following"),
                     IF(RIGHT(CN30, 1) = "M",Business_Day(EDATE($B$3,  INT(LEFT(CN30, LEN(CN30)-1))), "modified_following"),
                     IF(RIGHT(CN30, 1) = "Y",Business_Day(EDATE($B$3,  12 * INT(LEFT(CN30, LEN(CN30)-1))), "modified_following"),IF(RIGHT(CN30, 1) = "Q",Business_Day(EDATE($B$3,  3*INT(LEFT(CN30, LEN(CN30)-1))), "modified_following"),
                    Business_Day(EDATE($B$3,  12 * INT(LEFT(CN30, FIND("Y", CN30)-1)) + INT(RIGHT(CN30, LEN(CN30) - FIND("Y", CN30)))), "modified_following") ))))), "")</f>
        <v>43280</v>
      </c>
      <c r="CP30" s="50" t="s">
        <v>499</v>
      </c>
      <c r="CQ30" s="50" t="s">
        <v>500</v>
      </c>
      <c r="CR30" s="46">
        <f>_xll.BDH(CP30,$B$4,$B$3,$B$3)</f>
        <v>-5.8369999999999998E-2</v>
      </c>
      <c r="CS30" s="46">
        <f>_xll.BDH(CQ30,$B$4,$B$3,$B$3)</f>
        <v>1.0008760000000001</v>
      </c>
      <c r="CT30" s="52">
        <f>DF_ZC2(Date!$E$3,CO30,CS30,"Taux actuariels","actual/actual")</f>
        <v>-5.8518262273998811E-4</v>
      </c>
      <c r="CZ30" s="51">
        <v>45289</v>
      </c>
      <c r="DA30" s="52">
        <v>1.8540374291161506E-3</v>
      </c>
      <c r="DB30" s="56"/>
      <c r="DC30" s="51">
        <v>44925</v>
      </c>
      <c r="DD30" s="52">
        <v>1.8795535810543773E-3</v>
      </c>
      <c r="DF30" s="51" t="e">
        <v>#N/A</v>
      </c>
      <c r="DG30" s="52" t="e">
        <v>#N/A</v>
      </c>
      <c r="DI30" s="51">
        <v>44195</v>
      </c>
      <c r="DJ30" s="52">
        <v>-2.5556048097855467E-3</v>
      </c>
      <c r="DN30" s="51">
        <v>45289</v>
      </c>
      <c r="DO30" s="52">
        <v>1.8751814977983753E-3</v>
      </c>
      <c r="DQ30" s="51">
        <v>44925</v>
      </c>
      <c r="DR30" s="52">
        <v>1.8937029461530528E-3</v>
      </c>
      <c r="DT30" s="51" t="e">
        <v>#N/A</v>
      </c>
      <c r="DU30" s="52" t="e">
        <v>#N/A</v>
      </c>
      <c r="DW30" s="51">
        <v>44195</v>
      </c>
      <c r="DX30" s="52">
        <v>-2.5498826806160829E-3</v>
      </c>
      <c r="DZ30" s="51">
        <v>45289</v>
      </c>
      <c r="EA30" s="52">
        <v>1.8644315304895927E-3</v>
      </c>
      <c r="EC30" s="51">
        <v>44925</v>
      </c>
      <c r="ED30" s="52">
        <v>1.8864636970108107E-3</v>
      </c>
      <c r="EH30" s="30">
        <f>Date!E3</f>
        <v>42734</v>
      </c>
      <c r="EI30" s="31" t="s">
        <v>38</v>
      </c>
      <c r="EJ30" s="31" t="s">
        <v>39</v>
      </c>
      <c r="EK30" s="32" t="s">
        <v>40</v>
      </c>
      <c r="EL30" s="31" t="s">
        <v>41</v>
      </c>
      <c r="EM30" s="31" t="s">
        <v>58</v>
      </c>
      <c r="EN30" s="37" t="s">
        <v>40</v>
      </c>
      <c r="EO30" s="38" t="s">
        <v>42</v>
      </c>
      <c r="EP30" s="33" t="s">
        <v>59</v>
      </c>
      <c r="EQ30" s="31" t="s">
        <v>60</v>
      </c>
      <c r="EV30" s="51">
        <v>43829</v>
      </c>
      <c r="EW30" s="52">
        <v>-9.6678392435061624E-3</v>
      </c>
      <c r="EX30">
        <f>interpol_lin_excel($O$13:$O$104,$T$13:$T$104,EV30)</f>
        <v>-3.0427378415912587E-3</v>
      </c>
      <c r="EY30" s="51">
        <v>45289</v>
      </c>
      <c r="EZ30" s="52">
        <v>1.8004574454762452E-3</v>
      </c>
      <c r="FB30" s="51">
        <v>44925</v>
      </c>
      <c r="FC30" s="52">
        <v>1.8427797280795154E-3</v>
      </c>
      <c r="FE30" s="51" t="e">
        <v>#N/A</v>
      </c>
      <c r="FF30" s="52" t="e">
        <v>#N/A</v>
      </c>
      <c r="FH30" s="51">
        <v>44195</v>
      </c>
      <c r="FI30" s="52">
        <v>-2.5710145412961433E-3</v>
      </c>
      <c r="GC30" s="51">
        <v>43829</v>
      </c>
      <c r="GD30" s="52">
        <v>-6.5609355287987578E-3</v>
      </c>
      <c r="GF30" s="51">
        <v>45289</v>
      </c>
      <c r="GG30" s="52">
        <v>1.825340343813946E-3</v>
      </c>
      <c r="GI30" s="51">
        <v>44925</v>
      </c>
      <c r="GJ30" s="52">
        <v>1.8594630073320996E-3</v>
      </c>
      <c r="GL30" s="58" t="e">
        <v>#N/A</v>
      </c>
      <c r="GM30" t="e">
        <v>#N/A</v>
      </c>
      <c r="GO30" s="51">
        <v>44195</v>
      </c>
      <c r="GP30" s="52">
        <v>-2.5634847005795748E-3</v>
      </c>
    </row>
    <row r="31" spans="2:198" ht="18.75" x14ac:dyDescent="0.3">
      <c r="B31" s="42"/>
      <c r="C31" s="46" t="s">
        <v>325</v>
      </c>
      <c r="D31" s="46" t="s">
        <v>121</v>
      </c>
      <c r="E31" s="46" t="s">
        <v>501</v>
      </c>
      <c r="F31" s="47" t="s">
        <v>502</v>
      </c>
      <c r="G31" s="47">
        <v>42738</v>
      </c>
      <c r="H31" s="47">
        <v>43833</v>
      </c>
      <c r="I31" s="48">
        <v>-0.31422</v>
      </c>
      <c r="J31" s="48">
        <v>-0.28577999999999998</v>
      </c>
      <c r="K31" s="46" t="s">
        <v>124</v>
      </c>
      <c r="L31" s="49">
        <f t="shared" si="0"/>
        <v>-3.0000000000000001E-3</v>
      </c>
      <c r="N31" s="50" t="s">
        <v>503</v>
      </c>
      <c r="O31" s="51">
        <f>IFERROR(IF(RIGHT(N31, 1) = "D", WORKDAY($B$3, INT(LEFT(N31, LEN(N31)-1))),
                     IF(RIGHT(N31, 1) = "W",Business_Day($B$3 + 7 * INT(LEFT(N31, LEN(N31)-1)), "modified_following"),
                     IF(RIGHT(N31, 1) = "M",Business_Day(EDATE($B$3,  INT(LEFT(N31, LEN(N31)-1))), "modified_following"),
                     IF(RIGHT(N31, 1) = "Y",Business_Day(EDATE($B$3,  12 * INT(LEFT(N31, LEN(N31)-1))), "modified_following"),IF(RIGHT(N31, 1) = "Q",Business_Day(EDATE($B$3,  3*INT(LEFT(N31, LEN(N31)-1))), "modified_following"),
                    Business_Day(EDATE($B$3,  12 * INT(LEFT(N31, FIND("Y", N31)-1)) + INT(RIGHT(N31, LEN(N31) - FIND("Y", N31)))), "modified_following") ))))), "")</f>
        <v>43371</v>
      </c>
      <c r="P31" s="50" t="s">
        <v>504</v>
      </c>
      <c r="Q31" s="50" t="s">
        <v>505</v>
      </c>
      <c r="R31" s="46">
        <f>_xll.BDH(P31,$B$4,$B$3,$B$3)</f>
        <v>-0.33596999999999999</v>
      </c>
      <c r="S31" s="46">
        <f>_xll.BDH(Q31,$B$4,$B$3,$B$3)</f>
        <v>1.0059819999999999</v>
      </c>
      <c r="T31" s="52">
        <f>DF_ZC2(Date!$E$3,O31,S31,"Taux actuariels","actual/actual")</f>
        <v>-3.4116614608270535E-3</v>
      </c>
      <c r="W31" s="46" t="s">
        <v>371</v>
      </c>
      <c r="X31" s="46" t="s">
        <v>121</v>
      </c>
      <c r="Y31" s="46" t="s">
        <v>506</v>
      </c>
      <c r="Z31" s="47" t="s">
        <v>507</v>
      </c>
      <c r="AA31" s="47">
        <v>42738</v>
      </c>
      <c r="AB31" s="47">
        <v>44564</v>
      </c>
      <c r="AC31" s="48">
        <v>-0.1835</v>
      </c>
      <c r="AD31" s="48">
        <v>-0.16350000000000001</v>
      </c>
      <c r="AE31" s="46" t="s">
        <v>98</v>
      </c>
      <c r="AF31" s="49">
        <f t="shared" si="1"/>
        <v>-1.7349999999999998E-3</v>
      </c>
      <c r="AH31" s="50" t="s">
        <v>503</v>
      </c>
      <c r="AI31" s="51">
        <f>IFERROR(IF(RIGHT(AH31, 1) = "D", WORKDAY($B$3, INT(LEFT(AH31, LEN(AH31)-1))),
                     IF(RIGHT(AH31, 1) = "W",Business_Day($B$3 + 7 * INT(LEFT(AH31, LEN(AH31)-1)), "modified_following"),
                     IF(RIGHT(AH31, 1) = "M",Business_Day(EDATE($B$3,  INT(LEFT(AH31, LEN(AH31)-1))), "modified_following"),
                     IF(RIGHT(AH31, 1) = "Y",Business_Day(EDATE($B$3,  12 * INT(LEFT(AH31, LEN(AH31)-1))), "modified_following"),IF(RIGHT(AH31, 1) = "Q",Business_Day(EDATE($B$3,  3*INT(LEFT(AH31, LEN(AH31)-1))), "modified_following"),
                    Business_Day(EDATE($B$3,  12 * INT(LEFT(AH31, FIND("Y", AH31)-1)) + INT(RIGHT(AH31, LEN(AH31) - FIND("Y", AH31)))), "modified_following") ))))), "")</f>
        <v>43371</v>
      </c>
      <c r="AJ31" s="50" t="s">
        <v>508</v>
      </c>
      <c r="AK31" s="50" t="s">
        <v>509</v>
      </c>
      <c r="AL31" s="46">
        <f>_xll.BDH(AJ31,$B$4,$B$3,$B$3)</f>
        <v>-0.35694999999999999</v>
      </c>
      <c r="AM31" s="46">
        <f>_xll.BDH(AK31,$B$4,$B$3,$B$3)</f>
        <v>1.006278</v>
      </c>
      <c r="AN31" s="52">
        <f>DF_ZC2(Date!$E$3,AI31,AM31,"Taux actuariels","actual/actual")</f>
        <v>-3.579647801233099E-3</v>
      </c>
      <c r="AP31" s="46" t="s">
        <v>436</v>
      </c>
      <c r="AQ31" s="46" t="s">
        <v>121</v>
      </c>
      <c r="AR31" s="46" t="s">
        <v>510</v>
      </c>
      <c r="AS31" s="47" t="s">
        <v>511</v>
      </c>
      <c r="AT31" s="47">
        <v>42738</v>
      </c>
      <c r="AU31" s="47">
        <v>45660</v>
      </c>
      <c r="AV31" s="48">
        <v>0.30896000000000001</v>
      </c>
      <c r="AW31" s="48">
        <v>0.32103999999999999</v>
      </c>
      <c r="AX31" s="46" t="s">
        <v>124</v>
      </c>
      <c r="AY31" s="49">
        <f t="shared" si="2"/>
        <v>3.15E-3</v>
      </c>
      <c r="BA31" s="50" t="s">
        <v>503</v>
      </c>
      <c r="BB31" s="51">
        <f>IFERROR(IF(RIGHT(BA31, 1) = "D", WORKDAY($B$3, INT(LEFT(BA31, LEN(BA31)-1))),
                     IF(RIGHT(BA31, 1) = "W",Business_Day($B$3 + 7 * INT(LEFT(BA31, LEN(BA31)-1)), "modified_following"),
                     IF(RIGHT(BA31, 1) = "M",Business_Day(EDATE($B$3,  INT(LEFT(BA31, LEN(BA31)-1))), "modified_following"),
                     IF(RIGHT(BA31, 1) = "Y",Business_Day(EDATE($B$3,  12 * INT(LEFT(BA31, LEN(BA31)-1))), "modified_following"),IF(RIGHT(BA31, 1) = "Q",Business_Day(EDATE($B$3,  3*INT(LEFT(BA31, LEN(BA31)-1))), "modified_following"),
                    Business_Day(EDATE($B$3,  12 * INT(LEFT(BA31, FIND("Y", BA31)-1)) + INT(RIGHT(BA31, LEN(BA31) - FIND("Y", BA31)))), "modified_following") ))))), "")</f>
        <v>43371</v>
      </c>
      <c r="BC31" s="50" t="s">
        <v>512</v>
      </c>
      <c r="BD31" s="50" t="s">
        <v>513</v>
      </c>
      <c r="BE31" s="46">
        <f>_xll.BDH(BC31,$B$4,$B$3,$B$3)</f>
        <v>-0.28186</v>
      </c>
      <c r="BF31" s="46">
        <f>_xll.BDH(BD31,$B$4,$B$3,$B$3)</f>
        <v>1.0049520000000001</v>
      </c>
      <c r="BG31" s="52">
        <f>DF_ZC2(Date!$E$3,BB31,BF31,"Taux actuariels","actual/actual")</f>
        <v>-2.8265078782364617E-3</v>
      </c>
      <c r="BH31" s="50">
        <v>7</v>
      </c>
      <c r="BI31" s="46" t="s">
        <v>415</v>
      </c>
      <c r="BJ31" s="46" t="s">
        <v>121</v>
      </c>
      <c r="BK31" s="46" t="s">
        <v>514</v>
      </c>
      <c r="BL31" s="47" t="s">
        <v>515</v>
      </c>
      <c r="BM31" s="47">
        <v>42738</v>
      </c>
      <c r="BN31" s="47">
        <v>45294</v>
      </c>
      <c r="BO31" s="48">
        <v>0.31019000000000002</v>
      </c>
      <c r="BP31" s="48">
        <v>0.31780999999999998</v>
      </c>
      <c r="BQ31" s="46" t="s">
        <v>124</v>
      </c>
      <c r="BR31" s="49">
        <f t="shared" si="3"/>
        <v>3.14E-3</v>
      </c>
      <c r="BS31" s="63">
        <f t="shared" si="6"/>
        <v>3.14E-3</v>
      </c>
      <c r="BT31" s="50" t="s">
        <v>503</v>
      </c>
      <c r="BU31" s="51">
        <f>IFERROR(IF(RIGHT(BT31, 1) = "D", WORKDAY($B$3, INT(LEFT(BT31, LEN(BT31)-1))),
                     IF(RIGHT(BT31, 1) = "W",Business_Day($B$3 + 7 * INT(LEFT(BT31, LEN(BT31)-1)), "modified_following"),
                     IF(RIGHT(BT31, 1) = "M",Business_Day(EDATE($B$3,  INT(LEFT(BT31, LEN(BT31)-1))), "modified_following"),
                     IF(RIGHT(BT31, 1) = "Y",Business_Day(EDATE($B$3,  12 * INT(LEFT(BT31, LEN(BT31)-1))), "modified_following"),IF(RIGHT(BT31, 1) = "Q",Business_Day(EDATE($B$3,  3*INT(LEFT(BT31, LEN(BT31)-1))), "modified_following"),
                    Business_Day(EDATE($B$3,  12 * INT(LEFT(BT31, FIND("Y", BT31)-1)) + INT(RIGHT(BT31, LEN(BT31) - FIND("Y", BT31)))), "modified_following") ))))), "")</f>
        <v>43371</v>
      </c>
      <c r="BV31" s="50" t="s">
        <v>516</v>
      </c>
      <c r="BW31" s="50" t="s">
        <v>517</v>
      </c>
      <c r="BX31" s="46">
        <f>_xll.BDH(BV31,$B$4,$B$3,$B$3)</f>
        <v>-0.17127999999999999</v>
      </c>
      <c r="BY31" s="46">
        <f>_xll.BDH(BW31,$B$4,$B$3,$B$3)</f>
        <v>1.0030049999999999</v>
      </c>
      <c r="BZ31" s="52">
        <f>DF_ZC2(Date!$E$3,BU31,BY31,"Taux actuariels","actual/actual")</f>
        <v>-1.7178159698237883E-3</v>
      </c>
      <c r="CB31" s="46" t="s">
        <v>518</v>
      </c>
      <c r="CC31" s="46" t="s">
        <v>121</v>
      </c>
      <c r="CD31" s="46" t="s">
        <v>301</v>
      </c>
      <c r="CE31" s="47" t="s">
        <v>302</v>
      </c>
      <c r="CF31" s="47">
        <v>42738</v>
      </c>
      <c r="CG31" s="47">
        <v>48218</v>
      </c>
      <c r="CH31" s="48">
        <v>1.101</v>
      </c>
      <c r="CI31" s="48">
        <v>1.1299999999999999</v>
      </c>
      <c r="CJ31" s="46" t="s">
        <v>98</v>
      </c>
      <c r="CK31" s="49">
        <f t="shared" si="4"/>
        <v>1.1155E-2</v>
      </c>
      <c r="CL31" s="61">
        <v>1.1154392348919604E-2</v>
      </c>
      <c r="CN31" s="50" t="s">
        <v>503</v>
      </c>
      <c r="CO31" s="51">
        <f>IFERROR(IF(RIGHT(CN31, 1) = "D", WORKDAY($B$3, INT(LEFT(CN31, LEN(CN31)-1))),
                     IF(RIGHT(CN31, 1) = "W",Business_Day($B$3 + 7 * INT(LEFT(CN31, LEN(CN31)-1)), "modified_following"),
                     IF(RIGHT(CN31, 1) = "M",Business_Day(EDATE($B$3,  INT(LEFT(CN31, LEN(CN31)-1))), "modified_following"),
                     IF(RIGHT(CN31, 1) = "Y",Business_Day(EDATE($B$3,  12 * INT(LEFT(CN31, LEN(CN31)-1))), "modified_following"),IF(RIGHT(CN31, 1) = "Q",Business_Day(EDATE($B$3,  3*INT(LEFT(CN31, LEN(CN31)-1))), "modified_following"),
                    Business_Day(EDATE($B$3,  12 * INT(LEFT(CN31, FIND("Y", CN31)-1)) + INT(RIGHT(CN31, LEN(CN31) - FIND("Y", CN31)))), "modified_following") ))))), "")</f>
        <v>43371</v>
      </c>
      <c r="CP31" s="50" t="s">
        <v>519</v>
      </c>
      <c r="CQ31" s="50" t="s">
        <v>520</v>
      </c>
      <c r="CR31" s="46">
        <f>_xll.BDH(CP31,$B$4,$B$3,$B$3)</f>
        <v>-4.5969999999999997E-2</v>
      </c>
      <c r="CS31" s="46">
        <f>_xll.BDH(CQ31,$B$4,$B$3,$B$3)</f>
        <v>1.0008049999999999</v>
      </c>
      <c r="CT31" s="52">
        <f>DF_ZC2(Date!$E$3,CO31,CS31,"Taux actuariels","actual/actual")</f>
        <v>-4.6097585053161971E-4</v>
      </c>
      <c r="CZ31" s="51">
        <v>45656</v>
      </c>
      <c r="DA31" s="52">
        <v>3.1279757392056193E-3</v>
      </c>
      <c r="DB31" s="56"/>
      <c r="DC31" s="51">
        <v>45289</v>
      </c>
      <c r="DD31" s="52">
        <v>3.1014654605037288E-3</v>
      </c>
      <c r="DF31" s="51" t="e">
        <v>#N/A</v>
      </c>
      <c r="DG31" s="52" t="e">
        <v>#N/A</v>
      </c>
      <c r="DI31" s="51">
        <v>44560</v>
      </c>
      <c r="DJ31" s="52">
        <v>-1.7146206743237776E-3</v>
      </c>
      <c r="DN31" s="51">
        <v>45656</v>
      </c>
      <c r="DO31" s="52">
        <v>3.1565716267974338E-3</v>
      </c>
      <c r="DQ31" s="51">
        <v>45289</v>
      </c>
      <c r="DR31" s="52">
        <v>3.1224813256351064E-3</v>
      </c>
      <c r="DT31" s="51" t="e">
        <v>#N/A</v>
      </c>
      <c r="DU31" s="52" t="e">
        <v>#N/A</v>
      </c>
      <c r="DW31" s="51">
        <v>44560</v>
      </c>
      <c r="DX31" s="52">
        <v>-1.7056498174368362E-3</v>
      </c>
      <c r="DZ31" s="51">
        <v>45656</v>
      </c>
      <c r="EA31" s="52">
        <v>3.1422281337435774E-3</v>
      </c>
      <c r="EC31" s="51">
        <v>45289</v>
      </c>
      <c r="ED31" s="52">
        <v>3.1118442146723779E-3</v>
      </c>
      <c r="EH31" s="22" t="s">
        <v>521</v>
      </c>
      <c r="EI31" s="6"/>
      <c r="EJ31" s="6"/>
      <c r="EK31" s="6"/>
      <c r="EL31" s="6"/>
      <c r="EM31" s="6"/>
      <c r="EN31" s="6"/>
      <c r="EO31" s="6"/>
      <c r="EP31" s="6"/>
      <c r="EQ31" s="23"/>
      <c r="EV31" s="51">
        <v>44195</v>
      </c>
      <c r="EW31" s="52">
        <v>-9.1210561101900227E-3</v>
      </c>
      <c r="EX31">
        <f>interpol_lin_excel($O$13:$O$104,$T$13:$T$104,EV31)</f>
        <v>-2.5205368146327123E-3</v>
      </c>
      <c r="EY31" s="51">
        <v>45656</v>
      </c>
      <c r="EZ31" s="52">
        <v>3.0555564439331629E-3</v>
      </c>
      <c r="FB31" s="51">
        <v>45289</v>
      </c>
      <c r="FC31" s="52">
        <v>3.0480895069939394E-3</v>
      </c>
      <c r="FE31" s="51" t="e">
        <v>#N/A</v>
      </c>
      <c r="FF31" s="52" t="e">
        <v>#N/A</v>
      </c>
      <c r="FH31" s="51">
        <v>44560</v>
      </c>
      <c r="FI31" s="52">
        <v>-1.7381766490418957E-3</v>
      </c>
      <c r="GC31" s="51">
        <v>44195</v>
      </c>
      <c r="GD31" s="52">
        <v>-5.9334676562487528E-3</v>
      </c>
      <c r="GF31" s="51">
        <v>45656</v>
      </c>
      <c r="GG31" s="52">
        <v>3.0896892075776522E-3</v>
      </c>
      <c r="GI31" s="51">
        <v>45289</v>
      </c>
      <c r="GJ31" s="52">
        <v>3.0727082477344366E-3</v>
      </c>
      <c r="GL31" s="58" t="e">
        <v>#N/A</v>
      </c>
      <c r="GM31" t="e">
        <v>#N/A</v>
      </c>
      <c r="GO31" s="51">
        <v>44560</v>
      </c>
      <c r="GP31" s="52">
        <v>-1.7271131259280191E-3</v>
      </c>
    </row>
    <row r="32" spans="2:198" x14ac:dyDescent="0.25">
      <c r="B32" s="42"/>
      <c r="C32" s="46" t="s">
        <v>348</v>
      </c>
      <c r="D32" s="46" t="s">
        <v>121</v>
      </c>
      <c r="E32" s="46" t="s">
        <v>522</v>
      </c>
      <c r="F32" s="47" t="s">
        <v>523</v>
      </c>
      <c r="G32" s="47">
        <v>42738</v>
      </c>
      <c r="H32" s="47">
        <v>44200</v>
      </c>
      <c r="I32" s="48">
        <v>-0.25446000000000002</v>
      </c>
      <c r="J32" s="48">
        <v>-0.24154</v>
      </c>
      <c r="K32" s="46" t="s">
        <v>124</v>
      </c>
      <c r="L32" s="49">
        <f t="shared" si="0"/>
        <v>-2.48E-3</v>
      </c>
      <c r="N32" s="50" t="s">
        <v>524</v>
      </c>
      <c r="O32" s="51">
        <f>IFERROR(IF(RIGHT(N32, 1) = "D", WORKDAY($B$3, INT(LEFT(N32, LEN(N32)-1))),
                     IF(RIGHT(N32, 1) = "W",Business_Day($B$3 + 7 * INT(LEFT(N32, LEN(N32)-1)), "modified_following"),
                     IF(RIGHT(N32, 1) = "M",Business_Day(EDATE($B$3,  INT(LEFT(N32, LEN(N32)-1))), "modified_following"),
                     IF(RIGHT(N32, 1) = "Y",Business_Day(EDATE($B$3,  12 * INT(LEFT(N32, LEN(N32)-1))), "modified_following"),IF(RIGHT(N32, 1) = "Q",Business_Day(EDATE($B$3,  3*INT(LEFT(N32, LEN(N32)-1))), "modified_following"),
                    Business_Day(EDATE($B$3,  12 * INT(LEFT(N32, FIND("Y", N32)-1)) + INT(RIGHT(N32, LEN(N32) - FIND("Y", N32)))), "modified_following") ))))), "")</f>
        <v>43465</v>
      </c>
      <c r="P32" s="50" t="s">
        <v>525</v>
      </c>
      <c r="Q32" s="50" t="s">
        <v>526</v>
      </c>
      <c r="R32" s="46">
        <f>_xll.BDH(P32,$B$4,$B$3,$B$3)</f>
        <v>-0.33302999999999999</v>
      </c>
      <c r="S32" s="46">
        <f>_xll.BDH(Q32,$B$4,$B$3,$B$3)</f>
        <v>1.0067870000000001</v>
      </c>
      <c r="T32" s="52">
        <f>DF_ZC2(Date!$E$3,O32,S32,"Taux actuariels","actual/actual")</f>
        <v>-3.3717375418205187E-3</v>
      </c>
      <c r="W32" s="46" t="s">
        <v>394</v>
      </c>
      <c r="X32" s="46" t="s">
        <v>121</v>
      </c>
      <c r="Y32" s="46" t="s">
        <v>527</v>
      </c>
      <c r="Z32" s="47" t="s">
        <v>528</v>
      </c>
      <c r="AA32" s="47">
        <v>42738</v>
      </c>
      <c r="AB32" s="47">
        <v>44929</v>
      </c>
      <c r="AC32" s="48">
        <v>-7.0999999999999994E-2</v>
      </c>
      <c r="AD32" s="48">
        <v>-5.0999999999999997E-2</v>
      </c>
      <c r="AE32" s="46" t="s">
        <v>98</v>
      </c>
      <c r="AF32" s="49">
        <f t="shared" si="1"/>
        <v>-6.0999999999999997E-4</v>
      </c>
      <c r="AH32" s="50" t="s">
        <v>524</v>
      </c>
      <c r="AI32" s="51">
        <f>IFERROR(IF(RIGHT(AH32, 1) = "D", WORKDAY($B$3, INT(LEFT(AH32, LEN(AH32)-1))),
                     IF(RIGHT(AH32, 1) = "W",Business_Day($B$3 + 7 * INT(LEFT(AH32, LEN(AH32)-1)), "modified_following"),
                     IF(RIGHT(AH32, 1) = "M",Business_Day(EDATE($B$3,  INT(LEFT(AH32, LEN(AH32)-1))), "modified_following"),
                     IF(RIGHT(AH32, 1) = "Y",Business_Day(EDATE($B$3,  12 * INT(LEFT(AH32, LEN(AH32)-1))), "modified_following"),IF(RIGHT(AH32, 1) = "Q",Business_Day(EDATE($B$3,  3*INT(LEFT(AH32, LEN(AH32)-1))), "modified_following"),
                    Business_Day(EDATE($B$3,  12 * INT(LEFT(AH32, FIND("Y", AH32)-1)) + INT(RIGHT(AH32, LEN(AH32) - FIND("Y", AH32)))), "modified_following") ))))), "")</f>
        <v>43465</v>
      </c>
      <c r="AJ32" s="50" t="s">
        <v>529</v>
      </c>
      <c r="AK32" s="50" t="s">
        <v>530</v>
      </c>
      <c r="AL32" s="46">
        <f>_xll.BDH(AJ32,$B$4,$B$3,$B$3)</f>
        <v>-0.35103000000000001</v>
      </c>
      <c r="AM32" s="46">
        <f>_xll.BDH(AK32,$B$4,$B$3,$B$3)</f>
        <v>1.007058</v>
      </c>
      <c r="AN32" s="52">
        <f>DF_ZC2(Date!$E$3,AI32,AM32,"Taux actuariels","actual/actual")</f>
        <v>-3.5056607978961596E-3</v>
      </c>
      <c r="AP32" s="46" t="s">
        <v>456</v>
      </c>
      <c r="AQ32" s="46" t="s">
        <v>121</v>
      </c>
      <c r="AR32" s="46" t="s">
        <v>531</v>
      </c>
      <c r="AS32" s="47" t="s">
        <v>532</v>
      </c>
      <c r="AT32" s="47">
        <v>42738</v>
      </c>
      <c r="AU32" s="47">
        <v>46027</v>
      </c>
      <c r="AV32" s="48">
        <v>0.43196000000000001</v>
      </c>
      <c r="AW32" s="48">
        <v>0.44403999999999999</v>
      </c>
      <c r="AX32" s="46" t="s">
        <v>124</v>
      </c>
      <c r="AY32" s="49">
        <f t="shared" si="2"/>
        <v>4.3800000000000002E-3</v>
      </c>
      <c r="BA32" s="50" t="s">
        <v>524</v>
      </c>
      <c r="BB32" s="51">
        <f>IFERROR(IF(RIGHT(BA32, 1) = "D", WORKDAY($B$3, INT(LEFT(BA32, LEN(BA32)-1))),
                     IF(RIGHT(BA32, 1) = "W",Business_Day($B$3 + 7 * INT(LEFT(BA32, LEN(BA32)-1)), "modified_following"),
                     IF(RIGHT(BA32, 1) = "M",Business_Day(EDATE($B$3,  INT(LEFT(BA32, LEN(BA32)-1))), "modified_following"),
                     IF(RIGHT(BA32, 1) = "Y",Business_Day(EDATE($B$3,  12 * INT(LEFT(BA32, LEN(BA32)-1))), "modified_following"),IF(RIGHT(BA32, 1) = "Q",Business_Day(EDATE($B$3,  3*INT(LEFT(BA32, LEN(BA32)-1))), "modified_following"),
                    Business_Day(EDATE($B$3,  12 * INT(LEFT(BA32, FIND("Y", BA32)-1)) + INT(RIGHT(BA32, LEN(BA32) - FIND("Y", BA32)))), "modified_following") ))))), "")</f>
        <v>43465</v>
      </c>
      <c r="BC32" s="50" t="s">
        <v>533</v>
      </c>
      <c r="BD32" s="50" t="s">
        <v>534</v>
      </c>
      <c r="BE32" s="46">
        <f>_xll.BDH(BC32,$B$4,$B$3,$B$3)</f>
        <v>-0.27365</v>
      </c>
      <c r="BF32" s="46">
        <f>_xll.BDH(BD32,$B$4,$B$3,$B$3)</f>
        <v>1.0054959999999999</v>
      </c>
      <c r="BG32" s="52">
        <f>DF_ZC2(Date!$E$3,BB32,BF32,"Taux actuariels","actual/actual")</f>
        <v>-2.7330060883733465E-3</v>
      </c>
      <c r="BH32" s="50">
        <v>8</v>
      </c>
      <c r="BI32" s="46" t="s">
        <v>436</v>
      </c>
      <c r="BJ32" s="46" t="s">
        <v>121</v>
      </c>
      <c r="BK32" s="46" t="s">
        <v>535</v>
      </c>
      <c r="BL32" s="47" t="s">
        <v>536</v>
      </c>
      <c r="BM32" s="47">
        <v>42738</v>
      </c>
      <c r="BN32" s="47">
        <v>45660</v>
      </c>
      <c r="BO32" s="48">
        <v>0.43190000000000001</v>
      </c>
      <c r="BP32" s="48">
        <v>0.44209999999999999</v>
      </c>
      <c r="BQ32" s="46" t="s">
        <v>124</v>
      </c>
      <c r="BR32" s="49">
        <f t="shared" si="3"/>
        <v>4.3699999999999998E-3</v>
      </c>
      <c r="BS32" s="63">
        <f t="shared" si="6"/>
        <v>4.3699999999999998E-3</v>
      </c>
      <c r="BT32" s="50" t="s">
        <v>524</v>
      </c>
      <c r="BU32" s="51">
        <f>IFERROR(IF(RIGHT(BT32, 1) = "D", WORKDAY($B$3, INT(LEFT(BT32, LEN(BT32)-1))),
                     IF(RIGHT(BT32, 1) = "W",Business_Day($B$3 + 7 * INT(LEFT(BT32, LEN(BT32)-1)), "modified_following"),
                     IF(RIGHT(BT32, 1) = "M",Business_Day(EDATE($B$3,  INT(LEFT(BT32, LEN(BT32)-1))), "modified_following"),
                     IF(RIGHT(BT32, 1) = "Y",Business_Day(EDATE($B$3,  12 * INT(LEFT(BT32, LEN(BT32)-1))), "modified_following"),IF(RIGHT(BT32, 1) = "Q",Business_Day(EDATE($B$3,  3*INT(LEFT(BT32, LEN(BT32)-1))), "modified_following"),
                    Business_Day(EDATE($B$3,  12 * INT(LEFT(BT32, FIND("Y", BT32)-1)) + INT(RIGHT(BT32, LEN(BT32) - FIND("Y", BT32)))), "modified_following") ))))), "")</f>
        <v>43465</v>
      </c>
      <c r="BV32" s="50" t="s">
        <v>537</v>
      </c>
      <c r="BW32" s="50" t="s">
        <v>538</v>
      </c>
      <c r="BX32" s="46">
        <f>_xll.BDH(BV32,$B$4,$B$3,$B$3)</f>
        <v>-0.16053000000000001</v>
      </c>
      <c r="BY32" s="46">
        <f>_xll.BDH(BW32,$B$4,$B$3,$B$3)</f>
        <v>1.0032190000000001</v>
      </c>
      <c r="BZ32" s="52">
        <f>DF_ZC2(Date!$E$3,BU32,BY32,"Taux actuariels","actual/actual")</f>
        <v>-1.6034419204403738E-3</v>
      </c>
      <c r="CB32" s="46" t="s">
        <v>539</v>
      </c>
      <c r="CC32" s="46" t="s">
        <v>121</v>
      </c>
      <c r="CD32" s="46" t="s">
        <v>301</v>
      </c>
      <c r="CE32" s="47" t="s">
        <v>302</v>
      </c>
      <c r="CF32" s="47">
        <v>42738</v>
      </c>
      <c r="CG32" s="47">
        <v>50045</v>
      </c>
      <c r="CH32" s="48">
        <v>1.2330000000000001</v>
      </c>
      <c r="CI32" s="48">
        <v>1.2629999999999999</v>
      </c>
      <c r="CJ32" s="46" t="s">
        <v>98</v>
      </c>
      <c r="CK32" s="49">
        <f t="shared" si="4"/>
        <v>1.248E-2</v>
      </c>
      <c r="CL32" s="61">
        <v>1.2482434278750858E-2</v>
      </c>
      <c r="CN32" s="50" t="s">
        <v>524</v>
      </c>
      <c r="CO32" s="51">
        <f>IFERROR(IF(RIGHT(CN32, 1) = "D", WORKDAY($B$3, INT(LEFT(CN32, LEN(CN32)-1))),
                     IF(RIGHT(CN32, 1) = "W",Business_Day($B$3 + 7 * INT(LEFT(CN32, LEN(CN32)-1)), "modified_following"),
                     IF(RIGHT(CN32, 1) = "M",Business_Day(EDATE($B$3,  INT(LEFT(CN32, LEN(CN32)-1))), "modified_following"),
                     IF(RIGHT(CN32, 1) = "Y",Business_Day(EDATE($B$3,  12 * INT(LEFT(CN32, LEN(CN32)-1))), "modified_following"),IF(RIGHT(CN32, 1) = "Q",Business_Day(EDATE($B$3,  3*INT(LEFT(CN32, LEN(CN32)-1))), "modified_following"),
                    Business_Day(EDATE($B$3,  12 * INT(LEFT(CN32, FIND("Y", CN32)-1)) + INT(RIGHT(CN32, LEN(CN32) - FIND("Y", CN32)))), "modified_following") ))))), "")</f>
        <v>43465</v>
      </c>
      <c r="CP32" s="50" t="s">
        <v>540</v>
      </c>
      <c r="CQ32" s="50" t="s">
        <v>541</v>
      </c>
      <c r="CR32" s="46">
        <f>_xll.BDH(CP32,$B$4,$B$3,$B$3)</f>
        <v>-3.3509999999999998E-2</v>
      </c>
      <c r="CS32" s="46">
        <f>_xll.BDH(CQ32,$B$4,$B$3,$B$3)</f>
        <v>1.0006710000000001</v>
      </c>
      <c r="CT32" s="52">
        <f>DF_ZC2(Date!$E$3,CO32,CS32,"Taux actuariels","actual/actual")</f>
        <v>-3.3487510419993871E-4</v>
      </c>
      <c r="CZ32" s="51">
        <v>46021</v>
      </c>
      <c r="DA32" s="52">
        <v>4.3680880883017253E-3</v>
      </c>
      <c r="DB32" s="56"/>
      <c r="DC32" s="51">
        <v>45656</v>
      </c>
      <c r="DD32" s="52">
        <v>4.3304030430549329E-3</v>
      </c>
      <c r="DF32" s="51" t="e">
        <v>#N/A</v>
      </c>
      <c r="DG32" s="52" t="e">
        <v>#N/A</v>
      </c>
      <c r="DI32" s="51">
        <v>44925</v>
      </c>
      <c r="DJ32" s="52">
        <v>-6.0410571878562582E-4</v>
      </c>
      <c r="DN32" s="51">
        <v>46021</v>
      </c>
      <c r="DO32" s="52">
        <v>4.4035807886874511E-3</v>
      </c>
      <c r="DQ32" s="51">
        <v>45656</v>
      </c>
      <c r="DR32" s="52">
        <v>4.3587831206898745E-3</v>
      </c>
      <c r="DT32" s="51" t="e">
        <v>#N/A</v>
      </c>
      <c r="DU32" s="52" t="e">
        <v>#N/A</v>
      </c>
      <c r="DW32" s="51">
        <v>44925</v>
      </c>
      <c r="DX32" s="52">
        <v>-5.8986111515306548E-4</v>
      </c>
      <c r="DZ32" s="51">
        <v>46021</v>
      </c>
      <c r="EA32" s="52">
        <v>4.3857015969154308E-3</v>
      </c>
      <c r="EC32" s="51">
        <v>45656</v>
      </c>
      <c r="ED32" s="52">
        <v>4.3445901233199477E-3</v>
      </c>
      <c r="EH32" s="25" t="s">
        <v>0</v>
      </c>
      <c r="EI32" s="25" t="s">
        <v>24</v>
      </c>
      <c r="EJ32" s="25" t="s">
        <v>25</v>
      </c>
      <c r="EK32" s="25" t="s">
        <v>26</v>
      </c>
      <c r="EL32" s="25" t="s">
        <v>27</v>
      </c>
      <c r="EM32" s="25" t="s">
        <v>28</v>
      </c>
      <c r="EN32" s="25" t="s">
        <v>29</v>
      </c>
      <c r="EO32" s="25" t="s">
        <v>30</v>
      </c>
      <c r="EP32" s="25" t="s">
        <v>31</v>
      </c>
      <c r="EQ32" s="25" t="s">
        <v>37</v>
      </c>
      <c r="EV32" s="51">
        <v>44560</v>
      </c>
      <c r="EW32" s="52">
        <v>-8.2167352433330683E-3</v>
      </c>
      <c r="EX32">
        <f>interpol_lin_excel($O$13:$O$104,$T$13:$T$104,EV32)</f>
        <v>-1.657926839177204E-3</v>
      </c>
      <c r="EY32" s="51">
        <v>46021</v>
      </c>
      <c r="EZ32" s="52">
        <v>4.2746098465421848E-3</v>
      </c>
      <c r="FB32" s="51">
        <v>45656</v>
      </c>
      <c r="FC32" s="52">
        <v>4.2581571737679812E-3</v>
      </c>
      <c r="FE32" s="51" t="e">
        <v>#N/A</v>
      </c>
      <c r="FF32" s="52" t="e">
        <v>#N/A</v>
      </c>
      <c r="FH32" s="51">
        <v>44925</v>
      </c>
      <c r="FI32" s="52">
        <v>-6.4062059274182345E-4</v>
      </c>
      <c r="GC32" s="51">
        <v>44560</v>
      </c>
      <c r="GD32" s="52">
        <v>-5.0116909243449531E-3</v>
      </c>
      <c r="GF32" s="51">
        <v>46021</v>
      </c>
      <c r="GG32" s="52">
        <v>4.3190118036298703E-3</v>
      </c>
      <c r="GI32" s="51">
        <v>45656</v>
      </c>
      <c r="GJ32" s="52">
        <v>4.2921093948581433E-3</v>
      </c>
      <c r="GL32" s="58" t="e">
        <v>#N/A</v>
      </c>
      <c r="GM32" t="e">
        <v>#N/A</v>
      </c>
      <c r="GO32" s="51">
        <v>44925</v>
      </c>
      <c r="GP32" s="52">
        <v>-6.2355430274682838E-4</v>
      </c>
    </row>
    <row r="33" spans="2:198" x14ac:dyDescent="0.25">
      <c r="B33" s="42"/>
      <c r="C33" s="46" t="s">
        <v>371</v>
      </c>
      <c r="D33" s="46" t="s">
        <v>121</v>
      </c>
      <c r="E33" s="46" t="s">
        <v>542</v>
      </c>
      <c r="F33" s="47" t="s">
        <v>543</v>
      </c>
      <c r="G33" s="47">
        <v>42738</v>
      </c>
      <c r="H33" s="47">
        <v>44564</v>
      </c>
      <c r="I33" s="48">
        <v>-0.16929</v>
      </c>
      <c r="J33" s="48">
        <v>-0.15670999999999999</v>
      </c>
      <c r="K33" s="46" t="s">
        <v>124</v>
      </c>
      <c r="L33" s="49">
        <f t="shared" si="0"/>
        <v>-1.6299999999999997E-3</v>
      </c>
      <c r="N33" s="50" t="s">
        <v>544</v>
      </c>
      <c r="O33" s="51">
        <f>IFERROR(IF(RIGHT(N33, 1) = "D", WORKDAY($B$3, INT(LEFT(N33, LEN(N33)-1))),
                     IF(RIGHT(N33, 1) = "W",Business_Day($B$3 + 7 * INT(LEFT(N33, LEN(N33)-1)), "modified_following"),
                     IF(RIGHT(N33, 1) = "M",Business_Day(EDATE($B$3,  INT(LEFT(N33, LEN(N33)-1))), "modified_following"),
                     IF(RIGHT(N33, 1) = "Y",Business_Day(EDATE($B$3,  12 * INT(LEFT(N33, LEN(N33)-1))), "modified_following"),IF(RIGHT(N33, 1) = "Q",Business_Day(EDATE($B$3,  3*INT(LEFT(N33, LEN(N33)-1))), "modified_following"),
                    Business_Day(EDATE($B$3,  12 * INT(LEFT(N33, FIND("Y", N33)-1)) + INT(RIGHT(N33, LEN(N33) - FIND("Y", N33)))), "modified_following") ))))), "")</f>
        <v>43553</v>
      </c>
      <c r="P33" s="50" t="s">
        <v>545</v>
      </c>
      <c r="Q33" s="50" t="s">
        <v>546</v>
      </c>
      <c r="R33" s="46">
        <f>_xll.BDH(P33,$B$4,$B$3,$B$3)</f>
        <v>-0.32680999999999999</v>
      </c>
      <c r="S33" s="46">
        <f>_xll.BDH(Q33,$B$4,$B$3,$B$3)</f>
        <v>1.007484</v>
      </c>
      <c r="T33" s="52">
        <f>DF_ZC2(Date!$E$3,O33,S33,"Taux actuariels","actual/actual")</f>
        <v>-3.3174484403305504E-3</v>
      </c>
      <c r="W33" s="46" t="s">
        <v>415</v>
      </c>
      <c r="X33" s="46" t="s">
        <v>121</v>
      </c>
      <c r="Y33" s="46" t="s">
        <v>547</v>
      </c>
      <c r="Z33" s="47" t="s">
        <v>548</v>
      </c>
      <c r="AA33" s="47">
        <v>42738</v>
      </c>
      <c r="AB33" s="47">
        <v>45294</v>
      </c>
      <c r="AC33" s="48">
        <v>5.6000000000000001E-2</v>
      </c>
      <c r="AD33" s="48">
        <v>7.5999999999999998E-2</v>
      </c>
      <c r="AE33" s="46" t="s">
        <v>98</v>
      </c>
      <c r="AF33" s="49">
        <f t="shared" si="1"/>
        <v>6.6E-4</v>
      </c>
      <c r="AH33" s="50" t="s">
        <v>544</v>
      </c>
      <c r="AI33" s="51">
        <f>IFERROR(IF(RIGHT(AH33, 1) = "D", WORKDAY($B$3, INT(LEFT(AH33, LEN(AH33)-1))),
                     IF(RIGHT(AH33, 1) = "W",Business_Day($B$3 + 7 * INT(LEFT(AH33, LEN(AH33)-1)), "modified_following"),
                     IF(RIGHT(AH33, 1) = "M",Business_Day(EDATE($B$3,  INT(LEFT(AH33, LEN(AH33)-1))), "modified_following"),
                     IF(RIGHT(AH33, 1) = "Y",Business_Day(EDATE($B$3,  12 * INT(LEFT(AH33, LEN(AH33)-1))), "modified_following"),IF(RIGHT(AH33, 1) = "Q",Business_Day(EDATE($B$3,  3*INT(LEFT(AH33, LEN(AH33)-1))), "modified_following"),
                    Business_Day(EDATE($B$3,  12 * INT(LEFT(AH33, FIND("Y", AH33)-1)) + INT(RIGHT(AH33, LEN(AH33) - FIND("Y", AH33)))), "modified_following") ))))), "")</f>
        <v>43553</v>
      </c>
      <c r="AJ33" s="50" t="s">
        <v>549</v>
      </c>
      <c r="AK33" s="50" t="s">
        <v>550</v>
      </c>
      <c r="AL33" s="46">
        <f>_xll.BDH(AJ33,$B$4,$B$3,$B$3)</f>
        <v>-0.34216000000000002</v>
      </c>
      <c r="AM33" s="46">
        <f>_xll.BDH(AK33,$B$4,$B$3,$B$3)</f>
        <v>1.0077419999999999</v>
      </c>
      <c r="AN33" s="52">
        <f>DF_ZC2(Date!$E$3,AI33,AM33,"Taux actuariels","actual/actual")</f>
        <v>-3.4311770900263827E-3</v>
      </c>
      <c r="AP33" s="46" t="s">
        <v>477</v>
      </c>
      <c r="AQ33" s="46" t="s">
        <v>121</v>
      </c>
      <c r="AR33" s="46" t="s">
        <v>551</v>
      </c>
      <c r="AS33" s="47" t="s">
        <v>552</v>
      </c>
      <c r="AT33" s="47">
        <v>42738</v>
      </c>
      <c r="AU33" s="47">
        <v>46391</v>
      </c>
      <c r="AV33" s="48">
        <v>0.51800000000000002</v>
      </c>
      <c r="AW33" s="48">
        <v>0.56799999999999995</v>
      </c>
      <c r="AX33" s="46" t="s">
        <v>124</v>
      </c>
      <c r="AY33" s="49">
        <f t="shared" si="2"/>
        <v>5.4299999999999991E-3</v>
      </c>
      <c r="BA33" s="50" t="s">
        <v>544</v>
      </c>
      <c r="BB33" s="51">
        <f>IFERROR(IF(RIGHT(BA33, 1) = "D", WORKDAY($B$3, INT(LEFT(BA33, LEN(BA33)-1))),
                     IF(RIGHT(BA33, 1) = "W",Business_Day($B$3 + 7 * INT(LEFT(BA33, LEN(BA33)-1)), "modified_following"),
                     IF(RIGHT(BA33, 1) = "M",Business_Day(EDATE($B$3,  INT(LEFT(BA33, LEN(BA33)-1))), "modified_following"),
                     IF(RIGHT(BA33, 1) = "Y",Business_Day(EDATE($B$3,  12 * INT(LEFT(BA33, LEN(BA33)-1))), "modified_following"),IF(RIGHT(BA33, 1) = "Q",Business_Day(EDATE($B$3,  3*INT(LEFT(BA33, LEN(BA33)-1))), "modified_following"),
                    Business_Day(EDATE($B$3,  12 * INT(LEFT(BA33, FIND("Y", BA33)-1)) + INT(RIGHT(BA33, LEN(BA33) - FIND("Y", BA33)))), "modified_following") ))))), "")</f>
        <v>43553</v>
      </c>
      <c r="BC33" s="50" t="s">
        <v>553</v>
      </c>
      <c r="BD33" s="50" t="s">
        <v>554</v>
      </c>
      <c r="BE33" s="46">
        <f>_xll.BDH(BC33,$B$4,$B$3,$B$3)</f>
        <v>-0.26336999999999999</v>
      </c>
      <c r="BF33" s="46">
        <f>_xll.BDH(BD33,$B$4,$B$3,$B$3)</f>
        <v>1.005951</v>
      </c>
      <c r="BG33" s="52">
        <f>DF_ZC2(Date!$E$3,BB33,BF33,"Taux actuariels","actual/actual")</f>
        <v>-2.6408192776831152E-3</v>
      </c>
      <c r="BH33" s="50">
        <v>9</v>
      </c>
      <c r="BI33" s="46" t="s">
        <v>456</v>
      </c>
      <c r="BJ33" s="46" t="s">
        <v>121</v>
      </c>
      <c r="BK33" s="46" t="s">
        <v>555</v>
      </c>
      <c r="BL33" s="47" t="s">
        <v>556</v>
      </c>
      <c r="BM33" s="47">
        <v>42738</v>
      </c>
      <c r="BN33" s="47">
        <v>46027</v>
      </c>
      <c r="BO33" s="48">
        <v>0.54890000000000005</v>
      </c>
      <c r="BP33" s="48">
        <v>0.55910000000000004</v>
      </c>
      <c r="BQ33" s="46" t="s">
        <v>124</v>
      </c>
      <c r="BR33" s="49">
        <f t="shared" si="3"/>
        <v>5.5400000000000007E-3</v>
      </c>
      <c r="BS33" s="63">
        <f t="shared" si="6"/>
        <v>5.5400000000000007E-3</v>
      </c>
      <c r="BT33" s="50" t="s">
        <v>544</v>
      </c>
      <c r="BU33" s="51">
        <f>IFERROR(IF(RIGHT(BT33, 1) = "D", WORKDAY($B$3, INT(LEFT(BT33, LEN(BT33)-1))),
                     IF(RIGHT(BT33, 1) = "W",Business_Day($B$3 + 7 * INT(LEFT(BT33, LEN(BT33)-1)), "modified_following"),
                     IF(RIGHT(BT33, 1) = "M",Business_Day(EDATE($B$3,  INT(LEFT(BT33, LEN(BT33)-1))), "modified_following"),
                     IF(RIGHT(BT33, 1) = "Y",Business_Day(EDATE($B$3,  12 * INT(LEFT(BT33, LEN(BT33)-1))), "modified_following"),IF(RIGHT(BT33, 1) = "Q",Business_Day(EDATE($B$3,  3*INT(LEFT(BT33, LEN(BT33)-1))), "modified_following"),
                    Business_Day(EDATE($B$3,  12 * INT(LEFT(BT33, FIND("Y", BT33)-1)) + INT(RIGHT(BT33, LEN(BT33) - FIND("Y", BT33)))), "modified_following") ))))), "")</f>
        <v>43553</v>
      </c>
      <c r="BV33" s="50" t="s">
        <v>557</v>
      </c>
      <c r="BW33" s="50" t="s">
        <v>558</v>
      </c>
      <c r="BX33" s="46">
        <f>_xll.BDH(BV33,$B$4,$B$3,$B$3)</f>
        <v>-0.14541999999999999</v>
      </c>
      <c r="BY33" s="46">
        <f>_xll.BDH(BW33,$B$4,$B$3,$B$3)</f>
        <v>1.0032799999999999</v>
      </c>
      <c r="BZ33" s="52">
        <f>DF_ZC2(Date!$E$3,BU33,BY33,"Taux actuariels","actual/actual")</f>
        <v>-1.4583358980595484E-3</v>
      </c>
      <c r="CB33" s="46" t="s">
        <v>559</v>
      </c>
      <c r="CC33" s="46" t="s">
        <v>121</v>
      </c>
      <c r="CD33" s="46" t="s">
        <v>301</v>
      </c>
      <c r="CE33" s="47" t="s">
        <v>302</v>
      </c>
      <c r="CF33" s="47">
        <v>42738</v>
      </c>
      <c r="CG33" s="47">
        <v>51869</v>
      </c>
      <c r="CH33" s="48">
        <v>1.2669999999999999</v>
      </c>
      <c r="CI33" s="48">
        <v>1.2969999999999999</v>
      </c>
      <c r="CJ33" s="46" t="s">
        <v>98</v>
      </c>
      <c r="CK33" s="49">
        <f t="shared" si="4"/>
        <v>1.282E-2</v>
      </c>
      <c r="CL33" s="61">
        <v>1.2831134070904957E-2</v>
      </c>
      <c r="CN33" s="50" t="s">
        <v>544</v>
      </c>
      <c r="CO33" s="51">
        <f>IFERROR(IF(RIGHT(CN33, 1) = "D", WORKDAY($B$3, INT(LEFT(CN33, LEN(CN33)-1))),
                     IF(RIGHT(CN33, 1) = "W",Business_Day($B$3 + 7 * INT(LEFT(CN33, LEN(CN33)-1)), "modified_following"),
                     IF(RIGHT(CN33, 1) = "M",Business_Day(EDATE($B$3,  INT(LEFT(CN33, LEN(CN33)-1))), "modified_following"),
                     IF(RIGHT(CN33, 1) = "Y",Business_Day(EDATE($B$3,  12 * INT(LEFT(CN33, LEN(CN33)-1))), "modified_following"),IF(RIGHT(CN33, 1) = "Q",Business_Day(EDATE($B$3,  3*INT(LEFT(CN33, LEN(CN33)-1))), "modified_following"),
                    Business_Day(EDATE($B$3,  12 * INT(LEFT(CN33, FIND("Y", CN33)-1)) + INT(RIGHT(CN33, LEN(CN33) - FIND("Y", CN33)))), "modified_following") ))))), "")</f>
        <v>43553</v>
      </c>
      <c r="CP33" s="50" t="s">
        <v>560</v>
      </c>
      <c r="CQ33" s="50" t="s">
        <v>561</v>
      </c>
      <c r="CR33" s="46">
        <f>_xll.BDH(CP33,$B$4,$B$3,$B$3)</f>
        <v>-1.9040000000000001E-2</v>
      </c>
      <c r="CS33" s="46">
        <f>_xll.BDH(CQ33,$B$4,$B$3,$B$3)</f>
        <v>1.000429</v>
      </c>
      <c r="CT33" s="52">
        <f>DF_ZC2(Date!$E$3,CO33,CS33,"Taux actuariels","actual/actual")</f>
        <v>-1.9113248480151501E-4</v>
      </c>
      <c r="CZ33" s="51">
        <v>46386</v>
      </c>
      <c r="DA33" s="52">
        <v>5.4359454957994364E-3</v>
      </c>
      <c r="DB33" s="56"/>
      <c r="DC33" s="51">
        <v>46021</v>
      </c>
      <c r="DD33" s="52">
        <v>5.5105550545845542E-3</v>
      </c>
      <c r="DF33" s="51" t="e">
        <v>#N/A</v>
      </c>
      <c r="DG33" s="52" t="e">
        <v>#N/A</v>
      </c>
      <c r="DI33" s="51">
        <v>45289</v>
      </c>
      <c r="DJ33" s="52">
        <v>6.5637670647988053E-4</v>
      </c>
      <c r="DN33" s="51">
        <v>46386</v>
      </c>
      <c r="DO33" s="52">
        <v>5.4764932084512691E-3</v>
      </c>
      <c r="DQ33" s="51">
        <v>46021</v>
      </c>
      <c r="DR33" s="52">
        <v>5.5454577962262405E-3</v>
      </c>
      <c r="DT33" s="51" t="e">
        <v>#N/A</v>
      </c>
      <c r="DU33" s="52" t="e">
        <v>#N/A</v>
      </c>
      <c r="DW33" s="51">
        <v>45289</v>
      </c>
      <c r="DX33" s="52">
        <v>6.7742546674486644E-4</v>
      </c>
      <c r="DZ33" s="51">
        <v>46386</v>
      </c>
      <c r="EA33" s="52">
        <v>5.4555075758105781E-3</v>
      </c>
      <c r="EC33" s="51">
        <v>46021</v>
      </c>
      <c r="ED33" s="52">
        <v>5.5278639791420756E-3</v>
      </c>
      <c r="EH33" s="30">
        <f>Date!E3</f>
        <v>42734</v>
      </c>
      <c r="EI33" s="31" t="s">
        <v>38</v>
      </c>
      <c r="EJ33" s="31" t="s">
        <v>39</v>
      </c>
      <c r="EK33" s="32" t="s">
        <v>40</v>
      </c>
      <c r="EL33" s="31" t="s">
        <v>41</v>
      </c>
      <c r="EM33" s="31" t="s">
        <v>58</v>
      </c>
      <c r="EN33" s="37" t="str">
        <f>EN12</f>
        <v>Taux actuariels</v>
      </c>
      <c r="EO33" s="38" t="str">
        <f>EO12</f>
        <v>actual/360</v>
      </c>
      <c r="EP33" s="33" t="str">
        <f>EP12</f>
        <v>Annual</v>
      </c>
      <c r="EQ33" s="31" t="str">
        <f>EQ12</f>
        <v>30/360</v>
      </c>
      <c r="EV33" s="51">
        <v>44925</v>
      </c>
      <c r="EW33" s="52">
        <v>-7.0833318855557078E-3</v>
      </c>
      <c r="EX33">
        <f>interpol_lin_excel($O$13:$O$104,$T$13:$T$104,EV33)</f>
        <v>-5.4031143469845944E-4</v>
      </c>
      <c r="EY33" s="51">
        <v>46386</v>
      </c>
      <c r="EZ33" s="52">
        <v>5.3230323988606972E-3</v>
      </c>
      <c r="FB33" s="51">
        <v>46021</v>
      </c>
      <c r="FC33" s="52">
        <v>5.4176230898695405E-3</v>
      </c>
      <c r="FE33" s="51" t="e">
        <v>#N/A</v>
      </c>
      <c r="FF33" s="52" t="e">
        <v>#N/A</v>
      </c>
      <c r="FH33" s="51">
        <v>45289</v>
      </c>
      <c r="FI33" s="52">
        <v>6.0328992450000218E-4</v>
      </c>
      <c r="GC33" s="51">
        <v>44925</v>
      </c>
      <c r="GD33" s="52">
        <v>-3.8610851112390538E-3</v>
      </c>
      <c r="GF33" s="51">
        <v>46386</v>
      </c>
      <c r="GG33" s="52">
        <v>5.3763619991062037E-3</v>
      </c>
      <c r="GI33" s="51">
        <v>46021</v>
      </c>
      <c r="GJ33" s="52">
        <v>5.4615969716414704E-3</v>
      </c>
      <c r="GL33" s="58" t="e">
        <v>#N/A</v>
      </c>
      <c r="GM33" t="e">
        <v>#N/A</v>
      </c>
      <c r="GO33" s="51">
        <v>45289</v>
      </c>
      <c r="GP33" s="52">
        <v>6.2819695124499936E-4</v>
      </c>
    </row>
    <row r="34" spans="2:198" x14ac:dyDescent="0.25">
      <c r="B34" s="42"/>
      <c r="C34" s="46" t="s">
        <v>394</v>
      </c>
      <c r="D34" s="46" t="s">
        <v>121</v>
      </c>
      <c r="E34" s="46" t="s">
        <v>562</v>
      </c>
      <c r="F34" s="47" t="s">
        <v>563</v>
      </c>
      <c r="G34" s="47">
        <v>42738</v>
      </c>
      <c r="H34" s="47">
        <v>44929</v>
      </c>
      <c r="I34" s="48">
        <v>-6.2619999999999995E-2</v>
      </c>
      <c r="J34" s="48">
        <v>-4.3380000000000002E-2</v>
      </c>
      <c r="K34" s="46" t="s">
        <v>124</v>
      </c>
      <c r="L34" s="49">
        <f t="shared" si="0"/>
        <v>-5.2999999999999998E-4</v>
      </c>
      <c r="N34" s="50" t="s">
        <v>564</v>
      </c>
      <c r="O34" s="51">
        <f>IFERROR(IF(RIGHT(N34, 1) = "D", WORKDAY($B$3, INT(LEFT(N34, LEN(N34)-1))),
                     IF(RIGHT(N34, 1) = "W",Business_Day($B$3 + 7 * INT(LEFT(N34, LEN(N34)-1)), "modified_following"),
                     IF(RIGHT(N34, 1) = "M",Business_Day(EDATE($B$3,  INT(LEFT(N34, LEN(N34)-1))), "modified_following"),
                     IF(RIGHT(N34, 1) = "Y",Business_Day(EDATE($B$3,  12 * INT(LEFT(N34, LEN(N34)-1))), "modified_following"),IF(RIGHT(N34, 1) = "Q",Business_Day(EDATE($B$3,  3*INT(LEFT(N34, LEN(N34)-1))), "modified_following"),
                    Business_Day(EDATE($B$3,  12 * INT(LEFT(N34, FIND("Y", N34)-1)) + INT(RIGHT(N34, LEN(N34) - FIND("Y", N34)))), "modified_following") ))))), "")</f>
        <v>43644</v>
      </c>
      <c r="P34" s="50" t="s">
        <v>565</v>
      </c>
      <c r="Q34" s="50" t="s">
        <v>566</v>
      </c>
      <c r="R34" s="46">
        <f>_xll.BDH(P34,$B$4,$B$3,$B$3)</f>
        <v>-0.32052000000000003</v>
      </c>
      <c r="S34" s="46">
        <f>_xll.BDH(Q34,$B$4,$B$3,$B$3)</f>
        <v>1.008157</v>
      </c>
      <c r="T34" s="52">
        <f>DF_ZC2(Date!$E$3,O34,S34,"Taux actuariels","actual/actual")</f>
        <v>-3.2532083510007359E-3</v>
      </c>
      <c r="W34" s="46" t="s">
        <v>436</v>
      </c>
      <c r="X34" s="46" t="s">
        <v>121</v>
      </c>
      <c r="Y34" s="46" t="s">
        <v>567</v>
      </c>
      <c r="Z34" s="47" t="s">
        <v>568</v>
      </c>
      <c r="AA34" s="47">
        <v>42738</v>
      </c>
      <c r="AB34" s="47">
        <v>45660</v>
      </c>
      <c r="AC34" s="48">
        <v>0.183</v>
      </c>
      <c r="AD34" s="48">
        <v>0.20300000000000001</v>
      </c>
      <c r="AE34" s="46" t="s">
        <v>98</v>
      </c>
      <c r="AF34" s="49">
        <f t="shared" si="1"/>
        <v>1.9300000000000001E-3</v>
      </c>
      <c r="AH34" s="50" t="s">
        <v>564</v>
      </c>
      <c r="AI34" s="51">
        <f>IFERROR(IF(RIGHT(AH34, 1) = "D", WORKDAY($B$3, INT(LEFT(AH34, LEN(AH34)-1))),
                     IF(RIGHT(AH34, 1) = "W",Business_Day($B$3 + 7 * INT(LEFT(AH34, LEN(AH34)-1)), "modified_following"),
                     IF(RIGHT(AH34, 1) = "M",Business_Day(EDATE($B$3,  INT(LEFT(AH34, LEN(AH34)-1))), "modified_following"),
                     IF(RIGHT(AH34, 1) = "Y",Business_Day(EDATE($B$3,  12 * INT(LEFT(AH34, LEN(AH34)-1))), "modified_following"),IF(RIGHT(AH34, 1) = "Q",Business_Day(EDATE($B$3,  3*INT(LEFT(AH34, LEN(AH34)-1))), "modified_following"),
                    Business_Day(EDATE($B$3,  12 * INT(LEFT(AH34, FIND("Y", AH34)-1)) + INT(RIGHT(AH34, LEN(AH34) - FIND("Y", AH34)))), "modified_following") ))))), "")</f>
        <v>43644</v>
      </c>
      <c r="AJ34" s="50" t="s">
        <v>569</v>
      </c>
      <c r="AK34" s="50" t="s">
        <v>570</v>
      </c>
      <c r="AL34" s="46">
        <f>_xll.BDH(AJ34,$B$4,$B$3,$B$3)</f>
        <v>-0.33368999999999999</v>
      </c>
      <c r="AM34" s="46">
        <f>_xll.BDH(AK34,$B$4,$B$3,$B$3)</f>
        <v>1.008391</v>
      </c>
      <c r="AN34" s="52">
        <f>DF_ZC2(Date!$E$3,AI34,AM34,"Taux actuariels","actual/actual")</f>
        <v>-3.3459887004574362E-3</v>
      </c>
      <c r="AP34" s="46" t="s">
        <v>571</v>
      </c>
      <c r="AQ34" s="46" t="s">
        <v>121</v>
      </c>
      <c r="AR34" s="46" t="s">
        <v>572</v>
      </c>
      <c r="AS34" s="47" t="s">
        <v>573</v>
      </c>
      <c r="AT34" s="47">
        <v>42738</v>
      </c>
      <c r="AU34" s="47">
        <v>46755</v>
      </c>
      <c r="AV34" s="48">
        <v>0.64459</v>
      </c>
      <c r="AW34" s="48">
        <v>0.66141000000000005</v>
      </c>
      <c r="AX34" s="46" t="s">
        <v>124</v>
      </c>
      <c r="AY34" s="49">
        <f t="shared" si="2"/>
        <v>6.5300000000000002E-3</v>
      </c>
      <c r="BA34" s="50" t="s">
        <v>564</v>
      </c>
      <c r="BB34" s="51">
        <f>IFERROR(IF(RIGHT(BA34, 1) = "D", WORKDAY($B$3, INT(LEFT(BA34, LEN(BA34)-1))),
                     IF(RIGHT(BA34, 1) = "W",Business_Day($B$3 + 7 * INT(LEFT(BA34, LEN(BA34)-1)), "modified_following"),
                     IF(RIGHT(BA34, 1) = "M",Business_Day(EDATE($B$3,  INT(LEFT(BA34, LEN(BA34)-1))), "modified_following"),
                     IF(RIGHT(BA34, 1) = "Y",Business_Day(EDATE($B$3,  12 * INT(LEFT(BA34, LEN(BA34)-1))), "modified_following"),IF(RIGHT(BA34, 1) = "Q",Business_Day(EDATE($B$3,  3*INT(LEFT(BA34, LEN(BA34)-1))), "modified_following"),
                    Business_Day(EDATE($B$3,  12 * INT(LEFT(BA34, FIND("Y", BA34)-1)) + INT(RIGHT(BA34, LEN(BA34) - FIND("Y", BA34)))), "modified_following") ))))), "")</f>
        <v>43644</v>
      </c>
      <c r="BC34" s="50" t="s">
        <v>574</v>
      </c>
      <c r="BD34" s="50" t="s">
        <v>575</v>
      </c>
      <c r="BE34" s="46">
        <f>_xll.BDH(BC34,$B$4,$B$3,$B$3)</f>
        <v>-0.24876999999999999</v>
      </c>
      <c r="BF34" s="46">
        <f>_xll.BDH(BD34,$B$4,$B$3,$B$3)</f>
        <v>1.0062469999999999</v>
      </c>
      <c r="BG34" s="52">
        <f>DF_ZC2(Date!$E$3,BB34,BF34,"Taux actuariels","actual/actual")</f>
        <v>-2.4947687123697548E-3</v>
      </c>
      <c r="BH34" s="50">
        <v>10</v>
      </c>
      <c r="BI34" s="46" t="s">
        <v>477</v>
      </c>
      <c r="BJ34" s="46" t="s">
        <v>121</v>
      </c>
      <c r="BK34" s="46" t="s">
        <v>576</v>
      </c>
      <c r="BL34" s="47" t="s">
        <v>577</v>
      </c>
      <c r="BM34" s="47">
        <v>42738</v>
      </c>
      <c r="BN34" s="47">
        <v>46391</v>
      </c>
      <c r="BO34" s="48">
        <v>0.65688000000000002</v>
      </c>
      <c r="BP34" s="48">
        <v>0.66413</v>
      </c>
      <c r="BQ34" s="46" t="s">
        <v>124</v>
      </c>
      <c r="BR34" s="49">
        <f t="shared" si="3"/>
        <v>6.6050500000000003E-3</v>
      </c>
      <c r="BS34" s="63">
        <f t="shared" si="6"/>
        <v>6.6050500000000003E-3</v>
      </c>
      <c r="BT34" s="50" t="s">
        <v>564</v>
      </c>
      <c r="BU34" s="51">
        <f>IFERROR(IF(RIGHT(BT34, 1) = "D", WORKDAY($B$3, INT(LEFT(BT34, LEN(BT34)-1))),
                     IF(RIGHT(BT34, 1) = "W",Business_Day($B$3 + 7 * INT(LEFT(BT34, LEN(BT34)-1)), "modified_following"),
                     IF(RIGHT(BT34, 1) = "M",Business_Day(EDATE($B$3,  INT(LEFT(BT34, LEN(BT34)-1))), "modified_following"),
                     IF(RIGHT(BT34, 1) = "Y",Business_Day(EDATE($B$3,  12 * INT(LEFT(BT34, LEN(BT34)-1))), "modified_following"),IF(RIGHT(BT34, 1) = "Q",Business_Day(EDATE($B$3,  3*INT(LEFT(BT34, LEN(BT34)-1))), "modified_following"),
                    Business_Day(EDATE($B$3,  12 * INT(LEFT(BT34, FIND("Y", BT34)-1)) + INT(RIGHT(BT34, LEN(BT34) - FIND("Y", BT34)))), "modified_following") ))))), "")</f>
        <v>43644</v>
      </c>
      <c r="BV34" s="50" t="s">
        <v>578</v>
      </c>
      <c r="BW34" s="50" t="s">
        <v>579</v>
      </c>
      <c r="BX34" s="46">
        <f>_xll.BDH(BV34,$B$4,$B$3,$B$3)</f>
        <v>-0.13034999999999999</v>
      </c>
      <c r="BY34" s="46">
        <f>_xll.BDH(BW34,$B$4,$B$3,$B$3)</f>
        <v>1.003266</v>
      </c>
      <c r="BZ34" s="52">
        <f>DF_ZC2(Date!$E$3,BU34,BY34,"Taux actuariels","actual/actual")</f>
        <v>-1.3070074197781834E-3</v>
      </c>
      <c r="CB34" s="46" t="s">
        <v>580</v>
      </c>
      <c r="CC34" s="46" t="s">
        <v>121</v>
      </c>
      <c r="CD34" s="46" t="s">
        <v>301</v>
      </c>
      <c r="CE34" s="47" t="s">
        <v>302</v>
      </c>
      <c r="CF34" s="47">
        <v>42738</v>
      </c>
      <c r="CG34" s="47">
        <v>53695</v>
      </c>
      <c r="CH34" s="48">
        <v>1.2769999999999999</v>
      </c>
      <c r="CI34" s="48">
        <v>1.3069999999999999</v>
      </c>
      <c r="CJ34" s="46" t="s">
        <v>98</v>
      </c>
      <c r="CK34" s="49">
        <f t="shared" si="4"/>
        <v>1.2919999999999997E-2</v>
      </c>
      <c r="CL34" s="61">
        <v>1.2945184634960881E-2</v>
      </c>
      <c r="CN34" s="50" t="s">
        <v>564</v>
      </c>
      <c r="CO34" s="51">
        <f>IFERROR(IF(RIGHT(CN34, 1) = "D", WORKDAY($B$3, INT(LEFT(CN34, LEN(CN34)-1))),
                     IF(RIGHT(CN34, 1) = "W",Business_Day($B$3 + 7 * INT(LEFT(CN34, LEN(CN34)-1)), "modified_following"),
                     IF(RIGHT(CN34, 1) = "M",Business_Day(EDATE($B$3,  INT(LEFT(CN34, LEN(CN34)-1))), "modified_following"),
                     IF(RIGHT(CN34, 1) = "Y",Business_Day(EDATE($B$3,  12 * INT(LEFT(CN34, LEN(CN34)-1))), "modified_following"),IF(RIGHT(CN34, 1) = "Q",Business_Day(EDATE($B$3,  3*INT(LEFT(CN34, LEN(CN34)-1))), "modified_following"),
                    Business_Day(EDATE($B$3,  12 * INT(LEFT(CN34, FIND("Y", CN34)-1)) + INT(RIGHT(CN34, LEN(CN34) - FIND("Y", CN34)))), "modified_following") ))))), "")</f>
        <v>43644</v>
      </c>
      <c r="CP34" s="50" t="s">
        <v>581</v>
      </c>
      <c r="CQ34" s="50" t="s">
        <v>582</v>
      </c>
      <c r="CR34" s="46">
        <f>_xll.BDH(CP34,$B$4,$B$3,$B$3)</f>
        <v>-4.47E-3</v>
      </c>
      <c r="CS34" s="46">
        <f>_xll.BDH(CQ34,$B$4,$B$3,$B$3)</f>
        <v>1.0001119999999999</v>
      </c>
      <c r="CT34" s="52">
        <f>DF_ZC2(Date!$E$3,CO34,CS34,"Taux actuariels","actual/actual")</f>
        <v>-4.4919822239308793E-5</v>
      </c>
      <c r="CZ34" s="51">
        <v>46751</v>
      </c>
      <c r="DA34" s="52">
        <v>6.5645649901733376E-3</v>
      </c>
      <c r="DB34" s="56"/>
      <c r="DC34" s="51">
        <v>46386</v>
      </c>
      <c r="DD34" s="52">
        <v>6.5943613474637773E-3</v>
      </c>
      <c r="DF34" s="51" t="e">
        <v>#N/A</v>
      </c>
      <c r="DG34" s="52" t="e">
        <v>#N/A</v>
      </c>
      <c r="DI34" s="51">
        <v>45656</v>
      </c>
      <c r="DJ34" s="52">
        <v>1.9249933252586985E-3</v>
      </c>
      <c r="DN34" s="51">
        <v>46751</v>
      </c>
      <c r="DO34" s="52">
        <v>6.6117994145520288E-3</v>
      </c>
      <c r="DQ34" s="51">
        <v>46386</v>
      </c>
      <c r="DR34" s="52">
        <v>6.6346390147703216E-3</v>
      </c>
      <c r="DT34" s="51" t="e">
        <v>#N/A</v>
      </c>
      <c r="DU34" s="52" t="e">
        <v>#N/A</v>
      </c>
      <c r="DW34" s="51">
        <v>45656</v>
      </c>
      <c r="DX34" s="52">
        <v>1.9533513638329537E-3</v>
      </c>
      <c r="DZ34" s="51">
        <v>46751</v>
      </c>
      <c r="EA34" s="52">
        <v>6.5873951067629633E-3</v>
      </c>
      <c r="EC34" s="51">
        <v>46386</v>
      </c>
      <c r="ED34" s="52">
        <v>6.6136359012607332E-3</v>
      </c>
      <c r="EV34" s="51">
        <v>45289</v>
      </c>
      <c r="EW34" s="52">
        <v>-5.6855383448133978E-3</v>
      </c>
      <c r="EX34">
        <f>interpol_lin_excel($O$13:$O$104,$T$13:$T$104,EV34)</f>
        <v>7.2624653760078317E-4</v>
      </c>
      <c r="EY34" s="51">
        <v>46751</v>
      </c>
      <c r="EZ34" s="52">
        <v>6.4278521737318479E-3</v>
      </c>
      <c r="FB34" s="51">
        <v>46386</v>
      </c>
      <c r="FC34" s="52">
        <v>6.4805619929770132E-3</v>
      </c>
      <c r="FE34" s="51" t="e">
        <v>#N/A</v>
      </c>
      <c r="FF34" s="52" t="e">
        <v>#N/A</v>
      </c>
      <c r="FH34" s="51">
        <v>45656</v>
      </c>
      <c r="FI34" s="52">
        <v>1.8534661852465432E-3</v>
      </c>
      <c r="GC34" s="51">
        <v>45289</v>
      </c>
      <c r="GD34" s="52">
        <v>-2.5330976693444677E-3</v>
      </c>
      <c r="GF34" s="51">
        <v>46751</v>
      </c>
      <c r="GG34" s="52">
        <v>6.4920639424769083E-3</v>
      </c>
      <c r="GI34" s="51">
        <v>46386</v>
      </c>
      <c r="GJ34" s="52">
        <v>6.5340881419559413E-3</v>
      </c>
      <c r="GL34" s="58" t="e">
        <v>#N/A</v>
      </c>
      <c r="GM34" t="e">
        <v>#N/A</v>
      </c>
      <c r="GO34" s="51">
        <v>45656</v>
      </c>
      <c r="GP34" s="52">
        <v>1.8873762176713263E-3</v>
      </c>
    </row>
    <row r="35" spans="2:198" x14ac:dyDescent="0.25">
      <c r="B35" s="42"/>
      <c r="C35" s="46" t="s">
        <v>415</v>
      </c>
      <c r="D35" s="46" t="s">
        <v>121</v>
      </c>
      <c r="E35" s="46" t="s">
        <v>583</v>
      </c>
      <c r="F35" s="47" t="s">
        <v>584</v>
      </c>
      <c r="G35" s="47">
        <v>42738</v>
      </c>
      <c r="H35" s="47">
        <v>45294</v>
      </c>
      <c r="I35" s="48">
        <v>6.3579999999999998E-2</v>
      </c>
      <c r="J35" s="48">
        <v>7.8420000000000004E-2</v>
      </c>
      <c r="K35" s="46" t="s">
        <v>124</v>
      </c>
      <c r="L35" s="49">
        <f t="shared" si="0"/>
        <v>7.1000000000000013E-4</v>
      </c>
      <c r="N35" s="50" t="s">
        <v>585</v>
      </c>
      <c r="O35" s="51">
        <f>IFERROR(IF(RIGHT(N35, 1) = "D", WORKDAY($B$3, INT(LEFT(N35, LEN(N35)-1))),
                     IF(RIGHT(N35, 1) = "W",Business_Day($B$3 + 7 * INT(LEFT(N35, LEN(N35)-1)), "modified_following"),
                     IF(RIGHT(N35, 1) = "M",Business_Day(EDATE($B$3,  INT(LEFT(N35, LEN(N35)-1))), "modified_following"),
                     IF(RIGHT(N35, 1) = "Y",Business_Day(EDATE($B$3,  12 * INT(LEFT(N35, LEN(N35)-1))), "modified_following"),IF(RIGHT(N35, 1) = "Q",Business_Day(EDATE($B$3,  3*INT(LEFT(N35, LEN(N35)-1))), "modified_following"),
                    Business_Day(EDATE($B$3,  12 * INT(LEFT(N35, FIND("Y", N35)-1)) + INT(RIGHT(N35, LEN(N35) - FIND("Y", N35)))), "modified_following") ))))), "")</f>
        <v>43738</v>
      </c>
      <c r="P35" s="50" t="s">
        <v>586</v>
      </c>
      <c r="Q35" s="50" t="s">
        <v>587</v>
      </c>
      <c r="R35" s="46">
        <f>_xll.BDH(P35,$B$4,$B$3,$B$3)</f>
        <v>-0.31015999999999999</v>
      </c>
      <c r="S35" s="46">
        <f>_xll.BDH(Q35,$B$4,$B$3,$B$3)</f>
        <v>1.0086930000000001</v>
      </c>
      <c r="T35" s="52">
        <f>DF_ZC2(Date!$E$3,O35,S35,"Taux actuariels","actual/actual")</f>
        <v>-3.1417181839609176E-3</v>
      </c>
      <c r="W35" s="46" t="s">
        <v>456</v>
      </c>
      <c r="X35" s="46" t="s">
        <v>121</v>
      </c>
      <c r="Y35" s="46" t="s">
        <v>588</v>
      </c>
      <c r="Z35" s="47" t="s">
        <v>589</v>
      </c>
      <c r="AA35" s="47">
        <v>42738</v>
      </c>
      <c r="AB35" s="47">
        <v>46027</v>
      </c>
      <c r="AC35" s="48">
        <v>0.313</v>
      </c>
      <c r="AD35" s="48">
        <v>0.33300000000000002</v>
      </c>
      <c r="AE35" s="46" t="s">
        <v>98</v>
      </c>
      <c r="AF35" s="49">
        <f t="shared" si="1"/>
        <v>3.2300000000000002E-3</v>
      </c>
      <c r="AH35" s="50" t="s">
        <v>585</v>
      </c>
      <c r="AI35" s="51">
        <f>IFERROR(IF(RIGHT(AH35, 1) = "D", WORKDAY($B$3, INT(LEFT(AH35, LEN(AH35)-1))),
                     IF(RIGHT(AH35, 1) = "W",Business_Day($B$3 + 7 * INT(LEFT(AH35, LEN(AH35)-1)), "modified_following"),
                     IF(RIGHT(AH35, 1) = "M",Business_Day(EDATE($B$3,  INT(LEFT(AH35, LEN(AH35)-1))), "modified_following"),
                     IF(RIGHT(AH35, 1) = "Y",Business_Day(EDATE($B$3,  12 * INT(LEFT(AH35, LEN(AH35)-1))), "modified_following"),IF(RIGHT(AH35, 1) = "Q",Business_Day(EDATE($B$3,  3*INT(LEFT(AH35, LEN(AH35)-1))), "modified_following"),
                    Business_Day(EDATE($B$3,  12 * INT(LEFT(AH35, FIND("Y", AH35)-1)) + INT(RIGHT(AH35, LEN(AH35) - FIND("Y", AH35)))), "modified_following") ))))), "")</f>
        <v>43738</v>
      </c>
      <c r="AJ35" s="50" t="s">
        <v>590</v>
      </c>
      <c r="AK35" s="50" t="s">
        <v>591</v>
      </c>
      <c r="AL35" s="46">
        <f>_xll.BDH(AJ35,$B$4,$B$3,$B$3)</f>
        <v>-0.32544000000000001</v>
      </c>
      <c r="AM35" s="46">
        <f>_xll.BDH(AK35,$B$4,$B$3,$B$3)</f>
        <v>1.0090049999999999</v>
      </c>
      <c r="AN35" s="52">
        <f>DF_ZC2(Date!$E$3,AI35,AM35,"Taux actuariels","actual/actual")</f>
        <v>-3.2537906561967977E-3</v>
      </c>
      <c r="AP35" s="46" t="s">
        <v>498</v>
      </c>
      <c r="AQ35" s="46" t="s">
        <v>121</v>
      </c>
      <c r="AR35" s="46" t="s">
        <v>592</v>
      </c>
      <c r="AS35" s="47" t="s">
        <v>593</v>
      </c>
      <c r="AT35" s="47">
        <v>42738</v>
      </c>
      <c r="AU35" s="47">
        <v>47121</v>
      </c>
      <c r="AV35" s="48">
        <v>0.73694999999999999</v>
      </c>
      <c r="AW35" s="48">
        <v>0.75244999999999995</v>
      </c>
      <c r="AX35" s="46" t="s">
        <v>124</v>
      </c>
      <c r="AY35" s="49">
        <f t="shared" si="2"/>
        <v>7.4469999999999988E-3</v>
      </c>
      <c r="BA35" s="50" t="s">
        <v>585</v>
      </c>
      <c r="BB35" s="51">
        <f>IFERROR(IF(RIGHT(BA35, 1) = "D", WORKDAY($B$3, INT(LEFT(BA35, LEN(BA35)-1))),
                     IF(RIGHT(BA35, 1) = "W",Business_Day($B$3 + 7 * INT(LEFT(BA35, LEN(BA35)-1)), "modified_following"),
                     IF(RIGHT(BA35, 1) = "M",Business_Day(EDATE($B$3,  INT(LEFT(BA35, LEN(BA35)-1))), "modified_following"),
                     IF(RIGHT(BA35, 1) = "Y",Business_Day(EDATE($B$3,  12 * INT(LEFT(BA35, LEN(BA35)-1))), "modified_following"),IF(RIGHT(BA35, 1) = "Q",Business_Day(EDATE($B$3,  3*INT(LEFT(BA35, LEN(BA35)-1))), "modified_following"),
                    Business_Day(EDATE($B$3,  12 * INT(LEFT(BA35, FIND("Y", BA35)-1)) + INT(RIGHT(BA35, LEN(BA35) - FIND("Y", BA35)))), "modified_following") ))))), "")</f>
        <v>43738</v>
      </c>
      <c r="BC35" s="50" t="s">
        <v>594</v>
      </c>
      <c r="BD35" s="50" t="s">
        <v>595</v>
      </c>
      <c r="BE35" s="46">
        <f>_xll.BDH(BC35,$B$4,$B$3,$B$3)</f>
        <v>-0.23425000000000001</v>
      </c>
      <c r="BF35" s="46">
        <f>_xll.BDH(BD35,$B$4,$B$3,$B$3)</f>
        <v>1.00647</v>
      </c>
      <c r="BG35" s="52">
        <f>DF_ZC2(Date!$E$3,BB35,BF35,"Taux actuariels","actual/actual")</f>
        <v>-2.3418313045889816E-3</v>
      </c>
      <c r="BH35" s="50">
        <v>12</v>
      </c>
      <c r="BI35" s="46" t="s">
        <v>571</v>
      </c>
      <c r="BJ35" s="46" t="s">
        <v>121</v>
      </c>
      <c r="BK35" s="46" t="s">
        <v>596</v>
      </c>
      <c r="BL35" s="47" t="s">
        <v>597</v>
      </c>
      <c r="BM35" s="47">
        <v>42738</v>
      </c>
      <c r="BN35" s="47">
        <v>46755</v>
      </c>
      <c r="BO35" s="48">
        <v>0.75046000000000002</v>
      </c>
      <c r="BP35" s="48">
        <v>0.76254</v>
      </c>
      <c r="BQ35" s="46" t="s">
        <v>124</v>
      </c>
      <c r="BR35" s="49">
        <f t="shared" si="3"/>
        <v>7.5649999999999997E-3</v>
      </c>
      <c r="BS35" s="63">
        <f>BR36</f>
        <v>8.4099999999999991E-3</v>
      </c>
      <c r="BT35" s="50" t="s">
        <v>585</v>
      </c>
      <c r="BU35" s="51">
        <f>IFERROR(IF(RIGHT(BT35, 1) = "D", WORKDAY($B$3, INT(LEFT(BT35, LEN(BT35)-1))),
                     IF(RIGHT(BT35, 1) = "W",Business_Day($B$3 + 7 * INT(LEFT(BT35, LEN(BT35)-1)), "modified_following"),
                     IF(RIGHT(BT35, 1) = "M",Business_Day(EDATE($B$3,  INT(LEFT(BT35, LEN(BT35)-1))), "modified_following"),
                     IF(RIGHT(BT35, 1) = "Y",Business_Day(EDATE($B$3,  12 * INT(LEFT(BT35, LEN(BT35)-1))), "modified_following"),IF(RIGHT(BT35, 1) = "Q",Business_Day(EDATE($B$3,  3*INT(LEFT(BT35, LEN(BT35)-1))), "modified_following"),
                    Business_Day(EDATE($B$3,  12 * INT(LEFT(BT35, FIND("Y", BT35)-1)) + INT(RIGHT(BT35, LEN(BT35) - FIND("Y", BT35)))), "modified_following") ))))), "")</f>
        <v>43738</v>
      </c>
      <c r="BV35" s="50" t="s">
        <v>598</v>
      </c>
      <c r="BW35" s="50" t="s">
        <v>599</v>
      </c>
      <c r="BX35" s="46">
        <f>_xll.BDH(BV35,$B$4,$B$3,$B$3)</f>
        <v>-0.11524</v>
      </c>
      <c r="BY35" s="46">
        <f>_xll.BDH(BW35,$B$4,$B$3,$B$3)</f>
        <v>1.0031760000000001</v>
      </c>
      <c r="BZ35" s="52">
        <f>DF_ZC2(Date!$E$3,BU35,BY35,"Taux actuariels","actual/actual")</f>
        <v>-1.1521339058201407E-3</v>
      </c>
      <c r="CB35" s="46"/>
      <c r="CC35" s="46"/>
      <c r="CD35" s="46"/>
      <c r="CE35" s="47"/>
      <c r="CF35" s="47"/>
      <c r="CG35" s="47"/>
      <c r="CH35" s="48"/>
      <c r="CI35" s="48"/>
      <c r="CJ35" s="46"/>
      <c r="CK35" s="49" t="s">
        <v>600</v>
      </c>
      <c r="CL35" s="52" t="s">
        <v>600</v>
      </c>
      <c r="CN35" s="50" t="s">
        <v>585</v>
      </c>
      <c r="CO35" s="51">
        <f>IFERROR(IF(RIGHT(CN35, 1) = "D", WORKDAY($B$3, INT(LEFT(CN35, LEN(CN35)-1))),
                     IF(RIGHT(CN35, 1) = "W",Business_Day($B$3 + 7 * INT(LEFT(CN35, LEN(CN35)-1)), "modified_following"),
                     IF(RIGHT(CN35, 1) = "M",Business_Day(EDATE($B$3,  INT(LEFT(CN35, LEN(CN35)-1))), "modified_following"),
                     IF(RIGHT(CN35, 1) = "Y",Business_Day(EDATE($B$3,  12 * INT(LEFT(CN35, LEN(CN35)-1))), "modified_following"),IF(RIGHT(CN35, 1) = "Q",Business_Day(EDATE($B$3,  3*INT(LEFT(CN35, LEN(CN35)-1))), "modified_following"),
                    Business_Day(EDATE($B$3,  12 * INT(LEFT(CN35, FIND("Y", CN35)-1)) + INT(RIGHT(CN35, LEN(CN35) - FIND("Y", CN35)))), "modified_following") ))))), "")</f>
        <v>43738</v>
      </c>
      <c r="CP35" s="50" t="s">
        <v>601</v>
      </c>
      <c r="CQ35" s="50" t="s">
        <v>602</v>
      </c>
      <c r="CR35" s="46">
        <f>_xll.BDH(CP35,$B$4,$B$3,$B$3)</f>
        <v>1.026E-2</v>
      </c>
      <c r="CS35" s="46">
        <f>_xll.BDH(CQ35,$B$4,$B$3,$B$3)</f>
        <v>0.999718</v>
      </c>
      <c r="CT35" s="52">
        <f>DF_ZC2(Date!$E$3,CO35,CS35,"Taux actuariels","actual/actual")</f>
        <v>1.0254019329991593E-4</v>
      </c>
      <c r="CZ35" s="51">
        <v>47116</v>
      </c>
      <c r="DA35" s="52">
        <v>7.5104100223107491E-3</v>
      </c>
      <c r="DB35" s="56"/>
      <c r="DC35" s="51">
        <v>46751</v>
      </c>
      <c r="DD35" s="52">
        <v>7.5784398193593167E-3</v>
      </c>
      <c r="DF35" s="54" t="e">
        <v>#N/A</v>
      </c>
      <c r="DG35" s="55" t="e">
        <v>#N/A</v>
      </c>
      <c r="DI35" s="51">
        <v>46021</v>
      </c>
      <c r="DJ35" s="52">
        <v>3.2350569618213665E-3</v>
      </c>
      <c r="DN35" s="51">
        <v>47116</v>
      </c>
      <c r="DO35" s="52">
        <v>7.5630499447040334E-3</v>
      </c>
      <c r="DQ35" s="51">
        <v>46751</v>
      </c>
      <c r="DR35" s="52">
        <v>7.6245163009607802E-3</v>
      </c>
      <c r="DT35" s="58" t="e">
        <v>#N/A</v>
      </c>
      <c r="DU35" t="e">
        <v>#N/A</v>
      </c>
      <c r="DW35" s="51">
        <v>46021</v>
      </c>
      <c r="DX35" s="52">
        <v>3.2708700313544632E-3</v>
      </c>
      <c r="DZ35" s="51">
        <v>47116</v>
      </c>
      <c r="EA35" s="52">
        <v>7.5366706580771185E-3</v>
      </c>
      <c r="EC35" s="51">
        <v>46751</v>
      </c>
      <c r="ED35" s="52">
        <v>7.6008362850523295E-3</v>
      </c>
      <c r="EV35" s="51">
        <v>45656</v>
      </c>
      <c r="EW35" s="52">
        <v>-4.429165534797011E-3</v>
      </c>
      <c r="EX35">
        <f>interpol_lin_excel($O$13:$O$104,$T$13:$T$104,EV35)</f>
        <v>2.0338642195520951E-3</v>
      </c>
      <c r="EY35" s="51">
        <v>47116</v>
      </c>
      <c r="EZ35" s="52">
        <v>7.3542890865532064E-3</v>
      </c>
      <c r="FB35" s="51">
        <v>46751</v>
      </c>
      <c r="FC35" s="52">
        <v>7.4444571343311536E-3</v>
      </c>
      <c r="FE35" s="58" t="e">
        <v>#N/A</v>
      </c>
      <c r="FF35" t="e">
        <v>#N/A</v>
      </c>
      <c r="FH35" s="51">
        <v>46021</v>
      </c>
      <c r="FI35" s="52">
        <v>3.1411864237266373E-3</v>
      </c>
      <c r="GC35" s="51">
        <v>45656</v>
      </c>
      <c r="GD35" s="52">
        <v>-1.1994880869913185E-3</v>
      </c>
      <c r="GF35" s="51">
        <v>47116</v>
      </c>
      <c r="GG35" s="52">
        <v>7.4279856043694345E-3</v>
      </c>
      <c r="GI35" s="51">
        <v>46751</v>
      </c>
      <c r="GJ35" s="52">
        <v>7.5072691571420082E-3</v>
      </c>
      <c r="GL35" s="58" t="e">
        <v>#N/A</v>
      </c>
      <c r="GM35" t="e">
        <v>#N/A</v>
      </c>
      <c r="GO35" s="51">
        <v>46021</v>
      </c>
      <c r="GP35" s="52">
        <v>3.1859958134105222E-3</v>
      </c>
    </row>
    <row r="36" spans="2:198" x14ac:dyDescent="0.25">
      <c r="B36" s="42"/>
      <c r="C36" s="46" t="s">
        <v>436</v>
      </c>
      <c r="D36" s="46" t="s">
        <v>121</v>
      </c>
      <c r="E36" s="46" t="s">
        <v>603</v>
      </c>
      <c r="F36" s="47" t="s">
        <v>604</v>
      </c>
      <c r="G36" s="47">
        <v>42738</v>
      </c>
      <c r="H36" s="47">
        <v>45660</v>
      </c>
      <c r="I36" s="48">
        <v>0.18808</v>
      </c>
      <c r="J36" s="48">
        <v>0.20821999999999999</v>
      </c>
      <c r="K36" s="46" t="s">
        <v>124</v>
      </c>
      <c r="L36" s="49">
        <f t="shared" si="0"/>
        <v>1.9814999999999998E-3</v>
      </c>
      <c r="N36" s="50" t="s">
        <v>605</v>
      </c>
      <c r="O36" s="51">
        <f>IFERROR(IF(RIGHT(N36, 1) = "D", WORKDAY($B$3, INT(LEFT(N36, LEN(N36)-1))),
                     IF(RIGHT(N36, 1) = "W",Business_Day($B$3 + 7 * INT(LEFT(N36, LEN(N36)-1)), "modified_following"),
                     IF(RIGHT(N36, 1) = "M",Business_Day(EDATE($B$3,  INT(LEFT(N36, LEN(N36)-1))), "modified_following"),
                     IF(RIGHT(N36, 1) = "Y",Business_Day(EDATE($B$3,  12 * INT(LEFT(N36, LEN(N36)-1))), "modified_following"),IF(RIGHT(N36, 1) = "Q",Business_Day(EDATE($B$3,  3*INT(LEFT(N36, LEN(N36)-1))), "modified_following"),
                    Business_Day(EDATE($B$3,  12 * INT(LEFT(N36, FIND("Y", N36)-1)) + INT(RIGHT(N36, LEN(N36) - FIND("Y", N36)))), "modified_following") ))))), "")</f>
        <v>43829</v>
      </c>
      <c r="P36" s="50" t="s">
        <v>606</v>
      </c>
      <c r="Q36" s="50" t="s">
        <v>607</v>
      </c>
      <c r="R36" s="46">
        <f>_xll.BDH(P36,$B$4,$B$3,$B$3)</f>
        <v>-0.30012</v>
      </c>
      <c r="S36" s="46">
        <f>_xll.BDH(Q36,$B$4,$B$3,$B$3)</f>
        <v>1.0091840000000001</v>
      </c>
      <c r="T36" s="52">
        <f>DF_ZC2(Date!$E$3,O36,S36,"Taux actuariels","actual/actual")</f>
        <v>-3.0427378415912587E-3</v>
      </c>
      <c r="W36" s="46" t="s">
        <v>477</v>
      </c>
      <c r="X36" s="46" t="s">
        <v>121</v>
      </c>
      <c r="Y36" s="46" t="s">
        <v>608</v>
      </c>
      <c r="Z36" s="47" t="s">
        <v>609</v>
      </c>
      <c r="AA36" s="47">
        <v>42738</v>
      </c>
      <c r="AB36" s="47">
        <v>46391</v>
      </c>
      <c r="AC36" s="48">
        <v>0.42799999999999999</v>
      </c>
      <c r="AD36" s="48">
        <v>0.44800000000000001</v>
      </c>
      <c r="AE36" s="46" t="s">
        <v>98</v>
      </c>
      <c r="AF36" s="49">
        <f t="shared" si="1"/>
        <v>4.3800000000000002E-3</v>
      </c>
      <c r="AH36" s="50" t="s">
        <v>605</v>
      </c>
      <c r="AI36" s="51">
        <f>IFERROR(IF(RIGHT(AH36, 1) = "D", WORKDAY($B$3, INT(LEFT(AH36, LEN(AH36)-1))),
                     IF(RIGHT(AH36, 1) = "W",Business_Day($B$3 + 7 * INT(LEFT(AH36, LEN(AH36)-1)), "modified_following"),
                     IF(RIGHT(AH36, 1) = "M",Business_Day(EDATE($B$3,  INT(LEFT(AH36, LEN(AH36)-1))), "modified_following"),
                     IF(RIGHT(AH36, 1) = "Y",Business_Day(EDATE($B$3,  12 * INT(LEFT(AH36, LEN(AH36)-1))), "modified_following"),IF(RIGHT(AH36, 1) = "Q",Business_Day(EDATE($B$3,  3*INT(LEFT(AH36, LEN(AH36)-1))), "modified_following"),
                    Business_Day(EDATE($B$3,  12 * INT(LEFT(AH36, FIND("Y", AH36)-1)) + INT(RIGHT(AH36, LEN(AH36) - FIND("Y", AH36)))), "modified_following") ))))), "")</f>
        <v>43829</v>
      </c>
      <c r="AJ36" s="50" t="s">
        <v>610</v>
      </c>
      <c r="AK36" s="50" t="s">
        <v>611</v>
      </c>
      <c r="AL36" s="46">
        <f>_xll.BDH(AJ36,$B$4,$B$3,$B$3)</f>
        <v>-0.31712000000000001</v>
      </c>
      <c r="AM36" s="46">
        <f>_xll.BDH(AK36,$B$4,$B$3,$B$3)</f>
        <v>1.009574</v>
      </c>
      <c r="AN36" s="52">
        <f>DF_ZC2(Date!$E$3,AI36,AM36,"Taux actuariels","actual/actual")</f>
        <v>-3.171130394573396E-3</v>
      </c>
      <c r="AP36" s="46" t="s">
        <v>518</v>
      </c>
      <c r="AQ36" s="46" t="s">
        <v>121</v>
      </c>
      <c r="AR36" s="46" t="s">
        <v>612</v>
      </c>
      <c r="AS36" s="47" t="s">
        <v>613</v>
      </c>
      <c r="AT36" s="47">
        <v>42738</v>
      </c>
      <c r="AU36" s="47">
        <v>48218</v>
      </c>
      <c r="AV36" s="48">
        <v>0.94062999999999997</v>
      </c>
      <c r="AW36" s="48">
        <v>0.95537000000000005</v>
      </c>
      <c r="AX36" s="46" t="s">
        <v>124</v>
      </c>
      <c r="AY36" s="49">
        <f t="shared" si="2"/>
        <v>9.4799999999999988E-3</v>
      </c>
      <c r="BA36" s="50" t="s">
        <v>605</v>
      </c>
      <c r="BB36" s="51">
        <f>IFERROR(IF(RIGHT(BA36, 1) = "D", WORKDAY($B$3, INT(LEFT(BA36, LEN(BA36)-1))),
                     IF(RIGHT(BA36, 1) = "W",Business_Day($B$3 + 7 * INT(LEFT(BA36, LEN(BA36)-1)), "modified_following"),
                     IF(RIGHT(BA36, 1) = "M",Business_Day(EDATE($B$3,  INT(LEFT(BA36, LEN(BA36)-1))), "modified_following"),
                     IF(RIGHT(BA36, 1) = "Y",Business_Day(EDATE($B$3,  12 * INT(LEFT(BA36, LEN(BA36)-1))), "modified_following"),IF(RIGHT(BA36, 1) = "Q",Business_Day(EDATE($B$3,  3*INT(LEFT(BA36, LEN(BA36)-1))), "modified_following"),
                    Business_Day(EDATE($B$3,  12 * INT(LEFT(BA36, FIND("Y", BA36)-1)) + INT(RIGHT(BA36, LEN(BA36) - FIND("Y", BA36)))), "modified_following") ))))), "")</f>
        <v>43829</v>
      </c>
      <c r="BC36" s="50" t="s">
        <v>614</v>
      </c>
      <c r="BD36" s="50" t="s">
        <v>615</v>
      </c>
      <c r="BE36" s="46">
        <f>_xll.BDH(BC36,$B$4,$B$3,$B$3)</f>
        <v>-0.21964</v>
      </c>
      <c r="BF36" s="46">
        <f>_xll.BDH(BD36,$B$4,$B$3,$B$3)</f>
        <v>1.0066189999999999</v>
      </c>
      <c r="BG36" s="52">
        <f>DF_ZC2(Date!$E$3,BB36,BF36,"Taux actuariels","actual/actual")</f>
        <v>-2.1966583160855091E-3</v>
      </c>
      <c r="BH36" s="50">
        <v>15</v>
      </c>
      <c r="BI36" s="46" t="s">
        <v>498</v>
      </c>
      <c r="BJ36" s="46" t="s">
        <v>121</v>
      </c>
      <c r="BK36" s="46" t="s">
        <v>616</v>
      </c>
      <c r="BL36" s="47" t="s">
        <v>617</v>
      </c>
      <c r="BM36" s="47">
        <v>42738</v>
      </c>
      <c r="BN36" s="47">
        <v>47121</v>
      </c>
      <c r="BO36" s="48">
        <v>0.83682999999999996</v>
      </c>
      <c r="BP36" s="48">
        <v>0.84516999999999998</v>
      </c>
      <c r="BQ36" s="46" t="s">
        <v>124</v>
      </c>
      <c r="BR36" s="49">
        <f t="shared" si="3"/>
        <v>8.4099999999999991E-3</v>
      </c>
      <c r="BS36" s="63">
        <f>BR37</f>
        <v>1.0280000000000001E-2</v>
      </c>
      <c r="BT36" s="50" t="s">
        <v>605</v>
      </c>
      <c r="BU36" s="51">
        <f>IFERROR(IF(RIGHT(BT36, 1) = "D", WORKDAY($B$3, INT(LEFT(BT36, LEN(BT36)-1))),
                     IF(RIGHT(BT36, 1) = "W",Business_Day($B$3 + 7 * INT(LEFT(BT36, LEN(BT36)-1)), "modified_following"),
                     IF(RIGHT(BT36, 1) = "M",Business_Day(EDATE($B$3,  INT(LEFT(BT36, LEN(BT36)-1))), "modified_following"),
                     IF(RIGHT(BT36, 1) = "Y",Business_Day(EDATE($B$3,  12 * INT(LEFT(BT36, LEN(BT36)-1))), "modified_following"),IF(RIGHT(BT36, 1) = "Q",Business_Day(EDATE($B$3,  3*INT(LEFT(BT36, LEN(BT36)-1))), "modified_following"),
                    Business_Day(EDATE($B$3,  12 * INT(LEFT(BT36, FIND("Y", BT36)-1)) + INT(RIGHT(BT36, LEN(BT36) - FIND("Y", BT36)))), "modified_following") ))))), "")</f>
        <v>43829</v>
      </c>
      <c r="BV36" s="50" t="s">
        <v>618</v>
      </c>
      <c r="BW36" s="50" t="s">
        <v>619</v>
      </c>
      <c r="BX36" s="46">
        <f>_xll.BDH(BV36,$B$4,$B$3,$B$3)</f>
        <v>-0.10008</v>
      </c>
      <c r="BY36" s="46">
        <f>_xll.BDH(BW36,$B$4,$B$3,$B$3)</f>
        <v>1.0030079999999999</v>
      </c>
      <c r="BZ36" s="52">
        <f>DF_ZC2(Date!$E$3,BU36,BY36,"Taux actuariels","actual/actual")</f>
        <v>-1.0006656693325455E-3</v>
      </c>
      <c r="CB36" s="46"/>
      <c r="CC36" s="46"/>
      <c r="CD36" s="46"/>
      <c r="CE36" s="47"/>
      <c r="CF36" s="47"/>
      <c r="CG36" s="47"/>
      <c r="CH36" s="48"/>
      <c r="CI36" s="48"/>
      <c r="CJ36" s="46"/>
      <c r="CK36" s="49" t="s">
        <v>600</v>
      </c>
      <c r="CL36" s="52" t="s">
        <v>600</v>
      </c>
      <c r="CN36" s="50" t="s">
        <v>605</v>
      </c>
      <c r="CO36" s="51">
        <f>IFERROR(IF(RIGHT(CN36, 1) = "D", WORKDAY($B$3, INT(LEFT(CN36, LEN(CN36)-1))),
                     IF(RIGHT(CN36, 1) = "W",Business_Day($B$3 + 7 * INT(LEFT(CN36, LEN(CN36)-1)), "modified_following"),
                     IF(RIGHT(CN36, 1) = "M",Business_Day(EDATE($B$3,  INT(LEFT(CN36, LEN(CN36)-1))), "modified_following"),
                     IF(RIGHT(CN36, 1) = "Y",Business_Day(EDATE($B$3,  12 * INT(LEFT(CN36, LEN(CN36)-1))), "modified_following"),IF(RIGHT(CN36, 1) = "Q",Business_Day(EDATE($B$3,  3*INT(LEFT(CN36, LEN(CN36)-1))), "modified_following"),
                    Business_Day(EDATE($B$3,  12 * INT(LEFT(CN36, FIND("Y", CN36)-1)) + INT(RIGHT(CN36, LEN(CN36) - FIND("Y", CN36)))), "modified_following") ))))), "")</f>
        <v>43829</v>
      </c>
      <c r="CP36" s="50" t="s">
        <v>620</v>
      </c>
      <c r="CQ36" s="50" t="s">
        <v>621</v>
      </c>
      <c r="CR36" s="46">
        <f>_xll.BDH(CP36,$B$4,$B$3,$B$3)</f>
        <v>2.5020000000000001E-2</v>
      </c>
      <c r="CS36" s="46">
        <f>_xll.BDH(CQ36,$B$4,$B$3,$B$3)</f>
        <v>0.99924999999999997</v>
      </c>
      <c r="CT36" s="52">
        <f>DF_ZC2(Date!$E$3,CO36,CS36,"Taux actuariels","actual/actual")</f>
        <v>2.5012632134724377E-4</v>
      </c>
      <c r="CZ36" s="51">
        <v>48212</v>
      </c>
      <c r="DA36" s="52">
        <v>9.6416163819998679E-3</v>
      </c>
      <c r="DB36" s="56"/>
      <c r="DC36" s="51">
        <v>47116</v>
      </c>
      <c r="DD36" s="52">
        <v>8.4499570955244106E-3</v>
      </c>
      <c r="DF36" s="54" t="e">
        <v>#N/A</v>
      </c>
      <c r="DG36" s="55" t="e">
        <v>#N/A</v>
      </c>
      <c r="DI36" s="51">
        <v>46386</v>
      </c>
      <c r="DJ36" s="52">
        <v>4.4043667439575352E-3</v>
      </c>
      <c r="DN36" s="51">
        <v>48212</v>
      </c>
      <c r="DO36" s="52">
        <v>9.701953742007368E-3</v>
      </c>
      <c r="DQ36" s="51">
        <v>47116</v>
      </c>
      <c r="DR36" s="52">
        <v>8.500668502017408E-3</v>
      </c>
      <c r="DT36" s="58" t="e">
        <v>#N/A</v>
      </c>
      <c r="DU36" t="e">
        <v>#N/A</v>
      </c>
      <c r="DW36" s="51">
        <v>46386</v>
      </c>
      <c r="DX36" s="52">
        <v>4.445946774429976E-3</v>
      </c>
      <c r="DZ36" s="51">
        <v>48212</v>
      </c>
      <c r="EA36" s="52">
        <v>9.6729229725978152E-3</v>
      </c>
      <c r="EC36" s="51">
        <v>47116</v>
      </c>
      <c r="ED36" s="52">
        <v>8.4752539770130593E-3</v>
      </c>
      <c r="EV36" s="51">
        <v>46021</v>
      </c>
      <c r="EW36" s="52">
        <v>-3.1256549811539695E-3</v>
      </c>
      <c r="EX36">
        <f>interpol_lin_excel($O$13:$O$104,$T$13:$T$104,EV36)</f>
        <v>3.4382652038893458E-3</v>
      </c>
      <c r="EY36" s="51">
        <v>48212</v>
      </c>
      <c r="EZ36" s="52">
        <v>9.4441571867852347E-3</v>
      </c>
      <c r="FB36" s="51">
        <v>47116</v>
      </c>
      <c r="FC36" s="52">
        <v>8.2982671910838152E-3</v>
      </c>
      <c r="FE36" s="58" t="e">
        <v>#N/A</v>
      </c>
      <c r="FF36" t="e">
        <v>#N/A</v>
      </c>
      <c r="FH36" s="51">
        <v>46386</v>
      </c>
      <c r="FI36" s="52">
        <v>4.2887762510361548E-3</v>
      </c>
      <c r="GC36" s="51">
        <v>46021</v>
      </c>
      <c r="GD36" s="52">
        <v>8.7624973701522121E-5</v>
      </c>
      <c r="GF36" s="51">
        <v>48212</v>
      </c>
      <c r="GG36" s="52">
        <v>9.5408377160873074E-3</v>
      </c>
      <c r="GI36" s="51">
        <v>47116</v>
      </c>
      <c r="GJ36" s="52">
        <v>8.3699332646953849E-3</v>
      </c>
      <c r="GL36" s="58" t="e">
        <v>#N/A</v>
      </c>
      <c r="GM36" t="e">
        <v>#N/A</v>
      </c>
      <c r="GO36" s="51">
        <v>46386</v>
      </c>
      <c r="GP36" s="52">
        <v>4.3435858348727999E-3</v>
      </c>
    </row>
    <row r="37" spans="2:198" x14ac:dyDescent="0.25">
      <c r="B37" s="42"/>
      <c r="C37" s="46" t="s">
        <v>456</v>
      </c>
      <c r="D37" s="46" t="s">
        <v>121</v>
      </c>
      <c r="E37" s="46" t="s">
        <v>622</v>
      </c>
      <c r="F37" s="47" t="s">
        <v>623</v>
      </c>
      <c r="G37" s="47">
        <v>42738</v>
      </c>
      <c r="H37" s="47">
        <v>46027</v>
      </c>
      <c r="I37" s="48">
        <v>0.32604</v>
      </c>
      <c r="J37" s="48">
        <v>0.34066000000000002</v>
      </c>
      <c r="K37" s="46" t="s">
        <v>124</v>
      </c>
      <c r="L37" s="49">
        <f t="shared" si="0"/>
        <v>3.3335000000000005E-3</v>
      </c>
      <c r="N37" s="50" t="s">
        <v>624</v>
      </c>
      <c r="O37" s="51">
        <f>IFERROR(IF(RIGHT(N37, 1) = "D", WORKDAY($B$3, INT(LEFT(N37, LEN(N37)-1))),
                     IF(RIGHT(N37, 1) = "W",Business_Day($B$3 + 7 * INT(LEFT(N37, LEN(N37)-1)), "modified_following"),
                     IF(RIGHT(N37, 1) = "M",Business_Day(EDATE($B$3,  INT(LEFT(N37, LEN(N37)-1))), "modified_following"),
                     IF(RIGHT(N37, 1) = "Y",Business_Day(EDATE($B$3,  12 * INT(LEFT(N37, LEN(N37)-1))), "modified_following"),IF(RIGHT(N37, 1) = "Q",Business_Day(EDATE($B$3,  3*INT(LEFT(N37, LEN(N37)-1))), "modified_following"),
                    Business_Day(EDATE($B$3,  12 * INT(LEFT(N37, FIND("Y", N37)-1)) + INT(RIGHT(N37, LEN(N37) - FIND("Y", N37)))), "modified_following") ))))), "")</f>
        <v>43920</v>
      </c>
      <c r="P37" s="50" t="s">
        <v>625</v>
      </c>
      <c r="Q37" s="50" t="s">
        <v>626</v>
      </c>
      <c r="R37" s="46">
        <f>_xll.BDH(P37,$B$4,$B$3,$B$3)</f>
        <v>-0.28727999999999998</v>
      </c>
      <c r="S37" s="46">
        <f>_xll.BDH(Q37,$B$4,$B$3,$B$3)</f>
        <v>1.0095229999999999</v>
      </c>
      <c r="T37" s="52">
        <f>DF_ZC2(Date!$E$3,O37,S37,"Taux actuariels","actual/actual")</f>
        <v>-2.9132644147785713E-3</v>
      </c>
      <c r="W37" s="46" t="s">
        <v>498</v>
      </c>
      <c r="X37" s="46" t="s">
        <v>121</v>
      </c>
      <c r="Y37" s="46" t="s">
        <v>627</v>
      </c>
      <c r="Z37" s="47" t="s">
        <v>628</v>
      </c>
      <c r="AA37" s="47">
        <v>42738</v>
      </c>
      <c r="AB37" s="47">
        <v>47121</v>
      </c>
      <c r="AC37" s="48">
        <v>0.62450000000000006</v>
      </c>
      <c r="AD37" s="48">
        <v>0.64449999999999996</v>
      </c>
      <c r="AE37" s="46" t="s">
        <v>98</v>
      </c>
      <c r="AF37" s="49">
        <f t="shared" si="1"/>
        <v>6.3450000000000008E-3</v>
      </c>
      <c r="AH37" s="50" t="s">
        <v>624</v>
      </c>
      <c r="AI37" s="51">
        <f>IFERROR(IF(RIGHT(AH37, 1) = "D", WORKDAY($B$3, INT(LEFT(AH37, LEN(AH37)-1))),
                     IF(RIGHT(AH37, 1) = "W",Business_Day($B$3 + 7 * INT(LEFT(AH37, LEN(AH37)-1)), "modified_following"),
                     IF(RIGHT(AH37, 1) = "M",Business_Day(EDATE($B$3,  INT(LEFT(AH37, LEN(AH37)-1))), "modified_following"),
                     IF(RIGHT(AH37, 1) = "Y",Business_Day(EDATE($B$3,  12 * INT(LEFT(AH37, LEN(AH37)-1))), "modified_following"),IF(RIGHT(AH37, 1) = "Q",Business_Day(EDATE($B$3,  3*INT(LEFT(AH37, LEN(AH37)-1))), "modified_following"),
                    Business_Day(EDATE($B$3,  12 * INT(LEFT(AH37, FIND("Y", AH37)-1)) + INT(RIGHT(AH37, LEN(AH37) - FIND("Y", AH37)))), "modified_following") ))))), "")</f>
        <v>43920</v>
      </c>
      <c r="AJ37" s="50" t="s">
        <v>629</v>
      </c>
      <c r="AK37" s="50" t="s">
        <v>630</v>
      </c>
      <c r="AL37" s="46">
        <f>_xll.BDH(AJ37,$B$4,$B$3,$B$3)</f>
        <v>-0.30270000000000002</v>
      </c>
      <c r="AM37" s="46">
        <f>_xll.BDH(AK37,$B$4,$B$3,$B$3)</f>
        <v>1.0099020000000001</v>
      </c>
      <c r="AN37" s="52">
        <f>DF_ZC2(Date!$E$3,AI37,AM37,"Taux actuariels","actual/actual")</f>
        <v>-3.0284633758661528E-3</v>
      </c>
      <c r="AP37" s="46" t="s">
        <v>539</v>
      </c>
      <c r="AQ37" s="46" t="s">
        <v>121</v>
      </c>
      <c r="AR37" s="46" t="s">
        <v>631</v>
      </c>
      <c r="AS37" s="47" t="s">
        <v>632</v>
      </c>
      <c r="AT37" s="47">
        <v>42738</v>
      </c>
      <c r="AU37" s="47">
        <v>50045</v>
      </c>
      <c r="AV37" s="48">
        <v>1.1027400000000001</v>
      </c>
      <c r="AW37" s="48">
        <v>1.12696</v>
      </c>
      <c r="AX37" s="46" t="s">
        <v>124</v>
      </c>
      <c r="AY37" s="49">
        <f t="shared" si="2"/>
        <v>1.11485E-2</v>
      </c>
      <c r="BA37" s="50" t="s">
        <v>624</v>
      </c>
      <c r="BB37" s="51">
        <f>IFERROR(IF(RIGHT(BA37, 1) = "D", WORKDAY($B$3, INT(LEFT(BA37, LEN(BA37)-1))),
                     IF(RIGHT(BA37, 1) = "W",Business_Day($B$3 + 7 * INT(LEFT(BA37, LEN(BA37)-1)), "modified_following"),
                     IF(RIGHT(BA37, 1) = "M",Business_Day(EDATE($B$3,  INT(LEFT(BA37, LEN(BA37)-1))), "modified_following"),
                     IF(RIGHT(BA37, 1) = "Y",Business_Day(EDATE($B$3,  12 * INT(LEFT(BA37, LEN(BA37)-1))), "modified_following"),IF(RIGHT(BA37, 1) = "Q",Business_Day(EDATE($B$3,  3*INT(LEFT(BA37, LEN(BA37)-1))), "modified_following"),
                    Business_Day(EDATE($B$3,  12 * INT(LEFT(BA37, FIND("Y", BA37)-1)) + INT(RIGHT(BA37, LEN(BA37) - FIND("Y", BA37)))), "modified_following") ))))), "")</f>
        <v>43920</v>
      </c>
      <c r="BC37" s="50" t="s">
        <v>633</v>
      </c>
      <c r="BD37" s="50" t="s">
        <v>634</v>
      </c>
      <c r="BE37" s="46">
        <f>_xll.BDH(BC37,$B$4,$B$3,$B$3)</f>
        <v>-0.20188</v>
      </c>
      <c r="BF37" s="46">
        <f>_xll.BDH(BD37,$B$4,$B$3,$B$3)</f>
        <v>1.0065900000000001</v>
      </c>
      <c r="BG37" s="52">
        <f>DF_ZC2(Date!$E$3,BB37,BF37,"Taux actuariels","actual/actual")</f>
        <v>-2.01984751792883E-3</v>
      </c>
      <c r="BH37" s="50">
        <v>20</v>
      </c>
      <c r="BI37" s="46" t="s">
        <v>518</v>
      </c>
      <c r="BJ37" s="46" t="s">
        <v>121</v>
      </c>
      <c r="BK37" s="46" t="s">
        <v>635</v>
      </c>
      <c r="BL37" s="47" t="s">
        <v>636</v>
      </c>
      <c r="BM37" s="47">
        <v>42738</v>
      </c>
      <c r="BN37" s="47">
        <v>48218</v>
      </c>
      <c r="BO37" s="48">
        <v>1.0230900000000001</v>
      </c>
      <c r="BP37" s="48">
        <v>1.03291</v>
      </c>
      <c r="BQ37" s="46" t="s">
        <v>124</v>
      </c>
      <c r="BR37" s="49">
        <f t="shared" si="3"/>
        <v>1.0280000000000001E-2</v>
      </c>
      <c r="BS37" s="63">
        <f>BR38</f>
        <v>1.175E-2</v>
      </c>
      <c r="BT37" s="50" t="s">
        <v>624</v>
      </c>
      <c r="BU37" s="51">
        <f>IFERROR(IF(RIGHT(BT37, 1) = "D", WORKDAY($B$3, INT(LEFT(BT37, LEN(BT37)-1))),
                     IF(RIGHT(BT37, 1) = "W",Business_Day($B$3 + 7 * INT(LEFT(BT37, LEN(BT37)-1)), "modified_following"),
                     IF(RIGHT(BT37, 1) = "M",Business_Day(EDATE($B$3,  INT(LEFT(BT37, LEN(BT37)-1))), "modified_following"),
                     IF(RIGHT(BT37, 1) = "Y",Business_Day(EDATE($B$3,  12 * INT(LEFT(BT37, LEN(BT37)-1))), "modified_following"),IF(RIGHT(BT37, 1) = "Q",Business_Day(EDATE($B$3,  3*INT(LEFT(BT37, LEN(BT37)-1))), "modified_following"),
                    Business_Day(EDATE($B$3,  12 * INT(LEFT(BT37, FIND("Y", BT37)-1)) + INT(RIGHT(BT37, LEN(BT37) - FIND("Y", BT37)))), "modified_following") ))))), "")</f>
        <v>43920</v>
      </c>
      <c r="BV37" s="50" t="s">
        <v>637</v>
      </c>
      <c r="BW37" s="50" t="s">
        <v>638</v>
      </c>
      <c r="BX37" s="46">
        <f>_xll.BDH(BV37,$B$4,$B$3,$B$3)</f>
        <v>-8.0949999999999994E-2</v>
      </c>
      <c r="BY37" s="46">
        <f>_xll.BDH(BW37,$B$4,$B$3,$B$3)</f>
        <v>1.0026360000000001</v>
      </c>
      <c r="BZ37" s="52">
        <f>DF_ZC2(Date!$E$3,BU37,BY37,"Taux actuariels","actual/actual")</f>
        <v>-8.1002217983150437E-4</v>
      </c>
      <c r="CB37" s="46"/>
      <c r="CC37" s="46"/>
      <c r="CD37" s="46"/>
      <c r="CE37" s="47"/>
      <c r="CF37" s="47"/>
      <c r="CG37" s="47"/>
      <c r="CH37" s="48"/>
      <c r="CI37" s="48"/>
      <c r="CJ37" s="46"/>
      <c r="CK37" s="49" t="s">
        <v>600</v>
      </c>
      <c r="CL37" s="52" t="s">
        <v>600</v>
      </c>
      <c r="CN37" s="50" t="s">
        <v>624</v>
      </c>
      <c r="CO37" s="51">
        <f>IFERROR(IF(RIGHT(CN37, 1) = "D", WORKDAY($B$3, INT(LEFT(CN37, LEN(CN37)-1))),
                     IF(RIGHT(CN37, 1) = "W",Business_Day($B$3 + 7 * INT(LEFT(CN37, LEN(CN37)-1)), "modified_following"),
                     IF(RIGHT(CN37, 1) = "M",Business_Day(EDATE($B$3,  INT(LEFT(CN37, LEN(CN37)-1))), "modified_following"),
                     IF(RIGHT(CN37, 1) = "Y",Business_Day(EDATE($B$3,  12 * INT(LEFT(CN37, LEN(CN37)-1))), "modified_following"),IF(RIGHT(CN37, 1) = "Q",Business_Day(EDATE($B$3,  3*INT(LEFT(CN37, LEN(CN37)-1))), "modified_following"),
                    Business_Day(EDATE($B$3,  12 * INT(LEFT(CN37, FIND("Y", CN37)-1)) + INT(RIGHT(CN37, LEN(CN37) - FIND("Y", CN37)))), "modified_following") ))))), "")</f>
        <v>43920</v>
      </c>
      <c r="CP37" s="50" t="s">
        <v>639</v>
      </c>
      <c r="CQ37" s="50" t="s">
        <v>640</v>
      </c>
      <c r="CR37" s="46">
        <f>_xll.BDH(CP37,$B$4,$B$3,$B$3)</f>
        <v>4.4690000000000001E-2</v>
      </c>
      <c r="CS37" s="46">
        <f>_xll.BDH(CQ37,$B$4,$B$3,$B$3)</f>
        <v>0.99854900000000002</v>
      </c>
      <c r="CT37" s="52">
        <f>DF_ZC2(Date!$E$3,CO37,CS37,"Taux actuariels","actual/actual")</f>
        <v>4.4707355057349574E-4</v>
      </c>
      <c r="CZ37" s="51">
        <v>50039</v>
      </c>
      <c r="DA37" s="52">
        <v>1.1404349071906539E-2</v>
      </c>
      <c r="DB37" s="56"/>
      <c r="DC37" s="51">
        <v>48212</v>
      </c>
      <c r="DD37" s="52">
        <v>1.0410169348648322E-2</v>
      </c>
      <c r="DF37" s="54" t="e">
        <v>#N/A</v>
      </c>
      <c r="DG37" s="55" t="e">
        <v>#N/A</v>
      </c>
      <c r="DI37" s="51">
        <v>47116</v>
      </c>
      <c r="DJ37" s="52">
        <v>6.4247541280751377E-3</v>
      </c>
      <c r="DN37" s="51">
        <v>50039</v>
      </c>
      <c r="DO37" s="52">
        <v>1.1465901984295401E-2</v>
      </c>
      <c r="DQ37" s="51">
        <v>48212</v>
      </c>
      <c r="DR37" s="52">
        <v>1.0467722712599567E-2</v>
      </c>
      <c r="DT37" s="58" t="e">
        <v>#N/A</v>
      </c>
      <c r="DU37" t="e">
        <v>#N/A</v>
      </c>
      <c r="DW37" s="51">
        <v>47116</v>
      </c>
      <c r="DX37" s="52">
        <v>6.4776706953137168E-3</v>
      </c>
      <c r="DZ37" s="51">
        <v>50039</v>
      </c>
      <c r="EA37" s="52">
        <v>1.1438764780945231E-2</v>
      </c>
      <c r="EC37" s="51">
        <v>48212</v>
      </c>
      <c r="ED37" s="52">
        <v>1.0440081000694568E-2</v>
      </c>
      <c r="EV37" s="51">
        <v>46386</v>
      </c>
      <c r="EW37" s="52">
        <v>-1.9462201654091053E-3</v>
      </c>
      <c r="EX37">
        <f>interpol_lin_excel($O$13:$O$104,$T$13:$T$104,EV37)</f>
        <v>4.6366901180476816E-3</v>
      </c>
      <c r="EY37" s="51">
        <v>50039</v>
      </c>
      <c r="EZ37" s="52">
        <v>1.1187203532661713E-2</v>
      </c>
      <c r="FB37" s="51">
        <v>48212</v>
      </c>
      <c r="FC37" s="52">
        <v>1.0220501116350039E-2</v>
      </c>
      <c r="FE37" s="58" t="e">
        <v>#N/A</v>
      </c>
      <c r="FF37" t="e">
        <v>#N/A</v>
      </c>
      <c r="FH37" s="51">
        <v>47116</v>
      </c>
      <c r="FI37" s="52">
        <v>6.2683922388901856E-3</v>
      </c>
      <c r="GC37" s="51">
        <v>46386</v>
      </c>
      <c r="GD37" s="52">
        <v>1.2153740285720058E-3</v>
      </c>
      <c r="GF37" s="51">
        <v>50039</v>
      </c>
      <c r="GG37" s="52">
        <v>1.1300284820352901E-2</v>
      </c>
      <c r="GI37" s="51">
        <v>48212</v>
      </c>
      <c r="GJ37" s="52">
        <v>1.0313531930314574E-2</v>
      </c>
      <c r="GL37" s="58" t="e">
        <v>#N/A</v>
      </c>
      <c r="GM37" t="e">
        <v>#N/A</v>
      </c>
      <c r="GO37" s="51">
        <v>47116</v>
      </c>
      <c r="GP37" s="52">
        <v>6.3423055276534508E-3</v>
      </c>
    </row>
    <row r="38" spans="2:198" x14ac:dyDescent="0.25">
      <c r="B38" s="42"/>
      <c r="C38" s="46" t="s">
        <v>477</v>
      </c>
      <c r="D38" s="46" t="s">
        <v>121</v>
      </c>
      <c r="E38" s="46" t="s">
        <v>641</v>
      </c>
      <c r="F38" s="47" t="s">
        <v>642</v>
      </c>
      <c r="G38" s="47">
        <v>42738</v>
      </c>
      <c r="H38" s="47">
        <v>46391</v>
      </c>
      <c r="I38" s="48">
        <v>0.44008000000000003</v>
      </c>
      <c r="J38" s="48">
        <v>0.45591999999999999</v>
      </c>
      <c r="K38" s="46" t="s">
        <v>124</v>
      </c>
      <c r="L38" s="49">
        <f t="shared" si="0"/>
        <v>4.4800000000000005E-3</v>
      </c>
      <c r="N38" s="50" t="s">
        <v>643</v>
      </c>
      <c r="O38" s="51">
        <f>IFERROR(IF(RIGHT(N38, 1) = "D", WORKDAY($B$3, INT(LEFT(N38, LEN(N38)-1))),
                     IF(RIGHT(N38, 1) = "W",Business_Day($B$3 + 7 * INT(LEFT(N38, LEN(N38)-1)), "modified_following"),
                     IF(RIGHT(N38, 1) = "M",Business_Day(EDATE($B$3,  INT(LEFT(N38, LEN(N38)-1))), "modified_following"),
                     IF(RIGHT(N38, 1) = "Y",Business_Day(EDATE($B$3,  12 * INT(LEFT(N38, LEN(N38)-1))), "modified_following"),IF(RIGHT(N38, 1) = "Q",Business_Day(EDATE($B$3,  3*INT(LEFT(N38, LEN(N38)-1))), "modified_following"),
                    Business_Day(EDATE($B$3,  12 * INT(LEFT(N38, FIND("Y", N38)-1)) + INT(RIGHT(N38, LEN(N38) - FIND("Y", N38)))), "modified_following") ))))), "")</f>
        <v>44012</v>
      </c>
      <c r="P38" s="50" t="s">
        <v>644</v>
      </c>
      <c r="Q38" s="50" t="s">
        <v>645</v>
      </c>
      <c r="R38" s="46">
        <f>_xll.BDH(P38,$B$4,$B$3,$B$3)</f>
        <v>-0.27444000000000002</v>
      </c>
      <c r="S38" s="46">
        <f>_xll.BDH(Q38,$B$4,$B$3,$B$3)</f>
        <v>1.0097959999999999</v>
      </c>
      <c r="T38" s="52">
        <f>DF_ZC2(Date!$E$3,O38,S38,"Taux actuariels","actual/actual")</f>
        <v>-2.7813620409647966E-3</v>
      </c>
      <c r="W38" s="46" t="s">
        <v>518</v>
      </c>
      <c r="X38" s="46" t="s">
        <v>121</v>
      </c>
      <c r="Y38" s="46" t="s">
        <v>646</v>
      </c>
      <c r="Z38" s="47" t="s">
        <v>647</v>
      </c>
      <c r="AA38" s="47">
        <v>42738</v>
      </c>
      <c r="AB38" s="47">
        <v>48218</v>
      </c>
      <c r="AC38" s="48">
        <v>0.82399999999999995</v>
      </c>
      <c r="AD38" s="48">
        <v>0.84399999999999997</v>
      </c>
      <c r="AE38" s="46" t="s">
        <v>98</v>
      </c>
      <c r="AF38" s="49">
        <f t="shared" si="1"/>
        <v>8.3400000000000002E-3</v>
      </c>
      <c r="AH38" s="50" t="s">
        <v>643</v>
      </c>
      <c r="AI38" s="51">
        <f>IFERROR(IF(RIGHT(AH38, 1) = "D", WORKDAY($B$3, INT(LEFT(AH38, LEN(AH38)-1))),
                     IF(RIGHT(AH38, 1) = "W",Business_Day($B$3 + 7 * INT(LEFT(AH38, LEN(AH38)-1)), "modified_following"),
                     IF(RIGHT(AH38, 1) = "M",Business_Day(EDATE($B$3,  INT(LEFT(AH38, LEN(AH38)-1))), "modified_following"),
                     IF(RIGHT(AH38, 1) = "Y",Business_Day(EDATE($B$3,  12 * INT(LEFT(AH38, LEN(AH38)-1))), "modified_following"),IF(RIGHT(AH38, 1) = "Q",Business_Day(EDATE($B$3,  3*INT(LEFT(AH38, LEN(AH38)-1))), "modified_following"),
                    Business_Day(EDATE($B$3,  12 * INT(LEFT(AH38, FIND("Y", AH38)-1)) + INT(RIGHT(AH38, LEN(AH38) - FIND("Y", AH38)))), "modified_following") ))))), "")</f>
        <v>44012</v>
      </c>
      <c r="AJ38" s="50" t="s">
        <v>648</v>
      </c>
      <c r="AK38" s="50" t="s">
        <v>649</v>
      </c>
      <c r="AL38" s="46">
        <f>_xll.BDH(AJ38,$B$4,$B$3,$B$3)</f>
        <v>-0.28827999999999998</v>
      </c>
      <c r="AM38" s="46">
        <f>_xll.BDH(AK38,$B$4,$B$3,$B$3)</f>
        <v>1.0101560000000001</v>
      </c>
      <c r="AN38" s="52">
        <f>DF_ZC2(Date!$E$3,AI38,AM38,"Taux actuariels","actual/actual")</f>
        <v>-2.8829147889398721E-3</v>
      </c>
      <c r="AP38" s="46" t="s">
        <v>559</v>
      </c>
      <c r="AQ38" s="46" t="s">
        <v>121</v>
      </c>
      <c r="AR38" s="46" t="s">
        <v>650</v>
      </c>
      <c r="AS38" s="47" t="s">
        <v>651</v>
      </c>
      <c r="AT38" s="47">
        <v>42738</v>
      </c>
      <c r="AU38" s="47">
        <v>51869</v>
      </c>
      <c r="AV38" s="48">
        <v>1.14933</v>
      </c>
      <c r="AW38" s="48">
        <v>1.1626700000000001</v>
      </c>
      <c r="AX38" s="46" t="s">
        <v>124</v>
      </c>
      <c r="AY38" s="49">
        <f t="shared" si="2"/>
        <v>1.1560000000000001E-2</v>
      </c>
      <c r="BA38" s="50" t="s">
        <v>643</v>
      </c>
      <c r="BB38" s="51">
        <f>IFERROR(IF(RIGHT(BA38, 1) = "D", WORKDAY($B$3, INT(LEFT(BA38, LEN(BA38)-1))),
                     IF(RIGHT(BA38, 1) = "W",Business_Day($B$3 + 7 * INT(LEFT(BA38, LEN(BA38)-1)), "modified_following"),
                     IF(RIGHT(BA38, 1) = "M",Business_Day(EDATE($B$3,  INT(LEFT(BA38, LEN(BA38)-1))), "modified_following"),
                     IF(RIGHT(BA38, 1) = "Y",Business_Day(EDATE($B$3,  12 * INT(LEFT(BA38, LEN(BA38)-1))), "modified_following"),IF(RIGHT(BA38, 1) = "Q",Business_Day(EDATE($B$3,  3*INT(LEFT(BA38, LEN(BA38)-1))), "modified_following"),
                    Business_Day(EDATE($B$3,  12 * INT(LEFT(BA38, FIND("Y", BA38)-1)) + INT(RIGHT(BA38, LEN(BA38) - FIND("Y", BA38)))), "modified_following") ))))), "")</f>
        <v>44012</v>
      </c>
      <c r="BC38" s="50" t="s">
        <v>652</v>
      </c>
      <c r="BD38" s="50" t="s">
        <v>653</v>
      </c>
      <c r="BE38" s="46">
        <f>_xll.BDH(BC38,$B$4,$B$3,$B$3)</f>
        <v>-0.18412000000000001</v>
      </c>
      <c r="BF38" s="46">
        <f>_xll.BDH(BD38,$B$4,$B$3,$B$3)</f>
        <v>1.0064709999999999</v>
      </c>
      <c r="BG38" s="52">
        <f>DF_ZC2(Date!$E$3,BB38,BF38,"Taux actuariels","actual/actual")</f>
        <v>-1.8412037481443377E-3</v>
      </c>
      <c r="BH38" s="50">
        <v>25</v>
      </c>
      <c r="BI38" s="46" t="s">
        <v>539</v>
      </c>
      <c r="BJ38" s="46" t="s">
        <v>121</v>
      </c>
      <c r="BK38" s="46" t="s">
        <v>654</v>
      </c>
      <c r="BL38" s="47" t="s">
        <v>655</v>
      </c>
      <c r="BM38" s="47">
        <v>42738</v>
      </c>
      <c r="BN38" s="47">
        <v>50045</v>
      </c>
      <c r="BO38" s="48">
        <v>1.1698500000000001</v>
      </c>
      <c r="BP38" s="48">
        <v>1.18015</v>
      </c>
      <c r="BQ38" s="46" t="s">
        <v>124</v>
      </c>
      <c r="BR38" s="49">
        <f t="shared" si="3"/>
        <v>1.175E-2</v>
      </c>
      <c r="BS38" s="63">
        <f>BR39</f>
        <v>1.218E-2</v>
      </c>
      <c r="BT38" s="50" t="s">
        <v>643</v>
      </c>
      <c r="BU38" s="51">
        <f>IFERROR(IF(RIGHT(BT38, 1) = "D", WORKDAY($B$3, INT(LEFT(BT38, LEN(BT38)-1))),
                     IF(RIGHT(BT38, 1) = "W",Business_Day($B$3 + 7 * INT(LEFT(BT38, LEN(BT38)-1)), "modified_following"),
                     IF(RIGHT(BT38, 1) = "M",Business_Day(EDATE($B$3,  INT(LEFT(BT38, LEN(BT38)-1))), "modified_following"),
                     IF(RIGHT(BT38, 1) = "Y",Business_Day(EDATE($B$3,  12 * INT(LEFT(BT38, LEN(BT38)-1))), "modified_following"),IF(RIGHT(BT38, 1) = "Q",Business_Day(EDATE($B$3,  3*INT(LEFT(BT38, LEN(BT38)-1))), "modified_following"),
                    Business_Day(EDATE($B$3,  12 * INT(LEFT(BT38, FIND("Y", BT38)-1)) + INT(RIGHT(BT38, LEN(BT38) - FIND("Y", BT38)))), "modified_following") ))))), "")</f>
        <v>44012</v>
      </c>
      <c r="BV38" s="50" t="s">
        <v>656</v>
      </c>
      <c r="BW38" s="50" t="s">
        <v>657</v>
      </c>
      <c r="BX38" s="46">
        <f>_xll.BDH(BV38,$B$4,$B$3,$B$3)</f>
        <v>-6.1830000000000003E-2</v>
      </c>
      <c r="BY38" s="46">
        <f>_xll.BDH(BW38,$B$4,$B$3,$B$3)</f>
        <v>1.002167</v>
      </c>
      <c r="BZ38" s="52">
        <f>DF_ZC2(Date!$E$3,BU38,BY38,"Taux actuariels","actual/actual")</f>
        <v>-6.1828176843370386E-4</v>
      </c>
      <c r="CB38" s="46"/>
      <c r="CC38" s="46"/>
      <c r="CD38" s="46"/>
      <c r="CE38" s="47"/>
      <c r="CF38" s="47"/>
      <c r="CG38" s="47"/>
      <c r="CH38" s="48"/>
      <c r="CI38" s="48"/>
      <c r="CJ38" s="46"/>
      <c r="CK38" s="49" t="s">
        <v>600</v>
      </c>
      <c r="CL38" s="52" t="s">
        <v>600</v>
      </c>
      <c r="CN38" s="50" t="s">
        <v>643</v>
      </c>
      <c r="CO38" s="51">
        <f>IFERROR(IF(RIGHT(CN38, 1) = "D", WORKDAY($B$3, INT(LEFT(CN38, LEN(CN38)-1))),
                     IF(RIGHT(CN38, 1) = "W",Business_Day($B$3 + 7 * INT(LEFT(CN38, LEN(CN38)-1)), "modified_following"),
                     IF(RIGHT(CN38, 1) = "M",Business_Day(EDATE($B$3,  INT(LEFT(CN38, LEN(CN38)-1))), "modified_following"),
                     IF(RIGHT(CN38, 1) = "Y",Business_Day(EDATE($B$3,  12 * INT(LEFT(CN38, LEN(CN38)-1))), "modified_following"),IF(RIGHT(CN38, 1) = "Q",Business_Day(EDATE($B$3,  3*INT(LEFT(CN38, LEN(CN38)-1))), "modified_following"),
                    Business_Day(EDATE($B$3,  12 * INT(LEFT(CN38, FIND("Y", CN38)-1)) + INT(RIGHT(CN38, LEN(CN38) - FIND("Y", CN38)))), "modified_following") ))))), "")</f>
        <v>44012</v>
      </c>
      <c r="CP38" s="50" t="s">
        <v>658</v>
      </c>
      <c r="CQ38" s="50" t="s">
        <v>659</v>
      </c>
      <c r="CR38" s="46">
        <f>_xll.BDH(CP38,$B$4,$B$3,$B$3)</f>
        <v>6.4350000000000004E-2</v>
      </c>
      <c r="CS38" s="46">
        <f>_xll.BDH(CQ38,$B$4,$B$3,$B$3)</f>
        <v>0.99775100000000005</v>
      </c>
      <c r="CT38" s="52">
        <f>DF_ZC2(Date!$E$3,CO38,CS38,"Taux actuariels","actual/actual")</f>
        <v>6.435020440087591E-4</v>
      </c>
      <c r="CZ38" s="51">
        <v>51865</v>
      </c>
      <c r="DA38" s="52">
        <v>1.1792770271917743E-2</v>
      </c>
      <c r="DB38" s="56"/>
      <c r="DC38" s="51">
        <v>50039</v>
      </c>
      <c r="DD38" s="52">
        <v>1.1959162181407305E-2</v>
      </c>
      <c r="DF38" s="54" t="e">
        <v>#N/A</v>
      </c>
      <c r="DG38" s="55" t="e">
        <v>#N/A</v>
      </c>
      <c r="DI38" s="51">
        <v>48212</v>
      </c>
      <c r="DJ38" s="52">
        <v>8.5136221752505313E-3</v>
      </c>
      <c r="DN38" s="51">
        <v>51865</v>
      </c>
      <c r="DO38" s="52">
        <v>1.184638612725134E-2</v>
      </c>
      <c r="DQ38" s="51">
        <v>50039</v>
      </c>
      <c r="DR38" s="52">
        <v>1.2016923133424487E-2</v>
      </c>
      <c r="DT38" s="58" t="e">
        <v>#N/A</v>
      </c>
      <c r="DU38" t="e">
        <v>#N/A</v>
      </c>
      <c r="DW38" s="51">
        <v>48212</v>
      </c>
      <c r="DX38" s="52">
        <v>8.573691372783283E-3</v>
      </c>
      <c r="DZ38" s="51">
        <v>51865</v>
      </c>
      <c r="EA38" s="52">
        <v>1.1823521413588447E-2</v>
      </c>
      <c r="EC38" s="51">
        <v>50039</v>
      </c>
      <c r="ED38" s="52">
        <v>1.1991506617305884E-2</v>
      </c>
      <c r="EV38" s="51">
        <v>46751</v>
      </c>
      <c r="EW38" s="52">
        <v>-1.046068344205512E-3</v>
      </c>
      <c r="EX38">
        <f>interpol_lin_excel($O$13:$O$104,$T$13:$T$104,EV38)</f>
        <v>5.5403906909734513E-3</v>
      </c>
      <c r="EY38" s="51">
        <v>51865</v>
      </c>
      <c r="EZ38" s="52">
        <v>1.1600566637298257E-2</v>
      </c>
      <c r="FB38" s="51">
        <v>50039</v>
      </c>
      <c r="FC38" s="52">
        <v>1.1755141996324443E-2</v>
      </c>
      <c r="FE38" s="58" t="e">
        <v>#N/A</v>
      </c>
      <c r="FF38" t="e">
        <v>#N/A</v>
      </c>
      <c r="FH38" s="51">
        <v>48212</v>
      </c>
      <c r="FI38" s="52">
        <v>8.3183371519033825E-3</v>
      </c>
      <c r="GC38" s="51">
        <v>46751</v>
      </c>
      <c r="GD38" s="52">
        <v>2.1474039120642644E-3</v>
      </c>
      <c r="GF38" s="51">
        <v>51865</v>
      </c>
      <c r="GG38" s="52">
        <v>1.170325037549096E-2</v>
      </c>
      <c r="GI38" s="51">
        <v>50039</v>
      </c>
      <c r="GJ38" s="52">
        <v>1.1861612885413864E-2</v>
      </c>
      <c r="GL38" s="58" t="e">
        <v>#N/A</v>
      </c>
      <c r="GM38" t="e">
        <v>#N/A</v>
      </c>
      <c r="GO38" s="51">
        <v>48212</v>
      </c>
      <c r="GP38" s="52">
        <v>8.4138525656483696E-3</v>
      </c>
    </row>
    <row r="39" spans="2:198" x14ac:dyDescent="0.25">
      <c r="B39" s="42"/>
      <c r="C39" s="46" t="s">
        <v>571</v>
      </c>
      <c r="D39" s="46" t="s">
        <v>121</v>
      </c>
      <c r="E39" s="46" t="s">
        <v>660</v>
      </c>
      <c r="F39" s="47" t="s">
        <v>661</v>
      </c>
      <c r="G39" s="47">
        <v>42738</v>
      </c>
      <c r="H39" s="47">
        <v>46755</v>
      </c>
      <c r="I39" s="48">
        <v>0.51085000000000003</v>
      </c>
      <c r="J39" s="48">
        <v>0.55715000000000003</v>
      </c>
      <c r="K39" s="46" t="s">
        <v>124</v>
      </c>
      <c r="L39" s="49">
        <f t="shared" si="0"/>
        <v>5.3400000000000001E-3</v>
      </c>
      <c r="N39" s="50" t="s">
        <v>662</v>
      </c>
      <c r="O39" s="51">
        <f>IFERROR(IF(RIGHT(N39, 1) = "D", WORKDAY($B$3, INT(LEFT(N39, LEN(N39)-1))),
                     IF(RIGHT(N39, 1) = "W",Business_Day($B$3 + 7 * INT(LEFT(N39, LEN(N39)-1)), "modified_following"),
                     IF(RIGHT(N39, 1) = "M",Business_Day(EDATE($B$3,  INT(LEFT(N39, LEN(N39)-1))), "modified_following"),
                     IF(RIGHT(N39, 1) = "Y",Business_Day(EDATE($B$3,  12 * INT(LEFT(N39, LEN(N39)-1))), "modified_following"),IF(RIGHT(N39, 1) = "Q",Business_Day(EDATE($B$3,  3*INT(LEFT(N39, LEN(N39)-1))), "modified_following"),
                    Business_Day(EDATE($B$3,  12 * INT(LEFT(N39, FIND("Y", N39)-1)) + INT(RIGHT(N39, LEN(N39) - FIND("Y", N39)))), "modified_following") ))))), "")</f>
        <v>44104</v>
      </c>
      <c r="P39" s="50" t="s">
        <v>663</v>
      </c>
      <c r="Q39" s="50" t="s">
        <v>664</v>
      </c>
      <c r="R39" s="46">
        <f>_xll.BDH(P39,$B$4,$B$3,$B$3)</f>
        <v>-0.26107999999999998</v>
      </c>
      <c r="S39" s="46">
        <f>_xll.BDH(Q39,$B$4,$B$3,$B$3)</f>
        <v>1.010005</v>
      </c>
      <c r="T39" s="52">
        <f>DF_ZC2(Date!$E$3,O39,S39,"Taux actuariels","actual/actual")</f>
        <v>-2.6502567749117079E-3</v>
      </c>
      <c r="W39" s="46" t="s">
        <v>539</v>
      </c>
      <c r="X39" s="46" t="s">
        <v>121</v>
      </c>
      <c r="Y39" s="46" t="s">
        <v>665</v>
      </c>
      <c r="Z39" s="47" t="s">
        <v>666</v>
      </c>
      <c r="AA39" s="47">
        <v>42738</v>
      </c>
      <c r="AB39" s="47">
        <v>50045</v>
      </c>
      <c r="AC39" s="48">
        <v>1.0129999999999999</v>
      </c>
      <c r="AD39" s="48">
        <v>1.0329999999999999</v>
      </c>
      <c r="AE39" s="46" t="s">
        <v>98</v>
      </c>
      <c r="AF39" s="49">
        <f t="shared" si="1"/>
        <v>1.023E-2</v>
      </c>
      <c r="AH39" s="50" t="s">
        <v>662</v>
      </c>
      <c r="AI39" s="51">
        <f>IFERROR(IF(RIGHT(AH39, 1) = "D", WORKDAY($B$3, INT(LEFT(AH39, LEN(AH39)-1))),
                     IF(RIGHT(AH39, 1) = "W",Business_Day($B$3 + 7 * INT(LEFT(AH39, LEN(AH39)-1)), "modified_following"),
                     IF(RIGHT(AH39, 1) = "M",Business_Day(EDATE($B$3,  INT(LEFT(AH39, LEN(AH39)-1))), "modified_following"),
                     IF(RIGHT(AH39, 1) = "Y",Business_Day(EDATE($B$3,  12 * INT(LEFT(AH39, LEN(AH39)-1))), "modified_following"),IF(RIGHT(AH39, 1) = "Q",Business_Day(EDATE($B$3,  3*INT(LEFT(AH39, LEN(AH39)-1))), "modified_following"),
                    Business_Day(EDATE($B$3,  12 * INT(LEFT(AH39, FIND("Y", AH39)-1)) + INT(RIGHT(AH39, LEN(AH39) - FIND("Y", AH39)))), "modified_following") ))))), "")</f>
        <v>44104</v>
      </c>
      <c r="AJ39" s="50" t="s">
        <v>667</v>
      </c>
      <c r="AK39" s="50" t="s">
        <v>668</v>
      </c>
      <c r="AL39" s="46">
        <f>_xll.BDH(AJ39,$B$4,$B$3,$B$3)</f>
        <v>-0.27356999999999998</v>
      </c>
      <c r="AM39" s="46">
        <f>_xll.BDH(AK39,$B$4,$B$3,$B$3)</f>
        <v>1.0103420000000001</v>
      </c>
      <c r="AN39" s="52">
        <f>DF_ZC2(Date!$E$3,AI39,AM39,"Taux actuariels","actual/actual")</f>
        <v>-2.738946365731576E-3</v>
      </c>
      <c r="AP39" s="46" t="s">
        <v>580</v>
      </c>
      <c r="AQ39" s="46" t="s">
        <v>121</v>
      </c>
      <c r="AR39" s="46" t="s">
        <v>669</v>
      </c>
      <c r="AS39" s="47" t="s">
        <v>670</v>
      </c>
      <c r="AT39" s="47">
        <v>42738</v>
      </c>
      <c r="AU39" s="47">
        <v>53695</v>
      </c>
      <c r="AV39" s="48">
        <v>1.1820299999999999</v>
      </c>
      <c r="AW39" s="48">
        <v>1.2059599999999999</v>
      </c>
      <c r="AX39" s="46" t="s">
        <v>124</v>
      </c>
      <c r="AY39" s="49">
        <f t="shared" si="2"/>
        <v>1.193995E-2</v>
      </c>
      <c r="BA39" s="50" t="s">
        <v>662</v>
      </c>
      <c r="BB39" s="51">
        <f>IFERROR(IF(RIGHT(BA39, 1) = "D", WORKDAY($B$3, INT(LEFT(BA39, LEN(BA39)-1))),
                     IF(RIGHT(BA39, 1) = "W",Business_Day($B$3 + 7 * INT(LEFT(BA39, LEN(BA39)-1)), "modified_following"),
                     IF(RIGHT(BA39, 1) = "M",Business_Day(EDATE($B$3,  INT(LEFT(BA39, LEN(BA39)-1))), "modified_following"),
                     IF(RIGHT(BA39, 1) = "Y",Business_Day(EDATE($B$3,  12 * INT(LEFT(BA39, LEN(BA39)-1))), "modified_following"),IF(RIGHT(BA39, 1) = "Q",Business_Day(EDATE($B$3,  3*INT(LEFT(BA39, LEN(BA39)-1))), "modified_following"),
                    Business_Day(EDATE($B$3,  12 * INT(LEFT(BA39, FIND("Y", BA39)-1)) + INT(RIGHT(BA39, LEN(BA39) - FIND("Y", BA39)))), "modified_following") ))))), "")</f>
        <v>44104</v>
      </c>
      <c r="BC39" s="50" t="s">
        <v>671</v>
      </c>
      <c r="BD39" s="50" t="s">
        <v>672</v>
      </c>
      <c r="BE39" s="46">
        <f>_xll.BDH(BC39,$B$4,$B$3,$B$3)</f>
        <v>-0.16589999999999999</v>
      </c>
      <c r="BF39" s="46">
        <f>_xll.BDH(BD39,$B$4,$B$3,$B$3)</f>
        <v>1.0062549999999999</v>
      </c>
      <c r="BG39" s="52">
        <f>DF_ZC2(Date!$E$3,BB39,BF39,"Taux actuariels","actual/actual")</f>
        <v>-1.6608187564343124E-3</v>
      </c>
      <c r="BH39" s="50">
        <v>30</v>
      </c>
      <c r="BI39" s="46" t="s">
        <v>559</v>
      </c>
      <c r="BJ39" s="46" t="s">
        <v>121</v>
      </c>
      <c r="BK39" s="46" t="s">
        <v>673</v>
      </c>
      <c r="BL39" s="47" t="s">
        <v>674</v>
      </c>
      <c r="BM39" s="47">
        <v>42738</v>
      </c>
      <c r="BN39" s="47">
        <v>51869</v>
      </c>
      <c r="BO39" s="48">
        <v>1.21282</v>
      </c>
      <c r="BP39" s="48">
        <v>1.2231799999999999</v>
      </c>
      <c r="BQ39" s="46" t="s">
        <v>124</v>
      </c>
      <c r="BR39" s="49">
        <f t="shared" si="3"/>
        <v>1.218E-2</v>
      </c>
      <c r="BS39" s="63">
        <f>BR40</f>
        <v>1.2355E-2</v>
      </c>
      <c r="BT39" s="50" t="s">
        <v>662</v>
      </c>
      <c r="BU39" s="51">
        <f>IFERROR(IF(RIGHT(BT39, 1) = "D", WORKDAY($B$3, INT(LEFT(BT39, LEN(BT39)-1))),
                     IF(RIGHT(BT39, 1) = "W",Business_Day($B$3 + 7 * INT(LEFT(BT39, LEN(BT39)-1)), "modified_following"),
                     IF(RIGHT(BT39, 1) = "M",Business_Day(EDATE($B$3,  INT(LEFT(BT39, LEN(BT39)-1))), "modified_following"),
                     IF(RIGHT(BT39, 1) = "Y",Business_Day(EDATE($B$3,  12 * INT(LEFT(BT39, LEN(BT39)-1))), "modified_following"),IF(RIGHT(BT39, 1) = "Q",Business_Day(EDATE($B$3,  3*INT(LEFT(BT39, LEN(BT39)-1))), "modified_following"),
                    Business_Day(EDATE($B$3,  12 * INT(LEFT(BT39, FIND("Y", BT39)-1)) + INT(RIGHT(BT39, LEN(BT39) - FIND("Y", BT39)))), "modified_following") ))))), "")</f>
        <v>44104</v>
      </c>
      <c r="BV39" s="50" t="s">
        <v>675</v>
      </c>
      <c r="BW39" s="50" t="s">
        <v>676</v>
      </c>
      <c r="BX39" s="46">
        <f>_xll.BDH(BV39,$B$4,$B$3,$B$3)</f>
        <v>-4.2130000000000001E-2</v>
      </c>
      <c r="BY39" s="46">
        <f>_xll.BDH(BW39,$B$4,$B$3,$B$3)</f>
        <v>1.001584</v>
      </c>
      <c r="BZ39" s="52">
        <f>DF_ZC2(Date!$E$3,BU39,BY39,"Taux actuariels","actual/actual")</f>
        <v>-4.2182311761407298E-4</v>
      </c>
      <c r="CB39" s="46"/>
      <c r="CC39" s="46"/>
      <c r="CD39" s="46"/>
      <c r="CE39" s="47"/>
      <c r="CF39" s="47"/>
      <c r="CG39" s="47"/>
      <c r="CH39" s="48"/>
      <c r="CI39" s="48"/>
      <c r="CJ39" s="46"/>
      <c r="CK39" s="49" t="s">
        <v>600</v>
      </c>
      <c r="CL39" s="52" t="s">
        <v>600</v>
      </c>
      <c r="CN39" s="50" t="s">
        <v>662</v>
      </c>
      <c r="CO39" s="51">
        <f>IFERROR(IF(RIGHT(CN39, 1) = "D", WORKDAY($B$3, INT(LEFT(CN39, LEN(CN39)-1))),
                     IF(RIGHT(CN39, 1) = "W",Business_Day($B$3 + 7 * INT(LEFT(CN39, LEN(CN39)-1)), "modified_following"),
                     IF(RIGHT(CN39, 1) = "M",Business_Day(EDATE($B$3,  INT(LEFT(CN39, LEN(CN39)-1))), "modified_following"),
                     IF(RIGHT(CN39, 1) = "Y",Business_Day(EDATE($B$3,  12 * INT(LEFT(CN39, LEN(CN39)-1))), "modified_following"),IF(RIGHT(CN39, 1) = "Q",Business_Day(EDATE($B$3,  3*INT(LEFT(CN39, LEN(CN39)-1))), "modified_following"),
                    Business_Day(EDATE($B$3,  12 * INT(LEFT(CN39, FIND("Y", CN39)-1)) + INT(RIGHT(CN39, LEN(CN39) - FIND("Y", CN39)))), "modified_following") ))))), "")</f>
        <v>44104</v>
      </c>
      <c r="CP39" s="50" t="s">
        <v>677</v>
      </c>
      <c r="CQ39" s="50" t="s">
        <v>678</v>
      </c>
      <c r="CR39" s="46">
        <f>_xll.BDH(CP39,$B$4,$B$3,$B$3)</f>
        <v>8.4690000000000001E-2</v>
      </c>
      <c r="CS39" s="46">
        <f>_xll.BDH(CQ39,$B$4,$B$3,$B$3)</f>
        <v>0.99682599999999999</v>
      </c>
      <c r="CT39" s="52">
        <f>DF_ZC2(Date!$E$3,CO39,CS39,"Taux actuariels","actual/actual")</f>
        <v>8.4779654201749821E-4</v>
      </c>
      <c r="CZ39" s="51">
        <v>53692</v>
      </c>
      <c r="DA39" s="52">
        <v>1.2177368985355257E-2</v>
      </c>
      <c r="DB39" s="56"/>
      <c r="DC39" s="51">
        <v>51865</v>
      </c>
      <c r="DD39" s="52">
        <v>1.2377044462210001E-2</v>
      </c>
      <c r="DF39" s="54" t="e">
        <v>#N/A</v>
      </c>
      <c r="DG39" s="55" t="e">
        <v>#N/A</v>
      </c>
      <c r="DI39" s="51">
        <v>50039</v>
      </c>
      <c r="DJ39" s="52">
        <v>1.0520805896329009E-2</v>
      </c>
      <c r="DN39" s="51">
        <v>53692</v>
      </c>
      <c r="DO39" s="52">
        <v>1.2225780763115181E-2</v>
      </c>
      <c r="DQ39" s="51">
        <v>51865</v>
      </c>
      <c r="DR39" s="52">
        <v>1.2427890404827946E-2</v>
      </c>
      <c r="DT39" s="58" t="e">
        <v>#N/A</v>
      </c>
      <c r="DU39" t="e">
        <v>#N/A</v>
      </c>
      <c r="DW39" s="51">
        <v>50039</v>
      </c>
      <c r="DX39" s="52">
        <v>1.0584244721728052E-2</v>
      </c>
      <c r="DZ39" s="51">
        <v>53692</v>
      </c>
      <c r="EA39" s="52">
        <v>1.2204871684317841E-2</v>
      </c>
      <c r="EC39" s="51">
        <v>51865</v>
      </c>
      <c r="ED39" s="52">
        <v>1.2406103953205067E-2</v>
      </c>
      <c r="EV39" s="51">
        <v>47116</v>
      </c>
      <c r="EW39" s="52">
        <v>3.0587352424551811E-4</v>
      </c>
      <c r="EX39">
        <f>interpol_lin_excel($O$13:$O$104,$T$13:$T$104,EV39)</f>
        <v>6.6825904766660837E-3</v>
      </c>
      <c r="EY39" s="51">
        <v>53692</v>
      </c>
      <c r="EZ39" s="52">
        <v>1.1994576991627837E-2</v>
      </c>
      <c r="FB39" s="51">
        <v>51865</v>
      </c>
      <c r="FC39" s="52">
        <v>1.2193055425473453E-2</v>
      </c>
      <c r="FE39" s="58" t="e">
        <v>#N/A</v>
      </c>
      <c r="FF39" t="e">
        <v>#N/A</v>
      </c>
      <c r="FH39" s="51">
        <v>50039</v>
      </c>
      <c r="FI39" s="52">
        <v>1.0296419934851921E-2</v>
      </c>
      <c r="GC39" s="51">
        <v>47116</v>
      </c>
      <c r="GD39" s="52">
        <v>3.5081248773552033E-3</v>
      </c>
      <c r="GF39" s="51">
        <v>53692</v>
      </c>
      <c r="GG39" s="52">
        <v>1.2095254895313677E-2</v>
      </c>
      <c r="GI39" s="51">
        <v>51865</v>
      </c>
      <c r="GJ39" s="52">
        <v>1.2291960508653985E-2</v>
      </c>
      <c r="GL39" s="58" t="e">
        <v>#N/A</v>
      </c>
      <c r="GM39" t="e">
        <v>#N/A</v>
      </c>
      <c r="GO39" s="51">
        <v>50039</v>
      </c>
      <c r="GP39" s="52">
        <v>1.0413698559280116E-2</v>
      </c>
    </row>
    <row r="40" spans="2:198" x14ac:dyDescent="0.25">
      <c r="B40" s="42"/>
      <c r="C40" s="46" t="s">
        <v>498</v>
      </c>
      <c r="D40" s="46" t="s">
        <v>121</v>
      </c>
      <c r="E40" s="46" t="s">
        <v>679</v>
      </c>
      <c r="F40" s="47" t="s">
        <v>680</v>
      </c>
      <c r="G40" s="47">
        <v>42738</v>
      </c>
      <c r="H40" s="47">
        <v>47121</v>
      </c>
      <c r="I40" s="48">
        <v>0.63348000000000004</v>
      </c>
      <c r="J40" s="48">
        <v>0.64851999999999999</v>
      </c>
      <c r="K40" s="46" t="s">
        <v>124</v>
      </c>
      <c r="L40" s="49">
        <f t="shared" si="0"/>
        <v>6.4099999999999999E-3</v>
      </c>
      <c r="N40" s="50" t="s">
        <v>681</v>
      </c>
      <c r="O40" s="51">
        <f>IFERROR(IF(RIGHT(N40, 1) = "D", WORKDAY($B$3, INT(LEFT(N40, LEN(N40)-1))),
                     IF(RIGHT(N40, 1) = "W",Business_Day($B$3 + 7 * INT(LEFT(N40, LEN(N40)-1)), "modified_following"),
                     IF(RIGHT(N40, 1) = "M",Business_Day(EDATE($B$3,  INT(LEFT(N40, LEN(N40)-1))), "modified_following"),
                     IF(RIGHT(N40, 1) = "Y",Business_Day(EDATE($B$3,  12 * INT(LEFT(N40, LEN(N40)-1))), "modified_following"),IF(RIGHT(N40, 1) = "Q",Business_Day(EDATE($B$3,  3*INT(LEFT(N40, LEN(N40)-1))), "modified_following"),
                    Business_Day(EDATE($B$3,  12 * INT(LEFT(N40, FIND("Y", N40)-1)) + INT(RIGHT(N40, LEN(N40) - FIND("Y", N40)))), "modified_following") ))))), "")</f>
        <v>44195</v>
      </c>
      <c r="P40" s="50" t="s">
        <v>682</v>
      </c>
      <c r="Q40" s="50" t="s">
        <v>683</v>
      </c>
      <c r="R40" s="46">
        <f>_xll.BDH(P40,$B$4,$B$3,$B$3)</f>
        <v>-0.24826999999999999</v>
      </c>
      <c r="S40" s="46">
        <f>_xll.BDH(Q40,$B$4,$B$3,$B$3)</f>
        <v>1.010146</v>
      </c>
      <c r="T40" s="52">
        <f>DF_ZC2(Date!$E$3,O40,S40,"Taux actuariels","actual/actual")</f>
        <v>-2.5205368146327123E-3</v>
      </c>
      <c r="W40" s="46" t="s">
        <v>559</v>
      </c>
      <c r="X40" s="46" t="s">
        <v>121</v>
      </c>
      <c r="Y40" s="46" t="s">
        <v>684</v>
      </c>
      <c r="Z40" s="47" t="s">
        <v>685</v>
      </c>
      <c r="AA40" s="47">
        <v>42738</v>
      </c>
      <c r="AB40" s="47">
        <v>51869</v>
      </c>
      <c r="AC40" s="48">
        <v>1.077</v>
      </c>
      <c r="AD40" s="48">
        <v>1.097</v>
      </c>
      <c r="AE40" s="46" t="s">
        <v>98</v>
      </c>
      <c r="AF40" s="49">
        <f t="shared" si="1"/>
        <v>1.0869999999999999E-2</v>
      </c>
      <c r="AH40" s="50" t="s">
        <v>681</v>
      </c>
      <c r="AI40" s="51">
        <f>IFERROR(IF(RIGHT(AH40, 1) = "D", WORKDAY($B$3, INT(LEFT(AH40, LEN(AH40)-1))),
                     IF(RIGHT(AH40, 1) = "W",Business_Day($B$3 + 7 * INT(LEFT(AH40, LEN(AH40)-1)), "modified_following"),
                     IF(RIGHT(AH40, 1) = "M",Business_Day(EDATE($B$3,  INT(LEFT(AH40, LEN(AH40)-1))), "modified_following"),
                     IF(RIGHT(AH40, 1) = "Y",Business_Day(EDATE($B$3,  12 * INT(LEFT(AH40, LEN(AH40)-1))), "modified_following"),IF(RIGHT(AH40, 1) = "Q",Business_Day(EDATE($B$3,  3*INT(LEFT(AH40, LEN(AH40)-1))), "modified_following"),
                    Business_Day(EDATE($B$3,  12 * INT(LEFT(AH40, FIND("Y", AH40)-1)) + INT(RIGHT(AH40, LEN(AH40) - FIND("Y", AH40)))), "modified_following") ))))), "")</f>
        <v>44195</v>
      </c>
      <c r="AJ40" s="50" t="s">
        <v>686</v>
      </c>
      <c r="AK40" s="50" t="s">
        <v>687</v>
      </c>
      <c r="AL40" s="46">
        <f>_xll.BDH(AJ40,$B$4,$B$3,$B$3)</f>
        <v>-0.25929999999999997</v>
      </c>
      <c r="AM40" s="46">
        <f>_xll.BDH(AK40,$B$4,$B$3,$B$3)</f>
        <v>1.0104470000000001</v>
      </c>
      <c r="AN40" s="52">
        <f>DF_ZC2(Date!$E$3,AI40,AM40,"Taux actuariels","actual/actual")</f>
        <v>-2.5948293959361379E-3</v>
      </c>
      <c r="AP40" s="46" t="s">
        <v>688</v>
      </c>
      <c r="AQ40" s="46" t="s">
        <v>121</v>
      </c>
      <c r="AR40" s="46" t="s">
        <v>689</v>
      </c>
      <c r="AS40" s="47" t="s">
        <v>690</v>
      </c>
      <c r="AT40" s="47">
        <v>42738</v>
      </c>
      <c r="AU40" s="47">
        <v>55521</v>
      </c>
      <c r="AV40" s="48">
        <v>1.1704699999999999</v>
      </c>
      <c r="AW40" s="48">
        <v>1.19713</v>
      </c>
      <c r="AX40" s="46" t="s">
        <v>124</v>
      </c>
      <c r="AY40" s="49">
        <f t="shared" si="2"/>
        <v>1.1838E-2</v>
      </c>
      <c r="BA40" s="50" t="s">
        <v>681</v>
      </c>
      <c r="BB40" s="51">
        <f>IFERROR(IF(RIGHT(BA40, 1) = "D", WORKDAY($B$3, INT(LEFT(BA40, LEN(BA40)-1))),
                     IF(RIGHT(BA40, 1) = "W",Business_Day($B$3 + 7 * INT(LEFT(BA40, LEN(BA40)-1)), "modified_following"),
                     IF(RIGHT(BA40, 1) = "M",Business_Day(EDATE($B$3,  INT(LEFT(BA40, LEN(BA40)-1))), "modified_following"),
                     IF(RIGHT(BA40, 1) = "Y",Business_Day(EDATE($B$3,  12 * INT(LEFT(BA40, LEN(BA40)-1))), "modified_following"),IF(RIGHT(BA40, 1) = "Q",Business_Day(EDATE($B$3,  3*INT(LEFT(BA40, LEN(BA40)-1))), "modified_following"),
                    Business_Day(EDATE($B$3,  12 * INT(LEFT(BA40, FIND("Y", BA40)-1)) + INT(RIGHT(BA40, LEN(BA40) - FIND("Y", BA40)))), "modified_following") ))))), "")</f>
        <v>44195</v>
      </c>
      <c r="BC40" s="50" t="s">
        <v>691</v>
      </c>
      <c r="BD40" s="50" t="s">
        <v>692</v>
      </c>
      <c r="BE40" s="46">
        <f>_xll.BDH(BC40,$B$4,$B$3,$B$3)</f>
        <v>-0.14823</v>
      </c>
      <c r="BF40" s="46">
        <f>_xll.BDH(BD40,$B$4,$B$3,$B$3)</f>
        <v>1.0059560000000001</v>
      </c>
      <c r="BG40" s="52">
        <f>DF_ZC2(Date!$E$3,BB40,BF40,"Taux actuariels","actual/actual")</f>
        <v>-1.4834818379838577E-3</v>
      </c>
      <c r="BH40" s="50">
        <v>35</v>
      </c>
      <c r="BI40" s="46" t="s">
        <v>580</v>
      </c>
      <c r="BJ40" s="46" t="s">
        <v>121</v>
      </c>
      <c r="BK40" s="46" t="s">
        <v>693</v>
      </c>
      <c r="BL40" s="47" t="s">
        <v>694</v>
      </c>
      <c r="BM40" s="47">
        <v>42738</v>
      </c>
      <c r="BN40" s="47">
        <v>53695</v>
      </c>
      <c r="BO40" s="48">
        <v>1.23037</v>
      </c>
      <c r="BP40" s="48">
        <v>1.2406299999999999</v>
      </c>
      <c r="BQ40" s="46" t="s">
        <v>124</v>
      </c>
      <c r="BR40" s="49">
        <f t="shared" si="3"/>
        <v>1.2355E-2</v>
      </c>
      <c r="BT40" s="50" t="s">
        <v>681</v>
      </c>
      <c r="BU40" s="51">
        <f>IFERROR(IF(RIGHT(BT40, 1) = "D", WORKDAY($B$3, INT(LEFT(BT40, LEN(BT40)-1))),
                     IF(RIGHT(BT40, 1) = "W",Business_Day($B$3 + 7 * INT(LEFT(BT40, LEN(BT40)-1)), "modified_following"),
                     IF(RIGHT(BT40, 1) = "M",Business_Day(EDATE($B$3,  INT(LEFT(BT40, LEN(BT40)-1))), "modified_following"),
                     IF(RIGHT(BT40, 1) = "Y",Business_Day(EDATE($B$3,  12 * INT(LEFT(BT40, LEN(BT40)-1))), "modified_following"),IF(RIGHT(BT40, 1) = "Q",Business_Day(EDATE($B$3,  3*INT(LEFT(BT40, LEN(BT40)-1))), "modified_following"),
                    Business_Day(EDATE($B$3,  12 * INT(LEFT(BT40, FIND("Y", BT40)-1)) + INT(RIGHT(BT40, LEN(BT40) - FIND("Y", BT40)))), "modified_following") ))))), "")</f>
        <v>44195</v>
      </c>
      <c r="BV40" s="50" t="s">
        <v>695</v>
      </c>
      <c r="BW40" s="50" t="s">
        <v>696</v>
      </c>
      <c r="BX40" s="46">
        <f>_xll.BDH(BV40,$B$4,$B$3,$B$3)</f>
        <v>-2.3040000000000001E-2</v>
      </c>
      <c r="BY40" s="46">
        <f>_xll.BDH(BW40,$B$4,$B$3,$B$3)</f>
        <v>1.000923</v>
      </c>
      <c r="BZ40" s="52">
        <f>DF_ZC2(Date!$E$3,BU40,BY40,"Taux actuariels","actual/actual")</f>
        <v>-2.3061697817283733E-4</v>
      </c>
      <c r="CB40" s="46"/>
      <c r="CC40" s="46"/>
      <c r="CD40" s="46"/>
      <c r="CE40" s="47"/>
      <c r="CF40" s="47"/>
      <c r="CG40" s="47"/>
      <c r="CH40" s="48"/>
      <c r="CI40" s="48"/>
      <c r="CJ40" s="46"/>
      <c r="CK40" s="49" t="s">
        <v>600</v>
      </c>
      <c r="CL40" s="52" t="s">
        <v>600</v>
      </c>
      <c r="CN40" s="50" t="s">
        <v>681</v>
      </c>
      <c r="CO40" s="51">
        <f>IFERROR(IF(RIGHT(CN40, 1) = "D", WORKDAY($B$3, INT(LEFT(CN40, LEN(CN40)-1))),
                     IF(RIGHT(CN40, 1) = "W",Business_Day($B$3 + 7 * INT(LEFT(CN40, LEN(CN40)-1)), "modified_following"),
                     IF(RIGHT(CN40, 1) = "M",Business_Day(EDATE($B$3,  INT(LEFT(CN40, LEN(CN40)-1))), "modified_following"),
                     IF(RIGHT(CN40, 1) = "Y",Business_Day(EDATE($B$3,  12 * INT(LEFT(CN40, LEN(CN40)-1))), "modified_following"),IF(RIGHT(CN40, 1) = "Q",Business_Day(EDATE($B$3,  3*INT(LEFT(CN40, LEN(CN40)-1))), "modified_following"),
                    Business_Day(EDATE($B$3,  12 * INT(LEFT(CN40, FIND("Y", CN40)-1)) + INT(RIGHT(CN40, LEN(CN40) - FIND("Y", CN40)))), "modified_following") ))))), "")</f>
        <v>44195</v>
      </c>
      <c r="CP40" s="50" t="s">
        <v>697</v>
      </c>
      <c r="CQ40" s="50" t="s">
        <v>698</v>
      </c>
      <c r="CR40" s="46">
        <f>_xll.BDH(CP40,$B$4,$B$3,$B$3)</f>
        <v>0.10438</v>
      </c>
      <c r="CS40" s="46">
        <f>_xll.BDH(CQ40,$B$4,$B$3,$B$3)</f>
        <v>0.99583299999999997</v>
      </c>
      <c r="CT40" s="52">
        <f>DF_ZC2(Date!$E$3,CO40,CS40,"Taux actuariels","actual/actual")</f>
        <v>1.0444716156057243E-3</v>
      </c>
      <c r="CZ40" s="51">
        <v>55516</v>
      </c>
      <c r="DA40" s="52">
        <v>1.1993875039878057E-2</v>
      </c>
      <c r="DB40" s="56"/>
      <c r="DC40" s="51">
        <v>53692</v>
      </c>
      <c r="DD40" s="52">
        <v>1.252182015381724E-2</v>
      </c>
      <c r="DF40" s="54" t="e">
        <v>#N/A</v>
      </c>
      <c r="DG40" s="55" t="e">
        <v>#N/A</v>
      </c>
      <c r="DI40" s="51">
        <v>51865</v>
      </c>
      <c r="DJ40" s="52">
        <v>1.1167124715138791E-2</v>
      </c>
      <c r="DN40" s="51">
        <v>55516</v>
      </c>
      <c r="DO40" s="52">
        <v>1.2034398028633261E-2</v>
      </c>
      <c r="DQ40" s="51">
        <v>53692</v>
      </c>
      <c r="DR40" s="52">
        <v>1.2566007688605888E-2</v>
      </c>
      <c r="DT40" s="58" t="e">
        <v>#N/A</v>
      </c>
      <c r="DU40" t="e">
        <v>#N/A</v>
      </c>
      <c r="DW40" s="51">
        <v>51865</v>
      </c>
      <c r="DX40" s="52">
        <v>1.1224756256052766E-2</v>
      </c>
      <c r="DZ40" s="51">
        <v>55516</v>
      </c>
      <c r="EA40" s="52">
        <v>1.2017926835421322E-2</v>
      </c>
      <c r="EC40" s="51">
        <v>53692</v>
      </c>
      <c r="ED40" s="52">
        <v>1.2546869355288056E-2</v>
      </c>
      <c r="EV40" s="51">
        <v>47483</v>
      </c>
      <c r="EW40" s="52">
        <v>1.1261520333268201E-3</v>
      </c>
      <c r="EX40">
        <f>interpol_lin_excel($O$13:$O$104,$T$13:$T$104,EV40)</f>
        <v>7.4386256681115981E-3</v>
      </c>
      <c r="EY40" s="51">
        <v>55516</v>
      </c>
      <c r="EZ40" s="52">
        <v>1.1850439353512427E-2</v>
      </c>
      <c r="FB40" s="51">
        <v>53692</v>
      </c>
      <c r="FC40" s="52">
        <v>1.2358518819129751E-2</v>
      </c>
      <c r="FE40" s="58" t="e">
        <v>#N/A</v>
      </c>
      <c r="FF40" t="e">
        <v>#N/A</v>
      </c>
      <c r="FH40" s="51">
        <v>51865</v>
      </c>
      <c r="FI40" s="52">
        <v>1.0957485982667393E-2</v>
      </c>
      <c r="GC40" s="51">
        <v>47483</v>
      </c>
      <c r="GD40" s="52">
        <v>4.3321519552058773E-3</v>
      </c>
      <c r="GF40" s="51">
        <v>55516</v>
      </c>
      <c r="GG40" s="52">
        <v>1.1929968107906986E-2</v>
      </c>
      <c r="GI40" s="51">
        <v>53692</v>
      </c>
      <c r="GJ40" s="52">
        <v>1.2447462448330487E-2</v>
      </c>
      <c r="GL40" s="58" t="e">
        <v>#N/A</v>
      </c>
      <c r="GM40" t="e">
        <v>#N/A</v>
      </c>
      <c r="GO40" s="51">
        <v>51865</v>
      </c>
      <c r="GP40" s="52">
        <v>1.107121734758168E-2</v>
      </c>
    </row>
    <row r="41" spans="2:198" x14ac:dyDescent="0.25">
      <c r="B41" s="42"/>
      <c r="C41" s="46" t="s">
        <v>518</v>
      </c>
      <c r="D41" s="46" t="s">
        <v>121</v>
      </c>
      <c r="E41" s="46" t="s">
        <v>699</v>
      </c>
      <c r="F41" s="47" t="s">
        <v>700</v>
      </c>
      <c r="G41" s="47">
        <v>42738</v>
      </c>
      <c r="H41" s="47">
        <v>48218</v>
      </c>
      <c r="I41" s="48">
        <v>0.84108000000000005</v>
      </c>
      <c r="J41" s="48">
        <v>0.85421999999999998</v>
      </c>
      <c r="K41" s="46" t="s">
        <v>124</v>
      </c>
      <c r="L41" s="49">
        <f t="shared" si="0"/>
        <v>8.4764999999999997E-3</v>
      </c>
      <c r="N41" s="50" t="s">
        <v>701</v>
      </c>
      <c r="O41" s="51">
        <f>IFERROR(IF(RIGHT(N41, 1) = "D", WORKDAY($B$3, INT(LEFT(N41, LEN(N41)-1))),
                     IF(RIGHT(N41, 1) = "W",Business_Day($B$3 + 7 * INT(LEFT(N41, LEN(N41)-1)), "modified_following"),
                     IF(RIGHT(N41, 1) = "M",Business_Day(EDATE($B$3,  INT(LEFT(N41, LEN(N41)-1))), "modified_following"),
                     IF(RIGHT(N41, 1) = "Y",Business_Day(EDATE($B$3,  12 * INT(LEFT(N41, LEN(N41)-1))), "modified_following"),IF(RIGHT(N41, 1) = "Q",Business_Day(EDATE($B$3,  3*INT(LEFT(N41, LEN(N41)-1))), "modified_following"),
                    Business_Day(EDATE($B$3,  12 * INT(LEFT(N41, FIND("Y", N41)-1)) + INT(RIGHT(N41, LEN(N41) - FIND("Y", N41)))), "modified_following") ))))), "")</f>
        <v>44285</v>
      </c>
      <c r="P41" s="50" t="s">
        <v>702</v>
      </c>
      <c r="Q41" s="50" t="s">
        <v>703</v>
      </c>
      <c r="R41" s="46">
        <f>_xll.BDH(P41,$B$4,$B$3,$B$3)</f>
        <v>-0.22683</v>
      </c>
      <c r="S41" s="46">
        <f>_xll.BDH(Q41,$B$4,$B$3,$B$3)</f>
        <v>1.0098510000000001</v>
      </c>
      <c r="T41" s="52">
        <f>DF_ZC2(Date!$E$3,O41,S41,"Taux actuariels","actual/actual")</f>
        <v>-2.3057459769569855E-3</v>
      </c>
      <c r="W41" s="46" t="s">
        <v>580</v>
      </c>
      <c r="X41" s="46" t="s">
        <v>121</v>
      </c>
      <c r="Y41" s="46" t="s">
        <v>704</v>
      </c>
      <c r="Z41" s="47" t="s">
        <v>705</v>
      </c>
      <c r="AA41" s="47">
        <v>42738</v>
      </c>
      <c r="AB41" s="47">
        <v>53695</v>
      </c>
      <c r="AC41" s="48">
        <v>1.1100000000000001</v>
      </c>
      <c r="AD41" s="48">
        <v>1.1299999999999999</v>
      </c>
      <c r="AE41" s="46" t="s">
        <v>98</v>
      </c>
      <c r="AF41" s="49">
        <f t="shared" si="1"/>
        <v>1.1200000000000002E-2</v>
      </c>
      <c r="AH41" s="50" t="s">
        <v>701</v>
      </c>
      <c r="AI41" s="51">
        <f>IFERROR(IF(RIGHT(AH41, 1) = "D", WORKDAY($B$3, INT(LEFT(AH41, LEN(AH41)-1))),
                     IF(RIGHT(AH41, 1) = "W",Business_Day($B$3 + 7 * INT(LEFT(AH41, LEN(AH41)-1)), "modified_following"),
                     IF(RIGHT(AH41, 1) = "M",Business_Day(EDATE($B$3,  INT(LEFT(AH41, LEN(AH41)-1))), "modified_following"),
                     IF(RIGHT(AH41, 1) = "Y",Business_Day(EDATE($B$3,  12 * INT(LEFT(AH41, LEN(AH41)-1))), "modified_following"),IF(RIGHT(AH41, 1) = "Q",Business_Day(EDATE($B$3,  3*INT(LEFT(AH41, LEN(AH41)-1))), "modified_following"),
                    Business_Day(EDATE($B$3,  12 * INT(LEFT(AH41, FIND("Y", AH41)-1)) + INT(RIGHT(AH41, LEN(AH41) - FIND("Y", AH41)))), "modified_following") ))))), "")</f>
        <v>44285</v>
      </c>
      <c r="AJ41" s="50" t="s">
        <v>706</v>
      </c>
      <c r="AK41" s="50" t="s">
        <v>707</v>
      </c>
      <c r="AL41" s="46">
        <f>_xll.BDH(AJ41,$B$4,$B$3,$B$3)</f>
        <v>-0.23754</v>
      </c>
      <c r="AM41" s="46">
        <f>_xll.BDH(AK41,$B$4,$B$3,$B$3)</f>
        <v>1.0101789999999999</v>
      </c>
      <c r="AN41" s="52">
        <f>DF_ZC2(Date!$E$3,AI41,AM41,"Taux actuariels","actual/actual")</f>
        <v>-2.3820398366708462E-3</v>
      </c>
      <c r="AP41" s="46" t="s">
        <v>708</v>
      </c>
      <c r="AQ41" s="46" t="s">
        <v>121</v>
      </c>
      <c r="AR41" s="46" t="s">
        <v>709</v>
      </c>
      <c r="AS41" s="47" t="s">
        <v>710</v>
      </c>
      <c r="AT41" s="47">
        <v>42738</v>
      </c>
      <c r="AU41" s="47">
        <v>57348</v>
      </c>
      <c r="AV41" s="48">
        <v>1.1767700000000001</v>
      </c>
      <c r="AW41" s="48">
        <v>1.19523</v>
      </c>
      <c r="AX41" s="46" t="s">
        <v>124</v>
      </c>
      <c r="AY41" s="49">
        <f t="shared" si="2"/>
        <v>1.1859999999999999E-2</v>
      </c>
      <c r="BA41" s="50" t="s">
        <v>701</v>
      </c>
      <c r="BB41" s="51">
        <f>IFERROR(IF(RIGHT(BA41, 1) = "D", WORKDAY($B$3, INT(LEFT(BA41, LEN(BA41)-1))),
                     IF(RIGHT(BA41, 1) = "W",Business_Day($B$3 + 7 * INT(LEFT(BA41, LEN(BA41)-1)), "modified_following"),
                     IF(RIGHT(BA41, 1) = "M",Business_Day(EDATE($B$3,  INT(LEFT(BA41, LEN(BA41)-1))), "modified_following"),
                     IF(RIGHT(BA41, 1) = "Y",Business_Day(EDATE($B$3,  12 * INT(LEFT(BA41, LEN(BA41)-1))), "modified_following"),IF(RIGHT(BA41, 1) = "Q",Business_Day(EDATE($B$3,  3*INT(LEFT(BA41, LEN(BA41)-1))), "modified_following"),
                    Business_Day(EDATE($B$3,  12 * INT(LEFT(BA41, FIND("Y", BA41)-1)) + INT(RIGHT(BA41, LEN(BA41) - FIND("Y", BA41)))), "modified_following") ))))), "")</f>
        <v>44285</v>
      </c>
      <c r="BC41" s="50" t="s">
        <v>711</v>
      </c>
      <c r="BD41" s="50" t="s">
        <v>712</v>
      </c>
      <c r="BE41" s="46">
        <f>_xll.BDH(BC41,$B$4,$B$3,$B$3)</f>
        <v>-0.12422</v>
      </c>
      <c r="BF41" s="46">
        <f>_xll.BDH(BD41,$B$4,$B$3,$B$3)</f>
        <v>1.005307</v>
      </c>
      <c r="BG41" s="52">
        <f>DF_ZC2(Date!$E$3,BB41,BF41,"Taux actuariels","actual/actual")</f>
        <v>-1.2456364202425574E-3</v>
      </c>
      <c r="BH41" s="50">
        <v>40</v>
      </c>
      <c r="BI41" s="46" t="s">
        <v>688</v>
      </c>
      <c r="BJ41" s="46" t="s">
        <v>121</v>
      </c>
      <c r="BK41" s="46" t="s">
        <v>713</v>
      </c>
      <c r="BL41" s="47" t="s">
        <v>714</v>
      </c>
      <c r="BM41" s="47">
        <v>42738</v>
      </c>
      <c r="BN41" s="47">
        <v>55521</v>
      </c>
      <c r="BO41" s="48">
        <v>1.21915</v>
      </c>
      <c r="BP41" s="48">
        <v>1.2558499999999999</v>
      </c>
      <c r="BQ41" s="46" t="s">
        <v>124</v>
      </c>
      <c r="BR41" s="49">
        <f t="shared" si="3"/>
        <v>1.2374999999999999E-2</v>
      </c>
      <c r="BT41" s="50" t="s">
        <v>701</v>
      </c>
      <c r="BU41" s="51">
        <f>IFERROR(IF(RIGHT(BT41, 1) = "D", WORKDAY($B$3, INT(LEFT(BT41, LEN(BT41)-1))),
                     IF(RIGHT(BT41, 1) = "W",Business_Day($B$3 + 7 * INT(LEFT(BT41, LEN(BT41)-1)), "modified_following"),
                     IF(RIGHT(BT41, 1) = "M",Business_Day(EDATE($B$3,  INT(LEFT(BT41, LEN(BT41)-1))), "modified_following"),
                     IF(RIGHT(BT41, 1) = "Y",Business_Day(EDATE($B$3,  12 * INT(LEFT(BT41, LEN(BT41)-1))), "modified_following"),IF(RIGHT(BT41, 1) = "Q",Business_Day(EDATE($B$3,  3*INT(LEFT(BT41, LEN(BT41)-1))), "modified_following"),
                    Business_Day(EDATE($B$3,  12 * INT(LEFT(BT41, FIND("Y", BT41)-1)) + INT(RIGHT(BT41, LEN(BT41) - FIND("Y", BT41)))), "modified_following") ))))), "")</f>
        <v>44285</v>
      </c>
      <c r="BV41" s="50" t="s">
        <v>715</v>
      </c>
      <c r="BW41" s="50" t="s">
        <v>716</v>
      </c>
      <c r="BX41" s="46">
        <f>_xll.BDH(BV41,$B$4,$B$3,$B$3)</f>
        <v>2.3500000000000001E-3</v>
      </c>
      <c r="BY41" s="46">
        <f>_xll.BDH(BW41,$B$4,$B$3,$B$3)</f>
        <v>0.99990000000000001</v>
      </c>
      <c r="BZ41" s="52">
        <f>DF_ZC2(Date!$E$3,BU41,BY41,"Taux actuariels","actual/actual")</f>
        <v>2.3549924913268683E-5</v>
      </c>
      <c r="CB41" s="46"/>
      <c r="CC41" s="46"/>
      <c r="CD41" s="46"/>
      <c r="CE41" s="47"/>
      <c r="CF41" s="47"/>
      <c r="CG41" s="47"/>
      <c r="CH41" s="48"/>
      <c r="CI41" s="48"/>
      <c r="CJ41" s="46"/>
      <c r="CK41" s="49" t="s">
        <v>600</v>
      </c>
      <c r="CL41" s="52" t="s">
        <v>600</v>
      </c>
      <c r="CN41" s="50" t="s">
        <v>701</v>
      </c>
      <c r="CO41" s="51">
        <f>IFERROR(IF(RIGHT(CN41, 1) = "D", WORKDAY($B$3, INT(LEFT(CN41, LEN(CN41)-1))),
                     IF(RIGHT(CN41, 1) = "W",Business_Day($B$3 + 7 * INT(LEFT(CN41, LEN(CN41)-1)), "modified_following"),
                     IF(RIGHT(CN41, 1) = "M",Business_Day(EDATE($B$3,  INT(LEFT(CN41, LEN(CN41)-1))), "modified_following"),
                     IF(RIGHT(CN41, 1) = "Y",Business_Day(EDATE($B$3,  12 * INT(LEFT(CN41, LEN(CN41)-1))), "modified_following"),IF(RIGHT(CN41, 1) = "Q",Business_Day(EDATE($B$3,  3*INT(LEFT(CN41, LEN(CN41)-1))), "modified_following"),
                    Business_Day(EDATE($B$3,  12 * INT(LEFT(CN41, FIND("Y", CN41)-1)) + INT(RIGHT(CN41, LEN(CN41) - FIND("Y", CN41)))), "modified_following") ))))), "")</f>
        <v>44285</v>
      </c>
      <c r="CP41" s="50" t="s">
        <v>717</v>
      </c>
      <c r="CQ41" s="50" t="s">
        <v>718</v>
      </c>
      <c r="CR41" s="46">
        <f>_xll.BDH(CP41,$B$4,$B$3,$B$3)</f>
        <v>0.12969</v>
      </c>
      <c r="CS41" s="46">
        <f>_xll.BDH(CQ41,$B$4,$B$3,$B$3)</f>
        <v>0.99449600000000005</v>
      </c>
      <c r="CT41" s="52">
        <f>DF_ZC2(Date!$E$3,CO41,CS41,"Taux actuariels","actual/actual")</f>
        <v>1.3005327864648031E-3</v>
      </c>
      <c r="CZ41" s="51">
        <v>57343</v>
      </c>
      <c r="DA41" s="52">
        <v>1.198050192193814E-2</v>
      </c>
      <c r="DB41" s="56"/>
      <c r="DC41" s="51">
        <v>55516</v>
      </c>
      <c r="DD41" s="52">
        <v>1.249840612096256E-2</v>
      </c>
      <c r="DF41" s="54" t="e">
        <v>#N/A</v>
      </c>
      <c r="DG41" s="55" t="e">
        <v>#N/A</v>
      </c>
      <c r="DI41" s="51">
        <v>53692</v>
      </c>
      <c r="DJ41" s="52">
        <v>1.1482316400125914E-2</v>
      </c>
      <c r="DN41" s="51">
        <v>57343</v>
      </c>
      <c r="DO41" s="52">
        <v>1.2016104082990251E-2</v>
      </c>
      <c r="DQ41" s="51">
        <v>55516</v>
      </c>
      <c r="DR41" s="52">
        <v>1.2536249081047314E-2</v>
      </c>
      <c r="DT41" s="58" t="e">
        <v>#N/A</v>
      </c>
      <c r="DU41" t="e">
        <v>#N/A</v>
      </c>
      <c r="DW41" s="51">
        <v>53692</v>
      </c>
      <c r="DX41" s="52">
        <v>1.1533748161894624E-2</v>
      </c>
      <c r="DZ41" s="58">
        <v>57343</v>
      </c>
      <c r="EA41">
        <v>1.2001178696245823E-2</v>
      </c>
      <c r="EC41" s="51">
        <v>55516</v>
      </c>
      <c r="ED41" s="52">
        <v>1.2520398490359571E-2</v>
      </c>
      <c r="EV41" s="51">
        <v>47847</v>
      </c>
      <c r="EW41" s="52">
        <v>1.9488531624686813E-3</v>
      </c>
      <c r="EX41">
        <f>interpol_lin_excel($O$13:$O$104,$T$13:$T$104,EV41)</f>
        <v>8.1885358253939167E-3</v>
      </c>
      <c r="EY41" s="51">
        <v>57343</v>
      </c>
      <c r="EZ41" s="52">
        <v>1.1856416405652236E-2</v>
      </c>
      <c r="FB41" s="51">
        <v>55516</v>
      </c>
      <c r="FC41" s="52">
        <v>1.2359919648403689E-2</v>
      </c>
      <c r="FE41" s="58" t="e">
        <v>#N/A</v>
      </c>
      <c r="FF41" t="e">
        <v>#N/A</v>
      </c>
      <c r="FH41" s="51">
        <v>53692</v>
      </c>
      <c r="FI41" s="52">
        <v>1.1288586666684561E-2</v>
      </c>
      <c r="GC41" s="51">
        <v>47847</v>
      </c>
      <c r="GD41" s="52">
        <v>5.1675322611676342E-3</v>
      </c>
      <c r="GF41" s="51">
        <v>57343</v>
      </c>
      <c r="GG41" s="52">
        <v>1.1926218193121124E-2</v>
      </c>
      <c r="GI41" s="51">
        <v>55516</v>
      </c>
      <c r="GJ41" s="52">
        <v>1.2436276703997672E-2</v>
      </c>
      <c r="GL41" s="58" t="e">
        <v>#N/A</v>
      </c>
      <c r="GM41" t="e">
        <v>#N/A</v>
      </c>
      <c r="GO41" s="51">
        <v>53692</v>
      </c>
      <c r="GP41" s="52">
        <v>1.1395850773506612E-2</v>
      </c>
    </row>
    <row r="42" spans="2:198" x14ac:dyDescent="0.25">
      <c r="B42" s="42"/>
      <c r="C42" s="46" t="s">
        <v>539</v>
      </c>
      <c r="D42" s="46" t="s">
        <v>121</v>
      </c>
      <c r="E42" s="46" t="s">
        <v>719</v>
      </c>
      <c r="F42" s="47" t="s">
        <v>720</v>
      </c>
      <c r="G42" s="47">
        <v>42738</v>
      </c>
      <c r="H42" s="47">
        <v>50045</v>
      </c>
      <c r="I42" s="48">
        <v>1.0058800000000001</v>
      </c>
      <c r="J42" s="48">
        <v>1.0201199999999999</v>
      </c>
      <c r="K42" s="46" t="s">
        <v>124</v>
      </c>
      <c r="L42" s="49">
        <f t="shared" si="0"/>
        <v>1.0129999999999998E-2</v>
      </c>
      <c r="N42" s="50" t="s">
        <v>721</v>
      </c>
      <c r="O42" s="51">
        <f>IFERROR(IF(RIGHT(N42, 1) = "D", WORKDAY($B$3, INT(LEFT(N42, LEN(N42)-1))),
                     IF(RIGHT(N42, 1) = "W",Business_Day($B$3 + 7 * INT(LEFT(N42, LEN(N42)-1)), "modified_following"),
                     IF(RIGHT(N42, 1) = "M",Business_Day(EDATE($B$3,  INT(LEFT(N42, LEN(N42)-1))), "modified_following"),
                     IF(RIGHT(N42, 1) = "Y",Business_Day(EDATE($B$3,  12 * INT(LEFT(N42, LEN(N42)-1))), "modified_following"),IF(RIGHT(N42, 1) = "Q",Business_Day(EDATE($B$3,  3*INT(LEFT(N42, LEN(N42)-1))), "modified_following"),
                    Business_Day(EDATE($B$3,  12 * INT(LEFT(N42, FIND("Y", N42)-1)) + INT(RIGHT(N42, LEN(N42) - FIND("Y", N42)))), "modified_following") ))))), "")</f>
        <v>44377</v>
      </c>
      <c r="P42" s="50" t="s">
        <v>722</v>
      </c>
      <c r="Q42" s="50" t="s">
        <v>723</v>
      </c>
      <c r="R42" s="46">
        <f>_xll.BDH(P42,$B$4,$B$3,$B$3)</f>
        <v>-0.20585000000000001</v>
      </c>
      <c r="S42" s="46">
        <f>_xll.BDH(Q42,$B$4,$B$3,$B$3)</f>
        <v>1.009455</v>
      </c>
      <c r="T42" s="52">
        <f>DF_ZC2(Date!$E$3,O42,S42,"Taux actuariels","actual/actual")</f>
        <v>-2.0896975725093192E-3</v>
      </c>
      <c r="W42" s="46"/>
      <c r="X42" s="46"/>
      <c r="Y42" s="46"/>
      <c r="Z42" s="47"/>
      <c r="AA42" s="47"/>
      <c r="AB42" s="47"/>
      <c r="AC42" s="48"/>
      <c r="AD42" s="48"/>
      <c r="AE42" s="46"/>
      <c r="AF42" s="49" t="s">
        <v>600</v>
      </c>
      <c r="AH42" s="50" t="s">
        <v>721</v>
      </c>
      <c r="AI42" s="51">
        <f>IFERROR(IF(RIGHT(AH42, 1) = "D", WORKDAY($B$3, INT(LEFT(AH42, LEN(AH42)-1))),
                     IF(RIGHT(AH42, 1) = "W",Business_Day($B$3 + 7 * INT(LEFT(AH42, LEN(AH42)-1)), "modified_following"),
                     IF(RIGHT(AH42, 1) = "M",Business_Day(EDATE($B$3,  INT(LEFT(AH42, LEN(AH42)-1))), "modified_following"),
                     IF(RIGHT(AH42, 1) = "Y",Business_Day(EDATE($B$3,  12 * INT(LEFT(AH42, LEN(AH42)-1))), "modified_following"),IF(RIGHT(AH42, 1) = "Q",Business_Day(EDATE($B$3,  3*INT(LEFT(AH42, LEN(AH42)-1))), "modified_following"),
                    Business_Day(EDATE($B$3,  12 * INT(LEFT(AH42, FIND("Y", AH42)-1)) + INT(RIGHT(AH42, LEN(AH42) - FIND("Y", AH42)))), "modified_following") ))))), "")</f>
        <v>44377</v>
      </c>
      <c r="AJ42" s="50" t="s">
        <v>724</v>
      </c>
      <c r="AK42" s="50" t="s">
        <v>725</v>
      </c>
      <c r="AL42" s="46">
        <f>_xll.BDH(AJ42,$B$4,$B$3,$B$3)</f>
        <v>-0.21643999999999999</v>
      </c>
      <c r="AM42" s="46">
        <f>_xll.BDH(AK42,$B$4,$B$3,$B$3)</f>
        <v>1.0098100000000001</v>
      </c>
      <c r="AN42" s="52">
        <f>DF_ZC2(Date!$E$3,AI42,AM42,"Taux actuariels","actual/actual")</f>
        <v>-2.1676914885456755E-3</v>
      </c>
      <c r="AP42" s="46" t="s">
        <v>726</v>
      </c>
      <c r="AQ42" s="46" t="s">
        <v>121</v>
      </c>
      <c r="AR42" s="46" t="s">
        <v>727</v>
      </c>
      <c r="AS42" s="47" t="s">
        <v>728</v>
      </c>
      <c r="AT42" s="47">
        <v>42738</v>
      </c>
      <c r="AU42" s="47">
        <v>61000</v>
      </c>
      <c r="AV42" s="48">
        <v>1.1245700000000001</v>
      </c>
      <c r="AW42" s="48">
        <v>1.1434299999999999</v>
      </c>
      <c r="AX42" s="46" t="s">
        <v>124</v>
      </c>
      <c r="AY42" s="49">
        <f t="shared" si="2"/>
        <v>1.1339999999999999E-2</v>
      </c>
      <c r="BA42" s="50" t="s">
        <v>721</v>
      </c>
      <c r="BB42" s="51">
        <f>IFERROR(IF(RIGHT(BA42, 1) = "D", WORKDAY($B$3, INT(LEFT(BA42, LEN(BA42)-1))),
                     IF(RIGHT(BA42, 1) = "W",Business_Day($B$3 + 7 * INT(LEFT(BA42, LEN(BA42)-1)), "modified_following"),
                     IF(RIGHT(BA42, 1) = "M",Business_Day(EDATE($B$3,  INT(LEFT(BA42, LEN(BA42)-1))), "modified_following"),
                     IF(RIGHT(BA42, 1) = "Y",Business_Day(EDATE($B$3,  12 * INT(LEFT(BA42, LEN(BA42)-1))), "modified_following"),IF(RIGHT(BA42, 1) = "Q",Business_Day(EDATE($B$3,  3*INT(LEFT(BA42, LEN(BA42)-1))), "modified_following"),
                    Business_Day(EDATE($B$3,  12 * INT(LEFT(BA42, FIND("Y", BA42)-1)) + INT(RIGHT(BA42, LEN(BA42) - FIND("Y", BA42)))), "modified_following") ))))), "")</f>
        <v>44377</v>
      </c>
      <c r="BC42" s="50" t="s">
        <v>729</v>
      </c>
      <c r="BD42" s="50" t="s">
        <v>730</v>
      </c>
      <c r="BE42" s="46">
        <f>_xll.BDH(BC42,$B$4,$B$3,$B$3)</f>
        <v>-0.10084</v>
      </c>
      <c r="BF42" s="46">
        <f>_xll.BDH(BD42,$B$4,$B$3,$B$3)</f>
        <v>1.004556</v>
      </c>
      <c r="BG42" s="52">
        <f>DF_ZC2(Date!$E$3,BB42,BF42,"Taux actuariels","actual/actual")</f>
        <v>-1.0099456971873755E-3</v>
      </c>
      <c r="BH42" s="50">
        <v>50</v>
      </c>
      <c r="BI42" s="46" t="s">
        <v>708</v>
      </c>
      <c r="BJ42" s="46" t="s">
        <v>121</v>
      </c>
      <c r="BK42" s="46" t="s">
        <v>731</v>
      </c>
      <c r="BL42" s="47" t="s">
        <v>732</v>
      </c>
      <c r="BM42" s="47">
        <v>42738</v>
      </c>
      <c r="BN42" s="47">
        <v>57348</v>
      </c>
      <c r="BO42" s="48">
        <v>1.21783</v>
      </c>
      <c r="BP42" s="48">
        <v>1.23817</v>
      </c>
      <c r="BQ42" s="46" t="s">
        <v>124</v>
      </c>
      <c r="BR42" s="49">
        <f t="shared" si="3"/>
        <v>1.2279999999999999E-2</v>
      </c>
      <c r="BT42" s="50" t="s">
        <v>721</v>
      </c>
      <c r="BU42" s="51">
        <f>IFERROR(IF(RIGHT(BT42, 1) = "D", WORKDAY($B$3, INT(LEFT(BT42, LEN(BT42)-1))),
                     IF(RIGHT(BT42, 1) = "W",Business_Day($B$3 + 7 * INT(LEFT(BT42, LEN(BT42)-1)), "modified_following"),
                     IF(RIGHT(BT42, 1) = "M",Business_Day(EDATE($B$3,  INT(LEFT(BT42, LEN(BT42)-1))), "modified_following"),
                     IF(RIGHT(BT42, 1) = "Y",Business_Day(EDATE($B$3,  12 * INT(LEFT(BT42, LEN(BT42)-1))), "modified_following"),IF(RIGHT(BT42, 1) = "Q",Business_Day(EDATE($B$3,  3*INT(LEFT(BT42, LEN(BT42)-1))), "modified_following"),
                    Business_Day(EDATE($B$3,  12 * INT(LEFT(BT42, FIND("Y", BT42)-1)) + INT(RIGHT(BT42, LEN(BT42) - FIND("Y", BT42)))), "modified_following") ))))), "")</f>
        <v>44377</v>
      </c>
      <c r="BV42" s="50" t="s">
        <v>733</v>
      </c>
      <c r="BW42" s="50" t="s">
        <v>734</v>
      </c>
      <c r="BX42" s="46">
        <f>_xll.BDH(BV42,$B$4,$B$3,$B$3)</f>
        <v>2.7140000000000001E-2</v>
      </c>
      <c r="BY42" s="46">
        <f>_xll.BDH(BW42,$B$4,$B$3,$B$3)</f>
        <v>0.99877800000000005</v>
      </c>
      <c r="BZ42" s="52">
        <f>DF_ZC2(Date!$E$3,BU42,BY42,"Taux actuariels","actual/actual")</f>
        <v>2.7184219929266007E-4</v>
      </c>
      <c r="CB42" s="46"/>
      <c r="CC42" s="46"/>
      <c r="CD42" s="46"/>
      <c r="CE42" s="47"/>
      <c r="CF42" s="47"/>
      <c r="CG42" s="47"/>
      <c r="CH42" s="48"/>
      <c r="CI42" s="48"/>
      <c r="CJ42" s="46"/>
      <c r="CK42" s="49" t="s">
        <v>600</v>
      </c>
      <c r="CL42" s="52" t="s">
        <v>600</v>
      </c>
      <c r="CN42" s="50" t="s">
        <v>721</v>
      </c>
      <c r="CO42" s="51">
        <f>IFERROR(IF(RIGHT(CN42, 1) = "D", WORKDAY($B$3, INT(LEFT(CN42, LEN(CN42)-1))),
                     IF(RIGHT(CN42, 1) = "W",Business_Day($B$3 + 7 * INT(LEFT(CN42, LEN(CN42)-1)), "modified_following"),
                     IF(RIGHT(CN42, 1) = "M",Business_Day(EDATE($B$3,  INT(LEFT(CN42, LEN(CN42)-1))), "modified_following"),
                     IF(RIGHT(CN42, 1) = "Y",Business_Day(EDATE($B$3,  12 * INT(LEFT(CN42, LEN(CN42)-1))), "modified_following"),IF(RIGHT(CN42, 1) = "Q",Business_Day(EDATE($B$3,  3*INT(LEFT(CN42, LEN(CN42)-1))), "modified_following"),
                    Business_Day(EDATE($B$3,  12 * INT(LEFT(CN42, FIND("Y", CN42)-1)) + INT(RIGHT(CN42, LEN(CN42) - FIND("Y", CN42)))), "modified_following") ))))), "")</f>
        <v>44377</v>
      </c>
      <c r="CP42" s="50" t="s">
        <v>735</v>
      </c>
      <c r="CQ42" s="50" t="s">
        <v>736</v>
      </c>
      <c r="CR42" s="46">
        <f>_xll.BDH(CP42,$B$4,$B$3,$B$3)</f>
        <v>0.15448000000000001</v>
      </c>
      <c r="CS42" s="46">
        <f>_xll.BDH(CQ42,$B$4,$B$3,$B$3)</f>
        <v>0.99306899999999998</v>
      </c>
      <c r="CT42" s="52">
        <f>DF_ZC2(Date!$E$3,CO42,CS42,"Taux actuariels","actual/actual")</f>
        <v>1.5472562083989061E-3</v>
      </c>
      <c r="CZ42" s="51">
        <v>60996</v>
      </c>
      <c r="DA42" s="52">
        <v>1.1253256575181369E-2</v>
      </c>
      <c r="DB42" s="56"/>
      <c r="DC42" s="51">
        <v>57343</v>
      </c>
      <c r="DD42" s="52">
        <v>1.2339877375315838E-2</v>
      </c>
      <c r="DF42" s="54" t="e">
        <v>#N/A</v>
      </c>
      <c r="DG42" s="55" t="e">
        <v>#N/A</v>
      </c>
      <c r="DI42" s="54" t="e">
        <v>#N/A</v>
      </c>
      <c r="DJ42" s="55" t="e">
        <v>#N/A</v>
      </c>
      <c r="DN42" s="51">
        <v>60996</v>
      </c>
      <c r="DO42" s="52">
        <v>1.1278401789745684E-2</v>
      </c>
      <c r="DQ42" s="51">
        <v>57343</v>
      </c>
      <c r="DR42" s="52">
        <v>1.2372239601710015E-2</v>
      </c>
      <c r="DT42" s="58" t="e">
        <v>#N/A</v>
      </c>
      <c r="DU42" t="e">
        <v>#N/A</v>
      </c>
      <c r="DW42" s="58" t="e">
        <v>#N/A</v>
      </c>
      <c r="DX42" t="e">
        <v>#N/A</v>
      </c>
      <c r="DZ42" s="58">
        <v>60996</v>
      </c>
      <c r="EA42">
        <v>1.1269387868885088E-2</v>
      </c>
      <c r="EC42" s="51">
        <v>57343</v>
      </c>
      <c r="ED42" s="52">
        <v>1.2358723293406215E-2</v>
      </c>
      <c r="EV42" s="51">
        <v>48212</v>
      </c>
      <c r="EW42" s="52">
        <v>2.7583173910322987E-3</v>
      </c>
      <c r="EX42">
        <f>interpol_lin_excel($O$13:$O$104,$T$13:$T$104,EV42)</f>
        <v>8.910564196135784E-3</v>
      </c>
      <c r="EY42" s="51">
        <v>60996</v>
      </c>
      <c r="EZ42" s="52">
        <v>1.1229255426240025E-2</v>
      </c>
      <c r="FB42" s="51">
        <v>57343</v>
      </c>
      <c r="FC42" s="52">
        <v>1.2232517171748575E-2</v>
      </c>
      <c r="FE42" s="58" t="e">
        <v>#N/A</v>
      </c>
      <c r="FF42" t="e">
        <v>#N/A</v>
      </c>
      <c r="FH42" s="58" t="e">
        <v>#N/A</v>
      </c>
      <c r="FI42" t="e">
        <v>#N/A</v>
      </c>
      <c r="GC42" s="51">
        <v>48212</v>
      </c>
      <c r="GD42" s="52">
        <v>5.9779986437407022E-3</v>
      </c>
      <c r="GF42" s="51">
        <v>60996</v>
      </c>
      <c r="GG42" s="52">
        <v>1.1251173103959395E-2</v>
      </c>
      <c r="GI42" s="51">
        <v>57343</v>
      </c>
      <c r="GJ42" s="52">
        <v>1.2293038146984783E-2</v>
      </c>
      <c r="GL42" s="58" t="e">
        <v>#N/A</v>
      </c>
      <c r="GM42" t="e">
        <v>#N/A</v>
      </c>
      <c r="GO42" s="58" t="e">
        <v>#N/A</v>
      </c>
      <c r="GP42" t="e">
        <v>#N/A</v>
      </c>
    </row>
    <row r="43" spans="2:198" x14ac:dyDescent="0.25">
      <c r="B43" s="42"/>
      <c r="C43" s="46" t="s">
        <v>559</v>
      </c>
      <c r="D43" s="46" t="s">
        <v>121</v>
      </c>
      <c r="E43" s="46" t="s">
        <v>737</v>
      </c>
      <c r="F43" s="47" t="s">
        <v>738</v>
      </c>
      <c r="G43" s="47">
        <v>42738</v>
      </c>
      <c r="H43" s="47">
        <v>51869</v>
      </c>
      <c r="I43" s="48">
        <v>1.06989</v>
      </c>
      <c r="J43" s="48">
        <v>1.0841000000000001</v>
      </c>
      <c r="K43" s="46" t="s">
        <v>124</v>
      </c>
      <c r="L43" s="49">
        <f t="shared" si="0"/>
        <v>1.0769950000000002E-2</v>
      </c>
      <c r="N43" s="50" t="s">
        <v>739</v>
      </c>
      <c r="O43" s="51">
        <f>IFERROR(IF(RIGHT(N43, 1) = "D", WORKDAY($B$3, INT(LEFT(N43, LEN(N43)-1))),
                     IF(RIGHT(N43, 1) = "W",Business_Day($B$3 + 7 * INT(LEFT(N43, LEN(N43)-1)), "modified_following"),
                     IF(RIGHT(N43, 1) = "M",Business_Day(EDATE($B$3,  INT(LEFT(N43, LEN(N43)-1))), "modified_following"),
                     IF(RIGHT(N43, 1) = "Y",Business_Day(EDATE($B$3,  12 * INT(LEFT(N43, LEN(N43)-1))), "modified_following"),IF(RIGHT(N43, 1) = "Q",Business_Day(EDATE($B$3,  3*INT(LEFT(N43, LEN(N43)-1))), "modified_following"),
                    Business_Day(EDATE($B$3,  12 * INT(LEFT(N43, FIND("Y", N43)-1)) + INT(RIGHT(N43, LEN(N43) - FIND("Y", N43)))), "modified_following") ))))), "")</f>
        <v>44469</v>
      </c>
      <c r="P43" s="50" t="s">
        <v>740</v>
      </c>
      <c r="Q43" s="50" t="s">
        <v>741</v>
      </c>
      <c r="R43" s="46">
        <f>_xll.BDH(P43,$B$4,$B$3,$B$3)</f>
        <v>-0.18464</v>
      </c>
      <c r="S43" s="46">
        <f>_xll.BDH(Q43,$B$4,$B$3,$B$3)</f>
        <v>1.008947</v>
      </c>
      <c r="T43" s="52">
        <f>DF_ZC2(Date!$E$3,O43,S43,"Taux actuariels","actual/actual")</f>
        <v>-1.8731816335180174E-3</v>
      </c>
      <c r="W43" s="46"/>
      <c r="X43" s="46"/>
      <c r="Y43" s="46"/>
      <c r="Z43" s="47"/>
      <c r="AA43" s="47"/>
      <c r="AB43" s="47"/>
      <c r="AC43" s="48"/>
      <c r="AD43" s="48"/>
      <c r="AE43" s="46"/>
      <c r="AF43" s="49" t="s">
        <v>600</v>
      </c>
      <c r="AH43" s="50" t="s">
        <v>739</v>
      </c>
      <c r="AI43" s="51">
        <f>IFERROR(IF(RIGHT(AH43, 1) = "D", WORKDAY($B$3, INT(LEFT(AH43, LEN(AH43)-1))),
                     IF(RIGHT(AH43, 1) = "W",Business_Day($B$3 + 7 * INT(LEFT(AH43, LEN(AH43)-1)), "modified_following"),
                     IF(RIGHT(AH43, 1) = "M",Business_Day(EDATE($B$3,  INT(LEFT(AH43, LEN(AH43)-1))), "modified_following"),
                     IF(RIGHT(AH43, 1) = "Y",Business_Day(EDATE($B$3,  12 * INT(LEFT(AH43, LEN(AH43)-1))), "modified_following"),IF(RIGHT(AH43, 1) = "Q",Business_Day(EDATE($B$3,  3*INT(LEFT(AH43, LEN(AH43)-1))), "modified_following"),
                    Business_Day(EDATE($B$3,  12 * INT(LEFT(AH43, FIND("Y", AH43)-1)) + INT(RIGHT(AH43, LEN(AH43) - FIND("Y", AH43)))), "modified_following") ))))), "")</f>
        <v>44469</v>
      </c>
      <c r="AJ43" s="50" t="s">
        <v>742</v>
      </c>
      <c r="AK43" s="50" t="s">
        <v>743</v>
      </c>
      <c r="AL43" s="46">
        <f>_xll.BDH(AJ43,$B$4,$B$3,$B$3)</f>
        <v>-0.19522</v>
      </c>
      <c r="AM43" s="46">
        <f>_xll.BDH(AK43,$B$4,$B$3,$B$3)</f>
        <v>1.009331</v>
      </c>
      <c r="AN43" s="52">
        <f>DF_ZC2(Date!$E$3,AI43,AM43,"Taux actuariels","actual/actual")</f>
        <v>-1.9531270759898245E-3</v>
      </c>
      <c r="AP43" s="46"/>
      <c r="AQ43" s="46"/>
      <c r="AR43" s="46"/>
      <c r="AS43" s="47"/>
      <c r="AT43" s="47"/>
      <c r="AU43" s="47"/>
      <c r="AV43" s="48"/>
      <c r="AW43" s="48"/>
      <c r="AX43" s="46"/>
      <c r="AY43" s="49" t="s">
        <v>600</v>
      </c>
      <c r="BA43" s="50" t="s">
        <v>739</v>
      </c>
      <c r="BB43" s="51">
        <f>IFERROR(IF(RIGHT(BA43, 1) = "D", WORKDAY($B$3, INT(LEFT(BA43, LEN(BA43)-1))),
                     IF(RIGHT(BA43, 1) = "W",Business_Day($B$3 + 7 * INT(LEFT(BA43, LEN(BA43)-1)), "modified_following"),
                     IF(RIGHT(BA43, 1) = "M",Business_Day(EDATE($B$3,  INT(LEFT(BA43, LEN(BA43)-1))), "modified_following"),
                     IF(RIGHT(BA43, 1) = "Y",Business_Day(EDATE($B$3,  12 * INT(LEFT(BA43, LEN(BA43)-1))), "modified_following"),IF(RIGHT(BA43, 1) = "Q",Business_Day(EDATE($B$3,  3*INT(LEFT(BA43, LEN(BA43)-1))), "modified_following"),
                    Business_Day(EDATE($B$3,  12 * INT(LEFT(BA43, FIND("Y", BA43)-1)) + INT(RIGHT(BA43, LEN(BA43) - FIND("Y", BA43)))), "modified_following") ))))), "")</f>
        <v>44469</v>
      </c>
      <c r="BC43" s="50" t="s">
        <v>744</v>
      </c>
      <c r="BD43" s="50" t="s">
        <v>745</v>
      </c>
      <c r="BE43" s="46">
        <f>_xll.BDH(BC43,$B$4,$B$3,$B$3)</f>
        <v>-7.7259999999999995E-2</v>
      </c>
      <c r="BF43" s="46">
        <f>_xll.BDH(BD43,$B$4,$B$3,$B$3)</f>
        <v>1.0036799999999999</v>
      </c>
      <c r="BG43" s="52">
        <f>DF_ZC2(Date!$E$3,BB43,BF43,"Taux actuariels","actual/actual")</f>
        <v>-7.7290691116460586E-4</v>
      </c>
      <c r="BI43" s="46" t="s">
        <v>746</v>
      </c>
      <c r="BJ43" s="46" t="s">
        <v>121</v>
      </c>
      <c r="BK43" s="46" t="s">
        <v>747</v>
      </c>
      <c r="BL43" s="47" t="s">
        <v>748</v>
      </c>
      <c r="BM43" s="47">
        <v>42738</v>
      </c>
      <c r="BN43" s="47">
        <v>59174</v>
      </c>
      <c r="BO43" s="48">
        <v>1.1908700000000001</v>
      </c>
      <c r="BP43" s="48">
        <v>1.2166300000000001</v>
      </c>
      <c r="BQ43" s="46" t="s">
        <v>124</v>
      </c>
      <c r="BR43" s="49">
        <f t="shared" si="3"/>
        <v>1.2037500000000001E-2</v>
      </c>
      <c r="BT43" s="50" t="s">
        <v>739</v>
      </c>
      <c r="BU43" s="51">
        <f>IFERROR(IF(RIGHT(BT43, 1) = "D", WORKDAY($B$3, INT(LEFT(BT43, LEN(BT43)-1))),
                     IF(RIGHT(BT43, 1) = "W",Business_Day($B$3 + 7 * INT(LEFT(BT43, LEN(BT43)-1)), "modified_following"),
                     IF(RIGHT(BT43, 1) = "M",Business_Day(EDATE($B$3,  INT(LEFT(BT43, LEN(BT43)-1))), "modified_following"),
                     IF(RIGHT(BT43, 1) = "Y",Business_Day(EDATE($B$3,  12 * INT(LEFT(BT43, LEN(BT43)-1))), "modified_following"),IF(RIGHT(BT43, 1) = "Q",Business_Day(EDATE($B$3,  3*INT(LEFT(BT43, LEN(BT43)-1))), "modified_following"),
                    Business_Day(EDATE($B$3,  12 * INT(LEFT(BT43, FIND("Y", BT43)-1)) + INT(RIGHT(BT43, LEN(BT43) - FIND("Y", BT43)))), "modified_following") ))))), "")</f>
        <v>44469</v>
      </c>
      <c r="BV43" s="50" t="s">
        <v>749</v>
      </c>
      <c r="BW43" s="50" t="s">
        <v>750</v>
      </c>
      <c r="BX43" s="46">
        <f>_xll.BDH(BV43,$B$4,$B$3,$B$3)</f>
        <v>5.2209999999999999E-2</v>
      </c>
      <c r="BY43" s="46">
        <f>_xll.BDH(BW43,$B$4,$B$3,$B$3)</f>
        <v>0.99752300000000005</v>
      </c>
      <c r="BZ43" s="52">
        <f>DF_ZC2(Date!$E$3,BU43,BY43,"Taux actuariels","actual/actual")</f>
        <v>5.2218325635422502E-4</v>
      </c>
      <c r="CB43" s="46"/>
      <c r="CC43" s="46"/>
      <c r="CD43" s="46"/>
      <c r="CE43" s="47"/>
      <c r="CF43" s="47"/>
      <c r="CG43" s="47"/>
      <c r="CH43" s="48"/>
      <c r="CI43" s="48"/>
      <c r="CJ43" s="46"/>
      <c r="CK43" s="49" t="s">
        <v>600</v>
      </c>
      <c r="CL43" s="52" t="s">
        <v>600</v>
      </c>
      <c r="CN43" s="50" t="s">
        <v>739</v>
      </c>
      <c r="CO43" s="51">
        <f>IFERROR(IF(RIGHT(CN43, 1) = "D", WORKDAY($B$3, INT(LEFT(CN43, LEN(CN43)-1))),
                     IF(RIGHT(CN43, 1) = "W",Business_Day($B$3 + 7 * INT(LEFT(CN43, LEN(CN43)-1)), "modified_following"),
                     IF(RIGHT(CN43, 1) = "M",Business_Day(EDATE($B$3,  INT(LEFT(CN43, LEN(CN43)-1))), "modified_following"),
                     IF(RIGHT(CN43, 1) = "Y",Business_Day(EDATE($B$3,  12 * INT(LEFT(CN43, LEN(CN43)-1))), "modified_following"),IF(RIGHT(CN43, 1) = "Q",Business_Day(EDATE($B$3,  3*INT(LEFT(CN43, LEN(CN43)-1))), "modified_following"),
                    Business_Day(EDATE($B$3,  12 * INT(LEFT(CN43, FIND("Y", CN43)-1)) + INT(RIGHT(CN43, LEN(CN43) - FIND("Y", CN43)))), "modified_following") ))))), "")</f>
        <v>44469</v>
      </c>
      <c r="CP43" s="50" t="s">
        <v>751</v>
      </c>
      <c r="CQ43" s="50" t="s">
        <v>752</v>
      </c>
      <c r="CR43" s="46">
        <f>_xll.BDH(CP43,$B$4,$B$3,$B$3)</f>
        <v>0.17960999999999999</v>
      </c>
      <c r="CS43" s="46">
        <f>_xll.BDH(CQ43,$B$4,$B$3,$B$3)</f>
        <v>0.99150799999999994</v>
      </c>
      <c r="CT43" s="52">
        <f>DF_ZC2(Date!$E$3,CO43,CS43,"Taux actuariels","actual/actual")</f>
        <v>1.7967827629203903E-3</v>
      </c>
      <c r="CZ43" s="54" t="e">
        <v>#N/A</v>
      </c>
      <c r="DA43" s="55" t="e">
        <v>#N/A</v>
      </c>
      <c r="DB43" s="56"/>
      <c r="DC43" s="51">
        <v>59170</v>
      </c>
      <c r="DD43" s="52">
        <v>1.2000805436307632E-2</v>
      </c>
      <c r="DF43" s="54" t="e">
        <v>#N/A</v>
      </c>
      <c r="DG43" s="55" t="e">
        <v>#N/A</v>
      </c>
      <c r="DI43" s="54" t="e">
        <v>#N/A</v>
      </c>
      <c r="DJ43" s="55" t="e">
        <v>#N/A</v>
      </c>
      <c r="DN43" s="58" t="e">
        <v>#N/A</v>
      </c>
      <c r="DO43" t="e">
        <v>#N/A</v>
      </c>
      <c r="DQ43" s="51">
        <v>59170</v>
      </c>
      <c r="DR43" s="52">
        <v>1.2027311343231864E-2</v>
      </c>
      <c r="DT43" s="58" t="e">
        <v>#N/A</v>
      </c>
      <c r="DU43" t="e">
        <v>#N/A</v>
      </c>
      <c r="DW43" s="58" t="e">
        <v>#N/A</v>
      </c>
      <c r="DX43" t="e">
        <v>#N/A</v>
      </c>
      <c r="DZ43" s="58" t="e">
        <v>#N/A</v>
      </c>
      <c r="EA43" t="e">
        <v>#N/A</v>
      </c>
      <c r="EC43" s="51">
        <v>59170</v>
      </c>
      <c r="ED43" s="52">
        <v>1.2017096204676597E-2</v>
      </c>
      <c r="EV43" s="51">
        <v>50039</v>
      </c>
      <c r="EW43" s="52">
        <v>5.268466289111551E-3</v>
      </c>
      <c r="EX43">
        <f>interpol_lin_excel($O$13:$O$104,$T$13:$T$104,EV43)</f>
        <v>1.0707421948462192E-2</v>
      </c>
      <c r="EY43" s="58" t="e">
        <v>#N/A</v>
      </c>
      <c r="EZ43" t="e">
        <v>#N/A</v>
      </c>
      <c r="FB43" s="51">
        <v>59170</v>
      </c>
      <c r="FC43" s="52">
        <v>1.194021561559919E-2</v>
      </c>
      <c r="FE43" s="58" t="e">
        <v>#N/A</v>
      </c>
      <c r="FF43" t="e">
        <v>#N/A</v>
      </c>
      <c r="FH43" s="58" t="e">
        <v>#N/A</v>
      </c>
      <c r="FI43" t="e">
        <v>#N/A</v>
      </c>
      <c r="GC43" s="51">
        <v>50039</v>
      </c>
      <c r="GD43" s="52">
        <v>8.4654484893683258E-3</v>
      </c>
      <c r="GF43" s="58" t="e">
        <v>#N/A</v>
      </c>
      <c r="GG43" t="e">
        <v>#N/A</v>
      </c>
      <c r="GI43" s="51">
        <v>59170</v>
      </c>
      <c r="GJ43" s="52">
        <v>1.1978037021996952E-2</v>
      </c>
      <c r="GL43" s="58" t="e">
        <v>#N/A</v>
      </c>
      <c r="GM43" t="e">
        <v>#N/A</v>
      </c>
      <c r="GO43" s="58" t="e">
        <v>#N/A</v>
      </c>
      <c r="GP43" t="e">
        <v>#N/A</v>
      </c>
    </row>
    <row r="44" spans="2:198" x14ac:dyDescent="0.25">
      <c r="B44" s="42"/>
      <c r="C44" s="46" t="s">
        <v>580</v>
      </c>
      <c r="D44" s="46" t="s">
        <v>121</v>
      </c>
      <c r="E44" s="46" t="s">
        <v>753</v>
      </c>
      <c r="F44" s="47" t="s">
        <v>754</v>
      </c>
      <c r="G44" s="47">
        <v>42738</v>
      </c>
      <c r="H44" s="47">
        <v>53695</v>
      </c>
      <c r="I44" s="48">
        <v>1.1138699999999999</v>
      </c>
      <c r="J44" s="48">
        <v>1.1280300000000001</v>
      </c>
      <c r="K44" s="46" t="s">
        <v>124</v>
      </c>
      <c r="L44" s="49">
        <f t="shared" si="0"/>
        <v>1.1209500000000001E-2</v>
      </c>
      <c r="N44" s="50" t="s">
        <v>755</v>
      </c>
      <c r="O44" s="51">
        <f>IFERROR(IF(RIGHT(N44, 1) = "D", WORKDAY($B$3, INT(LEFT(N44, LEN(N44)-1))),
                     IF(RIGHT(N44, 1) = "W",Business_Day($B$3 + 7 * INT(LEFT(N44, LEN(N44)-1)), "modified_following"),
                     IF(RIGHT(N44, 1) = "M",Business_Day(EDATE($B$3,  INT(LEFT(N44, LEN(N44)-1))), "modified_following"),
                     IF(RIGHT(N44, 1) = "Y",Business_Day(EDATE($B$3,  12 * INT(LEFT(N44, LEN(N44)-1))), "modified_following"),IF(RIGHT(N44, 1) = "Q",Business_Day(EDATE($B$3,  3*INT(LEFT(N44, LEN(N44)-1))), "modified_following"),
                    Business_Day(EDATE($B$3,  12 * INT(LEFT(N44, FIND("Y", N44)-1)) + INT(RIGHT(N44, LEN(N44) - FIND("Y", N44)))), "modified_following") ))))), "")</f>
        <v>44560</v>
      </c>
      <c r="P44" s="50" t="s">
        <v>756</v>
      </c>
      <c r="Q44" s="50" t="s">
        <v>757</v>
      </c>
      <c r="R44" s="46">
        <f>_xll.BDH(P44,$B$4,$B$3,$B$3)</f>
        <v>-0.16342000000000001</v>
      </c>
      <c r="S44" s="46">
        <f>_xll.BDH(Q44,$B$4,$B$3,$B$3)</f>
        <v>1.0083310000000001</v>
      </c>
      <c r="T44" s="52">
        <f>DF_ZC2(Date!$E$3,O44,S44,"Taux actuariels","actual/actual")</f>
        <v>-1.657926839177204E-3</v>
      </c>
      <c r="W44" s="46"/>
      <c r="X44" s="46"/>
      <c r="Y44" s="46"/>
      <c r="Z44" s="47"/>
      <c r="AA44" s="47"/>
      <c r="AB44" s="47"/>
      <c r="AC44" s="48"/>
      <c r="AD44" s="48"/>
      <c r="AE44" s="46"/>
      <c r="AF44" s="49" t="s">
        <v>600</v>
      </c>
      <c r="AH44" s="50" t="s">
        <v>755</v>
      </c>
      <c r="AI44" s="51">
        <f>IFERROR(IF(RIGHT(AH44, 1) = "D", WORKDAY($B$3, INT(LEFT(AH44, LEN(AH44)-1))),
                     IF(RIGHT(AH44, 1) = "W",Business_Day($B$3 + 7 * INT(LEFT(AH44, LEN(AH44)-1)), "modified_following"),
                     IF(RIGHT(AH44, 1) = "M",Business_Day(EDATE($B$3,  INT(LEFT(AH44, LEN(AH44)-1))), "modified_following"),
                     IF(RIGHT(AH44, 1) = "Y",Business_Day(EDATE($B$3,  12 * INT(LEFT(AH44, LEN(AH44)-1))), "modified_following"),IF(RIGHT(AH44, 1) = "Q",Business_Day(EDATE($B$3,  3*INT(LEFT(AH44, LEN(AH44)-1))), "modified_following"),
                    Business_Day(EDATE($B$3,  12 * INT(LEFT(AH44, FIND("Y", AH44)-1)) + INT(RIGHT(AH44, LEN(AH44) - FIND("Y", AH44)))), "modified_following") ))))), "")</f>
        <v>44560</v>
      </c>
      <c r="AJ44" s="50" t="s">
        <v>758</v>
      </c>
      <c r="AK44" s="50" t="s">
        <v>759</v>
      </c>
      <c r="AL44" s="46">
        <f>_xll.BDH(AJ44,$B$4,$B$3,$B$3)</f>
        <v>-0.17396</v>
      </c>
      <c r="AM44" s="46">
        <f>_xll.BDH(AK44,$B$4,$B$3,$B$3)</f>
        <v>1.0087440000000001</v>
      </c>
      <c r="AN44" s="52">
        <f>DF_ZC2(Date!$E$3,AI44,AM44,"Taux actuariels","actual/actual")</f>
        <v>-1.7396887235771041E-3</v>
      </c>
      <c r="AP44" s="46"/>
      <c r="AQ44" s="46"/>
      <c r="AR44" s="46"/>
      <c r="AS44" s="47"/>
      <c r="AT44" s="47"/>
      <c r="AU44" s="47"/>
      <c r="AV44" s="48"/>
      <c r="AW44" s="48"/>
      <c r="AX44" s="46"/>
      <c r="AY44" s="49" t="s">
        <v>600</v>
      </c>
      <c r="BA44" s="50" t="s">
        <v>755</v>
      </c>
      <c r="BB44" s="51">
        <f>IFERROR(IF(RIGHT(BA44, 1) = "D", WORKDAY($B$3, INT(LEFT(BA44, LEN(BA44)-1))),
                     IF(RIGHT(BA44, 1) = "W",Business_Day($B$3 + 7 * INT(LEFT(BA44, LEN(BA44)-1)), "modified_following"),
                     IF(RIGHT(BA44, 1) = "M",Business_Day(EDATE($B$3,  INT(LEFT(BA44, LEN(BA44)-1))), "modified_following"),
                     IF(RIGHT(BA44, 1) = "Y",Business_Day(EDATE($B$3,  12 * INT(LEFT(BA44, LEN(BA44)-1))), "modified_following"),IF(RIGHT(BA44, 1) = "Q",Business_Day(EDATE($B$3,  3*INT(LEFT(BA44, LEN(BA44)-1))), "modified_following"),
                    Business_Day(EDATE($B$3,  12 * INT(LEFT(BA44, FIND("Y", BA44)-1)) + INT(RIGHT(BA44, LEN(BA44) - FIND("Y", BA44)))), "modified_following") ))))), "")</f>
        <v>44560</v>
      </c>
      <c r="BC44" s="50" t="s">
        <v>760</v>
      </c>
      <c r="BD44" s="50" t="s">
        <v>761</v>
      </c>
      <c r="BE44" s="46">
        <f>_xll.BDH(BC44,$B$4,$B$3,$B$3)</f>
        <v>-5.3670000000000002E-2</v>
      </c>
      <c r="BF44" s="46">
        <f>_xll.BDH(BD44,$B$4,$B$3,$B$3)</f>
        <v>1.002688</v>
      </c>
      <c r="BG44" s="52">
        <f>DF_ZC2(Date!$E$3,BB44,BF44,"Taux actuariels","actual/actual")</f>
        <v>-5.367362708484924E-4</v>
      </c>
      <c r="BI44" s="46" t="s">
        <v>726</v>
      </c>
      <c r="BJ44" s="46" t="s">
        <v>121</v>
      </c>
      <c r="BK44" s="46" t="s">
        <v>762</v>
      </c>
      <c r="BL44" s="47" t="s">
        <v>763</v>
      </c>
      <c r="BM44" s="47">
        <v>42738</v>
      </c>
      <c r="BN44" s="47">
        <v>61000</v>
      </c>
      <c r="BO44" s="48">
        <v>1.1588000000000001</v>
      </c>
      <c r="BP44" s="48">
        <v>1.1801999999999999</v>
      </c>
      <c r="BQ44" s="46" t="s">
        <v>124</v>
      </c>
      <c r="BR44" s="49">
        <f t="shared" si="3"/>
        <v>1.1695000000000001E-2</v>
      </c>
      <c r="BT44" s="50" t="s">
        <v>755</v>
      </c>
      <c r="BU44" s="51">
        <f>IFERROR(IF(RIGHT(BT44, 1) = "D", WORKDAY($B$3, INT(LEFT(BT44, LEN(BT44)-1))),
                     IF(RIGHT(BT44, 1) = "W",Business_Day($B$3 + 7 * INT(LEFT(BT44, LEN(BT44)-1)), "modified_following"),
                     IF(RIGHT(BT44, 1) = "M",Business_Day(EDATE($B$3,  INT(LEFT(BT44, LEN(BT44)-1))), "modified_following"),
                     IF(RIGHT(BT44, 1) = "Y",Business_Day(EDATE($B$3,  12 * INT(LEFT(BT44, LEN(BT44)-1))), "modified_following"),IF(RIGHT(BT44, 1) = "Q",Business_Day(EDATE($B$3,  3*INT(LEFT(BT44, LEN(BT44)-1))), "modified_following"),
                    Business_Day(EDATE($B$3,  12 * INT(LEFT(BT44, FIND("Y", BT44)-1)) + INT(RIGHT(BT44, LEN(BT44) - FIND("Y", BT44)))), "modified_following") ))))), "")</f>
        <v>44560</v>
      </c>
      <c r="BV44" s="50" t="s">
        <v>764</v>
      </c>
      <c r="BW44" s="50" t="s">
        <v>765</v>
      </c>
      <c r="BX44" s="46">
        <f>_xll.BDH(BV44,$B$4,$B$3,$B$3)</f>
        <v>7.7259999999999995E-2</v>
      </c>
      <c r="BY44" s="46">
        <f>_xll.BDH(BW44,$B$4,$B$3,$B$3)</f>
        <v>0.99614599999999998</v>
      </c>
      <c r="BZ44" s="52">
        <f>DF_ZC2(Date!$E$3,BU44,BY44,"Taux actuariels","actual/actual")</f>
        <v>7.7258976524352541E-4</v>
      </c>
      <c r="CB44" s="46"/>
      <c r="CC44" s="46"/>
      <c r="CD44" s="46"/>
      <c r="CE44" s="47"/>
      <c r="CF44" s="47"/>
      <c r="CG44" s="47"/>
      <c r="CH44" s="48"/>
      <c r="CI44" s="48"/>
      <c r="CJ44" s="46"/>
      <c r="CK44" s="49" t="s">
        <v>600</v>
      </c>
      <c r="CL44" s="52" t="s">
        <v>600</v>
      </c>
      <c r="CN44" s="50" t="s">
        <v>755</v>
      </c>
      <c r="CO44" s="51">
        <f>IFERROR(IF(RIGHT(CN44, 1) = "D", WORKDAY($B$3, INT(LEFT(CN44, LEN(CN44)-1))),
                     IF(RIGHT(CN44, 1) = "W",Business_Day($B$3 + 7 * INT(LEFT(CN44, LEN(CN44)-1)), "modified_following"),
                     IF(RIGHT(CN44, 1) = "M",Business_Day(EDATE($B$3,  INT(LEFT(CN44, LEN(CN44)-1))), "modified_following"),
                     IF(RIGHT(CN44, 1) = "Y",Business_Day(EDATE($B$3,  12 * INT(LEFT(CN44, LEN(CN44)-1))), "modified_following"),IF(RIGHT(CN44, 1) = "Q",Business_Day(EDATE($B$3,  3*INT(LEFT(CN44, LEN(CN44)-1))), "modified_following"),
                    Business_Day(EDATE($B$3,  12 * INT(LEFT(CN44, FIND("Y", CN44)-1)) + INT(RIGHT(CN44, LEN(CN44) - FIND("Y", CN44)))), "modified_following") ))))), "")</f>
        <v>44560</v>
      </c>
      <c r="CP44" s="50" t="s">
        <v>766</v>
      </c>
      <c r="CQ44" s="50" t="s">
        <v>767</v>
      </c>
      <c r="CR44" s="46">
        <f>_xll.BDH(CP44,$B$4,$B$3,$B$3)</f>
        <v>0.20469999999999999</v>
      </c>
      <c r="CS44" s="46">
        <f>_xll.BDH(CQ44,$B$4,$B$3,$B$3)</f>
        <v>0.98982800000000004</v>
      </c>
      <c r="CT44" s="52">
        <f>DF_ZC2(Date!$E$3,CO44,CS44,"Taux actuariels","actual/actual")</f>
        <v>2.0469158648437347E-3</v>
      </c>
      <c r="CZ44" s="54" t="e">
        <v>#N/A</v>
      </c>
      <c r="DA44" s="55" t="e">
        <v>#N/A</v>
      </c>
      <c r="DB44" s="56"/>
      <c r="DC44" s="51">
        <v>60996</v>
      </c>
      <c r="DD44" s="52">
        <v>1.153746861331552E-2</v>
      </c>
      <c r="DF44" s="54" t="e">
        <v>#N/A</v>
      </c>
      <c r="DG44" s="55" t="e">
        <v>#N/A</v>
      </c>
      <c r="DI44" s="54" t="e">
        <v>#N/A</v>
      </c>
      <c r="DJ44" s="55" t="e">
        <v>#N/A</v>
      </c>
      <c r="DN44" s="58" t="e">
        <v>#N/A</v>
      </c>
      <c r="DO44" t="e">
        <v>#N/A</v>
      </c>
      <c r="DQ44" s="51">
        <v>60996</v>
      </c>
      <c r="DR44" s="52">
        <v>1.1559673174197337E-2</v>
      </c>
      <c r="DT44" s="58" t="e">
        <v>#N/A</v>
      </c>
      <c r="DU44" t="e">
        <v>#N/A</v>
      </c>
      <c r="DW44" s="58" t="e">
        <v>#N/A</v>
      </c>
      <c r="DX44" t="e">
        <v>#N/A</v>
      </c>
      <c r="DZ44" s="58" t="e">
        <v>#N/A</v>
      </c>
      <c r="EA44" t="e">
        <v>#N/A</v>
      </c>
      <c r="EC44" s="51">
        <v>60996</v>
      </c>
      <c r="ED44" s="52">
        <v>1.1552102982902343E-2</v>
      </c>
      <c r="EV44" s="51">
        <v>53692</v>
      </c>
      <c r="EW44" s="52">
        <v>7.0353018188384431E-3</v>
      </c>
      <c r="EX44">
        <f>interpol_lin_excel($O$13:$O$104,$T$13:$T$104,EV44)</f>
        <v>1.1835910272691041E-2</v>
      </c>
      <c r="EY44" s="58" t="e">
        <v>#N/A</v>
      </c>
      <c r="EZ44" t="e">
        <v>#N/A</v>
      </c>
      <c r="FB44" s="51">
        <v>60996</v>
      </c>
      <c r="FC44" s="52">
        <v>1.1536196002440132E-2</v>
      </c>
      <c r="FE44" s="58" t="e">
        <v>#N/A</v>
      </c>
      <c r="FF44" t="e">
        <v>#N/A</v>
      </c>
      <c r="FH44" s="58" t="e">
        <v>#N/A</v>
      </c>
      <c r="FI44" t="e">
        <v>#N/A</v>
      </c>
      <c r="GC44" s="51">
        <v>53692</v>
      </c>
      <c r="GD44" s="52">
        <v>1.0106346556261876E-2</v>
      </c>
      <c r="GF44" s="58" t="e">
        <v>#N/A</v>
      </c>
      <c r="GG44" t="e">
        <v>#N/A</v>
      </c>
      <c r="GI44" s="51">
        <v>60996</v>
      </c>
      <c r="GJ44" s="52">
        <v>1.1546527087290894E-2</v>
      </c>
      <c r="GL44" s="58" t="e">
        <v>#N/A</v>
      </c>
      <c r="GM44" t="e">
        <v>#N/A</v>
      </c>
      <c r="GO44" s="58" t="e">
        <v>#N/A</v>
      </c>
      <c r="GP44" t="e">
        <v>#N/A</v>
      </c>
    </row>
    <row r="45" spans="2:198" x14ac:dyDescent="0.25">
      <c r="B45" s="42"/>
      <c r="C45" s="46" t="s">
        <v>688</v>
      </c>
      <c r="D45" s="46" t="s">
        <v>121</v>
      </c>
      <c r="E45" s="46" t="s">
        <v>768</v>
      </c>
      <c r="F45" s="47" t="s">
        <v>769</v>
      </c>
      <c r="G45" s="47">
        <v>42738</v>
      </c>
      <c r="H45" s="47">
        <v>55521</v>
      </c>
      <c r="I45" s="48">
        <v>1.11202</v>
      </c>
      <c r="J45" s="48">
        <v>1.1469800000000001</v>
      </c>
      <c r="K45" s="46" t="s">
        <v>124</v>
      </c>
      <c r="L45" s="49">
        <f t="shared" si="0"/>
        <v>1.1295000000000001E-2</v>
      </c>
      <c r="N45" s="50" t="s">
        <v>770</v>
      </c>
      <c r="O45" s="51">
        <f>IFERROR(IF(RIGHT(N45, 1) = "D", WORKDAY($B$3, INT(LEFT(N45, LEN(N45)-1))),
                     IF(RIGHT(N45, 1) = "W",Business_Day($B$3 + 7 * INT(LEFT(N45, LEN(N45)-1)), "modified_following"),
                     IF(RIGHT(N45, 1) = "M",Business_Day(EDATE($B$3,  INT(LEFT(N45, LEN(N45)-1))), "modified_following"),
                     IF(RIGHT(N45, 1) = "Y",Business_Day(EDATE($B$3,  12 * INT(LEFT(N45, LEN(N45)-1))), "modified_following"),IF(RIGHT(N45, 1) = "Q",Business_Day(EDATE($B$3,  3*INT(LEFT(N45, LEN(N45)-1))), "modified_following"),
                    Business_Day(EDATE($B$3,  12 * INT(LEFT(N45, FIND("Y", N45)-1)) + INT(RIGHT(N45, LEN(N45) - FIND("Y", N45)))), "modified_following") ))))), "")</f>
        <v>44650</v>
      </c>
      <c r="P45" s="50" t="s">
        <v>771</v>
      </c>
      <c r="Q45" s="50" t="s">
        <v>772</v>
      </c>
      <c r="R45" s="46">
        <f>_xll.BDH(P45,$B$4,$B$3,$B$3)</f>
        <v>-0.13593</v>
      </c>
      <c r="S45" s="46">
        <f>_xll.BDH(Q45,$B$4,$B$3,$B$3)</f>
        <v>1.0072700000000001</v>
      </c>
      <c r="T45" s="52">
        <f>DF_ZC2(Date!$E$3,O45,S45,"Taux actuariels","actual/actual")</f>
        <v>-1.3797044521588475E-3</v>
      </c>
      <c r="W45" s="46"/>
      <c r="X45" s="46"/>
      <c r="Y45" s="46"/>
      <c r="Z45" s="47"/>
      <c r="AA45" s="47"/>
      <c r="AB45" s="47"/>
      <c r="AC45" s="48"/>
      <c r="AD45" s="48"/>
      <c r="AE45" s="46"/>
      <c r="AF45" s="49" t="s">
        <v>600</v>
      </c>
      <c r="AH45" s="50" t="s">
        <v>770</v>
      </c>
      <c r="AI45" s="51">
        <f>IFERROR(IF(RIGHT(AH45, 1) = "D", WORKDAY($B$3, INT(LEFT(AH45, LEN(AH45)-1))),
                     IF(RIGHT(AH45, 1) = "W",Business_Day($B$3 + 7 * INT(LEFT(AH45, LEN(AH45)-1)), "modified_following"),
                     IF(RIGHT(AH45, 1) = "M",Business_Day(EDATE($B$3,  INT(LEFT(AH45, LEN(AH45)-1))), "modified_following"),
                     IF(RIGHT(AH45, 1) = "Y",Business_Day(EDATE($B$3,  12 * INT(LEFT(AH45, LEN(AH45)-1))), "modified_following"),IF(RIGHT(AH45, 1) = "Q",Business_Day(EDATE($B$3,  3*INT(LEFT(AH45, LEN(AH45)-1))), "modified_following"),
                    Business_Day(EDATE($B$3,  12 * INT(LEFT(AH45, FIND("Y", AH45)-1)) + INT(RIGHT(AH45, LEN(AH45) - FIND("Y", AH45)))), "modified_following") ))))), "")</f>
        <v>44650</v>
      </c>
      <c r="AJ45" s="50" t="s">
        <v>773</v>
      </c>
      <c r="AK45" s="50" t="s">
        <v>774</v>
      </c>
      <c r="AL45" s="46">
        <f>_xll.BDH(AJ45,$B$4,$B$3,$B$3)</f>
        <v>-0.14574999999999999</v>
      </c>
      <c r="AM45" s="46">
        <f>_xll.BDH(AK45,$B$4,$B$3,$B$3)</f>
        <v>1.0076909999999999</v>
      </c>
      <c r="AN45" s="52">
        <f>DF_ZC2(Date!$E$3,AI45,AM45,"Taux actuariels","actual/actual")</f>
        <v>-1.4592386438547766E-3</v>
      </c>
      <c r="AP45" s="46"/>
      <c r="AQ45" s="46"/>
      <c r="AR45" s="46"/>
      <c r="AS45" s="47"/>
      <c r="AT45" s="47"/>
      <c r="AU45" s="47"/>
      <c r="AV45" s="48"/>
      <c r="AW45" s="48"/>
      <c r="AX45" s="46"/>
      <c r="AY45" s="49" t="s">
        <v>600</v>
      </c>
      <c r="BA45" s="50" t="s">
        <v>770</v>
      </c>
      <c r="BB45" s="51">
        <f>IFERROR(IF(RIGHT(BA45, 1) = "D", WORKDAY($B$3, INT(LEFT(BA45, LEN(BA45)-1))),
                     IF(RIGHT(BA45, 1) = "W",Business_Day($B$3 + 7 * INT(LEFT(BA45, LEN(BA45)-1)), "modified_following"),
                     IF(RIGHT(BA45, 1) = "M",Business_Day(EDATE($B$3,  INT(LEFT(BA45, LEN(BA45)-1))), "modified_following"),
                     IF(RIGHT(BA45, 1) = "Y",Business_Day(EDATE($B$3,  12 * INT(LEFT(BA45, LEN(BA45)-1))), "modified_following"),IF(RIGHT(BA45, 1) = "Q",Business_Day(EDATE($B$3,  3*INT(LEFT(BA45, LEN(BA45)-1))), "modified_following"),
                    Business_Day(EDATE($B$3,  12 * INT(LEFT(BA45, FIND("Y", BA45)-1)) + INT(RIGHT(BA45, LEN(BA45) - FIND("Y", BA45)))), "modified_following") ))))), "")</f>
        <v>44650</v>
      </c>
      <c r="BC45" s="50" t="s">
        <v>775</v>
      </c>
      <c r="BD45" s="50" t="s">
        <v>776</v>
      </c>
      <c r="BE45" s="46">
        <f>_xll.BDH(BC45,$B$4,$B$3,$B$3)</f>
        <v>-2.5180000000000001E-2</v>
      </c>
      <c r="BF45" s="46">
        <f>_xll.BDH(BD45,$B$4,$B$3,$B$3)</f>
        <v>1.0013240000000001</v>
      </c>
      <c r="BG45" s="52">
        <f>DF_ZC2(Date!$E$3,BB45,BF45,"Taux actuariels","actual/actual")</f>
        <v>-2.5215710230186428E-4</v>
      </c>
      <c r="BI45" s="46"/>
      <c r="BJ45" s="46"/>
      <c r="BK45" s="46"/>
      <c r="BL45" s="47"/>
      <c r="BM45" s="47"/>
      <c r="BN45" s="47"/>
      <c r="BO45" s="48"/>
      <c r="BP45" s="48"/>
      <c r="BQ45" s="46"/>
      <c r="BR45" s="49" t="s">
        <v>600</v>
      </c>
      <c r="BT45" s="50" t="s">
        <v>770</v>
      </c>
      <c r="BU45" s="51">
        <f>IFERROR(IF(RIGHT(BT45, 1) = "D", WORKDAY($B$3, INT(LEFT(BT45, LEN(BT45)-1))),
                     IF(RIGHT(BT45, 1) = "W",Business_Day($B$3 + 7 * INT(LEFT(BT45, LEN(BT45)-1)), "modified_following"),
                     IF(RIGHT(BT45, 1) = "M",Business_Day(EDATE($B$3,  INT(LEFT(BT45, LEN(BT45)-1))), "modified_following"),
                     IF(RIGHT(BT45, 1) = "Y",Business_Day(EDATE($B$3,  12 * INT(LEFT(BT45, LEN(BT45)-1))), "modified_following"),IF(RIGHT(BT45, 1) = "Q",Business_Day(EDATE($B$3,  3*INT(LEFT(BT45, LEN(BT45)-1))), "modified_following"),
                    Business_Day(EDATE($B$3,  12 * INT(LEFT(BT45, FIND("Y", BT45)-1)) + INT(RIGHT(BT45, LEN(BT45) - FIND("Y", BT45)))), "modified_following") ))))), "")</f>
        <v>44650</v>
      </c>
      <c r="BV45" s="50" t="s">
        <v>777</v>
      </c>
      <c r="BW45" s="50" t="s">
        <v>778</v>
      </c>
      <c r="BX45" s="46">
        <f>_xll.BDH(BV45,$B$4,$B$3,$B$3)</f>
        <v>0.10589999999999999</v>
      </c>
      <c r="BY45" s="46">
        <f>_xll.BDH(BW45,$B$4,$B$3,$B$3)</f>
        <v>0.99445600000000001</v>
      </c>
      <c r="BZ45" s="52">
        <f>DF_ZC2(Date!$E$3,BU45,BY45,"Taux actuariels","actual/actual")</f>
        <v>1.0601939414576211E-3</v>
      </c>
      <c r="CB45" s="46"/>
      <c r="CC45" s="46"/>
      <c r="CD45" s="46"/>
      <c r="CE45" s="47"/>
      <c r="CF45" s="47"/>
      <c r="CG45" s="47"/>
      <c r="CH45" s="48"/>
      <c r="CI45" s="48"/>
      <c r="CJ45" s="46"/>
      <c r="CK45" s="49" t="s">
        <v>600</v>
      </c>
      <c r="CL45" s="52" t="s">
        <v>600</v>
      </c>
      <c r="CN45" s="50" t="s">
        <v>770</v>
      </c>
      <c r="CO45" s="51">
        <f>IFERROR(IF(RIGHT(CN45, 1) = "D", WORKDAY($B$3, INT(LEFT(CN45, LEN(CN45)-1))),
                     IF(RIGHT(CN45, 1) = "W",Business_Day($B$3 + 7 * INT(LEFT(CN45, LEN(CN45)-1)), "modified_following"),
                     IF(RIGHT(CN45, 1) = "M",Business_Day(EDATE($B$3,  INT(LEFT(CN45, LEN(CN45)-1))), "modified_following"),
                     IF(RIGHT(CN45, 1) = "Y",Business_Day(EDATE($B$3,  12 * INT(LEFT(CN45, LEN(CN45)-1))), "modified_following"),IF(RIGHT(CN45, 1) = "Q",Business_Day(EDATE($B$3,  3*INT(LEFT(CN45, LEN(CN45)-1))), "modified_following"),
                    Business_Day(EDATE($B$3,  12 * INT(LEFT(CN45, FIND("Y", CN45)-1)) + INT(RIGHT(CN45, LEN(CN45) - FIND("Y", CN45)))), "modified_following") ))))), "")</f>
        <v>44650</v>
      </c>
      <c r="CP45" s="50" t="s">
        <v>779</v>
      </c>
      <c r="CQ45" s="50" t="s">
        <v>780</v>
      </c>
      <c r="CR45" s="46">
        <f>_xll.BDH(CP45,$B$4,$B$3,$B$3)</f>
        <v>0.23386999999999999</v>
      </c>
      <c r="CS45" s="46">
        <f>_xll.BDH(CQ45,$B$4,$B$3,$B$3)</f>
        <v>0.98780500000000004</v>
      </c>
      <c r="CT45" s="52">
        <f>DF_ZC2(Date!$E$3,CO45,CS45,"Taux actuariels","actual/actual")</f>
        <v>2.3414060177568974E-3</v>
      </c>
      <c r="CZ45" s="54" t="e">
        <v>#N/A</v>
      </c>
      <c r="DA45" s="55" t="e">
        <v>#N/A</v>
      </c>
      <c r="DC45" s="54" t="e">
        <v>#N/A</v>
      </c>
      <c r="DD45" s="55" t="e">
        <v>#N/A</v>
      </c>
      <c r="DF45" s="54" t="e">
        <v>#N/A</v>
      </c>
      <c r="DG45" s="55" t="e">
        <v>#N/A</v>
      </c>
      <c r="DI45" s="54" t="e">
        <v>#N/A</v>
      </c>
      <c r="DJ45" s="55" t="e">
        <v>#N/A</v>
      </c>
      <c r="DN45" s="58" t="e">
        <v>#N/A</v>
      </c>
      <c r="DO45" t="e">
        <v>#N/A</v>
      </c>
      <c r="DQ45" s="58" t="e">
        <v>#N/A</v>
      </c>
      <c r="DR45" t="e">
        <v>#N/A</v>
      </c>
      <c r="DT45" s="58" t="e">
        <v>#N/A</v>
      </c>
      <c r="DU45" t="e">
        <v>#N/A</v>
      </c>
      <c r="DW45" s="58" t="e">
        <v>#N/A</v>
      </c>
      <c r="DX45" t="e">
        <v>#N/A</v>
      </c>
      <c r="DZ45" s="58" t="e">
        <v>#N/A</v>
      </c>
      <c r="EA45" t="e">
        <v>#N/A</v>
      </c>
      <c r="EC45" s="58" t="e">
        <v>#N/A</v>
      </c>
      <c r="ED45" t="e">
        <v>#N/A</v>
      </c>
      <c r="EV45" s="51">
        <v>57343</v>
      </c>
      <c r="EW45" s="52">
        <v>6.4130888548262557E-3</v>
      </c>
      <c r="EX45">
        <f>interpol_lin_excel($O$13:$O$104,$T$13:$T$104,EV45)</f>
        <v>1.1814459503682651E-2</v>
      </c>
      <c r="EY45" s="58" t="e">
        <v>#N/A</v>
      </c>
      <c r="EZ45" t="e">
        <v>#N/A</v>
      </c>
      <c r="FB45" s="58" t="e">
        <v>#N/A</v>
      </c>
      <c r="FC45" t="e">
        <v>#N/A</v>
      </c>
      <c r="FE45" s="58" t="e">
        <v>#N/A</v>
      </c>
      <c r="FF45" t="e">
        <v>#N/A</v>
      </c>
      <c r="FH45" s="58" t="e">
        <v>#N/A</v>
      </c>
      <c r="FI45" t="e">
        <v>#N/A</v>
      </c>
      <c r="GC45" s="51">
        <v>57343</v>
      </c>
      <c r="GD45" s="52">
        <v>9.2283147369377413E-3</v>
      </c>
      <c r="GF45" s="58" t="e">
        <v>#N/A</v>
      </c>
      <c r="GG45" t="e">
        <v>#N/A</v>
      </c>
      <c r="GI45" s="58" t="e">
        <v>#N/A</v>
      </c>
      <c r="GJ45" t="e">
        <v>#N/A</v>
      </c>
      <c r="GL45" s="58" t="e">
        <v>#N/A</v>
      </c>
      <c r="GM45" t="e">
        <v>#N/A</v>
      </c>
      <c r="GO45" s="58" t="e">
        <v>#N/A</v>
      </c>
      <c r="GP45" t="e">
        <v>#N/A</v>
      </c>
    </row>
    <row r="46" spans="2:198" x14ac:dyDescent="0.25">
      <c r="B46" s="42"/>
      <c r="C46" s="46" t="s">
        <v>708</v>
      </c>
      <c r="D46" s="46" t="s">
        <v>121</v>
      </c>
      <c r="E46" s="46" t="s">
        <v>781</v>
      </c>
      <c r="F46" s="47" t="s">
        <v>782</v>
      </c>
      <c r="G46" s="47">
        <v>42738</v>
      </c>
      <c r="H46" s="47">
        <v>57348</v>
      </c>
      <c r="I46" s="48">
        <v>1.1075999999999999</v>
      </c>
      <c r="J46" s="48">
        <v>1.1494</v>
      </c>
      <c r="K46" s="46" t="s">
        <v>124</v>
      </c>
      <c r="L46" s="49">
        <f t="shared" si="0"/>
        <v>1.1284999999999998E-2</v>
      </c>
      <c r="N46" s="50" t="s">
        <v>783</v>
      </c>
      <c r="O46" s="51">
        <f>IFERROR(IF(RIGHT(N46, 1) = "D", WORKDAY($B$3, INT(LEFT(N46, LEN(N46)-1))),
                     IF(RIGHT(N46, 1) = "W",Business_Day($B$3 + 7 * INT(LEFT(N46, LEN(N46)-1)), "modified_following"),
                     IF(RIGHT(N46, 1) = "M",Business_Day(EDATE($B$3,  INT(LEFT(N46, LEN(N46)-1))), "modified_following"),
                     IF(RIGHT(N46, 1) = "Y",Business_Day(EDATE($B$3,  12 * INT(LEFT(N46, LEN(N46)-1))), "modified_following"),IF(RIGHT(N46, 1) = "Q",Business_Day(EDATE($B$3,  3*INT(LEFT(N46, LEN(N46)-1))), "modified_following"),
                    Business_Day(EDATE($B$3,  12 * INT(LEFT(N46, FIND("Y", N46)-1)) + INT(RIGHT(N46, LEN(N46) - FIND("Y", N46)))), "modified_following") ))))), "")</f>
        <v>44742</v>
      </c>
      <c r="P46" s="50" t="s">
        <v>784</v>
      </c>
      <c r="Q46" s="50" t="s">
        <v>785</v>
      </c>
      <c r="R46" s="46">
        <f>_xll.BDH(P46,$B$4,$B$3,$B$3)</f>
        <v>-0.10845</v>
      </c>
      <c r="S46" s="46">
        <f>_xll.BDH(Q46,$B$4,$B$3,$B$3)</f>
        <v>1.0060709999999999</v>
      </c>
      <c r="T46" s="52">
        <f>DF_ZC2(Date!$E$3,O46,S46,"Taux actuariels","actual/actual")</f>
        <v>-1.1001525871046081E-3</v>
      </c>
      <c r="W46" s="46"/>
      <c r="X46" s="46"/>
      <c r="Y46" s="46"/>
      <c r="Z46" s="47"/>
      <c r="AA46" s="47"/>
      <c r="AB46" s="47"/>
      <c r="AC46" s="48"/>
      <c r="AD46" s="48"/>
      <c r="AE46" s="46"/>
      <c r="AF46" s="49" t="s">
        <v>600</v>
      </c>
      <c r="AH46" s="50" t="s">
        <v>783</v>
      </c>
      <c r="AI46" s="51">
        <f>IFERROR(IF(RIGHT(AH46, 1) = "D", WORKDAY($B$3, INT(LEFT(AH46, LEN(AH46)-1))),
                     IF(RIGHT(AH46, 1) = "W",Business_Day($B$3 + 7 * INT(LEFT(AH46, LEN(AH46)-1)), "modified_following"),
                     IF(RIGHT(AH46, 1) = "M",Business_Day(EDATE($B$3,  INT(LEFT(AH46, LEN(AH46)-1))), "modified_following"),
                     IF(RIGHT(AH46, 1) = "Y",Business_Day(EDATE($B$3,  12 * INT(LEFT(AH46, LEN(AH46)-1))), "modified_following"),IF(RIGHT(AH46, 1) = "Q",Business_Day(EDATE($B$3,  3*INT(LEFT(AH46, LEN(AH46)-1))), "modified_following"),
                    Business_Day(EDATE($B$3,  12 * INT(LEFT(AH46, FIND("Y", AH46)-1)) + INT(RIGHT(AH46, LEN(AH46) - FIND("Y", AH46)))), "modified_following") ))))), "")</f>
        <v>44742</v>
      </c>
      <c r="AJ46" s="50" t="s">
        <v>786</v>
      </c>
      <c r="AK46" s="50" t="s">
        <v>787</v>
      </c>
      <c r="AL46" s="46">
        <f>_xll.BDH(AJ46,$B$4,$B$3,$B$3)</f>
        <v>-0.11766</v>
      </c>
      <c r="AM46" s="46">
        <f>_xll.BDH(AK46,$B$4,$B$3,$B$3)</f>
        <v>1.006499</v>
      </c>
      <c r="AN46" s="52">
        <f>DF_ZC2(Date!$E$3,AI46,AM46,"Taux actuariels","actual/actual")</f>
        <v>-1.1774161268837124E-3</v>
      </c>
      <c r="AP46" s="46"/>
      <c r="AQ46" s="46"/>
      <c r="AR46" s="46"/>
      <c r="AS46" s="47"/>
      <c r="AT46" s="47"/>
      <c r="AU46" s="47"/>
      <c r="AV46" s="48"/>
      <c r="AW46" s="48"/>
      <c r="AX46" s="46"/>
      <c r="AY46" s="49" t="s">
        <v>600</v>
      </c>
      <c r="BA46" s="50" t="s">
        <v>783</v>
      </c>
      <c r="BB46" s="51">
        <f>IFERROR(IF(RIGHT(BA46, 1) = "D", WORKDAY($B$3, INT(LEFT(BA46, LEN(BA46)-1))),
                     IF(RIGHT(BA46, 1) = "W",Business_Day($B$3 + 7 * INT(LEFT(BA46, LEN(BA46)-1)), "modified_following"),
                     IF(RIGHT(BA46, 1) = "M",Business_Day(EDATE($B$3,  INT(LEFT(BA46, LEN(BA46)-1))), "modified_following"),
                     IF(RIGHT(BA46, 1) = "Y",Business_Day(EDATE($B$3,  12 * INT(LEFT(BA46, LEN(BA46)-1))), "modified_following"),IF(RIGHT(BA46, 1) = "Q",Business_Day(EDATE($B$3,  3*INT(LEFT(BA46, LEN(BA46)-1))), "modified_following"),
                    Business_Day(EDATE($B$3,  12 * INT(LEFT(BA46, FIND("Y", BA46)-1)) + INT(RIGHT(BA46, LEN(BA46) - FIND("Y", BA46)))), "modified_following") ))))), "")</f>
        <v>44742</v>
      </c>
      <c r="BC46" s="50" t="s">
        <v>788</v>
      </c>
      <c r="BD46" s="50" t="s">
        <v>789</v>
      </c>
      <c r="BE46" s="46">
        <f>_xll.BDH(BC46,$B$4,$B$3,$B$3)</f>
        <v>3.2499999999999999E-3</v>
      </c>
      <c r="BF46" s="46">
        <f>_xll.BDH(BD46,$B$4,$B$3,$B$3)</f>
        <v>0.99982099999999996</v>
      </c>
      <c r="BG46" s="52">
        <f>DF_ZC2(Date!$E$3,BB46,BF46,"Taux actuariels","actual/actual")</f>
        <v>3.2557095035468109E-5</v>
      </c>
      <c r="BI46" s="46"/>
      <c r="BJ46" s="46"/>
      <c r="BK46" s="46"/>
      <c r="BL46" s="47"/>
      <c r="BM46" s="47"/>
      <c r="BN46" s="47"/>
      <c r="BO46" s="48"/>
      <c r="BP46" s="48"/>
      <c r="BQ46" s="46"/>
      <c r="BR46" s="49" t="s">
        <v>600</v>
      </c>
      <c r="BT46" s="50" t="s">
        <v>783</v>
      </c>
      <c r="BU46" s="51">
        <f>IFERROR(IF(RIGHT(BT46, 1) = "D", WORKDAY($B$3, INT(LEFT(BT46, LEN(BT46)-1))),
                     IF(RIGHT(BT46, 1) = "W",Business_Day($B$3 + 7 * INT(LEFT(BT46, LEN(BT46)-1)), "modified_following"),
                     IF(RIGHT(BT46, 1) = "M",Business_Day(EDATE($B$3,  INT(LEFT(BT46, LEN(BT46)-1))), "modified_following"),
                     IF(RIGHT(BT46, 1) = "Y",Business_Day(EDATE($B$3,  12 * INT(LEFT(BT46, LEN(BT46)-1))), "modified_following"),IF(RIGHT(BT46, 1) = "Q",Business_Day(EDATE($B$3,  3*INT(LEFT(BT46, LEN(BT46)-1))), "modified_following"),
                    Business_Day(EDATE($B$3,  12 * INT(LEFT(BT46, FIND("Y", BT46)-1)) + INT(RIGHT(BT46, LEN(BT46) - FIND("Y", BT46)))), "modified_following") ))))), "")</f>
        <v>44742</v>
      </c>
      <c r="BV46" s="50" t="s">
        <v>790</v>
      </c>
      <c r="BW46" s="50" t="s">
        <v>791</v>
      </c>
      <c r="BX46" s="46">
        <f>_xll.BDH(BV46,$B$4,$B$3,$B$3)</f>
        <v>0.13453000000000001</v>
      </c>
      <c r="BY46" s="46">
        <f>_xll.BDH(BW46,$B$4,$B$3,$B$3)</f>
        <v>0.99262899999999998</v>
      </c>
      <c r="BZ46" s="52">
        <f>DF_ZC2(Date!$E$3,BU46,BY46,"Taux actuariels","actual/actual")</f>
        <v>1.3463898115266826E-3</v>
      </c>
      <c r="CB46" s="46"/>
      <c r="CC46" s="46"/>
      <c r="CD46" s="46"/>
      <c r="CE46" s="47"/>
      <c r="CF46" s="47"/>
      <c r="CG46" s="47"/>
      <c r="CH46" s="48"/>
      <c r="CI46" s="48"/>
      <c r="CJ46" s="46"/>
      <c r="CK46" s="49" t="s">
        <v>600</v>
      </c>
      <c r="CL46" s="52" t="s">
        <v>600</v>
      </c>
      <c r="CN46" s="50" t="s">
        <v>783</v>
      </c>
      <c r="CO46" s="51">
        <f>IFERROR(IF(RIGHT(CN46, 1) = "D", WORKDAY($B$3, INT(LEFT(CN46, LEN(CN46)-1))),
                     IF(RIGHT(CN46, 1) = "W",Business_Day($B$3 + 7 * INT(LEFT(CN46, LEN(CN46)-1)), "modified_following"),
                     IF(RIGHT(CN46, 1) = "M",Business_Day(EDATE($B$3,  INT(LEFT(CN46, LEN(CN46)-1))), "modified_following"),
                     IF(RIGHT(CN46, 1) = "Y",Business_Day(EDATE($B$3,  12 * INT(LEFT(CN46, LEN(CN46)-1))), "modified_following"),IF(RIGHT(CN46, 1) = "Q",Business_Day(EDATE($B$3,  3*INT(LEFT(CN46, LEN(CN46)-1))), "modified_following"),
                    Business_Day(EDATE($B$3,  12 * INT(LEFT(CN46, FIND("Y", CN46)-1)) + INT(RIGHT(CN46, LEN(CN46) - FIND("Y", CN46)))), "modified_following") ))))), "")</f>
        <v>44742</v>
      </c>
      <c r="CP46" s="50" t="s">
        <v>792</v>
      </c>
      <c r="CQ46" s="50" t="s">
        <v>793</v>
      </c>
      <c r="CR46" s="46">
        <f>_xll.BDH(CP46,$B$4,$B$3,$B$3)</f>
        <v>0.26307000000000003</v>
      </c>
      <c r="CS46" s="46">
        <f>_xll.BDH(CQ46,$B$4,$B$3,$B$3)</f>
        <v>0.98564700000000005</v>
      </c>
      <c r="CT46" s="52">
        <f>DF_ZC2(Date!$E$3,CO46,CS46,"Taux actuariels","actual/actual")</f>
        <v>2.6326669734171304E-3</v>
      </c>
      <c r="CZ46" s="54" t="e">
        <v>#N/A</v>
      </c>
      <c r="DA46" s="55" t="e">
        <v>#N/A</v>
      </c>
      <c r="DC46" s="54" t="e">
        <v>#N/A</v>
      </c>
      <c r="DD46" s="55" t="e">
        <v>#N/A</v>
      </c>
      <c r="DF46" s="54" t="e">
        <v>#N/A</v>
      </c>
      <c r="DG46" s="55" t="e">
        <v>#N/A</v>
      </c>
      <c r="DI46" s="54" t="e">
        <v>#N/A</v>
      </c>
      <c r="DJ46" s="55" t="e">
        <v>#N/A</v>
      </c>
      <c r="DN46" s="58" t="e">
        <v>#N/A</v>
      </c>
      <c r="DO46" t="e">
        <v>#N/A</v>
      </c>
      <c r="DQ46" s="58" t="e">
        <v>#N/A</v>
      </c>
      <c r="DR46" t="e">
        <v>#N/A</v>
      </c>
      <c r="DT46" s="58" t="e">
        <v>#N/A</v>
      </c>
      <c r="DU46" t="e">
        <v>#N/A</v>
      </c>
      <c r="DW46" s="58" t="e">
        <v>#N/A</v>
      </c>
      <c r="DX46" t="e">
        <v>#N/A</v>
      </c>
      <c r="DZ46" s="58" t="e">
        <v>#N/A</v>
      </c>
      <c r="EA46" t="e">
        <v>#N/A</v>
      </c>
      <c r="EC46" s="58" t="e">
        <v>#N/A</v>
      </c>
      <c r="ED46" t="e">
        <v>#N/A</v>
      </c>
      <c r="EV46" s="51">
        <v>60996</v>
      </c>
      <c r="EW46" s="52">
        <v>6.0388310215259942E-3</v>
      </c>
      <c r="EX46">
        <f>interpol_lin_excel($O$13:$O$104,$T$13:$T$104,EV46)</f>
        <v>1.1201340481018729E-2</v>
      </c>
      <c r="EY46" s="58" t="e">
        <v>#N/A</v>
      </c>
      <c r="EZ46" t="e">
        <v>#N/A</v>
      </c>
      <c r="FB46" s="58" t="e">
        <v>#N/A</v>
      </c>
      <c r="FC46" t="e">
        <v>#N/A</v>
      </c>
      <c r="FE46" s="58" t="e">
        <v>#N/A</v>
      </c>
      <c r="FF46" t="e">
        <v>#N/A</v>
      </c>
      <c r="FH46" s="58" t="e">
        <v>#N/A</v>
      </c>
      <c r="FI46" t="e">
        <v>#N/A</v>
      </c>
      <c r="GC46" s="51">
        <v>60996</v>
      </c>
      <c r="GD46" s="52">
        <v>8.6347272788057389E-3</v>
      </c>
      <c r="GF46" s="58" t="e">
        <v>#N/A</v>
      </c>
      <c r="GG46" t="e">
        <v>#N/A</v>
      </c>
      <c r="GI46" s="58" t="e">
        <v>#N/A</v>
      </c>
      <c r="GJ46" t="e">
        <v>#N/A</v>
      </c>
      <c r="GL46" s="58" t="e">
        <v>#N/A</v>
      </c>
      <c r="GM46" t="e">
        <v>#N/A</v>
      </c>
      <c r="GO46" s="58" t="e">
        <v>#N/A</v>
      </c>
      <c r="GP46" t="e">
        <v>#N/A</v>
      </c>
    </row>
    <row r="47" spans="2:198" x14ac:dyDescent="0.25">
      <c r="B47" s="42"/>
      <c r="C47" s="46" t="s">
        <v>726</v>
      </c>
      <c r="D47" s="46" t="s">
        <v>121</v>
      </c>
      <c r="E47" s="46" t="s">
        <v>794</v>
      </c>
      <c r="F47" s="47" t="s">
        <v>795</v>
      </c>
      <c r="G47" s="47">
        <v>42738</v>
      </c>
      <c r="H47" s="47">
        <v>61000</v>
      </c>
      <c r="I47" s="48">
        <v>1.0622199999999999</v>
      </c>
      <c r="J47" s="48">
        <v>1.11328</v>
      </c>
      <c r="K47" s="46" t="s">
        <v>124</v>
      </c>
      <c r="L47" s="49">
        <f t="shared" si="0"/>
        <v>1.08775E-2</v>
      </c>
      <c r="N47" s="50" t="s">
        <v>796</v>
      </c>
      <c r="O47" s="51">
        <f>IFERROR(IF(RIGHT(N47, 1) = "D", WORKDAY($B$3, INT(LEFT(N47, LEN(N47)-1))),
                     IF(RIGHT(N47, 1) = "W",Business_Day($B$3 + 7 * INT(LEFT(N47, LEN(N47)-1)), "modified_following"),
                     IF(RIGHT(N47, 1) = "M",Business_Day(EDATE($B$3,  INT(LEFT(N47, LEN(N47)-1))), "modified_following"),
                     IF(RIGHT(N47, 1) = "Y",Business_Day(EDATE($B$3,  12 * INT(LEFT(N47, LEN(N47)-1))), "modified_following"),IF(RIGHT(N47, 1) = "Q",Business_Day(EDATE($B$3,  3*INT(LEFT(N47, LEN(N47)-1))), "modified_following"),
                    Business_Day(EDATE($B$3,  12 * INT(LEFT(N47, FIND("Y", N47)-1)) + INT(RIGHT(N47, LEN(N47) - FIND("Y", N47)))), "modified_following") ))))), "")</f>
        <v>44834</v>
      </c>
      <c r="P47" s="50" t="s">
        <v>797</v>
      </c>
      <c r="Q47" s="50" t="s">
        <v>798</v>
      </c>
      <c r="R47" s="46">
        <f>_xll.BDH(P47,$B$4,$B$3,$B$3)</f>
        <v>-8.1000000000000003E-2</v>
      </c>
      <c r="S47" s="46">
        <f>_xll.BDH(Q47,$B$4,$B$3,$B$3)</f>
        <v>1.0047360000000001</v>
      </c>
      <c r="T47" s="52">
        <f>DF_ZC2(Date!$E$3,O47,S47,"Taux actuariels","actual/actual")</f>
        <v>-8.2127474099158437E-4</v>
      </c>
      <c r="W47" s="46"/>
      <c r="X47" s="46"/>
      <c r="Y47" s="46"/>
      <c r="Z47" s="47"/>
      <c r="AA47" s="47"/>
      <c r="AB47" s="47"/>
      <c r="AC47" s="48"/>
      <c r="AD47" s="48"/>
      <c r="AE47" s="46"/>
      <c r="AF47" s="49" t="s">
        <v>600</v>
      </c>
      <c r="AH47" s="50" t="s">
        <v>796</v>
      </c>
      <c r="AI47" s="51">
        <f>IFERROR(IF(RIGHT(AH47, 1) = "D", WORKDAY($B$3, INT(LEFT(AH47, LEN(AH47)-1))),
                     IF(RIGHT(AH47, 1) = "W",Business_Day($B$3 + 7 * INT(LEFT(AH47, LEN(AH47)-1)), "modified_following"),
                     IF(RIGHT(AH47, 1) = "M",Business_Day(EDATE($B$3,  INT(LEFT(AH47, LEN(AH47)-1))), "modified_following"),
                     IF(RIGHT(AH47, 1) = "Y",Business_Day(EDATE($B$3,  12 * INT(LEFT(AH47, LEN(AH47)-1))), "modified_following"),IF(RIGHT(AH47, 1) = "Q",Business_Day(EDATE($B$3,  3*INT(LEFT(AH47, LEN(AH47)-1))), "modified_following"),
                    Business_Day(EDATE($B$3,  12 * INT(LEFT(AH47, FIND("Y", AH47)-1)) + INT(RIGHT(AH47, LEN(AH47) - FIND("Y", AH47)))), "modified_following") ))))), "")</f>
        <v>44834</v>
      </c>
      <c r="AJ47" s="50" t="s">
        <v>799</v>
      </c>
      <c r="AK47" s="50" t="s">
        <v>800</v>
      </c>
      <c r="AL47" s="46">
        <f>_xll.BDH(AJ47,$B$4,$B$3,$B$3)</f>
        <v>-8.9639999999999997E-2</v>
      </c>
      <c r="AM47" s="46">
        <f>_xll.BDH(AK47,$B$4,$B$3,$B$3)</f>
        <v>1.0051699999999999</v>
      </c>
      <c r="AN47" s="52">
        <f>DF_ZC2(Date!$E$3,AI47,AM47,"Taux actuariels","actual/actual")</f>
        <v>-8.9630775863003276E-4</v>
      </c>
      <c r="AP47" s="46"/>
      <c r="AQ47" s="46"/>
      <c r="AR47" s="46"/>
      <c r="AS47" s="47"/>
      <c r="AT47" s="47"/>
      <c r="AU47" s="47"/>
      <c r="AV47" s="48"/>
      <c r="AW47" s="48"/>
      <c r="AX47" s="46"/>
      <c r="AY47" s="49" t="s">
        <v>600</v>
      </c>
      <c r="BA47" s="50" t="s">
        <v>796</v>
      </c>
      <c r="BB47" s="51">
        <f>IFERROR(IF(RIGHT(BA47, 1) = "D", WORKDAY($B$3, INT(LEFT(BA47, LEN(BA47)-1))),
                     IF(RIGHT(BA47, 1) = "W",Business_Day($B$3 + 7 * INT(LEFT(BA47, LEN(BA47)-1)), "modified_following"),
                     IF(RIGHT(BA47, 1) = "M",Business_Day(EDATE($B$3,  INT(LEFT(BA47, LEN(BA47)-1))), "modified_following"),
                     IF(RIGHT(BA47, 1) = "Y",Business_Day(EDATE($B$3,  12 * INT(LEFT(BA47, LEN(BA47)-1))), "modified_following"),IF(RIGHT(BA47, 1) = "Q",Business_Day(EDATE($B$3,  3*INT(LEFT(BA47, LEN(BA47)-1))), "modified_following"),
                    Business_Day(EDATE($B$3,  12 * INT(LEFT(BA47, FIND("Y", BA47)-1)) + INT(RIGHT(BA47, LEN(BA47) - FIND("Y", BA47)))), "modified_following") ))))), "")</f>
        <v>44834</v>
      </c>
      <c r="BC47" s="50" t="s">
        <v>801</v>
      </c>
      <c r="BD47" s="50" t="s">
        <v>802</v>
      </c>
      <c r="BE47" s="46">
        <f>_xll.BDH(BC47,$B$4,$B$3,$B$3)</f>
        <v>3.1649999999999998E-2</v>
      </c>
      <c r="BF47" s="46">
        <f>_xll.BDH(BD47,$B$4,$B$3,$B$3)</f>
        <v>0.99818300000000004</v>
      </c>
      <c r="BG47" s="52">
        <f>DF_ZC2(Date!$E$3,BB47,BF47,"Taux actuariels","actual/actual")</f>
        <v>3.1630059883380746E-4</v>
      </c>
      <c r="BI47" s="46"/>
      <c r="BJ47" s="46"/>
      <c r="BK47" s="46"/>
      <c r="BL47" s="47"/>
      <c r="BM47" s="47"/>
      <c r="BN47" s="47"/>
      <c r="BO47" s="48"/>
      <c r="BP47" s="48"/>
      <c r="BQ47" s="46"/>
      <c r="BR47" s="49" t="s">
        <v>600</v>
      </c>
      <c r="BT47" s="50" t="s">
        <v>796</v>
      </c>
      <c r="BU47" s="51">
        <f>IFERROR(IF(RIGHT(BT47, 1) = "D", WORKDAY($B$3, INT(LEFT(BT47, LEN(BT47)-1))),
                     IF(RIGHT(BT47, 1) = "W",Business_Day($B$3 + 7 * INT(LEFT(BT47, LEN(BT47)-1)), "modified_following"),
                     IF(RIGHT(BT47, 1) = "M",Business_Day(EDATE($B$3,  INT(LEFT(BT47, LEN(BT47)-1))), "modified_following"),
                     IF(RIGHT(BT47, 1) = "Y",Business_Day(EDATE($B$3,  12 * INT(LEFT(BT47, LEN(BT47)-1))), "modified_following"),IF(RIGHT(BT47, 1) = "Q",Business_Day(EDATE($B$3,  3*INT(LEFT(BT47, LEN(BT47)-1))), "modified_following"),
                    Business_Day(EDATE($B$3,  12 * INT(LEFT(BT47, FIND("Y", BT47)-1)) + INT(RIGHT(BT47, LEN(BT47) - FIND("Y", BT47)))), "modified_following") ))))), "")</f>
        <v>44834</v>
      </c>
      <c r="BV47" s="50" t="s">
        <v>803</v>
      </c>
      <c r="BW47" s="50" t="s">
        <v>804</v>
      </c>
      <c r="BX47" s="46">
        <f>_xll.BDH(BV47,$B$4,$B$3,$B$3)</f>
        <v>0.16317999999999999</v>
      </c>
      <c r="BY47" s="46">
        <f>_xll.BDH(BW47,$B$4,$B$3,$B$3)</f>
        <v>0.99066900000000002</v>
      </c>
      <c r="BZ47" s="52">
        <f>DF_ZC2(Date!$E$3,BU47,BY47,"Taux actuariels","actual/actual")</f>
        <v>1.6315407031035623E-3</v>
      </c>
      <c r="CB47" s="46"/>
      <c r="CC47" s="46"/>
      <c r="CD47" s="46"/>
      <c r="CE47" s="47"/>
      <c r="CF47" s="47"/>
      <c r="CG47" s="47"/>
      <c r="CH47" s="48"/>
      <c r="CI47" s="48"/>
      <c r="CJ47" s="46"/>
      <c r="CK47" s="49" t="s">
        <v>600</v>
      </c>
      <c r="CL47" s="52" t="s">
        <v>600</v>
      </c>
      <c r="CN47" s="50" t="s">
        <v>796</v>
      </c>
      <c r="CO47" s="51">
        <f>IFERROR(IF(RIGHT(CN47, 1) = "D", WORKDAY($B$3, INT(LEFT(CN47, LEN(CN47)-1))),
                     IF(RIGHT(CN47, 1) = "W",Business_Day($B$3 + 7 * INT(LEFT(CN47, LEN(CN47)-1)), "modified_following"),
                     IF(RIGHT(CN47, 1) = "M",Business_Day(EDATE($B$3,  INT(LEFT(CN47, LEN(CN47)-1))), "modified_following"),
                     IF(RIGHT(CN47, 1) = "Y",Business_Day(EDATE($B$3,  12 * INT(LEFT(CN47, LEN(CN47)-1))), "modified_following"),IF(RIGHT(CN47, 1) = "Q",Business_Day(EDATE($B$3,  3*INT(LEFT(CN47, LEN(CN47)-1))), "modified_following"),
                    Business_Day(EDATE($B$3,  12 * INT(LEFT(CN47, FIND("Y", CN47)-1)) + INT(RIGHT(CN47, LEN(CN47) - FIND("Y", CN47)))), "modified_following") ))))), "")</f>
        <v>44834</v>
      </c>
      <c r="CP47" s="50" t="s">
        <v>805</v>
      </c>
      <c r="CQ47" s="50" t="s">
        <v>806</v>
      </c>
      <c r="CR47" s="46">
        <f>_xll.BDH(CP47,$B$4,$B$3,$B$3)</f>
        <v>0.29233999999999999</v>
      </c>
      <c r="CS47" s="46">
        <f>_xll.BDH(CQ47,$B$4,$B$3,$B$3)</f>
        <v>0.98335499999999998</v>
      </c>
      <c r="CT47" s="52">
        <f>DF_ZC2(Date!$E$3,CO47,CS47,"Taux actuariels","actual/actual")</f>
        <v>2.9230689332782056E-3</v>
      </c>
      <c r="CZ47" s="54" t="e">
        <v>#N/A</v>
      </c>
      <c r="DA47" s="55" t="e">
        <v>#N/A</v>
      </c>
      <c r="DC47" s="54" t="e">
        <v>#N/A</v>
      </c>
      <c r="DD47" s="55" t="e">
        <v>#N/A</v>
      </c>
      <c r="DF47" s="54" t="e">
        <v>#N/A</v>
      </c>
      <c r="DG47" s="55" t="e">
        <v>#N/A</v>
      </c>
      <c r="DI47" s="54" t="e">
        <v>#N/A</v>
      </c>
      <c r="DJ47" s="55" t="e">
        <v>#N/A</v>
      </c>
      <c r="DN47" s="58" t="e">
        <v>#N/A</v>
      </c>
      <c r="DO47" t="e">
        <v>#N/A</v>
      </c>
      <c r="DQ47" s="58" t="e">
        <v>#N/A</v>
      </c>
      <c r="DR47" t="e">
        <v>#N/A</v>
      </c>
      <c r="DT47" s="58" t="e">
        <v>#N/A</v>
      </c>
      <c r="DU47" t="e">
        <v>#N/A</v>
      </c>
      <c r="DW47" s="58" t="e">
        <v>#N/A</v>
      </c>
      <c r="DX47" t="e">
        <v>#N/A</v>
      </c>
      <c r="DZ47" s="58" t="e">
        <v>#N/A</v>
      </c>
      <c r="EA47" t="e">
        <v>#N/A</v>
      </c>
      <c r="EC47" s="58" t="e">
        <v>#N/A</v>
      </c>
      <c r="ED47" t="e">
        <v>#N/A</v>
      </c>
      <c r="EV47" s="58" t="e">
        <v>#N/A</v>
      </c>
      <c r="EW47" t="e">
        <v>#N/A</v>
      </c>
      <c r="EY47" s="58" t="e">
        <v>#N/A</v>
      </c>
      <c r="EZ47" t="e">
        <v>#N/A</v>
      </c>
      <c r="FB47" s="58" t="e">
        <v>#N/A</v>
      </c>
      <c r="FC47" t="e">
        <v>#N/A</v>
      </c>
      <c r="FE47" s="58" t="e">
        <v>#N/A</v>
      </c>
      <c r="FF47" t="e">
        <v>#N/A</v>
      </c>
      <c r="FH47" s="58" t="e">
        <v>#N/A</v>
      </c>
      <c r="FI47" t="e">
        <v>#N/A</v>
      </c>
      <c r="GC47" s="58" t="e">
        <v>#N/A</v>
      </c>
      <c r="GD47" t="e">
        <v>#N/A</v>
      </c>
      <c r="GF47" s="58" t="e">
        <v>#N/A</v>
      </c>
      <c r="GG47" t="e">
        <v>#N/A</v>
      </c>
      <c r="GI47" s="58" t="e">
        <v>#N/A</v>
      </c>
      <c r="GJ47" t="e">
        <v>#N/A</v>
      </c>
      <c r="GL47" s="58" t="e">
        <v>#N/A</v>
      </c>
      <c r="GM47" t="e">
        <v>#N/A</v>
      </c>
      <c r="GO47" s="58" t="e">
        <v>#N/A</v>
      </c>
      <c r="GP47" t="e">
        <v>#N/A</v>
      </c>
    </row>
    <row r="48" spans="2:198" x14ac:dyDescent="0.25">
      <c r="B48" s="42"/>
      <c r="C48" s="46"/>
      <c r="D48" s="46"/>
      <c r="E48" s="46"/>
      <c r="F48" s="47"/>
      <c r="G48" s="47"/>
      <c r="H48" s="47"/>
      <c r="I48" s="48"/>
      <c r="J48" s="48"/>
      <c r="K48" s="46"/>
      <c r="L48" s="49"/>
      <c r="N48" s="50" t="s">
        <v>807</v>
      </c>
      <c r="O48" s="51">
        <f>IFERROR(IF(RIGHT(N48, 1) = "D", WORKDAY($B$3, INT(LEFT(N48, LEN(N48)-1))),
                     IF(RIGHT(N48, 1) = "W",Business_Day($B$3 + 7 * INT(LEFT(N48, LEN(N48)-1)), "modified_following"),
                     IF(RIGHT(N48, 1) = "M",Business_Day(EDATE($B$3,  INT(LEFT(N48, LEN(N48)-1))), "modified_following"),
                     IF(RIGHT(N48, 1) = "Y",Business_Day(EDATE($B$3,  12 * INT(LEFT(N48, LEN(N48)-1))), "modified_following"),IF(RIGHT(N48, 1) = "Q",Business_Day(EDATE($B$3,  3*INT(LEFT(N48, LEN(N48)-1))), "modified_following"),
                    Business_Day(EDATE($B$3,  12 * INT(LEFT(N48, FIND("Y", N48)-1)) + INT(RIGHT(N48, LEN(N48) - FIND("Y", N48)))), "modified_following") ))))), "")</f>
        <v>44925</v>
      </c>
      <c r="P48" s="50" t="s">
        <v>808</v>
      </c>
      <c r="Q48" s="50" t="s">
        <v>809</v>
      </c>
      <c r="R48" s="46">
        <f>_xll.BDH(P48,$B$4,$B$3,$B$3)</f>
        <v>-5.3260000000000002E-2</v>
      </c>
      <c r="S48" s="46">
        <f>_xll.BDH(Q48,$B$4,$B$3,$B$3)</f>
        <v>1.0032479999999999</v>
      </c>
      <c r="T48" s="52">
        <f>DF_ZC2(Date!$E$3,O48,S48,"Taux actuariels","actual/actual")</f>
        <v>-5.4031143469845944E-4</v>
      </c>
      <c r="W48" s="46"/>
      <c r="X48" s="46"/>
      <c r="Y48" s="46"/>
      <c r="Z48" s="47"/>
      <c r="AA48" s="47"/>
      <c r="AB48" s="47"/>
      <c r="AC48" s="48"/>
      <c r="AD48" s="48"/>
      <c r="AE48" s="46"/>
      <c r="AF48" s="49" t="s">
        <v>600</v>
      </c>
      <c r="AH48" s="50" t="s">
        <v>807</v>
      </c>
      <c r="AI48" s="51">
        <f>IFERROR(IF(RIGHT(AH48, 1) = "D", WORKDAY($B$3, INT(LEFT(AH48, LEN(AH48)-1))),
                     IF(RIGHT(AH48, 1) = "W",Business_Day($B$3 + 7 * INT(LEFT(AH48, LEN(AH48)-1)), "modified_following"),
                     IF(RIGHT(AH48, 1) = "M",Business_Day(EDATE($B$3,  INT(LEFT(AH48, LEN(AH48)-1))), "modified_following"),
                     IF(RIGHT(AH48, 1) = "Y",Business_Day(EDATE($B$3,  12 * INT(LEFT(AH48, LEN(AH48)-1))), "modified_following"),IF(RIGHT(AH48, 1) = "Q",Business_Day(EDATE($B$3,  3*INT(LEFT(AH48, LEN(AH48)-1))), "modified_following"),
                    Business_Day(EDATE($B$3,  12 * INT(LEFT(AH48, FIND("Y", AH48)-1)) + INT(RIGHT(AH48, LEN(AH48) - FIND("Y", AH48)))), "modified_following") ))))), "")</f>
        <v>44925</v>
      </c>
      <c r="AJ48" s="50" t="s">
        <v>810</v>
      </c>
      <c r="AK48" s="50" t="s">
        <v>811</v>
      </c>
      <c r="AL48" s="46">
        <f>_xll.BDH(AJ48,$B$4,$B$3,$B$3)</f>
        <v>-6.1310000000000003E-2</v>
      </c>
      <c r="AM48" s="46">
        <f>_xll.BDH(AK48,$B$4,$B$3,$B$3)</f>
        <v>1.0036860000000001</v>
      </c>
      <c r="AN48" s="52">
        <f>DF_ZC2(Date!$E$3,AI48,AM48,"Taux actuariels","actual/actual")</f>
        <v>-6.1301744961150817E-4</v>
      </c>
      <c r="AP48" s="46"/>
      <c r="AQ48" s="46"/>
      <c r="AR48" s="46"/>
      <c r="AS48" s="47"/>
      <c r="AT48" s="47"/>
      <c r="AU48" s="47"/>
      <c r="AV48" s="48"/>
      <c r="AW48" s="48"/>
      <c r="AX48" s="46"/>
      <c r="AY48" s="49" t="s">
        <v>600</v>
      </c>
      <c r="BA48" s="50" t="s">
        <v>807</v>
      </c>
      <c r="BB48" s="51">
        <f>IFERROR(IF(RIGHT(BA48, 1) = "D", WORKDAY($B$3, INT(LEFT(BA48, LEN(BA48)-1))),
                     IF(RIGHT(BA48, 1) = "W",Business_Day($B$3 + 7 * INT(LEFT(BA48, LEN(BA48)-1)), "modified_following"),
                     IF(RIGHT(BA48, 1) = "M",Business_Day(EDATE($B$3,  INT(LEFT(BA48, LEN(BA48)-1))), "modified_following"),
                     IF(RIGHT(BA48, 1) = "Y",Business_Day(EDATE($B$3,  12 * INT(LEFT(BA48, LEN(BA48)-1))), "modified_following"),IF(RIGHT(BA48, 1) = "Q",Business_Day(EDATE($B$3,  3*INT(LEFT(BA48, LEN(BA48)-1))), "modified_following"),
                    Business_Day(EDATE($B$3,  12 * INT(LEFT(BA48, FIND("Y", BA48)-1)) + INT(RIGHT(BA48, LEN(BA48) - FIND("Y", BA48)))), "modified_following") ))))), "")</f>
        <v>44925</v>
      </c>
      <c r="BC48" s="50" t="s">
        <v>812</v>
      </c>
      <c r="BD48" s="50" t="s">
        <v>813</v>
      </c>
      <c r="BE48" s="46">
        <f>_xll.BDH(BC48,$B$4,$B$3,$B$3)</f>
        <v>6.0330000000000002E-2</v>
      </c>
      <c r="BF48" s="46">
        <f>_xll.BDH(BD48,$B$4,$B$3,$B$3)</f>
        <v>0.99638800000000005</v>
      </c>
      <c r="BG48" s="52">
        <f>DF_ZC2(Date!$E$3,BB48,BF48,"Taux actuariels","actual/actual")</f>
        <v>6.0327323809894473E-4</v>
      </c>
      <c r="BI48" s="46"/>
      <c r="BJ48" s="46"/>
      <c r="BK48" s="46"/>
      <c r="BL48" s="47"/>
      <c r="BM48" s="47"/>
      <c r="BN48" s="47"/>
      <c r="BO48" s="48"/>
      <c r="BP48" s="48"/>
      <c r="BQ48" s="46"/>
      <c r="BR48" s="49" t="s">
        <v>600</v>
      </c>
      <c r="BT48" s="50" t="s">
        <v>807</v>
      </c>
      <c r="BU48" s="51">
        <f>IFERROR(IF(RIGHT(BT48, 1) = "D", WORKDAY($B$3, INT(LEFT(BT48, LEN(BT48)-1))),
                     IF(RIGHT(BT48, 1) = "W",Business_Day($B$3 + 7 * INT(LEFT(BT48, LEN(BT48)-1)), "modified_following"),
                     IF(RIGHT(BT48, 1) = "M",Business_Day(EDATE($B$3,  INT(LEFT(BT48, LEN(BT48)-1))), "modified_following"),
                     IF(RIGHT(BT48, 1) = "Y",Business_Day(EDATE($B$3,  12 * INT(LEFT(BT48, LEN(BT48)-1))), "modified_following"),IF(RIGHT(BT48, 1) = "Q",Business_Day(EDATE($B$3,  3*INT(LEFT(BT48, LEN(BT48)-1))), "modified_following"),
                    Business_Day(EDATE($B$3,  12 * INT(LEFT(BT48, FIND("Y", BT48)-1)) + INT(RIGHT(BT48, LEN(BT48) - FIND("Y", BT48)))), "modified_following") ))))), "")</f>
        <v>44925</v>
      </c>
      <c r="BV48" s="50" t="s">
        <v>814</v>
      </c>
      <c r="BW48" s="50" t="s">
        <v>815</v>
      </c>
      <c r="BX48" s="46">
        <f>_xll.BDH(BV48,$B$4,$B$3,$B$3)</f>
        <v>0.19209000000000001</v>
      </c>
      <c r="BY48" s="46">
        <f>_xll.BDH(BW48,$B$4,$B$3,$B$3)</f>
        <v>0.98855199999999999</v>
      </c>
      <c r="BZ48" s="52">
        <f>DF_ZC2(Date!$E$3,BU48,BY48,"Taux actuariels","actual/actual")</f>
        <v>1.9208527332188474E-3</v>
      </c>
      <c r="CB48" s="46"/>
      <c r="CC48" s="46"/>
      <c r="CD48" s="46"/>
      <c r="CE48" s="47"/>
      <c r="CF48" s="47"/>
      <c r="CG48" s="47"/>
      <c r="CH48" s="48"/>
      <c r="CI48" s="48"/>
      <c r="CJ48" s="46"/>
      <c r="CK48" s="49" t="s">
        <v>600</v>
      </c>
      <c r="CL48" s="52" t="s">
        <v>600</v>
      </c>
      <c r="CN48" s="50" t="s">
        <v>807</v>
      </c>
      <c r="CO48" s="51">
        <f>IFERROR(IF(RIGHT(CN48, 1) = "D", WORKDAY($B$3, INT(LEFT(CN48, LEN(CN48)-1))),
                     IF(RIGHT(CN48, 1) = "W",Business_Day($B$3 + 7 * INT(LEFT(CN48, LEN(CN48)-1)), "modified_following"),
                     IF(RIGHT(CN48, 1) = "M",Business_Day(EDATE($B$3,  INT(LEFT(CN48, LEN(CN48)-1))), "modified_following"),
                     IF(RIGHT(CN48, 1) = "Y",Business_Day(EDATE($B$3,  12 * INT(LEFT(CN48, LEN(CN48)-1))), "modified_following"),IF(RIGHT(CN48, 1) = "Q",Business_Day(EDATE($B$3,  3*INT(LEFT(CN48, LEN(CN48)-1))), "modified_following"),
                    Business_Day(EDATE($B$3,  12 * INT(LEFT(CN48, FIND("Y", CN48)-1)) + INT(RIGHT(CN48, LEN(CN48) - FIND("Y", CN48)))), "modified_following") ))))), "")</f>
        <v>44925</v>
      </c>
      <c r="CP48" s="50" t="s">
        <v>816</v>
      </c>
      <c r="CQ48" s="50" t="s">
        <v>817</v>
      </c>
      <c r="CR48" s="46">
        <f>_xll.BDH(CP48,$B$4,$B$3,$B$3)</f>
        <v>0.32185000000000002</v>
      </c>
      <c r="CS48" s="46">
        <f>_xll.BDH(CQ48,$B$4,$B$3,$B$3)</f>
        <v>0.98090500000000003</v>
      </c>
      <c r="CT48" s="52">
        <f>DF_ZC2(Date!$E$3,CO48,CS48,"Taux actuariels","actual/actual")</f>
        <v>3.2184534974852852E-3</v>
      </c>
      <c r="CZ48" s="54" t="e">
        <v>#N/A</v>
      </c>
      <c r="DA48" s="55" t="e">
        <v>#N/A</v>
      </c>
      <c r="DC48" s="54" t="e">
        <v>#N/A</v>
      </c>
      <c r="DD48" s="55" t="e">
        <v>#N/A</v>
      </c>
      <c r="DF48" s="54" t="e">
        <v>#N/A</v>
      </c>
      <c r="DG48" s="55" t="e">
        <v>#N/A</v>
      </c>
      <c r="DI48" s="54" t="e">
        <v>#N/A</v>
      </c>
      <c r="DJ48" s="55" t="e">
        <v>#N/A</v>
      </c>
      <c r="DN48" s="58" t="e">
        <v>#N/A</v>
      </c>
      <c r="DO48" t="e">
        <v>#N/A</v>
      </c>
      <c r="DQ48" s="58" t="e">
        <v>#N/A</v>
      </c>
      <c r="DR48" t="e">
        <v>#N/A</v>
      </c>
      <c r="DT48" s="58" t="e">
        <v>#N/A</v>
      </c>
      <c r="DU48" t="e">
        <v>#N/A</v>
      </c>
      <c r="DW48" s="58" t="e">
        <v>#N/A</v>
      </c>
      <c r="DX48" t="e">
        <v>#N/A</v>
      </c>
      <c r="DZ48" s="58" t="e">
        <v>#N/A</v>
      </c>
      <c r="EA48" t="e">
        <v>#N/A</v>
      </c>
      <c r="EC48" s="58" t="e">
        <v>#N/A</v>
      </c>
      <c r="ED48" t="e">
        <v>#N/A</v>
      </c>
      <c r="EV48" s="58" t="e">
        <v>#N/A</v>
      </c>
      <c r="EW48" t="e">
        <v>#N/A</v>
      </c>
      <c r="EY48" s="58" t="e">
        <v>#N/A</v>
      </c>
      <c r="EZ48" t="e">
        <v>#N/A</v>
      </c>
      <c r="FB48" s="58" t="e">
        <v>#N/A</v>
      </c>
      <c r="FC48" t="e">
        <v>#N/A</v>
      </c>
      <c r="FE48" s="58" t="e">
        <v>#N/A</v>
      </c>
      <c r="FF48" t="e">
        <v>#N/A</v>
      </c>
      <c r="FH48" s="58" t="e">
        <v>#N/A</v>
      </c>
      <c r="FI48" t="e">
        <v>#N/A</v>
      </c>
      <c r="GC48" s="58" t="e">
        <v>#N/A</v>
      </c>
      <c r="GD48" t="e">
        <v>#N/A</v>
      </c>
      <c r="GF48" s="58" t="e">
        <v>#N/A</v>
      </c>
      <c r="GG48" t="e">
        <v>#N/A</v>
      </c>
      <c r="GI48" s="58" t="e">
        <v>#N/A</v>
      </c>
      <c r="GJ48" t="e">
        <v>#N/A</v>
      </c>
      <c r="GL48" s="58" t="e">
        <v>#N/A</v>
      </c>
      <c r="GM48" t="e">
        <v>#N/A</v>
      </c>
      <c r="GO48" s="58" t="e">
        <v>#N/A</v>
      </c>
      <c r="GP48" t="e">
        <v>#N/A</v>
      </c>
    </row>
    <row r="49" spans="3:198" x14ac:dyDescent="0.25">
      <c r="C49" s="46"/>
      <c r="D49" s="46"/>
      <c r="E49" s="46"/>
      <c r="F49" s="47"/>
      <c r="G49" s="47"/>
      <c r="H49" s="47"/>
      <c r="I49" s="48"/>
      <c r="J49" s="48"/>
      <c r="K49" s="46"/>
      <c r="L49" s="49" t="s">
        <v>600</v>
      </c>
      <c r="N49" s="50" t="s">
        <v>818</v>
      </c>
      <c r="O49" s="51">
        <f>IFERROR(IF(RIGHT(N49, 1) = "D", WORKDAY($B$3, INT(LEFT(N49, LEN(N49)-1))),
                     IF(RIGHT(N49, 1) = "W",Business_Day($B$3 + 7 * INT(LEFT(N49, LEN(N49)-1)), "modified_following"),
                     IF(RIGHT(N49, 1) = "M",Business_Day(EDATE($B$3,  INT(LEFT(N49, LEN(N49)-1))), "modified_following"),
                     IF(RIGHT(N49, 1) = "Y",Business_Day(EDATE($B$3,  12 * INT(LEFT(N49, LEN(N49)-1))), "modified_following"),IF(RIGHT(N49, 1) = "Q",Business_Day(EDATE($B$3,  3*INT(LEFT(N49, LEN(N49)-1))), "modified_following"),
                    Business_Day(EDATE($B$3,  12 * INT(LEFT(N49, FIND("Y", N49)-1)) + INT(RIGHT(N49, LEN(N49) - FIND("Y", N49)))), "modified_following") ))))), "")</f>
        <v>45015</v>
      </c>
      <c r="P49" s="50" t="s">
        <v>819</v>
      </c>
      <c r="Q49" s="50" t="s">
        <v>820</v>
      </c>
      <c r="R49" s="46">
        <f>_xll.BDH(P49,$B$4,$B$3,$B$3)</f>
        <v>-2.24E-2</v>
      </c>
      <c r="S49" s="46">
        <f>_xll.BDH(Q49,$B$4,$B$3,$B$3)</f>
        <v>1.0014209999999999</v>
      </c>
      <c r="T49" s="52">
        <f>DF_ZC2(Date!$E$3,O49,S49,"Taux actuariels","actual/actual")</f>
        <v>-2.2729788298037068E-4</v>
      </c>
      <c r="W49" s="46"/>
      <c r="X49" s="46"/>
      <c r="Y49" s="46"/>
      <c r="Z49" s="47"/>
      <c r="AA49" s="47"/>
      <c r="AB49" s="47"/>
      <c r="AC49" s="48"/>
      <c r="AD49" s="48"/>
      <c r="AE49" s="46"/>
      <c r="AF49" s="49" t="s">
        <v>600</v>
      </c>
      <c r="AH49" s="50" t="s">
        <v>818</v>
      </c>
      <c r="AI49" s="51">
        <f>IFERROR(IF(RIGHT(AH49, 1) = "D", WORKDAY($B$3, INT(LEFT(AH49, LEN(AH49)-1))),
                     IF(RIGHT(AH49, 1) = "W",Business_Day($B$3 + 7 * INT(LEFT(AH49, LEN(AH49)-1)), "modified_following"),
                     IF(RIGHT(AH49, 1) = "M",Business_Day(EDATE($B$3,  INT(LEFT(AH49, LEN(AH49)-1))), "modified_following"),
                     IF(RIGHT(AH49, 1) = "Y",Business_Day(EDATE($B$3,  12 * INT(LEFT(AH49, LEN(AH49)-1))), "modified_following"),IF(RIGHT(AH49, 1) = "Q",Business_Day(EDATE($B$3,  3*INT(LEFT(AH49, LEN(AH49)-1))), "modified_following"),
                    Business_Day(EDATE($B$3,  12 * INT(LEFT(AH49, FIND("Y", AH49)-1)) + INT(RIGHT(AH49, LEN(AH49) - FIND("Y", AH49)))), "modified_following") ))))), "")</f>
        <v>45015</v>
      </c>
      <c r="AJ49" s="50" t="s">
        <v>821</v>
      </c>
      <c r="AK49" s="50" t="s">
        <v>822</v>
      </c>
      <c r="AL49" s="46">
        <f>_xll.BDH(AJ49,$B$4,$B$3,$B$3)</f>
        <v>-2.9690000000000001E-2</v>
      </c>
      <c r="AM49" s="46">
        <f>_xll.BDH(AK49,$B$4,$B$3,$B$3)</f>
        <v>1.001857</v>
      </c>
      <c r="AN49" s="52">
        <f>DF_ZC2(Date!$E$3,AI49,AM49,"Taux actuariels","actual/actual")</f>
        <v>-2.9696381816890494E-4</v>
      </c>
      <c r="AP49" s="46"/>
      <c r="AQ49" s="46"/>
      <c r="AR49" s="46"/>
      <c r="AS49" s="47"/>
      <c r="AT49" s="47"/>
      <c r="AU49" s="47"/>
      <c r="AV49" s="48"/>
      <c r="AW49" s="48"/>
      <c r="AX49" s="46"/>
      <c r="AY49" s="49" t="s">
        <v>600</v>
      </c>
      <c r="BA49" s="50" t="s">
        <v>818</v>
      </c>
      <c r="BB49" s="51">
        <f>IFERROR(IF(RIGHT(BA49, 1) = "D", WORKDAY($B$3, INT(LEFT(BA49, LEN(BA49)-1))),
                     IF(RIGHT(BA49, 1) = "W",Business_Day($B$3 + 7 * INT(LEFT(BA49, LEN(BA49)-1)), "modified_following"),
                     IF(RIGHT(BA49, 1) = "M",Business_Day(EDATE($B$3,  INT(LEFT(BA49, LEN(BA49)-1))), "modified_following"),
                     IF(RIGHT(BA49, 1) = "Y",Business_Day(EDATE($B$3,  12 * INT(LEFT(BA49, LEN(BA49)-1))), "modified_following"),IF(RIGHT(BA49, 1) = "Q",Business_Day(EDATE($B$3,  3*INT(LEFT(BA49, LEN(BA49)-1))), "modified_following"),
                    Business_Day(EDATE($B$3,  12 * INT(LEFT(BA49, FIND("Y", BA49)-1)) + INT(RIGHT(BA49, LEN(BA49) - FIND("Y", BA49)))), "modified_following") ))))), "")</f>
        <v>45015</v>
      </c>
      <c r="BC49" s="50" t="s">
        <v>823</v>
      </c>
      <c r="BD49" s="50" t="s">
        <v>824</v>
      </c>
      <c r="BE49" s="46">
        <f>_xll.BDH(BC49,$B$4,$B$3,$B$3)</f>
        <v>9.2149999999999996E-2</v>
      </c>
      <c r="BF49" s="46">
        <f>_xll.BDH(BD49,$B$4,$B$3,$B$3)</f>
        <v>0.99426000000000003</v>
      </c>
      <c r="BG49" s="52">
        <f>DF_ZC2(Date!$E$3,BB49,BF49,"Taux actuariels","actual/actual")</f>
        <v>9.2197786659831138E-4</v>
      </c>
      <c r="BI49" s="46"/>
      <c r="BJ49" s="46"/>
      <c r="BK49" s="46"/>
      <c r="BL49" s="47"/>
      <c r="BM49" s="47"/>
      <c r="BN49" s="47"/>
      <c r="BO49" s="48"/>
      <c r="BP49" s="48"/>
      <c r="BQ49" s="46"/>
      <c r="BR49" s="49" t="s">
        <v>600</v>
      </c>
      <c r="BT49" s="50" t="s">
        <v>818</v>
      </c>
      <c r="BU49" s="51">
        <f>IFERROR(IF(RIGHT(BT49, 1) = "D", WORKDAY($B$3, INT(LEFT(BT49, LEN(BT49)-1))),
                     IF(RIGHT(BT49, 1) = "W",Business_Day($B$3 + 7 * INT(LEFT(BT49, LEN(BT49)-1)), "modified_following"),
                     IF(RIGHT(BT49, 1) = "M",Business_Day(EDATE($B$3,  INT(LEFT(BT49, LEN(BT49)-1))), "modified_following"),
                     IF(RIGHT(BT49, 1) = "Y",Business_Day(EDATE($B$3,  12 * INT(LEFT(BT49, LEN(BT49)-1))), "modified_following"),IF(RIGHT(BT49, 1) = "Q",Business_Day(EDATE($B$3,  3*INT(LEFT(BT49, LEN(BT49)-1))), "modified_following"),
                    Business_Day(EDATE($B$3,  12 * INT(LEFT(BT49, FIND("Y", BT49)-1)) + INT(RIGHT(BT49, LEN(BT49) - FIND("Y", BT49)))), "modified_following") ))))), "")</f>
        <v>45015</v>
      </c>
      <c r="BV49" s="50" t="s">
        <v>825</v>
      </c>
      <c r="BW49" s="50" t="s">
        <v>826</v>
      </c>
      <c r="BX49" s="46">
        <f>_xll.BDH(BV49,$B$4,$B$3,$B$3)</f>
        <v>0.22283</v>
      </c>
      <c r="BY49" s="46">
        <f>_xll.BDH(BW49,$B$4,$B$3,$B$3)</f>
        <v>0.98618499999999998</v>
      </c>
      <c r="BZ49" s="52">
        <f>DF_ZC2(Date!$E$3,BU49,BY49,"Taux actuariels","actual/actual")</f>
        <v>2.2295177477815731E-3</v>
      </c>
      <c r="CB49" s="46"/>
      <c r="CC49" s="46"/>
      <c r="CD49" s="46"/>
      <c r="CE49" s="47"/>
      <c r="CF49" s="47"/>
      <c r="CG49" s="47"/>
      <c r="CH49" s="48"/>
      <c r="CI49" s="48"/>
      <c r="CJ49" s="46"/>
      <c r="CK49" s="49" t="s">
        <v>600</v>
      </c>
      <c r="CL49" s="52" t="s">
        <v>600</v>
      </c>
      <c r="CN49" s="50" t="s">
        <v>818</v>
      </c>
      <c r="CO49" s="51">
        <f>IFERROR(IF(RIGHT(CN49, 1) = "D", WORKDAY($B$3, INT(LEFT(CN49, LEN(CN49)-1))),
                     IF(RIGHT(CN49, 1) = "W",Business_Day($B$3 + 7 * INT(LEFT(CN49, LEN(CN49)-1)), "modified_following"),
                     IF(RIGHT(CN49, 1) = "M",Business_Day(EDATE($B$3,  INT(LEFT(CN49, LEN(CN49)-1))), "modified_following"),
                     IF(RIGHT(CN49, 1) = "Y",Business_Day(EDATE($B$3,  12 * INT(LEFT(CN49, LEN(CN49)-1))), "modified_following"),IF(RIGHT(CN49, 1) = "Q",Business_Day(EDATE($B$3,  3*INT(LEFT(CN49, LEN(CN49)-1))), "modified_following"),
                    Business_Day(EDATE($B$3,  12 * INT(LEFT(CN49, FIND("Y", CN49)-1)) + INT(RIGHT(CN49, LEN(CN49) - FIND("Y", CN49)))), "modified_following") ))))), "")</f>
        <v>45015</v>
      </c>
      <c r="CP49" s="50" t="s">
        <v>827</v>
      </c>
      <c r="CQ49" s="50" t="s">
        <v>828</v>
      </c>
      <c r="CR49" s="46">
        <f>_xll.BDH(CP49,$B$4,$B$3,$B$3)</f>
        <v>0.35164000000000001</v>
      </c>
      <c r="CS49" s="46">
        <f>_xll.BDH(CQ49,$B$4,$B$3,$B$3)</f>
        <v>0.97829999999999995</v>
      </c>
      <c r="CT49" s="52">
        <f>DF_ZC2(Date!$E$3,CO49,CS49,"Taux actuariels","actual/actual")</f>
        <v>3.5183329402852515E-3</v>
      </c>
      <c r="CZ49" s="54" t="e">
        <v>#N/A</v>
      </c>
      <c r="DA49" s="55" t="e">
        <v>#N/A</v>
      </c>
      <c r="DC49" s="54" t="e">
        <v>#N/A</v>
      </c>
      <c r="DD49" s="55" t="e">
        <v>#N/A</v>
      </c>
      <c r="DF49" s="54" t="e">
        <v>#N/A</v>
      </c>
      <c r="DG49" s="55" t="e">
        <v>#N/A</v>
      </c>
      <c r="DI49" s="54" t="e">
        <v>#N/A</v>
      </c>
      <c r="DJ49" s="55" t="e">
        <v>#N/A</v>
      </c>
      <c r="DN49" s="58" t="e">
        <v>#N/A</v>
      </c>
      <c r="DO49" t="e">
        <v>#N/A</v>
      </c>
      <c r="DQ49" s="58" t="e">
        <v>#N/A</v>
      </c>
      <c r="DR49" t="e">
        <v>#N/A</v>
      </c>
      <c r="DT49" s="58" t="e">
        <v>#N/A</v>
      </c>
      <c r="DU49" t="e">
        <v>#N/A</v>
      </c>
      <c r="DW49" s="58" t="e">
        <v>#N/A</v>
      </c>
      <c r="DX49" t="e">
        <v>#N/A</v>
      </c>
      <c r="DZ49" s="58" t="e">
        <v>#N/A</v>
      </c>
      <c r="EA49" t="e">
        <v>#N/A</v>
      </c>
      <c r="EC49" s="58" t="e">
        <v>#N/A</v>
      </c>
      <c r="ED49" t="e">
        <v>#N/A</v>
      </c>
      <c r="EV49" s="58" t="e">
        <v>#N/A</v>
      </c>
      <c r="EW49" t="e">
        <v>#N/A</v>
      </c>
      <c r="EY49" s="58" t="e">
        <v>#N/A</v>
      </c>
      <c r="EZ49" t="e">
        <v>#N/A</v>
      </c>
      <c r="FB49" s="58" t="e">
        <v>#N/A</v>
      </c>
      <c r="FC49" t="e">
        <v>#N/A</v>
      </c>
      <c r="FE49" s="58" t="e">
        <v>#N/A</v>
      </c>
      <c r="FF49" t="e">
        <v>#N/A</v>
      </c>
      <c r="FH49" s="58" t="e">
        <v>#N/A</v>
      </c>
      <c r="FI49" t="e">
        <v>#N/A</v>
      </c>
      <c r="GC49" s="58" t="e">
        <v>#N/A</v>
      </c>
      <c r="GD49" t="e">
        <v>#N/A</v>
      </c>
      <c r="GF49" s="58" t="e">
        <v>#N/A</v>
      </c>
      <c r="GG49" t="e">
        <v>#N/A</v>
      </c>
      <c r="GI49" s="58" t="e">
        <v>#N/A</v>
      </c>
      <c r="GJ49" t="e">
        <v>#N/A</v>
      </c>
      <c r="GL49" s="58" t="e">
        <v>#N/A</v>
      </c>
      <c r="GM49" t="e">
        <v>#N/A</v>
      </c>
      <c r="GO49" s="58" t="e">
        <v>#N/A</v>
      </c>
      <c r="GP49" t="e">
        <v>#N/A</v>
      </c>
    </row>
    <row r="50" spans="3:198" x14ac:dyDescent="0.25">
      <c r="C50" s="46"/>
      <c r="D50" s="46"/>
      <c r="E50" s="46"/>
      <c r="F50" s="47"/>
      <c r="G50" s="47"/>
      <c r="H50" s="47"/>
      <c r="I50" s="48"/>
      <c r="J50" s="48"/>
      <c r="K50" s="46"/>
      <c r="L50" s="49" t="s">
        <v>600</v>
      </c>
      <c r="N50" s="50" t="s">
        <v>829</v>
      </c>
      <c r="O50" s="51">
        <f>IFERROR(IF(RIGHT(N50, 1) = "D", WORKDAY($B$3, INT(LEFT(N50, LEN(N50)-1))),
                     IF(RIGHT(N50, 1) = "W",Business_Day($B$3 + 7 * INT(LEFT(N50, LEN(N50)-1)), "modified_following"),
                     IF(RIGHT(N50, 1) = "M",Business_Day(EDATE($B$3,  INT(LEFT(N50, LEN(N50)-1))), "modified_following"),
                     IF(RIGHT(N50, 1) = "Y",Business_Day(EDATE($B$3,  12 * INT(LEFT(N50, LEN(N50)-1))), "modified_following"),IF(RIGHT(N50, 1) = "Q",Business_Day(EDATE($B$3,  3*INT(LEFT(N50, LEN(N50)-1))), "modified_following"),
                    Business_Day(EDATE($B$3,  12 * INT(LEFT(N50, FIND("Y", N50)-1)) + INT(RIGHT(N50, LEN(N50) - FIND("Y", N50)))), "modified_following") ))))), "")</f>
        <v>45107</v>
      </c>
      <c r="P50" s="50" t="s">
        <v>830</v>
      </c>
      <c r="Q50" s="50" t="s">
        <v>831</v>
      </c>
      <c r="R50" s="46">
        <f>_xll.BDH(P50,$B$4,$B$3,$B$3)</f>
        <v>8.7600000000000004E-3</v>
      </c>
      <c r="S50" s="46">
        <f>_xll.BDH(Q50,$B$4,$B$3,$B$3)</f>
        <v>0.99942299999999995</v>
      </c>
      <c r="T50" s="52">
        <f>DF_ZC2(Date!$E$3,O50,S50,"Taux actuariels","actual/actual")</f>
        <v>8.8817716507483269E-5</v>
      </c>
      <c r="W50" s="46"/>
      <c r="X50" s="46"/>
      <c r="Y50" s="46"/>
      <c r="Z50" s="47"/>
      <c r="AA50" s="47"/>
      <c r="AB50" s="47"/>
      <c r="AC50" s="48"/>
      <c r="AD50" s="48"/>
      <c r="AE50" s="46"/>
      <c r="AF50" s="49" t="s">
        <v>600</v>
      </c>
      <c r="AH50" s="50" t="s">
        <v>829</v>
      </c>
      <c r="AI50" s="51">
        <f>IFERROR(IF(RIGHT(AH50, 1) = "D", WORKDAY($B$3, INT(LEFT(AH50, LEN(AH50)-1))),
                     IF(RIGHT(AH50, 1) = "W",Business_Day($B$3 + 7 * INT(LEFT(AH50, LEN(AH50)-1)), "modified_following"),
                     IF(RIGHT(AH50, 1) = "M",Business_Day(EDATE($B$3,  INT(LEFT(AH50, LEN(AH50)-1))), "modified_following"),
                     IF(RIGHT(AH50, 1) = "Y",Business_Day(EDATE($B$3,  12 * INT(LEFT(AH50, LEN(AH50)-1))), "modified_following"),IF(RIGHT(AH50, 1) = "Q",Business_Day(EDATE($B$3,  3*INT(LEFT(AH50, LEN(AH50)-1))), "modified_following"),
                    Business_Day(EDATE($B$3,  12 * INT(LEFT(AH50, FIND("Y", AH50)-1)) + INT(RIGHT(AH50, LEN(AH50) - FIND("Y", AH50)))), "modified_following") ))))), "")</f>
        <v>45107</v>
      </c>
      <c r="AJ50" s="50" t="s">
        <v>832</v>
      </c>
      <c r="AK50" s="50" t="s">
        <v>833</v>
      </c>
      <c r="AL50" s="46">
        <f>_xll.BDH(AJ50,$B$4,$B$3,$B$3)</f>
        <v>2.2100000000000002E-3</v>
      </c>
      <c r="AM50" s="46">
        <f>_xll.BDH(AK50,$B$4,$B$3,$B$3)</f>
        <v>0.999857</v>
      </c>
      <c r="AN50" s="52">
        <f>DF_ZC2(Date!$E$3,AI50,AM50,"Taux actuariels","actual/actual")</f>
        <v>2.2006503754612439E-5</v>
      </c>
      <c r="AP50" s="46"/>
      <c r="AQ50" s="46"/>
      <c r="AR50" s="46"/>
      <c r="AS50" s="47"/>
      <c r="AT50" s="47"/>
      <c r="AU50" s="47"/>
      <c r="AV50" s="48"/>
      <c r="AW50" s="48"/>
      <c r="AX50" s="46"/>
      <c r="AY50" s="49" t="s">
        <v>600</v>
      </c>
      <c r="BA50" s="50" t="s">
        <v>829</v>
      </c>
      <c r="BB50" s="51">
        <f>IFERROR(IF(RIGHT(BA50, 1) = "D", WORKDAY($B$3, INT(LEFT(BA50, LEN(BA50)-1))),
                     IF(RIGHT(BA50, 1) = "W",Business_Day($B$3 + 7 * INT(LEFT(BA50, LEN(BA50)-1)), "modified_following"),
                     IF(RIGHT(BA50, 1) = "M",Business_Day(EDATE($B$3,  INT(LEFT(BA50, LEN(BA50)-1))), "modified_following"),
                     IF(RIGHT(BA50, 1) = "Y",Business_Day(EDATE($B$3,  12 * INT(LEFT(BA50, LEN(BA50)-1))), "modified_following"),IF(RIGHT(BA50, 1) = "Q",Business_Day(EDATE($B$3,  3*INT(LEFT(BA50, LEN(BA50)-1))), "modified_following"),
                    Business_Day(EDATE($B$3,  12 * INT(LEFT(BA50, FIND("Y", BA50)-1)) + INT(RIGHT(BA50, LEN(BA50) - FIND("Y", BA50)))), "modified_following") ))))), "")</f>
        <v>45107</v>
      </c>
      <c r="BC50" s="50" t="s">
        <v>834</v>
      </c>
      <c r="BD50" s="50" t="s">
        <v>835</v>
      </c>
      <c r="BE50" s="46">
        <f>_xll.BDH(BC50,$B$4,$B$3,$B$3)</f>
        <v>0.12427000000000001</v>
      </c>
      <c r="BF50" s="46">
        <f>_xll.BDH(BD50,$B$4,$B$3,$B$3)</f>
        <v>0.99195999999999995</v>
      </c>
      <c r="BG50" s="52">
        <f>DF_ZC2(Date!$E$3,BB50,BF50,"Taux actuariels","actual/actual")</f>
        <v>1.2429588051563467E-3</v>
      </c>
      <c r="BI50" s="46"/>
      <c r="BJ50" s="46"/>
      <c r="BK50" s="46"/>
      <c r="BL50" s="47"/>
      <c r="BM50" s="47"/>
      <c r="BN50" s="47"/>
      <c r="BO50" s="48"/>
      <c r="BP50" s="48"/>
      <c r="BQ50" s="46"/>
      <c r="BR50" s="49" t="s">
        <v>600</v>
      </c>
      <c r="BT50" s="50" t="s">
        <v>829</v>
      </c>
      <c r="BU50" s="51">
        <f>IFERROR(IF(RIGHT(BT50, 1) = "D", WORKDAY($B$3, INT(LEFT(BT50, LEN(BT50)-1))),
                     IF(RIGHT(BT50, 1) = "W",Business_Day($B$3 + 7 * INT(LEFT(BT50, LEN(BT50)-1)), "modified_following"),
                     IF(RIGHT(BT50, 1) = "M",Business_Day(EDATE($B$3,  INT(LEFT(BT50, LEN(BT50)-1))), "modified_following"),
                     IF(RIGHT(BT50, 1) = "Y",Business_Day(EDATE($B$3,  12 * INT(LEFT(BT50, LEN(BT50)-1))), "modified_following"),IF(RIGHT(BT50, 1) = "Q",Business_Day(EDATE($B$3,  3*INT(LEFT(BT50, LEN(BT50)-1))), "modified_following"),
                    Business_Day(EDATE($B$3,  12 * INT(LEFT(BT50, FIND("Y", BT50)-1)) + INT(RIGHT(BT50, LEN(BT50) - FIND("Y", BT50)))), "modified_following") ))))), "")</f>
        <v>45107</v>
      </c>
      <c r="BV50" s="50" t="s">
        <v>836</v>
      </c>
      <c r="BW50" s="50" t="s">
        <v>837</v>
      </c>
      <c r="BX50" s="46">
        <f>_xll.BDH(BV50,$B$4,$B$3,$B$3)</f>
        <v>0.25391999999999998</v>
      </c>
      <c r="BY50" s="46">
        <f>_xll.BDH(BW50,$B$4,$B$3,$B$3)</f>
        <v>0.98365199999999997</v>
      </c>
      <c r="BZ50" s="52">
        <f>DF_ZC2(Date!$E$3,BU50,BY50,"Taux actuariels","actual/actual")</f>
        <v>2.5396217767947871E-3</v>
      </c>
      <c r="CB50" s="46"/>
      <c r="CC50" s="46"/>
      <c r="CD50" s="46"/>
      <c r="CE50" s="47"/>
      <c r="CF50" s="47"/>
      <c r="CG50" s="47"/>
      <c r="CH50" s="48"/>
      <c r="CI50" s="48"/>
      <c r="CJ50" s="46"/>
      <c r="CK50" s="49" t="s">
        <v>600</v>
      </c>
      <c r="CL50" s="52" t="s">
        <v>600</v>
      </c>
      <c r="CN50" s="50" t="s">
        <v>829</v>
      </c>
      <c r="CO50" s="51">
        <f>IFERROR(IF(RIGHT(CN50, 1) = "D", WORKDAY($B$3, INT(LEFT(CN50, LEN(CN50)-1))),
                     IF(RIGHT(CN50, 1) = "W",Business_Day($B$3 + 7 * INT(LEFT(CN50, LEN(CN50)-1)), "modified_following"),
                     IF(RIGHT(CN50, 1) = "M",Business_Day(EDATE($B$3,  INT(LEFT(CN50, LEN(CN50)-1))), "modified_following"),
                     IF(RIGHT(CN50, 1) = "Y",Business_Day(EDATE($B$3,  12 * INT(LEFT(CN50, LEN(CN50)-1))), "modified_following"),IF(RIGHT(CN50, 1) = "Q",Business_Day(EDATE($B$3,  3*INT(LEFT(CN50, LEN(CN50)-1))), "modified_following"),
                    Business_Day(EDATE($B$3,  12 * INT(LEFT(CN50, FIND("Y", CN50)-1)) + INT(RIGHT(CN50, LEN(CN50) - FIND("Y", CN50)))), "modified_following") ))))), "")</f>
        <v>45107</v>
      </c>
      <c r="CP50" s="50" t="s">
        <v>838</v>
      </c>
      <c r="CQ50" s="50" t="s">
        <v>839</v>
      </c>
      <c r="CR50" s="46">
        <f>_xll.BDH(CP50,$B$4,$B$3,$B$3)</f>
        <v>0.38179000000000002</v>
      </c>
      <c r="CS50" s="46">
        <f>_xll.BDH(CQ50,$B$4,$B$3,$B$3)</f>
        <v>0.97553500000000004</v>
      </c>
      <c r="CT50" s="52">
        <f>DF_ZC2(Date!$E$3,CO50,CS50,"Taux actuariels","actual/actual")</f>
        <v>3.8187372942299902E-3</v>
      </c>
      <c r="CZ50" s="54" t="e">
        <v>#N/A</v>
      </c>
      <c r="DA50" s="55" t="e">
        <v>#N/A</v>
      </c>
      <c r="DC50" s="54" t="e">
        <v>#N/A</v>
      </c>
      <c r="DD50" s="55" t="e">
        <v>#N/A</v>
      </c>
      <c r="DF50" s="54" t="e">
        <v>#N/A</v>
      </c>
      <c r="DG50" s="55" t="e">
        <v>#N/A</v>
      </c>
      <c r="DI50" s="54" t="e">
        <v>#N/A</v>
      </c>
      <c r="DJ50" s="55" t="e">
        <v>#N/A</v>
      </c>
      <c r="DN50" s="58" t="e">
        <v>#N/A</v>
      </c>
      <c r="DO50" t="e">
        <v>#N/A</v>
      </c>
      <c r="DQ50" s="58" t="e">
        <v>#N/A</v>
      </c>
      <c r="DR50" t="e">
        <v>#N/A</v>
      </c>
      <c r="DT50" s="58" t="e">
        <v>#N/A</v>
      </c>
      <c r="DU50" t="e">
        <v>#N/A</v>
      </c>
      <c r="DW50" s="58" t="e">
        <v>#N/A</v>
      </c>
      <c r="DX50" t="e">
        <v>#N/A</v>
      </c>
      <c r="DZ50" s="58" t="e">
        <v>#N/A</v>
      </c>
      <c r="EA50" t="e">
        <v>#N/A</v>
      </c>
      <c r="EC50" s="58" t="e">
        <v>#N/A</v>
      </c>
      <c r="ED50" t="e">
        <v>#N/A</v>
      </c>
      <c r="EV50" s="58" t="e">
        <v>#N/A</v>
      </c>
      <c r="EW50" t="e">
        <v>#N/A</v>
      </c>
      <c r="EY50" s="58" t="e">
        <v>#N/A</v>
      </c>
      <c r="EZ50" t="e">
        <v>#N/A</v>
      </c>
      <c r="FB50" s="58" t="e">
        <v>#N/A</v>
      </c>
      <c r="FC50" t="e">
        <v>#N/A</v>
      </c>
      <c r="FE50" s="58" t="e">
        <v>#N/A</v>
      </c>
      <c r="FF50" t="e">
        <v>#N/A</v>
      </c>
      <c r="FH50" s="58" t="e">
        <v>#N/A</v>
      </c>
      <c r="FI50" t="e">
        <v>#N/A</v>
      </c>
      <c r="GC50" s="58" t="e">
        <v>#N/A</v>
      </c>
      <c r="GD50" t="e">
        <v>#N/A</v>
      </c>
      <c r="GF50" s="58" t="e">
        <v>#N/A</v>
      </c>
      <c r="GG50" t="e">
        <v>#N/A</v>
      </c>
      <c r="GI50" s="58" t="e">
        <v>#N/A</v>
      </c>
      <c r="GJ50" t="e">
        <v>#N/A</v>
      </c>
      <c r="GL50" s="58" t="e">
        <v>#N/A</v>
      </c>
      <c r="GM50" t="e">
        <v>#N/A</v>
      </c>
      <c r="GO50" s="58" t="e">
        <v>#N/A</v>
      </c>
      <c r="GP50" t="e">
        <v>#N/A</v>
      </c>
    </row>
    <row r="51" spans="3:198" x14ac:dyDescent="0.25">
      <c r="C51" s="46"/>
      <c r="D51" s="46"/>
      <c r="E51" s="46"/>
      <c r="F51" s="47"/>
      <c r="G51" s="47"/>
      <c r="H51" s="47"/>
      <c r="I51" s="48"/>
      <c r="J51" s="48"/>
      <c r="K51" s="46"/>
      <c r="L51" s="49" t="s">
        <v>600</v>
      </c>
      <c r="N51" s="50" t="s">
        <v>840</v>
      </c>
      <c r="O51" s="51">
        <f>IFERROR(IF(RIGHT(N51, 1) = "D", WORKDAY($B$3, INT(LEFT(N51, LEN(N51)-1))),
                     IF(RIGHT(N51, 1) = "W",Business_Day($B$3 + 7 * INT(LEFT(N51, LEN(N51)-1)), "modified_following"),
                     IF(RIGHT(N51, 1) = "M",Business_Day(EDATE($B$3,  INT(LEFT(N51, LEN(N51)-1))), "modified_following"),
                     IF(RIGHT(N51, 1) = "Y",Business_Day(EDATE($B$3,  12 * INT(LEFT(N51, LEN(N51)-1))), "modified_following"),IF(RIGHT(N51, 1) = "Q",Business_Day(EDATE($B$3,  3*INT(LEFT(N51, LEN(N51)-1))), "modified_following"),
                    Business_Day(EDATE($B$3,  12 * INT(LEFT(N51, FIND("Y", N51)-1)) + INT(RIGHT(N51, LEN(N51) - FIND("Y", N51)))), "modified_following") ))))), "")</f>
        <v>45198</v>
      </c>
      <c r="P51" s="50" t="s">
        <v>841</v>
      </c>
      <c r="Q51" s="50" t="s">
        <v>842</v>
      </c>
      <c r="R51" s="46">
        <f>_xll.BDH(P51,$B$4,$B$3,$B$3)</f>
        <v>4.02E-2</v>
      </c>
      <c r="S51" s="46">
        <f>_xll.BDH(Q51,$B$4,$B$3,$B$3)</f>
        <v>0.99725299999999995</v>
      </c>
      <c r="T51" s="52">
        <f>DF_ZC2(Date!$E$3,O51,S51,"Taux actuariels","actual/actual")</f>
        <v>4.077310499601694E-4</v>
      </c>
      <c r="W51" s="46"/>
      <c r="X51" s="46"/>
      <c r="Y51" s="46"/>
      <c r="Z51" s="47"/>
      <c r="AA51" s="47"/>
      <c r="AB51" s="47"/>
      <c r="AC51" s="48"/>
      <c r="AD51" s="48"/>
      <c r="AE51" s="46"/>
      <c r="AF51" s="49" t="s">
        <v>600</v>
      </c>
      <c r="AH51" s="50" t="s">
        <v>840</v>
      </c>
      <c r="AI51" s="51">
        <f>IFERROR(IF(RIGHT(AH51, 1) = "D", WORKDAY($B$3, INT(LEFT(AH51, LEN(AH51)-1))),
                     IF(RIGHT(AH51, 1) = "W",Business_Day($B$3 + 7 * INT(LEFT(AH51, LEN(AH51)-1)), "modified_following"),
                     IF(RIGHT(AH51, 1) = "M",Business_Day(EDATE($B$3,  INT(LEFT(AH51, LEN(AH51)-1))), "modified_following"),
                     IF(RIGHT(AH51, 1) = "Y",Business_Day(EDATE($B$3,  12 * INT(LEFT(AH51, LEN(AH51)-1))), "modified_following"),IF(RIGHT(AH51, 1) = "Q",Business_Day(EDATE($B$3,  3*INT(LEFT(AH51, LEN(AH51)-1))), "modified_following"),
                    Business_Day(EDATE($B$3,  12 * INT(LEFT(AH51, FIND("Y", AH51)-1)) + INT(RIGHT(AH51, LEN(AH51) - FIND("Y", AH51)))), "modified_following") ))))), "")</f>
        <v>45198</v>
      </c>
      <c r="AJ51" s="50" t="s">
        <v>843</v>
      </c>
      <c r="AK51" s="50" t="s">
        <v>844</v>
      </c>
      <c r="AL51" s="46">
        <f>_xll.BDH(AJ51,$B$4,$B$3,$B$3)</f>
        <v>3.44E-2</v>
      </c>
      <c r="AM51" s="46">
        <f>_xll.BDH(AK51,$B$4,$B$3,$B$3)</f>
        <v>0.99768199999999996</v>
      </c>
      <c r="AN51" s="52">
        <f>DF_ZC2(Date!$E$3,AI51,AM51,"Taux actuariels","actual/actual")</f>
        <v>3.4397063130797711E-4</v>
      </c>
      <c r="AP51" s="46"/>
      <c r="AQ51" s="46"/>
      <c r="AR51" s="46"/>
      <c r="AS51" s="47"/>
      <c r="AT51" s="47"/>
      <c r="AU51" s="47"/>
      <c r="AV51" s="48"/>
      <c r="AW51" s="48"/>
      <c r="AX51" s="46"/>
      <c r="AY51" s="49" t="s">
        <v>600</v>
      </c>
      <c r="BA51" s="50" t="s">
        <v>840</v>
      </c>
      <c r="BB51" s="51">
        <f>IFERROR(IF(RIGHT(BA51, 1) = "D", WORKDAY($B$3, INT(LEFT(BA51, LEN(BA51)-1))),
                     IF(RIGHT(BA51, 1) = "W",Business_Day($B$3 + 7 * INT(LEFT(BA51, LEN(BA51)-1)), "modified_following"),
                     IF(RIGHT(BA51, 1) = "M",Business_Day(EDATE($B$3,  INT(LEFT(BA51, LEN(BA51)-1))), "modified_following"),
                     IF(RIGHT(BA51, 1) = "Y",Business_Day(EDATE($B$3,  12 * INT(LEFT(BA51, LEN(BA51)-1))), "modified_following"),IF(RIGHT(BA51, 1) = "Q",Business_Day(EDATE($B$3,  3*INT(LEFT(BA51, LEN(BA51)-1))), "modified_following"),
                    Business_Day(EDATE($B$3,  12 * INT(LEFT(BA51, FIND("Y", BA51)-1)) + INT(RIGHT(BA51, LEN(BA51) - FIND("Y", BA51)))), "modified_following") ))))), "")</f>
        <v>45198</v>
      </c>
      <c r="BC51" s="50" t="s">
        <v>845</v>
      </c>
      <c r="BD51" s="50" t="s">
        <v>846</v>
      </c>
      <c r="BE51" s="46">
        <f>_xll.BDH(BC51,$B$4,$B$3,$B$3)</f>
        <v>0.15673000000000001</v>
      </c>
      <c r="BF51" s="46">
        <f>_xll.BDH(BD51,$B$4,$B$3,$B$3)</f>
        <v>0.98948499999999995</v>
      </c>
      <c r="BG51" s="52">
        <f>DF_ZC2(Date!$E$3,BB51,BF51,"Taux actuariels","actual/actual")</f>
        <v>1.5677336153354648E-3</v>
      </c>
      <c r="BI51" s="46"/>
      <c r="BJ51" s="46"/>
      <c r="BK51" s="46"/>
      <c r="BL51" s="47"/>
      <c r="BM51" s="47"/>
      <c r="BN51" s="47"/>
      <c r="BO51" s="48"/>
      <c r="BP51" s="48"/>
      <c r="BQ51" s="46"/>
      <c r="BR51" s="49" t="s">
        <v>600</v>
      </c>
      <c r="BT51" s="50" t="s">
        <v>840</v>
      </c>
      <c r="BU51" s="51">
        <f>IFERROR(IF(RIGHT(BT51, 1) = "D", WORKDAY($B$3, INT(LEFT(BT51, LEN(BT51)-1))),
                     IF(RIGHT(BT51, 1) = "W",Business_Day($B$3 + 7 * INT(LEFT(BT51, LEN(BT51)-1)), "modified_following"),
                     IF(RIGHT(BT51, 1) = "M",Business_Day(EDATE($B$3,  INT(LEFT(BT51, LEN(BT51)-1))), "modified_following"),
                     IF(RIGHT(BT51, 1) = "Y",Business_Day(EDATE($B$3,  12 * INT(LEFT(BT51, LEN(BT51)-1))), "modified_following"),IF(RIGHT(BT51, 1) = "Q",Business_Day(EDATE($B$3,  3*INT(LEFT(BT51, LEN(BT51)-1))), "modified_following"),
                    Business_Day(EDATE($B$3,  12 * INT(LEFT(BT51, FIND("Y", BT51)-1)) + INT(RIGHT(BT51, LEN(BT51) - FIND("Y", BT51)))), "modified_following") ))))), "")</f>
        <v>45198</v>
      </c>
      <c r="BV51" s="50" t="s">
        <v>847</v>
      </c>
      <c r="BW51" s="50" t="s">
        <v>848</v>
      </c>
      <c r="BX51" s="46">
        <f>_xll.BDH(BV51,$B$4,$B$3,$B$3)</f>
        <v>0.28536</v>
      </c>
      <c r="BY51" s="46">
        <f>_xll.BDH(BW51,$B$4,$B$3,$B$3)</f>
        <v>0.98094899999999996</v>
      </c>
      <c r="BZ51" s="52">
        <f>DF_ZC2(Date!$E$3,BU51,BY51,"Taux actuariels","actual/actual")</f>
        <v>2.8545417789986871E-3</v>
      </c>
      <c r="CB51" s="46"/>
      <c r="CC51" s="46"/>
      <c r="CD51" s="46"/>
      <c r="CE51" s="47"/>
      <c r="CF51" s="47"/>
      <c r="CG51" s="47"/>
      <c r="CH51" s="48"/>
      <c r="CI51" s="48"/>
      <c r="CJ51" s="46"/>
      <c r="CK51" s="49" t="s">
        <v>600</v>
      </c>
      <c r="CL51" s="52" t="s">
        <v>600</v>
      </c>
      <c r="CN51" s="50" t="s">
        <v>840</v>
      </c>
      <c r="CO51" s="51">
        <f>IFERROR(IF(RIGHT(CN51, 1) = "D", WORKDAY($B$3, INT(LEFT(CN51, LEN(CN51)-1))),
                     IF(RIGHT(CN51, 1) = "W",Business_Day($B$3 + 7 * INT(LEFT(CN51, LEN(CN51)-1)), "modified_following"),
                     IF(RIGHT(CN51, 1) = "M",Business_Day(EDATE($B$3,  INT(LEFT(CN51, LEN(CN51)-1))), "modified_following"),
                     IF(RIGHT(CN51, 1) = "Y",Business_Day(EDATE($B$3,  12 * INT(LEFT(CN51, LEN(CN51)-1))), "modified_following"),IF(RIGHT(CN51, 1) = "Q",Business_Day(EDATE($B$3,  3*INT(LEFT(CN51, LEN(CN51)-1))), "modified_following"),
                    Business_Day(EDATE($B$3,  12 * INT(LEFT(CN51, FIND("Y", CN51)-1)) + INT(RIGHT(CN51, LEN(CN51) - FIND("Y", CN51)))), "modified_following") ))))), "")</f>
        <v>45198</v>
      </c>
      <c r="CP51" s="50" t="s">
        <v>849</v>
      </c>
      <c r="CQ51" s="50" t="s">
        <v>850</v>
      </c>
      <c r="CR51" s="46">
        <f>_xll.BDH(CP51,$B$4,$B$3,$B$3)</f>
        <v>0.41233999999999998</v>
      </c>
      <c r="CS51" s="46">
        <f>_xll.BDH(CQ51,$B$4,$B$3,$B$3)</f>
        <v>0.972607</v>
      </c>
      <c r="CT51" s="52">
        <f>DF_ZC2(Date!$E$3,CO51,CS51,"Taux actuariels","actual/actual")</f>
        <v>4.1245869701969085E-3</v>
      </c>
      <c r="CZ51" s="54" t="e">
        <v>#N/A</v>
      </c>
      <c r="DA51" s="55" t="e">
        <v>#N/A</v>
      </c>
      <c r="DC51" s="54" t="e">
        <v>#N/A</v>
      </c>
      <c r="DD51" s="55" t="e">
        <v>#N/A</v>
      </c>
      <c r="DF51" s="54" t="e">
        <v>#N/A</v>
      </c>
      <c r="DG51" s="55" t="e">
        <v>#N/A</v>
      </c>
      <c r="DI51" s="54" t="e">
        <v>#N/A</v>
      </c>
      <c r="DJ51" s="55" t="e">
        <v>#N/A</v>
      </c>
      <c r="DN51" s="58" t="e">
        <v>#N/A</v>
      </c>
      <c r="DO51" t="e">
        <v>#N/A</v>
      </c>
      <c r="DQ51" s="58" t="e">
        <v>#N/A</v>
      </c>
      <c r="DR51" t="e">
        <v>#N/A</v>
      </c>
      <c r="DT51" s="58" t="e">
        <v>#N/A</v>
      </c>
      <c r="DU51" t="e">
        <v>#N/A</v>
      </c>
      <c r="DW51" s="58" t="e">
        <v>#N/A</v>
      </c>
      <c r="DX51" t="e">
        <v>#N/A</v>
      </c>
      <c r="DZ51" s="58" t="e">
        <v>#N/A</v>
      </c>
      <c r="EA51" t="e">
        <v>#N/A</v>
      </c>
      <c r="EC51" s="58" t="e">
        <v>#N/A</v>
      </c>
      <c r="ED51" t="e">
        <v>#N/A</v>
      </c>
      <c r="EV51" s="58" t="e">
        <v>#N/A</v>
      </c>
      <c r="EW51" t="e">
        <v>#N/A</v>
      </c>
      <c r="EY51" s="58" t="e">
        <v>#N/A</v>
      </c>
      <c r="EZ51" t="e">
        <v>#N/A</v>
      </c>
      <c r="FB51" s="58" t="e">
        <v>#N/A</v>
      </c>
      <c r="FC51" t="e">
        <v>#N/A</v>
      </c>
      <c r="FE51" s="58" t="e">
        <v>#N/A</v>
      </c>
      <c r="FF51" t="e">
        <v>#N/A</v>
      </c>
      <c r="FH51" s="58" t="e">
        <v>#N/A</v>
      </c>
      <c r="FI51" t="e">
        <v>#N/A</v>
      </c>
      <c r="GC51" s="58" t="e">
        <v>#N/A</v>
      </c>
      <c r="GD51" t="e">
        <v>#N/A</v>
      </c>
      <c r="GF51" s="58" t="e">
        <v>#N/A</v>
      </c>
      <c r="GG51" t="e">
        <v>#N/A</v>
      </c>
      <c r="GI51" s="58" t="e">
        <v>#N/A</v>
      </c>
      <c r="GJ51" t="e">
        <v>#N/A</v>
      </c>
      <c r="GL51" s="58" t="e">
        <v>#N/A</v>
      </c>
      <c r="GM51" t="e">
        <v>#N/A</v>
      </c>
      <c r="GO51" s="58" t="e">
        <v>#N/A</v>
      </c>
      <c r="GP51" t="e">
        <v>#N/A</v>
      </c>
    </row>
    <row r="52" spans="3:198" x14ac:dyDescent="0.25">
      <c r="C52" s="46"/>
      <c r="D52" s="46"/>
      <c r="E52" s="46"/>
      <c r="F52" s="47"/>
      <c r="G52" s="47"/>
      <c r="H52" s="47"/>
      <c r="I52" s="48"/>
      <c r="J52" s="48"/>
      <c r="K52" s="46"/>
      <c r="L52" s="49" t="s">
        <v>600</v>
      </c>
      <c r="N52" s="50" t="s">
        <v>851</v>
      </c>
      <c r="O52" s="51">
        <f>IFERROR(IF(RIGHT(N52, 1) = "D", WORKDAY($B$3, INT(LEFT(N52, LEN(N52)-1))),
                     IF(RIGHT(N52, 1) = "W",Business_Day($B$3 + 7 * INT(LEFT(N52, LEN(N52)-1)), "modified_following"),
                     IF(RIGHT(N52, 1) = "M",Business_Day(EDATE($B$3,  INT(LEFT(N52, LEN(N52)-1))), "modified_following"),
                     IF(RIGHT(N52, 1) = "Y",Business_Day(EDATE($B$3,  12 * INT(LEFT(N52, LEN(N52)-1))), "modified_following"),IF(RIGHT(N52, 1) = "Q",Business_Day(EDATE($B$3,  3*INT(LEFT(N52, LEN(N52)-1))), "modified_following"),
                    Business_Day(EDATE($B$3,  12 * INT(LEFT(N52, FIND("Y", N52)-1)) + INT(RIGHT(N52, LEN(N52) - FIND("Y", N52)))), "modified_following") ))))), "")</f>
        <v>45289</v>
      </c>
      <c r="P52" s="50" t="s">
        <v>852</v>
      </c>
      <c r="Q52" s="50" t="s">
        <v>853</v>
      </c>
      <c r="R52" s="46">
        <f>_xll.BDH(P52,$B$4,$B$3,$B$3)</f>
        <v>7.1569999999999995E-2</v>
      </c>
      <c r="S52" s="46">
        <f>_xll.BDH(Q52,$B$4,$B$3,$B$3)</f>
        <v>0.99493299999999996</v>
      </c>
      <c r="T52" s="52">
        <f>DF_ZC2(Date!$E$3,O52,S52,"Taux actuariels","actual/actual")</f>
        <v>7.2624653760078317E-4</v>
      </c>
      <c r="W52" s="46"/>
      <c r="X52" s="46"/>
      <c r="Y52" s="46"/>
      <c r="Z52" s="47"/>
      <c r="AA52" s="47"/>
      <c r="AB52" s="47"/>
      <c r="AC52" s="48"/>
      <c r="AD52" s="48"/>
      <c r="AE52" s="46"/>
      <c r="AF52" s="49" t="s">
        <v>600</v>
      </c>
      <c r="AH52" s="50" t="s">
        <v>851</v>
      </c>
      <c r="AI52" s="51">
        <f>IFERROR(IF(RIGHT(AH52, 1) = "D", WORKDAY($B$3, INT(LEFT(AH52, LEN(AH52)-1))),
                     IF(RIGHT(AH52, 1) = "W",Business_Day($B$3 + 7 * INT(LEFT(AH52, LEN(AH52)-1)), "modified_following"),
                     IF(RIGHT(AH52, 1) = "M",Business_Day(EDATE($B$3,  INT(LEFT(AH52, LEN(AH52)-1))), "modified_following"),
                     IF(RIGHT(AH52, 1) = "Y",Business_Day(EDATE($B$3,  12 * INT(LEFT(AH52, LEN(AH52)-1))), "modified_following"),IF(RIGHT(AH52, 1) = "Q",Business_Day(EDATE($B$3,  3*INT(LEFT(AH52, LEN(AH52)-1))), "modified_following"),
                    Business_Day(EDATE($B$3,  12 * INT(LEFT(AH52, FIND("Y", AH52)-1)) + INT(RIGHT(AH52, LEN(AH52) - FIND("Y", AH52)))), "modified_following") ))))), "")</f>
        <v>45289</v>
      </c>
      <c r="AJ52" s="50" t="s">
        <v>854</v>
      </c>
      <c r="AK52" s="50" t="s">
        <v>855</v>
      </c>
      <c r="AL52" s="46">
        <f>_xll.BDH(AJ52,$B$4,$B$3,$B$3)</f>
        <v>6.6540000000000002E-2</v>
      </c>
      <c r="AM52" s="46">
        <f>_xll.BDH(AK52,$B$4,$B$3,$B$3)</f>
        <v>0.99535499999999999</v>
      </c>
      <c r="AN52" s="52">
        <f>DF_ZC2(Date!$E$3,AI52,AM52,"Taux actuariels","actual/actual")</f>
        <v>6.6560062162746014E-4</v>
      </c>
      <c r="AP52" s="46"/>
      <c r="AQ52" s="46"/>
      <c r="AR52" s="46"/>
      <c r="AS52" s="47"/>
      <c r="AT52" s="47"/>
      <c r="AU52" s="47"/>
      <c r="AV52" s="48"/>
      <c r="AW52" s="48"/>
      <c r="AX52" s="46"/>
      <c r="AY52" s="49" t="s">
        <v>600</v>
      </c>
      <c r="BA52" s="50" t="s">
        <v>851</v>
      </c>
      <c r="BB52" s="51">
        <f>IFERROR(IF(RIGHT(BA52, 1) = "D", WORKDAY($B$3, INT(LEFT(BA52, LEN(BA52)-1))),
                     IF(RIGHT(BA52, 1) = "W",Business_Day($B$3 + 7 * INT(LEFT(BA52, LEN(BA52)-1)), "modified_following"),
                     IF(RIGHT(BA52, 1) = "M",Business_Day(EDATE($B$3,  INT(LEFT(BA52, LEN(BA52)-1))), "modified_following"),
                     IF(RIGHT(BA52, 1) = "Y",Business_Day(EDATE($B$3,  12 * INT(LEFT(BA52, LEN(BA52)-1))), "modified_following"),IF(RIGHT(BA52, 1) = "Q",Business_Day(EDATE($B$3,  3*INT(LEFT(BA52, LEN(BA52)-1))), "modified_following"),
                    Business_Day(EDATE($B$3,  12 * INT(LEFT(BA52, FIND("Y", BA52)-1)) + INT(RIGHT(BA52, LEN(BA52) - FIND("Y", BA52)))), "modified_following") ))))), "")</f>
        <v>45289</v>
      </c>
      <c r="BC52" s="50" t="s">
        <v>856</v>
      </c>
      <c r="BD52" s="50" t="s">
        <v>857</v>
      </c>
      <c r="BE52" s="46">
        <f>_xll.BDH(BC52,$B$4,$B$3,$B$3)</f>
        <v>0.18911</v>
      </c>
      <c r="BF52" s="46">
        <f>_xll.BDH(BD52,$B$4,$B$3,$B$3)</f>
        <v>0.98686200000000002</v>
      </c>
      <c r="BG52" s="52">
        <f>DF_ZC2(Date!$E$3,BB52,BF52,"Taux actuariels","actual/actual")</f>
        <v>1.8918263122937873E-3</v>
      </c>
      <c r="BI52" s="46"/>
      <c r="BJ52" s="46"/>
      <c r="BK52" s="46"/>
      <c r="BL52" s="47"/>
      <c r="BM52" s="47"/>
      <c r="BN52" s="47"/>
      <c r="BO52" s="48"/>
      <c r="BP52" s="48"/>
      <c r="BQ52" s="46"/>
      <c r="BR52" s="49" t="s">
        <v>600</v>
      </c>
      <c r="BT52" s="50" t="s">
        <v>851</v>
      </c>
      <c r="BU52" s="51">
        <f>IFERROR(IF(RIGHT(BT52, 1) = "D", WORKDAY($B$3, INT(LEFT(BT52, LEN(BT52)-1))),
                     IF(RIGHT(BT52, 1) = "W",Business_Day($B$3 + 7 * INT(LEFT(BT52, LEN(BT52)-1)), "modified_following"),
                     IF(RIGHT(BT52, 1) = "M",Business_Day(EDATE($B$3,  INT(LEFT(BT52, LEN(BT52)-1))), "modified_following"),
                     IF(RIGHT(BT52, 1) = "Y",Business_Day(EDATE($B$3,  12 * INT(LEFT(BT52, LEN(BT52)-1))), "modified_following"),IF(RIGHT(BT52, 1) = "Q",Business_Day(EDATE($B$3,  3*INT(LEFT(BT52, LEN(BT52)-1))), "modified_following"),
                    Business_Day(EDATE($B$3,  12 * INT(LEFT(BT52, FIND("Y", BT52)-1)) + INT(RIGHT(BT52, LEN(BT52) - FIND("Y", BT52)))), "modified_following") ))))), "")</f>
        <v>45289</v>
      </c>
      <c r="BV52" s="50" t="s">
        <v>858</v>
      </c>
      <c r="BW52" s="50" t="s">
        <v>859</v>
      </c>
      <c r="BX52" s="46">
        <f>_xll.BDH(BV52,$B$4,$B$3,$B$3)</f>
        <v>0.31672</v>
      </c>
      <c r="BY52" s="46">
        <f>_xll.BDH(BW52,$B$4,$B$3,$B$3)</f>
        <v>0.97810799999999998</v>
      </c>
      <c r="BZ52" s="52">
        <f>DF_ZC2(Date!$E$3,BU52,BY52,"Taux actuariels","actual/actual")</f>
        <v>3.1684231387658635E-3</v>
      </c>
      <c r="CB52" s="46"/>
      <c r="CC52" s="46"/>
      <c r="CD52" s="46"/>
      <c r="CE52" s="47"/>
      <c r="CF52" s="47"/>
      <c r="CG52" s="47"/>
      <c r="CH52" s="48"/>
      <c r="CI52" s="48"/>
      <c r="CJ52" s="46"/>
      <c r="CK52" s="49" t="s">
        <v>600</v>
      </c>
      <c r="CL52" s="52" t="s">
        <v>600</v>
      </c>
      <c r="CN52" s="50" t="s">
        <v>851</v>
      </c>
      <c r="CO52" s="51">
        <f>IFERROR(IF(RIGHT(CN52, 1) = "D", WORKDAY($B$3, INT(LEFT(CN52, LEN(CN52)-1))),
                     IF(RIGHT(CN52, 1) = "W",Business_Day($B$3 + 7 * INT(LEFT(CN52, LEN(CN52)-1)), "modified_following"),
                     IF(RIGHT(CN52, 1) = "M",Business_Day(EDATE($B$3,  INT(LEFT(CN52, LEN(CN52)-1))), "modified_following"),
                     IF(RIGHT(CN52, 1) = "Y",Business_Day(EDATE($B$3,  12 * INT(LEFT(CN52, LEN(CN52)-1))), "modified_following"),IF(RIGHT(CN52, 1) = "Q",Business_Day(EDATE($B$3,  3*INT(LEFT(CN52, LEN(CN52)-1))), "modified_following"),
                    Business_Day(EDATE($B$3,  12 * INT(LEFT(CN52, FIND("Y", CN52)-1)) + INT(RIGHT(CN52, LEN(CN52) - FIND("Y", CN52)))), "modified_following") ))))), "")</f>
        <v>45289</v>
      </c>
      <c r="CP52" s="50" t="s">
        <v>860</v>
      </c>
      <c r="CQ52" s="50" t="s">
        <v>861</v>
      </c>
      <c r="CR52" s="46">
        <f>_xll.BDH(CP52,$B$4,$B$3,$B$3)</f>
        <v>0.44278000000000001</v>
      </c>
      <c r="CS52" s="46">
        <f>_xll.BDH(CQ52,$B$4,$B$3,$B$3)</f>
        <v>0.96954700000000005</v>
      </c>
      <c r="CT52" s="52">
        <f>DF_ZC2(Date!$E$3,CO52,CS52,"Taux actuariels","actual/actual")</f>
        <v>4.4295676668750783E-3</v>
      </c>
      <c r="CZ52" s="54" t="e">
        <v>#N/A</v>
      </c>
      <c r="DA52" s="55" t="e">
        <v>#N/A</v>
      </c>
      <c r="DC52" s="54" t="e">
        <v>#N/A</v>
      </c>
      <c r="DD52" s="55" t="e">
        <v>#N/A</v>
      </c>
      <c r="DF52" s="54" t="e">
        <v>#N/A</v>
      </c>
      <c r="DG52" s="55" t="e">
        <v>#N/A</v>
      </c>
      <c r="DI52" s="54" t="e">
        <v>#N/A</v>
      </c>
      <c r="DJ52" s="55" t="e">
        <v>#N/A</v>
      </c>
      <c r="DN52" s="58" t="e">
        <v>#N/A</v>
      </c>
      <c r="DO52" t="e">
        <v>#N/A</v>
      </c>
      <c r="DQ52" s="58" t="e">
        <v>#N/A</v>
      </c>
      <c r="DR52" t="e">
        <v>#N/A</v>
      </c>
      <c r="DT52" s="58" t="e">
        <v>#N/A</v>
      </c>
      <c r="DU52" t="e">
        <v>#N/A</v>
      </c>
      <c r="DW52" s="58" t="e">
        <v>#N/A</v>
      </c>
      <c r="DX52" t="e">
        <v>#N/A</v>
      </c>
      <c r="DZ52" s="58" t="e">
        <v>#N/A</v>
      </c>
      <c r="EA52" t="e">
        <v>#N/A</v>
      </c>
      <c r="EC52" s="58" t="e">
        <v>#N/A</v>
      </c>
      <c r="ED52" t="e">
        <v>#N/A</v>
      </c>
      <c r="EV52" s="58" t="e">
        <v>#N/A</v>
      </c>
      <c r="EW52" t="e">
        <v>#N/A</v>
      </c>
      <c r="EY52" s="58" t="e">
        <v>#N/A</v>
      </c>
      <c r="EZ52" t="e">
        <v>#N/A</v>
      </c>
      <c r="FB52" s="58" t="e">
        <v>#N/A</v>
      </c>
      <c r="FC52" t="e">
        <v>#N/A</v>
      </c>
      <c r="FE52" s="58" t="e">
        <v>#N/A</v>
      </c>
      <c r="FF52" t="e">
        <v>#N/A</v>
      </c>
      <c r="FH52" s="58" t="e">
        <v>#N/A</v>
      </c>
      <c r="FI52" t="e">
        <v>#N/A</v>
      </c>
      <c r="GC52" s="58" t="e">
        <v>#N/A</v>
      </c>
      <c r="GD52" t="e">
        <v>#N/A</v>
      </c>
      <c r="GF52" s="58" t="e">
        <v>#N/A</v>
      </c>
      <c r="GG52" t="e">
        <v>#N/A</v>
      </c>
      <c r="GI52" s="58" t="e">
        <v>#N/A</v>
      </c>
      <c r="GJ52" t="e">
        <v>#N/A</v>
      </c>
      <c r="GL52" s="58" t="e">
        <v>#N/A</v>
      </c>
      <c r="GM52" t="e">
        <v>#N/A</v>
      </c>
      <c r="GO52" s="58" t="e">
        <v>#N/A</v>
      </c>
      <c r="GP52" t="e">
        <v>#N/A</v>
      </c>
    </row>
    <row r="53" spans="3:198" x14ac:dyDescent="0.25">
      <c r="C53" s="46"/>
      <c r="D53" s="46"/>
      <c r="E53" s="46"/>
      <c r="F53" s="47"/>
      <c r="G53" s="47"/>
      <c r="H53" s="47"/>
      <c r="I53" s="48"/>
      <c r="J53" s="48"/>
      <c r="K53" s="46"/>
      <c r="L53" s="49" t="s">
        <v>600</v>
      </c>
      <c r="N53" s="50" t="s">
        <v>862</v>
      </c>
      <c r="O53" s="51">
        <f>IFERROR(IF(RIGHT(N53, 1) = "D", WORKDAY($B$3, INT(LEFT(N53, LEN(N53)-1))),
                     IF(RIGHT(N53, 1) = "W",Business_Day($B$3 + 7 * INT(LEFT(N53, LEN(N53)-1)), "modified_following"),
                     IF(RIGHT(N53, 1) = "M",Business_Day(EDATE($B$3,  INT(LEFT(N53, LEN(N53)-1))), "modified_following"),
                     IF(RIGHT(N53, 1) = "Y",Business_Day(EDATE($B$3,  12 * INT(LEFT(N53, LEN(N53)-1))), "modified_following"),IF(RIGHT(N53, 1) = "Q",Business_Day(EDATE($B$3,  3*INT(LEFT(N53, LEN(N53)-1))), "modified_following"),
                    Business_Day(EDATE($B$3,  12 * INT(LEFT(N53, FIND("Y", N53)-1)) + INT(RIGHT(N53, LEN(N53) - FIND("Y", N53)))), "modified_following") ))))), "")</f>
        <v>45380</v>
      </c>
      <c r="P53" s="50" t="s">
        <v>863</v>
      </c>
      <c r="Q53" s="50" t="s">
        <v>864</v>
      </c>
      <c r="R53" s="46">
        <f>_xll.BDH(P53,$B$4,$B$3,$B$3)</f>
        <v>0.10353999999999999</v>
      </c>
      <c r="S53" s="46">
        <f>_xll.BDH(Q53,$B$4,$B$3,$B$3)</f>
        <v>0.99241999999999997</v>
      </c>
      <c r="T53" s="52">
        <f>DF_ZC2(Date!$E$3,O53,S53,"Taux actuariels","actual/actual")</f>
        <v>1.05064503989305E-3</v>
      </c>
      <c r="W53" s="46"/>
      <c r="X53" s="46"/>
      <c r="Y53" s="46"/>
      <c r="Z53" s="47"/>
      <c r="AA53" s="47"/>
      <c r="AB53" s="47"/>
      <c r="AC53" s="48"/>
      <c r="AD53" s="48"/>
      <c r="AE53" s="46"/>
      <c r="AF53" s="49" t="s">
        <v>600</v>
      </c>
      <c r="AH53" s="50" t="s">
        <v>862</v>
      </c>
      <c r="AI53" s="51">
        <f>IFERROR(IF(RIGHT(AH53, 1) = "D", WORKDAY($B$3, INT(LEFT(AH53, LEN(AH53)-1))),
                     IF(RIGHT(AH53, 1) = "W",Business_Day($B$3 + 7 * INT(LEFT(AH53, LEN(AH53)-1)), "modified_following"),
                     IF(RIGHT(AH53, 1) = "M",Business_Day(EDATE($B$3,  INT(LEFT(AH53, LEN(AH53)-1))), "modified_following"),
                     IF(RIGHT(AH53, 1) = "Y",Business_Day(EDATE($B$3,  12 * INT(LEFT(AH53, LEN(AH53)-1))), "modified_following"),IF(RIGHT(AH53, 1) = "Q",Business_Day(EDATE($B$3,  3*INT(LEFT(AH53, LEN(AH53)-1))), "modified_following"),
                    Business_Day(EDATE($B$3,  12 * INT(LEFT(AH53, FIND("Y", AH53)-1)) + INT(RIGHT(AH53, LEN(AH53) - FIND("Y", AH53)))), "modified_following") ))))), "")</f>
        <v>45380</v>
      </c>
      <c r="AJ53" s="50" t="s">
        <v>865</v>
      </c>
      <c r="AK53" s="50" t="s">
        <v>866</v>
      </c>
      <c r="AL53" s="46">
        <f>_xll.BDH(AJ53,$B$4,$B$3,$B$3)</f>
        <v>9.8650000000000002E-2</v>
      </c>
      <c r="AM53" s="46">
        <f>_xll.BDH(AK53,$B$4,$B$3,$B$3)</f>
        <v>0.99287700000000001</v>
      </c>
      <c r="AN53" s="52">
        <f>DF_ZC2(Date!$E$3,AI53,AM53,"Taux actuariels","actual/actual")</f>
        <v>9.8704307457153639E-4</v>
      </c>
      <c r="AP53" s="46"/>
      <c r="AQ53" s="46"/>
      <c r="AR53" s="46"/>
      <c r="AS53" s="47"/>
      <c r="AT53" s="47"/>
      <c r="AU53" s="47"/>
      <c r="AV53" s="48"/>
      <c r="AW53" s="48"/>
      <c r="AX53" s="46"/>
      <c r="AY53" s="49" t="s">
        <v>600</v>
      </c>
      <c r="BA53" s="50" t="s">
        <v>862</v>
      </c>
      <c r="BB53" s="51">
        <f>IFERROR(IF(RIGHT(BA53, 1) = "D", WORKDAY($B$3, INT(LEFT(BA53, LEN(BA53)-1))),
                     IF(RIGHT(BA53, 1) = "W",Business_Day($B$3 + 7 * INT(LEFT(BA53, LEN(BA53)-1)), "modified_following"),
                     IF(RIGHT(BA53, 1) = "M",Business_Day(EDATE($B$3,  INT(LEFT(BA53, LEN(BA53)-1))), "modified_following"),
                     IF(RIGHT(BA53, 1) = "Y",Business_Day(EDATE($B$3,  12 * INT(LEFT(BA53, LEN(BA53)-1))), "modified_following"),IF(RIGHT(BA53, 1) = "Q",Business_Day(EDATE($B$3,  3*INT(LEFT(BA53, LEN(BA53)-1))), "modified_following"),
                    Business_Day(EDATE($B$3,  12 * INT(LEFT(BA53, FIND("Y", BA53)-1)) + INT(RIGHT(BA53, LEN(BA53) - FIND("Y", BA53)))), "modified_following") ))))), "")</f>
        <v>45380</v>
      </c>
      <c r="BC53" s="50" t="s">
        <v>867</v>
      </c>
      <c r="BD53" s="50" t="s">
        <v>868</v>
      </c>
      <c r="BE53" s="46">
        <f>_xll.BDH(BC53,$B$4,$B$3,$B$3)</f>
        <v>0.22147</v>
      </c>
      <c r="BF53" s="46">
        <f>_xll.BDH(BD53,$B$4,$B$3,$B$3)</f>
        <v>0.98408899999999999</v>
      </c>
      <c r="BG53" s="52">
        <f>DF_ZC2(Date!$E$3,BB53,BF53,"Taux actuariels","actual/actual")</f>
        <v>2.2159703533370934E-3</v>
      </c>
      <c r="BI53" s="46"/>
      <c r="BJ53" s="46"/>
      <c r="BK53" s="46"/>
      <c r="BL53" s="47"/>
      <c r="BM53" s="47"/>
      <c r="BN53" s="47"/>
      <c r="BO53" s="48"/>
      <c r="BP53" s="48"/>
      <c r="BQ53" s="46"/>
      <c r="BR53" s="49" t="s">
        <v>600</v>
      </c>
      <c r="BT53" s="50" t="s">
        <v>862</v>
      </c>
      <c r="BU53" s="51">
        <f>IFERROR(IF(RIGHT(BT53, 1) = "D", WORKDAY($B$3, INT(LEFT(BT53, LEN(BT53)-1))),
                     IF(RIGHT(BT53, 1) = "W",Business_Day($B$3 + 7 * INT(LEFT(BT53, LEN(BT53)-1)), "modified_following"),
                     IF(RIGHT(BT53, 1) = "M",Business_Day(EDATE($B$3,  INT(LEFT(BT53, LEN(BT53)-1))), "modified_following"),
                     IF(RIGHT(BT53, 1) = "Y",Business_Day(EDATE($B$3,  12 * INT(LEFT(BT53, LEN(BT53)-1))), "modified_following"),IF(RIGHT(BT53, 1) = "Q",Business_Day(EDATE($B$3,  3*INT(LEFT(BT53, LEN(BT53)-1))), "modified_following"),
                    Business_Day(EDATE($B$3,  12 * INT(LEFT(BT53, FIND("Y", BT53)-1)) + INT(RIGHT(BT53, LEN(BT53) - FIND("Y", BT53)))), "modified_following") ))))), "")</f>
        <v>45380</v>
      </c>
      <c r="BV53" s="50" t="s">
        <v>869</v>
      </c>
      <c r="BW53" s="50" t="s">
        <v>870</v>
      </c>
      <c r="BX53" s="46">
        <f>_xll.BDH(BV53,$B$4,$B$3,$B$3)</f>
        <v>0.34804000000000002</v>
      </c>
      <c r="BY53" s="46">
        <f>_xll.BDH(BW53,$B$4,$B$3,$B$3)</f>
        <v>0.97512600000000005</v>
      </c>
      <c r="BZ53" s="52">
        <f>DF_ZC2(Date!$E$3,BU53,BY53,"Taux actuariels","actual/actual")</f>
        <v>3.482301932997256E-3</v>
      </c>
      <c r="CB53" s="46"/>
      <c r="CC53" s="46"/>
      <c r="CD53" s="46"/>
      <c r="CE53" s="47"/>
      <c r="CF53" s="47"/>
      <c r="CG53" s="47"/>
      <c r="CH53" s="48"/>
      <c r="CI53" s="48"/>
      <c r="CJ53" s="46"/>
      <c r="CK53" s="49" t="s">
        <v>600</v>
      </c>
      <c r="CL53" s="52" t="s">
        <v>600</v>
      </c>
      <c r="CN53" s="50" t="s">
        <v>862</v>
      </c>
      <c r="CO53" s="51">
        <f>IFERROR(IF(RIGHT(CN53, 1) = "D", WORKDAY($B$3, INT(LEFT(CN53, LEN(CN53)-1))),
                     IF(RIGHT(CN53, 1) = "W",Business_Day($B$3 + 7 * INT(LEFT(CN53, LEN(CN53)-1)), "modified_following"),
                     IF(RIGHT(CN53, 1) = "M",Business_Day(EDATE($B$3,  INT(LEFT(CN53, LEN(CN53)-1))), "modified_following"),
                     IF(RIGHT(CN53, 1) = "Y",Business_Day(EDATE($B$3,  12 * INT(LEFT(CN53, LEN(CN53)-1))), "modified_following"),IF(RIGHT(CN53, 1) = "Q",Business_Day(EDATE($B$3,  3*INT(LEFT(CN53, LEN(CN53)-1))), "modified_following"),
                    Business_Day(EDATE($B$3,  12 * INT(LEFT(CN53, FIND("Y", CN53)-1)) + INT(RIGHT(CN53, LEN(CN53) - FIND("Y", CN53)))), "modified_following") ))))), "")</f>
        <v>45380</v>
      </c>
      <c r="CP53" s="50" t="s">
        <v>871</v>
      </c>
      <c r="CQ53" s="50" t="s">
        <v>872</v>
      </c>
      <c r="CR53" s="46">
        <f>_xll.BDH(CP53,$B$4,$B$3,$B$3)</f>
        <v>0.47484999999999999</v>
      </c>
      <c r="CS53" s="46">
        <f>_xll.BDH(CQ53,$B$4,$B$3,$B$3)</f>
        <v>0.96623800000000004</v>
      </c>
      <c r="CT53" s="52">
        <f>DF_ZC2(Date!$E$3,CO53,CS53,"Taux actuariels","actual/actual")</f>
        <v>4.7511856399828911E-3</v>
      </c>
      <c r="CZ53" s="54" t="e">
        <v>#N/A</v>
      </c>
      <c r="DA53" s="55" t="e">
        <v>#N/A</v>
      </c>
      <c r="DC53" s="54" t="e">
        <v>#N/A</v>
      </c>
      <c r="DD53" s="55" t="e">
        <v>#N/A</v>
      </c>
      <c r="DF53" s="54" t="e">
        <v>#N/A</v>
      </c>
      <c r="DG53" s="55" t="e">
        <v>#N/A</v>
      </c>
      <c r="DI53" s="54" t="e">
        <v>#N/A</v>
      </c>
      <c r="DJ53" s="55" t="e">
        <v>#N/A</v>
      </c>
      <c r="DN53" s="58" t="e">
        <v>#N/A</v>
      </c>
      <c r="DO53" t="e">
        <v>#N/A</v>
      </c>
      <c r="DQ53" s="58" t="e">
        <v>#N/A</v>
      </c>
      <c r="DR53" t="e">
        <v>#N/A</v>
      </c>
      <c r="DT53" s="58" t="e">
        <v>#N/A</v>
      </c>
      <c r="DU53" t="e">
        <v>#N/A</v>
      </c>
      <c r="DW53" s="58" t="e">
        <v>#N/A</v>
      </c>
      <c r="DX53" t="e">
        <v>#N/A</v>
      </c>
      <c r="DZ53" s="58" t="e">
        <v>#N/A</v>
      </c>
      <c r="EA53" t="e">
        <v>#N/A</v>
      </c>
      <c r="EC53" s="58" t="e">
        <v>#N/A</v>
      </c>
      <c r="ED53" t="e">
        <v>#N/A</v>
      </c>
      <c r="EV53" s="58" t="e">
        <v>#N/A</v>
      </c>
      <c r="EW53" t="e">
        <v>#N/A</v>
      </c>
      <c r="EY53" s="58" t="e">
        <v>#N/A</v>
      </c>
      <c r="EZ53" t="e">
        <v>#N/A</v>
      </c>
      <c r="FB53" s="58" t="e">
        <v>#N/A</v>
      </c>
      <c r="FC53" t="e">
        <v>#N/A</v>
      </c>
      <c r="FE53" s="58" t="e">
        <v>#N/A</v>
      </c>
      <c r="FF53" t="e">
        <v>#N/A</v>
      </c>
      <c r="FH53" s="58" t="e">
        <v>#N/A</v>
      </c>
      <c r="FI53" t="e">
        <v>#N/A</v>
      </c>
      <c r="GC53" s="58" t="e">
        <v>#N/A</v>
      </c>
      <c r="GD53" t="e">
        <v>#N/A</v>
      </c>
      <c r="GF53" s="58" t="e">
        <v>#N/A</v>
      </c>
      <c r="GG53" t="e">
        <v>#N/A</v>
      </c>
      <c r="GI53" s="58" t="e">
        <v>#N/A</v>
      </c>
      <c r="GJ53" t="e">
        <v>#N/A</v>
      </c>
      <c r="GL53" s="58" t="e">
        <v>#N/A</v>
      </c>
      <c r="GM53" t="e">
        <v>#N/A</v>
      </c>
      <c r="GO53" s="58" t="e">
        <v>#N/A</v>
      </c>
      <c r="GP53" t="e">
        <v>#N/A</v>
      </c>
    </row>
    <row r="54" spans="3:198" x14ac:dyDescent="0.25">
      <c r="C54" s="46"/>
      <c r="D54" s="46"/>
      <c r="E54" s="46"/>
      <c r="F54" s="47"/>
      <c r="G54" s="47"/>
      <c r="H54" s="47"/>
      <c r="I54" s="48"/>
      <c r="J54" s="48"/>
      <c r="K54" s="46"/>
      <c r="L54" s="49" t="s">
        <v>600</v>
      </c>
      <c r="N54" s="50" t="s">
        <v>873</v>
      </c>
      <c r="O54" s="51">
        <f>IFERROR(IF(RIGHT(N54, 1) = "D", WORKDAY($B$3, INT(LEFT(N54, LEN(N54)-1))),
                     IF(RIGHT(N54, 1) = "W",Business_Day($B$3 + 7 * INT(LEFT(N54, LEN(N54)-1)), "modified_following"),
                     IF(RIGHT(N54, 1) = "M",Business_Day(EDATE($B$3,  INT(LEFT(N54, LEN(N54)-1))), "modified_following"),
                     IF(RIGHT(N54, 1) = "Y",Business_Day(EDATE($B$3,  12 * INT(LEFT(N54, LEN(N54)-1))), "modified_following"),IF(RIGHT(N54, 1) = "Q",Business_Day(EDATE($B$3,  3*INT(LEFT(N54, LEN(N54)-1))), "modified_following"),
                    Business_Day(EDATE($B$3,  12 * INT(LEFT(N54, FIND("Y", N54)-1)) + INT(RIGHT(N54, LEN(N54) - FIND("Y", N54)))), "modified_following") ))))), "")</f>
        <v>45471</v>
      </c>
      <c r="P54" s="50" t="s">
        <v>874</v>
      </c>
      <c r="Q54" s="50" t="s">
        <v>875</v>
      </c>
      <c r="R54" s="46">
        <f>_xll.BDH(P54,$B$4,$B$3,$B$3)</f>
        <v>0.13542999999999999</v>
      </c>
      <c r="S54" s="46">
        <f>_xll.BDH(Q54,$B$4,$B$3,$B$3)</f>
        <v>0.98975900000000006</v>
      </c>
      <c r="T54" s="52">
        <f>DF_ZC2(Date!$E$3,O54,S54,"Taux actuariels","actual/actual")</f>
        <v>1.37445107149059E-3</v>
      </c>
      <c r="W54" s="46"/>
      <c r="X54" s="46"/>
      <c r="Y54" s="46"/>
      <c r="Z54" s="47"/>
      <c r="AA54" s="47"/>
      <c r="AB54" s="47"/>
      <c r="AC54" s="48"/>
      <c r="AD54" s="48"/>
      <c r="AE54" s="46"/>
      <c r="AF54" s="49" t="s">
        <v>600</v>
      </c>
      <c r="AH54" s="50" t="s">
        <v>873</v>
      </c>
      <c r="AI54" s="51">
        <f>IFERROR(IF(RIGHT(AH54, 1) = "D", WORKDAY($B$3, INT(LEFT(AH54, LEN(AH54)-1))),
                     IF(RIGHT(AH54, 1) = "W",Business_Day($B$3 + 7 * INT(LEFT(AH54, LEN(AH54)-1)), "modified_following"),
                     IF(RIGHT(AH54, 1) = "M",Business_Day(EDATE($B$3,  INT(LEFT(AH54, LEN(AH54)-1))), "modified_following"),
                     IF(RIGHT(AH54, 1) = "Y",Business_Day(EDATE($B$3,  12 * INT(LEFT(AH54, LEN(AH54)-1))), "modified_following"),IF(RIGHT(AH54, 1) = "Q",Business_Day(EDATE($B$3,  3*INT(LEFT(AH54, LEN(AH54)-1))), "modified_following"),
                    Business_Day(EDATE($B$3,  12 * INT(LEFT(AH54, FIND("Y", AH54)-1)) + INT(RIGHT(AH54, LEN(AH54) - FIND("Y", AH54)))), "modified_following") ))))), "")</f>
        <v>45471</v>
      </c>
      <c r="AJ54" s="50" t="s">
        <v>876</v>
      </c>
      <c r="AK54" s="50" t="s">
        <v>877</v>
      </c>
      <c r="AL54" s="46">
        <f>_xll.BDH(AJ54,$B$4,$B$3,$B$3)</f>
        <v>0.13067000000000001</v>
      </c>
      <c r="AM54" s="46">
        <f>_xll.BDH(AK54,$B$4,$B$3,$B$3)</f>
        <v>0.99025399999999997</v>
      </c>
      <c r="AN54" s="52">
        <f>DF_ZC2(Date!$E$3,AI54,AM54,"Taux actuariels","actual/actual")</f>
        <v>1.3076467650441348E-3</v>
      </c>
      <c r="AP54" s="46"/>
      <c r="AQ54" s="46"/>
      <c r="AR54" s="46"/>
      <c r="AS54" s="47"/>
      <c r="AT54" s="47"/>
      <c r="AU54" s="47"/>
      <c r="AV54" s="48"/>
      <c r="AW54" s="48"/>
      <c r="AX54" s="46"/>
      <c r="AY54" s="49" t="s">
        <v>600</v>
      </c>
      <c r="BA54" s="50" t="s">
        <v>873</v>
      </c>
      <c r="BB54" s="51">
        <f>IFERROR(IF(RIGHT(BA54, 1) = "D", WORKDAY($B$3, INT(LEFT(BA54, LEN(BA54)-1))),
                     IF(RIGHT(BA54, 1) = "W",Business_Day($B$3 + 7 * INT(LEFT(BA54, LEN(BA54)-1)), "modified_following"),
                     IF(RIGHT(BA54, 1) = "M",Business_Day(EDATE($B$3,  INT(LEFT(BA54, LEN(BA54)-1))), "modified_following"),
                     IF(RIGHT(BA54, 1) = "Y",Business_Day(EDATE($B$3,  12 * INT(LEFT(BA54, LEN(BA54)-1))), "modified_following"),IF(RIGHT(BA54, 1) = "Q",Business_Day(EDATE($B$3,  3*INT(LEFT(BA54, LEN(BA54)-1))), "modified_following"),
                    Business_Day(EDATE($B$3,  12 * INT(LEFT(BA54, FIND("Y", BA54)-1)) + INT(RIGHT(BA54, LEN(BA54) - FIND("Y", BA54)))), "modified_following") ))))), "")</f>
        <v>45471</v>
      </c>
      <c r="BC54" s="50" t="s">
        <v>878</v>
      </c>
      <c r="BD54" s="50" t="s">
        <v>879</v>
      </c>
      <c r="BE54" s="46">
        <f>_xll.BDH(BC54,$B$4,$B$3,$B$3)</f>
        <v>0.25373000000000001</v>
      </c>
      <c r="BF54" s="46">
        <f>_xll.BDH(BD54,$B$4,$B$3,$B$3)</f>
        <v>0.98117399999999999</v>
      </c>
      <c r="BG54" s="52">
        <f>DF_ZC2(Date!$E$3,BB54,BF54,"Taux actuariels","actual/actual")</f>
        <v>2.53912781123522E-3</v>
      </c>
      <c r="BI54" s="46"/>
      <c r="BJ54" s="46"/>
      <c r="BK54" s="46"/>
      <c r="BL54" s="47"/>
      <c r="BM54" s="47"/>
      <c r="BN54" s="47"/>
      <c r="BO54" s="48"/>
      <c r="BP54" s="48"/>
      <c r="BQ54" s="46"/>
      <c r="BR54" s="49" t="s">
        <v>600</v>
      </c>
      <c r="BT54" s="50" t="s">
        <v>873</v>
      </c>
      <c r="BU54" s="51">
        <f>IFERROR(IF(RIGHT(BT54, 1) = "D", WORKDAY($B$3, INT(LEFT(BT54, LEN(BT54)-1))),
                     IF(RIGHT(BT54, 1) = "W",Business_Day($B$3 + 7 * INT(LEFT(BT54, LEN(BT54)-1)), "modified_following"),
                     IF(RIGHT(BT54, 1) = "M",Business_Day(EDATE($B$3,  INT(LEFT(BT54, LEN(BT54)-1))), "modified_following"),
                     IF(RIGHT(BT54, 1) = "Y",Business_Day(EDATE($B$3,  12 * INT(LEFT(BT54, LEN(BT54)-1))), "modified_following"),IF(RIGHT(BT54, 1) = "Q",Business_Day(EDATE($B$3,  3*INT(LEFT(BT54, LEN(BT54)-1))), "modified_following"),
                    Business_Day(EDATE($B$3,  12 * INT(LEFT(BT54, FIND("Y", BT54)-1)) + INT(RIGHT(BT54, LEN(BT54) - FIND("Y", BT54)))), "modified_following") ))))), "")</f>
        <v>45471</v>
      </c>
      <c r="BV54" s="50" t="s">
        <v>880</v>
      </c>
      <c r="BW54" s="50" t="s">
        <v>881</v>
      </c>
      <c r="BX54" s="46">
        <f>_xll.BDH(BV54,$B$4,$B$3,$B$3)</f>
        <v>0.37924000000000002</v>
      </c>
      <c r="BY54" s="46">
        <f>_xll.BDH(BW54,$B$4,$B$3,$B$3)</f>
        <v>0.97201000000000004</v>
      </c>
      <c r="BZ54" s="52">
        <f>DF_ZC2(Date!$E$3,BU54,BY54,"Taux actuariels","actual/actual")</f>
        <v>3.7951682656949259E-3</v>
      </c>
      <c r="CB54" s="46"/>
      <c r="CC54" s="46"/>
      <c r="CD54" s="46"/>
      <c r="CE54" s="47"/>
      <c r="CF54" s="47"/>
      <c r="CG54" s="47"/>
      <c r="CH54" s="48"/>
      <c r="CI54" s="48"/>
      <c r="CJ54" s="46"/>
      <c r="CK54" s="49" t="s">
        <v>600</v>
      </c>
      <c r="CL54" s="52" t="s">
        <v>600</v>
      </c>
      <c r="CN54" s="50" t="s">
        <v>873</v>
      </c>
      <c r="CO54" s="51">
        <f>IFERROR(IF(RIGHT(CN54, 1) = "D", WORKDAY($B$3, INT(LEFT(CN54, LEN(CN54)-1))),
                     IF(RIGHT(CN54, 1) = "W",Business_Day($B$3 + 7 * INT(LEFT(CN54, LEN(CN54)-1)), "modified_following"),
                     IF(RIGHT(CN54, 1) = "M",Business_Day(EDATE($B$3,  INT(LEFT(CN54, LEN(CN54)-1))), "modified_following"),
                     IF(RIGHT(CN54, 1) = "Y",Business_Day(EDATE($B$3,  12 * INT(LEFT(CN54, LEN(CN54)-1))), "modified_following"),IF(RIGHT(CN54, 1) = "Q",Business_Day(EDATE($B$3,  3*INT(LEFT(CN54, LEN(CN54)-1))), "modified_following"),
                    Business_Day(EDATE($B$3,  12 * INT(LEFT(CN54, FIND("Y", CN54)-1)) + INT(RIGHT(CN54, LEN(CN54) - FIND("Y", CN54)))), "modified_following") ))))), "")</f>
        <v>45471</v>
      </c>
      <c r="CP54" s="50" t="s">
        <v>882</v>
      </c>
      <c r="CQ54" s="50" t="s">
        <v>883</v>
      </c>
      <c r="CR54" s="46">
        <f>_xll.BDH(CP54,$B$4,$B$3,$B$3)</f>
        <v>0.50678000000000001</v>
      </c>
      <c r="CS54" s="46">
        <f>_xll.BDH(CQ54,$B$4,$B$3,$B$3)</f>
        <v>0.96279800000000004</v>
      </c>
      <c r="CT54" s="52">
        <f>DF_ZC2(Date!$E$3,CO54,CS54,"Taux actuariels","actual/actual")</f>
        <v>5.07138855491851E-3</v>
      </c>
      <c r="CZ54" s="54" t="e">
        <v>#N/A</v>
      </c>
      <c r="DA54" s="55" t="e">
        <v>#N/A</v>
      </c>
      <c r="DC54" s="54" t="e">
        <v>#N/A</v>
      </c>
      <c r="DD54" s="55" t="e">
        <v>#N/A</v>
      </c>
      <c r="DF54" s="54" t="e">
        <v>#N/A</v>
      </c>
      <c r="DG54" s="55" t="e">
        <v>#N/A</v>
      </c>
      <c r="DI54" s="54" t="e">
        <v>#N/A</v>
      </c>
      <c r="DJ54" s="55" t="e">
        <v>#N/A</v>
      </c>
      <c r="DN54" s="58" t="e">
        <v>#N/A</v>
      </c>
      <c r="DO54" t="e">
        <v>#N/A</v>
      </c>
      <c r="DQ54" s="58" t="e">
        <v>#N/A</v>
      </c>
      <c r="DR54" t="e">
        <v>#N/A</v>
      </c>
      <c r="DT54" s="58" t="e">
        <v>#N/A</v>
      </c>
      <c r="DU54" t="e">
        <v>#N/A</v>
      </c>
      <c r="DW54" s="58" t="e">
        <v>#N/A</v>
      </c>
      <c r="DX54" t="e">
        <v>#N/A</v>
      </c>
      <c r="DZ54" s="58" t="e">
        <v>#N/A</v>
      </c>
      <c r="EA54" t="e">
        <v>#N/A</v>
      </c>
      <c r="EC54" s="58" t="e">
        <v>#N/A</v>
      </c>
      <c r="ED54" t="e">
        <v>#N/A</v>
      </c>
      <c r="EV54" s="58" t="e">
        <v>#N/A</v>
      </c>
      <c r="EW54" t="e">
        <v>#N/A</v>
      </c>
      <c r="EY54" s="58" t="e">
        <v>#N/A</v>
      </c>
      <c r="EZ54" t="e">
        <v>#N/A</v>
      </c>
      <c r="FB54" s="58" t="e">
        <v>#N/A</v>
      </c>
      <c r="FC54" t="e">
        <v>#N/A</v>
      </c>
      <c r="FE54" s="58" t="e">
        <v>#N/A</v>
      </c>
      <c r="FF54" t="e">
        <v>#N/A</v>
      </c>
      <c r="FH54" s="58" t="e">
        <v>#N/A</v>
      </c>
      <c r="FI54" t="e">
        <v>#N/A</v>
      </c>
      <c r="GC54" s="58" t="e">
        <v>#N/A</v>
      </c>
      <c r="GD54" t="e">
        <v>#N/A</v>
      </c>
      <c r="GF54" s="58" t="e">
        <v>#N/A</v>
      </c>
      <c r="GG54" t="e">
        <v>#N/A</v>
      </c>
      <c r="GI54" s="58" t="e">
        <v>#N/A</v>
      </c>
      <c r="GJ54" t="e">
        <v>#N/A</v>
      </c>
      <c r="GL54" s="58" t="e">
        <v>#N/A</v>
      </c>
      <c r="GM54" t="e">
        <v>#N/A</v>
      </c>
      <c r="GO54" s="58" t="e">
        <v>#N/A</v>
      </c>
      <c r="GP54" t="e">
        <v>#N/A</v>
      </c>
    </row>
    <row r="55" spans="3:198" x14ac:dyDescent="0.25">
      <c r="C55" s="46"/>
      <c r="D55" s="46"/>
      <c r="E55" s="46"/>
      <c r="F55" s="47"/>
      <c r="G55" s="47"/>
      <c r="H55" s="47"/>
      <c r="I55" s="48"/>
      <c r="J55" s="48"/>
      <c r="K55" s="46"/>
      <c r="L55" s="49" t="s">
        <v>600</v>
      </c>
      <c r="N55" s="50" t="s">
        <v>884</v>
      </c>
      <c r="O55" s="51">
        <f>IFERROR(IF(RIGHT(N55, 1) = "D", WORKDAY($B$3, INT(LEFT(N55, LEN(N55)-1))),
                     IF(RIGHT(N55, 1) = "W",Business_Day($B$3 + 7 * INT(LEFT(N55, LEN(N55)-1)), "modified_following"),
                     IF(RIGHT(N55, 1) = "M",Business_Day(EDATE($B$3,  INT(LEFT(N55, LEN(N55)-1))), "modified_following"),
                     IF(RIGHT(N55, 1) = "Y",Business_Day(EDATE($B$3,  12 * INT(LEFT(N55, LEN(N55)-1))), "modified_following"),IF(RIGHT(N55, 1) = "Q",Business_Day(EDATE($B$3,  3*INT(LEFT(N55, LEN(N55)-1))), "modified_following"),
                    Business_Day(EDATE($B$3,  12 * INT(LEFT(N55, FIND("Y", N55)-1)) + INT(RIGHT(N55, LEN(N55) - FIND("Y", N55)))), "modified_following") ))))), "")</f>
        <v>45565</v>
      </c>
      <c r="P55" s="50" t="s">
        <v>885</v>
      </c>
      <c r="Q55" s="50" t="s">
        <v>886</v>
      </c>
      <c r="R55" s="46">
        <f>_xll.BDH(P55,$B$4,$B$3,$B$3)</f>
        <v>0.16758000000000001</v>
      </c>
      <c r="S55" s="46">
        <f>_xll.BDH(Q55,$B$4,$B$3,$B$3)</f>
        <v>0.98692400000000002</v>
      </c>
      <c r="T55" s="52">
        <f>DF_ZC2(Date!$E$3,O55,S55,"Taux actuariels","actual/actual")</f>
        <v>1.6994971924770841E-3</v>
      </c>
      <c r="W55" s="46"/>
      <c r="X55" s="46"/>
      <c r="Y55" s="46"/>
      <c r="Z55" s="47"/>
      <c r="AA55" s="47"/>
      <c r="AB55" s="47"/>
      <c r="AC55" s="48"/>
      <c r="AD55" s="48"/>
      <c r="AE55" s="46"/>
      <c r="AF55" s="49" t="s">
        <v>600</v>
      </c>
      <c r="AH55" s="50" t="s">
        <v>884</v>
      </c>
      <c r="AI55" s="51">
        <f>IFERROR(IF(RIGHT(AH55, 1) = "D", WORKDAY($B$3, INT(LEFT(AH55, LEN(AH55)-1))),
                     IF(RIGHT(AH55, 1) = "W",Business_Day($B$3 + 7 * INT(LEFT(AH55, LEN(AH55)-1)), "modified_following"),
                     IF(RIGHT(AH55, 1) = "M",Business_Day(EDATE($B$3,  INT(LEFT(AH55, LEN(AH55)-1))), "modified_following"),
                     IF(RIGHT(AH55, 1) = "Y",Business_Day(EDATE($B$3,  12 * INT(LEFT(AH55, LEN(AH55)-1))), "modified_following"),IF(RIGHT(AH55, 1) = "Q",Business_Day(EDATE($B$3,  3*INT(LEFT(AH55, LEN(AH55)-1))), "modified_following"),
                    Business_Day(EDATE($B$3,  12 * INT(LEFT(AH55, FIND("Y", AH55)-1)) + INT(RIGHT(AH55, LEN(AH55) - FIND("Y", AH55)))), "modified_following") ))))), "")</f>
        <v>45565</v>
      </c>
      <c r="AJ55" s="50" t="s">
        <v>887</v>
      </c>
      <c r="AK55" s="50" t="s">
        <v>888</v>
      </c>
      <c r="AL55" s="46">
        <f>_xll.BDH(AJ55,$B$4,$B$3,$B$3)</f>
        <v>0.16300999999999999</v>
      </c>
      <c r="AM55" s="46">
        <f>_xll.BDH(AK55,$B$4,$B$3,$B$3)</f>
        <v>0.98745700000000003</v>
      </c>
      <c r="AN55" s="52">
        <f>DF_ZC2(Date!$E$3,AI55,AM55,"Taux actuariels","actual/actual")</f>
        <v>1.6297269339173859E-3</v>
      </c>
      <c r="AP55" s="46"/>
      <c r="AQ55" s="46"/>
      <c r="AR55" s="46"/>
      <c r="AS55" s="47"/>
      <c r="AT55" s="47"/>
      <c r="AU55" s="47"/>
      <c r="AV55" s="48"/>
      <c r="AW55" s="48"/>
      <c r="AX55" s="46"/>
      <c r="AY55" s="49" t="s">
        <v>600</v>
      </c>
      <c r="BA55" s="50" t="s">
        <v>884</v>
      </c>
      <c r="BB55" s="51">
        <f>IFERROR(IF(RIGHT(BA55, 1) = "D", WORKDAY($B$3, INT(LEFT(BA55, LEN(BA55)-1))),
                     IF(RIGHT(BA55, 1) = "W",Business_Day($B$3 + 7 * INT(LEFT(BA55, LEN(BA55)-1)), "modified_following"),
                     IF(RIGHT(BA55, 1) = "M",Business_Day(EDATE($B$3,  INT(LEFT(BA55, LEN(BA55)-1))), "modified_following"),
                     IF(RIGHT(BA55, 1) = "Y",Business_Day(EDATE($B$3,  12 * INT(LEFT(BA55, LEN(BA55)-1))), "modified_following"),IF(RIGHT(BA55, 1) = "Q",Business_Day(EDATE($B$3,  3*INT(LEFT(BA55, LEN(BA55)-1))), "modified_following"),
                    Business_Day(EDATE($B$3,  12 * INT(LEFT(BA55, FIND("Y", BA55)-1)) + INT(RIGHT(BA55, LEN(BA55) - FIND("Y", BA55)))), "modified_following") ))))), "")</f>
        <v>45565</v>
      </c>
      <c r="BC55" s="50" t="s">
        <v>889</v>
      </c>
      <c r="BD55" s="50" t="s">
        <v>890</v>
      </c>
      <c r="BE55" s="46">
        <f>_xll.BDH(BC55,$B$4,$B$3,$B$3)</f>
        <v>0.28632999999999997</v>
      </c>
      <c r="BF55" s="46">
        <f>_xll.BDH(BD55,$B$4,$B$3,$B$3)</f>
        <v>0.97808499999999998</v>
      </c>
      <c r="BG55" s="52">
        <f>DF_ZC2(Date!$E$3,BB55,BF55,"Taux actuariels","actual/actual")</f>
        <v>2.862773202786606E-3</v>
      </c>
      <c r="BI55" s="46"/>
      <c r="BJ55" s="46"/>
      <c r="BK55" s="46"/>
      <c r="BL55" s="47"/>
      <c r="BM55" s="47"/>
      <c r="BN55" s="47"/>
      <c r="BO55" s="48"/>
      <c r="BP55" s="48"/>
      <c r="BQ55" s="46"/>
      <c r="BR55" s="49" t="s">
        <v>600</v>
      </c>
      <c r="BT55" s="50" t="s">
        <v>884</v>
      </c>
      <c r="BU55" s="51">
        <f>IFERROR(IF(RIGHT(BT55, 1) = "D", WORKDAY($B$3, INT(LEFT(BT55, LEN(BT55)-1))),
                     IF(RIGHT(BT55, 1) = "W",Business_Day($B$3 + 7 * INT(LEFT(BT55, LEN(BT55)-1)), "modified_following"),
                     IF(RIGHT(BT55, 1) = "M",Business_Day(EDATE($B$3,  INT(LEFT(BT55, LEN(BT55)-1))), "modified_following"),
                     IF(RIGHT(BT55, 1) = "Y",Business_Day(EDATE($B$3,  12 * INT(LEFT(BT55, LEN(BT55)-1))), "modified_following"),IF(RIGHT(BT55, 1) = "Q",Business_Day(EDATE($B$3,  3*INT(LEFT(BT55, LEN(BT55)-1))), "modified_following"),
                    Business_Day(EDATE($B$3,  12 * INT(LEFT(BT55, FIND("Y", BT55)-1)) + INT(RIGHT(BT55, LEN(BT55) - FIND("Y", BT55)))), "modified_following") ))))), "")</f>
        <v>45565</v>
      </c>
      <c r="BV55" s="50" t="s">
        <v>891</v>
      </c>
      <c r="BW55" s="50" t="s">
        <v>892</v>
      </c>
      <c r="BX55" s="46">
        <f>_xll.BDH(BV55,$B$4,$B$3,$B$3)</f>
        <v>0.41081000000000001</v>
      </c>
      <c r="BY55" s="46">
        <f>_xll.BDH(BW55,$B$4,$B$3,$B$3)</f>
        <v>0.968727</v>
      </c>
      <c r="BZ55" s="52">
        <f>DF_ZC2(Date!$E$3,BU55,BY55,"Taux actuariels","actual/actual")</f>
        <v>4.1073593838412137E-3</v>
      </c>
      <c r="CB55" s="46"/>
      <c r="CC55" s="46"/>
      <c r="CD55" s="46"/>
      <c r="CE55" s="47"/>
      <c r="CF55" s="47"/>
      <c r="CG55" s="47"/>
      <c r="CH55" s="48"/>
      <c r="CI55" s="48"/>
      <c r="CJ55" s="46"/>
      <c r="CK55" s="49" t="s">
        <v>600</v>
      </c>
      <c r="CL55" s="52" t="s">
        <v>600</v>
      </c>
      <c r="CN55" s="50" t="s">
        <v>884</v>
      </c>
      <c r="CO55" s="51">
        <f>IFERROR(IF(RIGHT(CN55, 1) = "D", WORKDAY($B$3, INT(LEFT(CN55, LEN(CN55)-1))),
                     IF(RIGHT(CN55, 1) = "W",Business_Day($B$3 + 7 * INT(LEFT(CN55, LEN(CN55)-1)), "modified_following"),
                     IF(RIGHT(CN55, 1) = "M",Business_Day(EDATE($B$3,  INT(LEFT(CN55, LEN(CN55)-1))), "modified_following"),
                     IF(RIGHT(CN55, 1) = "Y",Business_Day(EDATE($B$3,  12 * INT(LEFT(CN55, LEN(CN55)-1))), "modified_following"),IF(RIGHT(CN55, 1) = "Q",Business_Day(EDATE($B$3,  3*INT(LEFT(CN55, LEN(CN55)-1))), "modified_following"),
                    Business_Day(EDATE($B$3,  12 * INT(LEFT(CN55, FIND("Y", CN55)-1)) + INT(RIGHT(CN55, LEN(CN55) - FIND("Y", CN55)))), "modified_following") ))))), "")</f>
        <v>45565</v>
      </c>
      <c r="CP55" s="50" t="s">
        <v>893</v>
      </c>
      <c r="CQ55" s="50" t="s">
        <v>894</v>
      </c>
      <c r="CR55" s="46">
        <f>_xll.BDH(CP55,$B$4,$B$3,$B$3)</f>
        <v>0.53908999999999996</v>
      </c>
      <c r="CS55" s="46">
        <f>_xll.BDH(CQ55,$B$4,$B$3,$B$3)</f>
        <v>0.95918899999999996</v>
      </c>
      <c r="CT55" s="52">
        <f>DF_ZC2(Date!$E$3,CO55,CS55,"Taux actuariels","actual/actual")</f>
        <v>5.3899317232668498E-3</v>
      </c>
      <c r="CZ55" s="54" t="e">
        <v>#N/A</v>
      </c>
      <c r="DA55" s="55" t="e">
        <v>#N/A</v>
      </c>
      <c r="DC55" s="54" t="e">
        <v>#N/A</v>
      </c>
      <c r="DD55" s="55" t="e">
        <v>#N/A</v>
      </c>
      <c r="DF55" s="54" t="e">
        <v>#N/A</v>
      </c>
      <c r="DG55" s="55" t="e">
        <v>#N/A</v>
      </c>
      <c r="DI55" s="54" t="e">
        <v>#N/A</v>
      </c>
      <c r="DJ55" s="55" t="e">
        <v>#N/A</v>
      </c>
      <c r="DN55" s="58" t="e">
        <v>#N/A</v>
      </c>
      <c r="DO55" t="e">
        <v>#N/A</v>
      </c>
      <c r="DQ55" s="58" t="e">
        <v>#N/A</v>
      </c>
      <c r="DR55" t="e">
        <v>#N/A</v>
      </c>
      <c r="DT55" s="58" t="e">
        <v>#N/A</v>
      </c>
      <c r="DU55" t="e">
        <v>#N/A</v>
      </c>
      <c r="DW55" s="58" t="e">
        <v>#N/A</v>
      </c>
      <c r="DX55" t="e">
        <v>#N/A</v>
      </c>
      <c r="DZ55" s="58" t="e">
        <v>#N/A</v>
      </c>
      <c r="EA55" t="e">
        <v>#N/A</v>
      </c>
      <c r="EC55" s="58" t="e">
        <v>#N/A</v>
      </c>
      <c r="ED55" t="e">
        <v>#N/A</v>
      </c>
      <c r="EV55" s="58" t="e">
        <v>#N/A</v>
      </c>
      <c r="EW55" t="e">
        <v>#N/A</v>
      </c>
      <c r="EY55" s="58" t="e">
        <v>#N/A</v>
      </c>
      <c r="EZ55" t="e">
        <v>#N/A</v>
      </c>
      <c r="FB55" s="58" t="e">
        <v>#N/A</v>
      </c>
      <c r="FC55" t="e">
        <v>#N/A</v>
      </c>
      <c r="FE55" s="58" t="e">
        <v>#N/A</v>
      </c>
      <c r="FF55" t="e">
        <v>#N/A</v>
      </c>
      <c r="FH55" s="58" t="e">
        <v>#N/A</v>
      </c>
      <c r="FI55" t="e">
        <v>#N/A</v>
      </c>
      <c r="GC55" s="58" t="e">
        <v>#N/A</v>
      </c>
      <c r="GD55" t="e">
        <v>#N/A</v>
      </c>
      <c r="GF55" s="58" t="e">
        <v>#N/A</v>
      </c>
      <c r="GG55" t="e">
        <v>#N/A</v>
      </c>
      <c r="GI55" s="58" t="e">
        <v>#N/A</v>
      </c>
      <c r="GJ55" t="e">
        <v>#N/A</v>
      </c>
      <c r="GL55" s="58" t="e">
        <v>#N/A</v>
      </c>
      <c r="GM55" t="e">
        <v>#N/A</v>
      </c>
      <c r="GO55" s="58" t="e">
        <v>#N/A</v>
      </c>
      <c r="GP55" t="e">
        <v>#N/A</v>
      </c>
    </row>
    <row r="56" spans="3:198" x14ac:dyDescent="0.25">
      <c r="C56" s="46"/>
      <c r="D56" s="46"/>
      <c r="E56" s="46"/>
      <c r="F56" s="47"/>
      <c r="G56" s="47"/>
      <c r="H56" s="47"/>
      <c r="I56" s="48"/>
      <c r="J56" s="48"/>
      <c r="K56" s="46"/>
      <c r="L56" s="49" t="s">
        <v>600</v>
      </c>
      <c r="N56" s="50" t="s">
        <v>895</v>
      </c>
      <c r="O56" s="51">
        <f>IFERROR(IF(RIGHT(N56, 1) = "D", WORKDAY($B$3, INT(LEFT(N56, LEN(N56)-1))),
                     IF(RIGHT(N56, 1) = "W",Business_Day($B$3 + 7 * INT(LEFT(N56, LEN(N56)-1)), "modified_following"),
                     IF(RIGHT(N56, 1) = "M",Business_Day(EDATE($B$3,  INT(LEFT(N56, LEN(N56)-1))), "modified_following"),
                     IF(RIGHT(N56, 1) = "Y",Business_Day(EDATE($B$3,  12 * INT(LEFT(N56, LEN(N56)-1))), "modified_following"),IF(RIGHT(N56, 1) = "Q",Business_Day(EDATE($B$3,  3*INT(LEFT(N56, LEN(N56)-1))), "modified_following"),
                    Business_Day(EDATE($B$3,  12 * INT(LEFT(N56, FIND("Y", N56)-1)) + INT(RIGHT(N56, LEN(N56) - FIND("Y", N56)))), "modified_following") ))))), "")</f>
        <v>45656</v>
      </c>
      <c r="P56" s="50" t="s">
        <v>896</v>
      </c>
      <c r="Q56" s="50" t="s">
        <v>897</v>
      </c>
      <c r="R56" s="46">
        <f>_xll.BDH(P56,$B$4,$B$3,$B$3)</f>
        <v>0.20046</v>
      </c>
      <c r="S56" s="46">
        <f>_xll.BDH(Q56,$B$4,$B$3,$B$3)</f>
        <v>0.983877</v>
      </c>
      <c r="T56" s="52">
        <f>DF_ZC2(Date!$E$3,O56,S56,"Taux actuariels","actual/actual")</f>
        <v>2.0338642195520951E-3</v>
      </c>
      <c r="W56" s="46"/>
      <c r="X56" s="46"/>
      <c r="Y56" s="46"/>
      <c r="Z56" s="47"/>
      <c r="AA56" s="47"/>
      <c r="AB56" s="47"/>
      <c r="AC56" s="48"/>
      <c r="AD56" s="48"/>
      <c r="AE56" s="46"/>
      <c r="AF56" s="49" t="s">
        <v>600</v>
      </c>
      <c r="AH56" s="50" t="s">
        <v>895</v>
      </c>
      <c r="AI56" s="51">
        <f>IFERROR(IF(RIGHT(AH56, 1) = "D", WORKDAY($B$3, INT(LEFT(AH56, LEN(AH56)-1))),
                     IF(RIGHT(AH56, 1) = "W",Business_Day($B$3 + 7 * INT(LEFT(AH56, LEN(AH56)-1)), "modified_following"),
                     IF(RIGHT(AH56, 1) = "M",Business_Day(EDATE($B$3,  INT(LEFT(AH56, LEN(AH56)-1))), "modified_following"),
                     IF(RIGHT(AH56, 1) = "Y",Business_Day(EDATE($B$3,  12 * INT(LEFT(AH56, LEN(AH56)-1))), "modified_following"),IF(RIGHT(AH56, 1) = "Q",Business_Day(EDATE($B$3,  3*INT(LEFT(AH56, LEN(AH56)-1))), "modified_following"),
                    Business_Day(EDATE($B$3,  12 * INT(LEFT(AH56, FIND("Y", AH56)-1)) + INT(RIGHT(AH56, LEN(AH56) - FIND("Y", AH56)))), "modified_following") ))))), "")</f>
        <v>45656</v>
      </c>
      <c r="AJ56" s="50" t="s">
        <v>898</v>
      </c>
      <c r="AK56" s="50" t="s">
        <v>899</v>
      </c>
      <c r="AL56" s="46">
        <f>_xll.BDH(AJ56,$B$4,$B$3,$B$3)</f>
        <v>0.19525999999999999</v>
      </c>
      <c r="AM56" s="46">
        <f>_xll.BDH(AK56,$B$4,$B$3,$B$3)</f>
        <v>0.98451599999999995</v>
      </c>
      <c r="AN56" s="52">
        <f>DF_ZC2(Date!$E$3,AI56,AM56,"Taux actuariels","actual/actual")</f>
        <v>1.9525448793786815E-3</v>
      </c>
      <c r="AP56" s="46"/>
      <c r="AQ56" s="46"/>
      <c r="AR56" s="46"/>
      <c r="AS56" s="47"/>
      <c r="AT56" s="47"/>
      <c r="AU56" s="47"/>
      <c r="AV56" s="48"/>
      <c r="AW56" s="48"/>
      <c r="AX56" s="46"/>
      <c r="AY56" s="49" t="s">
        <v>600</v>
      </c>
      <c r="BA56" s="50" t="s">
        <v>895</v>
      </c>
      <c r="BB56" s="51">
        <f>IFERROR(IF(RIGHT(BA56, 1) = "D", WORKDAY($B$3, INT(LEFT(BA56, LEN(BA56)-1))),
                     IF(RIGHT(BA56, 1) = "W",Business_Day($B$3 + 7 * INT(LEFT(BA56, LEN(BA56)-1)), "modified_following"),
                     IF(RIGHT(BA56, 1) = "M",Business_Day(EDATE($B$3,  INT(LEFT(BA56, LEN(BA56)-1))), "modified_following"),
                     IF(RIGHT(BA56, 1) = "Y",Business_Day(EDATE($B$3,  12 * INT(LEFT(BA56, LEN(BA56)-1))), "modified_following"),IF(RIGHT(BA56, 1) = "Q",Business_Day(EDATE($B$3,  3*INT(LEFT(BA56, LEN(BA56)-1))), "modified_following"),
                    Business_Day(EDATE($B$3,  12 * INT(LEFT(BA56, FIND("Y", BA56)-1)) + INT(RIGHT(BA56, LEN(BA56) - FIND("Y", BA56)))), "modified_following") ))))), "")</f>
        <v>45656</v>
      </c>
      <c r="BC56" s="50" t="s">
        <v>900</v>
      </c>
      <c r="BD56" s="50" t="s">
        <v>901</v>
      </c>
      <c r="BE56" s="46">
        <f>_xll.BDH(BC56,$B$4,$B$3,$B$3)</f>
        <v>0.31881999999999999</v>
      </c>
      <c r="BF56" s="46">
        <f>_xll.BDH(BD56,$B$4,$B$3,$B$3)</f>
        <v>0.97485699999999997</v>
      </c>
      <c r="BG56" s="52">
        <f>DF_ZC2(Date!$E$3,BB56,BF56,"Taux actuariels","actual/actual")</f>
        <v>3.1881319929212282E-3</v>
      </c>
      <c r="BI56" s="46"/>
      <c r="BJ56" s="46"/>
      <c r="BK56" s="46"/>
      <c r="BL56" s="47"/>
      <c r="BM56" s="47"/>
      <c r="BN56" s="47"/>
      <c r="BO56" s="48"/>
      <c r="BP56" s="48"/>
      <c r="BQ56" s="46"/>
      <c r="BR56" s="49" t="s">
        <v>600</v>
      </c>
      <c r="BT56" s="50" t="s">
        <v>895</v>
      </c>
      <c r="BU56" s="51">
        <f>IFERROR(IF(RIGHT(BT56, 1) = "D", WORKDAY($B$3, INT(LEFT(BT56, LEN(BT56)-1))),
                     IF(RIGHT(BT56, 1) = "W",Business_Day($B$3 + 7 * INT(LEFT(BT56, LEN(BT56)-1)), "modified_following"),
                     IF(RIGHT(BT56, 1) = "M",Business_Day(EDATE($B$3,  INT(LEFT(BT56, LEN(BT56)-1))), "modified_following"),
                     IF(RIGHT(BT56, 1) = "Y",Business_Day(EDATE($B$3,  12 * INT(LEFT(BT56, LEN(BT56)-1))), "modified_following"),IF(RIGHT(BT56, 1) = "Q",Business_Day(EDATE($B$3,  3*INT(LEFT(BT56, LEN(BT56)-1))), "modified_following"),
                    Business_Day(EDATE($B$3,  12 * INT(LEFT(BT56, FIND("Y", BT56)-1)) + INT(RIGHT(BT56, LEN(BT56) - FIND("Y", BT56)))), "modified_following") ))))), "")</f>
        <v>45656</v>
      </c>
      <c r="BV56" s="50" t="s">
        <v>902</v>
      </c>
      <c r="BW56" s="50" t="s">
        <v>903</v>
      </c>
      <c r="BX56" s="46">
        <f>_xll.BDH(BV56,$B$4,$B$3,$B$3)</f>
        <v>0.44224999999999998</v>
      </c>
      <c r="BY56" s="46">
        <f>_xll.BDH(BW56,$B$4,$B$3,$B$3)</f>
        <v>0.96531400000000001</v>
      </c>
      <c r="BZ56" s="52">
        <f>DF_ZC2(Date!$E$3,BU56,BY56,"Taux actuariels","actual/actual")</f>
        <v>4.4224806770323255E-3</v>
      </c>
      <c r="CB56" s="46"/>
      <c r="CC56" s="46"/>
      <c r="CD56" s="46"/>
      <c r="CE56" s="47"/>
      <c r="CF56" s="47"/>
      <c r="CG56" s="47"/>
      <c r="CH56" s="48"/>
      <c r="CI56" s="48"/>
      <c r="CJ56" s="46"/>
      <c r="CK56" s="49" t="s">
        <v>600</v>
      </c>
      <c r="CL56" s="52" t="s">
        <v>600</v>
      </c>
      <c r="CN56" s="50" t="s">
        <v>895</v>
      </c>
      <c r="CO56" s="51">
        <f>IFERROR(IF(RIGHT(CN56, 1) = "D", WORKDAY($B$3, INT(LEFT(CN56, LEN(CN56)-1))),
                     IF(RIGHT(CN56, 1) = "W",Business_Day($B$3 + 7 * INT(LEFT(CN56, LEN(CN56)-1)), "modified_following"),
                     IF(RIGHT(CN56, 1) = "M",Business_Day(EDATE($B$3,  INT(LEFT(CN56, LEN(CN56)-1))), "modified_following"),
                     IF(RIGHT(CN56, 1) = "Y",Business_Day(EDATE($B$3,  12 * INT(LEFT(CN56, LEN(CN56)-1))), "modified_following"),IF(RIGHT(CN56, 1) = "Q",Business_Day(EDATE($B$3,  3*INT(LEFT(CN56, LEN(CN56)-1))), "modified_following"),
                    Business_Day(EDATE($B$3,  12 * INT(LEFT(CN56, FIND("Y", CN56)-1)) + INT(RIGHT(CN56, LEN(CN56) - FIND("Y", CN56)))), "modified_following") ))))), "")</f>
        <v>45656</v>
      </c>
      <c r="CP56" s="50" t="s">
        <v>904</v>
      </c>
      <c r="CQ56" s="50" t="s">
        <v>905</v>
      </c>
      <c r="CR56" s="46">
        <f>_xll.BDH(CP56,$B$4,$B$3,$B$3)</f>
        <v>0.57125999999999999</v>
      </c>
      <c r="CS56" s="46">
        <f>_xll.BDH(CQ56,$B$4,$B$3,$B$3)</f>
        <v>0.95545199999999997</v>
      </c>
      <c r="CT56" s="52">
        <f>DF_ZC2(Date!$E$3,CO56,CS56,"Taux actuariels","actual/actual")</f>
        <v>5.7125990228878987E-3</v>
      </c>
      <c r="CZ56" s="54" t="e">
        <v>#N/A</v>
      </c>
      <c r="DA56" s="55" t="e">
        <v>#N/A</v>
      </c>
      <c r="DC56" s="54" t="e">
        <v>#N/A</v>
      </c>
      <c r="DD56" s="55" t="e">
        <v>#N/A</v>
      </c>
      <c r="DF56" s="54" t="e">
        <v>#N/A</v>
      </c>
      <c r="DG56" s="55" t="e">
        <v>#N/A</v>
      </c>
      <c r="DI56" s="54" t="e">
        <v>#N/A</v>
      </c>
      <c r="DJ56" s="55" t="e">
        <v>#N/A</v>
      </c>
      <c r="DN56" s="58" t="e">
        <v>#N/A</v>
      </c>
      <c r="DO56" t="e">
        <v>#N/A</v>
      </c>
      <c r="DQ56" s="58" t="e">
        <v>#N/A</v>
      </c>
      <c r="DR56" t="e">
        <v>#N/A</v>
      </c>
      <c r="DT56" s="58" t="e">
        <v>#N/A</v>
      </c>
      <c r="DU56" t="e">
        <v>#N/A</v>
      </c>
      <c r="DW56" s="58" t="e">
        <v>#N/A</v>
      </c>
      <c r="DX56" t="e">
        <v>#N/A</v>
      </c>
      <c r="DZ56" s="58" t="e">
        <v>#N/A</v>
      </c>
      <c r="EA56" t="e">
        <v>#N/A</v>
      </c>
      <c r="EC56" s="58" t="e">
        <v>#N/A</v>
      </c>
      <c r="ED56" t="e">
        <v>#N/A</v>
      </c>
      <c r="EV56" s="58" t="e">
        <v>#N/A</v>
      </c>
      <c r="EW56" t="e">
        <v>#N/A</v>
      </c>
      <c r="EY56" s="58" t="e">
        <v>#N/A</v>
      </c>
      <c r="EZ56" t="e">
        <v>#N/A</v>
      </c>
      <c r="FB56" s="58" t="e">
        <v>#N/A</v>
      </c>
      <c r="FC56" t="e">
        <v>#N/A</v>
      </c>
      <c r="FE56" s="58" t="e">
        <v>#N/A</v>
      </c>
      <c r="FF56" t="e">
        <v>#N/A</v>
      </c>
      <c r="FH56" s="58" t="e">
        <v>#N/A</v>
      </c>
      <c r="FI56" t="e">
        <v>#N/A</v>
      </c>
      <c r="GC56" s="58" t="e">
        <v>#N/A</v>
      </c>
      <c r="GD56" t="e">
        <v>#N/A</v>
      </c>
      <c r="GF56" s="58" t="e">
        <v>#N/A</v>
      </c>
      <c r="GG56" t="e">
        <v>#N/A</v>
      </c>
      <c r="GI56" s="58" t="e">
        <v>#N/A</v>
      </c>
      <c r="GJ56" t="e">
        <v>#N/A</v>
      </c>
      <c r="GL56" s="58" t="e">
        <v>#N/A</v>
      </c>
      <c r="GM56" t="e">
        <v>#N/A</v>
      </c>
      <c r="GO56" s="58" t="e">
        <v>#N/A</v>
      </c>
      <c r="GP56" t="e">
        <v>#N/A</v>
      </c>
    </row>
    <row r="57" spans="3:198" x14ac:dyDescent="0.25">
      <c r="C57" s="46"/>
      <c r="D57" s="46"/>
      <c r="E57" s="46"/>
      <c r="F57" s="47"/>
      <c r="G57" s="47"/>
      <c r="H57" s="47"/>
      <c r="I57" s="48"/>
      <c r="J57" s="48"/>
      <c r="K57" s="46"/>
      <c r="L57" s="49" t="s">
        <v>600</v>
      </c>
      <c r="N57" s="50" t="s">
        <v>906</v>
      </c>
      <c r="O57" s="51">
        <f>IFERROR(IF(RIGHT(N57, 1) = "D", WORKDAY($B$3, INT(LEFT(N57, LEN(N57)-1))),
                     IF(RIGHT(N57, 1) = "W",Business_Day($B$3 + 7 * INT(LEFT(N57, LEN(N57)-1)), "modified_following"),
                     IF(RIGHT(N57, 1) = "M",Business_Day(EDATE($B$3,  INT(LEFT(N57, LEN(N57)-1))), "modified_following"),
                     IF(RIGHT(N57, 1) = "Y",Business_Day(EDATE($B$3,  12 * INT(LEFT(N57, LEN(N57)-1))), "modified_following"),IF(RIGHT(N57, 1) = "Q",Business_Day(EDATE($B$3,  3*INT(LEFT(N57, LEN(N57)-1))), "modified_following"),
                    Business_Day(EDATE($B$3,  12 * INT(LEFT(N57, FIND("Y", N57)-1)) + INT(RIGHT(N57, LEN(N57) - FIND("Y", N57)))), "modified_following") ))))), "")</f>
        <v>45747</v>
      </c>
      <c r="P57" s="50" t="s">
        <v>907</v>
      </c>
      <c r="Q57" s="50" t="s">
        <v>908</v>
      </c>
      <c r="R57" s="46">
        <f>_xll.BDH(P57,$B$4,$B$3,$B$3)</f>
        <v>0.23388999999999999</v>
      </c>
      <c r="S57" s="46">
        <f>_xll.BDH(Q57,$B$4,$B$3,$B$3)</f>
        <v>0.98064399999999996</v>
      </c>
      <c r="T57" s="52">
        <f>DF_ZC2(Date!$E$3,O57,S57,"Taux actuariels","actual/actual")</f>
        <v>2.3721957143598704E-3</v>
      </c>
      <c r="W57" s="46"/>
      <c r="X57" s="46"/>
      <c r="Y57" s="46"/>
      <c r="Z57" s="47"/>
      <c r="AA57" s="47"/>
      <c r="AB57" s="47"/>
      <c r="AC57" s="48"/>
      <c r="AD57" s="48"/>
      <c r="AE57" s="46"/>
      <c r="AF57" s="49" t="s">
        <v>600</v>
      </c>
      <c r="AH57" s="50" t="s">
        <v>906</v>
      </c>
      <c r="AI57" s="51">
        <f>IFERROR(IF(RIGHT(AH57, 1) = "D", WORKDAY($B$3, INT(LEFT(AH57, LEN(AH57)-1))),
                     IF(RIGHT(AH57, 1) = "W",Business_Day($B$3 + 7 * INT(LEFT(AH57, LEN(AH57)-1)), "modified_following"),
                     IF(RIGHT(AH57, 1) = "M",Business_Day(EDATE($B$3,  INT(LEFT(AH57, LEN(AH57)-1))), "modified_following"),
                     IF(RIGHT(AH57, 1) = "Y",Business_Day(EDATE($B$3,  12 * INT(LEFT(AH57, LEN(AH57)-1))), "modified_following"),IF(RIGHT(AH57, 1) = "Q",Business_Day(EDATE($B$3,  3*INT(LEFT(AH57, LEN(AH57)-1))), "modified_following"),
                    Business_Day(EDATE($B$3,  12 * INT(LEFT(AH57, FIND("Y", AH57)-1)) + INT(RIGHT(AH57, LEN(AH57) - FIND("Y", AH57)))), "modified_following") ))))), "")</f>
        <v>45747</v>
      </c>
      <c r="AJ57" s="50" t="s">
        <v>909</v>
      </c>
      <c r="AK57" s="50" t="s">
        <v>910</v>
      </c>
      <c r="AL57" s="46">
        <f>_xll.BDH(AJ57,$B$4,$B$3,$B$3)</f>
        <v>0.22792999999999999</v>
      </c>
      <c r="AM57" s="46">
        <f>_xll.BDH(AK57,$B$4,$B$3,$B$3)</f>
        <v>0.98139299999999996</v>
      </c>
      <c r="AN57" s="52">
        <f>DF_ZC2(Date!$E$3,AI57,AM57,"Taux actuariels","actual/actual")</f>
        <v>2.2794280862423744E-3</v>
      </c>
      <c r="AP57" s="46"/>
      <c r="AQ57" s="46"/>
      <c r="AR57" s="46"/>
      <c r="AS57" s="47"/>
      <c r="AT57" s="47"/>
      <c r="AU57" s="47"/>
      <c r="AV57" s="48"/>
      <c r="AW57" s="48"/>
      <c r="AX57" s="46"/>
      <c r="AY57" s="49" t="s">
        <v>600</v>
      </c>
      <c r="BA57" s="50" t="s">
        <v>906</v>
      </c>
      <c r="BB57" s="51">
        <f>IFERROR(IF(RIGHT(BA57, 1) = "D", WORKDAY($B$3, INT(LEFT(BA57, LEN(BA57)-1))),
                     IF(RIGHT(BA57, 1) = "W",Business_Day($B$3 + 7 * INT(LEFT(BA57, LEN(BA57)-1)), "modified_following"),
                     IF(RIGHT(BA57, 1) = "M",Business_Day(EDATE($B$3,  INT(LEFT(BA57, LEN(BA57)-1))), "modified_following"),
                     IF(RIGHT(BA57, 1) = "Y",Business_Day(EDATE($B$3,  12 * INT(LEFT(BA57, LEN(BA57)-1))), "modified_following"),IF(RIGHT(BA57, 1) = "Q",Business_Day(EDATE($B$3,  3*INT(LEFT(BA57, LEN(BA57)-1))), "modified_following"),
                    Business_Day(EDATE($B$3,  12 * INT(LEFT(BA57, FIND("Y", BA57)-1)) + INT(RIGHT(BA57, LEN(BA57) - FIND("Y", BA57)))), "modified_following") ))))), "")</f>
        <v>45747</v>
      </c>
      <c r="BC57" s="50" t="s">
        <v>911</v>
      </c>
      <c r="BD57" s="50" t="s">
        <v>912</v>
      </c>
      <c r="BE57" s="46">
        <f>_xll.BDH(BC57,$B$4,$B$3,$B$3)</f>
        <v>0.3498</v>
      </c>
      <c r="BF57" s="46">
        <f>_xll.BDH(BD57,$B$4,$B$3,$B$3)</f>
        <v>0.97160299999999999</v>
      </c>
      <c r="BG57" s="52">
        <f>DF_ZC2(Date!$E$3,BB57,BF57,"Taux actuariels","actual/actual")</f>
        <v>3.4982790905773165E-3</v>
      </c>
      <c r="BI57" s="46"/>
      <c r="BJ57" s="46"/>
      <c r="BK57" s="46"/>
      <c r="BL57" s="47"/>
      <c r="BM57" s="47"/>
      <c r="BN57" s="47"/>
      <c r="BO57" s="48"/>
      <c r="BP57" s="48"/>
      <c r="BQ57" s="46"/>
      <c r="BR57" s="49" t="s">
        <v>600</v>
      </c>
      <c r="BT57" s="50" t="s">
        <v>906</v>
      </c>
      <c r="BU57" s="51">
        <f>IFERROR(IF(RIGHT(BT57, 1) = "D", WORKDAY($B$3, INT(LEFT(BT57, LEN(BT57)-1))),
                     IF(RIGHT(BT57, 1) = "W",Business_Day($B$3 + 7 * INT(LEFT(BT57, LEN(BT57)-1)), "modified_following"),
                     IF(RIGHT(BT57, 1) = "M",Business_Day(EDATE($B$3,  INT(LEFT(BT57, LEN(BT57)-1))), "modified_following"),
                     IF(RIGHT(BT57, 1) = "Y",Business_Day(EDATE($B$3,  12 * INT(LEFT(BT57, LEN(BT57)-1))), "modified_following"),IF(RIGHT(BT57, 1) = "Q",Business_Day(EDATE($B$3,  3*INT(LEFT(BT57, LEN(BT57)-1))), "modified_following"),
                    Business_Day(EDATE($B$3,  12 * INT(LEFT(BT57, FIND("Y", BT57)-1)) + INT(RIGHT(BT57, LEN(BT57) - FIND("Y", BT57)))), "modified_following") ))))), "")</f>
        <v>45747</v>
      </c>
      <c r="BV57" s="50" t="s">
        <v>913</v>
      </c>
      <c r="BW57" s="50" t="s">
        <v>914</v>
      </c>
      <c r="BX57" s="46">
        <f>_xll.BDH(BV57,$B$4,$B$3,$B$3)</f>
        <v>0.47177999999999998</v>
      </c>
      <c r="BY57" s="46">
        <f>_xll.BDH(BW57,$B$4,$B$3,$B$3)</f>
        <v>0.96191400000000005</v>
      </c>
      <c r="BZ57" s="52">
        <f>DF_ZC2(Date!$E$3,BU57,BY57,"Taux actuariels","actual/actual")</f>
        <v>4.7181895760550763E-3</v>
      </c>
      <c r="CB57" s="46"/>
      <c r="CC57" s="46"/>
      <c r="CD57" s="46"/>
      <c r="CE57" s="47"/>
      <c r="CF57" s="47"/>
      <c r="CG57" s="47"/>
      <c r="CH57" s="48"/>
      <c r="CI57" s="48"/>
      <c r="CJ57" s="46"/>
      <c r="CK57" s="49" t="s">
        <v>600</v>
      </c>
      <c r="CL57" s="52" t="s">
        <v>600</v>
      </c>
      <c r="CN57" s="50" t="s">
        <v>906</v>
      </c>
      <c r="CO57" s="51">
        <f>IFERROR(IF(RIGHT(CN57, 1) = "D", WORKDAY($B$3, INT(LEFT(CN57, LEN(CN57)-1))),
                     IF(RIGHT(CN57, 1) = "W",Business_Day($B$3 + 7 * INT(LEFT(CN57, LEN(CN57)-1)), "modified_following"),
                     IF(RIGHT(CN57, 1) = "M",Business_Day(EDATE($B$3,  INT(LEFT(CN57, LEN(CN57)-1))), "modified_following"),
                     IF(RIGHT(CN57, 1) = "Y",Business_Day(EDATE($B$3,  12 * INT(LEFT(CN57, LEN(CN57)-1))), "modified_following"),IF(RIGHT(CN57, 1) = "Q",Business_Day(EDATE($B$3,  3*INT(LEFT(CN57, LEN(CN57)-1))), "modified_following"),
                    Business_Day(EDATE($B$3,  12 * INT(LEFT(CN57, FIND("Y", CN57)-1)) + INT(RIGHT(CN57, LEN(CN57) - FIND("Y", CN57)))), "modified_following") ))))), "")</f>
        <v>45747</v>
      </c>
      <c r="CP57" s="50" t="s">
        <v>915</v>
      </c>
      <c r="CQ57" s="50" t="s">
        <v>916</v>
      </c>
      <c r="CR57" s="46">
        <f>_xll.BDH(CP57,$B$4,$B$3,$B$3)</f>
        <v>0.59997999999999996</v>
      </c>
      <c r="CS57" s="46">
        <f>_xll.BDH(CQ57,$B$4,$B$3,$B$3)</f>
        <v>0.95184800000000003</v>
      </c>
      <c r="CT57" s="52">
        <f>DF_ZC2(Date!$E$3,CO57,CS57,"Taux actuariels","actual/actual")</f>
        <v>6.0002458912202794E-3</v>
      </c>
      <c r="CZ57" s="54" t="e">
        <v>#N/A</v>
      </c>
      <c r="DA57" s="55" t="e">
        <v>#N/A</v>
      </c>
      <c r="DC57" s="54" t="e">
        <v>#N/A</v>
      </c>
      <c r="DD57" s="55" t="e">
        <v>#N/A</v>
      </c>
      <c r="DF57" s="54" t="e">
        <v>#N/A</v>
      </c>
      <c r="DG57" s="55" t="e">
        <v>#N/A</v>
      </c>
      <c r="DI57" s="54" t="e">
        <v>#N/A</v>
      </c>
      <c r="DJ57" s="55" t="e">
        <v>#N/A</v>
      </c>
      <c r="DN57" s="58" t="e">
        <v>#N/A</v>
      </c>
      <c r="DO57" t="e">
        <v>#N/A</v>
      </c>
      <c r="DQ57" s="58" t="e">
        <v>#N/A</v>
      </c>
      <c r="DR57" t="e">
        <v>#N/A</v>
      </c>
      <c r="DT57" s="58" t="e">
        <v>#N/A</v>
      </c>
      <c r="DU57" t="e">
        <v>#N/A</v>
      </c>
      <c r="DW57" s="58" t="e">
        <v>#N/A</v>
      </c>
      <c r="DX57" t="e">
        <v>#N/A</v>
      </c>
      <c r="DZ57" s="58" t="e">
        <v>#N/A</v>
      </c>
      <c r="EA57" t="e">
        <v>#N/A</v>
      </c>
      <c r="EC57" s="58" t="e">
        <v>#N/A</v>
      </c>
      <c r="ED57" t="e">
        <v>#N/A</v>
      </c>
      <c r="EV57" s="58" t="e">
        <v>#N/A</v>
      </c>
      <c r="EW57" t="e">
        <v>#N/A</v>
      </c>
      <c r="EY57" s="58" t="e">
        <v>#N/A</v>
      </c>
      <c r="EZ57" t="e">
        <v>#N/A</v>
      </c>
      <c r="FB57" s="58" t="e">
        <v>#N/A</v>
      </c>
      <c r="FC57" t="e">
        <v>#N/A</v>
      </c>
      <c r="FE57" s="58" t="e">
        <v>#N/A</v>
      </c>
      <c r="FF57" t="e">
        <v>#N/A</v>
      </c>
      <c r="FH57" s="58" t="e">
        <v>#N/A</v>
      </c>
      <c r="FI57" t="e">
        <v>#N/A</v>
      </c>
      <c r="GC57" s="58" t="e">
        <v>#N/A</v>
      </c>
      <c r="GD57" t="e">
        <v>#N/A</v>
      </c>
      <c r="GF57" s="58" t="e">
        <v>#N/A</v>
      </c>
      <c r="GG57" t="e">
        <v>#N/A</v>
      </c>
      <c r="GI57" s="58" t="e">
        <v>#N/A</v>
      </c>
      <c r="GJ57" t="e">
        <v>#N/A</v>
      </c>
      <c r="GL57" s="58" t="e">
        <v>#N/A</v>
      </c>
      <c r="GM57" t="e">
        <v>#N/A</v>
      </c>
      <c r="GO57" s="58" t="e">
        <v>#N/A</v>
      </c>
      <c r="GP57" t="e">
        <v>#N/A</v>
      </c>
    </row>
    <row r="58" spans="3:198" x14ac:dyDescent="0.25">
      <c r="C58" s="46"/>
      <c r="D58" s="46"/>
      <c r="E58" s="46"/>
      <c r="F58" s="47"/>
      <c r="G58" s="47"/>
      <c r="H58" s="47"/>
      <c r="I58" s="48"/>
      <c r="J58" s="48"/>
      <c r="K58" s="46"/>
      <c r="L58" s="49" t="s">
        <v>600</v>
      </c>
      <c r="N58" s="50" t="s">
        <v>917</v>
      </c>
      <c r="O58" s="51">
        <f>IFERROR(IF(RIGHT(N58, 1) = "D", WORKDAY($B$3, INT(LEFT(N58, LEN(N58)-1))),
                     IF(RIGHT(N58, 1) = "W",Business_Day($B$3 + 7 * INT(LEFT(N58, LEN(N58)-1)), "modified_following"),
                     IF(RIGHT(N58, 1) = "M",Business_Day(EDATE($B$3,  INT(LEFT(N58, LEN(N58)-1))), "modified_following"),
                     IF(RIGHT(N58, 1) = "Y",Business_Day(EDATE($B$3,  12 * INT(LEFT(N58, LEN(N58)-1))), "modified_following"),IF(RIGHT(N58, 1) = "Q",Business_Day(EDATE($B$3,  3*INT(LEFT(N58, LEN(N58)-1))), "modified_following"),
                    Business_Day(EDATE($B$3,  12 * INT(LEFT(N58, FIND("Y", N58)-1)) + INT(RIGHT(N58, LEN(N58) - FIND("Y", N58)))), "modified_following") ))))), "")</f>
        <v>45838</v>
      </c>
      <c r="P58" s="50" t="s">
        <v>918</v>
      </c>
      <c r="Q58" s="50" t="s">
        <v>919</v>
      </c>
      <c r="R58" s="46">
        <f>_xll.BDH(P58,$B$4,$B$3,$B$3)</f>
        <v>0.26845999999999998</v>
      </c>
      <c r="S58" s="46">
        <f>_xll.BDH(Q58,$B$4,$B$3,$B$3)</f>
        <v>0.97715600000000002</v>
      </c>
      <c r="T58" s="52">
        <f>DF_ZC2(Date!$E$3,O58,S58,"Taux actuariels","actual/actual")</f>
        <v>2.7228452613188292E-3</v>
      </c>
      <c r="W58" s="46"/>
      <c r="X58" s="46"/>
      <c r="Y58" s="46"/>
      <c r="Z58" s="47"/>
      <c r="AA58" s="47"/>
      <c r="AB58" s="47"/>
      <c r="AC58" s="48"/>
      <c r="AD58" s="48"/>
      <c r="AE58" s="46"/>
      <c r="AF58" s="49" t="s">
        <v>600</v>
      </c>
      <c r="AH58" s="50" t="s">
        <v>917</v>
      </c>
      <c r="AI58" s="51">
        <f>IFERROR(IF(RIGHT(AH58, 1) = "D", WORKDAY($B$3, INT(LEFT(AH58, LEN(AH58)-1))),
                     IF(RIGHT(AH58, 1) = "W",Business_Day($B$3 + 7 * INT(LEFT(AH58, LEN(AH58)-1)), "modified_following"),
                     IF(RIGHT(AH58, 1) = "M",Business_Day(EDATE($B$3,  INT(LEFT(AH58, LEN(AH58)-1))), "modified_following"),
                     IF(RIGHT(AH58, 1) = "Y",Business_Day(EDATE($B$3,  12 * INT(LEFT(AH58, LEN(AH58)-1))), "modified_following"),IF(RIGHT(AH58, 1) = "Q",Business_Day(EDATE($B$3,  3*INT(LEFT(AH58, LEN(AH58)-1))), "modified_following"),
                    Business_Day(EDATE($B$3,  12 * INT(LEFT(AH58, FIND("Y", AH58)-1)) + INT(RIGHT(AH58, LEN(AH58) - FIND("Y", AH58)))), "modified_following") ))))), "")</f>
        <v>45838</v>
      </c>
      <c r="AJ58" s="50" t="s">
        <v>920</v>
      </c>
      <c r="AK58" s="50" t="s">
        <v>921</v>
      </c>
      <c r="AL58" s="46">
        <f>_xll.BDH(AJ58,$B$4,$B$3,$B$3)</f>
        <v>0.26090000000000002</v>
      </c>
      <c r="AM58" s="46">
        <f>_xll.BDH(AK58,$B$4,$B$3,$B$3)</f>
        <v>0.97809599999999997</v>
      </c>
      <c r="AN58" s="52">
        <f>DF_ZC2(Date!$E$3,AI58,AM58,"Taux actuariels","actual/actual")</f>
        <v>2.6094060176313771E-3</v>
      </c>
      <c r="AP58" s="46"/>
      <c r="AQ58" s="46"/>
      <c r="AR58" s="46"/>
      <c r="AS58" s="47"/>
      <c r="AT58" s="47"/>
      <c r="AU58" s="47"/>
      <c r="AV58" s="48"/>
      <c r="AW58" s="48"/>
      <c r="AX58" s="46"/>
      <c r="AY58" s="49" t="s">
        <v>600</v>
      </c>
      <c r="BA58" s="50" t="s">
        <v>917</v>
      </c>
      <c r="BB58" s="51">
        <f>IFERROR(IF(RIGHT(BA58, 1) = "D", WORKDAY($B$3, INT(LEFT(BA58, LEN(BA58)-1))),
                     IF(RIGHT(BA58, 1) = "W",Business_Day($B$3 + 7 * INT(LEFT(BA58, LEN(BA58)-1)), "modified_following"),
                     IF(RIGHT(BA58, 1) = "M",Business_Day(EDATE($B$3,  INT(LEFT(BA58, LEN(BA58)-1))), "modified_following"),
                     IF(RIGHT(BA58, 1) = "Y",Business_Day(EDATE($B$3,  12 * INT(LEFT(BA58, LEN(BA58)-1))), "modified_following"),IF(RIGHT(BA58, 1) = "Q",Business_Day(EDATE($B$3,  3*INT(LEFT(BA58, LEN(BA58)-1))), "modified_following"),
                    Business_Day(EDATE($B$3,  12 * INT(LEFT(BA58, FIND("Y", BA58)-1)) + INT(RIGHT(BA58, LEN(BA58) - FIND("Y", BA58)))), "modified_following") ))))), "")</f>
        <v>45838</v>
      </c>
      <c r="BC58" s="50" t="s">
        <v>922</v>
      </c>
      <c r="BD58" s="50" t="s">
        <v>923</v>
      </c>
      <c r="BE58" s="46">
        <f>_xll.BDH(BC58,$B$4,$B$3,$B$3)</f>
        <v>0.38111</v>
      </c>
      <c r="BF58" s="46">
        <f>_xll.BDH(BD58,$B$4,$B$3,$B$3)</f>
        <v>0.96818400000000004</v>
      </c>
      <c r="BG58" s="52">
        <f>DF_ZC2(Date!$E$3,BB58,BF58,"Taux actuariels","actual/actual")</f>
        <v>3.8117635091168278E-3</v>
      </c>
      <c r="BI58" s="46"/>
      <c r="BJ58" s="46"/>
      <c r="BK58" s="46"/>
      <c r="BL58" s="47"/>
      <c r="BM58" s="47"/>
      <c r="BN58" s="47"/>
      <c r="BO58" s="48"/>
      <c r="BP58" s="48"/>
      <c r="BQ58" s="46"/>
      <c r="BR58" s="49" t="s">
        <v>600</v>
      </c>
      <c r="BT58" s="50" t="s">
        <v>917</v>
      </c>
      <c r="BU58" s="51">
        <f>IFERROR(IF(RIGHT(BT58, 1) = "D", WORKDAY($B$3, INT(LEFT(BT58, LEN(BT58)-1))),
                     IF(RIGHT(BT58, 1) = "W",Business_Day($B$3 + 7 * INT(LEFT(BT58, LEN(BT58)-1)), "modified_following"),
                     IF(RIGHT(BT58, 1) = "M",Business_Day(EDATE($B$3,  INT(LEFT(BT58, LEN(BT58)-1))), "modified_following"),
                     IF(RIGHT(BT58, 1) = "Y",Business_Day(EDATE($B$3,  12 * INT(LEFT(BT58, LEN(BT58)-1))), "modified_following"),IF(RIGHT(BT58, 1) = "Q",Business_Day(EDATE($B$3,  3*INT(LEFT(BT58, LEN(BT58)-1))), "modified_following"),
                    Business_Day(EDATE($B$3,  12 * INT(LEFT(BT58, FIND("Y", BT58)-1)) + INT(RIGHT(BT58, LEN(BT58) - FIND("Y", BT58)))), "modified_following") ))))), "")</f>
        <v>45838</v>
      </c>
      <c r="BV58" s="50" t="s">
        <v>924</v>
      </c>
      <c r="BW58" s="50" t="s">
        <v>925</v>
      </c>
      <c r="BX58" s="46">
        <f>_xll.BDH(BV58,$B$4,$B$3,$B$3)</f>
        <v>0.50165999999999999</v>
      </c>
      <c r="BY58" s="46">
        <f>_xll.BDH(BW58,$B$4,$B$3,$B$3)</f>
        <v>0.95835800000000004</v>
      </c>
      <c r="BZ58" s="52">
        <f>DF_ZC2(Date!$E$3,BU58,BY58,"Taux actuariels","actual/actual")</f>
        <v>5.0173456923892079E-3</v>
      </c>
      <c r="CB58" s="46"/>
      <c r="CC58" s="46"/>
      <c r="CD58" s="46"/>
      <c r="CE58" s="47"/>
      <c r="CF58" s="47"/>
      <c r="CG58" s="47"/>
      <c r="CH58" s="48"/>
      <c r="CI58" s="48"/>
      <c r="CJ58" s="46"/>
      <c r="CK58" s="49" t="s">
        <v>600</v>
      </c>
      <c r="CL58" s="52" t="s">
        <v>600</v>
      </c>
      <c r="CN58" s="50" t="s">
        <v>917</v>
      </c>
      <c r="CO58" s="51">
        <f>IFERROR(IF(RIGHT(CN58, 1) = "D", WORKDAY($B$3, INT(LEFT(CN58, LEN(CN58)-1))),
                     IF(RIGHT(CN58, 1) = "W",Business_Day($B$3 + 7 * INT(LEFT(CN58, LEN(CN58)-1)), "modified_following"),
                     IF(RIGHT(CN58, 1) = "M",Business_Day(EDATE($B$3,  INT(LEFT(CN58, LEN(CN58)-1))), "modified_following"),
                     IF(RIGHT(CN58, 1) = "Y",Business_Day(EDATE($B$3,  12 * INT(LEFT(CN58, LEN(CN58)-1))), "modified_following"),IF(RIGHT(CN58, 1) = "Q",Business_Day(EDATE($B$3,  3*INT(LEFT(CN58, LEN(CN58)-1))), "modified_following"),
                    Business_Day(EDATE($B$3,  12 * INT(LEFT(CN58, FIND("Y", CN58)-1)) + INT(RIGHT(CN58, LEN(CN58) - FIND("Y", CN58)))), "modified_following") ))))), "")</f>
        <v>45838</v>
      </c>
      <c r="CP58" s="50" t="s">
        <v>926</v>
      </c>
      <c r="CQ58" s="50" t="s">
        <v>927</v>
      </c>
      <c r="CR58" s="46">
        <f>_xll.BDH(CP58,$B$4,$B$3,$B$3)</f>
        <v>0.62905999999999995</v>
      </c>
      <c r="CS58" s="46">
        <f>_xll.BDH(CQ58,$B$4,$B$3,$B$3)</f>
        <v>0.94809299999999996</v>
      </c>
      <c r="CT58" s="52">
        <f>DF_ZC2(Date!$E$3,CO58,CS58,"Taux actuariels","actual/actual")</f>
        <v>6.2916351025461559E-3</v>
      </c>
      <c r="CZ58" s="54" t="e">
        <v>#N/A</v>
      </c>
      <c r="DA58" s="55" t="e">
        <v>#N/A</v>
      </c>
      <c r="DC58" s="54" t="e">
        <v>#N/A</v>
      </c>
      <c r="DD58" s="55" t="e">
        <v>#N/A</v>
      </c>
      <c r="DF58" s="54" t="e">
        <v>#N/A</v>
      </c>
      <c r="DG58" s="55" t="e">
        <v>#N/A</v>
      </c>
      <c r="DI58" s="54" t="e">
        <v>#N/A</v>
      </c>
      <c r="DJ58" s="55" t="e">
        <v>#N/A</v>
      </c>
      <c r="DN58" s="58" t="e">
        <v>#N/A</v>
      </c>
      <c r="DO58" t="e">
        <v>#N/A</v>
      </c>
      <c r="DQ58" s="58" t="e">
        <v>#N/A</v>
      </c>
      <c r="DR58" t="e">
        <v>#N/A</v>
      </c>
      <c r="DT58" s="58" t="e">
        <v>#N/A</v>
      </c>
      <c r="DU58" t="e">
        <v>#N/A</v>
      </c>
      <c r="DW58" s="58" t="e">
        <v>#N/A</v>
      </c>
      <c r="DX58" t="e">
        <v>#N/A</v>
      </c>
      <c r="DZ58" s="58" t="e">
        <v>#N/A</v>
      </c>
      <c r="EA58" t="e">
        <v>#N/A</v>
      </c>
      <c r="EC58" s="58" t="e">
        <v>#N/A</v>
      </c>
      <c r="ED58" t="e">
        <v>#N/A</v>
      </c>
      <c r="EV58" s="58" t="e">
        <v>#N/A</v>
      </c>
      <c r="EW58" t="e">
        <v>#N/A</v>
      </c>
      <c r="EY58" s="58" t="e">
        <v>#N/A</v>
      </c>
      <c r="EZ58" t="e">
        <v>#N/A</v>
      </c>
      <c r="FB58" s="58" t="e">
        <v>#N/A</v>
      </c>
      <c r="FC58" t="e">
        <v>#N/A</v>
      </c>
      <c r="FE58" s="58" t="e">
        <v>#N/A</v>
      </c>
      <c r="FF58" t="e">
        <v>#N/A</v>
      </c>
      <c r="FH58" s="58" t="e">
        <v>#N/A</v>
      </c>
      <c r="FI58" t="e">
        <v>#N/A</v>
      </c>
      <c r="GC58" s="58" t="e">
        <v>#N/A</v>
      </c>
      <c r="GD58" t="e">
        <v>#N/A</v>
      </c>
      <c r="GF58" s="58" t="e">
        <v>#N/A</v>
      </c>
      <c r="GG58" t="e">
        <v>#N/A</v>
      </c>
      <c r="GI58" s="58" t="e">
        <v>#N/A</v>
      </c>
      <c r="GJ58" t="e">
        <v>#N/A</v>
      </c>
      <c r="GL58" s="58" t="e">
        <v>#N/A</v>
      </c>
      <c r="GM58" t="e">
        <v>#N/A</v>
      </c>
      <c r="GO58" s="58" t="e">
        <v>#N/A</v>
      </c>
      <c r="GP58" t="e">
        <v>#N/A</v>
      </c>
    </row>
    <row r="59" spans="3:198" x14ac:dyDescent="0.25">
      <c r="C59" s="46"/>
      <c r="D59" s="46"/>
      <c r="E59" s="46"/>
      <c r="F59" s="47"/>
      <c r="G59" s="47"/>
      <c r="H59" s="47"/>
      <c r="I59" s="48"/>
      <c r="J59" s="48"/>
      <c r="K59" s="46"/>
      <c r="L59" s="49" t="s">
        <v>600</v>
      </c>
      <c r="N59" s="50" t="s">
        <v>928</v>
      </c>
      <c r="O59" s="51">
        <f>IFERROR(IF(RIGHT(N59, 1) = "D", WORKDAY($B$3, INT(LEFT(N59, LEN(N59)-1))),
                     IF(RIGHT(N59, 1) = "W",Business_Day($B$3 + 7 * INT(LEFT(N59, LEN(N59)-1)), "modified_following"),
                     IF(RIGHT(N59, 1) = "M",Business_Day(EDATE($B$3,  INT(LEFT(N59, LEN(N59)-1))), "modified_following"),
                     IF(RIGHT(N59, 1) = "Y",Business_Day(EDATE($B$3,  12 * INT(LEFT(N59, LEN(N59)-1))), "modified_following"),IF(RIGHT(N59, 1) = "Q",Business_Day(EDATE($B$3,  3*INT(LEFT(N59, LEN(N59)-1))), "modified_following"),
                    Business_Day(EDATE($B$3,  12 * INT(LEFT(N59, FIND("Y", N59)-1)) + INT(RIGHT(N59, LEN(N59) - FIND("Y", N59)))), "modified_following") ))))), "")</f>
        <v>45930</v>
      </c>
      <c r="P59" s="50" t="s">
        <v>929</v>
      </c>
      <c r="Q59" s="50" t="s">
        <v>930</v>
      </c>
      <c r="R59" s="46">
        <f>_xll.BDH(P59,$B$4,$B$3,$B$3)</f>
        <v>0.30421999999999999</v>
      </c>
      <c r="S59" s="46">
        <f>_xll.BDH(Q59,$B$4,$B$3,$B$3)</f>
        <v>0.97340099999999996</v>
      </c>
      <c r="T59" s="52">
        <f>DF_ZC2(Date!$E$3,O59,S59,"Taux actuariels","actual/actual")</f>
        <v>3.0855608860322903E-3</v>
      </c>
      <c r="W59" s="46"/>
      <c r="X59" s="46"/>
      <c r="Y59" s="46"/>
      <c r="Z59" s="47"/>
      <c r="AA59" s="47"/>
      <c r="AB59" s="47"/>
      <c r="AC59" s="48"/>
      <c r="AD59" s="48"/>
      <c r="AE59" s="46"/>
      <c r="AF59" s="49" t="s">
        <v>600</v>
      </c>
      <c r="AH59" s="50" t="s">
        <v>928</v>
      </c>
      <c r="AI59" s="51">
        <f>IFERROR(IF(RIGHT(AH59, 1) = "D", WORKDAY($B$3, INT(LEFT(AH59, LEN(AH59)-1))),
                     IF(RIGHT(AH59, 1) = "W",Business_Day($B$3 + 7 * INT(LEFT(AH59, LEN(AH59)-1)), "modified_following"),
                     IF(RIGHT(AH59, 1) = "M",Business_Day(EDATE($B$3,  INT(LEFT(AH59, LEN(AH59)-1))), "modified_following"),
                     IF(RIGHT(AH59, 1) = "Y",Business_Day(EDATE($B$3,  12 * INT(LEFT(AH59, LEN(AH59)-1))), "modified_following"),IF(RIGHT(AH59, 1) = "Q",Business_Day(EDATE($B$3,  3*INT(LEFT(AH59, LEN(AH59)-1))), "modified_following"),
                    Business_Day(EDATE($B$3,  12 * INT(LEFT(AH59, FIND("Y", AH59)-1)) + INT(RIGHT(AH59, LEN(AH59) - FIND("Y", AH59)))), "modified_following") ))))), "")</f>
        <v>45930</v>
      </c>
      <c r="AJ59" s="50" t="s">
        <v>931</v>
      </c>
      <c r="AK59" s="50" t="s">
        <v>932</v>
      </c>
      <c r="AL59" s="46">
        <f>_xll.BDH(AJ59,$B$4,$B$3,$B$3)</f>
        <v>0.29421000000000003</v>
      </c>
      <c r="AM59" s="46">
        <f>_xll.BDH(AK59,$B$4,$B$3,$B$3)</f>
        <v>0.97462300000000002</v>
      </c>
      <c r="AN59" s="52">
        <f>DF_ZC2(Date!$E$3,AI59,AM59,"Taux actuariels","actual/actual")</f>
        <v>2.9417563790794521E-3</v>
      </c>
      <c r="AP59" s="46"/>
      <c r="AQ59" s="46"/>
      <c r="AR59" s="46"/>
      <c r="AS59" s="47"/>
      <c r="AT59" s="47"/>
      <c r="AU59" s="47"/>
      <c r="AV59" s="48"/>
      <c r="AW59" s="48"/>
      <c r="AX59" s="46"/>
      <c r="AY59" s="49" t="s">
        <v>600</v>
      </c>
      <c r="BA59" s="50" t="s">
        <v>928</v>
      </c>
      <c r="BB59" s="51">
        <f>IFERROR(IF(RIGHT(BA59, 1) = "D", WORKDAY($B$3, INT(LEFT(BA59, LEN(BA59)-1))),
                     IF(RIGHT(BA59, 1) = "W",Business_Day($B$3 + 7 * INT(LEFT(BA59, LEN(BA59)-1)), "modified_following"),
                     IF(RIGHT(BA59, 1) = "M",Business_Day(EDATE($B$3,  INT(LEFT(BA59, LEN(BA59)-1))), "modified_following"),
                     IF(RIGHT(BA59, 1) = "Y",Business_Day(EDATE($B$3,  12 * INT(LEFT(BA59, LEN(BA59)-1))), "modified_following"),IF(RIGHT(BA59, 1) = "Q",Business_Day(EDATE($B$3,  3*INT(LEFT(BA59, LEN(BA59)-1))), "modified_following"),
                    Business_Day(EDATE($B$3,  12 * INT(LEFT(BA59, FIND("Y", BA59)-1)) + INT(RIGHT(BA59, LEN(BA59) - FIND("Y", BA59)))), "modified_following") ))))), "")</f>
        <v>45930</v>
      </c>
      <c r="BC59" s="50" t="s">
        <v>933</v>
      </c>
      <c r="BD59" s="50" t="s">
        <v>934</v>
      </c>
      <c r="BE59" s="46">
        <f>_xll.BDH(BC59,$B$4,$B$3,$B$3)</f>
        <v>0.41276000000000002</v>
      </c>
      <c r="BF59" s="46">
        <f>_xll.BDH(BD59,$B$4,$B$3,$B$3)</f>
        <v>0.96460000000000001</v>
      </c>
      <c r="BG59" s="52">
        <f>DF_ZC2(Date!$E$3,BB59,BF59,"Taux actuariels","actual/actual")</f>
        <v>4.1272379071786158E-3</v>
      </c>
      <c r="BI59" s="46"/>
      <c r="BJ59" s="46"/>
      <c r="BK59" s="46"/>
      <c r="BL59" s="47"/>
      <c r="BM59" s="47"/>
      <c r="BN59" s="47"/>
      <c r="BO59" s="48"/>
      <c r="BP59" s="48"/>
      <c r="BQ59" s="46"/>
      <c r="BR59" s="49" t="s">
        <v>600</v>
      </c>
      <c r="BT59" s="50" t="s">
        <v>928</v>
      </c>
      <c r="BU59" s="51">
        <f>IFERROR(IF(RIGHT(BT59, 1) = "D", WORKDAY($B$3, INT(LEFT(BT59, LEN(BT59)-1))),
                     IF(RIGHT(BT59, 1) = "W",Business_Day($B$3 + 7 * INT(LEFT(BT59, LEN(BT59)-1)), "modified_following"),
                     IF(RIGHT(BT59, 1) = "M",Business_Day(EDATE($B$3,  INT(LEFT(BT59, LEN(BT59)-1))), "modified_following"),
                     IF(RIGHT(BT59, 1) = "Y",Business_Day(EDATE($B$3,  12 * INT(LEFT(BT59, LEN(BT59)-1))), "modified_following"),IF(RIGHT(BT59, 1) = "Q",Business_Day(EDATE($B$3,  3*INT(LEFT(BT59, LEN(BT59)-1))), "modified_following"),
                    Business_Day(EDATE($B$3,  12 * INT(LEFT(BT59, FIND("Y", BT59)-1)) + INT(RIGHT(BT59, LEN(BT59) - FIND("Y", BT59)))), "modified_following") ))))), "")</f>
        <v>45930</v>
      </c>
      <c r="BV59" s="50" t="s">
        <v>935</v>
      </c>
      <c r="BW59" s="50" t="s">
        <v>936</v>
      </c>
      <c r="BX59" s="46">
        <f>_xll.BDH(BV59,$B$4,$B$3,$B$3)</f>
        <v>0.53188000000000002</v>
      </c>
      <c r="BY59" s="46">
        <f>_xll.BDH(BW59,$B$4,$B$3,$B$3)</f>
        <v>0.95464400000000005</v>
      </c>
      <c r="BZ59" s="52">
        <f>DF_ZC2(Date!$E$3,BU59,BY59,"Taux actuariels","actual/actual")</f>
        <v>5.3184621186435077E-3</v>
      </c>
      <c r="CB59" s="46"/>
      <c r="CC59" s="46"/>
      <c r="CD59" s="46"/>
      <c r="CE59" s="47"/>
      <c r="CF59" s="47"/>
      <c r="CG59" s="47"/>
      <c r="CH59" s="48"/>
      <c r="CI59" s="48"/>
      <c r="CJ59" s="46"/>
      <c r="CK59" s="49" t="s">
        <v>600</v>
      </c>
      <c r="CL59" s="52" t="s">
        <v>600</v>
      </c>
      <c r="CN59" s="50" t="s">
        <v>928</v>
      </c>
      <c r="CO59" s="51">
        <f>IFERROR(IF(RIGHT(CN59, 1) = "D", WORKDAY($B$3, INT(LEFT(CN59, LEN(CN59)-1))),
                     IF(RIGHT(CN59, 1) = "W",Business_Day($B$3 + 7 * INT(LEFT(CN59, LEN(CN59)-1)), "modified_following"),
                     IF(RIGHT(CN59, 1) = "M",Business_Day(EDATE($B$3,  INT(LEFT(CN59, LEN(CN59)-1))), "modified_following"),
                     IF(RIGHT(CN59, 1) = "Y",Business_Day(EDATE($B$3,  12 * INT(LEFT(CN59, LEN(CN59)-1))), "modified_following"),IF(RIGHT(CN59, 1) = "Q",Business_Day(EDATE($B$3,  3*INT(LEFT(CN59, LEN(CN59)-1))), "modified_following"),
                    Business_Day(EDATE($B$3,  12 * INT(LEFT(CN59, FIND("Y", CN59)-1)) + INT(RIGHT(CN59, LEN(CN59) - FIND("Y", CN59)))), "modified_following") ))))), "")</f>
        <v>45930</v>
      </c>
      <c r="CP59" s="50" t="s">
        <v>937</v>
      </c>
      <c r="CQ59" s="50" t="s">
        <v>938</v>
      </c>
      <c r="CR59" s="46">
        <f>_xll.BDH(CP59,$B$4,$B$3,$B$3)</f>
        <v>0.65851000000000004</v>
      </c>
      <c r="CS59" s="46">
        <f>_xll.BDH(CQ59,$B$4,$B$3,$B$3)</f>
        <v>0.944187</v>
      </c>
      <c r="CT59" s="52">
        <f>DF_ZC2(Date!$E$3,CO59,CS59,"Taux actuariels","actual/actual")</f>
        <v>6.5846288008233333E-3</v>
      </c>
      <c r="CZ59" s="54" t="e">
        <v>#N/A</v>
      </c>
      <c r="DA59" s="55" t="e">
        <v>#N/A</v>
      </c>
      <c r="DC59" s="54" t="e">
        <v>#N/A</v>
      </c>
      <c r="DD59" s="55" t="e">
        <v>#N/A</v>
      </c>
      <c r="DF59" s="54" t="e">
        <v>#N/A</v>
      </c>
      <c r="DG59" s="55" t="e">
        <v>#N/A</v>
      </c>
      <c r="DI59" s="54" t="e">
        <v>#N/A</v>
      </c>
      <c r="DJ59" s="55" t="e">
        <v>#N/A</v>
      </c>
      <c r="DN59" s="58" t="e">
        <v>#N/A</v>
      </c>
      <c r="DO59" t="e">
        <v>#N/A</v>
      </c>
      <c r="DQ59" s="58" t="e">
        <v>#N/A</v>
      </c>
      <c r="DR59" t="e">
        <v>#N/A</v>
      </c>
      <c r="DT59" s="58" t="e">
        <v>#N/A</v>
      </c>
      <c r="DU59" t="e">
        <v>#N/A</v>
      </c>
      <c r="DW59" s="58" t="e">
        <v>#N/A</v>
      </c>
      <c r="DX59" t="e">
        <v>#N/A</v>
      </c>
      <c r="DZ59" s="58" t="e">
        <v>#N/A</v>
      </c>
      <c r="EA59" t="e">
        <v>#N/A</v>
      </c>
      <c r="EC59" s="58" t="e">
        <v>#N/A</v>
      </c>
      <c r="ED59" t="e">
        <v>#N/A</v>
      </c>
      <c r="EV59" s="58" t="e">
        <v>#N/A</v>
      </c>
      <c r="EW59" t="e">
        <v>#N/A</v>
      </c>
      <c r="EY59" s="58" t="e">
        <v>#N/A</v>
      </c>
      <c r="EZ59" t="e">
        <v>#N/A</v>
      </c>
      <c r="FB59" s="58" t="e">
        <v>#N/A</v>
      </c>
      <c r="FC59" t="e">
        <v>#N/A</v>
      </c>
      <c r="FE59" s="58" t="e">
        <v>#N/A</v>
      </c>
      <c r="FF59" t="e">
        <v>#N/A</v>
      </c>
      <c r="FH59" s="58" t="e">
        <v>#N/A</v>
      </c>
      <c r="FI59" t="e">
        <v>#N/A</v>
      </c>
      <c r="GC59" s="58" t="e">
        <v>#N/A</v>
      </c>
      <c r="GD59" t="e">
        <v>#N/A</v>
      </c>
      <c r="GF59" s="58" t="e">
        <v>#N/A</v>
      </c>
      <c r="GG59" t="e">
        <v>#N/A</v>
      </c>
      <c r="GI59" s="58" t="e">
        <v>#N/A</v>
      </c>
      <c r="GJ59" t="e">
        <v>#N/A</v>
      </c>
      <c r="GL59" s="58" t="e">
        <v>#N/A</v>
      </c>
      <c r="GM59" t="e">
        <v>#N/A</v>
      </c>
      <c r="GO59" s="58" t="e">
        <v>#N/A</v>
      </c>
      <c r="GP59" t="e">
        <v>#N/A</v>
      </c>
    </row>
    <row r="60" spans="3:198" x14ac:dyDescent="0.25">
      <c r="C60" s="46"/>
      <c r="D60" s="46"/>
      <c r="E60" s="46"/>
      <c r="F60" s="47"/>
      <c r="G60" s="47"/>
      <c r="H60" s="47"/>
      <c r="I60" s="48"/>
      <c r="J60" s="48"/>
      <c r="K60" s="46"/>
      <c r="L60" s="49" t="s">
        <v>600</v>
      </c>
      <c r="N60" s="50" t="s">
        <v>939</v>
      </c>
      <c r="O60" s="51">
        <f>IFERROR(IF(RIGHT(N60, 1) = "D", WORKDAY($B$3, INT(LEFT(N60, LEN(N60)-1))),
                     IF(RIGHT(N60, 1) = "W",Business_Day($B$3 + 7 * INT(LEFT(N60, LEN(N60)-1)), "modified_following"),
                     IF(RIGHT(N60, 1) = "M",Business_Day(EDATE($B$3,  INT(LEFT(N60, LEN(N60)-1))), "modified_following"),
                     IF(RIGHT(N60, 1) = "Y",Business_Day(EDATE($B$3,  12 * INT(LEFT(N60, LEN(N60)-1))), "modified_following"),IF(RIGHT(N60, 1) = "Q",Business_Day(EDATE($B$3,  3*INT(LEFT(N60, LEN(N60)-1))), "modified_following"),
                    Business_Day(EDATE($B$3,  12 * INT(LEFT(N60, FIND("Y", N60)-1)) + INT(RIGHT(N60, LEN(N60) - FIND("Y", N60)))), "modified_following") ))))), "")</f>
        <v>46021</v>
      </c>
      <c r="P60" s="50" t="s">
        <v>940</v>
      </c>
      <c r="Q60" s="50" t="s">
        <v>941</v>
      </c>
      <c r="R60" s="46">
        <f>_xll.BDH(P60,$B$4,$B$3,$B$3)</f>
        <v>0.3387</v>
      </c>
      <c r="S60" s="46">
        <f>_xll.BDH(Q60,$B$4,$B$3,$B$3)</f>
        <v>0.96958100000000003</v>
      </c>
      <c r="T60" s="52">
        <f>DF_ZC2(Date!$E$3,O60,S60,"Taux actuariels","actual/actual")</f>
        <v>3.4382652038893458E-3</v>
      </c>
      <c r="W60" s="46"/>
      <c r="X60" s="46"/>
      <c r="Y60" s="46"/>
      <c r="Z60" s="47"/>
      <c r="AA60" s="47"/>
      <c r="AB60" s="47"/>
      <c r="AC60" s="48"/>
      <c r="AD60" s="48"/>
      <c r="AE60" s="46"/>
      <c r="AF60" s="49" t="s">
        <v>600</v>
      </c>
      <c r="AH60" s="50" t="s">
        <v>939</v>
      </c>
      <c r="AI60" s="51">
        <f>IFERROR(IF(RIGHT(AH60, 1) = "D", WORKDAY($B$3, INT(LEFT(AH60, LEN(AH60)-1))),
                     IF(RIGHT(AH60, 1) = "W",Business_Day($B$3 + 7 * INT(LEFT(AH60, LEN(AH60)-1)), "modified_following"),
                     IF(RIGHT(AH60, 1) = "M",Business_Day(EDATE($B$3,  INT(LEFT(AH60, LEN(AH60)-1))), "modified_following"),
                     IF(RIGHT(AH60, 1) = "Y",Business_Day(EDATE($B$3,  12 * INT(LEFT(AH60, LEN(AH60)-1))), "modified_following"),IF(RIGHT(AH60, 1) = "Q",Business_Day(EDATE($B$3,  3*INT(LEFT(AH60, LEN(AH60)-1))), "modified_following"),
                    Business_Day(EDATE($B$3,  12 * INT(LEFT(AH60, FIND("Y", AH60)-1)) + INT(RIGHT(AH60, LEN(AH60) - FIND("Y", AH60)))), "modified_following") ))))), "")</f>
        <v>46021</v>
      </c>
      <c r="AJ60" s="50" t="s">
        <v>942</v>
      </c>
      <c r="AK60" s="50" t="s">
        <v>943</v>
      </c>
      <c r="AL60" s="46">
        <f>_xll.BDH(AJ60,$B$4,$B$3,$B$3)</f>
        <v>0.3281</v>
      </c>
      <c r="AM60" s="46">
        <f>_xll.BDH(AK60,$B$4,$B$3,$B$3)</f>
        <v>0.97093200000000002</v>
      </c>
      <c r="AN60" s="52">
        <f>DF_ZC2(Date!$E$3,AI60,AM60,"Taux actuariels","actual/actual")</f>
        <v>3.28303217386261E-3</v>
      </c>
      <c r="AP60" s="46"/>
      <c r="AQ60" s="46"/>
      <c r="AR60" s="46"/>
      <c r="AS60" s="47"/>
      <c r="AT60" s="47"/>
      <c r="AU60" s="47"/>
      <c r="AV60" s="48"/>
      <c r="AW60" s="48"/>
      <c r="AX60" s="46"/>
      <c r="AY60" s="49" t="s">
        <v>600</v>
      </c>
      <c r="BA60" s="50" t="s">
        <v>939</v>
      </c>
      <c r="BB60" s="51">
        <f>IFERROR(IF(RIGHT(BA60, 1) = "D", WORKDAY($B$3, INT(LEFT(BA60, LEN(BA60)-1))),
                     IF(RIGHT(BA60, 1) = "W",Business_Day($B$3 + 7 * INT(LEFT(BA60, LEN(BA60)-1)), "modified_following"),
                     IF(RIGHT(BA60, 1) = "M",Business_Day(EDATE($B$3,  INT(LEFT(BA60, LEN(BA60)-1))), "modified_following"),
                     IF(RIGHT(BA60, 1) = "Y",Business_Day(EDATE($B$3,  12 * INT(LEFT(BA60, LEN(BA60)-1))), "modified_following"),IF(RIGHT(BA60, 1) = "Q",Business_Day(EDATE($B$3,  3*INT(LEFT(BA60, LEN(BA60)-1))), "modified_following"),
                    Business_Day(EDATE($B$3,  12 * INT(LEFT(BA60, FIND("Y", BA60)-1)) + INT(RIGHT(BA60, LEN(BA60) - FIND("Y", BA60)))), "modified_following") ))))), "")</f>
        <v>46021</v>
      </c>
      <c r="BC60" s="50" t="s">
        <v>944</v>
      </c>
      <c r="BD60" s="50" t="s">
        <v>945</v>
      </c>
      <c r="BE60" s="46">
        <f>_xll.BDH(BC60,$B$4,$B$3,$B$3)</f>
        <v>0.44495000000000001</v>
      </c>
      <c r="BF60" s="46">
        <f>_xll.BDH(BD60,$B$4,$B$3,$B$3)</f>
        <v>0.960808</v>
      </c>
      <c r="BG60" s="52">
        <f>DF_ZC2(Date!$E$3,BB60,BF60,"Taux actuariels","actual/actual")</f>
        <v>4.4521870392135732E-3</v>
      </c>
      <c r="BI60" s="46"/>
      <c r="BJ60" s="46"/>
      <c r="BK60" s="46"/>
      <c r="BL60" s="47"/>
      <c r="BM60" s="47"/>
      <c r="BN60" s="47"/>
      <c r="BO60" s="48"/>
      <c r="BP60" s="48"/>
      <c r="BQ60" s="46"/>
      <c r="BR60" s="49" t="s">
        <v>600</v>
      </c>
      <c r="BT60" s="50" t="s">
        <v>939</v>
      </c>
      <c r="BU60" s="51">
        <f>IFERROR(IF(RIGHT(BT60, 1) = "D", WORKDAY($B$3, INT(LEFT(BT60, LEN(BT60)-1))),
                     IF(RIGHT(BT60, 1) = "W",Business_Day($B$3 + 7 * INT(LEFT(BT60, LEN(BT60)-1)), "modified_following"),
                     IF(RIGHT(BT60, 1) = "M",Business_Day(EDATE($B$3,  INT(LEFT(BT60, LEN(BT60)-1))), "modified_following"),
                     IF(RIGHT(BT60, 1) = "Y",Business_Day(EDATE($B$3,  12 * INT(LEFT(BT60, LEN(BT60)-1))), "modified_following"),IF(RIGHT(BT60, 1) = "Q",Business_Day(EDATE($B$3,  3*INT(LEFT(BT60, LEN(BT60)-1))), "modified_following"),
                    Business_Day(EDATE($B$3,  12 * INT(LEFT(BT60, FIND("Y", BT60)-1)) + INT(RIGHT(BT60, LEN(BT60) - FIND("Y", BT60)))), "modified_following") ))))), "")</f>
        <v>46021</v>
      </c>
      <c r="BV60" s="50" t="s">
        <v>946</v>
      </c>
      <c r="BW60" s="50" t="s">
        <v>947</v>
      </c>
      <c r="BX60" s="46">
        <f>_xll.BDH(BV60,$B$4,$B$3,$B$3)</f>
        <v>0.56261000000000005</v>
      </c>
      <c r="BY60" s="46">
        <f>_xll.BDH(BW60,$B$4,$B$3,$B$3)</f>
        <v>0.95073099999999999</v>
      </c>
      <c r="BZ60" s="52">
        <f>DF_ZC2(Date!$E$3,BU60,BY60,"Taux actuariels","actual/actual")</f>
        <v>5.6295869745959237E-3</v>
      </c>
      <c r="CB60" s="46"/>
      <c r="CC60" s="46"/>
      <c r="CD60" s="46"/>
      <c r="CE60" s="47"/>
      <c r="CF60" s="47"/>
      <c r="CG60" s="47"/>
      <c r="CH60" s="48"/>
      <c r="CI60" s="48"/>
      <c r="CJ60" s="46"/>
      <c r="CK60" s="49" t="s">
        <v>600</v>
      </c>
      <c r="CL60" s="52" t="s">
        <v>600</v>
      </c>
      <c r="CN60" s="50" t="s">
        <v>939</v>
      </c>
      <c r="CO60" s="51">
        <f>IFERROR(IF(RIGHT(CN60, 1) = "D", WORKDAY($B$3, INT(LEFT(CN60, LEN(CN60)-1))),
                     IF(RIGHT(CN60, 1) = "W",Business_Day($B$3 + 7 * INT(LEFT(CN60, LEN(CN60)-1)), "modified_following"),
                     IF(RIGHT(CN60, 1) = "M",Business_Day(EDATE($B$3,  INT(LEFT(CN60, LEN(CN60)-1))), "modified_following"),
                     IF(RIGHT(CN60, 1) = "Y",Business_Day(EDATE($B$3,  12 * INT(LEFT(CN60, LEN(CN60)-1))), "modified_following"),IF(RIGHT(CN60, 1) = "Q",Business_Day(EDATE($B$3,  3*INT(LEFT(CN60, LEN(CN60)-1))), "modified_following"),
                    Business_Day(EDATE($B$3,  12 * INT(LEFT(CN60, FIND("Y", CN60)-1)) + INT(RIGHT(CN60, LEN(CN60) - FIND("Y", CN60)))), "modified_following") ))))), "")</f>
        <v>46021</v>
      </c>
      <c r="CP60" s="50" t="s">
        <v>948</v>
      </c>
      <c r="CQ60" s="50" t="s">
        <v>949</v>
      </c>
      <c r="CR60" s="46">
        <f>_xll.BDH(CP60,$B$4,$B$3,$B$3)</f>
        <v>0.68842999999999999</v>
      </c>
      <c r="CS60" s="46">
        <f>_xll.BDH(CQ60,$B$4,$B$3,$B$3)</f>
        <v>0.94008499999999995</v>
      </c>
      <c r="CT60" s="52">
        <f>DF_ZC2(Date!$E$3,CO60,CS60,"Taux actuariels","actual/actual")</f>
        <v>6.8886276429935833E-3</v>
      </c>
      <c r="CZ60" s="54" t="e">
        <v>#N/A</v>
      </c>
      <c r="DA60" s="55" t="e">
        <v>#N/A</v>
      </c>
      <c r="DC60" s="54" t="e">
        <v>#N/A</v>
      </c>
      <c r="DD60" s="55" t="e">
        <v>#N/A</v>
      </c>
      <c r="DF60" s="54" t="e">
        <v>#N/A</v>
      </c>
      <c r="DG60" s="55" t="e">
        <v>#N/A</v>
      </c>
      <c r="DI60" s="54" t="e">
        <v>#N/A</v>
      </c>
      <c r="DJ60" s="55" t="e">
        <v>#N/A</v>
      </c>
      <c r="DN60" s="58" t="e">
        <v>#N/A</v>
      </c>
      <c r="DO60" t="e">
        <v>#N/A</v>
      </c>
      <c r="DQ60" s="58" t="e">
        <v>#N/A</v>
      </c>
      <c r="DR60" t="e">
        <v>#N/A</v>
      </c>
      <c r="DT60" s="58" t="e">
        <v>#N/A</v>
      </c>
      <c r="DU60" t="e">
        <v>#N/A</v>
      </c>
      <c r="DW60" s="58" t="e">
        <v>#N/A</v>
      </c>
      <c r="DX60" t="e">
        <v>#N/A</v>
      </c>
      <c r="DZ60" s="58" t="e">
        <v>#N/A</v>
      </c>
      <c r="EA60" t="e">
        <v>#N/A</v>
      </c>
      <c r="EC60" s="58" t="e">
        <v>#N/A</v>
      </c>
      <c r="ED60" t="e">
        <v>#N/A</v>
      </c>
      <c r="EV60" s="58" t="e">
        <v>#N/A</v>
      </c>
      <c r="EW60" t="e">
        <v>#N/A</v>
      </c>
      <c r="EY60" s="58" t="e">
        <v>#N/A</v>
      </c>
      <c r="EZ60" t="e">
        <v>#N/A</v>
      </c>
      <c r="FB60" s="58" t="e">
        <v>#N/A</v>
      </c>
      <c r="FC60" t="e">
        <v>#N/A</v>
      </c>
      <c r="FE60" s="58" t="e">
        <v>#N/A</v>
      </c>
      <c r="FF60" t="e">
        <v>#N/A</v>
      </c>
      <c r="FH60" s="58" t="e">
        <v>#N/A</v>
      </c>
      <c r="FI60" t="e">
        <v>#N/A</v>
      </c>
      <c r="GC60" s="58" t="e">
        <v>#N/A</v>
      </c>
      <c r="GD60" t="e">
        <v>#N/A</v>
      </c>
      <c r="GF60" s="58" t="e">
        <v>#N/A</v>
      </c>
      <c r="GG60" t="e">
        <v>#N/A</v>
      </c>
      <c r="GI60" s="58" t="e">
        <v>#N/A</v>
      </c>
      <c r="GJ60" t="e">
        <v>#N/A</v>
      </c>
      <c r="GL60" s="58" t="e">
        <v>#N/A</v>
      </c>
      <c r="GM60" t="e">
        <v>#N/A</v>
      </c>
      <c r="GO60" s="58" t="e">
        <v>#N/A</v>
      </c>
      <c r="GP60" t="e">
        <v>#N/A</v>
      </c>
    </row>
    <row r="61" spans="3:198" x14ac:dyDescent="0.25">
      <c r="C61" s="46"/>
      <c r="D61" s="46"/>
      <c r="E61" s="46"/>
      <c r="F61" s="47"/>
      <c r="G61" s="47"/>
      <c r="H61" s="47"/>
      <c r="I61" s="48"/>
      <c r="J61" s="48"/>
      <c r="K61" s="46"/>
      <c r="L61" s="49" t="s">
        <v>600</v>
      </c>
      <c r="N61" s="50" t="s">
        <v>950</v>
      </c>
      <c r="O61" s="51">
        <f>IFERROR(IF(RIGHT(N61, 1) = "D", WORKDAY($B$3, INT(LEFT(N61, LEN(N61)-1))),
                     IF(RIGHT(N61, 1) = "W",Business_Day($B$3 + 7 * INT(LEFT(N61, LEN(N61)-1)), "modified_following"),
                     IF(RIGHT(N61, 1) = "M",Business_Day(EDATE($B$3,  INT(LEFT(N61, LEN(N61)-1))), "modified_following"),
                     IF(RIGHT(N61, 1) = "Y",Business_Day(EDATE($B$3,  12 * INT(LEFT(N61, LEN(N61)-1))), "modified_following"),IF(RIGHT(N61, 1) = "Q",Business_Day(EDATE($B$3,  3*INT(LEFT(N61, LEN(N61)-1))), "modified_following"),
                    Business_Day(EDATE($B$3,  12 * INT(LEFT(N61, FIND("Y", N61)-1)) + INT(RIGHT(N61, LEN(N61) - FIND("Y", N61)))), "modified_following") ))))), "")</f>
        <v>46111</v>
      </c>
      <c r="P61" s="50" t="s">
        <v>951</v>
      </c>
      <c r="Q61" s="50" t="s">
        <v>952</v>
      </c>
      <c r="R61" s="46">
        <f>_xll.BDH(P61,$B$4,$B$3,$B$3)</f>
        <v>0.36878</v>
      </c>
      <c r="S61" s="46">
        <f>_xll.BDH(Q61,$B$4,$B$3,$B$3)</f>
        <v>0.96601999999999999</v>
      </c>
      <c r="T61" s="52">
        <f>DF_ZC2(Date!$E$3,O61,S61,"Taux actuariels","actual/actual")</f>
        <v>3.7457655884916008E-3</v>
      </c>
      <c r="W61" s="46"/>
      <c r="X61" s="46"/>
      <c r="Y61" s="46"/>
      <c r="Z61" s="47"/>
      <c r="AA61" s="47"/>
      <c r="AB61" s="47"/>
      <c r="AC61" s="48"/>
      <c r="AD61" s="48"/>
      <c r="AE61" s="46"/>
      <c r="AF61" s="49" t="s">
        <v>600</v>
      </c>
      <c r="AH61" s="50" t="s">
        <v>950</v>
      </c>
      <c r="AI61" s="51">
        <f>IFERROR(IF(RIGHT(AH61, 1) = "D", WORKDAY($B$3, INT(LEFT(AH61, LEN(AH61)-1))),
                     IF(RIGHT(AH61, 1) = "W",Business_Day($B$3 + 7 * INT(LEFT(AH61, LEN(AH61)-1)), "modified_following"),
                     IF(RIGHT(AH61, 1) = "M",Business_Day(EDATE($B$3,  INT(LEFT(AH61, LEN(AH61)-1))), "modified_following"),
                     IF(RIGHT(AH61, 1) = "Y",Business_Day(EDATE($B$3,  12 * INT(LEFT(AH61, LEN(AH61)-1))), "modified_following"),IF(RIGHT(AH61, 1) = "Q",Business_Day(EDATE($B$3,  3*INT(LEFT(AH61, LEN(AH61)-1))), "modified_following"),
                    Business_Day(EDATE($B$3,  12 * INT(LEFT(AH61, FIND("Y", AH61)-1)) + INT(RIGHT(AH61, LEN(AH61) - FIND("Y", AH61)))), "modified_following") ))))), "")</f>
        <v>46111</v>
      </c>
      <c r="AJ61" s="50" t="s">
        <v>953</v>
      </c>
      <c r="AK61" s="50" t="s">
        <v>954</v>
      </c>
      <c r="AL61" s="46">
        <f>_xll.BDH(AJ61,$B$4,$B$3,$B$3)</f>
        <v>0.35810999999999998</v>
      </c>
      <c r="AM61" s="46">
        <f>_xll.BDH(AK61,$B$4,$B$3,$B$3)</f>
        <v>0.96743599999999996</v>
      </c>
      <c r="AN61" s="52">
        <f>DF_ZC2(Date!$E$3,AI61,AM61,"Taux actuariels","actual/actual")</f>
        <v>3.5867761950234556E-3</v>
      </c>
      <c r="AP61" s="46"/>
      <c r="AQ61" s="46"/>
      <c r="AR61" s="46"/>
      <c r="AS61" s="47"/>
      <c r="AT61" s="47"/>
      <c r="AU61" s="47"/>
      <c r="AV61" s="48"/>
      <c r="AW61" s="48"/>
      <c r="AX61" s="46"/>
      <c r="AY61" s="49" t="s">
        <v>600</v>
      </c>
      <c r="BA61" s="50" t="s">
        <v>950</v>
      </c>
      <c r="BB61" s="51">
        <f>IFERROR(IF(RIGHT(BA61, 1) = "D", WORKDAY($B$3, INT(LEFT(BA61, LEN(BA61)-1))),
                     IF(RIGHT(BA61, 1) = "W",Business_Day($B$3 + 7 * INT(LEFT(BA61, LEN(BA61)-1)), "modified_following"),
                     IF(RIGHT(BA61, 1) = "M",Business_Day(EDATE($B$3,  INT(LEFT(BA61, LEN(BA61)-1))), "modified_following"),
                     IF(RIGHT(BA61, 1) = "Y",Business_Day(EDATE($B$3,  12 * INT(LEFT(BA61, LEN(BA61)-1))), "modified_following"),IF(RIGHT(BA61, 1) = "Q",Business_Day(EDATE($B$3,  3*INT(LEFT(BA61, LEN(BA61)-1))), "modified_following"),
                    Business_Day(EDATE($B$3,  12 * INT(LEFT(BA61, FIND("Y", BA61)-1)) + INT(RIGHT(BA61, LEN(BA61) - FIND("Y", BA61)))), "modified_following") ))))), "")</f>
        <v>46111</v>
      </c>
      <c r="BC61" s="50" t="s">
        <v>955</v>
      </c>
      <c r="BD61" s="50" t="s">
        <v>956</v>
      </c>
      <c r="BE61" s="46">
        <f>_xll.BDH(BC61,$B$4,$B$3,$B$3)</f>
        <v>0.47238999999999998</v>
      </c>
      <c r="BF61" s="46">
        <f>_xll.BDH(BD61,$B$4,$B$3,$B$3)</f>
        <v>0.95729299999999995</v>
      </c>
      <c r="BG61" s="52">
        <f>DF_ZC2(Date!$E$3,BB61,BF61,"Taux actuariels","actual/actual")</f>
        <v>4.7313745375729965E-3</v>
      </c>
      <c r="BI61" s="46"/>
      <c r="BJ61" s="46"/>
      <c r="BK61" s="46"/>
      <c r="BL61" s="47"/>
      <c r="BM61" s="47"/>
      <c r="BN61" s="47"/>
      <c r="BO61" s="48"/>
      <c r="BP61" s="48"/>
      <c r="BQ61" s="46"/>
      <c r="BR61" s="49" t="s">
        <v>600</v>
      </c>
      <c r="BT61" s="50" t="s">
        <v>950</v>
      </c>
      <c r="BU61" s="51">
        <f>IFERROR(IF(RIGHT(BT61, 1) = "D", WORKDAY($B$3, INT(LEFT(BT61, LEN(BT61)-1))),
                     IF(RIGHT(BT61, 1) = "W",Business_Day($B$3 + 7 * INT(LEFT(BT61, LEN(BT61)-1)), "modified_following"),
                     IF(RIGHT(BT61, 1) = "M",Business_Day(EDATE($B$3,  INT(LEFT(BT61, LEN(BT61)-1))), "modified_following"),
                     IF(RIGHT(BT61, 1) = "Y",Business_Day(EDATE($B$3,  12 * INT(LEFT(BT61, LEN(BT61)-1))), "modified_following"),IF(RIGHT(BT61, 1) = "Q",Business_Day(EDATE($B$3,  3*INT(LEFT(BT61, LEN(BT61)-1))), "modified_following"),
                    Business_Day(EDATE($B$3,  12 * INT(LEFT(BT61, FIND("Y", BT61)-1)) + INT(RIGHT(BT61, LEN(BT61) - FIND("Y", BT61)))), "modified_following") ))))), "")</f>
        <v>46111</v>
      </c>
      <c r="BV61" s="50" t="s">
        <v>957</v>
      </c>
      <c r="BW61" s="50" t="s">
        <v>958</v>
      </c>
      <c r="BX61" s="46">
        <f>_xll.BDH(BV61,$B$4,$B$3,$B$3)</f>
        <v>0.59053</v>
      </c>
      <c r="BY61" s="46">
        <f>_xll.BDH(BW61,$B$4,$B$3,$B$3)</f>
        <v>0.94693099999999997</v>
      </c>
      <c r="BZ61" s="52">
        <f>DF_ZC2(Date!$E$3,BU61,BY61,"Taux actuariels","actual/actual")</f>
        <v>5.9146482042453652E-3</v>
      </c>
      <c r="CB61" s="46"/>
      <c r="CC61" s="46"/>
      <c r="CD61" s="46"/>
      <c r="CE61" s="47"/>
      <c r="CF61" s="47"/>
      <c r="CG61" s="47"/>
      <c r="CH61" s="48"/>
      <c r="CI61" s="48"/>
      <c r="CJ61" s="46"/>
      <c r="CK61" s="49" t="s">
        <v>600</v>
      </c>
      <c r="CL61" s="52" t="s">
        <v>600</v>
      </c>
      <c r="CN61" s="50" t="s">
        <v>950</v>
      </c>
      <c r="CO61" s="51">
        <f>IFERROR(IF(RIGHT(CN61, 1) = "D", WORKDAY($B$3, INT(LEFT(CN61, LEN(CN61)-1))),
                     IF(RIGHT(CN61, 1) = "W",Business_Day($B$3 + 7 * INT(LEFT(CN61, LEN(CN61)-1)), "modified_following"),
                     IF(RIGHT(CN61, 1) = "M",Business_Day(EDATE($B$3,  INT(LEFT(CN61, LEN(CN61)-1))), "modified_following"),
                     IF(RIGHT(CN61, 1) = "Y",Business_Day(EDATE($B$3,  12 * INT(LEFT(CN61, LEN(CN61)-1))), "modified_following"),IF(RIGHT(CN61, 1) = "Q",Business_Day(EDATE($B$3,  3*INT(LEFT(CN61, LEN(CN61)-1))), "modified_following"),
                    Business_Day(EDATE($B$3,  12 * INT(LEFT(CN61, FIND("Y", CN61)-1)) + INT(RIGHT(CN61, LEN(CN61) - FIND("Y", CN61)))), "modified_following") ))))), "")</f>
        <v>46111</v>
      </c>
      <c r="CP61" s="50" t="s">
        <v>959</v>
      </c>
      <c r="CQ61" s="50" t="s">
        <v>960</v>
      </c>
      <c r="CR61" s="46">
        <f>_xll.BDH(CP61,$B$4,$B$3,$B$3)</f>
        <v>0.71443000000000001</v>
      </c>
      <c r="CS61" s="46">
        <f>_xll.BDH(CQ61,$B$4,$B$3,$B$3)</f>
        <v>0.93619699999999995</v>
      </c>
      <c r="CT61" s="52">
        <f>DF_ZC2(Date!$E$3,CO61,CS61,"Taux actuariels","actual/actual")</f>
        <v>7.1556291855137122E-3</v>
      </c>
      <c r="CZ61" s="54" t="e">
        <v>#N/A</v>
      </c>
      <c r="DA61" s="55" t="e">
        <v>#N/A</v>
      </c>
      <c r="DC61" s="54" t="e">
        <v>#N/A</v>
      </c>
      <c r="DD61" s="55" t="e">
        <v>#N/A</v>
      </c>
      <c r="DF61" s="54" t="e">
        <v>#N/A</v>
      </c>
      <c r="DG61" s="55" t="e">
        <v>#N/A</v>
      </c>
      <c r="DI61" s="54" t="e">
        <v>#N/A</v>
      </c>
      <c r="DJ61" s="55" t="e">
        <v>#N/A</v>
      </c>
      <c r="DN61" s="58" t="e">
        <v>#N/A</v>
      </c>
      <c r="DO61" t="e">
        <v>#N/A</v>
      </c>
      <c r="DQ61" s="58" t="e">
        <v>#N/A</v>
      </c>
      <c r="DR61" t="e">
        <v>#N/A</v>
      </c>
      <c r="DT61" s="58" t="e">
        <v>#N/A</v>
      </c>
      <c r="DU61" t="e">
        <v>#N/A</v>
      </c>
      <c r="DW61" s="58" t="e">
        <v>#N/A</v>
      </c>
      <c r="DX61" t="e">
        <v>#N/A</v>
      </c>
      <c r="DZ61" s="58" t="e">
        <v>#N/A</v>
      </c>
      <c r="EA61" t="e">
        <v>#N/A</v>
      </c>
      <c r="EC61" s="58" t="e">
        <v>#N/A</v>
      </c>
      <c r="ED61" t="e">
        <v>#N/A</v>
      </c>
      <c r="EV61" s="58" t="e">
        <v>#N/A</v>
      </c>
      <c r="EW61" t="e">
        <v>#N/A</v>
      </c>
      <c r="EY61" s="58" t="e">
        <v>#N/A</v>
      </c>
      <c r="EZ61" t="e">
        <v>#N/A</v>
      </c>
      <c r="FB61" s="58" t="e">
        <v>#N/A</v>
      </c>
      <c r="FC61" t="e">
        <v>#N/A</v>
      </c>
      <c r="FE61" s="58" t="e">
        <v>#N/A</v>
      </c>
      <c r="FF61" t="e">
        <v>#N/A</v>
      </c>
      <c r="FH61" s="58" t="e">
        <v>#N/A</v>
      </c>
      <c r="FI61" t="e">
        <v>#N/A</v>
      </c>
      <c r="GC61" s="58" t="e">
        <v>#N/A</v>
      </c>
      <c r="GD61" t="e">
        <v>#N/A</v>
      </c>
      <c r="GF61" s="58" t="e">
        <v>#N/A</v>
      </c>
      <c r="GG61" t="e">
        <v>#N/A</v>
      </c>
      <c r="GI61" s="58" t="e">
        <v>#N/A</v>
      </c>
      <c r="GJ61" t="e">
        <v>#N/A</v>
      </c>
      <c r="GL61" s="58" t="e">
        <v>#N/A</v>
      </c>
      <c r="GM61" t="e">
        <v>#N/A</v>
      </c>
      <c r="GO61" s="58" t="e">
        <v>#N/A</v>
      </c>
      <c r="GP61" t="e">
        <v>#N/A</v>
      </c>
    </row>
    <row r="62" spans="3:198" x14ac:dyDescent="0.25">
      <c r="C62" s="46"/>
      <c r="D62" s="46"/>
      <c r="E62" s="46"/>
      <c r="F62" s="47"/>
      <c r="G62" s="47"/>
      <c r="H62" s="47"/>
      <c r="I62" s="48"/>
      <c r="J62" s="48"/>
      <c r="K62" s="46"/>
      <c r="L62" s="49" t="s">
        <v>600</v>
      </c>
      <c r="N62" s="50" t="s">
        <v>961</v>
      </c>
      <c r="O62" s="51">
        <f>IFERROR(IF(RIGHT(N62, 1) = "D", WORKDAY($B$3, INT(LEFT(N62, LEN(N62)-1))),
                     IF(RIGHT(N62, 1) = "W",Business_Day($B$3 + 7 * INT(LEFT(N62, LEN(N62)-1)), "modified_following"),
                     IF(RIGHT(N62, 1) = "M",Business_Day(EDATE($B$3,  INT(LEFT(N62, LEN(N62)-1))), "modified_following"),
                     IF(RIGHT(N62, 1) = "Y",Business_Day(EDATE($B$3,  12 * INT(LEFT(N62, LEN(N62)-1))), "modified_following"),IF(RIGHT(N62, 1) = "Q",Business_Day(EDATE($B$3,  3*INT(LEFT(N62, LEN(N62)-1))), "modified_following"),
                    Business_Day(EDATE($B$3,  12 * INT(LEFT(N62, FIND("Y", N62)-1)) + INT(RIGHT(N62, LEN(N62) - FIND("Y", N62)))), "modified_following") ))))), "")</f>
        <v>46203</v>
      </c>
      <c r="P62" s="50" t="s">
        <v>962</v>
      </c>
      <c r="Q62" s="50" t="s">
        <v>963</v>
      </c>
      <c r="R62" s="46">
        <f>_xll.BDH(P62,$B$4,$B$3,$B$3)</f>
        <v>0.39798</v>
      </c>
      <c r="S62" s="46">
        <f>_xll.BDH(Q62,$B$4,$B$3,$B$3)</f>
        <v>0.96245899999999995</v>
      </c>
      <c r="T62" s="52">
        <f>DF_ZC2(Date!$E$3,O62,S62,"Taux actuariels","actual/actual")</f>
        <v>4.0364815497793138E-3</v>
      </c>
      <c r="W62" s="46"/>
      <c r="X62" s="46"/>
      <c r="Y62" s="46"/>
      <c r="Z62" s="47"/>
      <c r="AA62" s="47"/>
      <c r="AB62" s="47"/>
      <c r="AC62" s="48"/>
      <c r="AD62" s="48"/>
      <c r="AE62" s="46"/>
      <c r="AF62" s="49" t="s">
        <v>600</v>
      </c>
      <c r="AH62" s="50" t="s">
        <v>961</v>
      </c>
      <c r="AI62" s="51">
        <f>IFERROR(IF(RIGHT(AH62, 1) = "D", WORKDAY($B$3, INT(LEFT(AH62, LEN(AH62)-1))),
                     IF(RIGHT(AH62, 1) = "W",Business_Day($B$3 + 7 * INT(LEFT(AH62, LEN(AH62)-1)), "modified_following"),
                     IF(RIGHT(AH62, 1) = "M",Business_Day(EDATE($B$3,  INT(LEFT(AH62, LEN(AH62)-1))), "modified_following"),
                     IF(RIGHT(AH62, 1) = "Y",Business_Day(EDATE($B$3,  12 * INT(LEFT(AH62, LEN(AH62)-1))), "modified_following"),IF(RIGHT(AH62, 1) = "Q",Business_Day(EDATE($B$3,  3*INT(LEFT(AH62, LEN(AH62)-1))), "modified_following"),
                    Business_Day(EDATE($B$3,  12 * INT(LEFT(AH62, FIND("Y", AH62)-1)) + INT(RIGHT(AH62, LEN(AH62) - FIND("Y", AH62)))), "modified_following") ))))), "")</f>
        <v>46203</v>
      </c>
      <c r="AJ62" s="50" t="s">
        <v>964</v>
      </c>
      <c r="AK62" s="50" t="s">
        <v>965</v>
      </c>
      <c r="AL62" s="46">
        <f>_xll.BDH(AJ62,$B$4,$B$3,$B$3)</f>
        <v>0.38647999999999999</v>
      </c>
      <c r="AM62" s="46">
        <f>_xll.BDH(AK62,$B$4,$B$3,$B$3)</f>
        <v>0.96401899999999996</v>
      </c>
      <c r="AN62" s="52">
        <f>DF_ZC2(Date!$E$3,AI62,AM62,"Taux actuariels","actual/actual")</f>
        <v>3.8653055740924813E-3</v>
      </c>
      <c r="AP62" s="46"/>
      <c r="AQ62" s="46"/>
      <c r="AR62" s="46"/>
      <c r="AS62" s="47"/>
      <c r="AT62" s="47"/>
      <c r="AU62" s="47"/>
      <c r="AV62" s="48"/>
      <c r="AW62" s="48"/>
      <c r="AX62" s="46"/>
      <c r="AY62" s="49" t="s">
        <v>600</v>
      </c>
      <c r="BA62" s="50" t="s">
        <v>961</v>
      </c>
      <c r="BB62" s="51">
        <f>IFERROR(IF(RIGHT(BA62, 1) = "D", WORKDAY($B$3, INT(LEFT(BA62, LEN(BA62)-1))),
                     IF(RIGHT(BA62, 1) = "W",Business_Day($B$3 + 7 * INT(LEFT(BA62, LEN(BA62)-1)), "modified_following"),
                     IF(RIGHT(BA62, 1) = "M",Business_Day(EDATE($B$3,  INT(LEFT(BA62, LEN(BA62)-1))), "modified_following"),
                     IF(RIGHT(BA62, 1) = "Y",Business_Day(EDATE($B$3,  12 * INT(LEFT(BA62, LEN(BA62)-1))), "modified_following"),IF(RIGHT(BA62, 1) = "Q",Business_Day(EDATE($B$3,  3*INT(LEFT(BA62, LEN(BA62)-1))), "modified_following"),
                    Business_Day(EDATE($B$3,  12 * INT(LEFT(BA62, FIND("Y", BA62)-1)) + INT(RIGHT(BA62, LEN(BA62) - FIND("Y", BA62)))), "modified_following") ))))), "")</f>
        <v>46203</v>
      </c>
      <c r="BC62" s="50" t="s">
        <v>966</v>
      </c>
      <c r="BD62" s="50" t="s">
        <v>967</v>
      </c>
      <c r="BE62" s="46">
        <f>_xll.BDH(BC62,$B$4,$B$3,$B$3)</f>
        <v>0.49836000000000003</v>
      </c>
      <c r="BF62" s="46">
        <f>_xll.BDH(BD62,$B$4,$B$3,$B$3)</f>
        <v>0.95387200000000005</v>
      </c>
      <c r="BG62" s="52">
        <f>DF_ZC2(Date!$E$3,BB62,BF62,"Taux actuariels","actual/actual")</f>
        <v>4.9842405906486142E-3</v>
      </c>
      <c r="BI62" s="46"/>
      <c r="BJ62" s="46"/>
      <c r="BK62" s="46"/>
      <c r="BL62" s="47"/>
      <c r="BM62" s="47"/>
      <c r="BN62" s="47"/>
      <c r="BO62" s="48"/>
      <c r="BP62" s="48"/>
      <c r="BQ62" s="46"/>
      <c r="BR62" s="49" t="s">
        <v>600</v>
      </c>
      <c r="BT62" s="50" t="s">
        <v>961</v>
      </c>
      <c r="BU62" s="51">
        <f>IFERROR(IF(RIGHT(BT62, 1) = "D", WORKDAY($B$3, INT(LEFT(BT62, LEN(BT62)-1))),
                     IF(RIGHT(BT62, 1) = "W",Business_Day($B$3 + 7 * INT(LEFT(BT62, LEN(BT62)-1)), "modified_following"),
                     IF(RIGHT(BT62, 1) = "M",Business_Day(EDATE($B$3,  INT(LEFT(BT62, LEN(BT62)-1))), "modified_following"),
                     IF(RIGHT(BT62, 1) = "Y",Business_Day(EDATE($B$3,  12 * INT(LEFT(BT62, LEN(BT62)-1))), "modified_following"),IF(RIGHT(BT62, 1) = "Q",Business_Day(EDATE($B$3,  3*INT(LEFT(BT62, LEN(BT62)-1))), "modified_following"),
                    Business_Day(EDATE($B$3,  12 * INT(LEFT(BT62, FIND("Y", BT62)-1)) + INT(RIGHT(BT62, LEN(BT62) - FIND("Y", BT62)))), "modified_following") ))))), "")</f>
        <v>46203</v>
      </c>
      <c r="BV62" s="50" t="s">
        <v>968</v>
      </c>
      <c r="BW62" s="50" t="s">
        <v>969</v>
      </c>
      <c r="BX62" s="46">
        <f>_xll.BDH(BV62,$B$4,$B$3,$B$3)</f>
        <v>0.61697000000000002</v>
      </c>
      <c r="BY62" s="46">
        <f>_xll.BDH(BW62,$B$4,$B$3,$B$3)</f>
        <v>0.94324200000000002</v>
      </c>
      <c r="BZ62" s="52">
        <f>DF_ZC2(Date!$E$3,BU62,BY62,"Taux actuariels","actual/actual")</f>
        <v>6.1706362636140266E-3</v>
      </c>
      <c r="CB62" s="46"/>
      <c r="CC62" s="46"/>
      <c r="CD62" s="46"/>
      <c r="CE62" s="47"/>
      <c r="CF62" s="47"/>
      <c r="CG62" s="47"/>
      <c r="CH62" s="48"/>
      <c r="CI62" s="48"/>
      <c r="CJ62" s="46"/>
      <c r="CK62" s="49" t="s">
        <v>600</v>
      </c>
      <c r="CL62" s="52" t="s">
        <v>600</v>
      </c>
      <c r="CN62" s="50" t="s">
        <v>961</v>
      </c>
      <c r="CO62" s="51">
        <f>IFERROR(IF(RIGHT(CN62, 1) = "D", WORKDAY($B$3, INT(LEFT(CN62, LEN(CN62)-1))),
                     IF(RIGHT(CN62, 1) = "W",Business_Day($B$3 + 7 * INT(LEFT(CN62, LEN(CN62)-1)), "modified_following"),
                     IF(RIGHT(CN62, 1) = "M",Business_Day(EDATE($B$3,  INT(LEFT(CN62, LEN(CN62)-1))), "modified_following"),
                     IF(RIGHT(CN62, 1) = "Y",Business_Day(EDATE($B$3,  12 * INT(LEFT(CN62, LEN(CN62)-1))), "modified_following"),IF(RIGHT(CN62, 1) = "Q",Business_Day(EDATE($B$3,  3*INT(LEFT(CN62, LEN(CN62)-1))), "modified_following"),
                    Business_Day(EDATE($B$3,  12 * INT(LEFT(CN62, FIND("Y", CN62)-1)) + INT(RIGHT(CN62, LEN(CN62) - FIND("Y", CN62)))), "modified_following") ))))), "")</f>
        <v>46203</v>
      </c>
      <c r="CP62" s="50" t="s">
        <v>970</v>
      </c>
      <c r="CQ62" s="50" t="s">
        <v>971</v>
      </c>
      <c r="CR62" s="46">
        <f>_xll.BDH(CP62,$B$4,$B$3,$B$3)</f>
        <v>0.73909999999999998</v>
      </c>
      <c r="CS62" s="46">
        <f>_xll.BDH(CQ62,$B$4,$B$3,$B$3)</f>
        <v>0.93243500000000001</v>
      </c>
      <c r="CT62" s="52">
        <f>DF_ZC2(Date!$E$3,CO62,CS62,"Taux actuariels","actual/actual")</f>
        <v>7.3920328705630034E-3</v>
      </c>
      <c r="CZ62" s="54" t="e">
        <v>#N/A</v>
      </c>
      <c r="DA62" s="55" t="e">
        <v>#N/A</v>
      </c>
      <c r="DC62" s="54" t="e">
        <v>#N/A</v>
      </c>
      <c r="DD62" s="55" t="e">
        <v>#N/A</v>
      </c>
      <c r="DF62" s="54" t="e">
        <v>#N/A</v>
      </c>
      <c r="DG62" s="55" t="e">
        <v>#N/A</v>
      </c>
      <c r="DI62" s="54" t="e">
        <v>#N/A</v>
      </c>
      <c r="DJ62" s="55" t="e">
        <v>#N/A</v>
      </c>
      <c r="DN62" s="58" t="e">
        <v>#N/A</v>
      </c>
      <c r="DO62" t="e">
        <v>#N/A</v>
      </c>
      <c r="DQ62" s="58" t="e">
        <v>#N/A</v>
      </c>
      <c r="DR62" t="e">
        <v>#N/A</v>
      </c>
      <c r="DT62" s="58" t="e">
        <v>#N/A</v>
      </c>
      <c r="DU62" t="e">
        <v>#N/A</v>
      </c>
      <c r="DW62" s="58" t="e">
        <v>#N/A</v>
      </c>
      <c r="DX62" t="e">
        <v>#N/A</v>
      </c>
      <c r="DZ62" s="58" t="e">
        <v>#N/A</v>
      </c>
      <c r="EA62" t="e">
        <v>#N/A</v>
      </c>
      <c r="EC62" s="58" t="e">
        <v>#N/A</v>
      </c>
      <c r="ED62" t="e">
        <v>#N/A</v>
      </c>
      <c r="EV62" s="58" t="e">
        <v>#N/A</v>
      </c>
      <c r="EW62" t="e">
        <v>#N/A</v>
      </c>
      <c r="EY62" s="58" t="e">
        <v>#N/A</v>
      </c>
      <c r="EZ62" t="e">
        <v>#N/A</v>
      </c>
      <c r="FB62" s="58" t="e">
        <v>#N/A</v>
      </c>
      <c r="FC62" t="e">
        <v>#N/A</v>
      </c>
      <c r="FE62" s="58" t="e">
        <v>#N/A</v>
      </c>
      <c r="FF62" t="e">
        <v>#N/A</v>
      </c>
      <c r="FH62" s="58" t="e">
        <v>#N/A</v>
      </c>
      <c r="FI62" t="e">
        <v>#N/A</v>
      </c>
      <c r="GC62" s="58" t="e">
        <v>#N/A</v>
      </c>
      <c r="GD62" t="e">
        <v>#N/A</v>
      </c>
      <c r="GF62" s="58" t="e">
        <v>#N/A</v>
      </c>
      <c r="GG62" t="e">
        <v>#N/A</v>
      </c>
      <c r="GI62" s="58" t="e">
        <v>#N/A</v>
      </c>
      <c r="GJ62" t="e">
        <v>#N/A</v>
      </c>
      <c r="GL62" s="58" t="e">
        <v>#N/A</v>
      </c>
      <c r="GM62" t="e">
        <v>#N/A</v>
      </c>
      <c r="GO62" s="58" t="e">
        <v>#N/A</v>
      </c>
      <c r="GP62" t="e">
        <v>#N/A</v>
      </c>
    </row>
    <row r="63" spans="3:198" x14ac:dyDescent="0.25">
      <c r="C63" s="46"/>
      <c r="D63" s="46"/>
      <c r="E63" s="46"/>
      <c r="F63" s="47"/>
      <c r="G63" s="47"/>
      <c r="H63" s="47"/>
      <c r="I63" s="48"/>
      <c r="J63" s="48"/>
      <c r="K63" s="46"/>
      <c r="L63" s="49" t="s">
        <v>600</v>
      </c>
      <c r="N63" s="50" t="s">
        <v>972</v>
      </c>
      <c r="O63" s="51">
        <f>IFERROR(IF(RIGHT(N63, 1) = "D", WORKDAY($B$3, INT(LEFT(N63, LEN(N63)-1))),
                     IF(RIGHT(N63, 1) = "W",Business_Day($B$3 + 7 * INT(LEFT(N63, LEN(N63)-1)), "modified_following"),
                     IF(RIGHT(N63, 1) = "M",Business_Day(EDATE($B$3,  INT(LEFT(N63, LEN(N63)-1))), "modified_following"),
                     IF(RIGHT(N63, 1) = "Y",Business_Day(EDATE($B$3,  12 * INT(LEFT(N63, LEN(N63)-1))), "modified_following"),IF(RIGHT(N63, 1) = "Q",Business_Day(EDATE($B$3,  3*INT(LEFT(N63, LEN(N63)-1))), "modified_following"),
                    Business_Day(EDATE($B$3,  12 * INT(LEFT(N63, FIND("Y", N63)-1)) + INT(RIGHT(N63, LEN(N63) - FIND("Y", N63)))), "modified_following") ))))), "")</f>
        <v>46295</v>
      </c>
      <c r="P63" s="50" t="s">
        <v>973</v>
      </c>
      <c r="Q63" s="50" t="s">
        <v>974</v>
      </c>
      <c r="R63" s="46">
        <f>_xll.BDH(P63,$B$4,$B$3,$B$3)</f>
        <v>0.42758000000000002</v>
      </c>
      <c r="S63" s="46">
        <f>_xll.BDH(Q63,$B$4,$B$3,$B$3)</f>
        <v>0.95866200000000001</v>
      </c>
      <c r="T63" s="52">
        <f>DF_ZC2(Date!$E$3,O63,S63,"Taux actuariels","actual/actual")</f>
        <v>4.3390085112797738E-3</v>
      </c>
      <c r="W63" s="46"/>
      <c r="X63" s="46"/>
      <c r="Y63" s="46"/>
      <c r="Z63" s="47"/>
      <c r="AA63" s="47"/>
      <c r="AB63" s="47"/>
      <c r="AC63" s="48"/>
      <c r="AD63" s="48"/>
      <c r="AE63" s="46"/>
      <c r="AF63" s="49" t="s">
        <v>600</v>
      </c>
      <c r="AH63" s="50" t="s">
        <v>972</v>
      </c>
      <c r="AI63" s="51">
        <f>IFERROR(IF(RIGHT(AH63, 1) = "D", WORKDAY($B$3, INT(LEFT(AH63, LEN(AH63)-1))),
                     IF(RIGHT(AH63, 1) = "W",Business_Day($B$3 + 7 * INT(LEFT(AH63, LEN(AH63)-1)), "modified_following"),
                     IF(RIGHT(AH63, 1) = "M",Business_Day(EDATE($B$3,  INT(LEFT(AH63, LEN(AH63)-1))), "modified_following"),
                     IF(RIGHT(AH63, 1) = "Y",Business_Day(EDATE($B$3,  12 * INT(LEFT(AH63, LEN(AH63)-1))), "modified_following"),IF(RIGHT(AH63, 1) = "Q",Business_Day(EDATE($B$3,  3*INT(LEFT(AH63, LEN(AH63)-1))), "modified_following"),
                    Business_Day(EDATE($B$3,  12 * INT(LEFT(AH63, FIND("Y", AH63)-1)) + INT(RIGHT(AH63, LEN(AH63) - FIND("Y", AH63)))), "modified_following") ))))), "")</f>
        <v>46295</v>
      </c>
      <c r="AJ63" s="50" t="s">
        <v>975</v>
      </c>
      <c r="AK63" s="50" t="s">
        <v>976</v>
      </c>
      <c r="AL63" s="46">
        <f>_xll.BDH(AJ63,$B$4,$B$3,$B$3)</f>
        <v>0.41709000000000002</v>
      </c>
      <c r="AM63" s="46">
        <f>_xll.BDH(AK63,$B$4,$B$3,$B$3)</f>
        <v>0.96020899999999998</v>
      </c>
      <c r="AN63" s="52">
        <f>DF_ZC2(Date!$E$3,AI63,AM63,"Taux actuariels","actual/actual")</f>
        <v>4.1729410331610151E-3</v>
      </c>
      <c r="AP63" s="46"/>
      <c r="AQ63" s="46"/>
      <c r="AR63" s="46"/>
      <c r="AS63" s="47"/>
      <c r="AT63" s="47"/>
      <c r="AU63" s="47"/>
      <c r="AV63" s="48"/>
      <c r="AW63" s="48"/>
      <c r="AX63" s="46"/>
      <c r="AY63" s="49" t="s">
        <v>600</v>
      </c>
      <c r="BA63" s="50" t="s">
        <v>972</v>
      </c>
      <c r="BB63" s="51">
        <f>IFERROR(IF(RIGHT(BA63, 1) = "D", WORKDAY($B$3, INT(LEFT(BA63, LEN(BA63)-1))),
                     IF(RIGHT(BA63, 1) = "W",Business_Day($B$3 + 7 * INT(LEFT(BA63, LEN(BA63)-1)), "modified_following"),
                     IF(RIGHT(BA63, 1) = "M",Business_Day(EDATE($B$3,  INT(LEFT(BA63, LEN(BA63)-1))), "modified_following"),
                     IF(RIGHT(BA63, 1) = "Y",Business_Day(EDATE($B$3,  12 * INT(LEFT(BA63, LEN(BA63)-1))), "modified_following"),IF(RIGHT(BA63, 1) = "Q",Business_Day(EDATE($B$3,  3*INT(LEFT(BA63, LEN(BA63)-1))), "modified_following"),
                    Business_Day(EDATE($B$3,  12 * INT(LEFT(BA63, FIND("Y", BA63)-1)) + INT(RIGHT(BA63, LEN(BA63) - FIND("Y", BA63)))), "modified_following") ))))), "")</f>
        <v>46295</v>
      </c>
      <c r="BC63" s="50" t="s">
        <v>977</v>
      </c>
      <c r="BD63" s="50" t="s">
        <v>978</v>
      </c>
      <c r="BE63" s="46">
        <f>_xll.BDH(BC63,$B$4,$B$3,$B$3)</f>
        <v>0.52642</v>
      </c>
      <c r="BF63" s="46">
        <f>_xll.BDH(BD63,$B$4,$B$3,$B$3)</f>
        <v>0.95006999999999997</v>
      </c>
      <c r="BG63" s="52">
        <f>DF_ZC2(Date!$E$3,BB63,BF63,"Taux actuariels","actual/actual")</f>
        <v>5.2667535207779892E-3</v>
      </c>
      <c r="BI63" s="46"/>
      <c r="BJ63" s="46"/>
      <c r="BK63" s="46"/>
      <c r="BL63" s="47"/>
      <c r="BM63" s="47"/>
      <c r="BN63" s="47"/>
      <c r="BO63" s="48"/>
      <c r="BP63" s="48"/>
      <c r="BQ63" s="46"/>
      <c r="BR63" s="49" t="s">
        <v>600</v>
      </c>
      <c r="BT63" s="50" t="s">
        <v>972</v>
      </c>
      <c r="BU63" s="51">
        <f>IFERROR(IF(RIGHT(BT63, 1) = "D", WORKDAY($B$3, INT(LEFT(BT63, LEN(BT63)-1))),
                     IF(RIGHT(BT63, 1) = "W",Business_Day($B$3 + 7 * INT(LEFT(BT63, LEN(BT63)-1)), "modified_following"),
                     IF(RIGHT(BT63, 1) = "M",Business_Day(EDATE($B$3,  INT(LEFT(BT63, LEN(BT63)-1))), "modified_following"),
                     IF(RIGHT(BT63, 1) = "Y",Business_Day(EDATE($B$3,  12 * INT(LEFT(BT63, LEN(BT63)-1))), "modified_following"),IF(RIGHT(BT63, 1) = "Q",Business_Day(EDATE($B$3,  3*INT(LEFT(BT63, LEN(BT63)-1))), "modified_following"),
                    Business_Day(EDATE($B$3,  12 * INT(LEFT(BT63, FIND("Y", BT63)-1)) + INT(RIGHT(BT63, LEN(BT63) - FIND("Y", BT63)))), "modified_following") ))))), "")</f>
        <v>46295</v>
      </c>
      <c r="BV63" s="50" t="s">
        <v>979</v>
      </c>
      <c r="BW63" s="50" t="s">
        <v>980</v>
      </c>
      <c r="BX63" s="46">
        <f>_xll.BDH(BV63,$B$4,$B$3,$B$3)</f>
        <v>0.64554999999999996</v>
      </c>
      <c r="BY63" s="46">
        <f>_xll.BDH(BW63,$B$4,$B$3,$B$3)</f>
        <v>0.93915499999999996</v>
      </c>
      <c r="BZ63" s="52">
        <f>DF_ZC2(Date!$E$3,BU63,BY63,"Taux actuariels","actual/actual")</f>
        <v>6.4587613418818357E-3</v>
      </c>
      <c r="CB63" s="46"/>
      <c r="CC63" s="46"/>
      <c r="CD63" s="46"/>
      <c r="CE63" s="47"/>
      <c r="CF63" s="47"/>
      <c r="CG63" s="47"/>
      <c r="CH63" s="48"/>
      <c r="CI63" s="48"/>
      <c r="CJ63" s="46"/>
      <c r="CK63" s="49" t="s">
        <v>600</v>
      </c>
      <c r="CL63" s="52" t="s">
        <v>600</v>
      </c>
      <c r="CN63" s="50" t="s">
        <v>972</v>
      </c>
      <c r="CO63" s="51">
        <f>IFERROR(IF(RIGHT(CN63, 1) = "D", WORKDAY($B$3, INT(LEFT(CN63, LEN(CN63)-1))),
                     IF(RIGHT(CN63, 1) = "W",Business_Day($B$3 + 7 * INT(LEFT(CN63, LEN(CN63)-1)), "modified_following"),
                     IF(RIGHT(CN63, 1) = "M",Business_Day(EDATE($B$3,  INT(LEFT(CN63, LEN(CN63)-1))), "modified_following"),
                     IF(RIGHT(CN63, 1) = "Y",Business_Day(EDATE($B$3,  12 * INT(LEFT(CN63, LEN(CN63)-1))), "modified_following"),IF(RIGHT(CN63, 1) = "Q",Business_Day(EDATE($B$3,  3*INT(LEFT(CN63, LEN(CN63)-1))), "modified_following"),
                    Business_Day(EDATE($B$3,  12 * INT(LEFT(CN63, FIND("Y", CN63)-1)) + INT(RIGHT(CN63, LEN(CN63) - FIND("Y", CN63)))), "modified_following") ))))), "")</f>
        <v>46295</v>
      </c>
      <c r="CP63" s="50" t="s">
        <v>981</v>
      </c>
      <c r="CQ63" s="50" t="s">
        <v>982</v>
      </c>
      <c r="CR63" s="46">
        <f>_xll.BDH(CP63,$B$4,$B$3,$B$3)</f>
        <v>0.76578999999999997</v>
      </c>
      <c r="CS63" s="46">
        <f>_xll.BDH(CQ63,$B$4,$B$3,$B$3)</f>
        <v>0.92827999999999999</v>
      </c>
      <c r="CT63" s="52">
        <f>DF_ZC2(Date!$E$3,CO63,CS63,"Taux actuariels","actual/actual")</f>
        <v>7.6616892804062253E-3</v>
      </c>
      <c r="CZ63" s="54" t="e">
        <v>#N/A</v>
      </c>
      <c r="DA63" s="55" t="e">
        <v>#N/A</v>
      </c>
      <c r="DC63" s="54" t="e">
        <v>#N/A</v>
      </c>
      <c r="DD63" s="55" t="e">
        <v>#N/A</v>
      </c>
      <c r="DF63" s="54" t="e">
        <v>#N/A</v>
      </c>
      <c r="DG63" s="55" t="e">
        <v>#N/A</v>
      </c>
      <c r="DI63" s="54" t="e">
        <v>#N/A</v>
      </c>
      <c r="DJ63" s="55" t="e">
        <v>#N/A</v>
      </c>
      <c r="DN63" s="58" t="e">
        <v>#N/A</v>
      </c>
      <c r="DO63" t="e">
        <v>#N/A</v>
      </c>
      <c r="DQ63" s="58" t="e">
        <v>#N/A</v>
      </c>
      <c r="DR63" t="e">
        <v>#N/A</v>
      </c>
      <c r="DT63" s="58" t="e">
        <v>#N/A</v>
      </c>
      <c r="DU63" t="e">
        <v>#N/A</v>
      </c>
      <c r="DW63" s="58" t="e">
        <v>#N/A</v>
      </c>
      <c r="DX63" t="e">
        <v>#N/A</v>
      </c>
      <c r="DZ63" s="58" t="e">
        <v>#N/A</v>
      </c>
      <c r="EA63" t="e">
        <v>#N/A</v>
      </c>
      <c r="EC63" s="58" t="e">
        <v>#N/A</v>
      </c>
      <c r="ED63" t="e">
        <v>#N/A</v>
      </c>
      <c r="EV63" s="58" t="e">
        <v>#N/A</v>
      </c>
      <c r="EW63" t="e">
        <v>#N/A</v>
      </c>
      <c r="EY63" s="58" t="e">
        <v>#N/A</v>
      </c>
      <c r="EZ63" t="e">
        <v>#N/A</v>
      </c>
      <c r="FB63" s="58" t="e">
        <v>#N/A</v>
      </c>
      <c r="FC63" t="e">
        <v>#N/A</v>
      </c>
      <c r="FE63" s="58" t="e">
        <v>#N/A</v>
      </c>
      <c r="FF63" t="e">
        <v>#N/A</v>
      </c>
      <c r="FH63" s="58" t="e">
        <v>#N/A</v>
      </c>
      <c r="FI63" t="e">
        <v>#N/A</v>
      </c>
      <c r="GC63" s="58" t="e">
        <v>#N/A</v>
      </c>
      <c r="GD63" t="e">
        <v>#N/A</v>
      </c>
      <c r="GF63" s="58" t="e">
        <v>#N/A</v>
      </c>
      <c r="GG63" t="e">
        <v>#N/A</v>
      </c>
      <c r="GI63" s="58" t="e">
        <v>#N/A</v>
      </c>
      <c r="GJ63" t="e">
        <v>#N/A</v>
      </c>
      <c r="GL63" s="58" t="e">
        <v>#N/A</v>
      </c>
      <c r="GM63" t="e">
        <v>#N/A</v>
      </c>
      <c r="GO63" s="58" t="e">
        <v>#N/A</v>
      </c>
      <c r="GP63" t="e">
        <v>#N/A</v>
      </c>
    </row>
    <row r="64" spans="3:198" x14ac:dyDescent="0.25">
      <c r="C64" s="46"/>
      <c r="D64" s="46"/>
      <c r="E64" s="46"/>
      <c r="F64" s="47"/>
      <c r="G64" s="47"/>
      <c r="H64" s="47"/>
      <c r="I64" s="48"/>
      <c r="J64" s="48"/>
      <c r="K64" s="46"/>
      <c r="L64" s="49" t="s">
        <v>600</v>
      </c>
      <c r="N64" s="50" t="s">
        <v>983</v>
      </c>
      <c r="O64" s="51">
        <f>IFERROR(IF(RIGHT(N64, 1) = "D", WORKDAY($B$3, INT(LEFT(N64, LEN(N64)-1))),
                     IF(RIGHT(N64, 1) = "W",Business_Day($B$3 + 7 * INT(LEFT(N64, LEN(N64)-1)), "modified_following"),
                     IF(RIGHT(N64, 1) = "M",Business_Day(EDATE($B$3,  INT(LEFT(N64, LEN(N64)-1))), "modified_following"),
                     IF(RIGHT(N64, 1) = "Y",Business_Day(EDATE($B$3,  12 * INT(LEFT(N64, LEN(N64)-1))), "modified_following"),IF(RIGHT(N64, 1) = "Q",Business_Day(EDATE($B$3,  3*INT(LEFT(N64, LEN(N64)-1))), "modified_following"),
                    Business_Day(EDATE($B$3,  12 * INT(LEFT(N64, FIND("Y", N64)-1)) + INT(RIGHT(N64, LEN(N64) - FIND("Y", N64)))), "modified_following") ))))), "")</f>
        <v>46386</v>
      </c>
      <c r="P64" s="50" t="s">
        <v>984</v>
      </c>
      <c r="Q64" s="50" t="s">
        <v>985</v>
      </c>
      <c r="R64" s="46">
        <f>_xll.BDH(P64,$B$4,$B$3,$B$3)</f>
        <v>0.45693</v>
      </c>
      <c r="S64" s="46">
        <f>_xll.BDH(Q64,$B$4,$B$3,$B$3)</f>
        <v>0.95479400000000003</v>
      </c>
      <c r="T64" s="52">
        <f>DF_ZC2(Date!$E$3,O64,S64,"Taux actuariels","actual/actual")</f>
        <v>4.6366901180476816E-3</v>
      </c>
      <c r="W64" s="46"/>
      <c r="X64" s="46"/>
      <c r="Y64" s="46"/>
      <c r="Z64" s="47"/>
      <c r="AA64" s="47"/>
      <c r="AB64" s="47"/>
      <c r="AC64" s="48"/>
      <c r="AD64" s="48"/>
      <c r="AE64" s="46"/>
      <c r="AF64" s="49" t="s">
        <v>600</v>
      </c>
      <c r="AH64" s="50" t="s">
        <v>983</v>
      </c>
      <c r="AI64" s="51">
        <f>IFERROR(IF(RIGHT(AH64, 1) = "D", WORKDAY($B$3, INT(LEFT(AH64, LEN(AH64)-1))),
                     IF(RIGHT(AH64, 1) = "W",Business_Day($B$3 + 7 * INT(LEFT(AH64, LEN(AH64)-1)), "modified_following"),
                     IF(RIGHT(AH64, 1) = "M",Business_Day(EDATE($B$3,  INT(LEFT(AH64, LEN(AH64)-1))), "modified_following"),
                     IF(RIGHT(AH64, 1) = "Y",Business_Day(EDATE($B$3,  12 * INT(LEFT(AH64, LEN(AH64)-1))), "modified_following"),IF(RIGHT(AH64, 1) = "Q",Business_Day(EDATE($B$3,  3*INT(LEFT(AH64, LEN(AH64)-1))), "modified_following"),
                    Business_Day(EDATE($B$3,  12 * INT(LEFT(AH64, FIND("Y", AH64)-1)) + INT(RIGHT(AH64, LEN(AH64) - FIND("Y", AH64)))), "modified_following") ))))), "")</f>
        <v>46386</v>
      </c>
      <c r="AJ64" s="50" t="s">
        <v>986</v>
      </c>
      <c r="AK64" s="50" t="s">
        <v>987</v>
      </c>
      <c r="AL64" s="46">
        <f>_xll.BDH(AJ64,$B$4,$B$3,$B$3)</f>
        <v>0.44661000000000001</v>
      </c>
      <c r="AM64" s="46">
        <f>_xll.BDH(AK64,$B$4,$B$3,$B$3)</f>
        <v>0.95640599999999998</v>
      </c>
      <c r="AN64" s="52">
        <f>DF_ZC2(Date!$E$3,AI64,AM64,"Taux actuariels","actual/actual")</f>
        <v>4.4672321266459036E-3</v>
      </c>
      <c r="AP64" s="46"/>
      <c r="AQ64" s="46"/>
      <c r="AR64" s="46"/>
      <c r="AS64" s="47"/>
      <c r="AT64" s="47"/>
      <c r="AU64" s="47"/>
      <c r="AV64" s="48"/>
      <c r="AW64" s="48"/>
      <c r="AX64" s="46"/>
      <c r="AY64" s="49" t="s">
        <v>600</v>
      </c>
      <c r="BA64" s="50" t="s">
        <v>983</v>
      </c>
      <c r="BB64" s="51">
        <f>IFERROR(IF(RIGHT(BA64, 1) = "D", WORKDAY($B$3, INT(LEFT(BA64, LEN(BA64)-1))),
                     IF(RIGHT(BA64, 1) = "W",Business_Day($B$3 + 7 * INT(LEFT(BA64, LEN(BA64)-1)), "modified_following"),
                     IF(RIGHT(BA64, 1) = "M",Business_Day(EDATE($B$3,  INT(LEFT(BA64, LEN(BA64)-1))), "modified_following"),
                     IF(RIGHT(BA64, 1) = "Y",Business_Day(EDATE($B$3,  12 * INT(LEFT(BA64, LEN(BA64)-1))), "modified_following"),IF(RIGHT(BA64, 1) = "Q",Business_Day(EDATE($B$3,  3*INT(LEFT(BA64, LEN(BA64)-1))), "modified_following"),
                    Business_Day(EDATE($B$3,  12 * INT(LEFT(BA64, FIND("Y", BA64)-1)) + INT(RIGHT(BA64, LEN(BA64) - FIND("Y", BA64)))), "modified_following") ))))), "")</f>
        <v>46386</v>
      </c>
      <c r="BC64" s="50" t="s">
        <v>988</v>
      </c>
      <c r="BD64" s="50" t="s">
        <v>989</v>
      </c>
      <c r="BE64" s="46">
        <f>_xll.BDH(BC64,$B$4,$B$3,$B$3)</f>
        <v>0.55345999999999995</v>
      </c>
      <c r="BF64" s="46">
        <f>_xll.BDH(BD64,$B$4,$B$3,$B$3)</f>
        <v>0.94628800000000002</v>
      </c>
      <c r="BG64" s="52">
        <f>DF_ZC2(Date!$E$3,BB64,BF64,"Taux actuariels","actual/actual")</f>
        <v>5.5361078379947415E-3</v>
      </c>
      <c r="BI64" s="46"/>
      <c r="BJ64" s="46"/>
      <c r="BK64" s="46"/>
      <c r="BL64" s="47"/>
      <c r="BM64" s="47"/>
      <c r="BN64" s="47"/>
      <c r="BO64" s="48"/>
      <c r="BP64" s="48"/>
      <c r="BQ64" s="46"/>
      <c r="BR64" s="49" t="s">
        <v>600</v>
      </c>
      <c r="BT64" s="50" t="s">
        <v>983</v>
      </c>
      <c r="BU64" s="51">
        <f>IFERROR(IF(RIGHT(BT64, 1) = "D", WORKDAY($B$3, INT(LEFT(BT64, LEN(BT64)-1))),
                     IF(RIGHT(BT64, 1) = "W",Business_Day($B$3 + 7 * INT(LEFT(BT64, LEN(BT64)-1)), "modified_following"),
                     IF(RIGHT(BT64, 1) = "M",Business_Day(EDATE($B$3,  INT(LEFT(BT64, LEN(BT64)-1))), "modified_following"),
                     IF(RIGHT(BT64, 1) = "Y",Business_Day(EDATE($B$3,  12 * INT(LEFT(BT64, LEN(BT64)-1))), "modified_following"),IF(RIGHT(BT64, 1) = "Q",Business_Day(EDATE($B$3,  3*INT(LEFT(BT64, LEN(BT64)-1))), "modified_following"),
                    Business_Day(EDATE($B$3,  12 * INT(LEFT(BT64, FIND("Y", BT64)-1)) + INT(RIGHT(BT64, LEN(BT64) - FIND("Y", BT64)))), "modified_following") ))))), "")</f>
        <v>46386</v>
      </c>
      <c r="BV64" s="50" t="s">
        <v>990</v>
      </c>
      <c r="BW64" s="50" t="s">
        <v>991</v>
      </c>
      <c r="BX64" s="46">
        <f>_xll.BDH(BV64,$B$4,$B$3,$B$3)</f>
        <v>0.67308000000000001</v>
      </c>
      <c r="BY64" s="46">
        <f>_xll.BDH(BW64,$B$4,$B$3,$B$3)</f>
        <v>0.93510099999999996</v>
      </c>
      <c r="BZ64" s="52">
        <f>DF_ZC2(Date!$E$3,BU64,BY64,"Taux actuariels","actual/actual")</f>
        <v>6.7326465079140529E-3</v>
      </c>
      <c r="CB64" s="46"/>
      <c r="CC64" s="46"/>
      <c r="CD64" s="46"/>
      <c r="CE64" s="47"/>
      <c r="CF64" s="47"/>
      <c r="CG64" s="47"/>
      <c r="CH64" s="48"/>
      <c r="CI64" s="48"/>
      <c r="CJ64" s="46"/>
      <c r="CK64" s="49" t="s">
        <v>600</v>
      </c>
      <c r="CL64" s="52" t="s">
        <v>600</v>
      </c>
      <c r="CN64" s="50" t="s">
        <v>983</v>
      </c>
      <c r="CO64" s="51">
        <f>IFERROR(IF(RIGHT(CN64, 1) = "D", WORKDAY($B$3, INT(LEFT(CN64, LEN(CN64)-1))),
                     IF(RIGHT(CN64, 1) = "W",Business_Day($B$3 + 7 * INT(LEFT(CN64, LEN(CN64)-1)), "modified_following"),
                     IF(RIGHT(CN64, 1) = "M",Business_Day(EDATE($B$3,  INT(LEFT(CN64, LEN(CN64)-1))), "modified_following"),
                     IF(RIGHT(CN64, 1) = "Y",Business_Day(EDATE($B$3,  12 * INT(LEFT(CN64, LEN(CN64)-1))), "modified_following"),IF(RIGHT(CN64, 1) = "Q",Business_Day(EDATE($B$3,  3*INT(LEFT(CN64, LEN(CN64)-1))), "modified_following"),
                    Business_Day(EDATE($B$3,  12 * INT(LEFT(CN64, FIND("Y", CN64)-1)) + INT(RIGHT(CN64, LEN(CN64) - FIND("Y", CN64)))), "modified_following") ))))), "")</f>
        <v>46386</v>
      </c>
      <c r="CP64" s="50" t="s">
        <v>992</v>
      </c>
      <c r="CQ64" s="50" t="s">
        <v>993</v>
      </c>
      <c r="CR64" s="46">
        <f>_xll.BDH(CP64,$B$4,$B$3,$B$3)</f>
        <v>0.79147999999999996</v>
      </c>
      <c r="CS64" s="46">
        <f>_xll.BDH(CQ64,$B$4,$B$3,$B$3)</f>
        <v>0.92417099999999996</v>
      </c>
      <c r="CT64" s="52">
        <f>DF_ZC2(Date!$E$3,CO64,CS64,"Taux actuariels","actual/actual")</f>
        <v>7.917002791614669E-3</v>
      </c>
      <c r="CZ64" s="54" t="e">
        <v>#N/A</v>
      </c>
      <c r="DA64" s="55" t="e">
        <v>#N/A</v>
      </c>
      <c r="DC64" s="54" t="e">
        <v>#N/A</v>
      </c>
      <c r="DD64" s="55" t="e">
        <v>#N/A</v>
      </c>
      <c r="DF64" s="54" t="e">
        <v>#N/A</v>
      </c>
      <c r="DG64" s="55" t="e">
        <v>#N/A</v>
      </c>
      <c r="DI64" s="54" t="e">
        <v>#N/A</v>
      </c>
      <c r="DJ64" s="55" t="e">
        <v>#N/A</v>
      </c>
      <c r="DN64" s="58" t="e">
        <v>#N/A</v>
      </c>
      <c r="DO64" t="e">
        <v>#N/A</v>
      </c>
      <c r="DQ64" s="58" t="e">
        <v>#N/A</v>
      </c>
      <c r="DR64" t="e">
        <v>#N/A</v>
      </c>
      <c r="DT64" s="58" t="e">
        <v>#N/A</v>
      </c>
      <c r="DU64" t="e">
        <v>#N/A</v>
      </c>
      <c r="DW64" s="58" t="e">
        <v>#N/A</v>
      </c>
      <c r="DX64" t="e">
        <v>#N/A</v>
      </c>
      <c r="DZ64" s="58" t="e">
        <v>#N/A</v>
      </c>
      <c r="EA64" t="e">
        <v>#N/A</v>
      </c>
      <c r="EC64" s="58" t="e">
        <v>#N/A</v>
      </c>
      <c r="ED64" t="e">
        <v>#N/A</v>
      </c>
      <c r="EV64" s="58" t="e">
        <v>#N/A</v>
      </c>
      <c r="EW64" t="e">
        <v>#N/A</v>
      </c>
      <c r="EY64" s="58" t="e">
        <v>#N/A</v>
      </c>
      <c r="EZ64" t="e">
        <v>#N/A</v>
      </c>
      <c r="FB64" s="58" t="e">
        <v>#N/A</v>
      </c>
      <c r="FC64" t="e">
        <v>#N/A</v>
      </c>
      <c r="FE64" s="58" t="e">
        <v>#N/A</v>
      </c>
      <c r="FF64" t="e">
        <v>#N/A</v>
      </c>
      <c r="FH64" s="58" t="e">
        <v>#N/A</v>
      </c>
      <c r="FI64" t="e">
        <v>#N/A</v>
      </c>
      <c r="GC64" s="58" t="e">
        <v>#N/A</v>
      </c>
      <c r="GD64" t="e">
        <v>#N/A</v>
      </c>
      <c r="GF64" s="58" t="e">
        <v>#N/A</v>
      </c>
      <c r="GG64" t="e">
        <v>#N/A</v>
      </c>
      <c r="GI64" s="58" t="e">
        <v>#N/A</v>
      </c>
      <c r="GJ64" t="e">
        <v>#N/A</v>
      </c>
      <c r="GL64" s="58" t="e">
        <v>#N/A</v>
      </c>
      <c r="GM64" t="e">
        <v>#N/A</v>
      </c>
      <c r="GO64" s="58" t="e">
        <v>#N/A</v>
      </c>
      <c r="GP64" t="e">
        <v>#N/A</v>
      </c>
    </row>
    <row r="65" spans="3:198" x14ac:dyDescent="0.25">
      <c r="C65" s="46"/>
      <c r="D65" s="46"/>
      <c r="E65" s="46"/>
      <c r="F65" s="47"/>
      <c r="G65" s="47"/>
      <c r="H65" s="47"/>
      <c r="I65" s="48"/>
      <c r="J65" s="48"/>
      <c r="K65" s="46"/>
      <c r="L65" s="49" t="s">
        <v>600</v>
      </c>
      <c r="N65" s="50" t="s">
        <v>994</v>
      </c>
      <c r="O65" s="51">
        <f>IFERROR(IF(RIGHT(N65, 1) = "D", WORKDAY($B$3, INT(LEFT(N65, LEN(N65)-1))),
                     IF(RIGHT(N65, 1) = "W",Business_Day($B$3 + 7 * INT(LEFT(N65, LEN(N65)-1)), "modified_following"),
                     IF(RIGHT(N65, 1) = "M",Business_Day(EDATE($B$3,  INT(LEFT(N65, LEN(N65)-1))), "modified_following"),
                     IF(RIGHT(N65, 1) = "Y",Business_Day(EDATE($B$3,  12 * INT(LEFT(N65, LEN(N65)-1))), "modified_following"),IF(RIGHT(N65, 1) = "Q",Business_Day(EDATE($B$3,  3*INT(LEFT(N65, LEN(N65)-1))), "modified_following"),
                    Business_Day(EDATE($B$3,  12 * INT(LEFT(N65, FIND("Y", N65)-1)) + INT(RIGHT(N65, LEN(N65) - FIND("Y", N65)))), "modified_following") ))))), "")</f>
        <v>46751</v>
      </c>
      <c r="P65" s="50" t="s">
        <v>995</v>
      </c>
      <c r="Q65" s="50" t="s">
        <v>996</v>
      </c>
      <c r="R65" s="46">
        <f>_xll.BDH(P65,$B$4,$B$3,$B$3)</f>
        <v>0.54615000000000002</v>
      </c>
      <c r="S65" s="46">
        <f>_xll.BDH(Q65,$B$4,$B$3,$B$3)</f>
        <v>0.94103400000000004</v>
      </c>
      <c r="T65" s="52">
        <f>DF_ZC2(Date!$E$3,O65,S65,"Taux actuariels","actual/actual")</f>
        <v>5.5403906909734513E-3</v>
      </c>
      <c r="W65" s="46"/>
      <c r="X65" s="46"/>
      <c r="Y65" s="46"/>
      <c r="Z65" s="47"/>
      <c r="AA65" s="47"/>
      <c r="AB65" s="47"/>
      <c r="AC65" s="48"/>
      <c r="AD65" s="48"/>
      <c r="AE65" s="46"/>
      <c r="AF65" s="49" t="s">
        <v>600</v>
      </c>
      <c r="AH65" s="50" t="s">
        <v>994</v>
      </c>
      <c r="AI65" s="51">
        <f>IFERROR(IF(RIGHT(AH65, 1) = "D", WORKDAY($B$3, INT(LEFT(AH65, LEN(AH65)-1))),
                     IF(RIGHT(AH65, 1) = "W",Business_Day($B$3 + 7 * INT(LEFT(AH65, LEN(AH65)-1)), "modified_following"),
                     IF(RIGHT(AH65, 1) = "M",Business_Day(EDATE($B$3,  INT(LEFT(AH65, LEN(AH65)-1))), "modified_following"),
                     IF(RIGHT(AH65, 1) = "Y",Business_Day(EDATE($B$3,  12 * INT(LEFT(AH65, LEN(AH65)-1))), "modified_following"),IF(RIGHT(AH65, 1) = "Q",Business_Day(EDATE($B$3,  3*INT(LEFT(AH65, LEN(AH65)-1))), "modified_following"),
                    Business_Day(EDATE($B$3,  12 * INT(LEFT(AH65, FIND("Y", AH65)-1)) + INT(RIGHT(AH65, LEN(AH65) - FIND("Y", AH65)))), "modified_following") ))))), "")</f>
        <v>46751</v>
      </c>
      <c r="AJ65" s="50" t="s">
        <v>997</v>
      </c>
      <c r="AK65" s="50" t="s">
        <v>998</v>
      </c>
      <c r="AL65" s="46">
        <f>_xll.BDH(AJ65,$B$4,$B$3,$B$3)</f>
        <v>0.54984</v>
      </c>
      <c r="AM65" s="46">
        <f>_xll.BDH(AK65,$B$4,$B$3,$B$3)</f>
        <v>0.94146700000000005</v>
      </c>
      <c r="AN65" s="52">
        <f>DF_ZC2(Date!$E$3,AI65,AM65,"Taux actuariels","actual/actual")</f>
        <v>5.4983392358065597E-3</v>
      </c>
      <c r="AP65" s="46"/>
      <c r="AQ65" s="46"/>
      <c r="AR65" s="46"/>
      <c r="AS65" s="47"/>
      <c r="AT65" s="47"/>
      <c r="AU65" s="47"/>
      <c r="AV65" s="48"/>
      <c r="AW65" s="48"/>
      <c r="AX65" s="46"/>
      <c r="AY65" s="49" t="s">
        <v>600</v>
      </c>
      <c r="BA65" s="50" t="s">
        <v>994</v>
      </c>
      <c r="BB65" s="51">
        <f>IFERROR(IF(RIGHT(BA65, 1) = "D", WORKDAY($B$3, INT(LEFT(BA65, LEN(BA65)-1))),
                     IF(RIGHT(BA65, 1) = "W",Business_Day($B$3 + 7 * INT(LEFT(BA65, LEN(BA65)-1)), "modified_following"),
                     IF(RIGHT(BA65, 1) = "M",Business_Day(EDATE($B$3,  INT(LEFT(BA65, LEN(BA65)-1))), "modified_following"),
                     IF(RIGHT(BA65, 1) = "Y",Business_Day(EDATE($B$3,  12 * INT(LEFT(BA65, LEN(BA65)-1))), "modified_following"),IF(RIGHT(BA65, 1) = "Q",Business_Day(EDATE($B$3,  3*INT(LEFT(BA65, LEN(BA65)-1))), "modified_following"),
                    Business_Day(EDATE($B$3,  12 * INT(LEFT(BA65, FIND("Y", BA65)-1)) + INT(RIGHT(BA65, LEN(BA65) - FIND("Y", BA65)))), "modified_following") ))))), "")</f>
        <v>46751</v>
      </c>
      <c r="BC65" s="50" t="s">
        <v>999</v>
      </c>
      <c r="BD65" s="50" t="s">
        <v>1000</v>
      </c>
      <c r="BE65" s="46">
        <f>_xll.BDH(BC65,$B$4,$B$3,$B$3)</f>
        <v>0.66825999999999997</v>
      </c>
      <c r="BF65" s="46">
        <f>_xll.BDH(BD65,$B$4,$B$3,$B$3)</f>
        <v>0.92935500000000004</v>
      </c>
      <c r="BG65" s="52">
        <f>DF_ZC2(Date!$E$3,BB65,BF65,"Taux actuariels","actual/actual")</f>
        <v>6.6826464048106438E-3</v>
      </c>
      <c r="BI65" s="46"/>
      <c r="BJ65" s="46"/>
      <c r="BK65" s="46"/>
      <c r="BL65" s="47"/>
      <c r="BM65" s="47"/>
      <c r="BN65" s="47"/>
      <c r="BO65" s="48"/>
      <c r="BP65" s="48"/>
      <c r="BQ65" s="46"/>
      <c r="BR65" s="49" t="s">
        <v>600</v>
      </c>
      <c r="BT65" s="50" t="s">
        <v>994</v>
      </c>
      <c r="BU65" s="51">
        <f>IFERROR(IF(RIGHT(BT65, 1) = "D", WORKDAY($B$3, INT(LEFT(BT65, LEN(BT65)-1))),
                     IF(RIGHT(BT65, 1) = "W",Business_Day($B$3 + 7 * INT(LEFT(BT65, LEN(BT65)-1)), "modified_following"),
                     IF(RIGHT(BT65, 1) = "M",Business_Day(EDATE($B$3,  INT(LEFT(BT65, LEN(BT65)-1))), "modified_following"),
                     IF(RIGHT(BT65, 1) = "Y",Business_Day(EDATE($B$3,  12 * INT(LEFT(BT65, LEN(BT65)-1))), "modified_following"),IF(RIGHT(BT65, 1) = "Q",Business_Day(EDATE($B$3,  3*INT(LEFT(BT65, LEN(BT65)-1))), "modified_following"),
                    Business_Day(EDATE($B$3,  12 * INT(LEFT(BT65, FIND("Y", BT65)-1)) + INT(RIGHT(BT65, LEN(BT65) - FIND("Y", BT65)))), "modified_following") ))))), "")</f>
        <v>46751</v>
      </c>
      <c r="BV65" s="50" t="s">
        <v>1001</v>
      </c>
      <c r="BW65" s="50" t="s">
        <v>1002</v>
      </c>
      <c r="BX65" s="46">
        <f>_xll.BDH(BV65,$B$4,$B$3,$B$3)</f>
        <v>0.77347999999999995</v>
      </c>
      <c r="BY65" s="46">
        <f>_xll.BDH(BW65,$B$4,$B$3,$B$3)</f>
        <v>0.91873700000000003</v>
      </c>
      <c r="BZ65" s="52">
        <f>DF_ZC2(Date!$E$3,BU65,BY65,"Taux actuariels","actual/actual")</f>
        <v>7.7348051136716389E-3</v>
      </c>
      <c r="CB65" s="46"/>
      <c r="CC65" s="46"/>
      <c r="CD65" s="46"/>
      <c r="CE65" s="47"/>
      <c r="CF65" s="47"/>
      <c r="CG65" s="47"/>
      <c r="CH65" s="48"/>
      <c r="CI65" s="48"/>
      <c r="CJ65" s="46"/>
      <c r="CK65" s="49" t="s">
        <v>600</v>
      </c>
      <c r="CL65" s="52" t="s">
        <v>600</v>
      </c>
      <c r="CN65" s="50" t="s">
        <v>994</v>
      </c>
      <c r="CO65" s="51">
        <f>IFERROR(IF(RIGHT(CN65, 1) = "D", WORKDAY($B$3, INT(LEFT(CN65, LEN(CN65)-1))),
                     IF(RIGHT(CN65, 1) = "W",Business_Day($B$3 + 7 * INT(LEFT(CN65, LEN(CN65)-1)), "modified_following"),
                     IF(RIGHT(CN65, 1) = "M",Business_Day(EDATE($B$3,  INT(LEFT(CN65, LEN(CN65)-1))), "modified_following"),
                     IF(RIGHT(CN65, 1) = "Y",Business_Day(EDATE($B$3,  12 * INT(LEFT(CN65, LEN(CN65)-1))), "modified_following"),IF(RIGHT(CN65, 1) = "Q",Business_Day(EDATE($B$3,  3*INT(LEFT(CN65, LEN(CN65)-1))), "modified_following"),
                    Business_Day(EDATE($B$3,  12 * INT(LEFT(CN65, FIND("Y", CN65)-1)) + INT(RIGHT(CN65, LEN(CN65) - FIND("Y", CN65)))), "modified_following") ))))), "")</f>
        <v>46751</v>
      </c>
      <c r="CP65" s="50" t="s">
        <v>1003</v>
      </c>
      <c r="CQ65" s="50" t="s">
        <v>1004</v>
      </c>
      <c r="CR65" s="46">
        <f>_xll.BDH(CP65,$B$4,$B$3,$B$3)</f>
        <v>0.88070999999999999</v>
      </c>
      <c r="CS65" s="46">
        <f>_xll.BDH(CQ65,$B$4,$B$3,$B$3)</f>
        <v>0.90805199999999997</v>
      </c>
      <c r="CT65" s="52">
        <f>DF_ZC2(Date!$E$3,CO65,CS65,"Taux actuariels","actual/actual")</f>
        <v>8.8070801701685131E-3</v>
      </c>
      <c r="CZ65" s="54" t="e">
        <v>#N/A</v>
      </c>
      <c r="DA65" s="55" t="e">
        <v>#N/A</v>
      </c>
      <c r="DC65" s="54" t="e">
        <v>#N/A</v>
      </c>
      <c r="DD65" s="55" t="e">
        <v>#N/A</v>
      </c>
      <c r="DF65" s="54" t="e">
        <v>#N/A</v>
      </c>
      <c r="DG65" s="55" t="e">
        <v>#N/A</v>
      </c>
      <c r="DI65" s="54" t="e">
        <v>#N/A</v>
      </c>
      <c r="DJ65" s="55" t="e">
        <v>#N/A</v>
      </c>
      <c r="DN65" s="58" t="e">
        <v>#N/A</v>
      </c>
      <c r="DO65" t="e">
        <v>#N/A</v>
      </c>
      <c r="DQ65" s="58" t="e">
        <v>#N/A</v>
      </c>
      <c r="DR65" t="e">
        <v>#N/A</v>
      </c>
      <c r="DT65" s="58" t="e">
        <v>#N/A</v>
      </c>
      <c r="DU65" t="e">
        <v>#N/A</v>
      </c>
      <c r="DW65" s="58" t="e">
        <v>#N/A</v>
      </c>
      <c r="DX65" t="e">
        <v>#N/A</v>
      </c>
      <c r="DZ65" s="58" t="e">
        <v>#N/A</v>
      </c>
      <c r="EA65" t="e">
        <v>#N/A</v>
      </c>
      <c r="EC65" s="58" t="e">
        <v>#N/A</v>
      </c>
      <c r="ED65" t="e">
        <v>#N/A</v>
      </c>
      <c r="EV65" s="58" t="e">
        <v>#N/A</v>
      </c>
      <c r="EW65" t="e">
        <v>#N/A</v>
      </c>
      <c r="EY65" s="58" t="e">
        <v>#N/A</v>
      </c>
      <c r="EZ65" t="e">
        <v>#N/A</v>
      </c>
      <c r="FB65" s="58" t="e">
        <v>#N/A</v>
      </c>
      <c r="FC65" t="e">
        <v>#N/A</v>
      </c>
      <c r="FE65" s="58" t="e">
        <v>#N/A</v>
      </c>
      <c r="FF65" t="e">
        <v>#N/A</v>
      </c>
      <c r="FH65" s="58" t="e">
        <v>#N/A</v>
      </c>
      <c r="FI65" t="e">
        <v>#N/A</v>
      </c>
      <c r="GC65" s="58" t="e">
        <v>#N/A</v>
      </c>
      <c r="GD65" t="e">
        <v>#N/A</v>
      </c>
      <c r="GF65" s="58" t="e">
        <v>#N/A</v>
      </c>
      <c r="GG65" t="e">
        <v>#N/A</v>
      </c>
      <c r="GI65" s="58" t="e">
        <v>#N/A</v>
      </c>
      <c r="GJ65" t="e">
        <v>#N/A</v>
      </c>
      <c r="GL65" s="58" t="e">
        <v>#N/A</v>
      </c>
      <c r="GM65" t="e">
        <v>#N/A</v>
      </c>
      <c r="GO65" s="58" t="e">
        <v>#N/A</v>
      </c>
      <c r="GP65" t="e">
        <v>#N/A</v>
      </c>
    </row>
    <row r="66" spans="3:198" x14ac:dyDescent="0.25">
      <c r="C66" s="46"/>
      <c r="D66" s="46"/>
      <c r="E66" s="46"/>
      <c r="F66" s="47"/>
      <c r="G66" s="47"/>
      <c r="H66" s="47"/>
      <c r="I66" s="48"/>
      <c r="J66" s="48"/>
      <c r="K66" s="46"/>
      <c r="L66" s="49" t="s">
        <v>600</v>
      </c>
      <c r="N66" s="50" t="s">
        <v>1005</v>
      </c>
      <c r="O66" s="51">
        <f>IFERROR(IF(RIGHT(N66, 1) = "D", WORKDAY($B$3, INT(LEFT(N66, LEN(N66)-1))),
                     IF(RIGHT(N66, 1) = "W",Business_Day($B$3 + 7 * INT(LEFT(N66, LEN(N66)-1)), "modified_following"),
                     IF(RIGHT(N66, 1) = "M",Business_Day(EDATE($B$3,  INT(LEFT(N66, LEN(N66)-1))), "modified_following"),
                     IF(RIGHT(N66, 1) = "Y",Business_Day(EDATE($B$3,  12 * INT(LEFT(N66, LEN(N66)-1))), "modified_following"),IF(RIGHT(N66, 1) = "Q",Business_Day(EDATE($B$3,  3*INT(LEFT(N66, LEN(N66)-1))), "modified_following"),
                    Business_Day(EDATE($B$3,  12 * INT(LEFT(N66, FIND("Y", N66)-1)) + INT(RIGHT(N66, LEN(N66) - FIND("Y", N66)))), "modified_following") ))))), "")</f>
        <v>47116</v>
      </c>
      <c r="P66" s="50" t="s">
        <v>1006</v>
      </c>
      <c r="Q66" s="50" t="s">
        <v>1007</v>
      </c>
      <c r="R66" s="46">
        <f>_xll.BDH(P66,$B$4,$B$3,$B$3)</f>
        <v>0.65847</v>
      </c>
      <c r="S66" s="46">
        <f>_xll.BDH(Q66,$B$4,$B$3,$B$3)</f>
        <v>0.923203</v>
      </c>
      <c r="T66" s="52">
        <f>DF_ZC2(Date!$E$3,O66,S66,"Taux actuariels","actual/actual")</f>
        <v>6.6825904766660837E-3</v>
      </c>
      <c r="W66" s="46"/>
      <c r="X66" s="46"/>
      <c r="Y66" s="46"/>
      <c r="Z66" s="47"/>
      <c r="AA66" s="47"/>
      <c r="AB66" s="47"/>
      <c r="AC66" s="48"/>
      <c r="AD66" s="48"/>
      <c r="AE66" s="46"/>
      <c r="AF66" s="49" t="s">
        <v>600</v>
      </c>
      <c r="AH66" s="50" t="s">
        <v>1005</v>
      </c>
      <c r="AI66" s="51">
        <f>IFERROR(IF(RIGHT(AH66, 1) = "D", WORKDAY($B$3, INT(LEFT(AH66, LEN(AH66)-1))),
                     IF(RIGHT(AH66, 1) = "W",Business_Day($B$3 + 7 * INT(LEFT(AH66, LEN(AH66)-1)), "modified_following"),
                     IF(RIGHT(AH66, 1) = "M",Business_Day(EDATE($B$3,  INT(LEFT(AH66, LEN(AH66)-1))), "modified_following"),
                     IF(RIGHT(AH66, 1) = "Y",Business_Day(EDATE($B$3,  12 * INT(LEFT(AH66, LEN(AH66)-1))), "modified_following"),IF(RIGHT(AH66, 1) = "Q",Business_Day(EDATE($B$3,  3*INT(LEFT(AH66, LEN(AH66)-1))), "modified_following"),
                    Business_Day(EDATE($B$3,  12 * INT(LEFT(AH66, FIND("Y", AH66)-1)) + INT(RIGHT(AH66, LEN(AH66) - FIND("Y", AH66)))), "modified_following") ))))), "")</f>
        <v>47116</v>
      </c>
      <c r="AJ66" s="50" t="s">
        <v>1008</v>
      </c>
      <c r="AK66" s="50" t="s">
        <v>1009</v>
      </c>
      <c r="AL66" s="46">
        <f>_xll.BDH(AJ66,$B$4,$B$3,$B$3)</f>
        <v>0.65159999999999996</v>
      </c>
      <c r="AM66" s="46">
        <f>_xll.BDH(AK66,$B$4,$B$3,$B$3)</f>
        <v>0.92502099999999998</v>
      </c>
      <c r="AN66" s="52">
        <f>DF_ZC2(Date!$E$3,AI66,AM66,"Taux actuariels","actual/actual")</f>
        <v>6.5175296528019455E-3</v>
      </c>
      <c r="AP66" s="46"/>
      <c r="AQ66" s="46"/>
      <c r="AR66" s="46"/>
      <c r="AS66" s="47"/>
      <c r="AT66" s="47"/>
      <c r="AU66" s="47"/>
      <c r="AV66" s="48"/>
      <c r="AW66" s="48"/>
      <c r="AX66" s="46"/>
      <c r="AY66" s="49" t="s">
        <v>600</v>
      </c>
      <c r="BA66" s="50" t="s">
        <v>1005</v>
      </c>
      <c r="BB66" s="51">
        <f>IFERROR(IF(RIGHT(BA66, 1) = "D", WORKDAY($B$3, INT(LEFT(BA66, LEN(BA66)-1))),
                     IF(RIGHT(BA66, 1) = "W",Business_Day($B$3 + 7 * INT(LEFT(BA66, LEN(BA66)-1)), "modified_following"),
                     IF(RIGHT(BA66, 1) = "M",Business_Day(EDATE($B$3,  INT(LEFT(BA66, LEN(BA66)-1))), "modified_following"),
                     IF(RIGHT(BA66, 1) = "Y",Business_Day(EDATE($B$3,  12 * INT(LEFT(BA66, LEN(BA66)-1))), "modified_following"),IF(RIGHT(BA66, 1) = "Q",Business_Day(EDATE($B$3,  3*INT(LEFT(BA66, LEN(BA66)-1))), "modified_following"),
                    Business_Day(EDATE($B$3,  12 * INT(LEFT(BA66, FIND("Y", BA66)-1)) + INT(RIGHT(BA66, LEN(BA66) - FIND("Y", BA66)))), "modified_following") ))))), "")</f>
        <v>47116</v>
      </c>
      <c r="BC66" s="50" t="s">
        <v>1010</v>
      </c>
      <c r="BD66" s="50" t="s">
        <v>1011</v>
      </c>
      <c r="BE66" s="46">
        <f>_xll.BDH(BC66,$B$4,$B$3,$B$3)</f>
        <v>0.76471</v>
      </c>
      <c r="BF66" s="46">
        <f>_xll.BDH(BD66,$B$4,$B$3,$B$3)</f>
        <v>0.91263799999999995</v>
      </c>
      <c r="BG66" s="52">
        <f>DF_ZC2(Date!$E$3,BB66,BF66,"Taux actuariels","actual/actual")</f>
        <v>7.6488366224345405E-3</v>
      </c>
      <c r="BI66" s="46"/>
      <c r="BJ66" s="46"/>
      <c r="BK66" s="46"/>
      <c r="BL66" s="47"/>
      <c r="BM66" s="47"/>
      <c r="BN66" s="47"/>
      <c r="BO66" s="48"/>
      <c r="BP66" s="48"/>
      <c r="BQ66" s="46"/>
      <c r="BR66" s="49" t="s">
        <v>600</v>
      </c>
      <c r="BT66" s="50" t="s">
        <v>1005</v>
      </c>
      <c r="BU66" s="51">
        <f>IFERROR(IF(RIGHT(BT66, 1) = "D", WORKDAY($B$3, INT(LEFT(BT66, LEN(BT66)-1))),
                     IF(RIGHT(BT66, 1) = "W",Business_Day($B$3 + 7 * INT(LEFT(BT66, LEN(BT66)-1)), "modified_following"),
                     IF(RIGHT(BT66, 1) = "M",Business_Day(EDATE($B$3,  INT(LEFT(BT66, LEN(BT66)-1))), "modified_following"),
                     IF(RIGHT(BT66, 1) = "Y",Business_Day(EDATE($B$3,  12 * INT(LEFT(BT66, LEN(BT66)-1))), "modified_following"),IF(RIGHT(BT66, 1) = "Q",Business_Day(EDATE($B$3,  3*INT(LEFT(BT66, LEN(BT66)-1))), "modified_following"),
                    Business_Day(EDATE($B$3,  12 * INT(LEFT(BT66, FIND("Y", BT66)-1)) + INT(RIGHT(BT66, LEN(BT66) - FIND("Y", BT66)))), "modified_following") ))))), "")</f>
        <v>47116</v>
      </c>
      <c r="BV66" s="50" t="s">
        <v>1012</v>
      </c>
      <c r="BW66" s="50" t="s">
        <v>1013</v>
      </c>
      <c r="BX66" s="46">
        <f>_xll.BDH(BV66,$B$4,$B$3,$B$3)</f>
        <v>0.86253000000000002</v>
      </c>
      <c r="BY66" s="46">
        <f>_xll.BDH(BW66,$B$4,$B$3,$B$3)</f>
        <v>0.90207300000000001</v>
      </c>
      <c r="BZ66" s="52">
        <f>DF_ZC2(Date!$E$3,BU66,BY66,"Taux actuariels","actual/actual")</f>
        <v>8.627277426473956E-3</v>
      </c>
      <c r="CB66" s="46"/>
      <c r="CC66" s="46"/>
      <c r="CD66" s="46"/>
      <c r="CE66" s="47"/>
      <c r="CF66" s="47"/>
      <c r="CG66" s="47"/>
      <c r="CH66" s="48"/>
      <c r="CI66" s="48"/>
      <c r="CJ66" s="46"/>
      <c r="CK66" s="49" t="s">
        <v>600</v>
      </c>
      <c r="CL66" s="52" t="s">
        <v>600</v>
      </c>
      <c r="CN66" s="50" t="s">
        <v>1005</v>
      </c>
      <c r="CO66" s="51">
        <f>IFERROR(IF(RIGHT(CN66, 1) = "D", WORKDAY($B$3, INT(LEFT(CN66, LEN(CN66)-1))),
                     IF(RIGHT(CN66, 1) = "W",Business_Day($B$3 + 7 * INT(LEFT(CN66, LEN(CN66)-1)), "modified_following"),
                     IF(RIGHT(CN66, 1) = "M",Business_Day(EDATE($B$3,  INT(LEFT(CN66, LEN(CN66)-1))), "modified_following"),
                     IF(RIGHT(CN66, 1) = "Y",Business_Day(EDATE($B$3,  12 * INT(LEFT(CN66, LEN(CN66)-1))), "modified_following"),IF(RIGHT(CN66, 1) = "Q",Business_Day(EDATE($B$3,  3*INT(LEFT(CN66, LEN(CN66)-1))), "modified_following"),
                    Business_Day(EDATE($B$3,  12 * INT(LEFT(CN66, FIND("Y", CN66)-1)) + INT(RIGHT(CN66, LEN(CN66) - FIND("Y", CN66)))), "modified_following") ))))), "")</f>
        <v>47116</v>
      </c>
      <c r="CP66" s="50" t="s">
        <v>1014</v>
      </c>
      <c r="CQ66" s="50" t="s">
        <v>1015</v>
      </c>
      <c r="CR66" s="46">
        <f>_xll.BDH(CP66,$B$4,$B$3,$B$3)</f>
        <v>0.96828999999999998</v>
      </c>
      <c r="CS66" s="46">
        <f>_xll.BDH(CQ66,$B$4,$B$3,$B$3)</f>
        <v>0.89080000000000004</v>
      </c>
      <c r="CT66" s="52">
        <f>DF_ZC2(Date!$E$3,CO66,CS66,"Taux actuariels","actual/actual")</f>
        <v>9.6850728643540496E-3</v>
      </c>
      <c r="CZ66" s="54" t="e">
        <v>#N/A</v>
      </c>
      <c r="DA66" s="55" t="e">
        <v>#N/A</v>
      </c>
      <c r="DC66" s="54" t="e">
        <v>#N/A</v>
      </c>
      <c r="DD66" s="55" t="e">
        <v>#N/A</v>
      </c>
      <c r="DF66" s="54" t="e">
        <v>#N/A</v>
      </c>
      <c r="DG66" s="55" t="e">
        <v>#N/A</v>
      </c>
      <c r="DI66" s="54" t="e">
        <v>#N/A</v>
      </c>
      <c r="DJ66" s="55" t="e">
        <v>#N/A</v>
      </c>
      <c r="DN66" s="58" t="e">
        <v>#N/A</v>
      </c>
      <c r="DO66" t="e">
        <v>#N/A</v>
      </c>
      <c r="DQ66" s="58" t="e">
        <v>#N/A</v>
      </c>
      <c r="DR66" t="e">
        <v>#N/A</v>
      </c>
      <c r="DT66" s="58" t="e">
        <v>#N/A</v>
      </c>
      <c r="DU66" t="e">
        <v>#N/A</v>
      </c>
      <c r="DW66" s="58" t="e">
        <v>#N/A</v>
      </c>
      <c r="DX66" t="e">
        <v>#N/A</v>
      </c>
      <c r="DZ66" s="58" t="e">
        <v>#N/A</v>
      </c>
      <c r="EA66" t="e">
        <v>#N/A</v>
      </c>
      <c r="EC66" s="58" t="e">
        <v>#N/A</v>
      </c>
      <c r="ED66" t="e">
        <v>#N/A</v>
      </c>
      <c r="EV66" s="58" t="e">
        <v>#N/A</v>
      </c>
      <c r="EW66" t="e">
        <v>#N/A</v>
      </c>
      <c r="EY66" s="58" t="e">
        <v>#N/A</v>
      </c>
      <c r="EZ66" t="e">
        <v>#N/A</v>
      </c>
      <c r="FB66" s="58" t="e">
        <v>#N/A</v>
      </c>
      <c r="FC66" t="e">
        <v>#N/A</v>
      </c>
      <c r="FE66" s="58" t="e">
        <v>#N/A</v>
      </c>
      <c r="FF66" t="e">
        <v>#N/A</v>
      </c>
      <c r="FH66" s="58" t="e">
        <v>#N/A</v>
      </c>
      <c r="FI66" t="e">
        <v>#N/A</v>
      </c>
      <c r="GC66" s="58" t="e">
        <v>#N/A</v>
      </c>
      <c r="GD66" t="e">
        <v>#N/A</v>
      </c>
      <c r="GF66" s="58" t="e">
        <v>#N/A</v>
      </c>
      <c r="GG66" t="e">
        <v>#N/A</v>
      </c>
      <c r="GI66" s="58" t="e">
        <v>#N/A</v>
      </c>
      <c r="GJ66" t="e">
        <v>#N/A</v>
      </c>
      <c r="GL66" s="58" t="e">
        <v>#N/A</v>
      </c>
      <c r="GM66" t="e">
        <v>#N/A</v>
      </c>
      <c r="GO66" s="58" t="e">
        <v>#N/A</v>
      </c>
      <c r="GP66" t="e">
        <v>#N/A</v>
      </c>
    </row>
    <row r="67" spans="3:198" x14ac:dyDescent="0.25">
      <c r="C67" s="46"/>
      <c r="D67" s="46"/>
      <c r="E67" s="46"/>
      <c r="F67" s="47"/>
      <c r="G67" s="47"/>
      <c r="H67" s="47"/>
      <c r="I67" s="48"/>
      <c r="J67" s="48"/>
      <c r="K67" s="46"/>
      <c r="L67" s="49" t="s">
        <v>600</v>
      </c>
      <c r="N67" s="50" t="s">
        <v>1016</v>
      </c>
      <c r="O67" s="51">
        <f>IFERROR(IF(RIGHT(N67, 1) = "D", WORKDAY($B$3, INT(LEFT(N67, LEN(N67)-1))),
                     IF(RIGHT(N67, 1) = "W",Business_Day($B$3 + 7 * INT(LEFT(N67, LEN(N67)-1)), "modified_following"),
                     IF(RIGHT(N67, 1) = "M",Business_Day(EDATE($B$3,  INT(LEFT(N67, LEN(N67)-1))), "modified_following"),
                     IF(RIGHT(N67, 1) = "Y",Business_Day(EDATE($B$3,  12 * INT(LEFT(N67, LEN(N67)-1))), "modified_following"),IF(RIGHT(N67, 1) = "Q",Business_Day(EDATE($B$3,  3*INT(LEFT(N67, LEN(N67)-1))), "modified_following"),
                    Business_Day(EDATE($B$3,  12 * INT(LEFT(N67, FIND("Y", N67)-1)) + INT(RIGHT(N67, LEN(N67) - FIND("Y", N67)))), "modified_following") ))))), "")</f>
        <v>47483</v>
      </c>
      <c r="P67" s="50" t="s">
        <v>1017</v>
      </c>
      <c r="Q67" s="50" t="s">
        <v>1018</v>
      </c>
      <c r="R67" s="46">
        <f>_xll.BDH(P67,$B$4,$B$3,$B$3)</f>
        <v>0.73331999999999997</v>
      </c>
      <c r="S67" s="46">
        <f>_xll.BDH(Q67,$B$4,$B$3,$B$3)</f>
        <v>0.90813299999999997</v>
      </c>
      <c r="T67" s="52">
        <f>DF_ZC2(Date!$E$3,O67,S67,"Taux actuariels","actual/actual")</f>
        <v>7.4386256681115981E-3</v>
      </c>
      <c r="W67" s="46"/>
      <c r="X67" s="46"/>
      <c r="Y67" s="46"/>
      <c r="Z67" s="47"/>
      <c r="AA67" s="47"/>
      <c r="AB67" s="47"/>
      <c r="AC67" s="48"/>
      <c r="AD67" s="48"/>
      <c r="AE67" s="46"/>
      <c r="AF67" s="49" t="s">
        <v>600</v>
      </c>
      <c r="AH67" s="50" t="s">
        <v>1016</v>
      </c>
      <c r="AI67" s="51">
        <f>IFERROR(IF(RIGHT(AH67, 1) = "D", WORKDAY($B$3, INT(LEFT(AH67, LEN(AH67)-1))),
                     IF(RIGHT(AH67, 1) = "W",Business_Day($B$3 + 7 * INT(LEFT(AH67, LEN(AH67)-1)), "modified_following"),
                     IF(RIGHT(AH67, 1) = "M",Business_Day(EDATE($B$3,  INT(LEFT(AH67, LEN(AH67)-1))), "modified_following"),
                     IF(RIGHT(AH67, 1) = "Y",Business_Day(EDATE($B$3,  12 * INT(LEFT(AH67, LEN(AH67)-1))), "modified_following"),IF(RIGHT(AH67, 1) = "Q",Business_Day(EDATE($B$3,  3*INT(LEFT(AH67, LEN(AH67)-1))), "modified_following"),
                    Business_Day(EDATE($B$3,  12 * INT(LEFT(AH67, FIND("Y", AH67)-1)) + INT(RIGHT(AH67, LEN(AH67) - FIND("Y", AH67)))), "modified_following") ))))), "")</f>
        <v>47483</v>
      </c>
      <c r="AJ67" s="50" t="s">
        <v>1019</v>
      </c>
      <c r="AK67" s="50" t="s">
        <v>1020</v>
      </c>
      <c r="AL67" s="46">
        <f>_xll.BDH(AJ67,$B$4,$B$3,$B$3)</f>
        <v>0.72365000000000002</v>
      </c>
      <c r="AM67" s="46">
        <f>_xll.BDH(AK67,$B$4,$B$3,$B$3)</f>
        <v>0.910524</v>
      </c>
      <c r="AN67" s="52">
        <f>DF_ZC2(Date!$E$3,AI67,AM67,"Taux actuariels","actual/actual")</f>
        <v>7.2349217693765677E-3</v>
      </c>
      <c r="AP67" s="46"/>
      <c r="AQ67" s="46"/>
      <c r="AR67" s="46"/>
      <c r="AS67" s="47"/>
      <c r="AT67" s="47"/>
      <c r="AU67" s="47"/>
      <c r="AV67" s="48"/>
      <c r="AW67" s="48"/>
      <c r="AX67" s="46"/>
      <c r="AY67" s="49" t="s">
        <v>600</v>
      </c>
      <c r="BA67" s="50" t="s">
        <v>1016</v>
      </c>
      <c r="BB67" s="51">
        <f>IFERROR(IF(RIGHT(BA67, 1) = "D", WORKDAY($B$3, INT(LEFT(BA67, LEN(BA67)-1))),
                     IF(RIGHT(BA67, 1) = "W",Business_Day($B$3 + 7 * INT(LEFT(BA67, LEN(BA67)-1)), "modified_following"),
                     IF(RIGHT(BA67, 1) = "M",Business_Day(EDATE($B$3,  INT(LEFT(BA67, LEN(BA67)-1))), "modified_following"),
                     IF(RIGHT(BA67, 1) = "Y",Business_Day(EDATE($B$3,  12 * INT(LEFT(BA67, LEN(BA67)-1))), "modified_following"),IF(RIGHT(BA67, 1) = "Q",Business_Day(EDATE($B$3,  3*INT(LEFT(BA67, LEN(BA67)-1))), "modified_following"),
                    Business_Day(EDATE($B$3,  12 * INT(LEFT(BA67, FIND("Y", BA67)-1)) + INT(RIGHT(BA67, LEN(BA67) - FIND("Y", BA67)))), "modified_following") ))))), "")</f>
        <v>47483</v>
      </c>
      <c r="BC67" s="50" t="s">
        <v>1021</v>
      </c>
      <c r="BD67" s="50" t="s">
        <v>1022</v>
      </c>
      <c r="BE67" s="46">
        <f>_xll.BDH(BC67,$B$4,$B$3,$B$3)</f>
        <v>0.83867999999999998</v>
      </c>
      <c r="BF67" s="46">
        <f>_xll.BDH(BD67,$B$4,$B$3,$B$3)</f>
        <v>0.89711300000000005</v>
      </c>
      <c r="BG67" s="52">
        <f>DF_ZC2(Date!$E$3,BB67,BF67,"Taux actuariels","actual/actual")</f>
        <v>8.3850125897866334E-3</v>
      </c>
      <c r="BI67" s="46"/>
      <c r="BJ67" s="46"/>
      <c r="BK67" s="46"/>
      <c r="BL67" s="47"/>
      <c r="BM67" s="47"/>
      <c r="BN67" s="47"/>
      <c r="BO67" s="48"/>
      <c r="BP67" s="48"/>
      <c r="BQ67" s="46"/>
      <c r="BR67" s="49" t="s">
        <v>600</v>
      </c>
      <c r="BT67" s="50" t="s">
        <v>1016</v>
      </c>
      <c r="BU67" s="51">
        <f>IFERROR(IF(RIGHT(BT67, 1) = "D", WORKDAY($B$3, INT(LEFT(BT67, LEN(BT67)-1))),
                     IF(RIGHT(BT67, 1) = "W",Business_Day($B$3 + 7 * INT(LEFT(BT67, LEN(BT67)-1)), "modified_following"),
                     IF(RIGHT(BT67, 1) = "M",Business_Day(EDATE($B$3,  INT(LEFT(BT67, LEN(BT67)-1))), "modified_following"),
                     IF(RIGHT(BT67, 1) = "Y",Business_Day(EDATE($B$3,  12 * INT(LEFT(BT67, LEN(BT67)-1))), "modified_following"),IF(RIGHT(BT67, 1) = "Q",Business_Day(EDATE($B$3,  3*INT(LEFT(BT67, LEN(BT67)-1))), "modified_following"),
                    Business_Day(EDATE($B$3,  12 * INT(LEFT(BT67, FIND("Y", BT67)-1)) + INT(RIGHT(BT67, LEN(BT67) - FIND("Y", BT67)))), "modified_following") ))))), "")</f>
        <v>47483</v>
      </c>
      <c r="BV67" s="50" t="s">
        <v>1023</v>
      </c>
      <c r="BW67" s="50" t="s">
        <v>1024</v>
      </c>
      <c r="BX67" s="46">
        <f>_xll.BDH(BV67,$B$4,$B$3,$B$3)</f>
        <v>0.93071000000000004</v>
      </c>
      <c r="BY67" s="46">
        <f>_xll.BDH(BW67,$B$4,$B$3,$B$3)</f>
        <v>0.88653599999999999</v>
      </c>
      <c r="BZ67" s="52">
        <f>DF_ZC2(Date!$E$3,BU67,BY67,"Taux actuariels","actual/actual")</f>
        <v>9.3052042419619063E-3</v>
      </c>
      <c r="CB67" s="46"/>
      <c r="CC67" s="46"/>
      <c r="CD67" s="46"/>
      <c r="CE67" s="47"/>
      <c r="CF67" s="47"/>
      <c r="CG67" s="47"/>
      <c r="CH67" s="48"/>
      <c r="CI67" s="48"/>
      <c r="CJ67" s="46"/>
      <c r="CK67" s="49" t="s">
        <v>600</v>
      </c>
      <c r="CL67" s="52" t="s">
        <v>600</v>
      </c>
      <c r="CN67" s="50" t="s">
        <v>1016</v>
      </c>
      <c r="CO67" s="51">
        <f>IFERROR(IF(RIGHT(CN67, 1) = "D", WORKDAY($B$3, INT(LEFT(CN67, LEN(CN67)-1))),
                     IF(RIGHT(CN67, 1) = "W",Business_Day($B$3 + 7 * INT(LEFT(CN67, LEN(CN67)-1)), "modified_following"),
                     IF(RIGHT(CN67, 1) = "M",Business_Day(EDATE($B$3,  INT(LEFT(CN67, LEN(CN67)-1))), "modified_following"),
                     IF(RIGHT(CN67, 1) = "Y",Business_Day(EDATE($B$3,  12 * INT(LEFT(CN67, LEN(CN67)-1))), "modified_following"),IF(RIGHT(CN67, 1) = "Q",Business_Day(EDATE($B$3,  3*INT(LEFT(CN67, LEN(CN67)-1))), "modified_following"),
                    Business_Day(EDATE($B$3,  12 * INT(LEFT(CN67, FIND("Y", CN67)-1)) + INT(RIGHT(CN67, LEN(CN67) - FIND("Y", CN67)))), "modified_following") ))))), "")</f>
        <v>47483</v>
      </c>
      <c r="CP67" s="50" t="s">
        <v>1025</v>
      </c>
      <c r="CQ67" s="50" t="s">
        <v>1026</v>
      </c>
      <c r="CR67" s="46">
        <f>_xll.BDH(CP67,$B$4,$B$3,$B$3)</f>
        <v>1.0305899999999999</v>
      </c>
      <c r="CS67" s="46">
        <f>_xll.BDH(CQ67,$B$4,$B$3,$B$3)</f>
        <v>0.87521000000000004</v>
      </c>
      <c r="CT67" s="52">
        <f>DF_ZC2(Date!$E$3,CO67,CS67,"Taux actuariels","actual/actual")</f>
        <v>1.0303759565288173E-2</v>
      </c>
      <c r="CZ67" s="54" t="e">
        <v>#N/A</v>
      </c>
      <c r="DA67" s="55" t="e">
        <v>#N/A</v>
      </c>
      <c r="DC67" s="54" t="e">
        <v>#N/A</v>
      </c>
      <c r="DD67" s="55" t="e">
        <v>#N/A</v>
      </c>
      <c r="DF67" s="54" t="e">
        <v>#N/A</v>
      </c>
      <c r="DG67" s="55" t="e">
        <v>#N/A</v>
      </c>
      <c r="DI67" s="54" t="e">
        <v>#N/A</v>
      </c>
      <c r="DJ67" s="55" t="e">
        <v>#N/A</v>
      </c>
      <c r="DN67" s="58" t="e">
        <v>#N/A</v>
      </c>
      <c r="DO67" t="e">
        <v>#N/A</v>
      </c>
      <c r="DQ67" s="58" t="e">
        <v>#N/A</v>
      </c>
      <c r="DR67" t="e">
        <v>#N/A</v>
      </c>
      <c r="DT67" s="58" t="e">
        <v>#N/A</v>
      </c>
      <c r="DU67" t="e">
        <v>#N/A</v>
      </c>
      <c r="DW67" s="58" t="e">
        <v>#N/A</v>
      </c>
      <c r="DX67" t="e">
        <v>#N/A</v>
      </c>
      <c r="DZ67" s="58" t="e">
        <v>#N/A</v>
      </c>
      <c r="EA67" t="e">
        <v>#N/A</v>
      </c>
      <c r="EC67" s="58" t="e">
        <v>#N/A</v>
      </c>
      <c r="ED67" t="e">
        <v>#N/A</v>
      </c>
      <c r="EV67" s="58" t="e">
        <v>#N/A</v>
      </c>
      <c r="EW67" t="e">
        <v>#N/A</v>
      </c>
      <c r="EY67" s="58" t="e">
        <v>#N/A</v>
      </c>
      <c r="EZ67" t="e">
        <v>#N/A</v>
      </c>
      <c r="FB67" s="58" t="e">
        <v>#N/A</v>
      </c>
      <c r="FC67" t="e">
        <v>#N/A</v>
      </c>
      <c r="FE67" s="58" t="e">
        <v>#N/A</v>
      </c>
      <c r="FF67" t="e">
        <v>#N/A</v>
      </c>
      <c r="FH67" s="58" t="e">
        <v>#N/A</v>
      </c>
      <c r="FI67" t="e">
        <v>#N/A</v>
      </c>
      <c r="GC67" s="58" t="e">
        <v>#N/A</v>
      </c>
      <c r="GD67" t="e">
        <v>#N/A</v>
      </c>
      <c r="GF67" s="58" t="e">
        <v>#N/A</v>
      </c>
      <c r="GG67" t="e">
        <v>#N/A</v>
      </c>
      <c r="GI67" s="58" t="e">
        <v>#N/A</v>
      </c>
      <c r="GJ67" t="e">
        <v>#N/A</v>
      </c>
      <c r="GL67" s="58" t="e">
        <v>#N/A</v>
      </c>
      <c r="GM67" t="e">
        <v>#N/A</v>
      </c>
      <c r="GO67" s="58" t="e">
        <v>#N/A</v>
      </c>
      <c r="GP67" t="e">
        <v>#N/A</v>
      </c>
    </row>
    <row r="68" spans="3:198" x14ac:dyDescent="0.25">
      <c r="C68" s="46"/>
      <c r="D68" s="46"/>
      <c r="E68" s="46"/>
      <c r="F68" s="47"/>
      <c r="G68" s="47"/>
      <c r="H68" s="47"/>
      <c r="I68" s="48"/>
      <c r="J68" s="48"/>
      <c r="K68" s="46"/>
      <c r="L68" s="49" t="s">
        <v>600</v>
      </c>
      <c r="N68" s="50" t="s">
        <v>1027</v>
      </c>
      <c r="O68" s="51">
        <f>IFERROR(IF(RIGHT(N68, 1) = "D", WORKDAY($B$3, INT(LEFT(N68, LEN(N68)-1))),
                     IF(RIGHT(N68, 1) = "W",Business_Day($B$3 + 7 * INT(LEFT(N68, LEN(N68)-1)), "modified_following"),
                     IF(RIGHT(N68, 1) = "M",Business_Day(EDATE($B$3,  INT(LEFT(N68, LEN(N68)-1))), "modified_following"),
                     IF(RIGHT(N68, 1) = "Y",Business_Day(EDATE($B$3,  12 * INT(LEFT(N68, LEN(N68)-1))), "modified_following"),IF(RIGHT(N68, 1) = "Q",Business_Day(EDATE($B$3,  3*INT(LEFT(N68, LEN(N68)-1))), "modified_following"),
                    Business_Day(EDATE($B$3,  12 * INT(LEFT(N68, FIND("Y", N68)-1)) + INT(RIGHT(N68, LEN(N68) - FIND("Y", N68)))), "modified_following") ))))), "")</f>
        <v>47847</v>
      </c>
      <c r="P68" s="50" t="s">
        <v>1028</v>
      </c>
      <c r="Q68" s="50" t="s">
        <v>1029</v>
      </c>
      <c r="R68" s="46">
        <f>_xll.BDH(P68,$B$4,$B$3,$B$3)</f>
        <v>0.80708999999999997</v>
      </c>
      <c r="S68" s="46">
        <f>_xll.BDH(Q68,$B$4,$B$3,$B$3)</f>
        <v>0.89210400000000001</v>
      </c>
      <c r="T68" s="52">
        <f>DF_ZC2(Date!$E$3,O68,S68,"Taux actuariels","actual/actual")</f>
        <v>8.1885358253939167E-3</v>
      </c>
      <c r="W68" s="46"/>
      <c r="X68" s="46"/>
      <c r="Y68" s="46"/>
      <c r="Z68" s="47"/>
      <c r="AA68" s="47"/>
      <c r="AB68" s="47"/>
      <c r="AC68" s="48"/>
      <c r="AD68" s="48"/>
      <c r="AE68" s="46"/>
      <c r="AF68" s="49" t="s">
        <v>600</v>
      </c>
      <c r="AH68" s="50" t="s">
        <v>1027</v>
      </c>
      <c r="AI68" s="51">
        <f>IFERROR(IF(RIGHT(AH68, 1) = "D", WORKDAY($B$3, INT(LEFT(AH68, LEN(AH68)-1))),
                     IF(RIGHT(AH68, 1) = "W",Business_Day($B$3 + 7 * INT(LEFT(AH68, LEN(AH68)-1)), "modified_following"),
                     IF(RIGHT(AH68, 1) = "M",Business_Day(EDATE($B$3,  INT(LEFT(AH68, LEN(AH68)-1))), "modified_following"),
                     IF(RIGHT(AH68, 1) = "Y",Business_Day(EDATE($B$3,  12 * INT(LEFT(AH68, LEN(AH68)-1))), "modified_following"),IF(RIGHT(AH68, 1) = "Q",Business_Day(EDATE($B$3,  3*INT(LEFT(AH68, LEN(AH68)-1))), "modified_following"),
                    Business_Day(EDATE($B$3,  12 * INT(LEFT(AH68, FIND("Y", AH68)-1)) + INT(RIGHT(AH68, LEN(AH68) - FIND("Y", AH68)))), "modified_following") ))))), "")</f>
        <v>47847</v>
      </c>
      <c r="AJ68" s="50" t="s">
        <v>1030</v>
      </c>
      <c r="AK68" s="50" t="s">
        <v>1031</v>
      </c>
      <c r="AL68" s="46">
        <f>_xll.BDH(AJ68,$B$4,$B$3,$B$3)</f>
        <v>0.79405000000000003</v>
      </c>
      <c r="AM68" s="46">
        <f>_xll.BDH(AK68,$B$4,$B$3,$B$3)</f>
        <v>0.89518299999999995</v>
      </c>
      <c r="AN68" s="52">
        <f>DF_ZC2(Date!$E$3,AI68,AM68,"Taux actuariels","actual/actual")</f>
        <v>7.9404473663733377E-3</v>
      </c>
      <c r="AP68" s="46"/>
      <c r="AQ68" s="46"/>
      <c r="AR68" s="46"/>
      <c r="AS68" s="47"/>
      <c r="AT68" s="47"/>
      <c r="AU68" s="47"/>
      <c r="AV68" s="48"/>
      <c r="AW68" s="48"/>
      <c r="AX68" s="46"/>
      <c r="AY68" s="49" t="s">
        <v>600</v>
      </c>
      <c r="BA68" s="50" t="s">
        <v>1027</v>
      </c>
      <c r="BB68" s="51">
        <f>IFERROR(IF(RIGHT(BA68, 1) = "D", WORKDAY($B$3, INT(LEFT(BA68, LEN(BA68)-1))),
                     IF(RIGHT(BA68, 1) = "W",Business_Day($B$3 + 7 * INT(LEFT(BA68, LEN(BA68)-1)), "modified_following"),
                     IF(RIGHT(BA68, 1) = "M",Business_Day(EDATE($B$3,  INT(LEFT(BA68, LEN(BA68)-1))), "modified_following"),
                     IF(RIGHT(BA68, 1) = "Y",Business_Day(EDATE($B$3,  12 * INT(LEFT(BA68, LEN(BA68)-1))), "modified_following"),IF(RIGHT(BA68, 1) = "Q",Business_Day(EDATE($B$3,  3*INT(LEFT(BA68, LEN(BA68)-1))), "modified_following"),
                    Business_Day(EDATE($B$3,  12 * INT(LEFT(BA68, FIND("Y", BA68)-1)) + INT(RIGHT(BA68, LEN(BA68) - FIND("Y", BA68)))), "modified_following") ))))), "")</f>
        <v>47847</v>
      </c>
      <c r="BC68" s="50" t="s">
        <v>1032</v>
      </c>
      <c r="BD68" s="50" t="s">
        <v>1033</v>
      </c>
      <c r="BE68" s="46">
        <f>_xll.BDH(BC68,$B$4,$B$3,$B$3)</f>
        <v>0.91078000000000003</v>
      </c>
      <c r="BF68" s="46">
        <f>_xll.BDH(BD68,$B$4,$B$3,$B$3)</f>
        <v>0.88079399999999997</v>
      </c>
      <c r="BG68" s="52">
        <f>DF_ZC2(Date!$E$3,BB68,BF68,"Taux actuariels","actual/actual")</f>
        <v>9.1077714323708481E-3</v>
      </c>
      <c r="BI68" s="46"/>
      <c r="BJ68" s="46"/>
      <c r="BK68" s="46"/>
      <c r="BL68" s="47"/>
      <c r="BM68" s="47"/>
      <c r="BN68" s="47"/>
      <c r="BO68" s="48"/>
      <c r="BP68" s="48"/>
      <c r="BQ68" s="46"/>
      <c r="BR68" s="49" t="s">
        <v>600</v>
      </c>
      <c r="BT68" s="50" t="s">
        <v>1027</v>
      </c>
      <c r="BU68" s="51">
        <f>IFERROR(IF(RIGHT(BT68, 1) = "D", WORKDAY($B$3, INT(LEFT(BT68, LEN(BT68)-1))),
                     IF(RIGHT(BT68, 1) = "W",Business_Day($B$3 + 7 * INT(LEFT(BT68, LEN(BT68)-1)), "modified_following"),
                     IF(RIGHT(BT68, 1) = "M",Business_Day(EDATE($B$3,  INT(LEFT(BT68, LEN(BT68)-1))), "modified_following"),
                     IF(RIGHT(BT68, 1) = "Y",Business_Day(EDATE($B$3,  12 * INT(LEFT(BT68, LEN(BT68)-1))), "modified_following"),IF(RIGHT(BT68, 1) = "Q",Business_Day(EDATE($B$3,  3*INT(LEFT(BT68, LEN(BT68)-1))), "modified_following"),
                    Business_Day(EDATE($B$3,  12 * INT(LEFT(BT68, FIND("Y", BT68)-1)) + INT(RIGHT(BT68, LEN(BT68) - FIND("Y", BT68)))), "modified_following") ))))), "")</f>
        <v>47847</v>
      </c>
      <c r="BV68" s="50" t="s">
        <v>1034</v>
      </c>
      <c r="BW68" s="50" t="s">
        <v>1035</v>
      </c>
      <c r="BX68" s="46">
        <f>_xll.BDH(BV68,$B$4,$B$3,$B$3)</f>
        <v>0.99709000000000003</v>
      </c>
      <c r="BY68" s="46">
        <f>_xll.BDH(BW68,$B$4,$B$3,$B$3)</f>
        <v>0.87031400000000003</v>
      </c>
      <c r="BZ68" s="52">
        <f>DF_ZC2(Date!$E$3,BU68,BY68,"Taux actuariels","actual/actual")</f>
        <v>9.9709073330584985E-3</v>
      </c>
      <c r="CB68" s="46"/>
      <c r="CC68" s="46"/>
      <c r="CD68" s="46"/>
      <c r="CE68" s="47"/>
      <c r="CF68" s="47"/>
      <c r="CG68" s="47"/>
      <c r="CH68" s="48"/>
      <c r="CI68" s="48"/>
      <c r="CJ68" s="46"/>
      <c r="CK68" s="49" t="s">
        <v>600</v>
      </c>
      <c r="CL68" s="52" t="s">
        <v>600</v>
      </c>
      <c r="CN68" s="50" t="s">
        <v>1027</v>
      </c>
      <c r="CO68" s="51">
        <f>IFERROR(IF(RIGHT(CN68, 1) = "D", WORKDAY($B$3, INT(LEFT(CN68, LEN(CN68)-1))),
                     IF(RIGHT(CN68, 1) = "W",Business_Day($B$3 + 7 * INT(LEFT(CN68, LEN(CN68)-1)), "modified_following"),
                     IF(RIGHT(CN68, 1) = "M",Business_Day(EDATE($B$3,  INT(LEFT(CN68, LEN(CN68)-1))), "modified_following"),
                     IF(RIGHT(CN68, 1) = "Y",Business_Day(EDATE($B$3,  12 * INT(LEFT(CN68, LEN(CN68)-1))), "modified_following"),IF(RIGHT(CN68, 1) = "Q",Business_Day(EDATE($B$3,  3*INT(LEFT(CN68, LEN(CN68)-1))), "modified_following"),
                    Business_Day(EDATE($B$3,  12 * INT(LEFT(CN68, FIND("Y", CN68)-1)) + INT(RIGHT(CN68, LEN(CN68) - FIND("Y", CN68)))), "modified_following") ))))), "")</f>
        <v>47847</v>
      </c>
      <c r="CP68" s="50" t="s">
        <v>1036</v>
      </c>
      <c r="CQ68" s="50" t="s">
        <v>1037</v>
      </c>
      <c r="CR68" s="46">
        <f>_xll.BDH(CP68,$B$4,$B$3,$B$3)</f>
        <v>1.0911599999999999</v>
      </c>
      <c r="CS68" s="46">
        <f>_xll.BDH(CQ68,$B$4,$B$3,$B$3)</f>
        <v>0.85904499999999995</v>
      </c>
      <c r="CT68" s="52">
        <f>DF_ZC2(Date!$E$3,CO68,CS68,"Taux actuariels","actual/actual")</f>
        <v>1.0911539479082188E-2</v>
      </c>
      <c r="CZ68" s="54" t="e">
        <v>#N/A</v>
      </c>
      <c r="DA68" s="55" t="e">
        <v>#N/A</v>
      </c>
      <c r="DC68" s="54" t="e">
        <v>#N/A</v>
      </c>
      <c r="DD68" s="55" t="e">
        <v>#N/A</v>
      </c>
      <c r="DF68" s="54" t="e">
        <v>#N/A</v>
      </c>
      <c r="DG68" s="55" t="e">
        <v>#N/A</v>
      </c>
      <c r="DI68" s="54" t="e">
        <v>#N/A</v>
      </c>
      <c r="DJ68" s="55" t="e">
        <v>#N/A</v>
      </c>
      <c r="DN68" s="58" t="e">
        <v>#N/A</v>
      </c>
      <c r="DO68" t="e">
        <v>#N/A</v>
      </c>
      <c r="DQ68" s="58" t="e">
        <v>#N/A</v>
      </c>
      <c r="DR68" t="e">
        <v>#N/A</v>
      </c>
      <c r="DT68" s="58" t="e">
        <v>#N/A</v>
      </c>
      <c r="DU68" t="e">
        <v>#N/A</v>
      </c>
      <c r="DW68" s="58" t="e">
        <v>#N/A</v>
      </c>
      <c r="DX68" t="e">
        <v>#N/A</v>
      </c>
      <c r="DZ68" s="58" t="e">
        <v>#N/A</v>
      </c>
      <c r="EA68" t="e">
        <v>#N/A</v>
      </c>
      <c r="EC68" s="58" t="e">
        <v>#N/A</v>
      </c>
      <c r="ED68" t="e">
        <v>#N/A</v>
      </c>
      <c r="EV68" s="58" t="e">
        <v>#N/A</v>
      </c>
      <c r="EW68" t="e">
        <v>#N/A</v>
      </c>
      <c r="EY68" s="58" t="e">
        <v>#N/A</v>
      </c>
      <c r="EZ68" t="e">
        <v>#N/A</v>
      </c>
      <c r="FB68" s="58" t="e">
        <v>#N/A</v>
      </c>
      <c r="FC68" t="e">
        <v>#N/A</v>
      </c>
      <c r="FE68" s="58" t="e">
        <v>#N/A</v>
      </c>
      <c r="FF68" t="e">
        <v>#N/A</v>
      </c>
      <c r="FH68" s="58" t="e">
        <v>#N/A</v>
      </c>
      <c r="FI68" t="e">
        <v>#N/A</v>
      </c>
      <c r="GC68" s="58" t="e">
        <v>#N/A</v>
      </c>
      <c r="GD68" t="e">
        <v>#N/A</v>
      </c>
      <c r="GF68" s="58" t="e">
        <v>#N/A</v>
      </c>
      <c r="GG68" t="e">
        <v>#N/A</v>
      </c>
      <c r="GI68" s="58" t="e">
        <v>#N/A</v>
      </c>
      <c r="GJ68" t="e">
        <v>#N/A</v>
      </c>
      <c r="GL68" s="58" t="e">
        <v>#N/A</v>
      </c>
      <c r="GM68" t="e">
        <v>#N/A</v>
      </c>
      <c r="GO68" s="58" t="e">
        <v>#N/A</v>
      </c>
      <c r="GP68" t="e">
        <v>#N/A</v>
      </c>
    </row>
    <row r="69" spans="3:198" x14ac:dyDescent="0.25">
      <c r="C69" s="46"/>
      <c r="D69" s="46"/>
      <c r="E69" s="46"/>
      <c r="F69" s="47"/>
      <c r="G69" s="47"/>
      <c r="H69" s="47"/>
      <c r="I69" s="48"/>
      <c r="J69" s="48"/>
      <c r="K69" s="46"/>
      <c r="L69" s="49" t="s">
        <v>600</v>
      </c>
      <c r="N69" s="50" t="s">
        <v>1038</v>
      </c>
      <c r="O69" s="51">
        <f>IFERROR(IF(RIGHT(N69, 1) = "D", WORKDAY($B$3, INT(LEFT(N69, LEN(N69)-1))),
                     IF(RIGHT(N69, 1) = "W",Business_Day($B$3 + 7 * INT(LEFT(N69, LEN(N69)-1)), "modified_following"),
                     IF(RIGHT(N69, 1) = "M",Business_Day(EDATE($B$3,  INT(LEFT(N69, LEN(N69)-1))), "modified_following"),
                     IF(RIGHT(N69, 1) = "Y",Business_Day(EDATE($B$3,  12 * INT(LEFT(N69, LEN(N69)-1))), "modified_following"),IF(RIGHT(N69, 1) = "Q",Business_Day(EDATE($B$3,  3*INT(LEFT(N69, LEN(N69)-1))), "modified_following"),
                    Business_Day(EDATE($B$3,  12 * INT(LEFT(N69, FIND("Y", N69)-1)) + INT(RIGHT(N69, LEN(N69) - FIND("Y", N69)))), "modified_following") ))))), "")</f>
        <v>48212</v>
      </c>
      <c r="P69" s="50" t="s">
        <v>1039</v>
      </c>
      <c r="Q69" s="50" t="s">
        <v>1040</v>
      </c>
      <c r="R69" s="46">
        <f>_xll.BDH(P69,$B$4,$B$3,$B$3)</f>
        <v>0.87797999999999998</v>
      </c>
      <c r="S69" s="46">
        <f>_xll.BDH(Q69,$B$4,$B$3,$B$3)</f>
        <v>0.87540700000000005</v>
      </c>
      <c r="T69" s="52">
        <f>DF_ZC2(Date!$E$3,O69,S69,"Taux actuariels","actual/actual")</f>
        <v>8.910564196135784E-3</v>
      </c>
      <c r="W69" s="46"/>
      <c r="X69" s="46"/>
      <c r="Y69" s="46"/>
      <c r="Z69" s="47"/>
      <c r="AA69" s="47"/>
      <c r="AB69" s="47"/>
      <c r="AC69" s="48"/>
      <c r="AD69" s="48"/>
      <c r="AE69" s="46"/>
      <c r="AF69" s="49" t="s">
        <v>600</v>
      </c>
      <c r="AH69" s="50" t="s">
        <v>1038</v>
      </c>
      <c r="AI69" s="51">
        <f>IFERROR(IF(RIGHT(AH69, 1) = "D", WORKDAY($B$3, INT(LEFT(AH69, LEN(AH69)-1))),
                     IF(RIGHT(AH69, 1) = "W",Business_Day($B$3 + 7 * INT(LEFT(AH69, LEN(AH69)-1)), "modified_following"),
                     IF(RIGHT(AH69, 1) = "M",Business_Day(EDATE($B$3,  INT(LEFT(AH69, LEN(AH69)-1))), "modified_following"),
                     IF(RIGHT(AH69, 1) = "Y",Business_Day(EDATE($B$3,  12 * INT(LEFT(AH69, LEN(AH69)-1))), "modified_following"),IF(RIGHT(AH69, 1) = "Q",Business_Day(EDATE($B$3,  3*INT(LEFT(AH69, LEN(AH69)-1))), "modified_following"),
                    Business_Day(EDATE($B$3,  12 * INT(LEFT(AH69, FIND("Y", AH69)-1)) + INT(RIGHT(AH69, LEN(AH69) - FIND("Y", AH69)))), "modified_following") ))))), "")</f>
        <v>48212</v>
      </c>
      <c r="AJ69" s="50" t="s">
        <v>1041</v>
      </c>
      <c r="AK69" s="50" t="s">
        <v>1042</v>
      </c>
      <c r="AL69" s="46">
        <f>_xll.BDH(AJ69,$B$4,$B$3,$B$3)</f>
        <v>0.86307</v>
      </c>
      <c r="AM69" s="46">
        <f>_xll.BDH(AK69,$B$4,$B$3,$B$3)</f>
        <v>0.87901499999999999</v>
      </c>
      <c r="AN69" s="52">
        <f>DF_ZC2(Date!$E$3,AI69,AM69,"Taux actuariels","actual/actual")</f>
        <v>8.6339557894965502E-3</v>
      </c>
      <c r="AP69" s="46"/>
      <c r="AQ69" s="46"/>
      <c r="AR69" s="46"/>
      <c r="AS69" s="47"/>
      <c r="AT69" s="47"/>
      <c r="AU69" s="47"/>
      <c r="AV69" s="48"/>
      <c r="AW69" s="48"/>
      <c r="AX69" s="46"/>
      <c r="AY69" s="49" t="s">
        <v>600</v>
      </c>
      <c r="BA69" s="50" t="s">
        <v>1038</v>
      </c>
      <c r="BB69" s="51">
        <f>IFERROR(IF(RIGHT(BA69, 1) = "D", WORKDAY($B$3, INT(LEFT(BA69, LEN(BA69)-1))),
                     IF(RIGHT(BA69, 1) = "W",Business_Day($B$3 + 7 * INT(LEFT(BA69, LEN(BA69)-1)), "modified_following"),
                     IF(RIGHT(BA69, 1) = "M",Business_Day(EDATE($B$3,  INT(LEFT(BA69, LEN(BA69)-1))), "modified_following"),
                     IF(RIGHT(BA69, 1) = "Y",Business_Day(EDATE($B$3,  12 * INT(LEFT(BA69, LEN(BA69)-1))), "modified_following"),IF(RIGHT(BA69, 1) = "Q",Business_Day(EDATE($B$3,  3*INT(LEFT(BA69, LEN(BA69)-1))), "modified_following"),
                    Business_Day(EDATE($B$3,  12 * INT(LEFT(BA69, FIND("Y", BA69)-1)) + INT(RIGHT(BA69, LEN(BA69) - FIND("Y", BA69)))), "modified_following") ))))), "")</f>
        <v>48212</v>
      </c>
      <c r="BC69" s="50" t="s">
        <v>1043</v>
      </c>
      <c r="BD69" s="50" t="s">
        <v>1044</v>
      </c>
      <c r="BE69" s="46">
        <f>_xll.BDH(BC69,$B$4,$B$3,$B$3)</f>
        <v>0.98128000000000004</v>
      </c>
      <c r="BF69" s="46">
        <f>_xll.BDH(BD69,$B$4,$B$3,$B$3)</f>
        <v>0.86370100000000005</v>
      </c>
      <c r="BG69" s="52">
        <f>DF_ZC2(Date!$E$3,BB69,BF69,"Taux actuariels","actual/actual")</f>
        <v>9.8164537811995523E-3</v>
      </c>
      <c r="BI69" s="46"/>
      <c r="BJ69" s="46"/>
      <c r="BK69" s="46"/>
      <c r="BL69" s="47"/>
      <c r="BM69" s="47"/>
      <c r="BN69" s="47"/>
      <c r="BO69" s="48"/>
      <c r="BP69" s="48"/>
      <c r="BQ69" s="46"/>
      <c r="BR69" s="49" t="s">
        <v>600</v>
      </c>
      <c r="BT69" s="50" t="s">
        <v>1038</v>
      </c>
      <c r="BU69" s="51">
        <f>IFERROR(IF(RIGHT(BT69, 1) = "D", WORKDAY($B$3, INT(LEFT(BT69, LEN(BT69)-1))),
                     IF(RIGHT(BT69, 1) = "W",Business_Day($B$3 + 7 * INT(LEFT(BT69, LEN(BT69)-1)), "modified_following"),
                     IF(RIGHT(BT69, 1) = "M",Business_Day(EDATE($B$3,  INT(LEFT(BT69, LEN(BT69)-1))), "modified_following"),
                     IF(RIGHT(BT69, 1) = "Y",Business_Day(EDATE($B$3,  12 * INT(LEFT(BT69, LEN(BT69)-1))), "modified_following"),IF(RIGHT(BT69, 1) = "Q",Business_Day(EDATE($B$3,  3*INT(LEFT(BT69, LEN(BT69)-1))), "modified_following"),
                    Business_Day(EDATE($B$3,  12 * INT(LEFT(BT69, FIND("Y", BT69)-1)) + INT(RIGHT(BT69, LEN(BT69) - FIND("Y", BT69)))), "modified_following") ))))), "")</f>
        <v>48212</v>
      </c>
      <c r="BV69" s="50" t="s">
        <v>1045</v>
      </c>
      <c r="BW69" s="50" t="s">
        <v>1046</v>
      </c>
      <c r="BX69" s="46">
        <f>_xll.BDH(BV69,$B$4,$B$3,$B$3)</f>
        <v>1.06192</v>
      </c>
      <c r="BY69" s="46">
        <f>_xll.BDH(BW69,$B$4,$B$3,$B$3)</f>
        <v>0.85341699999999998</v>
      </c>
      <c r="BZ69" s="52">
        <f>DF_ZC2(Date!$E$3,BU69,BY69,"Taux actuariels","actual/actual")</f>
        <v>1.0623172527004066E-2</v>
      </c>
      <c r="CB69" s="46"/>
      <c r="CC69" s="46"/>
      <c r="CD69" s="46"/>
      <c r="CE69" s="47"/>
      <c r="CF69" s="47"/>
      <c r="CG69" s="47"/>
      <c r="CH69" s="48"/>
      <c r="CI69" s="48"/>
      <c r="CJ69" s="46"/>
      <c r="CK69" s="49" t="s">
        <v>600</v>
      </c>
      <c r="CL69" s="52" t="s">
        <v>600</v>
      </c>
      <c r="CN69" s="50" t="s">
        <v>1038</v>
      </c>
      <c r="CO69" s="51">
        <f>IFERROR(IF(RIGHT(CN69, 1) = "D", WORKDAY($B$3, INT(LEFT(CN69, LEN(CN69)-1))),
                     IF(RIGHT(CN69, 1) = "W",Business_Day($B$3 + 7 * INT(LEFT(CN69, LEN(CN69)-1)), "modified_following"),
                     IF(RIGHT(CN69, 1) = "M",Business_Day(EDATE($B$3,  INT(LEFT(CN69, LEN(CN69)-1))), "modified_following"),
                     IF(RIGHT(CN69, 1) = "Y",Business_Day(EDATE($B$3,  12 * INT(LEFT(CN69, LEN(CN69)-1))), "modified_following"),IF(RIGHT(CN69, 1) = "Q",Business_Day(EDATE($B$3,  3*INT(LEFT(CN69, LEN(CN69)-1))), "modified_following"),
                    Business_Day(EDATE($B$3,  12 * INT(LEFT(CN69, FIND("Y", CN69)-1)) + INT(RIGHT(CN69, LEN(CN69) - FIND("Y", CN69)))), "modified_following") ))))), "")</f>
        <v>48212</v>
      </c>
      <c r="CP69" s="50" t="s">
        <v>1047</v>
      </c>
      <c r="CQ69" s="50" t="s">
        <v>1048</v>
      </c>
      <c r="CR69" s="46">
        <f>_xll.BDH(CP69,$B$4,$B$3,$B$3)</f>
        <v>1.1502399999999999</v>
      </c>
      <c r="CS69" s="46">
        <f>_xll.BDH(CQ69,$B$4,$B$3,$B$3)</f>
        <v>0.84230400000000005</v>
      </c>
      <c r="CT69" s="52">
        <f>DF_ZC2(Date!$E$3,CO69,CS69,"Taux actuariels","actual/actual")</f>
        <v>1.1506661873555979E-2</v>
      </c>
      <c r="CZ69" s="54" t="e">
        <v>#N/A</v>
      </c>
      <c r="DA69" s="55" t="e">
        <v>#N/A</v>
      </c>
      <c r="DF69" s="54" t="e">
        <v>#N/A</v>
      </c>
      <c r="DG69" s="55" t="e">
        <v>#N/A</v>
      </c>
      <c r="DI69" s="54" t="e">
        <v>#N/A</v>
      </c>
      <c r="DJ69" s="55" t="e">
        <v>#N/A</v>
      </c>
      <c r="DN69" s="58" t="e">
        <v>#N/A</v>
      </c>
      <c r="DO69" t="e">
        <v>#N/A</v>
      </c>
      <c r="DQ69" s="58" t="e">
        <v>#N/A</v>
      </c>
      <c r="DR69" t="e">
        <v>#N/A</v>
      </c>
      <c r="DT69" s="58" t="e">
        <v>#N/A</v>
      </c>
      <c r="DU69" t="e">
        <v>#N/A</v>
      </c>
      <c r="DW69" s="58" t="e">
        <v>#N/A</v>
      </c>
      <c r="DX69" t="e">
        <v>#N/A</v>
      </c>
      <c r="DZ69" s="58" t="e">
        <v>#N/A</v>
      </c>
      <c r="EA69" t="e">
        <v>#N/A</v>
      </c>
      <c r="EC69" s="58" t="e">
        <v>#N/A</v>
      </c>
      <c r="ED69" t="e">
        <v>#N/A</v>
      </c>
      <c r="EV69" s="58" t="e">
        <v>#N/A</v>
      </c>
      <c r="EW69" t="e">
        <v>#N/A</v>
      </c>
      <c r="EY69" s="58" t="e">
        <v>#N/A</v>
      </c>
      <c r="EZ69" t="e">
        <v>#N/A</v>
      </c>
      <c r="FB69" s="58" t="e">
        <v>#N/A</v>
      </c>
      <c r="FC69" t="e">
        <v>#N/A</v>
      </c>
      <c r="FE69" s="58" t="e">
        <v>#N/A</v>
      </c>
      <c r="FF69" t="e">
        <v>#N/A</v>
      </c>
      <c r="FH69" s="58" t="e">
        <v>#N/A</v>
      </c>
      <c r="FI69" t="e">
        <v>#N/A</v>
      </c>
      <c r="GC69" s="58" t="e">
        <v>#N/A</v>
      </c>
      <c r="GD69" t="e">
        <v>#N/A</v>
      </c>
      <c r="GF69" s="58" t="e">
        <v>#N/A</v>
      </c>
      <c r="GG69" t="e">
        <v>#N/A</v>
      </c>
      <c r="GI69" s="58" t="e">
        <v>#N/A</v>
      </c>
      <c r="GJ69" t="e">
        <v>#N/A</v>
      </c>
      <c r="GL69" s="58" t="e">
        <v>#N/A</v>
      </c>
      <c r="GM69" t="e">
        <v>#N/A</v>
      </c>
      <c r="GO69" s="58" t="e">
        <v>#N/A</v>
      </c>
      <c r="GP69" t="e">
        <v>#N/A</v>
      </c>
    </row>
    <row r="70" spans="3:198" x14ac:dyDescent="0.25">
      <c r="C70" s="46"/>
      <c r="D70" s="46"/>
      <c r="E70" s="46"/>
      <c r="F70" s="47"/>
      <c r="G70" s="47"/>
      <c r="H70" s="47"/>
      <c r="I70" s="48"/>
      <c r="J70" s="48"/>
      <c r="K70" s="46"/>
      <c r="L70" s="49" t="s">
        <v>600</v>
      </c>
      <c r="N70" s="50" t="s">
        <v>1049</v>
      </c>
      <c r="O70" s="51">
        <f>IFERROR(IF(RIGHT(N70, 1) = "D", WORKDAY($B$3, INT(LEFT(N70, LEN(N70)-1))),
                     IF(RIGHT(N70, 1) = "W",Business_Day($B$3 + 7 * INT(LEFT(N70, LEN(N70)-1)), "modified_following"),
                     IF(RIGHT(N70, 1) = "M",Business_Day(EDATE($B$3,  INT(LEFT(N70, LEN(N70)-1))), "modified_following"),
                     IF(RIGHT(N70, 1) = "Y",Business_Day(EDATE($B$3,  12 * INT(LEFT(N70, LEN(N70)-1))), "modified_following"),IF(RIGHT(N70, 1) = "Q",Business_Day(EDATE($B$3,  3*INT(LEFT(N70, LEN(N70)-1))), "modified_following"),
                    Business_Day(EDATE($B$3,  12 * INT(LEFT(N70, FIND("Y", N70)-1)) + INT(RIGHT(N70, LEN(N70) - FIND("Y", N70)))), "modified_following") ))))), "")</f>
        <v>48578</v>
      </c>
      <c r="P70" s="50" t="s">
        <v>1050</v>
      </c>
      <c r="Q70" s="50" t="s">
        <v>1051</v>
      </c>
      <c r="R70" s="46">
        <f>_xll.BDH(P70,$B$4,$B$3,$B$3)</f>
        <v>0.91508</v>
      </c>
      <c r="S70" s="46">
        <f>_xll.BDH(Q70,$B$4,$B$3,$B$3)</f>
        <v>0.86253999999999997</v>
      </c>
      <c r="T70" s="52">
        <f>DF_ZC2(Date!$E$3,O70,S70,"Taux actuariels","actual/actual")</f>
        <v>9.2849498177771661E-3</v>
      </c>
      <c r="W70" s="46"/>
      <c r="X70" s="46"/>
      <c r="Y70" s="46"/>
      <c r="Z70" s="47"/>
      <c r="AA70" s="47"/>
      <c r="AB70" s="47"/>
      <c r="AC70" s="48"/>
      <c r="AD70" s="48"/>
      <c r="AE70" s="46"/>
      <c r="AF70" s="49" t="s">
        <v>600</v>
      </c>
      <c r="AH70" s="50" t="s">
        <v>1049</v>
      </c>
      <c r="AI70" s="51">
        <f>IFERROR(IF(RIGHT(AH70, 1) = "D", WORKDAY($B$3, INT(LEFT(AH70, LEN(AH70)-1))),
                     IF(RIGHT(AH70, 1) = "W",Business_Day($B$3 + 7 * INT(LEFT(AH70, LEN(AH70)-1)), "modified_following"),
                     IF(RIGHT(AH70, 1) = "M",Business_Day(EDATE($B$3,  INT(LEFT(AH70, LEN(AH70)-1))), "modified_following"),
                     IF(RIGHT(AH70, 1) = "Y",Business_Day(EDATE($B$3,  12 * INT(LEFT(AH70, LEN(AH70)-1))), "modified_following"),IF(RIGHT(AH70, 1) = "Q",Business_Day(EDATE($B$3,  3*INT(LEFT(AH70, LEN(AH70)-1))), "modified_following"),
                    Business_Day(EDATE($B$3,  12 * INT(LEFT(AH70, FIND("Y", AH70)-1)) + INT(RIGHT(AH70, LEN(AH70) - FIND("Y", AH70)))), "modified_following") ))))), "")</f>
        <v>48578</v>
      </c>
      <c r="AJ70" s="50" t="s">
        <v>1052</v>
      </c>
      <c r="AK70" s="50" t="s">
        <v>1053</v>
      </c>
      <c r="AL70" s="46">
        <f>_xll.BDH(AJ70,$B$4,$B$3,$B$3)</f>
        <v>0.90586</v>
      </c>
      <c r="AM70" s="46">
        <f>_xll.BDH(AK70,$B$4,$B$3,$B$3)</f>
        <v>0.86564099999999999</v>
      </c>
      <c r="AN70" s="52">
        <f>DF_ZC2(Date!$E$3,AI70,AM70,"Taux actuariels","actual/actual")</f>
        <v>9.0585958498521357E-3</v>
      </c>
      <c r="AP70" s="46"/>
      <c r="AQ70" s="46"/>
      <c r="AR70" s="46"/>
      <c r="AS70" s="47"/>
      <c r="AT70" s="47"/>
      <c r="AU70" s="47"/>
      <c r="AV70" s="48"/>
      <c r="AW70" s="48"/>
      <c r="AX70" s="46"/>
      <c r="AY70" s="49" t="s">
        <v>600</v>
      </c>
      <c r="BA70" s="50" t="s">
        <v>1049</v>
      </c>
      <c r="BB70" s="51">
        <f>IFERROR(IF(RIGHT(BA70, 1) = "D", WORKDAY($B$3, INT(LEFT(BA70, LEN(BA70)-1))),
                     IF(RIGHT(BA70, 1) = "W",Business_Day($B$3 + 7 * INT(LEFT(BA70, LEN(BA70)-1)), "modified_following"),
                     IF(RIGHT(BA70, 1) = "M",Business_Day(EDATE($B$3,  INT(LEFT(BA70, LEN(BA70)-1))), "modified_following"),
                     IF(RIGHT(BA70, 1) = "Y",Business_Day(EDATE($B$3,  12 * INT(LEFT(BA70, LEN(BA70)-1))), "modified_following"),IF(RIGHT(BA70, 1) = "Q",Business_Day(EDATE($B$3,  3*INT(LEFT(BA70, LEN(BA70)-1))), "modified_following"),
                    Business_Day(EDATE($B$3,  12 * INT(LEFT(BA70, FIND("Y", BA70)-1)) + INT(RIGHT(BA70, LEN(BA70) - FIND("Y", BA70)))), "modified_following") ))))), "")</f>
        <v>48578</v>
      </c>
      <c r="BC70" s="50" t="s">
        <v>1054</v>
      </c>
      <c r="BD70" s="50" t="s">
        <v>1055</v>
      </c>
      <c r="BE70" s="46">
        <f>_xll.BDH(BC70,$B$4,$B$3,$B$3)</f>
        <v>1.01911</v>
      </c>
      <c r="BF70" s="46">
        <f>_xll.BDH(BD70,$B$4,$B$3,$B$3)</f>
        <v>0.850244</v>
      </c>
      <c r="BG70" s="52">
        <f>DF_ZC2(Date!$E$3,BB70,BF70,"Taux actuariels","actual/actual")</f>
        <v>1.0191073346446755E-2</v>
      </c>
      <c r="BI70" s="46"/>
      <c r="BJ70" s="46"/>
      <c r="BK70" s="46"/>
      <c r="BL70" s="47"/>
      <c r="BM70" s="47"/>
      <c r="BN70" s="47"/>
      <c r="BO70" s="48"/>
      <c r="BP70" s="48"/>
      <c r="BQ70" s="46"/>
      <c r="BR70" s="49" t="s">
        <v>600</v>
      </c>
      <c r="BT70" s="50" t="s">
        <v>1049</v>
      </c>
      <c r="BU70" s="51">
        <f>IFERROR(IF(RIGHT(BT70, 1) = "D", WORKDAY($B$3, INT(LEFT(BT70, LEN(BT70)-1))),
                     IF(RIGHT(BT70, 1) = "W",Business_Day($B$3 + 7 * INT(LEFT(BT70, LEN(BT70)-1)), "modified_following"),
                     IF(RIGHT(BT70, 1) = "M",Business_Day(EDATE($B$3,  INT(LEFT(BT70, LEN(BT70)-1))), "modified_following"),
                     IF(RIGHT(BT70, 1) = "Y",Business_Day(EDATE($B$3,  12 * INT(LEFT(BT70, LEN(BT70)-1))), "modified_following"),IF(RIGHT(BT70, 1) = "Q",Business_Day(EDATE($B$3,  3*INT(LEFT(BT70, LEN(BT70)-1))), "modified_following"),
                    Business_Day(EDATE($B$3,  12 * INT(LEFT(BT70, FIND("Y", BT70)-1)) + INT(RIGHT(BT70, LEN(BT70) - FIND("Y", BT70)))), "modified_following") ))))), "")</f>
        <v>48578</v>
      </c>
      <c r="BV70" s="50" t="s">
        <v>1056</v>
      </c>
      <c r="BW70" s="50" t="s">
        <v>1057</v>
      </c>
      <c r="BX70" s="46">
        <f>_xll.BDH(BV70,$B$4,$B$3,$B$3)</f>
        <v>1.09521</v>
      </c>
      <c r="BY70" s="46">
        <f>_xll.BDH(BW70,$B$4,$B$3,$B$3)</f>
        <v>0.84006099999999995</v>
      </c>
      <c r="BZ70" s="52">
        <f>DF_ZC2(Date!$E$3,BU70,BY70,"Taux actuariels","actual/actual")</f>
        <v>1.095208795731506E-2</v>
      </c>
      <c r="CB70" s="46"/>
      <c r="CC70" s="46"/>
      <c r="CD70" s="46"/>
      <c r="CE70" s="47"/>
      <c r="CF70" s="47"/>
      <c r="CG70" s="47"/>
      <c r="CH70" s="48"/>
      <c r="CI70" s="48"/>
      <c r="CJ70" s="46"/>
      <c r="CK70" s="49" t="s">
        <v>600</v>
      </c>
      <c r="CL70" s="52" t="s">
        <v>600</v>
      </c>
      <c r="CN70" s="50" t="s">
        <v>1049</v>
      </c>
      <c r="CO70" s="51">
        <f>IFERROR(IF(RIGHT(CN70, 1) = "D", WORKDAY($B$3, INT(LEFT(CN70, LEN(CN70)-1))),
                     IF(RIGHT(CN70, 1) = "W",Business_Day($B$3 + 7 * INT(LEFT(CN70, LEN(CN70)-1)), "modified_following"),
                     IF(RIGHT(CN70, 1) = "M",Business_Day(EDATE($B$3,  INT(LEFT(CN70, LEN(CN70)-1))), "modified_following"),
                     IF(RIGHT(CN70, 1) = "Y",Business_Day(EDATE($B$3,  12 * INT(LEFT(CN70, LEN(CN70)-1))), "modified_following"),IF(RIGHT(CN70, 1) = "Q",Business_Day(EDATE($B$3,  3*INT(LEFT(CN70, LEN(CN70)-1))), "modified_following"),
                    Business_Day(EDATE($B$3,  12 * INT(LEFT(CN70, FIND("Y", CN70)-1)) + INT(RIGHT(CN70, LEN(CN70) - FIND("Y", CN70)))), "modified_following") ))))), "")</f>
        <v>48578</v>
      </c>
      <c r="CP70" s="50" t="s">
        <v>1058</v>
      </c>
      <c r="CQ70" s="50" t="s">
        <v>1059</v>
      </c>
      <c r="CR70" s="46">
        <f>_xll.BDH(CP70,$B$4,$B$3,$B$3)</f>
        <v>1.1802699999999999</v>
      </c>
      <c r="CS70" s="46">
        <f>_xll.BDH(CQ70,$B$4,$B$3,$B$3)</f>
        <v>0.82883200000000001</v>
      </c>
      <c r="CT70" s="52">
        <f>DF_ZC2(Date!$E$3,CO70,CS70,"Taux actuariels","actual/actual")</f>
        <v>1.1802721250666393E-2</v>
      </c>
      <c r="GC70" s="58" t="e">
        <v>#N/A</v>
      </c>
      <c r="GD70" t="e">
        <v>#N/A</v>
      </c>
      <c r="GF70" s="58" t="e">
        <v>#N/A</v>
      </c>
      <c r="GG70" t="e">
        <v>#N/A</v>
      </c>
      <c r="GI70" s="58" t="e">
        <v>#N/A</v>
      </c>
      <c r="GJ70" t="e">
        <v>#N/A</v>
      </c>
      <c r="GL70" s="58" t="e">
        <v>#N/A</v>
      </c>
      <c r="GM70" t="e">
        <v>#N/A</v>
      </c>
      <c r="GO70" s="58" t="e">
        <v>#N/A</v>
      </c>
      <c r="GP70" t="e">
        <v>#N/A</v>
      </c>
    </row>
    <row r="71" spans="3:198" x14ac:dyDescent="0.25">
      <c r="C71" s="46"/>
      <c r="D71" s="46"/>
      <c r="E71" s="46"/>
      <c r="F71" s="47"/>
      <c r="G71" s="47"/>
      <c r="H71" s="47"/>
      <c r="I71" s="48"/>
      <c r="J71" s="48"/>
      <c r="K71" s="46"/>
      <c r="L71" s="49" t="s">
        <v>600</v>
      </c>
      <c r="N71" s="50" t="s">
        <v>1060</v>
      </c>
      <c r="O71" s="51">
        <f>IFERROR(IF(RIGHT(N71, 1) = "D", WORKDAY($B$3, INT(LEFT(N71, LEN(N71)-1))),
                     IF(RIGHT(N71, 1) = "W",Business_Day($B$3 + 7 * INT(LEFT(N71, LEN(N71)-1)), "modified_following"),
                     IF(RIGHT(N71, 1) = "M",Business_Day(EDATE($B$3,  INT(LEFT(N71, LEN(N71)-1))), "modified_following"),
                     IF(RIGHT(N71, 1) = "Y",Business_Day(EDATE($B$3,  12 * INT(LEFT(N71, LEN(N71)-1))), "modified_following"),IF(RIGHT(N71, 1) = "Q",Business_Day(EDATE($B$3,  3*INT(LEFT(N71, LEN(N71)-1))), "modified_following"),
                    Business_Day(EDATE($B$3,  12 * INT(LEFT(N71, FIND("Y", N71)-1)) + INT(RIGHT(N71, LEN(N71) - FIND("Y", N71)))), "modified_following") ))))), "")</f>
        <v>48943</v>
      </c>
      <c r="P71" s="50" t="s">
        <v>1061</v>
      </c>
      <c r="Q71" s="50" t="s">
        <v>1062</v>
      </c>
      <c r="R71" s="46">
        <f>_xll.BDH(P71,$B$4,$B$3,$B$3)</f>
        <v>0.95138</v>
      </c>
      <c r="S71" s="46">
        <f>_xll.BDH(Q71,$B$4,$B$3,$B$3)</f>
        <v>0.84932600000000003</v>
      </c>
      <c r="T71" s="52">
        <f>DF_ZC2(Date!$E$3,O71,S71,"Taux actuariels","actual/actual")</f>
        <v>9.6528991615663085E-3</v>
      </c>
      <c r="W71" s="46"/>
      <c r="X71" s="46"/>
      <c r="Y71" s="46"/>
      <c r="Z71" s="47"/>
      <c r="AA71" s="47"/>
      <c r="AB71" s="47"/>
      <c r="AC71" s="48"/>
      <c r="AD71" s="48"/>
      <c r="AE71" s="46"/>
      <c r="AF71" s="49" t="s">
        <v>600</v>
      </c>
      <c r="AH71" s="50" t="s">
        <v>1060</v>
      </c>
      <c r="AI71" s="51">
        <f>IFERROR(IF(RIGHT(AH71, 1) = "D", WORKDAY($B$3, INT(LEFT(AH71, LEN(AH71)-1))),
                     IF(RIGHT(AH71, 1) = "W",Business_Day($B$3 + 7 * INT(LEFT(AH71, LEN(AH71)-1)), "modified_following"),
                     IF(RIGHT(AH71, 1) = "M",Business_Day(EDATE($B$3,  INT(LEFT(AH71, LEN(AH71)-1))), "modified_following"),
                     IF(RIGHT(AH71, 1) = "Y",Business_Day(EDATE($B$3,  12 * INT(LEFT(AH71, LEN(AH71)-1))), "modified_following"),IF(RIGHT(AH71, 1) = "Q",Business_Day(EDATE($B$3,  3*INT(LEFT(AH71, LEN(AH71)-1))), "modified_following"),
                    Business_Day(EDATE($B$3,  12 * INT(LEFT(AH71, FIND("Y", AH71)-1)) + INT(RIGHT(AH71, LEN(AH71) - FIND("Y", AH71)))), "modified_following") ))))), "")</f>
        <v>48943</v>
      </c>
      <c r="AJ71" s="50" t="s">
        <v>1063</v>
      </c>
      <c r="AK71" s="50" t="s">
        <v>1064</v>
      </c>
      <c r="AL71" s="46">
        <f>_xll.BDH(AJ71,$B$4,$B$3,$B$3)</f>
        <v>0.94755999999999996</v>
      </c>
      <c r="AM71" s="46">
        <f>_xll.BDH(AK71,$B$4,$B$3,$B$3)</f>
        <v>0.85186600000000001</v>
      </c>
      <c r="AN71" s="52">
        <f>DF_ZC2(Date!$E$3,AI71,AM71,"Taux actuariels","actual/actual")</f>
        <v>9.4755634840821834E-3</v>
      </c>
      <c r="AP71" s="46"/>
      <c r="AQ71" s="46"/>
      <c r="AR71" s="46"/>
      <c r="AS71" s="47"/>
      <c r="AT71" s="47"/>
      <c r="AU71" s="47"/>
      <c r="AV71" s="48"/>
      <c r="AW71" s="48"/>
      <c r="AX71" s="46"/>
      <c r="AY71" s="49" t="s">
        <v>600</v>
      </c>
      <c r="BA71" s="50" t="s">
        <v>1060</v>
      </c>
      <c r="BB71" s="51">
        <f>IFERROR(IF(RIGHT(BA71, 1) = "D", WORKDAY($B$3, INT(LEFT(BA71, LEN(BA71)-1))),
                     IF(RIGHT(BA71, 1) = "W",Business_Day($B$3 + 7 * INT(LEFT(BA71, LEN(BA71)-1)), "modified_following"),
                     IF(RIGHT(BA71, 1) = "M",Business_Day(EDATE($B$3,  INT(LEFT(BA71, LEN(BA71)-1))), "modified_following"),
                     IF(RIGHT(BA71, 1) = "Y",Business_Day(EDATE($B$3,  12 * INT(LEFT(BA71, LEN(BA71)-1))), "modified_following"),IF(RIGHT(BA71, 1) = "Q",Business_Day(EDATE($B$3,  3*INT(LEFT(BA71, LEN(BA71)-1))), "modified_following"),
                    Business_Day(EDATE($B$3,  12 * INT(LEFT(BA71, FIND("Y", BA71)-1)) + INT(RIGHT(BA71, LEN(BA71) - FIND("Y", BA71)))), "modified_following") ))))), "")</f>
        <v>48943</v>
      </c>
      <c r="BC71" s="50" t="s">
        <v>1065</v>
      </c>
      <c r="BD71" s="50" t="s">
        <v>1066</v>
      </c>
      <c r="BE71" s="46">
        <f>_xll.BDH(BC71,$B$4,$B$3,$B$3)</f>
        <v>1.05586</v>
      </c>
      <c r="BF71" s="46">
        <f>_xll.BDH(BD71,$B$4,$B$3,$B$3)</f>
        <v>0.83647800000000005</v>
      </c>
      <c r="BG71" s="52">
        <f>DF_ZC2(Date!$E$3,BB71,BF71,"Taux actuariels","actual/actual")</f>
        <v>1.0558600746330526E-2</v>
      </c>
      <c r="BI71" s="46"/>
      <c r="BJ71" s="46"/>
      <c r="BK71" s="46"/>
      <c r="BL71" s="47"/>
      <c r="BM71" s="47"/>
      <c r="BN71" s="47"/>
      <c r="BO71" s="48"/>
      <c r="BP71" s="48"/>
      <c r="BQ71" s="46"/>
      <c r="BR71" s="49" t="s">
        <v>600</v>
      </c>
      <c r="BT71" s="50" t="s">
        <v>1060</v>
      </c>
      <c r="BU71" s="51">
        <f>IFERROR(IF(RIGHT(BT71, 1) = "D", WORKDAY($B$3, INT(LEFT(BT71, LEN(BT71)-1))),
                     IF(RIGHT(BT71, 1) = "W",Business_Day($B$3 + 7 * INT(LEFT(BT71, LEN(BT71)-1)), "modified_following"),
                     IF(RIGHT(BT71, 1) = "M",Business_Day(EDATE($B$3,  INT(LEFT(BT71, LEN(BT71)-1))), "modified_following"),
                     IF(RIGHT(BT71, 1) = "Y",Business_Day(EDATE($B$3,  12 * INT(LEFT(BT71, LEN(BT71)-1))), "modified_following"),IF(RIGHT(BT71, 1) = "Q",Business_Day(EDATE($B$3,  3*INT(LEFT(BT71, LEN(BT71)-1))), "modified_following"),
                    Business_Day(EDATE($B$3,  12 * INT(LEFT(BT71, FIND("Y", BT71)-1)) + INT(RIGHT(BT71, LEN(BT71) - FIND("Y", BT71)))), "modified_following") ))))), "")</f>
        <v>48943</v>
      </c>
      <c r="BV71" s="50" t="s">
        <v>1067</v>
      </c>
      <c r="BW71" s="50" t="s">
        <v>1068</v>
      </c>
      <c r="BX71" s="46">
        <f>_xll.BDH(BV71,$B$4,$B$3,$B$3)</f>
        <v>1.12748</v>
      </c>
      <c r="BY71" s="46">
        <f>_xll.BDH(BW71,$B$4,$B$3,$B$3)</f>
        <v>0.82646500000000001</v>
      </c>
      <c r="BZ71" s="52">
        <f>DF_ZC2(Date!$E$3,BU71,BY71,"Taux actuariels","actual/actual")</f>
        <v>1.1274725845243472E-2</v>
      </c>
      <c r="CB71" s="46"/>
      <c r="CC71" s="46"/>
      <c r="CD71" s="46"/>
      <c r="CE71" s="47"/>
      <c r="CF71" s="47"/>
      <c r="CG71" s="47"/>
      <c r="CH71" s="48"/>
      <c r="CI71" s="48"/>
      <c r="CJ71" s="46"/>
      <c r="CK71" s="49" t="s">
        <v>600</v>
      </c>
      <c r="CL71" s="52" t="s">
        <v>600</v>
      </c>
      <c r="CN71" s="50" t="s">
        <v>1060</v>
      </c>
      <c r="CO71" s="51">
        <f>IFERROR(IF(RIGHT(CN71, 1) = "D", WORKDAY($B$3, INT(LEFT(CN71, LEN(CN71)-1))),
                     IF(RIGHT(CN71, 1) = "W",Business_Day($B$3 + 7 * INT(LEFT(CN71, LEN(CN71)-1)), "modified_following"),
                     IF(RIGHT(CN71, 1) = "M",Business_Day(EDATE($B$3,  INT(LEFT(CN71, LEN(CN71)-1))), "modified_following"),
                     IF(RIGHT(CN71, 1) = "Y",Business_Day(EDATE($B$3,  12 * INT(LEFT(CN71, LEN(CN71)-1))), "modified_following"),IF(RIGHT(CN71, 1) = "Q",Business_Day(EDATE($B$3,  3*INT(LEFT(CN71, LEN(CN71)-1))), "modified_following"),
                    Business_Day(EDATE($B$3,  12 * INT(LEFT(CN71, FIND("Y", CN71)-1)) + INT(RIGHT(CN71, LEN(CN71) - FIND("Y", CN71)))), "modified_following") ))))), "")</f>
        <v>48943</v>
      </c>
      <c r="CP71" s="50" t="s">
        <v>1069</v>
      </c>
      <c r="CQ71" s="50" t="s">
        <v>1070</v>
      </c>
      <c r="CR71" s="46">
        <f>_xll.BDH(CP71,$B$4,$B$3,$B$3)</f>
        <v>1.2093099999999999</v>
      </c>
      <c r="CS71" s="46">
        <f>_xll.BDH(CQ71,$B$4,$B$3,$B$3)</f>
        <v>0.81517799999999996</v>
      </c>
      <c r="CT71" s="52">
        <f>DF_ZC2(Date!$E$3,CO71,CS71,"Taux actuariels","actual/actual")</f>
        <v>1.2093064223050787E-2</v>
      </c>
      <c r="GC71" s="58" t="e">
        <v>#N/A</v>
      </c>
      <c r="GD71" t="e">
        <v>#N/A</v>
      </c>
      <c r="GF71" s="58" t="e">
        <v>#N/A</v>
      </c>
      <c r="GG71" t="e">
        <v>#N/A</v>
      </c>
      <c r="GI71" s="58" t="e">
        <v>#N/A</v>
      </c>
      <c r="GJ71" t="e">
        <v>#N/A</v>
      </c>
      <c r="GL71" s="58" t="e">
        <v>#N/A</v>
      </c>
      <c r="GM71" t="e">
        <v>#N/A</v>
      </c>
      <c r="GO71" s="58" t="e">
        <v>#N/A</v>
      </c>
      <c r="GP71" t="e">
        <v>#N/A</v>
      </c>
    </row>
    <row r="72" spans="3:198" x14ac:dyDescent="0.25">
      <c r="C72" s="46"/>
      <c r="D72" s="46"/>
      <c r="E72" s="46"/>
      <c r="F72" s="47"/>
      <c r="G72" s="47"/>
      <c r="H72" s="47"/>
      <c r="I72" s="48"/>
      <c r="J72" s="48"/>
      <c r="K72" s="46"/>
      <c r="L72" s="49" t="s">
        <v>600</v>
      </c>
      <c r="N72" s="50" t="s">
        <v>1071</v>
      </c>
      <c r="O72" s="51">
        <f>IFERROR(IF(RIGHT(N72, 1) = "D", WORKDAY($B$3, INT(LEFT(N72, LEN(N72)-1))),
                     IF(RIGHT(N72, 1) = "W",Business_Day($B$3 + 7 * INT(LEFT(N72, LEN(N72)-1)), "modified_following"),
                     IF(RIGHT(N72, 1) = "M",Business_Day(EDATE($B$3,  INT(LEFT(N72, LEN(N72)-1))), "modified_following"),
                     IF(RIGHT(N72, 1) = "Y",Business_Day(EDATE($B$3,  12 * INT(LEFT(N72, LEN(N72)-1))), "modified_following"),IF(RIGHT(N72, 1) = "Q",Business_Day(EDATE($B$3,  3*INT(LEFT(N72, LEN(N72)-1))), "modified_following"),
                    Business_Day(EDATE($B$3,  12 * INT(LEFT(N72, FIND("Y", N72)-1)) + INT(RIGHT(N72, LEN(N72) - FIND("Y", N72)))), "modified_following") ))))), "")</f>
        <v>49307</v>
      </c>
      <c r="P72" s="50" t="s">
        <v>1072</v>
      </c>
      <c r="Q72" s="50" t="s">
        <v>1073</v>
      </c>
      <c r="R72" s="46">
        <f>_xll.BDH(P72,$B$4,$B$3,$B$3)</f>
        <v>0.98675000000000002</v>
      </c>
      <c r="S72" s="46">
        <f>_xll.BDH(Q72,$B$4,$B$3,$B$3)</f>
        <v>0.83584599999999998</v>
      </c>
      <c r="T72" s="52">
        <f>DF_ZC2(Date!$E$3,O72,S72,"Taux actuariels","actual/actual")</f>
        <v>1.0013039394469514E-2</v>
      </c>
      <c r="W72" s="46"/>
      <c r="X72" s="46"/>
      <c r="Y72" s="46"/>
      <c r="Z72" s="47"/>
      <c r="AA72" s="47"/>
      <c r="AB72" s="47"/>
      <c r="AC72" s="48"/>
      <c r="AD72" s="48"/>
      <c r="AE72" s="46"/>
      <c r="AF72" s="49" t="s">
        <v>600</v>
      </c>
      <c r="AH72" s="50" t="s">
        <v>1071</v>
      </c>
      <c r="AI72" s="51">
        <f>IFERROR(IF(RIGHT(AH72, 1) = "D", WORKDAY($B$3, INT(LEFT(AH72, LEN(AH72)-1))),
                     IF(RIGHT(AH72, 1) = "W",Business_Day($B$3 + 7 * INT(LEFT(AH72, LEN(AH72)-1)), "modified_following"),
                     IF(RIGHT(AH72, 1) = "M",Business_Day(EDATE($B$3,  INT(LEFT(AH72, LEN(AH72)-1))), "modified_following"),
                     IF(RIGHT(AH72, 1) = "Y",Business_Day(EDATE($B$3,  12 * INT(LEFT(AH72, LEN(AH72)-1))), "modified_following"),IF(RIGHT(AH72, 1) = "Q",Business_Day(EDATE($B$3,  3*INT(LEFT(AH72, LEN(AH72)-1))), "modified_following"),
                    Business_Day(EDATE($B$3,  12 * INT(LEFT(AH72, FIND("Y", AH72)-1)) + INT(RIGHT(AH72, LEN(AH72) - FIND("Y", AH72)))), "modified_following") ))))), "")</f>
        <v>49307</v>
      </c>
      <c r="AJ72" s="50" t="s">
        <v>1074</v>
      </c>
      <c r="AK72" s="50" t="s">
        <v>1075</v>
      </c>
      <c r="AL72" s="46">
        <f>_xll.BDH(AJ72,$B$4,$B$3,$B$3)</f>
        <v>0.98817999999999995</v>
      </c>
      <c r="AM72" s="46">
        <f>_xll.BDH(AK72,$B$4,$B$3,$B$3)</f>
        <v>0.837781</v>
      </c>
      <c r="AN72" s="52">
        <f>DF_ZC2(Date!$E$3,AI72,AM72,"Taux actuariels","actual/actual")</f>
        <v>9.8832779922399805E-3</v>
      </c>
      <c r="AP72" s="46"/>
      <c r="AQ72" s="46"/>
      <c r="AR72" s="46"/>
      <c r="AS72" s="47"/>
      <c r="AT72" s="47"/>
      <c r="AU72" s="47"/>
      <c r="AV72" s="48"/>
      <c r="AW72" s="48"/>
      <c r="AX72" s="46"/>
      <c r="AY72" s="49" t="s">
        <v>600</v>
      </c>
      <c r="BA72" s="50" t="s">
        <v>1071</v>
      </c>
      <c r="BB72" s="51">
        <f>IFERROR(IF(RIGHT(BA72, 1) = "D", WORKDAY($B$3, INT(LEFT(BA72, LEN(BA72)-1))),
                     IF(RIGHT(BA72, 1) = "W",Business_Day($B$3 + 7 * INT(LEFT(BA72, LEN(BA72)-1)), "modified_following"),
                     IF(RIGHT(BA72, 1) = "M",Business_Day(EDATE($B$3,  INT(LEFT(BA72, LEN(BA72)-1))), "modified_following"),
                     IF(RIGHT(BA72, 1) = "Y",Business_Day(EDATE($B$3,  12 * INT(LEFT(BA72, LEN(BA72)-1))), "modified_following"),IF(RIGHT(BA72, 1) = "Q",Business_Day(EDATE($B$3,  3*INT(LEFT(BA72, LEN(BA72)-1))), "modified_following"),
                    Business_Day(EDATE($B$3,  12 * INT(LEFT(BA72, FIND("Y", BA72)-1)) + INT(RIGHT(BA72, LEN(BA72) - FIND("Y", BA72)))), "modified_following") ))))), "")</f>
        <v>49307</v>
      </c>
      <c r="BC72" s="50" t="s">
        <v>1076</v>
      </c>
      <c r="BD72" s="50" t="s">
        <v>1077</v>
      </c>
      <c r="BE72" s="46">
        <f>_xll.BDH(BC72,$B$4,$B$3,$B$3)</f>
        <v>1.09161</v>
      </c>
      <c r="BF72" s="46">
        <f>_xll.BDH(BD72,$B$4,$B$3,$B$3)</f>
        <v>0.82248600000000005</v>
      </c>
      <c r="BG72" s="52">
        <f>DF_ZC2(Date!$E$3,BB72,BF72,"Taux actuariels","actual/actual")</f>
        <v>1.0917708458461739E-2</v>
      </c>
      <c r="BI72" s="46"/>
      <c r="BJ72" s="46"/>
      <c r="BK72" s="46"/>
      <c r="BL72" s="47"/>
      <c r="BM72" s="47"/>
      <c r="BN72" s="47"/>
      <c r="BO72" s="48"/>
      <c r="BP72" s="48"/>
      <c r="BQ72" s="46"/>
      <c r="BR72" s="49" t="s">
        <v>600</v>
      </c>
      <c r="BT72" s="50" t="s">
        <v>1071</v>
      </c>
      <c r="BU72" s="51">
        <f>IFERROR(IF(RIGHT(BT72, 1) = "D", WORKDAY($B$3, INT(LEFT(BT72, LEN(BT72)-1))),
                     IF(RIGHT(BT72, 1) = "W",Business_Day($B$3 + 7 * INT(LEFT(BT72, LEN(BT72)-1)), "modified_following"),
                     IF(RIGHT(BT72, 1) = "M",Business_Day(EDATE($B$3,  INT(LEFT(BT72, LEN(BT72)-1))), "modified_following"),
                     IF(RIGHT(BT72, 1) = "Y",Business_Day(EDATE($B$3,  12 * INT(LEFT(BT72, LEN(BT72)-1))), "modified_following"),IF(RIGHT(BT72, 1) = "Q",Business_Day(EDATE($B$3,  3*INT(LEFT(BT72, LEN(BT72)-1))), "modified_following"),
                    Business_Day(EDATE($B$3,  12 * INT(LEFT(BT72, FIND("Y", BT72)-1)) + INT(RIGHT(BT72, LEN(BT72) - FIND("Y", BT72)))), "modified_following") ))))), "")</f>
        <v>49307</v>
      </c>
      <c r="BV72" s="50" t="s">
        <v>1078</v>
      </c>
      <c r="BW72" s="50" t="s">
        <v>1079</v>
      </c>
      <c r="BX72" s="46">
        <f>_xll.BDH(BV72,$B$4,$B$3,$B$3)</f>
        <v>1.15882</v>
      </c>
      <c r="BY72" s="46">
        <f>_xll.BDH(BW72,$B$4,$B$3,$B$3)</f>
        <v>0.81270399999999998</v>
      </c>
      <c r="BZ72" s="52">
        <f>DF_ZC2(Date!$E$3,BU72,BY72,"Taux actuariels","actual/actual")</f>
        <v>1.15899862226998E-2</v>
      </c>
      <c r="CB72" s="46"/>
      <c r="CC72" s="46"/>
      <c r="CD72" s="46"/>
      <c r="CE72" s="47"/>
      <c r="CF72" s="47"/>
      <c r="CG72" s="47"/>
      <c r="CH72" s="48"/>
      <c r="CI72" s="48"/>
      <c r="CJ72" s="46"/>
      <c r="CK72" s="49" t="s">
        <v>600</v>
      </c>
      <c r="CL72" s="52" t="s">
        <v>600</v>
      </c>
      <c r="CN72" s="50" t="s">
        <v>1071</v>
      </c>
      <c r="CO72" s="51">
        <f>IFERROR(IF(RIGHT(CN72, 1) = "D", WORKDAY($B$3, INT(LEFT(CN72, LEN(CN72)-1))),
                     IF(RIGHT(CN72, 1) = "W",Business_Day($B$3 + 7 * INT(LEFT(CN72, LEN(CN72)-1)), "modified_following"),
                     IF(RIGHT(CN72, 1) = "M",Business_Day(EDATE($B$3,  INT(LEFT(CN72, LEN(CN72)-1))), "modified_following"),
                     IF(RIGHT(CN72, 1) = "Y",Business_Day(EDATE($B$3,  12 * INT(LEFT(CN72, LEN(CN72)-1))), "modified_following"),IF(RIGHT(CN72, 1) = "Q",Business_Day(EDATE($B$3,  3*INT(LEFT(CN72, LEN(CN72)-1))), "modified_following"),
                    Business_Day(EDATE($B$3,  12 * INT(LEFT(CN72, FIND("Y", CN72)-1)) + INT(RIGHT(CN72, LEN(CN72) - FIND("Y", CN72)))), "modified_following") ))))), "")</f>
        <v>49307</v>
      </c>
      <c r="CP72" s="50" t="s">
        <v>1080</v>
      </c>
      <c r="CQ72" s="50" t="s">
        <v>1081</v>
      </c>
      <c r="CR72" s="46">
        <f>_xll.BDH(CP72,$B$4,$B$3,$B$3)</f>
        <v>1.2374700000000001</v>
      </c>
      <c r="CS72" s="46">
        <f>_xll.BDH(CQ72,$B$4,$B$3,$B$3)</f>
        <v>0.80141399999999996</v>
      </c>
      <c r="CT72" s="52">
        <f>DF_ZC2(Date!$E$3,CO72,CS72,"Taux actuariels","actual/actual")</f>
        <v>1.2376602673732418E-2</v>
      </c>
      <c r="GC72" s="58" t="e">
        <v>#N/A</v>
      </c>
      <c r="GD72" t="e">
        <v>#N/A</v>
      </c>
      <c r="GF72" s="58" t="e">
        <v>#N/A</v>
      </c>
      <c r="GG72" t="e">
        <v>#N/A</v>
      </c>
      <c r="GI72" s="58" t="e">
        <v>#N/A</v>
      </c>
      <c r="GJ72" t="e">
        <v>#N/A</v>
      </c>
      <c r="GL72" s="58" t="e">
        <v>#N/A</v>
      </c>
      <c r="GM72" t="e">
        <v>#N/A</v>
      </c>
      <c r="GO72" s="58" t="e">
        <v>#N/A</v>
      </c>
      <c r="GP72" t="e">
        <v>#N/A</v>
      </c>
    </row>
    <row r="73" spans="3:198" x14ac:dyDescent="0.25">
      <c r="C73" s="46"/>
      <c r="D73" s="46"/>
      <c r="E73" s="46"/>
      <c r="F73" s="47"/>
      <c r="G73" s="47"/>
      <c r="H73" s="47"/>
      <c r="I73" s="48"/>
      <c r="J73" s="48"/>
      <c r="K73" s="46"/>
      <c r="L73" s="49" t="s">
        <v>600</v>
      </c>
      <c r="N73" s="50" t="s">
        <v>1082</v>
      </c>
      <c r="O73" s="51">
        <f>IFERROR(IF(RIGHT(N73, 1) = "D", WORKDAY($B$3, INT(LEFT(N73, LEN(N73)-1))),
                     IF(RIGHT(N73, 1) = "W",Business_Day($B$3 + 7 * INT(LEFT(N73, LEN(N73)-1)), "modified_following"),
                     IF(RIGHT(N73, 1) = "M",Business_Day(EDATE($B$3,  INT(LEFT(N73, LEN(N73)-1))), "modified_following"),
                     IF(RIGHT(N73, 1) = "Y",Business_Day(EDATE($B$3,  12 * INT(LEFT(N73, LEN(N73)-1))), "modified_following"),IF(RIGHT(N73, 1) = "Q",Business_Day(EDATE($B$3,  3*INT(LEFT(N73, LEN(N73)-1))), "modified_following"),
                    Business_Day(EDATE($B$3,  12 * INT(LEFT(N73, FIND("Y", N73)-1)) + INT(RIGHT(N73, LEN(N73) - FIND("Y", N73)))), "modified_following") ))))), "")</f>
        <v>49674</v>
      </c>
      <c r="P73" s="50" t="s">
        <v>1083</v>
      </c>
      <c r="Q73" s="50" t="s">
        <v>1084</v>
      </c>
      <c r="R73" s="46">
        <f>_xll.BDH(P73,$B$4,$B$3,$B$3)</f>
        <v>1.0212000000000001</v>
      </c>
      <c r="S73" s="46">
        <f>_xll.BDH(Q73,$B$4,$B$3,$B$3)</f>
        <v>0.82214399999999999</v>
      </c>
      <c r="T73" s="52">
        <f>DF_ZC2(Date!$E$3,O73,S73,"Taux actuariels","actual/actual")</f>
        <v>1.035916400818504E-2</v>
      </c>
      <c r="W73" s="46"/>
      <c r="X73" s="46"/>
      <c r="Y73" s="46"/>
      <c r="Z73" s="47"/>
      <c r="AA73" s="47"/>
      <c r="AB73" s="47"/>
      <c r="AC73" s="48"/>
      <c r="AD73" s="48"/>
      <c r="AE73" s="46"/>
      <c r="AF73" s="49" t="s">
        <v>600</v>
      </c>
      <c r="AH73" s="50" t="s">
        <v>1082</v>
      </c>
      <c r="AI73" s="51">
        <f>IFERROR(IF(RIGHT(AH73, 1) = "D", WORKDAY($B$3, INT(LEFT(AH73, LEN(AH73)-1))),
                     IF(RIGHT(AH73, 1) = "W",Business_Day($B$3 + 7 * INT(LEFT(AH73, LEN(AH73)-1)), "modified_following"),
                     IF(RIGHT(AH73, 1) = "M",Business_Day(EDATE($B$3,  INT(LEFT(AH73, LEN(AH73)-1))), "modified_following"),
                     IF(RIGHT(AH73, 1) = "Y",Business_Day(EDATE($B$3,  12 * INT(LEFT(AH73, LEN(AH73)-1))), "modified_following"),IF(RIGHT(AH73, 1) = "Q",Business_Day(EDATE($B$3,  3*INT(LEFT(AH73, LEN(AH73)-1))), "modified_following"),
                    Business_Day(EDATE($B$3,  12 * INT(LEFT(AH73, FIND("Y", AH73)-1)) + INT(RIGHT(AH73, LEN(AH73) - FIND("Y", AH73)))), "modified_following") ))))), "")</f>
        <v>49674</v>
      </c>
      <c r="AJ73" s="50" t="s">
        <v>1085</v>
      </c>
      <c r="AK73" s="50" t="s">
        <v>1086</v>
      </c>
      <c r="AL73" s="46">
        <f>_xll.BDH(AJ73,$B$4,$B$3,$B$3)</f>
        <v>1.02772</v>
      </c>
      <c r="AM73" s="46">
        <f>_xll.BDH(AK73,$B$4,$B$3,$B$3)</f>
        <v>0.82343599999999995</v>
      </c>
      <c r="AN73" s="52">
        <f>DF_ZC2(Date!$E$3,AI73,AM73,"Taux actuariels","actual/actual")</f>
        <v>1.0275677641387704E-2</v>
      </c>
      <c r="AP73" s="46"/>
      <c r="AQ73" s="46"/>
      <c r="AR73" s="46"/>
      <c r="AS73" s="47"/>
      <c r="AT73" s="47"/>
      <c r="AU73" s="47"/>
      <c r="AV73" s="48"/>
      <c r="AW73" s="48"/>
      <c r="AX73" s="46"/>
      <c r="AY73" s="49" t="s">
        <v>600</v>
      </c>
      <c r="BA73" s="50" t="s">
        <v>1082</v>
      </c>
      <c r="BB73" s="51">
        <f>IFERROR(IF(RIGHT(BA73, 1) = "D", WORKDAY($B$3, INT(LEFT(BA73, LEN(BA73)-1))),
                     IF(RIGHT(BA73, 1) = "W",Business_Day($B$3 + 7 * INT(LEFT(BA73, LEN(BA73)-1)), "modified_following"),
                     IF(RIGHT(BA73, 1) = "M",Business_Day(EDATE($B$3,  INT(LEFT(BA73, LEN(BA73)-1))), "modified_following"),
                     IF(RIGHT(BA73, 1) = "Y",Business_Day(EDATE($B$3,  12 * INT(LEFT(BA73, LEN(BA73)-1))), "modified_following"),IF(RIGHT(BA73, 1) = "Q",Business_Day(EDATE($B$3,  3*INT(LEFT(BA73, LEN(BA73)-1))), "modified_following"),
                    Business_Day(EDATE($B$3,  12 * INT(LEFT(BA73, FIND("Y", BA73)-1)) + INT(RIGHT(BA73, LEN(BA73) - FIND("Y", BA73)))), "modified_following") ))))), "")</f>
        <v>49674</v>
      </c>
      <c r="BC73" s="50" t="s">
        <v>1087</v>
      </c>
      <c r="BD73" s="50" t="s">
        <v>1088</v>
      </c>
      <c r="BE73" s="46">
        <f>_xll.BDH(BC73,$B$4,$B$3,$B$3)</f>
        <v>1.1263399999999999</v>
      </c>
      <c r="BF73" s="46">
        <f>_xll.BDH(BD73,$B$4,$B$3,$B$3)</f>
        <v>0.808311</v>
      </c>
      <c r="BG73" s="52">
        <f>DF_ZC2(Date!$E$3,BB73,BF73,"Taux actuariels","actual/actual")</f>
        <v>1.126177745990331E-2</v>
      </c>
      <c r="BI73" s="46"/>
      <c r="BJ73" s="46"/>
      <c r="BK73" s="46"/>
      <c r="BL73" s="47"/>
      <c r="BM73" s="47"/>
      <c r="BN73" s="47"/>
      <c r="BO73" s="48"/>
      <c r="BP73" s="48"/>
      <c r="BQ73" s="46"/>
      <c r="BR73" s="49" t="s">
        <v>600</v>
      </c>
      <c r="BT73" s="50" t="s">
        <v>1082</v>
      </c>
      <c r="BU73" s="51">
        <f>IFERROR(IF(RIGHT(BT73, 1) = "D", WORKDAY($B$3, INT(LEFT(BT73, LEN(BT73)-1))),
                     IF(RIGHT(BT73, 1) = "W",Business_Day($B$3 + 7 * INT(LEFT(BT73, LEN(BT73)-1)), "modified_following"),
                     IF(RIGHT(BT73, 1) = "M",Business_Day(EDATE($B$3,  INT(LEFT(BT73, LEN(BT73)-1))), "modified_following"),
                     IF(RIGHT(BT73, 1) = "Y",Business_Day(EDATE($B$3,  12 * INT(LEFT(BT73, LEN(BT73)-1))), "modified_following"),IF(RIGHT(BT73, 1) = "Q",Business_Day(EDATE($B$3,  3*INT(LEFT(BT73, LEN(BT73)-1))), "modified_following"),
                    Business_Day(EDATE($B$3,  12 * INT(LEFT(BT73, FIND("Y", BT73)-1)) + INT(RIGHT(BT73, LEN(BT73) - FIND("Y", BT73)))), "modified_following") ))))), "")</f>
        <v>49674</v>
      </c>
      <c r="BV73" s="50" t="s">
        <v>1089</v>
      </c>
      <c r="BW73" s="50" t="s">
        <v>1090</v>
      </c>
      <c r="BX73" s="46">
        <f>_xll.BDH(BV73,$B$4,$B$3,$B$3)</f>
        <v>1.1892499999999999</v>
      </c>
      <c r="BY73" s="46">
        <f>_xll.BDH(BW73,$B$4,$B$3,$B$3)</f>
        <v>0.79881599999999997</v>
      </c>
      <c r="BZ73" s="52">
        <f>DF_ZC2(Date!$E$3,BU73,BY73,"Taux actuariels","actual/actual")</f>
        <v>1.1890794728553589E-2</v>
      </c>
      <c r="CB73" s="46"/>
      <c r="CC73" s="46"/>
      <c r="CD73" s="46"/>
      <c r="CE73" s="47"/>
      <c r="CF73" s="47"/>
      <c r="CG73" s="47"/>
      <c r="CH73" s="48"/>
      <c r="CI73" s="48"/>
      <c r="CJ73" s="46"/>
      <c r="CK73" s="49" t="s">
        <v>600</v>
      </c>
      <c r="CL73" s="52" t="s">
        <v>600</v>
      </c>
      <c r="CN73" s="50" t="s">
        <v>1082</v>
      </c>
      <c r="CO73" s="51">
        <f>IFERROR(IF(RIGHT(CN73, 1) = "D", WORKDAY($B$3, INT(LEFT(CN73, LEN(CN73)-1))),
                     IF(RIGHT(CN73, 1) = "W",Business_Day($B$3 + 7 * INT(LEFT(CN73, LEN(CN73)-1)), "modified_following"),
                     IF(RIGHT(CN73, 1) = "M",Business_Day(EDATE($B$3,  INT(LEFT(CN73, LEN(CN73)-1))), "modified_following"),
                     IF(RIGHT(CN73, 1) = "Y",Business_Day(EDATE($B$3,  12 * INT(LEFT(CN73, LEN(CN73)-1))), "modified_following"),IF(RIGHT(CN73, 1) = "Q",Business_Day(EDATE($B$3,  3*INT(LEFT(CN73, LEN(CN73)-1))), "modified_following"),
                    Business_Day(EDATE($B$3,  12 * INT(LEFT(CN73, FIND("Y", CN73)-1)) + INT(RIGHT(CN73, LEN(CN73) - FIND("Y", CN73)))), "modified_following") ))))), "")</f>
        <v>49674</v>
      </c>
      <c r="CP73" s="50" t="s">
        <v>1091</v>
      </c>
      <c r="CQ73" s="50" t="s">
        <v>1092</v>
      </c>
      <c r="CR73" s="46">
        <f>_xll.BDH(CP73,$B$4,$B$3,$B$3)</f>
        <v>1.2647599999999999</v>
      </c>
      <c r="CS73" s="46">
        <f>_xll.BDH(CQ73,$B$4,$B$3,$B$3)</f>
        <v>0.787574</v>
      </c>
      <c r="CT73" s="52">
        <f>DF_ZC2(Date!$E$3,CO73,CS73,"Taux actuariels","actual/actual")</f>
        <v>1.2645801107654231E-2</v>
      </c>
    </row>
    <row r="74" spans="3:198" x14ac:dyDescent="0.25">
      <c r="C74" s="46"/>
      <c r="D74" s="46"/>
      <c r="E74" s="46"/>
      <c r="F74" s="47"/>
      <c r="G74" s="47"/>
      <c r="H74" s="47"/>
      <c r="I74" s="48"/>
      <c r="J74" s="48"/>
      <c r="K74" s="46"/>
      <c r="L74" s="49" t="s">
        <v>600</v>
      </c>
      <c r="N74" s="50" t="s">
        <v>1093</v>
      </c>
      <c r="O74" s="51">
        <f>IFERROR(IF(RIGHT(N74, 1) = "D", WORKDAY($B$3, INT(LEFT(N74, LEN(N74)-1))),
                     IF(RIGHT(N74, 1) = "W",Business_Day($B$3 + 7 * INT(LEFT(N74, LEN(N74)-1)), "modified_following"),
                     IF(RIGHT(N74, 1) = "M",Business_Day(EDATE($B$3,  INT(LEFT(N74, LEN(N74)-1))), "modified_following"),
                     IF(RIGHT(N74, 1) = "Y",Business_Day(EDATE($B$3,  12 * INT(LEFT(N74, LEN(N74)-1))), "modified_following"),IF(RIGHT(N74, 1) = "Q",Business_Day(EDATE($B$3,  3*INT(LEFT(N74, LEN(N74)-1))), "modified_following"),
                    Business_Day(EDATE($B$3,  12 * INT(LEFT(N74, FIND("Y", N74)-1)) + INT(RIGHT(N74, LEN(N74) - FIND("Y", N74)))), "modified_following") ))))), "")</f>
        <v>50039</v>
      </c>
      <c r="P74" s="50" t="s">
        <v>1094</v>
      </c>
      <c r="Q74" s="50" t="s">
        <v>1095</v>
      </c>
      <c r="R74" s="46">
        <f>_xll.BDH(P74,$B$4,$B$3,$B$3)</f>
        <v>1.0549599999999999</v>
      </c>
      <c r="S74" s="46">
        <f>_xll.BDH(Q74,$B$4,$B$3,$B$3)</f>
        <v>0.80814799999999998</v>
      </c>
      <c r="T74" s="52">
        <f>DF_ZC2(Date!$E$3,O74,S74,"Taux actuariels","actual/actual")</f>
        <v>1.0707421948462192E-2</v>
      </c>
      <c r="W74" s="46"/>
      <c r="X74" s="46"/>
      <c r="Y74" s="46"/>
      <c r="Z74" s="47"/>
      <c r="AA74" s="47"/>
      <c r="AB74" s="47"/>
      <c r="AC74" s="48"/>
      <c r="AD74" s="48"/>
      <c r="AE74" s="46"/>
      <c r="AF74" s="49" t="s">
        <v>600</v>
      </c>
      <c r="AH74" s="50" t="s">
        <v>1093</v>
      </c>
      <c r="AI74" s="51">
        <f>IFERROR(IF(RIGHT(AH74, 1) = "D", WORKDAY($B$3, INT(LEFT(AH74, LEN(AH74)-1))),
                     IF(RIGHT(AH74, 1) = "W",Business_Day($B$3 + 7 * INT(LEFT(AH74, LEN(AH74)-1)), "modified_following"),
                     IF(RIGHT(AH74, 1) = "M",Business_Day(EDATE($B$3,  INT(LEFT(AH74, LEN(AH74)-1))), "modified_following"),
                     IF(RIGHT(AH74, 1) = "Y",Business_Day(EDATE($B$3,  12 * INT(LEFT(AH74, LEN(AH74)-1))), "modified_following"),IF(RIGHT(AH74, 1) = "Q",Business_Day(EDATE($B$3,  3*INT(LEFT(AH74, LEN(AH74)-1))), "modified_following"),
                    Business_Day(EDATE($B$3,  12 * INT(LEFT(AH74, FIND("Y", AH74)-1)) + INT(RIGHT(AH74, LEN(AH74) - FIND("Y", AH74)))), "modified_following") ))))), "")</f>
        <v>50039</v>
      </c>
      <c r="AJ74" s="50" t="s">
        <v>1096</v>
      </c>
      <c r="AK74" s="50" t="s">
        <v>1097</v>
      </c>
      <c r="AL74" s="46">
        <f>_xll.BDH(AJ74,$B$4,$B$3,$B$3)</f>
        <v>1.0666</v>
      </c>
      <c r="AM74" s="46">
        <f>_xll.BDH(AK74,$B$4,$B$3,$B$3)</f>
        <v>0.80876300000000001</v>
      </c>
      <c r="AN74" s="52">
        <f>DF_ZC2(Date!$E$3,AI74,AM74,"Taux actuariels","actual/actual")</f>
        <v>1.0668979927010325E-2</v>
      </c>
      <c r="AP74" s="46"/>
      <c r="AQ74" s="46"/>
      <c r="AR74" s="46"/>
      <c r="AS74" s="47"/>
      <c r="AT74" s="47"/>
      <c r="AU74" s="47"/>
      <c r="AV74" s="48"/>
      <c r="AW74" s="48"/>
      <c r="AX74" s="46"/>
      <c r="AY74" s="49" t="s">
        <v>600</v>
      </c>
      <c r="BA74" s="50" t="s">
        <v>1093</v>
      </c>
      <c r="BB74" s="51">
        <f>IFERROR(IF(RIGHT(BA74, 1) = "D", WORKDAY($B$3, INT(LEFT(BA74, LEN(BA74)-1))),
                     IF(RIGHT(BA74, 1) = "W",Business_Day($B$3 + 7 * INT(LEFT(BA74, LEN(BA74)-1)), "modified_following"),
                     IF(RIGHT(BA74, 1) = "M",Business_Day(EDATE($B$3,  INT(LEFT(BA74, LEN(BA74)-1))), "modified_following"),
                     IF(RIGHT(BA74, 1) = "Y",Business_Day(EDATE($B$3,  12 * INT(LEFT(BA74, LEN(BA74)-1))), "modified_following"),IF(RIGHT(BA74, 1) = "Q",Business_Day(EDATE($B$3,  3*INT(LEFT(BA74, LEN(BA74)-1))), "modified_following"),
                    Business_Day(EDATE($B$3,  12 * INT(LEFT(BA74, FIND("Y", BA74)-1)) + INT(RIGHT(BA74, LEN(BA74) - FIND("Y", BA74)))), "modified_following") ))))), "")</f>
        <v>50039</v>
      </c>
      <c r="BC74" s="50" t="s">
        <v>1098</v>
      </c>
      <c r="BD74" s="50" t="s">
        <v>1099</v>
      </c>
      <c r="BE74" s="46">
        <f>_xll.BDH(BC74,$B$4,$B$3,$B$3)</f>
        <v>1.16048</v>
      </c>
      <c r="BF74" s="46">
        <f>_xll.BDH(BD74,$B$4,$B$3,$B$3)</f>
        <v>0.79388000000000003</v>
      </c>
      <c r="BG74" s="52">
        <f>DF_ZC2(Date!$E$3,BB74,BF74,"Taux actuariels","actual/actual")</f>
        <v>1.1608004133799588E-2</v>
      </c>
      <c r="BI74" s="46"/>
      <c r="BJ74" s="46"/>
      <c r="BK74" s="46"/>
      <c r="BL74" s="47"/>
      <c r="BM74" s="47"/>
      <c r="BN74" s="47"/>
      <c r="BO74" s="48"/>
      <c r="BP74" s="48"/>
      <c r="BQ74" s="46"/>
      <c r="BR74" s="49" t="s">
        <v>600</v>
      </c>
      <c r="BT74" s="50" t="s">
        <v>1093</v>
      </c>
      <c r="BU74" s="51">
        <f>IFERROR(IF(RIGHT(BT74, 1) = "D", WORKDAY($B$3, INT(LEFT(BT74, LEN(BT74)-1))),
                     IF(RIGHT(BT74, 1) = "W",Business_Day($B$3 + 7 * INT(LEFT(BT74, LEN(BT74)-1)), "modified_following"),
                     IF(RIGHT(BT74, 1) = "M",Business_Day(EDATE($B$3,  INT(LEFT(BT74, LEN(BT74)-1))), "modified_following"),
                     IF(RIGHT(BT74, 1) = "Y",Business_Day(EDATE($B$3,  12 * INT(LEFT(BT74, LEN(BT74)-1))), "modified_following"),IF(RIGHT(BT74, 1) = "Q",Business_Day(EDATE($B$3,  3*INT(LEFT(BT74, LEN(BT74)-1))), "modified_following"),
                    Business_Day(EDATE($B$3,  12 * INT(LEFT(BT74, FIND("Y", BT74)-1)) + INT(RIGHT(BT74, LEN(BT74) - FIND("Y", BT74)))), "modified_following") ))))), "")</f>
        <v>50039</v>
      </c>
      <c r="BV74" s="50" t="s">
        <v>1100</v>
      </c>
      <c r="BW74" s="50" t="s">
        <v>1101</v>
      </c>
      <c r="BX74" s="46">
        <f>_xll.BDH(BV74,$B$4,$B$3,$B$3)</f>
        <v>1.2191700000000001</v>
      </c>
      <c r="BY74" s="46">
        <f>_xll.BDH(BW74,$B$4,$B$3,$B$3)</f>
        <v>0.78472200000000003</v>
      </c>
      <c r="BZ74" s="52">
        <f>DF_ZC2(Date!$E$3,BU74,BY74,"Taux actuariels","actual/actual")</f>
        <v>1.2195048739282788E-2</v>
      </c>
      <c r="CB74" s="46"/>
      <c r="CC74" s="46"/>
      <c r="CD74" s="46"/>
      <c r="CE74" s="47"/>
      <c r="CF74" s="47"/>
      <c r="CG74" s="47"/>
      <c r="CH74" s="48"/>
      <c r="CI74" s="48"/>
      <c r="CJ74" s="46"/>
      <c r="CK74" s="49" t="s">
        <v>600</v>
      </c>
      <c r="CL74" s="52" t="s">
        <v>600</v>
      </c>
      <c r="CN74" s="50" t="s">
        <v>1093</v>
      </c>
      <c r="CO74" s="51">
        <f>IFERROR(IF(RIGHT(CN74, 1) = "D", WORKDAY($B$3, INT(LEFT(CN74, LEN(CN74)-1))),
                     IF(RIGHT(CN74, 1) = "W",Business_Day($B$3 + 7 * INT(LEFT(CN74, LEN(CN74)-1)), "modified_following"),
                     IF(RIGHT(CN74, 1) = "M",Business_Day(EDATE($B$3,  INT(LEFT(CN74, LEN(CN74)-1))), "modified_following"),
                     IF(RIGHT(CN74, 1) = "Y",Business_Day(EDATE($B$3,  12 * INT(LEFT(CN74, LEN(CN74)-1))), "modified_following"),IF(RIGHT(CN74, 1) = "Q",Business_Day(EDATE($B$3,  3*INT(LEFT(CN74, LEN(CN74)-1))), "modified_following"),
                    Business_Day(EDATE($B$3,  12 * INT(LEFT(CN74, FIND("Y", CN74)-1)) + INT(RIGHT(CN74, LEN(CN74) - FIND("Y", CN74)))), "modified_following") ))))), "")</f>
        <v>50039</v>
      </c>
      <c r="CP74" s="50" t="s">
        <v>1102</v>
      </c>
      <c r="CQ74" s="50" t="s">
        <v>1103</v>
      </c>
      <c r="CR74" s="46">
        <f>_xll.BDH(CP74,$B$4,$B$3,$B$3)</f>
        <v>1.29158</v>
      </c>
      <c r="CS74" s="46">
        <f>_xll.BDH(CQ74,$B$4,$B$3,$B$3)</f>
        <v>0.77357500000000001</v>
      </c>
      <c r="CT74" s="52">
        <f>DF_ZC2(Date!$E$3,CO74,CS74,"Taux actuariels","actual/actual")</f>
        <v>1.2919375827645352E-2</v>
      </c>
    </row>
    <row r="75" spans="3:198" x14ac:dyDescent="0.25">
      <c r="C75" s="46"/>
      <c r="D75" s="46"/>
      <c r="E75" s="46"/>
      <c r="F75" s="47"/>
      <c r="G75" s="47"/>
      <c r="H75" s="47"/>
      <c r="I75" s="48"/>
      <c r="J75" s="48"/>
      <c r="K75" s="46"/>
      <c r="L75" s="49" t="s">
        <v>600</v>
      </c>
      <c r="N75" s="50" t="s">
        <v>1104</v>
      </c>
      <c r="O75" s="51">
        <f>IFERROR(IF(RIGHT(N75, 1) = "D", WORKDAY($B$3, INT(LEFT(N75, LEN(N75)-1))),
                     IF(RIGHT(N75, 1) = "W",Business_Day($B$3 + 7 * INT(LEFT(N75, LEN(N75)-1)), "modified_following"),
                     IF(RIGHT(N75, 1) = "M",Business_Day(EDATE($B$3,  INT(LEFT(N75, LEN(N75)-1))), "modified_following"),
                     IF(RIGHT(N75, 1) = "Y",Business_Day(EDATE($B$3,  12 * INT(LEFT(N75, LEN(N75)-1))), "modified_following"),IF(RIGHT(N75, 1) = "Q",Business_Day(EDATE($B$3,  3*INT(LEFT(N75, LEN(N75)-1))), "modified_following"),
                    Business_Day(EDATE($B$3,  12 * INT(LEFT(N75, FIND("Y", N75)-1)) + INT(RIGHT(N75, LEN(N75) - FIND("Y", N75)))), "modified_following") ))))), "")</f>
        <v>50404</v>
      </c>
      <c r="P75" s="50" t="s">
        <v>1105</v>
      </c>
      <c r="Q75" s="50" t="s">
        <v>1106</v>
      </c>
      <c r="R75" s="46">
        <f>_xll.BDH(P75,$B$4,$B$3,$B$3)</f>
        <v>1.06881</v>
      </c>
      <c r="S75" s="46">
        <f>_xll.BDH(Q75,$B$4,$B$3,$B$3)</f>
        <v>0.79728699999999997</v>
      </c>
      <c r="T75" s="52">
        <f>DF_ZC2(Date!$E$3,O75,S75,"Taux actuariels","actual/actual")</f>
        <v>1.0846050159373011E-2</v>
      </c>
      <c r="W75" s="46"/>
      <c r="X75" s="46"/>
      <c r="Y75" s="46"/>
      <c r="Z75" s="47"/>
      <c r="AA75" s="47"/>
      <c r="AB75" s="47"/>
      <c r="AC75" s="48"/>
      <c r="AD75" s="48"/>
      <c r="AE75" s="46"/>
      <c r="AF75" s="49" t="s">
        <v>600</v>
      </c>
      <c r="AH75" s="50" t="s">
        <v>1104</v>
      </c>
      <c r="AI75" s="51">
        <f>IFERROR(IF(RIGHT(AH75, 1) = "D", WORKDAY($B$3, INT(LEFT(AH75, LEN(AH75)-1))),
                     IF(RIGHT(AH75, 1) = "W",Business_Day($B$3 + 7 * INT(LEFT(AH75, LEN(AH75)-1)), "modified_following"),
                     IF(RIGHT(AH75, 1) = "M",Business_Day(EDATE($B$3,  INT(LEFT(AH75, LEN(AH75)-1))), "modified_following"),
                     IF(RIGHT(AH75, 1) = "Y",Business_Day(EDATE($B$3,  12 * INT(LEFT(AH75, LEN(AH75)-1))), "modified_following"),IF(RIGHT(AH75, 1) = "Q",Business_Day(EDATE($B$3,  3*INT(LEFT(AH75, LEN(AH75)-1))), "modified_following"),
                    Business_Day(EDATE($B$3,  12 * INT(LEFT(AH75, FIND("Y", AH75)-1)) + INT(RIGHT(AH75, LEN(AH75) - FIND("Y", AH75)))), "modified_following") ))))), "")</f>
        <v>50404</v>
      </c>
      <c r="AJ75" s="50" t="s">
        <v>1107</v>
      </c>
      <c r="AK75" s="50" t="s">
        <v>1108</v>
      </c>
      <c r="AL75" s="46">
        <f>_xll.BDH(AJ75,$B$4,$B$3,$B$3)</f>
        <v>1.08043</v>
      </c>
      <c r="AM75" s="46">
        <f>_xll.BDH(AK75,$B$4,$B$3,$B$3)</f>
        <v>0.797956</v>
      </c>
      <c r="AN75" s="52">
        <f>DF_ZC2(Date!$E$3,AI75,AM75,"Taux actuariels","actual/actual")</f>
        <v>1.0805677565618232E-2</v>
      </c>
      <c r="AP75" s="46"/>
      <c r="AQ75" s="46"/>
      <c r="AR75" s="46"/>
      <c r="AS75" s="47"/>
      <c r="AT75" s="47"/>
      <c r="AU75" s="47"/>
      <c r="AV75" s="48"/>
      <c r="AW75" s="48"/>
      <c r="AX75" s="46"/>
      <c r="AY75" s="49" t="s">
        <v>600</v>
      </c>
      <c r="BA75" s="50" t="s">
        <v>1104</v>
      </c>
      <c r="BB75" s="51">
        <f>IFERROR(IF(RIGHT(BA75, 1) = "D", WORKDAY($B$3, INT(LEFT(BA75, LEN(BA75)-1))),
                     IF(RIGHT(BA75, 1) = "W",Business_Day($B$3 + 7 * INT(LEFT(BA75, LEN(BA75)-1)), "modified_following"),
                     IF(RIGHT(BA75, 1) = "M",Business_Day(EDATE($B$3,  INT(LEFT(BA75, LEN(BA75)-1))), "modified_following"),
                     IF(RIGHT(BA75, 1) = "Y",Business_Day(EDATE($B$3,  12 * INT(LEFT(BA75, LEN(BA75)-1))), "modified_following"),IF(RIGHT(BA75, 1) = "Q",Business_Day(EDATE($B$3,  3*INT(LEFT(BA75, LEN(BA75)-1))), "modified_following"),
                    Business_Day(EDATE($B$3,  12 * INT(LEFT(BA75, FIND("Y", BA75)-1)) + INT(RIGHT(BA75, LEN(BA75) - FIND("Y", BA75)))), "modified_following") ))))), "")</f>
        <v>50404</v>
      </c>
      <c r="BC75" s="50" t="s">
        <v>1109</v>
      </c>
      <c r="BD75" s="50" t="s">
        <v>1110</v>
      </c>
      <c r="BE75" s="46">
        <f>_xll.BDH(BC75,$B$4,$B$3,$B$3)</f>
        <v>1.1687400000000001</v>
      </c>
      <c r="BF75" s="46">
        <f>_xll.BDH(BD75,$B$4,$B$3,$B$3)</f>
        <v>0.78345399999999998</v>
      </c>
      <c r="BG75" s="52">
        <f>DF_ZC2(Date!$E$3,BB75,BF75,"Taux actuariels","actual/actual")</f>
        <v>1.1688887499086364E-2</v>
      </c>
      <c r="BI75" s="46"/>
      <c r="BJ75" s="46"/>
      <c r="BK75" s="46"/>
      <c r="BL75" s="47"/>
      <c r="BM75" s="47"/>
      <c r="BN75" s="47"/>
      <c r="BO75" s="48"/>
      <c r="BP75" s="48"/>
      <c r="BQ75" s="46"/>
      <c r="BR75" s="49" t="s">
        <v>600</v>
      </c>
      <c r="BT75" s="50" t="s">
        <v>1104</v>
      </c>
      <c r="BU75" s="51">
        <f>IFERROR(IF(RIGHT(BT75, 1) = "D", WORKDAY($B$3, INT(LEFT(BT75, LEN(BT75)-1))),
                     IF(RIGHT(BT75, 1) = "W",Business_Day($B$3 + 7 * INT(LEFT(BT75, LEN(BT75)-1)), "modified_following"),
                     IF(RIGHT(BT75, 1) = "M",Business_Day(EDATE($B$3,  INT(LEFT(BT75, LEN(BT75)-1))), "modified_following"),
                     IF(RIGHT(BT75, 1) = "Y",Business_Day(EDATE($B$3,  12 * INT(LEFT(BT75, LEN(BT75)-1))), "modified_following"),IF(RIGHT(BT75, 1) = "Q",Business_Day(EDATE($B$3,  3*INT(LEFT(BT75, LEN(BT75)-1))), "modified_following"),
                    Business_Day(EDATE($B$3,  12 * INT(LEFT(BT75, FIND("Y", BT75)-1)) + INT(RIGHT(BT75, LEN(BT75) - FIND("Y", BT75)))), "modified_following") ))))), "")</f>
        <v>50404</v>
      </c>
      <c r="BV75" s="50" t="s">
        <v>1111</v>
      </c>
      <c r="BW75" s="50" t="s">
        <v>1112</v>
      </c>
      <c r="BX75" s="46">
        <f>_xll.BDH(BV75,$B$4,$B$3,$B$3)</f>
        <v>1.22801</v>
      </c>
      <c r="BY75" s="46">
        <f>_xll.BDH(BW75,$B$4,$B$3,$B$3)</f>
        <v>0.77387399999999995</v>
      </c>
      <c r="BZ75" s="52">
        <f>DF_ZC2(Date!$E$3,BU75,BY75,"Taux actuariels","actual/actual")</f>
        <v>1.2281780211108595E-2</v>
      </c>
      <c r="CB75" s="46"/>
      <c r="CC75" s="46"/>
      <c r="CD75" s="46"/>
      <c r="CE75" s="47"/>
      <c r="CF75" s="47"/>
      <c r="CG75" s="47"/>
      <c r="CH75" s="48"/>
      <c r="CI75" s="48"/>
      <c r="CJ75" s="46"/>
      <c r="CK75" s="49" t="s">
        <v>600</v>
      </c>
      <c r="CL75" s="52" t="s">
        <v>600</v>
      </c>
      <c r="CN75" s="50" t="s">
        <v>1104</v>
      </c>
      <c r="CO75" s="51">
        <f>IFERROR(IF(RIGHT(CN75, 1) = "D", WORKDAY($B$3, INT(LEFT(CN75, LEN(CN75)-1))),
                     IF(RIGHT(CN75, 1) = "W",Business_Day($B$3 + 7 * INT(LEFT(CN75, LEN(CN75)-1)), "modified_following"),
                     IF(RIGHT(CN75, 1) = "M",Business_Day(EDATE($B$3,  INT(LEFT(CN75, LEN(CN75)-1))), "modified_following"),
                     IF(RIGHT(CN75, 1) = "Y",Business_Day(EDATE($B$3,  12 * INT(LEFT(CN75, LEN(CN75)-1))), "modified_following"),IF(RIGHT(CN75, 1) = "Q",Business_Day(EDATE($B$3,  3*INT(LEFT(CN75, LEN(CN75)-1))), "modified_following"),
                    Business_Day(EDATE($B$3,  12 * INT(LEFT(CN75, FIND("Y", CN75)-1)) + INT(RIGHT(CN75, LEN(CN75) - FIND("Y", CN75)))), "modified_following") ))))), "")</f>
        <v>50404</v>
      </c>
      <c r="CP75" s="50" t="s">
        <v>1113</v>
      </c>
      <c r="CQ75" s="50" t="s">
        <v>1114</v>
      </c>
      <c r="CR75" s="46">
        <f>_xll.BDH(CP75,$B$4,$B$3,$B$3)</f>
        <v>1.2983</v>
      </c>
      <c r="CS75" s="46">
        <f>_xll.BDH(CQ75,$B$4,$B$3,$B$3)</f>
        <v>0.76267499999999999</v>
      </c>
      <c r="CT75" s="52">
        <f>DF_ZC2(Date!$E$3,CO75,CS75,"Taux actuariels","actual/actual")</f>
        <v>1.2984696637009963E-2</v>
      </c>
    </row>
    <row r="76" spans="3:198" x14ac:dyDescent="0.25">
      <c r="C76" s="46"/>
      <c r="D76" s="46"/>
      <c r="E76" s="46"/>
      <c r="F76" s="47"/>
      <c r="G76" s="47"/>
      <c r="H76" s="47"/>
      <c r="I76" s="48"/>
      <c r="J76" s="48"/>
      <c r="K76" s="46"/>
      <c r="L76" s="49" t="s">
        <v>600</v>
      </c>
      <c r="N76" s="50" t="s">
        <v>1115</v>
      </c>
      <c r="O76" s="51">
        <f>IFERROR(IF(RIGHT(N76, 1) = "D", WORKDAY($B$3, INT(LEFT(N76, LEN(N76)-1))),
                     IF(RIGHT(N76, 1) = "W",Business_Day($B$3 + 7 * INT(LEFT(N76, LEN(N76)-1)), "modified_following"),
                     IF(RIGHT(N76, 1) = "M",Business_Day(EDATE($B$3,  INT(LEFT(N76, LEN(N76)-1))), "modified_following"),
                     IF(RIGHT(N76, 1) = "Y",Business_Day(EDATE($B$3,  12 * INT(LEFT(N76, LEN(N76)-1))), "modified_following"),IF(RIGHT(N76, 1) = "Q",Business_Day(EDATE($B$3,  3*INT(LEFT(N76, LEN(N76)-1))), "modified_following"),
                    Business_Day(EDATE($B$3,  12 * INT(LEFT(N76, FIND("Y", N76)-1)) + INT(RIGHT(N76, LEN(N76) - FIND("Y", N76)))), "modified_following") ))))), "")</f>
        <v>50769</v>
      </c>
      <c r="P76" s="50" t="s">
        <v>1116</v>
      </c>
      <c r="Q76" s="50" t="s">
        <v>1117</v>
      </c>
      <c r="R76" s="46">
        <f>_xll.BDH(P76,$B$4,$B$3,$B$3)</f>
        <v>1.08229</v>
      </c>
      <c r="S76" s="46">
        <f>_xll.BDH(Q76,$B$4,$B$3,$B$3)</f>
        <v>0.78641899999999998</v>
      </c>
      <c r="T76" s="52">
        <f>DF_ZC2(Date!$E$3,O76,S76,"Taux actuariels","actual/actual")</f>
        <v>1.0981022438302235E-2</v>
      </c>
      <c r="W76" s="46"/>
      <c r="X76" s="46"/>
      <c r="Y76" s="46"/>
      <c r="Z76" s="47"/>
      <c r="AA76" s="47"/>
      <c r="AB76" s="47"/>
      <c r="AC76" s="48"/>
      <c r="AD76" s="48"/>
      <c r="AE76" s="46"/>
      <c r="AF76" s="49" t="s">
        <v>600</v>
      </c>
      <c r="AH76" s="50" t="s">
        <v>1115</v>
      </c>
      <c r="AI76" s="51">
        <f>IFERROR(IF(RIGHT(AH76, 1) = "D", WORKDAY($B$3, INT(LEFT(AH76, LEN(AH76)-1))),
                     IF(RIGHT(AH76, 1) = "W",Business_Day($B$3 + 7 * INT(LEFT(AH76, LEN(AH76)-1)), "modified_following"),
                     IF(RIGHT(AH76, 1) = "M",Business_Day(EDATE($B$3,  INT(LEFT(AH76, LEN(AH76)-1))), "modified_following"),
                     IF(RIGHT(AH76, 1) = "Y",Business_Day(EDATE($B$3,  12 * INT(LEFT(AH76, LEN(AH76)-1))), "modified_following"),IF(RIGHT(AH76, 1) = "Q",Business_Day(EDATE($B$3,  3*INT(LEFT(AH76, LEN(AH76)-1))), "modified_following"),
                    Business_Day(EDATE($B$3,  12 * INT(LEFT(AH76, FIND("Y", AH76)-1)) + INT(RIGHT(AH76, LEN(AH76) - FIND("Y", AH76)))), "modified_following") ))))), "")</f>
        <v>50769</v>
      </c>
      <c r="AJ76" s="50" t="s">
        <v>1118</v>
      </c>
      <c r="AK76" s="50" t="s">
        <v>1119</v>
      </c>
      <c r="AL76" s="46">
        <f>_xll.BDH(AJ76,$B$4,$B$3,$B$3)</f>
        <v>1.09389</v>
      </c>
      <c r="AM76" s="46">
        <f>_xll.BDH(AK76,$B$4,$B$3,$B$3)</f>
        <v>0.78714099999999998</v>
      </c>
      <c r="AN76" s="52">
        <f>DF_ZC2(Date!$E$3,AI76,AM76,"Taux actuariels","actual/actual")</f>
        <v>1.0938853227147938E-2</v>
      </c>
      <c r="AP76" s="46"/>
      <c r="AQ76" s="46"/>
      <c r="AR76" s="46"/>
      <c r="AS76" s="47"/>
      <c r="AT76" s="47"/>
      <c r="AU76" s="47"/>
      <c r="AV76" s="48"/>
      <c r="AW76" s="48"/>
      <c r="AX76" s="46"/>
      <c r="AY76" s="49" t="s">
        <v>600</v>
      </c>
      <c r="BA76" s="50" t="s">
        <v>1115</v>
      </c>
      <c r="BB76" s="51">
        <f>IFERROR(IF(RIGHT(BA76, 1) = "D", WORKDAY($B$3, INT(LEFT(BA76, LEN(BA76)-1))),
                     IF(RIGHT(BA76, 1) = "W",Business_Day($B$3 + 7 * INT(LEFT(BA76, LEN(BA76)-1)), "modified_following"),
                     IF(RIGHT(BA76, 1) = "M",Business_Day(EDATE($B$3,  INT(LEFT(BA76, LEN(BA76)-1))), "modified_following"),
                     IF(RIGHT(BA76, 1) = "Y",Business_Day(EDATE($B$3,  12 * INT(LEFT(BA76, LEN(BA76)-1))), "modified_following"),IF(RIGHT(BA76, 1) = "Q",Business_Day(EDATE($B$3,  3*INT(LEFT(BA76, LEN(BA76)-1))), "modified_following"),
                    Business_Day(EDATE($B$3,  12 * INT(LEFT(BA76, FIND("Y", BA76)-1)) + INT(RIGHT(BA76, LEN(BA76) - FIND("Y", BA76)))), "modified_following") ))))), "")</f>
        <v>50769</v>
      </c>
      <c r="BC76" s="50" t="s">
        <v>1120</v>
      </c>
      <c r="BD76" s="50" t="s">
        <v>1121</v>
      </c>
      <c r="BE76" s="46">
        <f>_xll.BDH(BC76,$B$4,$B$3,$B$3)</f>
        <v>1.1767400000000001</v>
      </c>
      <c r="BF76" s="46">
        <f>_xll.BDH(BD76,$B$4,$B$3,$B$3)</f>
        <v>0.77308100000000002</v>
      </c>
      <c r="BG76" s="52">
        <f>DF_ZC2(Date!$E$3,BB76,BF76,"Taux actuariels","actual/actual")</f>
        <v>1.1767407743444869E-2</v>
      </c>
      <c r="BI76" s="46"/>
      <c r="BJ76" s="46"/>
      <c r="BK76" s="46"/>
      <c r="BL76" s="47"/>
      <c r="BM76" s="47"/>
      <c r="BN76" s="47"/>
      <c r="BO76" s="48"/>
      <c r="BP76" s="48"/>
      <c r="BQ76" s="46"/>
      <c r="BR76" s="49" t="s">
        <v>600</v>
      </c>
      <c r="BT76" s="50" t="s">
        <v>1115</v>
      </c>
      <c r="BU76" s="51">
        <f>IFERROR(IF(RIGHT(BT76, 1) = "D", WORKDAY($B$3, INT(LEFT(BT76, LEN(BT76)-1))),
                     IF(RIGHT(BT76, 1) = "W",Business_Day($B$3 + 7 * INT(LEFT(BT76, LEN(BT76)-1)), "modified_following"),
                     IF(RIGHT(BT76, 1) = "M",Business_Day(EDATE($B$3,  INT(LEFT(BT76, LEN(BT76)-1))), "modified_following"),
                     IF(RIGHT(BT76, 1) = "Y",Business_Day(EDATE($B$3,  12 * INT(LEFT(BT76, LEN(BT76)-1))), "modified_following"),IF(RIGHT(BT76, 1) = "Q",Business_Day(EDATE($B$3,  3*INT(LEFT(BT76, LEN(BT76)-1))), "modified_following"),
                    Business_Day(EDATE($B$3,  12 * INT(LEFT(BT76, FIND("Y", BT76)-1)) + INT(RIGHT(BT76, LEN(BT76) - FIND("Y", BT76)))), "modified_following") ))))), "")</f>
        <v>50769</v>
      </c>
      <c r="BV76" s="50" t="s">
        <v>1122</v>
      </c>
      <c r="BW76" s="50" t="s">
        <v>1123</v>
      </c>
      <c r="BX76" s="46">
        <f>_xll.BDH(BV76,$B$4,$B$3,$B$3)</f>
        <v>1.23658</v>
      </c>
      <c r="BY76" s="46">
        <f>_xll.BDH(BW76,$B$4,$B$3,$B$3)</f>
        <v>0.76309000000000005</v>
      </c>
      <c r="BZ76" s="52">
        <f>DF_ZC2(Date!$E$3,BU76,BY76,"Taux actuariels","actual/actual")</f>
        <v>1.2365808610682372E-2</v>
      </c>
      <c r="CB76" s="46"/>
      <c r="CC76" s="46"/>
      <c r="CD76" s="46"/>
      <c r="CE76" s="47"/>
      <c r="CF76" s="47"/>
      <c r="CG76" s="47"/>
      <c r="CH76" s="48"/>
      <c r="CI76" s="48"/>
      <c r="CJ76" s="46"/>
      <c r="CK76" s="49" t="s">
        <v>600</v>
      </c>
      <c r="CL76" s="52" t="s">
        <v>600</v>
      </c>
      <c r="CN76" s="50" t="s">
        <v>1115</v>
      </c>
      <c r="CO76" s="51">
        <f>IFERROR(IF(RIGHT(CN76, 1) = "D", WORKDAY($B$3, INT(LEFT(CN76, LEN(CN76)-1))),
                     IF(RIGHT(CN76, 1) = "W",Business_Day($B$3 + 7 * INT(LEFT(CN76, LEN(CN76)-1)), "modified_following"),
                     IF(RIGHT(CN76, 1) = "M",Business_Day(EDATE($B$3,  INT(LEFT(CN76, LEN(CN76)-1))), "modified_following"),
                     IF(RIGHT(CN76, 1) = "Y",Business_Day(EDATE($B$3,  12 * INT(LEFT(CN76, LEN(CN76)-1))), "modified_following"),IF(RIGHT(CN76, 1) = "Q",Business_Day(EDATE($B$3,  3*INT(LEFT(CN76, LEN(CN76)-1))), "modified_following"),
                    Business_Day(EDATE($B$3,  12 * INT(LEFT(CN76, FIND("Y", CN76)-1)) + INT(RIGHT(CN76, LEN(CN76) - FIND("Y", CN76)))), "modified_following") ))))), "")</f>
        <v>50769</v>
      </c>
      <c r="CP76" s="50" t="s">
        <v>1124</v>
      </c>
      <c r="CQ76" s="50" t="s">
        <v>1125</v>
      </c>
      <c r="CR76" s="46">
        <f>_xll.BDH(CP76,$B$4,$B$3,$B$3)</f>
        <v>1.30477</v>
      </c>
      <c r="CS76" s="46">
        <f>_xll.BDH(CQ76,$B$4,$B$3,$B$3)</f>
        <v>0.75186900000000001</v>
      </c>
      <c r="CT76" s="52">
        <f>DF_ZC2(Date!$E$3,CO76,CS76,"Taux actuariels","actual/actual")</f>
        <v>1.3047723118845944E-2</v>
      </c>
    </row>
    <row r="77" spans="3:198" x14ac:dyDescent="0.25">
      <c r="C77" s="46"/>
      <c r="D77" s="46"/>
      <c r="E77" s="46"/>
      <c r="F77" s="47"/>
      <c r="G77" s="47"/>
      <c r="H77" s="47"/>
      <c r="I77" s="48"/>
      <c r="J77" s="48"/>
      <c r="K77" s="46"/>
      <c r="L77" s="49" t="s">
        <v>600</v>
      </c>
      <c r="N77" s="50" t="s">
        <v>1126</v>
      </c>
      <c r="O77" s="51">
        <f>IFERROR(IF(RIGHT(N77, 1) = "D", WORKDAY($B$3, INT(LEFT(N77, LEN(N77)-1))),
                     IF(RIGHT(N77, 1) = "W",Business_Day($B$3 + 7 * INT(LEFT(N77, LEN(N77)-1)), "modified_following"),
                     IF(RIGHT(N77, 1) = "M",Business_Day(EDATE($B$3,  INT(LEFT(N77, LEN(N77)-1))), "modified_following"),
                     IF(RIGHT(N77, 1) = "Y",Business_Day(EDATE($B$3,  12 * INT(LEFT(N77, LEN(N77)-1))), "modified_following"),IF(RIGHT(N77, 1) = "Q",Business_Day(EDATE($B$3,  3*INT(LEFT(N77, LEN(N77)-1))), "modified_following"),
                    Business_Day(EDATE($B$3,  12 * INT(LEFT(N77, FIND("Y", N77)-1)) + INT(RIGHT(N77, LEN(N77) - FIND("Y", N77)))), "modified_following") ))))), "")</f>
        <v>51134</v>
      </c>
      <c r="P77" s="50" t="s">
        <v>1127</v>
      </c>
      <c r="Q77" s="50" t="s">
        <v>1128</v>
      </c>
      <c r="R77" s="46">
        <f>_xll.BDH(P77,$B$4,$B$3,$B$3)</f>
        <v>1.0954299999999999</v>
      </c>
      <c r="S77" s="46">
        <f>_xll.BDH(Q77,$B$4,$B$3,$B$3)</f>
        <v>0.77552600000000005</v>
      </c>
      <c r="T77" s="52">
        <f>DF_ZC2(Date!$E$3,O77,S77,"Taux actuariels","actual/actual")</f>
        <v>1.1114087446439491E-2</v>
      </c>
      <c r="W77" s="46"/>
      <c r="X77" s="46"/>
      <c r="Y77" s="46"/>
      <c r="Z77" s="47"/>
      <c r="AA77" s="47"/>
      <c r="AB77" s="47"/>
      <c r="AC77" s="48"/>
      <c r="AD77" s="48"/>
      <c r="AE77" s="46"/>
      <c r="AF77" s="49" t="s">
        <v>600</v>
      </c>
      <c r="AH77" s="50" t="s">
        <v>1126</v>
      </c>
      <c r="AI77" s="51">
        <f>IFERROR(IF(RIGHT(AH77, 1) = "D", WORKDAY($B$3, INT(LEFT(AH77, LEN(AH77)-1))),
                     IF(RIGHT(AH77, 1) = "W",Business_Day($B$3 + 7 * INT(LEFT(AH77, LEN(AH77)-1)), "modified_following"),
                     IF(RIGHT(AH77, 1) = "M",Business_Day(EDATE($B$3,  INT(LEFT(AH77, LEN(AH77)-1))), "modified_following"),
                     IF(RIGHT(AH77, 1) = "Y",Business_Day(EDATE($B$3,  12 * INT(LEFT(AH77, LEN(AH77)-1))), "modified_following"),IF(RIGHT(AH77, 1) = "Q",Business_Day(EDATE($B$3,  3*INT(LEFT(AH77, LEN(AH77)-1))), "modified_following"),
                    Business_Day(EDATE($B$3,  12 * INT(LEFT(AH77, FIND("Y", AH77)-1)) + INT(RIGHT(AH77, LEN(AH77) - FIND("Y", AH77)))), "modified_following") ))))), "")</f>
        <v>51134</v>
      </c>
      <c r="AJ77" s="50" t="s">
        <v>1129</v>
      </c>
      <c r="AK77" s="50" t="s">
        <v>1130</v>
      </c>
      <c r="AL77" s="46">
        <f>_xll.BDH(AJ77,$B$4,$B$3,$B$3)</f>
        <v>1.10701</v>
      </c>
      <c r="AM77" s="46">
        <f>_xll.BDH(AK77,$B$4,$B$3,$B$3)</f>
        <v>0.77630200000000005</v>
      </c>
      <c r="AN77" s="52">
        <f>DF_ZC2(Date!$E$3,AI77,AM77,"Taux actuariels","actual/actual")</f>
        <v>1.1070122015417239E-2</v>
      </c>
      <c r="AP77" s="46"/>
      <c r="AQ77" s="46"/>
      <c r="AR77" s="46"/>
      <c r="AS77" s="47"/>
      <c r="AT77" s="47"/>
      <c r="AU77" s="47"/>
      <c r="AV77" s="48"/>
      <c r="AW77" s="48"/>
      <c r="AX77" s="46"/>
      <c r="AY77" s="49" t="s">
        <v>600</v>
      </c>
      <c r="BA77" s="50" t="s">
        <v>1126</v>
      </c>
      <c r="BB77" s="51">
        <f>IFERROR(IF(RIGHT(BA77, 1) = "D", WORKDAY($B$3, INT(LEFT(BA77, LEN(BA77)-1))),
                     IF(RIGHT(BA77, 1) = "W",Business_Day($B$3 + 7 * INT(LEFT(BA77, LEN(BA77)-1)), "modified_following"),
                     IF(RIGHT(BA77, 1) = "M",Business_Day(EDATE($B$3,  INT(LEFT(BA77, LEN(BA77)-1))), "modified_following"),
                     IF(RIGHT(BA77, 1) = "Y",Business_Day(EDATE($B$3,  12 * INT(LEFT(BA77, LEN(BA77)-1))), "modified_following"),IF(RIGHT(BA77, 1) = "Q",Business_Day(EDATE($B$3,  3*INT(LEFT(BA77, LEN(BA77)-1))), "modified_following"),
                    Business_Day(EDATE($B$3,  12 * INT(LEFT(BA77, FIND("Y", BA77)-1)) + INT(RIGHT(BA77, LEN(BA77) - FIND("Y", BA77)))), "modified_following") ))))), "")</f>
        <v>51134</v>
      </c>
      <c r="BC77" s="50" t="s">
        <v>1131</v>
      </c>
      <c r="BD77" s="50" t="s">
        <v>1132</v>
      </c>
      <c r="BE77" s="46">
        <f>_xll.BDH(BC77,$B$4,$B$3,$B$3)</f>
        <v>1.18452</v>
      </c>
      <c r="BF77" s="46">
        <f>_xll.BDH(BD77,$B$4,$B$3,$B$3)</f>
        <v>0.76273899999999994</v>
      </c>
      <c r="BG77" s="52">
        <f>DF_ZC2(Date!$E$3,BB77,BF77,"Taux actuariels","actual/actual")</f>
        <v>1.1845238463680463E-2</v>
      </c>
      <c r="BI77" s="46"/>
      <c r="BJ77" s="46"/>
      <c r="BK77" s="46"/>
      <c r="BL77" s="47"/>
      <c r="BM77" s="47"/>
      <c r="BN77" s="47"/>
      <c r="BO77" s="48"/>
      <c r="BP77" s="48"/>
      <c r="BQ77" s="46"/>
      <c r="BR77" s="49" t="s">
        <v>600</v>
      </c>
      <c r="BT77" s="50" t="s">
        <v>1126</v>
      </c>
      <c r="BU77" s="51">
        <f>IFERROR(IF(RIGHT(BT77, 1) = "D", WORKDAY($B$3, INT(LEFT(BT77, LEN(BT77)-1))),
                     IF(RIGHT(BT77, 1) = "W",Business_Day($B$3 + 7 * INT(LEFT(BT77, LEN(BT77)-1)), "modified_following"),
                     IF(RIGHT(BT77, 1) = "M",Business_Day(EDATE($B$3,  INT(LEFT(BT77, LEN(BT77)-1))), "modified_following"),
                     IF(RIGHT(BT77, 1) = "Y",Business_Day(EDATE($B$3,  12 * INT(LEFT(BT77, LEN(BT77)-1))), "modified_following"),IF(RIGHT(BT77, 1) = "Q",Business_Day(EDATE($B$3,  3*INT(LEFT(BT77, LEN(BT77)-1))), "modified_following"),
                    Business_Day(EDATE($B$3,  12 * INT(LEFT(BT77, FIND("Y", BT77)-1)) + INT(RIGHT(BT77, LEN(BT77) - FIND("Y", BT77)))), "modified_following") ))))), "")</f>
        <v>51134</v>
      </c>
      <c r="BV77" s="50" t="s">
        <v>1133</v>
      </c>
      <c r="BW77" s="50" t="s">
        <v>1134</v>
      </c>
      <c r="BX77" s="46">
        <f>_xll.BDH(BV77,$B$4,$B$3,$B$3)</f>
        <v>1.2448900000000001</v>
      </c>
      <c r="BY77" s="46">
        <f>_xll.BDH(BW77,$B$4,$B$3,$B$3)</f>
        <v>0.75234800000000002</v>
      </c>
      <c r="BZ77" s="52">
        <f>DF_ZC2(Date!$E$3,BU77,BY77,"Taux actuariels","actual/actual")</f>
        <v>1.2448870981956794E-2</v>
      </c>
      <c r="CB77" s="46"/>
      <c r="CC77" s="46"/>
      <c r="CD77" s="46"/>
      <c r="CE77" s="47"/>
      <c r="CF77" s="47"/>
      <c r="CG77" s="47"/>
      <c r="CH77" s="48"/>
      <c r="CI77" s="48"/>
      <c r="CJ77" s="46"/>
      <c r="CK77" s="49" t="s">
        <v>600</v>
      </c>
      <c r="CL77" s="52" t="s">
        <v>600</v>
      </c>
      <c r="CN77" s="50" t="s">
        <v>1126</v>
      </c>
      <c r="CO77" s="51">
        <f>IFERROR(IF(RIGHT(CN77, 1) = "D", WORKDAY($B$3, INT(LEFT(CN77, LEN(CN77)-1))),
                     IF(RIGHT(CN77, 1) = "W",Business_Day($B$3 + 7 * INT(LEFT(CN77, LEN(CN77)-1)), "modified_following"),
                     IF(RIGHT(CN77, 1) = "M",Business_Day(EDATE($B$3,  INT(LEFT(CN77, LEN(CN77)-1))), "modified_following"),
                     IF(RIGHT(CN77, 1) = "Y",Business_Day(EDATE($B$3,  12 * INT(LEFT(CN77, LEN(CN77)-1))), "modified_following"),IF(RIGHT(CN77, 1) = "Q",Business_Day(EDATE($B$3,  3*INT(LEFT(CN77, LEN(CN77)-1))), "modified_following"),
                    Business_Day(EDATE($B$3,  12 * INT(LEFT(CN77, FIND("Y", CN77)-1)) + INT(RIGHT(CN77, LEN(CN77) - FIND("Y", CN77)))), "modified_following") ))))), "")</f>
        <v>51134</v>
      </c>
      <c r="CP77" s="50" t="s">
        <v>1135</v>
      </c>
      <c r="CQ77" s="50" t="s">
        <v>1136</v>
      </c>
      <c r="CR77" s="46">
        <f>_xll.BDH(CP77,$B$4,$B$3,$B$3)</f>
        <v>1.3110200000000001</v>
      </c>
      <c r="CS77" s="46">
        <f>_xll.BDH(CQ77,$B$4,$B$3,$B$3)</f>
        <v>0.74113300000000004</v>
      </c>
      <c r="CT77" s="52">
        <f>DF_ZC2(Date!$E$3,CO77,CS77,"Taux actuariels","actual/actual")</f>
        <v>1.3110211431254681E-2</v>
      </c>
    </row>
    <row r="78" spans="3:198" x14ac:dyDescent="0.25">
      <c r="C78" s="46"/>
      <c r="D78" s="46"/>
      <c r="E78" s="46"/>
      <c r="F78" s="47"/>
      <c r="G78" s="47"/>
      <c r="H78" s="47"/>
      <c r="I78" s="48"/>
      <c r="J78" s="48"/>
      <c r="K78" s="46"/>
      <c r="L78" s="49" t="s">
        <v>600</v>
      </c>
      <c r="N78" s="50" t="s">
        <v>1137</v>
      </c>
      <c r="O78" s="51">
        <f>IFERROR(IF(RIGHT(N78, 1) = "D", WORKDAY($B$3, INT(LEFT(N78, LEN(N78)-1))),
                     IF(RIGHT(N78, 1) = "W",Business_Day($B$3 + 7 * INT(LEFT(N78, LEN(N78)-1)), "modified_following"),
                     IF(RIGHT(N78, 1) = "M",Business_Day(EDATE($B$3,  INT(LEFT(N78, LEN(N78)-1))), "modified_following"),
                     IF(RIGHT(N78, 1) = "Y",Business_Day(EDATE($B$3,  12 * INT(LEFT(N78, LEN(N78)-1))), "modified_following"),IF(RIGHT(N78, 1) = "Q",Business_Day(EDATE($B$3,  3*INT(LEFT(N78, LEN(N78)-1))), "modified_following"),
                    Business_Day(EDATE($B$3,  12 * INT(LEFT(N78, FIND("Y", N78)-1)) + INT(RIGHT(N78, LEN(N78) - FIND("Y", N78)))), "modified_following") ))))), "")</f>
        <v>51501</v>
      </c>
      <c r="P78" s="50" t="s">
        <v>1138</v>
      </c>
      <c r="Q78" s="50" t="s">
        <v>1139</v>
      </c>
      <c r="R78" s="46">
        <f>_xll.BDH(P78,$B$4,$B$3,$B$3)</f>
        <v>1.10825</v>
      </c>
      <c r="S78" s="46">
        <f>_xll.BDH(Q78,$B$4,$B$3,$B$3)</f>
        <v>0.76461900000000005</v>
      </c>
      <c r="T78" s="52">
        <f>DF_ZC2(Date!$E$3,O78,S78,"Taux actuariels","actual/actual")</f>
        <v>1.1243869885627422E-2</v>
      </c>
      <c r="W78" s="46"/>
      <c r="X78" s="46"/>
      <c r="Y78" s="46"/>
      <c r="Z78" s="47"/>
      <c r="AA78" s="47"/>
      <c r="AB78" s="47"/>
      <c r="AC78" s="48"/>
      <c r="AD78" s="48"/>
      <c r="AE78" s="46"/>
      <c r="AF78" s="49" t="s">
        <v>600</v>
      </c>
      <c r="AH78" s="50" t="s">
        <v>1137</v>
      </c>
      <c r="AI78" s="51">
        <f>IFERROR(IF(RIGHT(AH78, 1) = "D", WORKDAY($B$3, INT(LEFT(AH78, LEN(AH78)-1))),
                     IF(RIGHT(AH78, 1) = "W",Business_Day($B$3 + 7 * INT(LEFT(AH78, LEN(AH78)-1)), "modified_following"),
                     IF(RIGHT(AH78, 1) = "M",Business_Day(EDATE($B$3,  INT(LEFT(AH78, LEN(AH78)-1))), "modified_following"),
                     IF(RIGHT(AH78, 1) = "Y",Business_Day(EDATE($B$3,  12 * INT(LEFT(AH78, LEN(AH78)-1))), "modified_following"),IF(RIGHT(AH78, 1) = "Q",Business_Day(EDATE($B$3,  3*INT(LEFT(AH78, LEN(AH78)-1))), "modified_following"),
                    Business_Day(EDATE($B$3,  12 * INT(LEFT(AH78, FIND("Y", AH78)-1)) + INT(RIGHT(AH78, LEN(AH78) - FIND("Y", AH78)))), "modified_following") ))))), "")</f>
        <v>51501</v>
      </c>
      <c r="AJ78" s="50" t="s">
        <v>1140</v>
      </c>
      <c r="AK78" s="50" t="s">
        <v>1141</v>
      </c>
      <c r="AL78" s="46">
        <f>_xll.BDH(AJ78,$B$4,$B$3,$B$3)</f>
        <v>1.1199399999999999</v>
      </c>
      <c r="AM78" s="46">
        <f>_xll.BDH(AK78,$B$4,$B$3,$B$3)</f>
        <v>0.76544999999999996</v>
      </c>
      <c r="AN78" s="52">
        <f>DF_ZC2(Date!$E$3,AI78,AM78,"Taux actuariels","actual/actual")</f>
        <v>1.1198107838854332E-2</v>
      </c>
      <c r="AP78" s="46"/>
      <c r="AQ78" s="46"/>
      <c r="AR78" s="46"/>
      <c r="AS78" s="47"/>
      <c r="AT78" s="47"/>
      <c r="AU78" s="47"/>
      <c r="AV78" s="48"/>
      <c r="AW78" s="48"/>
      <c r="AX78" s="46"/>
      <c r="AY78" s="49" t="s">
        <v>600</v>
      </c>
      <c r="BA78" s="50" t="s">
        <v>1137</v>
      </c>
      <c r="BB78" s="51">
        <f>IFERROR(IF(RIGHT(BA78, 1) = "D", WORKDAY($B$3, INT(LEFT(BA78, LEN(BA78)-1))),
                     IF(RIGHT(BA78, 1) = "W",Business_Day($B$3 + 7 * INT(LEFT(BA78, LEN(BA78)-1)), "modified_following"),
                     IF(RIGHT(BA78, 1) = "M",Business_Day(EDATE($B$3,  INT(LEFT(BA78, LEN(BA78)-1))), "modified_following"),
                     IF(RIGHT(BA78, 1) = "Y",Business_Day(EDATE($B$3,  12 * INT(LEFT(BA78, LEN(BA78)-1))), "modified_following"),IF(RIGHT(BA78, 1) = "Q",Business_Day(EDATE($B$3,  3*INT(LEFT(BA78, LEN(BA78)-1))), "modified_following"),
                    Business_Day(EDATE($B$3,  12 * INT(LEFT(BA78, FIND("Y", BA78)-1)) + INT(RIGHT(BA78, LEN(BA78) - FIND("Y", BA78)))), "modified_following") ))))), "")</f>
        <v>51501</v>
      </c>
      <c r="BC78" s="50" t="s">
        <v>1142</v>
      </c>
      <c r="BD78" s="50" t="s">
        <v>1143</v>
      </c>
      <c r="BE78" s="46">
        <f>_xll.BDH(BC78,$B$4,$B$3,$B$3)</f>
        <v>1.1922200000000001</v>
      </c>
      <c r="BF78" s="46">
        <f>_xll.BDH(BD78,$B$4,$B$3,$B$3)</f>
        <v>0.75243599999999999</v>
      </c>
      <c r="BG78" s="52">
        <f>DF_ZC2(Date!$E$3,BB78,BF78,"Taux actuariels","actual/actual")</f>
        <v>1.1920782779327288E-2</v>
      </c>
      <c r="BI78" s="46"/>
      <c r="BJ78" s="46"/>
      <c r="BK78" s="46"/>
      <c r="BL78" s="47"/>
      <c r="BM78" s="47"/>
      <c r="BN78" s="47"/>
      <c r="BO78" s="48"/>
      <c r="BP78" s="48"/>
      <c r="BQ78" s="46"/>
      <c r="BR78" s="49" t="s">
        <v>600</v>
      </c>
      <c r="BT78" s="50" t="s">
        <v>1137</v>
      </c>
      <c r="BU78" s="51">
        <f>IFERROR(IF(RIGHT(BT78, 1) = "D", WORKDAY($B$3, INT(LEFT(BT78, LEN(BT78)-1))),
                     IF(RIGHT(BT78, 1) = "W",Business_Day($B$3 + 7 * INT(LEFT(BT78, LEN(BT78)-1)), "modified_following"),
                     IF(RIGHT(BT78, 1) = "M",Business_Day(EDATE($B$3,  INT(LEFT(BT78, LEN(BT78)-1))), "modified_following"),
                     IF(RIGHT(BT78, 1) = "Y",Business_Day(EDATE($B$3,  12 * INT(LEFT(BT78, LEN(BT78)-1))), "modified_following"),IF(RIGHT(BT78, 1) = "Q",Business_Day(EDATE($B$3,  3*INT(LEFT(BT78, LEN(BT78)-1))), "modified_following"),
                    Business_Day(EDATE($B$3,  12 * INT(LEFT(BT78, FIND("Y", BT78)-1)) + INT(RIGHT(BT78, LEN(BT78) - FIND("Y", BT78)))), "modified_following") ))))), "")</f>
        <v>51501</v>
      </c>
      <c r="BV78" s="50" t="s">
        <v>1144</v>
      </c>
      <c r="BW78" s="50" t="s">
        <v>1145</v>
      </c>
      <c r="BX78" s="46">
        <f>_xll.BDH(BV78,$B$4,$B$3,$B$3)</f>
        <v>1.25309</v>
      </c>
      <c r="BY78" s="46">
        <f>_xll.BDH(BW78,$B$4,$B$3,$B$3)</f>
        <v>0.74165400000000004</v>
      </c>
      <c r="BZ78" s="52">
        <f>DF_ZC2(Date!$E$3,BU78,BY78,"Taux actuariels","actual/actual")</f>
        <v>1.2529445240751391E-2</v>
      </c>
      <c r="CB78" s="46"/>
      <c r="CC78" s="46"/>
      <c r="CD78" s="46"/>
      <c r="CE78" s="47"/>
      <c r="CF78" s="47"/>
      <c r="CG78" s="47"/>
      <c r="CH78" s="48"/>
      <c r="CI78" s="48"/>
      <c r="CJ78" s="46"/>
      <c r="CK78" s="49" t="s">
        <v>600</v>
      </c>
      <c r="CL78" s="52" t="s">
        <v>600</v>
      </c>
      <c r="CN78" s="50" t="s">
        <v>1137</v>
      </c>
      <c r="CO78" s="51">
        <f>IFERROR(IF(RIGHT(CN78, 1) = "D", WORKDAY($B$3, INT(LEFT(CN78, LEN(CN78)-1))),
                     IF(RIGHT(CN78, 1) = "W",Business_Day($B$3 + 7 * INT(LEFT(CN78, LEN(CN78)-1)), "modified_following"),
                     IF(RIGHT(CN78, 1) = "M",Business_Day(EDATE($B$3,  INT(LEFT(CN78, LEN(CN78)-1))), "modified_following"),
                     IF(RIGHT(CN78, 1) = "Y",Business_Day(EDATE($B$3,  12 * INT(LEFT(CN78, LEN(CN78)-1))), "modified_following"),IF(RIGHT(CN78, 1) = "Q",Business_Day(EDATE($B$3,  3*INT(LEFT(CN78, LEN(CN78)-1))), "modified_following"),
                    Business_Day(EDATE($B$3,  12 * INT(LEFT(CN78, FIND("Y", CN78)-1)) + INT(RIGHT(CN78, LEN(CN78) - FIND("Y", CN78)))), "modified_following") ))))), "")</f>
        <v>51501</v>
      </c>
      <c r="CP78" s="50" t="s">
        <v>1146</v>
      </c>
      <c r="CQ78" s="50" t="s">
        <v>1147</v>
      </c>
      <c r="CR78" s="46">
        <f>_xll.BDH(CP78,$B$4,$B$3,$B$3)</f>
        <v>1.31721</v>
      </c>
      <c r="CS78" s="46">
        <f>_xll.BDH(CQ78,$B$4,$B$3,$B$3)</f>
        <v>0.73047200000000001</v>
      </c>
      <c r="CT78" s="52">
        <f>DF_ZC2(Date!$E$3,CO78,CS78,"Taux actuariels","actual/actual")</f>
        <v>1.3170503174765757E-2</v>
      </c>
    </row>
    <row r="79" spans="3:198" x14ac:dyDescent="0.25">
      <c r="C79" s="46"/>
      <c r="D79" s="46"/>
      <c r="E79" s="46"/>
      <c r="F79" s="47"/>
      <c r="G79" s="47"/>
      <c r="H79" s="47"/>
      <c r="I79" s="48"/>
      <c r="J79" s="48"/>
      <c r="K79" s="46"/>
      <c r="L79" s="49" t="s">
        <v>600</v>
      </c>
      <c r="N79" s="50" t="s">
        <v>1148</v>
      </c>
      <c r="O79" s="51">
        <f>IFERROR(IF(RIGHT(N79, 1) = "D", WORKDAY($B$3, INT(LEFT(N79, LEN(N79)-1))),
                     IF(RIGHT(N79, 1) = "W",Business_Day($B$3 + 7 * INT(LEFT(N79, LEN(N79)-1)), "modified_following"),
                     IF(RIGHT(N79, 1) = "M",Business_Day(EDATE($B$3,  INT(LEFT(N79, LEN(N79)-1))), "modified_following"),
                     IF(RIGHT(N79, 1) = "Y",Business_Day(EDATE($B$3,  12 * INT(LEFT(N79, LEN(N79)-1))), "modified_following"),IF(RIGHT(N79, 1) = "Q",Business_Day(EDATE($B$3,  3*INT(LEFT(N79, LEN(N79)-1))), "modified_following"),
                    Business_Day(EDATE($B$3,  12 * INT(LEFT(N79, FIND("Y", N79)-1)) + INT(RIGHT(N79, LEN(N79) - FIND("Y", N79)))), "modified_following") ))))), "")</f>
        <v>51865</v>
      </c>
      <c r="P79" s="50" t="s">
        <v>1149</v>
      </c>
      <c r="Q79" s="50" t="s">
        <v>1150</v>
      </c>
      <c r="R79" s="46">
        <f>_xll.BDH(P79,$B$4,$B$3,$B$3)</f>
        <v>1.1209500000000001</v>
      </c>
      <c r="S79" s="46">
        <f>_xll.BDH(Q79,$B$4,$B$3,$B$3)</f>
        <v>0.75371200000000005</v>
      </c>
      <c r="T79" s="52">
        <f>DF_ZC2(Date!$E$3,O79,S79,"Taux actuariels","actual/actual")</f>
        <v>1.1374002278235817E-2</v>
      </c>
      <c r="W79" s="46"/>
      <c r="X79" s="46"/>
      <c r="Y79" s="46"/>
      <c r="Z79" s="47"/>
      <c r="AA79" s="47"/>
      <c r="AB79" s="47"/>
      <c r="AC79" s="48"/>
      <c r="AD79" s="48"/>
      <c r="AE79" s="46"/>
      <c r="AF79" s="49" t="s">
        <v>600</v>
      </c>
      <c r="AH79" s="50" t="s">
        <v>1148</v>
      </c>
      <c r="AI79" s="51">
        <f>IFERROR(IF(RIGHT(AH79, 1) = "D", WORKDAY($B$3, INT(LEFT(AH79, LEN(AH79)-1))),
                     IF(RIGHT(AH79, 1) = "W",Business_Day($B$3 + 7 * INT(LEFT(AH79, LEN(AH79)-1)), "modified_following"),
                     IF(RIGHT(AH79, 1) = "M",Business_Day(EDATE($B$3,  INT(LEFT(AH79, LEN(AH79)-1))), "modified_following"),
                     IF(RIGHT(AH79, 1) = "Y",Business_Day(EDATE($B$3,  12 * INT(LEFT(AH79, LEN(AH79)-1))), "modified_following"),IF(RIGHT(AH79, 1) = "Q",Business_Day(EDATE($B$3,  3*INT(LEFT(AH79, LEN(AH79)-1))), "modified_following"),
                    Business_Day(EDATE($B$3,  12 * INT(LEFT(AH79, FIND("Y", AH79)-1)) + INT(RIGHT(AH79, LEN(AH79) - FIND("Y", AH79)))), "modified_following") ))))), "")</f>
        <v>51865</v>
      </c>
      <c r="AJ79" s="50" t="s">
        <v>1151</v>
      </c>
      <c r="AK79" s="50" t="s">
        <v>1152</v>
      </c>
      <c r="AL79" s="46">
        <f>_xll.BDH(AJ79,$B$4,$B$3,$B$3)</f>
        <v>1.1323400000000001</v>
      </c>
      <c r="AM79" s="46">
        <f>_xll.BDH(AK79,$B$4,$B$3,$B$3)</f>
        <v>0.75465499999999996</v>
      </c>
      <c r="AN79" s="52">
        <f>DF_ZC2(Date!$E$3,AI79,AM79,"Taux actuariels","actual/actual")</f>
        <v>1.1323420289639285E-2</v>
      </c>
      <c r="AP79" s="46"/>
      <c r="AQ79" s="46"/>
      <c r="AR79" s="46"/>
      <c r="AS79" s="47"/>
      <c r="AT79" s="47"/>
      <c r="AU79" s="47"/>
      <c r="AV79" s="48"/>
      <c r="AW79" s="48"/>
      <c r="AX79" s="46"/>
      <c r="AY79" s="49" t="s">
        <v>600</v>
      </c>
      <c r="BA79" s="50" t="s">
        <v>1148</v>
      </c>
      <c r="BB79" s="51">
        <f>IFERROR(IF(RIGHT(BA79, 1) = "D", WORKDAY($B$3, INT(LEFT(BA79, LEN(BA79)-1))),
                     IF(RIGHT(BA79, 1) = "W",Business_Day($B$3 + 7 * INT(LEFT(BA79, LEN(BA79)-1)), "modified_following"),
                     IF(RIGHT(BA79, 1) = "M",Business_Day(EDATE($B$3,  INT(LEFT(BA79, LEN(BA79)-1))), "modified_following"),
                     IF(RIGHT(BA79, 1) = "Y",Business_Day(EDATE($B$3,  12 * INT(LEFT(BA79, LEN(BA79)-1))), "modified_following"),IF(RIGHT(BA79, 1) = "Q",Business_Day(EDATE($B$3,  3*INT(LEFT(BA79, LEN(BA79)-1))), "modified_following"),
                    Business_Day(EDATE($B$3,  12 * INT(LEFT(BA79, FIND("Y", BA79)-1)) + INT(RIGHT(BA79, LEN(BA79) - FIND("Y", BA79)))), "modified_following") ))))), "")</f>
        <v>51865</v>
      </c>
      <c r="BC79" s="50" t="s">
        <v>1153</v>
      </c>
      <c r="BD79" s="50" t="s">
        <v>1154</v>
      </c>
      <c r="BE79" s="46">
        <f>_xll.BDH(BC79,$B$4,$B$3,$B$3)</f>
        <v>1.1995100000000001</v>
      </c>
      <c r="BF79" s="46">
        <f>_xll.BDH(BD79,$B$4,$B$3,$B$3)</f>
        <v>0.742232</v>
      </c>
      <c r="BG79" s="52">
        <f>DF_ZC2(Date!$E$3,BB79,BF79,"Taux actuariels","actual/actual")</f>
        <v>1.1995115010976054E-2</v>
      </c>
      <c r="BI79" s="46"/>
      <c r="BJ79" s="46"/>
      <c r="BK79" s="46"/>
      <c r="BL79" s="47"/>
      <c r="BM79" s="47"/>
      <c r="BN79" s="47"/>
      <c r="BO79" s="48"/>
      <c r="BP79" s="48"/>
      <c r="BQ79" s="46"/>
      <c r="BR79" s="49" t="s">
        <v>600</v>
      </c>
      <c r="BT79" s="50" t="s">
        <v>1148</v>
      </c>
      <c r="BU79" s="51">
        <f>IFERROR(IF(RIGHT(BT79, 1) = "D", WORKDAY($B$3, INT(LEFT(BT79, LEN(BT79)-1))),
                     IF(RIGHT(BT79, 1) = "W",Business_Day($B$3 + 7 * INT(LEFT(BT79, LEN(BT79)-1)), "modified_following"),
                     IF(RIGHT(BT79, 1) = "M",Business_Day(EDATE($B$3,  INT(LEFT(BT79, LEN(BT79)-1))), "modified_following"),
                     IF(RIGHT(BT79, 1) = "Y",Business_Day(EDATE($B$3,  12 * INT(LEFT(BT79, LEN(BT79)-1))), "modified_following"),IF(RIGHT(BT79, 1) = "Q",Business_Day(EDATE($B$3,  3*INT(LEFT(BT79, LEN(BT79)-1))), "modified_following"),
                    Business_Day(EDATE($B$3,  12 * INT(LEFT(BT79, FIND("Y", BT79)-1)) + INT(RIGHT(BT79, LEN(BT79) - FIND("Y", BT79)))), "modified_following") ))))), "")</f>
        <v>51865</v>
      </c>
      <c r="BV79" s="50" t="s">
        <v>1155</v>
      </c>
      <c r="BW79" s="50" t="s">
        <v>1156</v>
      </c>
      <c r="BX79" s="46">
        <f>_xll.BDH(BV79,$B$4,$B$3,$B$3)</f>
        <v>1.26085</v>
      </c>
      <c r="BY79" s="46">
        <f>_xll.BDH(BW79,$B$4,$B$3,$B$3)</f>
        <v>0.731074</v>
      </c>
      <c r="BZ79" s="52">
        <f>DF_ZC2(Date!$E$3,BU79,BY79,"Taux actuariels","actual/actual")</f>
        <v>1.2608455930120277E-2</v>
      </c>
      <c r="CB79" s="46"/>
      <c r="CC79" s="46"/>
      <c r="CD79" s="46"/>
      <c r="CE79" s="47"/>
      <c r="CF79" s="47"/>
      <c r="CG79" s="47"/>
      <c r="CH79" s="48"/>
      <c r="CI79" s="48"/>
      <c r="CJ79" s="46"/>
      <c r="CK79" s="49" t="s">
        <v>600</v>
      </c>
      <c r="CL79" s="52" t="s">
        <v>600</v>
      </c>
      <c r="CN79" s="50" t="s">
        <v>1148</v>
      </c>
      <c r="CO79" s="51">
        <f>IFERROR(IF(RIGHT(CN79, 1) = "D", WORKDAY($B$3, INT(LEFT(CN79, LEN(CN79)-1))),
                     IF(RIGHT(CN79, 1) = "W",Business_Day($B$3 + 7 * INT(LEFT(CN79, LEN(CN79)-1)), "modified_following"),
                     IF(RIGHT(CN79, 1) = "M",Business_Day(EDATE($B$3,  INT(LEFT(CN79, LEN(CN79)-1))), "modified_following"),
                     IF(RIGHT(CN79, 1) = "Y",Business_Day(EDATE($B$3,  12 * INT(LEFT(CN79, LEN(CN79)-1))), "modified_following"),IF(RIGHT(CN79, 1) = "Q",Business_Day(EDATE($B$3,  3*INT(LEFT(CN79, LEN(CN79)-1))), "modified_following"),
                    Business_Day(EDATE($B$3,  12 * INT(LEFT(CN79, FIND("Y", CN79)-1)) + INT(RIGHT(CN79, LEN(CN79) - FIND("Y", CN79)))), "modified_following") ))))), "")</f>
        <v>51865</v>
      </c>
      <c r="CP79" s="50" t="s">
        <v>1157</v>
      </c>
      <c r="CQ79" s="50" t="s">
        <v>1158</v>
      </c>
      <c r="CR79" s="46">
        <f>_xll.BDH(CP79,$B$4,$B$3,$B$3)</f>
        <v>1.32298</v>
      </c>
      <c r="CS79" s="46">
        <f>_xll.BDH(CQ79,$B$4,$B$3,$B$3)</f>
        <v>0.71994800000000003</v>
      </c>
      <c r="CT79" s="52">
        <f>DF_ZC2(Date!$E$3,CO79,CS79,"Taux actuariels","actual/actual")</f>
        <v>1.3229809185140384E-2</v>
      </c>
    </row>
    <row r="80" spans="3:198" x14ac:dyDescent="0.25">
      <c r="C80" s="46"/>
      <c r="D80" s="46"/>
      <c r="E80" s="46"/>
      <c r="F80" s="47"/>
      <c r="G80" s="47"/>
      <c r="H80" s="47"/>
      <c r="I80" s="48"/>
      <c r="J80" s="48"/>
      <c r="K80" s="46"/>
      <c r="L80" s="49" t="s">
        <v>600</v>
      </c>
      <c r="N80" s="50" t="s">
        <v>1159</v>
      </c>
      <c r="O80" s="51">
        <f>IFERROR(IF(RIGHT(N80, 1) = "D", WORKDAY($B$3, INT(LEFT(N80, LEN(N80)-1))),
                     IF(RIGHT(N80, 1) = "W",Business_Day($B$3 + 7 * INT(LEFT(N80, LEN(N80)-1)), "modified_following"),
                     IF(RIGHT(N80, 1) = "M",Business_Day(EDATE($B$3,  INT(LEFT(N80, LEN(N80)-1))), "modified_following"),
                     IF(RIGHT(N80, 1) = "Y",Business_Day(EDATE($B$3,  12 * INT(LEFT(N80, LEN(N80)-1))), "modified_following"),IF(RIGHT(N80, 1) = "Q",Business_Day(EDATE($B$3,  3*INT(LEFT(N80, LEN(N80)-1))), "modified_following"),
                    Business_Day(EDATE($B$3,  12 * INT(LEFT(N80, FIND("Y", N80)-1)) + INT(RIGHT(N80, LEN(N80) - FIND("Y", N80)))), "modified_following") ))))), "")</f>
        <v>52230</v>
      </c>
      <c r="P80" s="50" t="s">
        <v>1160</v>
      </c>
      <c r="Q80" s="50" t="s">
        <v>1161</v>
      </c>
      <c r="R80" s="46">
        <f>_xll.BDH(P80,$B$4,$B$3,$B$3)</f>
        <v>1.1304799999999999</v>
      </c>
      <c r="S80" s="46">
        <f>_xll.BDH(Q80,$B$4,$B$3,$B$3)</f>
        <v>0.74334900000000004</v>
      </c>
      <c r="T80" s="52">
        <f>DF_ZC2(Date!$E$3,O80,S80,"Taux actuariels","actual/actual")</f>
        <v>1.1472611273315003E-2</v>
      </c>
      <c r="W80" s="46"/>
      <c r="X80" s="46"/>
      <c r="Y80" s="46"/>
      <c r="Z80" s="47"/>
      <c r="AA80" s="47"/>
      <c r="AB80" s="47"/>
      <c r="AC80" s="48"/>
      <c r="AD80" s="48"/>
      <c r="AE80" s="46"/>
      <c r="AF80" s="49" t="s">
        <v>600</v>
      </c>
      <c r="AH80" s="50" t="s">
        <v>1159</v>
      </c>
      <c r="AI80" s="51">
        <f>IFERROR(IF(RIGHT(AH80, 1) = "D", WORKDAY($B$3, INT(LEFT(AH80, LEN(AH80)-1))),
                     IF(RIGHT(AH80, 1) = "W",Business_Day($B$3 + 7 * INT(LEFT(AH80, LEN(AH80)-1)), "modified_following"),
                     IF(RIGHT(AH80, 1) = "M",Business_Day(EDATE($B$3,  INT(LEFT(AH80, LEN(AH80)-1))), "modified_following"),
                     IF(RIGHT(AH80, 1) = "Y",Business_Day(EDATE($B$3,  12 * INT(LEFT(AH80, LEN(AH80)-1))), "modified_following"),IF(RIGHT(AH80, 1) = "Q",Business_Day(EDATE($B$3,  3*INT(LEFT(AH80, LEN(AH80)-1))), "modified_following"),
                    Business_Day(EDATE($B$3,  12 * INT(LEFT(AH80, FIND("Y", AH80)-1)) + INT(RIGHT(AH80, LEN(AH80) - FIND("Y", AH80)))), "modified_following") ))))), "")</f>
        <v>52230</v>
      </c>
      <c r="AJ80" s="50" t="s">
        <v>1162</v>
      </c>
      <c r="AK80" s="50" t="s">
        <v>1163</v>
      </c>
      <c r="AL80" s="46">
        <f>_xll.BDH(AJ80,$B$4,$B$3,$B$3)</f>
        <v>1.1391899999999999</v>
      </c>
      <c r="AM80" s="46">
        <f>_xll.BDH(AK80,$B$4,$B$3,$B$3)</f>
        <v>0.74484499999999998</v>
      </c>
      <c r="AN80" s="52">
        <f>DF_ZC2(Date!$E$3,AI80,AM80,"Taux actuariels","actual/actual")</f>
        <v>1.1394400527992676E-2</v>
      </c>
      <c r="AP80" s="46"/>
      <c r="AQ80" s="46"/>
      <c r="AR80" s="46"/>
      <c r="AS80" s="47"/>
      <c r="AT80" s="47"/>
      <c r="AU80" s="47"/>
      <c r="AV80" s="48"/>
      <c r="AW80" s="48"/>
      <c r="AX80" s="46"/>
      <c r="AY80" s="49" t="s">
        <v>600</v>
      </c>
      <c r="BA80" s="50" t="s">
        <v>1159</v>
      </c>
      <c r="BB80" s="51">
        <f>IFERROR(IF(RIGHT(BA80, 1) = "D", WORKDAY($B$3, INT(LEFT(BA80, LEN(BA80)-1))),
                     IF(RIGHT(BA80, 1) = "W",Business_Day($B$3 + 7 * INT(LEFT(BA80, LEN(BA80)-1)), "modified_following"),
                     IF(RIGHT(BA80, 1) = "M",Business_Day(EDATE($B$3,  INT(LEFT(BA80, LEN(BA80)-1))), "modified_following"),
                     IF(RIGHT(BA80, 1) = "Y",Business_Day(EDATE($B$3,  12 * INT(LEFT(BA80, LEN(BA80)-1))), "modified_following"),IF(RIGHT(BA80, 1) = "Q",Business_Day(EDATE($B$3,  3*INT(LEFT(BA80, LEN(BA80)-1))), "modified_following"),
                    Business_Day(EDATE($B$3,  12 * INT(LEFT(BA80, FIND("Y", BA80)-1)) + INT(RIGHT(BA80, LEN(BA80) - FIND("Y", BA80)))), "modified_following") ))))), "")</f>
        <v>52230</v>
      </c>
      <c r="BC80" s="50" t="s">
        <v>1164</v>
      </c>
      <c r="BD80" s="50" t="s">
        <v>1165</v>
      </c>
      <c r="BE80" s="46">
        <f>_xll.BDH(BC80,$B$4,$B$3,$B$3)</f>
        <v>1.2078</v>
      </c>
      <c r="BF80" s="46">
        <f>_xll.BDH(BD80,$B$4,$B$3,$B$3)</f>
        <v>0.73182499999999995</v>
      </c>
      <c r="BG80" s="52">
        <f>DF_ZC2(Date!$E$3,BB80,BF80,"Taux actuariels","actual/actual")</f>
        <v>1.2080620762857652E-2</v>
      </c>
      <c r="BI80" s="46"/>
      <c r="BJ80" s="46"/>
      <c r="BK80" s="46"/>
      <c r="BL80" s="47"/>
      <c r="BM80" s="47"/>
      <c r="BN80" s="47"/>
      <c r="BO80" s="48"/>
      <c r="BP80" s="48"/>
      <c r="BQ80" s="46"/>
      <c r="BR80" s="49" t="s">
        <v>600</v>
      </c>
      <c r="BT80" s="50" t="s">
        <v>1159</v>
      </c>
      <c r="BU80" s="51">
        <f>IFERROR(IF(RIGHT(BT80, 1) = "D", WORKDAY($B$3, INT(LEFT(BT80, LEN(BT80)-1))),
                     IF(RIGHT(BT80, 1) = "W",Business_Day($B$3 + 7 * INT(LEFT(BT80, LEN(BT80)-1)), "modified_following"),
                     IF(RIGHT(BT80, 1) = "M",Business_Day(EDATE($B$3,  INT(LEFT(BT80, LEN(BT80)-1))), "modified_following"),
                     IF(RIGHT(BT80, 1) = "Y",Business_Day(EDATE($B$3,  12 * INT(LEFT(BT80, LEN(BT80)-1))), "modified_following"),IF(RIGHT(BT80, 1) = "Q",Business_Day(EDATE($B$3,  3*INT(LEFT(BT80, LEN(BT80)-1))), "modified_following"),
                    Business_Day(EDATE($B$3,  12 * INT(LEFT(BT80, FIND("Y", BT80)-1)) + INT(RIGHT(BT80, LEN(BT80) - FIND("Y", BT80)))), "modified_following") ))))), "")</f>
        <v>52230</v>
      </c>
      <c r="BV80" s="50" t="s">
        <v>1166</v>
      </c>
      <c r="BW80" s="50" t="s">
        <v>1167</v>
      </c>
      <c r="BX80" s="46">
        <f>_xll.BDH(BV80,$B$4,$B$3,$B$3)</f>
        <v>1.26393</v>
      </c>
      <c r="BY80" s="46">
        <f>_xll.BDH(BW80,$B$4,$B$3,$B$3)</f>
        <v>0.72135000000000005</v>
      </c>
      <c r="BZ80" s="52">
        <f>DF_ZC2(Date!$E$3,BU80,BY80,"Taux actuariels","actual/actual")</f>
        <v>1.2641973773715787E-2</v>
      </c>
      <c r="CB80" s="46"/>
      <c r="CC80" s="46"/>
      <c r="CD80" s="46"/>
      <c r="CE80" s="47"/>
      <c r="CF80" s="47"/>
      <c r="CG80" s="47"/>
      <c r="CH80" s="48"/>
      <c r="CI80" s="48"/>
      <c r="CJ80" s="46"/>
      <c r="CK80" s="49" t="s">
        <v>600</v>
      </c>
      <c r="CL80" s="52" t="s">
        <v>600</v>
      </c>
      <c r="CN80" s="50" t="s">
        <v>1159</v>
      </c>
      <c r="CO80" s="51">
        <f>IFERROR(IF(RIGHT(CN80, 1) = "D", WORKDAY($B$3, INT(LEFT(CN80, LEN(CN80)-1))),
                     IF(RIGHT(CN80, 1) = "W",Business_Day($B$3 + 7 * INT(LEFT(CN80, LEN(CN80)-1)), "modified_following"),
                     IF(RIGHT(CN80, 1) = "M",Business_Day(EDATE($B$3,  INT(LEFT(CN80, LEN(CN80)-1))), "modified_following"),
                     IF(RIGHT(CN80, 1) = "Y",Business_Day(EDATE($B$3,  12 * INT(LEFT(CN80, LEN(CN80)-1))), "modified_following"),IF(RIGHT(CN80, 1) = "Q",Business_Day(EDATE($B$3,  3*INT(LEFT(CN80, LEN(CN80)-1))), "modified_following"),
                    Business_Day(EDATE($B$3,  12 * INT(LEFT(CN80, FIND("Y", CN80)-1)) + INT(RIGHT(CN80, LEN(CN80) - FIND("Y", CN80)))), "modified_following") ))))), "")</f>
        <v>52230</v>
      </c>
      <c r="CP80" s="50" t="s">
        <v>1168</v>
      </c>
      <c r="CQ80" s="50" t="s">
        <v>1169</v>
      </c>
      <c r="CR80" s="46">
        <f>_xll.BDH(CP80,$B$4,$B$3,$B$3)</f>
        <v>1.32423</v>
      </c>
      <c r="CS80" s="46">
        <f>_xll.BDH(CQ80,$B$4,$B$3,$B$3)</f>
        <v>0.71026800000000001</v>
      </c>
      <c r="CT80" s="52">
        <f>DF_ZC2(Date!$E$3,CO80,CS80,"Taux actuariels","actual/actual")</f>
        <v>1.324514664897114E-2</v>
      </c>
    </row>
    <row r="81" spans="3:98" x14ac:dyDescent="0.25">
      <c r="C81" s="46"/>
      <c r="D81" s="46"/>
      <c r="E81" s="46"/>
      <c r="F81" s="47"/>
      <c r="G81" s="47"/>
      <c r="H81" s="47"/>
      <c r="I81" s="48"/>
      <c r="J81" s="48"/>
      <c r="K81" s="46"/>
      <c r="L81" s="49" t="s">
        <v>600</v>
      </c>
      <c r="N81" s="50" t="s">
        <v>1170</v>
      </c>
      <c r="O81" s="51">
        <f>IFERROR(IF(RIGHT(N81, 1) = "D", WORKDAY($B$3, INT(LEFT(N81, LEN(N81)-1))),
                     IF(RIGHT(N81, 1) = "W",Business_Day($B$3 + 7 * INT(LEFT(N81, LEN(N81)-1)), "modified_following"),
                     IF(RIGHT(N81, 1) = "M",Business_Day(EDATE($B$3,  INT(LEFT(N81, LEN(N81)-1))), "modified_following"),
                     IF(RIGHT(N81, 1) = "Y",Business_Day(EDATE($B$3,  12 * INT(LEFT(N81, LEN(N81)-1))), "modified_following"),IF(RIGHT(N81, 1) = "Q",Business_Day(EDATE($B$3,  3*INT(LEFT(N81, LEN(N81)-1))), "modified_following"),
                    Business_Day(EDATE($B$3,  12 * INT(LEFT(N81, FIND("Y", N81)-1)) + INT(RIGHT(N81, LEN(N81) - FIND("Y", N81)))), "modified_following") ))))), "")</f>
        <v>52595</v>
      </c>
      <c r="P81" s="50" t="s">
        <v>1171</v>
      </c>
      <c r="Q81" s="50" t="s">
        <v>1172</v>
      </c>
      <c r="R81" s="46">
        <f>_xll.BDH(P81,$B$4,$B$3,$B$3)</f>
        <v>1.13992</v>
      </c>
      <c r="S81" s="46">
        <f>_xll.BDH(Q81,$B$4,$B$3,$B$3)</f>
        <v>0.73307199999999995</v>
      </c>
      <c r="T81" s="52">
        <f>DF_ZC2(Date!$E$3,O81,S81,"Taux actuariels","actual/actual")</f>
        <v>1.1566811097123875E-2</v>
      </c>
      <c r="W81" s="46"/>
      <c r="X81" s="46"/>
      <c r="Y81" s="46"/>
      <c r="Z81" s="47"/>
      <c r="AA81" s="47"/>
      <c r="AB81" s="47"/>
      <c r="AC81" s="48"/>
      <c r="AD81" s="48"/>
      <c r="AE81" s="46"/>
      <c r="AF81" s="49" t="s">
        <v>600</v>
      </c>
      <c r="AH81" s="50" t="s">
        <v>1170</v>
      </c>
      <c r="AI81" s="51">
        <f>IFERROR(IF(RIGHT(AH81, 1) = "D", WORKDAY($B$3, INT(LEFT(AH81, LEN(AH81)-1))),
                     IF(RIGHT(AH81, 1) = "W",Business_Day($B$3 + 7 * INT(LEFT(AH81, LEN(AH81)-1)), "modified_following"),
                     IF(RIGHT(AH81, 1) = "M",Business_Day(EDATE($B$3,  INT(LEFT(AH81, LEN(AH81)-1))), "modified_following"),
                     IF(RIGHT(AH81, 1) = "Y",Business_Day(EDATE($B$3,  12 * INT(LEFT(AH81, LEN(AH81)-1))), "modified_following"),IF(RIGHT(AH81, 1) = "Q",Business_Day(EDATE($B$3,  3*INT(LEFT(AH81, LEN(AH81)-1))), "modified_following"),
                    Business_Day(EDATE($B$3,  12 * INT(LEFT(AH81, FIND("Y", AH81)-1)) + INT(RIGHT(AH81, LEN(AH81) - FIND("Y", AH81)))), "modified_following") ))))), "")</f>
        <v>52595</v>
      </c>
      <c r="AJ81" s="50" t="s">
        <v>1173</v>
      </c>
      <c r="AK81" s="50" t="s">
        <v>1174</v>
      </c>
      <c r="AL81" s="46">
        <f>_xll.BDH(AJ81,$B$4,$B$3,$B$3)</f>
        <v>1.1457900000000001</v>
      </c>
      <c r="AM81" s="46">
        <f>_xll.BDH(AK81,$B$4,$B$3,$B$3)</f>
        <v>0.73518399999999995</v>
      </c>
      <c r="AN81" s="52">
        <f>DF_ZC2(Date!$E$3,AI81,AM81,"Taux actuariels","actual/actual")</f>
        <v>1.1459033043514699E-2</v>
      </c>
      <c r="AP81" s="46"/>
      <c r="AQ81" s="46"/>
      <c r="AR81" s="46"/>
      <c r="AS81" s="47"/>
      <c r="AT81" s="47"/>
      <c r="AU81" s="47"/>
      <c r="AV81" s="48"/>
      <c r="AW81" s="48"/>
      <c r="AX81" s="46"/>
      <c r="AY81" s="49" t="s">
        <v>600</v>
      </c>
      <c r="BA81" s="50" t="s">
        <v>1170</v>
      </c>
      <c r="BB81" s="51">
        <f>IFERROR(IF(RIGHT(BA81, 1) = "D", WORKDAY($B$3, INT(LEFT(BA81, LEN(BA81)-1))),
                     IF(RIGHT(BA81, 1) = "W",Business_Day($B$3 + 7 * INT(LEFT(BA81, LEN(BA81)-1)), "modified_following"),
                     IF(RIGHT(BA81, 1) = "M",Business_Day(EDATE($B$3,  INT(LEFT(BA81, LEN(BA81)-1))), "modified_following"),
                     IF(RIGHT(BA81, 1) = "Y",Business_Day(EDATE($B$3,  12 * INT(LEFT(BA81, LEN(BA81)-1))), "modified_following"),IF(RIGHT(BA81, 1) = "Q",Business_Day(EDATE($B$3,  3*INT(LEFT(BA81, LEN(BA81)-1))), "modified_following"),
                    Business_Day(EDATE($B$3,  12 * INT(LEFT(BA81, FIND("Y", BA81)-1)) + INT(RIGHT(BA81, LEN(BA81) - FIND("Y", BA81)))), "modified_following") ))))), "")</f>
        <v>52595</v>
      </c>
      <c r="BC81" s="50" t="s">
        <v>1175</v>
      </c>
      <c r="BD81" s="50" t="s">
        <v>1176</v>
      </c>
      <c r="BE81" s="46">
        <f>_xll.BDH(BC81,$B$4,$B$3,$B$3)</f>
        <v>1.21576</v>
      </c>
      <c r="BF81" s="46">
        <f>_xll.BDH(BD81,$B$4,$B$3,$B$3)</f>
        <v>0.72158100000000003</v>
      </c>
      <c r="BG81" s="52">
        <f>DF_ZC2(Date!$E$3,BB81,BF81,"Taux actuariels","actual/actual")</f>
        <v>1.2158911787776061E-2</v>
      </c>
      <c r="BI81" s="46"/>
      <c r="BJ81" s="46"/>
      <c r="BK81" s="46"/>
      <c r="BL81" s="47"/>
      <c r="BM81" s="47"/>
      <c r="BN81" s="47"/>
      <c r="BO81" s="48"/>
      <c r="BP81" s="48"/>
      <c r="BQ81" s="46"/>
      <c r="BR81" s="49" t="s">
        <v>600</v>
      </c>
      <c r="BT81" s="50" t="s">
        <v>1170</v>
      </c>
      <c r="BU81" s="51">
        <f>IFERROR(IF(RIGHT(BT81, 1) = "D", WORKDAY($B$3, INT(LEFT(BT81, LEN(BT81)-1))),
                     IF(RIGHT(BT81, 1) = "W",Business_Day($B$3 + 7 * INT(LEFT(BT81, LEN(BT81)-1)), "modified_following"),
                     IF(RIGHT(BT81, 1) = "M",Business_Day(EDATE($B$3,  INT(LEFT(BT81, LEN(BT81)-1))), "modified_following"),
                     IF(RIGHT(BT81, 1) = "Y",Business_Day(EDATE($B$3,  12 * INT(LEFT(BT81, LEN(BT81)-1))), "modified_following"),IF(RIGHT(BT81, 1) = "Q",Business_Day(EDATE($B$3,  3*INT(LEFT(BT81, LEN(BT81)-1))), "modified_following"),
                    Business_Day(EDATE($B$3,  12 * INT(LEFT(BT81, FIND("Y", BT81)-1)) + INT(RIGHT(BT81, LEN(BT81) - FIND("Y", BT81)))), "modified_following") ))))), "")</f>
        <v>52595</v>
      </c>
      <c r="BV81" s="50" t="s">
        <v>1177</v>
      </c>
      <c r="BW81" s="50" t="s">
        <v>1178</v>
      </c>
      <c r="BX81" s="46">
        <f>_xll.BDH(BV81,$B$4,$B$3,$B$3)</f>
        <v>1.26685</v>
      </c>
      <c r="BY81" s="46">
        <f>_xll.BDH(BW81,$B$4,$B$3,$B$3)</f>
        <v>0.711816</v>
      </c>
      <c r="BZ81" s="52">
        <f>DF_ZC2(Date!$E$3,BU81,BY81,"Taux actuariels","actual/actual")</f>
        <v>1.2669813356088966E-2</v>
      </c>
      <c r="CB81" s="46"/>
      <c r="CC81" s="46"/>
      <c r="CD81" s="46"/>
      <c r="CE81" s="47"/>
      <c r="CF81" s="47"/>
      <c r="CG81" s="47"/>
      <c r="CH81" s="48"/>
      <c r="CI81" s="48"/>
      <c r="CJ81" s="46"/>
      <c r="CK81" s="49" t="s">
        <v>600</v>
      </c>
      <c r="CL81" s="52" t="s">
        <v>600</v>
      </c>
      <c r="CN81" s="50" t="s">
        <v>1170</v>
      </c>
      <c r="CO81" s="51">
        <f>IFERROR(IF(RIGHT(CN81, 1) = "D", WORKDAY($B$3, INT(LEFT(CN81, LEN(CN81)-1))),
                     IF(RIGHT(CN81, 1) = "W",Business_Day($B$3 + 7 * INT(LEFT(CN81, LEN(CN81)-1)), "modified_following"),
                     IF(RIGHT(CN81, 1) = "M",Business_Day(EDATE($B$3,  INT(LEFT(CN81, LEN(CN81)-1))), "modified_following"),
                     IF(RIGHT(CN81, 1) = "Y",Business_Day(EDATE($B$3,  12 * INT(LEFT(CN81, LEN(CN81)-1))), "modified_following"),IF(RIGHT(CN81, 1) = "Q",Business_Day(EDATE($B$3,  3*INT(LEFT(CN81, LEN(CN81)-1))), "modified_following"),
                    Business_Day(EDATE($B$3,  12 * INT(LEFT(CN81, FIND("Y", CN81)-1)) + INT(RIGHT(CN81, LEN(CN81) - FIND("Y", CN81)))), "modified_following") ))))), "")</f>
        <v>52595</v>
      </c>
      <c r="CP81" s="50" t="s">
        <v>1179</v>
      </c>
      <c r="CQ81" s="50" t="s">
        <v>1180</v>
      </c>
      <c r="CR81" s="46">
        <f>_xll.BDH(CP81,$B$4,$B$3,$B$3)</f>
        <v>1.3253699999999999</v>
      </c>
      <c r="CS81" s="46">
        <f>_xll.BDH(CQ81,$B$4,$B$3,$B$3)</f>
        <v>0.70079800000000003</v>
      </c>
      <c r="CT81" s="52">
        <f>DF_ZC2(Date!$E$3,CO81,CS81,"Taux actuariels","actual/actual")</f>
        <v>1.325507204858134E-2</v>
      </c>
    </row>
    <row r="82" spans="3:98" x14ac:dyDescent="0.25">
      <c r="C82" s="46"/>
      <c r="D82" s="46"/>
      <c r="E82" s="46"/>
      <c r="F82" s="47"/>
      <c r="G82" s="47"/>
      <c r="H82" s="47"/>
      <c r="I82" s="48"/>
      <c r="J82" s="48"/>
      <c r="K82" s="46"/>
      <c r="L82" s="49" t="s">
        <v>600</v>
      </c>
      <c r="N82" s="50" t="s">
        <v>1181</v>
      </c>
      <c r="O82" s="51">
        <f>IFERROR(IF(RIGHT(N82, 1) = "D", WORKDAY($B$3, INT(LEFT(N82, LEN(N82)-1))),
                     IF(RIGHT(N82, 1) = "W",Business_Day($B$3 + 7 * INT(LEFT(N82, LEN(N82)-1)), "modified_following"),
                     IF(RIGHT(N82, 1) = "M",Business_Day(EDATE($B$3,  INT(LEFT(N82, LEN(N82)-1))), "modified_following"),
                     IF(RIGHT(N82, 1) = "Y",Business_Day(EDATE($B$3,  12 * INT(LEFT(N82, LEN(N82)-1))), "modified_following"),IF(RIGHT(N82, 1) = "Q",Business_Day(EDATE($B$3,  3*INT(LEFT(N82, LEN(N82)-1))), "modified_following"),
                    Business_Day(EDATE($B$3,  12 * INT(LEFT(N82, FIND("Y", N82)-1)) + INT(RIGHT(N82, LEN(N82) - FIND("Y", N82)))), "modified_following") ))))), "")</f>
        <v>52961</v>
      </c>
      <c r="P82" s="50" t="s">
        <v>1182</v>
      </c>
      <c r="Q82" s="50" t="s">
        <v>1183</v>
      </c>
      <c r="R82" s="46">
        <f>_xll.BDH(P82,$B$4,$B$3,$B$3)</f>
        <v>1.1491</v>
      </c>
      <c r="S82" s="46">
        <f>_xll.BDH(Q82,$B$4,$B$3,$B$3)</f>
        <v>0.72282900000000005</v>
      </c>
      <c r="T82" s="52">
        <f>DF_ZC2(Date!$E$3,O82,S82,"Taux actuariels","actual/actual")</f>
        <v>1.1659686035615291E-2</v>
      </c>
      <c r="W82" s="46"/>
      <c r="X82" s="46"/>
      <c r="Y82" s="46"/>
      <c r="Z82" s="47"/>
      <c r="AA82" s="47"/>
      <c r="AB82" s="47"/>
      <c r="AC82" s="48"/>
      <c r="AD82" s="48"/>
      <c r="AE82" s="46"/>
      <c r="AF82" s="49" t="s">
        <v>600</v>
      </c>
      <c r="AH82" s="50" t="s">
        <v>1181</v>
      </c>
      <c r="AI82" s="51">
        <f>IFERROR(IF(RIGHT(AH82, 1) = "D", WORKDAY($B$3, INT(LEFT(AH82, LEN(AH82)-1))),
                     IF(RIGHT(AH82, 1) = "W",Business_Day($B$3 + 7 * INT(LEFT(AH82, LEN(AH82)-1)), "modified_following"),
                     IF(RIGHT(AH82, 1) = "M",Business_Day(EDATE($B$3,  INT(LEFT(AH82, LEN(AH82)-1))), "modified_following"),
                     IF(RIGHT(AH82, 1) = "Y",Business_Day(EDATE($B$3,  12 * INT(LEFT(AH82, LEN(AH82)-1))), "modified_following"),IF(RIGHT(AH82, 1) = "Q",Business_Day(EDATE($B$3,  3*INT(LEFT(AH82, LEN(AH82)-1))), "modified_following"),
                    Business_Day(EDATE($B$3,  12 * INT(LEFT(AH82, FIND("Y", AH82)-1)) + INT(RIGHT(AH82, LEN(AH82) - FIND("Y", AH82)))), "modified_following") ))))), "")</f>
        <v>52961</v>
      </c>
      <c r="AJ82" s="50" t="s">
        <v>1184</v>
      </c>
      <c r="AK82" s="50" t="s">
        <v>1185</v>
      </c>
      <c r="AL82" s="46">
        <f>_xll.BDH(AJ82,$B$4,$B$3,$B$3)</f>
        <v>1.1522999999999999</v>
      </c>
      <c r="AM82" s="46">
        <f>_xll.BDH(AK82,$B$4,$B$3,$B$3)</f>
        <v>0.72556799999999999</v>
      </c>
      <c r="AN82" s="52">
        <f>DF_ZC2(Date!$E$3,AI82,AM82,"Taux actuariels","actual/actual")</f>
        <v>1.1523044727604237E-2</v>
      </c>
      <c r="AP82" s="46"/>
      <c r="AQ82" s="46"/>
      <c r="AR82" s="46"/>
      <c r="AS82" s="47"/>
      <c r="AT82" s="47"/>
      <c r="AU82" s="47"/>
      <c r="AV82" s="48"/>
      <c r="AW82" s="48"/>
      <c r="AX82" s="46"/>
      <c r="AY82" s="49" t="s">
        <v>600</v>
      </c>
      <c r="BA82" s="50" t="s">
        <v>1181</v>
      </c>
      <c r="BB82" s="51">
        <f>IFERROR(IF(RIGHT(BA82, 1) = "D", WORKDAY($B$3, INT(LEFT(BA82, LEN(BA82)-1))),
                     IF(RIGHT(BA82, 1) = "W",Business_Day($B$3 + 7 * INT(LEFT(BA82, LEN(BA82)-1)), "modified_following"),
                     IF(RIGHT(BA82, 1) = "M",Business_Day(EDATE($B$3,  INT(LEFT(BA82, LEN(BA82)-1))), "modified_following"),
                     IF(RIGHT(BA82, 1) = "Y",Business_Day(EDATE($B$3,  12 * INT(LEFT(BA82, LEN(BA82)-1))), "modified_following"),IF(RIGHT(BA82, 1) = "Q",Business_Day(EDATE($B$3,  3*INT(LEFT(BA82, LEN(BA82)-1))), "modified_following"),
                    Business_Day(EDATE($B$3,  12 * INT(LEFT(BA82, FIND("Y", BA82)-1)) + INT(RIGHT(BA82, LEN(BA82) - FIND("Y", BA82)))), "modified_following") ))))), "")</f>
        <v>52961</v>
      </c>
      <c r="BC82" s="50" t="s">
        <v>1186</v>
      </c>
      <c r="BD82" s="50" t="s">
        <v>1187</v>
      </c>
      <c r="BE82" s="46">
        <f>_xll.BDH(BC82,$B$4,$B$3,$B$3)</f>
        <v>1.2236100000000001</v>
      </c>
      <c r="BF82" s="46">
        <f>_xll.BDH(BD82,$B$4,$B$3,$B$3)</f>
        <v>0.71139200000000002</v>
      </c>
      <c r="BG82" s="52">
        <f>DF_ZC2(Date!$E$3,BB82,BF82,"Taux actuariels","actual/actual")</f>
        <v>1.2236101140798761E-2</v>
      </c>
      <c r="BI82" s="46"/>
      <c r="BJ82" s="46"/>
      <c r="BK82" s="46"/>
      <c r="BL82" s="47"/>
      <c r="BM82" s="47"/>
      <c r="BN82" s="47"/>
      <c r="BO82" s="48"/>
      <c r="BP82" s="48"/>
      <c r="BQ82" s="46"/>
      <c r="BR82" s="49" t="s">
        <v>600</v>
      </c>
      <c r="BT82" s="50" t="s">
        <v>1181</v>
      </c>
      <c r="BU82" s="51">
        <f>IFERROR(IF(RIGHT(BT82, 1) = "D", WORKDAY($B$3, INT(LEFT(BT82, LEN(BT82)-1))),
                     IF(RIGHT(BT82, 1) = "W",Business_Day($B$3 + 7 * INT(LEFT(BT82, LEN(BT82)-1)), "modified_following"),
                     IF(RIGHT(BT82, 1) = "M",Business_Day(EDATE($B$3,  INT(LEFT(BT82, LEN(BT82)-1))), "modified_following"),
                     IF(RIGHT(BT82, 1) = "Y",Business_Day(EDATE($B$3,  12 * INT(LEFT(BT82, LEN(BT82)-1))), "modified_following"),IF(RIGHT(BT82, 1) = "Q",Business_Day(EDATE($B$3,  3*INT(LEFT(BT82, LEN(BT82)-1))), "modified_following"),
                    Business_Day(EDATE($B$3,  12 * INT(LEFT(BT82, FIND("Y", BT82)-1)) + INT(RIGHT(BT82, LEN(BT82) - FIND("Y", BT82)))), "modified_following") ))))), "")</f>
        <v>52961</v>
      </c>
      <c r="BV82" s="50" t="s">
        <v>1188</v>
      </c>
      <c r="BW82" s="50" t="s">
        <v>1189</v>
      </c>
      <c r="BX82" s="46">
        <f>_xll.BDH(BV82,$B$4,$B$3,$B$3)</f>
        <v>1.2697700000000001</v>
      </c>
      <c r="BY82" s="46">
        <f>_xll.BDH(BW82,$B$4,$B$3,$B$3)</f>
        <v>0.70236900000000002</v>
      </c>
      <c r="BZ82" s="52">
        <f>DF_ZC2(Date!$E$3,BU82,BY82,"Taux actuariels","actual/actual")</f>
        <v>1.2697666961088983E-2</v>
      </c>
      <c r="CB82" s="46"/>
      <c r="CC82" s="46"/>
      <c r="CD82" s="46"/>
      <c r="CE82" s="47"/>
      <c r="CF82" s="47"/>
      <c r="CG82" s="47"/>
      <c r="CH82" s="48"/>
      <c r="CI82" s="48"/>
      <c r="CJ82" s="46"/>
      <c r="CK82" s="49" t="s">
        <v>600</v>
      </c>
      <c r="CL82" s="52" t="s">
        <v>600</v>
      </c>
      <c r="CN82" s="50" t="s">
        <v>1181</v>
      </c>
      <c r="CO82" s="51">
        <f>IFERROR(IF(RIGHT(CN82, 1) = "D", WORKDAY($B$3, INT(LEFT(CN82, LEN(CN82)-1))),
                     IF(RIGHT(CN82, 1) = "W",Business_Day($B$3 + 7 * INT(LEFT(CN82, LEN(CN82)-1)), "modified_following"),
                     IF(RIGHT(CN82, 1) = "M",Business_Day(EDATE($B$3,  INT(LEFT(CN82, LEN(CN82)-1))), "modified_following"),
                     IF(RIGHT(CN82, 1) = "Y",Business_Day(EDATE($B$3,  12 * INT(LEFT(CN82, LEN(CN82)-1))), "modified_following"),IF(RIGHT(CN82, 1) = "Q",Business_Day(EDATE($B$3,  3*INT(LEFT(CN82, LEN(CN82)-1))), "modified_following"),
                    Business_Day(EDATE($B$3,  12 * INT(LEFT(CN82, FIND("Y", CN82)-1)) + INT(RIGHT(CN82, LEN(CN82) - FIND("Y", CN82)))), "modified_following") ))))), "")</f>
        <v>52961</v>
      </c>
      <c r="CP82" s="50" t="s">
        <v>1190</v>
      </c>
      <c r="CQ82" s="50" t="s">
        <v>1191</v>
      </c>
      <c r="CR82" s="46">
        <f>_xll.BDH(CP82,$B$4,$B$3,$B$3)</f>
        <v>1.3265500000000001</v>
      </c>
      <c r="CS82" s="46">
        <f>_xll.BDH(CQ82,$B$4,$B$3,$B$3)</f>
        <v>0.69143100000000002</v>
      </c>
      <c r="CT82" s="52">
        <f>DF_ZC2(Date!$E$3,CO82,CS82,"Taux actuariels","actual/actual")</f>
        <v>1.3265498978726198E-2</v>
      </c>
    </row>
    <row r="83" spans="3:98" x14ac:dyDescent="0.25">
      <c r="C83" s="46"/>
      <c r="D83" s="46"/>
      <c r="E83" s="46"/>
      <c r="F83" s="47"/>
      <c r="G83" s="47"/>
      <c r="H83" s="47"/>
      <c r="I83" s="48"/>
      <c r="J83" s="48"/>
      <c r="K83" s="46"/>
      <c r="L83" s="49" t="s">
        <v>600</v>
      </c>
      <c r="N83" s="50" t="s">
        <v>1192</v>
      </c>
      <c r="O83" s="51">
        <f>IFERROR(IF(RIGHT(N83, 1) = "D", WORKDAY($B$3, INT(LEFT(N83, LEN(N83)-1))),
                     IF(RIGHT(N83, 1) = "W",Business_Day($B$3 + 7 * INT(LEFT(N83, LEN(N83)-1)), "modified_following"),
                     IF(RIGHT(N83, 1) = "M",Business_Day(EDATE($B$3,  INT(LEFT(N83, LEN(N83)-1))), "modified_following"),
                     IF(RIGHT(N83, 1) = "Y",Business_Day(EDATE($B$3,  12 * INT(LEFT(N83, LEN(N83)-1))), "modified_following"),IF(RIGHT(N83, 1) = "Q",Business_Day(EDATE($B$3,  3*INT(LEFT(N83, LEN(N83)-1))), "modified_following"),
                    Business_Day(EDATE($B$3,  12 * INT(LEFT(N83, FIND("Y", N83)-1)) + INT(RIGHT(N83, LEN(N83) - FIND("Y", N83)))), "modified_following") ))))), "")</f>
        <v>53325</v>
      </c>
      <c r="P83" s="50" t="s">
        <v>1193</v>
      </c>
      <c r="Q83" s="50" t="s">
        <v>1194</v>
      </c>
      <c r="R83" s="46">
        <f>_xll.BDH(P83,$B$4,$B$3,$B$3)</f>
        <v>1.1579999999999999</v>
      </c>
      <c r="S83" s="46">
        <f>_xll.BDH(Q83,$B$4,$B$3,$B$3)</f>
        <v>0.71265699999999998</v>
      </c>
      <c r="T83" s="52">
        <f>DF_ZC2(Date!$E$3,O83,S83,"Taux actuariels","actual/actual")</f>
        <v>1.1750822763921143E-2</v>
      </c>
      <c r="W83" s="46"/>
      <c r="X83" s="46"/>
      <c r="Y83" s="46"/>
      <c r="Z83" s="47"/>
      <c r="AA83" s="47"/>
      <c r="AB83" s="47"/>
      <c r="AC83" s="48"/>
      <c r="AD83" s="48"/>
      <c r="AE83" s="46"/>
      <c r="AF83" s="49" t="s">
        <v>600</v>
      </c>
      <c r="AH83" s="50" t="s">
        <v>1192</v>
      </c>
      <c r="AI83" s="51">
        <f>IFERROR(IF(RIGHT(AH83, 1) = "D", WORKDAY($B$3, INT(LEFT(AH83, LEN(AH83)-1))),
                     IF(RIGHT(AH83, 1) = "W",Business_Day($B$3 + 7 * INT(LEFT(AH83, LEN(AH83)-1)), "modified_following"),
                     IF(RIGHT(AH83, 1) = "M",Business_Day(EDATE($B$3,  INT(LEFT(AH83, LEN(AH83)-1))), "modified_following"),
                     IF(RIGHT(AH83, 1) = "Y",Business_Day(EDATE($B$3,  12 * INT(LEFT(AH83, LEN(AH83)-1))), "modified_following"),IF(RIGHT(AH83, 1) = "Q",Business_Day(EDATE($B$3,  3*INT(LEFT(AH83, LEN(AH83)-1))), "modified_following"),
                    Business_Day(EDATE($B$3,  12 * INT(LEFT(AH83, FIND("Y", AH83)-1)) + INT(RIGHT(AH83, LEN(AH83) - FIND("Y", AH83)))), "modified_following") ))))), "")</f>
        <v>53325</v>
      </c>
      <c r="AJ83" s="50" t="s">
        <v>1195</v>
      </c>
      <c r="AK83" s="50" t="s">
        <v>1196</v>
      </c>
      <c r="AL83" s="46">
        <f>_xll.BDH(AJ83,$B$4,$B$3,$B$3)</f>
        <v>1.1585000000000001</v>
      </c>
      <c r="AM83" s="46">
        <f>_xll.BDH(AK83,$B$4,$B$3,$B$3)</f>
        <v>0.71602900000000003</v>
      </c>
      <c r="AN83" s="52">
        <f>DF_ZC2(Date!$E$3,AI83,AM83,"Taux actuariels","actual/actual")</f>
        <v>1.158613434730027E-2</v>
      </c>
      <c r="AP83" s="46"/>
      <c r="AQ83" s="46"/>
      <c r="AR83" s="46"/>
      <c r="AS83" s="47"/>
      <c r="AT83" s="47"/>
      <c r="AU83" s="47"/>
      <c r="AV83" s="48"/>
      <c r="AW83" s="48"/>
      <c r="AX83" s="46"/>
      <c r="AY83" s="49" t="s">
        <v>600</v>
      </c>
      <c r="BA83" s="50" t="s">
        <v>1192</v>
      </c>
      <c r="BB83" s="51">
        <f>IFERROR(IF(RIGHT(BA83, 1) = "D", WORKDAY($B$3, INT(LEFT(BA83, LEN(BA83)-1))),
                     IF(RIGHT(BA83, 1) = "W",Business_Day($B$3 + 7 * INT(LEFT(BA83, LEN(BA83)-1)), "modified_following"),
                     IF(RIGHT(BA83, 1) = "M",Business_Day(EDATE($B$3,  INT(LEFT(BA83, LEN(BA83)-1))), "modified_following"),
                     IF(RIGHT(BA83, 1) = "Y",Business_Day(EDATE($B$3,  12 * INT(LEFT(BA83, LEN(BA83)-1))), "modified_following"),IF(RIGHT(BA83, 1) = "Q",Business_Day(EDATE($B$3,  3*INT(LEFT(BA83, LEN(BA83)-1))), "modified_following"),
                    Business_Day(EDATE($B$3,  12 * INT(LEFT(BA83, FIND("Y", BA83)-1)) + INT(RIGHT(BA83, LEN(BA83) - FIND("Y", BA83)))), "modified_following") ))))), "")</f>
        <v>53325</v>
      </c>
      <c r="BC83" s="50" t="s">
        <v>1197</v>
      </c>
      <c r="BD83" s="50" t="s">
        <v>1198</v>
      </c>
      <c r="BE83" s="46">
        <f>_xll.BDH(BC83,$B$4,$B$3,$B$3)</f>
        <v>1.23108</v>
      </c>
      <c r="BF83" s="46">
        <f>_xll.BDH(BD83,$B$4,$B$3,$B$3)</f>
        <v>0.701291</v>
      </c>
      <c r="BG83" s="52">
        <f>DF_ZC2(Date!$E$3,BB83,BF83,"Taux actuariels","actual/actual")</f>
        <v>1.2311936356157682E-2</v>
      </c>
      <c r="BI83" s="46"/>
      <c r="BJ83" s="46"/>
      <c r="BK83" s="46"/>
      <c r="BL83" s="47"/>
      <c r="BM83" s="47"/>
      <c r="BN83" s="47"/>
      <c r="BO83" s="48"/>
      <c r="BP83" s="48"/>
      <c r="BQ83" s="46"/>
      <c r="BR83" s="49" t="s">
        <v>600</v>
      </c>
      <c r="BT83" s="50" t="s">
        <v>1192</v>
      </c>
      <c r="BU83" s="51">
        <f>IFERROR(IF(RIGHT(BT83, 1) = "D", WORKDAY($B$3, INT(LEFT(BT83, LEN(BT83)-1))),
                     IF(RIGHT(BT83, 1) = "W",Business_Day($B$3 + 7 * INT(LEFT(BT83, LEN(BT83)-1)), "modified_following"),
                     IF(RIGHT(BT83, 1) = "M",Business_Day(EDATE($B$3,  INT(LEFT(BT83, LEN(BT83)-1))), "modified_following"),
                     IF(RIGHT(BT83, 1) = "Y",Business_Day(EDATE($B$3,  12 * INT(LEFT(BT83, LEN(BT83)-1))), "modified_following"),IF(RIGHT(BT83, 1) = "Q",Business_Day(EDATE($B$3,  3*INT(LEFT(BT83, LEN(BT83)-1))), "modified_following"),
                    Business_Day(EDATE($B$3,  12 * INT(LEFT(BT83, FIND("Y", BT83)-1)) + INT(RIGHT(BT83, LEN(BT83) - FIND("Y", BT83)))), "modified_following") ))))), "")</f>
        <v>53325</v>
      </c>
      <c r="BV83" s="50" t="s">
        <v>1199</v>
      </c>
      <c r="BW83" s="50" t="s">
        <v>1200</v>
      </c>
      <c r="BX83" s="46">
        <f>_xll.BDH(BV83,$B$4,$B$3,$B$3)</f>
        <v>1.2724299999999999</v>
      </c>
      <c r="BY83" s="46">
        <f>_xll.BDH(BW83,$B$4,$B$3,$B$3)</f>
        <v>0.69303400000000004</v>
      </c>
      <c r="BZ83" s="52">
        <f>DF_ZC2(Date!$E$3,BU83,BY83,"Taux actuariels","actual/actual")</f>
        <v>1.2725497429986854E-2</v>
      </c>
      <c r="CB83" s="46"/>
      <c r="CC83" s="46"/>
      <c r="CD83" s="46"/>
      <c r="CE83" s="47"/>
      <c r="CF83" s="47"/>
      <c r="CG83" s="47"/>
      <c r="CH83" s="48"/>
      <c r="CI83" s="48"/>
      <c r="CJ83" s="46"/>
      <c r="CK83" s="49" t="s">
        <v>600</v>
      </c>
      <c r="CL83" s="52" t="s">
        <v>600</v>
      </c>
      <c r="CN83" s="50" t="s">
        <v>1192</v>
      </c>
      <c r="CO83" s="51">
        <f>IFERROR(IF(RIGHT(CN83, 1) = "D", WORKDAY($B$3, INT(LEFT(CN83, LEN(CN83)-1))),
                     IF(RIGHT(CN83, 1) = "W",Business_Day($B$3 + 7 * INT(LEFT(CN83, LEN(CN83)-1)), "modified_following"),
                     IF(RIGHT(CN83, 1) = "M",Business_Day(EDATE($B$3,  INT(LEFT(CN83, LEN(CN83)-1))), "modified_following"),
                     IF(RIGHT(CN83, 1) = "Y",Business_Day(EDATE($B$3,  12 * INT(LEFT(CN83, LEN(CN83)-1))), "modified_following"),IF(RIGHT(CN83, 1) = "Q",Business_Day(EDATE($B$3,  3*INT(LEFT(CN83, LEN(CN83)-1))), "modified_following"),
                    Business_Day(EDATE($B$3,  12 * INT(LEFT(CN83, FIND("Y", CN83)-1)) + INT(RIGHT(CN83, LEN(CN83) - FIND("Y", CN83)))), "modified_following") ))))), "")</f>
        <v>53325</v>
      </c>
      <c r="CP83" s="50" t="s">
        <v>1201</v>
      </c>
      <c r="CQ83" s="50" t="s">
        <v>1202</v>
      </c>
      <c r="CR83" s="46">
        <f>_xll.BDH(CP83,$B$4,$B$3,$B$3)</f>
        <v>1.3274900000000001</v>
      </c>
      <c r="CS83" s="46">
        <f>_xll.BDH(CQ83,$B$4,$B$3,$B$3)</f>
        <v>0.682195</v>
      </c>
      <c r="CT83" s="52">
        <f>DF_ZC2(Date!$E$3,CO83,CS83,"Taux actuariels","actual/actual")</f>
        <v>1.3276186220175568E-2</v>
      </c>
    </row>
    <row r="84" spans="3:98" x14ac:dyDescent="0.25">
      <c r="C84" s="46"/>
      <c r="D84" s="46"/>
      <c r="E84" s="46"/>
      <c r="F84" s="47"/>
      <c r="G84" s="47"/>
      <c r="H84" s="47"/>
      <c r="I84" s="48"/>
      <c r="J84" s="48"/>
      <c r="K84" s="46"/>
      <c r="L84" s="49" t="s">
        <v>600</v>
      </c>
      <c r="N84" s="50" t="s">
        <v>1203</v>
      </c>
      <c r="O84" s="51">
        <f>IFERROR(IF(RIGHT(N84, 1) = "D", WORKDAY($B$3, INT(LEFT(N84, LEN(N84)-1))),
                     IF(RIGHT(N84, 1) = "W",Business_Day($B$3 + 7 * INT(LEFT(N84, LEN(N84)-1)), "modified_following"),
                     IF(RIGHT(N84, 1) = "M",Business_Day(EDATE($B$3,  INT(LEFT(N84, LEN(N84)-1))), "modified_following"),
                     IF(RIGHT(N84, 1) = "Y",Business_Day(EDATE($B$3,  12 * INT(LEFT(N84, LEN(N84)-1))), "modified_following"),IF(RIGHT(N84, 1) = "Q",Business_Day(EDATE($B$3,  3*INT(LEFT(N84, LEN(N84)-1))), "modified_following"),
                    Business_Day(EDATE($B$3,  12 * INT(LEFT(N84, FIND("Y", N84)-1)) + INT(RIGHT(N84, LEN(N84) - FIND("Y", N84)))), "modified_following") ))))), "")</f>
        <v>53692</v>
      </c>
      <c r="P84" s="50" t="s">
        <v>1204</v>
      </c>
      <c r="Q84" s="50" t="s">
        <v>1205</v>
      </c>
      <c r="R84" s="46">
        <f>_xll.BDH(P84,$B$4,$B$3,$B$3)</f>
        <v>1.16662</v>
      </c>
      <c r="S84" s="46">
        <f>_xll.BDH(Q84,$B$4,$B$3,$B$3)</f>
        <v>0.70255999999999996</v>
      </c>
      <c r="T84" s="52">
        <f>DF_ZC2(Date!$E$3,O84,S84,"Taux actuariels","actual/actual")</f>
        <v>1.1835910272691041E-2</v>
      </c>
      <c r="W84" s="46"/>
      <c r="X84" s="46"/>
      <c r="Y84" s="46"/>
      <c r="Z84" s="47"/>
      <c r="AA84" s="47"/>
      <c r="AB84" s="47"/>
      <c r="AC84" s="48"/>
      <c r="AD84" s="48"/>
      <c r="AE84" s="46"/>
      <c r="AF84" s="49" t="s">
        <v>600</v>
      </c>
      <c r="AH84" s="50" t="s">
        <v>1203</v>
      </c>
      <c r="AI84" s="51">
        <f>IFERROR(IF(RIGHT(AH84, 1) = "D", WORKDAY($B$3, INT(LEFT(AH84, LEN(AH84)-1))),
                     IF(RIGHT(AH84, 1) = "W",Business_Day($B$3 + 7 * INT(LEFT(AH84, LEN(AH84)-1)), "modified_following"),
                     IF(RIGHT(AH84, 1) = "M",Business_Day(EDATE($B$3,  INT(LEFT(AH84, LEN(AH84)-1))), "modified_following"),
                     IF(RIGHT(AH84, 1) = "Y",Business_Day(EDATE($B$3,  12 * INT(LEFT(AH84, LEN(AH84)-1))), "modified_following"),IF(RIGHT(AH84, 1) = "Q",Business_Day(EDATE($B$3,  3*INT(LEFT(AH84, LEN(AH84)-1))), "modified_following"),
                    Business_Day(EDATE($B$3,  12 * INT(LEFT(AH84, FIND("Y", AH84)-1)) + INT(RIGHT(AH84, LEN(AH84) - FIND("Y", AH84)))), "modified_following") ))))), "")</f>
        <v>53692</v>
      </c>
      <c r="AJ84" s="50" t="s">
        <v>1206</v>
      </c>
      <c r="AK84" s="50" t="s">
        <v>1207</v>
      </c>
      <c r="AL84" s="46">
        <f>_xll.BDH(AJ84,$B$4,$B$3,$B$3)</f>
        <v>1.1645099999999999</v>
      </c>
      <c r="AM84" s="46">
        <f>_xll.BDH(AK84,$B$4,$B$3,$B$3)</f>
        <v>0.70657000000000003</v>
      </c>
      <c r="AN84" s="52">
        <f>DF_ZC2(Date!$E$3,AI84,AM84,"Taux actuariels","actual/actual")</f>
        <v>1.164398477365447E-2</v>
      </c>
      <c r="AP84" s="46"/>
      <c r="AQ84" s="46"/>
      <c r="AR84" s="46"/>
      <c r="AS84" s="47"/>
      <c r="AT84" s="47"/>
      <c r="AU84" s="47"/>
      <c r="AV84" s="48"/>
      <c r="AW84" s="48"/>
      <c r="AX84" s="46"/>
      <c r="AY84" s="49" t="s">
        <v>600</v>
      </c>
      <c r="BA84" s="50" t="s">
        <v>1203</v>
      </c>
      <c r="BB84" s="51">
        <f>IFERROR(IF(RIGHT(BA84, 1) = "D", WORKDAY($B$3, INT(LEFT(BA84, LEN(BA84)-1))),
                     IF(RIGHT(BA84, 1) = "W",Business_Day($B$3 + 7 * INT(LEFT(BA84, LEN(BA84)-1)), "modified_following"),
                     IF(RIGHT(BA84, 1) = "M",Business_Day(EDATE($B$3,  INT(LEFT(BA84, LEN(BA84)-1))), "modified_following"),
                     IF(RIGHT(BA84, 1) = "Y",Business_Day(EDATE($B$3,  12 * INT(LEFT(BA84, LEN(BA84)-1))), "modified_following"),IF(RIGHT(BA84, 1) = "Q",Business_Day(EDATE($B$3,  3*INT(LEFT(BA84, LEN(BA84)-1))), "modified_following"),
                    Business_Day(EDATE($B$3,  12 * INT(LEFT(BA84, FIND("Y", BA84)-1)) + INT(RIGHT(BA84, LEN(BA84) - FIND("Y", BA84)))), "modified_following") ))))), "")</f>
        <v>53692</v>
      </c>
      <c r="BC84" s="50" t="s">
        <v>1208</v>
      </c>
      <c r="BD84" s="50" t="s">
        <v>1209</v>
      </c>
      <c r="BE84" s="46">
        <f>_xll.BDH(BC84,$B$4,$B$3,$B$3)</f>
        <v>1.2382900000000001</v>
      </c>
      <c r="BF84" s="46">
        <f>_xll.BDH(BD84,$B$4,$B$3,$B$3)</f>
        <v>0.69128299999999998</v>
      </c>
      <c r="BG84" s="52">
        <f>DF_ZC2(Date!$E$3,BB84,BF84,"Taux actuariels","actual/actual")</f>
        <v>1.2381775845996312E-2</v>
      </c>
      <c r="BI84" s="46"/>
      <c r="BJ84" s="46"/>
      <c r="BK84" s="46"/>
      <c r="BL84" s="47"/>
      <c r="BM84" s="47"/>
      <c r="BN84" s="47"/>
      <c r="BO84" s="48"/>
      <c r="BP84" s="48"/>
      <c r="BQ84" s="46"/>
      <c r="BR84" s="49" t="s">
        <v>600</v>
      </c>
      <c r="BT84" s="50" t="s">
        <v>1203</v>
      </c>
      <c r="BU84" s="51">
        <f>IFERROR(IF(RIGHT(BT84, 1) = "D", WORKDAY($B$3, INT(LEFT(BT84, LEN(BT84)-1))),
                     IF(RIGHT(BT84, 1) = "W",Business_Day($B$3 + 7 * INT(LEFT(BT84, LEN(BT84)-1)), "modified_following"),
                     IF(RIGHT(BT84, 1) = "M",Business_Day(EDATE($B$3,  INT(LEFT(BT84, LEN(BT84)-1))), "modified_following"),
                     IF(RIGHT(BT84, 1) = "Y",Business_Day(EDATE($B$3,  12 * INT(LEFT(BT84, LEN(BT84)-1))), "modified_following"),IF(RIGHT(BT84, 1) = "Q",Business_Day(EDATE($B$3,  3*INT(LEFT(BT84, LEN(BT84)-1))), "modified_following"),
                    Business_Day(EDATE($B$3,  12 * INT(LEFT(BT84, FIND("Y", BT84)-1)) + INT(RIGHT(BT84, LEN(BT84) - FIND("Y", BT84)))), "modified_following") ))))), "")</f>
        <v>53692</v>
      </c>
      <c r="BV84" s="50" t="s">
        <v>1210</v>
      </c>
      <c r="BW84" s="50" t="s">
        <v>1211</v>
      </c>
      <c r="BX84" s="46">
        <f>_xll.BDH(BV84,$B$4,$B$3,$B$3)</f>
        <v>1.2749600000000001</v>
      </c>
      <c r="BY84" s="46">
        <f>_xll.BDH(BW84,$B$4,$B$3,$B$3)</f>
        <v>0.68381400000000003</v>
      </c>
      <c r="BZ84" s="52">
        <f>DF_ZC2(Date!$E$3,BU84,BY84,"Taux actuariels","actual/actual")</f>
        <v>1.2748403853944268E-2</v>
      </c>
      <c r="CB84" s="46"/>
      <c r="CC84" s="46"/>
      <c r="CD84" s="46"/>
      <c r="CE84" s="47"/>
      <c r="CF84" s="47"/>
      <c r="CG84" s="47"/>
      <c r="CH84" s="48"/>
      <c r="CI84" s="48"/>
      <c r="CJ84" s="46"/>
      <c r="CK84" s="49" t="s">
        <v>600</v>
      </c>
      <c r="CL84" s="52" t="s">
        <v>600</v>
      </c>
      <c r="CN84" s="50" t="s">
        <v>1203</v>
      </c>
      <c r="CO84" s="51">
        <f>IFERROR(IF(RIGHT(CN84, 1) = "D", WORKDAY($B$3, INT(LEFT(CN84, LEN(CN84)-1))),
                     IF(RIGHT(CN84, 1) = "W",Business_Day($B$3 + 7 * INT(LEFT(CN84, LEN(CN84)-1)), "modified_following"),
                     IF(RIGHT(CN84, 1) = "M",Business_Day(EDATE($B$3,  INT(LEFT(CN84, LEN(CN84)-1))), "modified_following"),
                     IF(RIGHT(CN84, 1) = "Y",Business_Day(EDATE($B$3,  12 * INT(LEFT(CN84, LEN(CN84)-1))), "modified_following"),IF(RIGHT(CN84, 1) = "Q",Business_Day(EDATE($B$3,  3*INT(LEFT(CN84, LEN(CN84)-1))), "modified_following"),
                    Business_Day(EDATE($B$3,  12 * INT(LEFT(CN84, FIND("Y", CN84)-1)) + INT(RIGHT(CN84, LEN(CN84) - FIND("Y", CN84)))), "modified_following") ))))), "")</f>
        <v>53692</v>
      </c>
      <c r="CP84" s="50" t="s">
        <v>1212</v>
      </c>
      <c r="CQ84" s="50" t="s">
        <v>1213</v>
      </c>
      <c r="CR84" s="46">
        <f>_xll.BDH(CP84,$B$4,$B$3,$B$3)</f>
        <v>1.3283499999999999</v>
      </c>
      <c r="CS84" s="46">
        <f>_xll.BDH(CQ84,$B$4,$B$3,$B$3)</f>
        <v>0.67308800000000002</v>
      </c>
      <c r="CT84" s="52">
        <f>DF_ZC2(Date!$E$3,CO84,CS84,"Taux actuariels","actual/actual")</f>
        <v>1.3282210100456826E-2</v>
      </c>
    </row>
    <row r="85" spans="3:98" x14ac:dyDescent="0.25">
      <c r="C85" s="46"/>
      <c r="D85" s="46"/>
      <c r="E85" s="46"/>
      <c r="F85" s="47"/>
      <c r="G85" s="47"/>
      <c r="H85" s="47"/>
      <c r="I85" s="48"/>
      <c r="J85" s="48"/>
      <c r="K85" s="46"/>
      <c r="L85" s="49" t="s">
        <v>600</v>
      </c>
      <c r="N85" s="50" t="s">
        <v>1214</v>
      </c>
      <c r="O85" s="51">
        <f>IFERROR(IF(RIGHT(N85, 1) = "D", WORKDAY($B$3, INT(LEFT(N85, LEN(N85)-1))),
                     IF(RIGHT(N85, 1) = "W",Business_Day($B$3 + 7 * INT(LEFT(N85, LEN(N85)-1)), "modified_following"),
                     IF(RIGHT(N85, 1) = "M",Business_Day(EDATE($B$3,  INT(LEFT(N85, LEN(N85)-1))), "modified_following"),
                     IF(RIGHT(N85, 1) = "Y",Business_Day(EDATE($B$3,  12 * INT(LEFT(N85, LEN(N85)-1))), "modified_following"),IF(RIGHT(N85, 1) = "Q",Business_Day(EDATE($B$3,  3*INT(LEFT(N85, LEN(N85)-1))), "modified_following"),
                    Business_Day(EDATE($B$3,  12 * INT(LEFT(N85, FIND("Y", N85)-1)) + INT(RIGHT(N85, LEN(N85) - FIND("Y", N85)))), "modified_following") ))))), "")</f>
        <v>54056</v>
      </c>
      <c r="P85" s="50" t="s">
        <v>1215</v>
      </c>
      <c r="Q85" s="50" t="s">
        <v>1216</v>
      </c>
      <c r="R85" s="46">
        <f>_xll.BDH(P85,$B$4,$B$3,$B$3)</f>
        <v>1.1677599999999999</v>
      </c>
      <c r="S85" s="46">
        <f>_xll.BDH(Q85,$B$4,$B$3,$B$3)</f>
        <v>0.69409299999999996</v>
      </c>
      <c r="T85" s="52">
        <f>DF_ZC2(Date!$E$3,O85,S85,"Taux actuariels","actual/actual")</f>
        <v>1.1848661859743315E-2</v>
      </c>
      <c r="W85" s="46"/>
      <c r="X85" s="46"/>
      <c r="Y85" s="46"/>
      <c r="Z85" s="47"/>
      <c r="AA85" s="47"/>
      <c r="AB85" s="47"/>
      <c r="AC85" s="48"/>
      <c r="AD85" s="48"/>
      <c r="AE85" s="46"/>
      <c r="AF85" s="49" t="s">
        <v>600</v>
      </c>
      <c r="AH85" s="50" t="s">
        <v>1214</v>
      </c>
      <c r="AI85" s="51">
        <f>IFERROR(IF(RIGHT(AH85, 1) = "D", WORKDAY($B$3, INT(LEFT(AH85, LEN(AH85)-1))),
                     IF(RIGHT(AH85, 1) = "W",Business_Day($B$3 + 7 * INT(LEFT(AH85, LEN(AH85)-1)), "modified_following"),
                     IF(RIGHT(AH85, 1) = "M",Business_Day(EDATE($B$3,  INT(LEFT(AH85, LEN(AH85)-1))), "modified_following"),
                     IF(RIGHT(AH85, 1) = "Y",Business_Day(EDATE($B$3,  12 * INT(LEFT(AH85, LEN(AH85)-1))), "modified_following"),IF(RIGHT(AH85, 1) = "Q",Business_Day(EDATE($B$3,  3*INT(LEFT(AH85, LEN(AH85)-1))), "modified_following"),
                    Business_Day(EDATE($B$3,  12 * INT(LEFT(AH85, FIND("Y", AH85)-1)) + INT(RIGHT(AH85, LEN(AH85) - FIND("Y", AH85)))), "modified_following") ))))), "")</f>
        <v>54056</v>
      </c>
      <c r="AJ85" s="50" t="s">
        <v>1217</v>
      </c>
      <c r="AK85" s="50" t="s">
        <v>1218</v>
      </c>
      <c r="AL85" s="46">
        <f>_xll.BDH(AJ85,$B$4,$B$3,$B$3)</f>
        <v>1.1584699999999999</v>
      </c>
      <c r="AM85" s="46">
        <f>_xll.BDH(AK85,$B$4,$B$3,$B$3)</f>
        <v>0.69972999999999996</v>
      </c>
      <c r="AN85" s="52">
        <f>DF_ZC2(Date!$E$3,AI85,AM85,"Taux actuariels","actual/actual")</f>
        <v>1.1584682365879173E-2</v>
      </c>
      <c r="AP85" s="46"/>
      <c r="AQ85" s="46"/>
      <c r="AR85" s="46"/>
      <c r="AS85" s="47"/>
      <c r="AT85" s="47"/>
      <c r="AU85" s="47"/>
      <c r="AV85" s="48"/>
      <c r="AW85" s="48"/>
      <c r="AX85" s="46"/>
      <c r="AY85" s="49" t="s">
        <v>600</v>
      </c>
      <c r="BA85" s="50" t="s">
        <v>1214</v>
      </c>
      <c r="BB85" s="51">
        <f>IFERROR(IF(RIGHT(BA85, 1) = "D", WORKDAY($B$3, INT(LEFT(BA85, LEN(BA85)-1))),
                     IF(RIGHT(BA85, 1) = "W",Business_Day($B$3 + 7 * INT(LEFT(BA85, LEN(BA85)-1)), "modified_following"),
                     IF(RIGHT(BA85, 1) = "M",Business_Day(EDATE($B$3,  INT(LEFT(BA85, LEN(BA85)-1))), "modified_following"),
                     IF(RIGHT(BA85, 1) = "Y",Business_Day(EDATE($B$3,  12 * INT(LEFT(BA85, LEN(BA85)-1))), "modified_following"),IF(RIGHT(BA85, 1) = "Q",Business_Day(EDATE($B$3,  3*INT(LEFT(BA85, LEN(BA85)-1))), "modified_following"),
                    Business_Day(EDATE($B$3,  12 * INT(LEFT(BA85, FIND("Y", BA85)-1)) + INT(RIGHT(BA85, LEN(BA85) - FIND("Y", BA85)))), "modified_following") ))))), "")</f>
        <v>54056</v>
      </c>
      <c r="BC85" s="50" t="s">
        <v>1219</v>
      </c>
      <c r="BD85" s="50" t="s">
        <v>1220</v>
      </c>
      <c r="BE85" s="46">
        <f>_xll.BDH(BC85,$B$4,$B$3,$B$3)</f>
        <v>1.2343899999999999</v>
      </c>
      <c r="BF85" s="46">
        <f>_xll.BDH(BD85,$B$4,$B$3,$B$3)</f>
        <v>0.68364400000000003</v>
      </c>
      <c r="BG85" s="52">
        <f>DF_ZC2(Date!$E$3,BB85,BF85,"Taux actuariels","actual/actual")</f>
        <v>1.2343891995575618E-2</v>
      </c>
      <c r="BI85" s="46"/>
      <c r="BJ85" s="46"/>
      <c r="BK85" s="46"/>
      <c r="BL85" s="47"/>
      <c r="BM85" s="47"/>
      <c r="BN85" s="47"/>
      <c r="BO85" s="48"/>
      <c r="BP85" s="48"/>
      <c r="BQ85" s="46"/>
      <c r="BR85" s="49" t="s">
        <v>600</v>
      </c>
      <c r="BT85" s="50" t="s">
        <v>1214</v>
      </c>
      <c r="BU85" s="51">
        <f>IFERROR(IF(RIGHT(BT85, 1) = "D", WORKDAY($B$3, INT(LEFT(BT85, LEN(BT85)-1))),
                     IF(RIGHT(BT85, 1) = "W",Business_Day($B$3 + 7 * INT(LEFT(BT85, LEN(BT85)-1)), "modified_following"),
                     IF(RIGHT(BT85, 1) = "M",Business_Day(EDATE($B$3,  INT(LEFT(BT85, LEN(BT85)-1))), "modified_following"),
                     IF(RIGHT(BT85, 1) = "Y",Business_Day(EDATE($B$3,  12 * INT(LEFT(BT85, LEN(BT85)-1))), "modified_following"),IF(RIGHT(BT85, 1) = "Q",Business_Day(EDATE($B$3,  3*INT(LEFT(BT85, LEN(BT85)-1))), "modified_following"),
                    Business_Day(EDATE($B$3,  12 * INT(LEFT(BT85, FIND("Y", BT85)-1)) + INT(RIGHT(BT85, LEN(BT85) - FIND("Y", BT85)))), "modified_following") ))))), "")</f>
        <v>54056</v>
      </c>
      <c r="BV85" s="50" t="s">
        <v>1221</v>
      </c>
      <c r="BW85" s="50" t="s">
        <v>1222</v>
      </c>
      <c r="BX85" s="46">
        <f>_xll.BDH(BV85,$B$4,$B$3,$B$3)</f>
        <v>1.2744</v>
      </c>
      <c r="BY85" s="46">
        <f>_xll.BDH(BW85,$B$4,$B$3,$B$3)</f>
        <v>0.67532000000000003</v>
      </c>
      <c r="BZ85" s="52">
        <f>DF_ZC2(Date!$E$3,BU85,BY85,"Taux actuariels","actual/actual")</f>
        <v>1.2744031974625036E-2</v>
      </c>
      <c r="CB85" s="46"/>
      <c r="CC85" s="46"/>
      <c r="CD85" s="46"/>
      <c r="CE85" s="47"/>
      <c r="CF85" s="47"/>
      <c r="CG85" s="47"/>
      <c r="CH85" s="48"/>
      <c r="CI85" s="48"/>
      <c r="CJ85" s="46"/>
      <c r="CK85" s="49" t="s">
        <v>600</v>
      </c>
      <c r="CL85" s="52" t="s">
        <v>600</v>
      </c>
      <c r="CN85" s="50" t="s">
        <v>1214</v>
      </c>
      <c r="CO85" s="51">
        <f>IFERROR(IF(RIGHT(CN85, 1) = "D", WORKDAY($B$3, INT(LEFT(CN85, LEN(CN85)-1))),
                     IF(RIGHT(CN85, 1) = "W",Business_Day($B$3 + 7 * INT(LEFT(CN85, LEN(CN85)-1)), "modified_following"),
                     IF(RIGHT(CN85, 1) = "M",Business_Day(EDATE($B$3,  INT(LEFT(CN85, LEN(CN85)-1))), "modified_following"),
                     IF(RIGHT(CN85, 1) = "Y",Business_Day(EDATE($B$3,  12 * INT(LEFT(CN85, LEN(CN85)-1))), "modified_following"),IF(RIGHT(CN85, 1) = "Q",Business_Day(EDATE($B$3,  3*INT(LEFT(CN85, LEN(CN85)-1))), "modified_following"),
                    Business_Day(EDATE($B$3,  12 * INT(LEFT(CN85, FIND("Y", CN85)-1)) + INT(RIGHT(CN85, LEN(CN85) - FIND("Y", CN85)))), "modified_following") ))))), "")</f>
        <v>54056</v>
      </c>
      <c r="CP85" s="50" t="s">
        <v>1223</v>
      </c>
      <c r="CQ85" s="50" t="s">
        <v>1224</v>
      </c>
      <c r="CR85" s="46">
        <f>_xll.BDH(CP85,$B$4,$B$3,$B$3)</f>
        <v>1.3206199999999999</v>
      </c>
      <c r="CS85" s="46">
        <f>_xll.BDH(CQ85,$B$4,$B$3,$B$3)</f>
        <v>0.66583700000000001</v>
      </c>
      <c r="CT85" s="52">
        <f>DF_ZC2(Date!$E$3,CO85,CS85,"Taux actuariels","actual/actual")</f>
        <v>1.320613693999606E-2</v>
      </c>
    </row>
    <row r="86" spans="3:98" x14ac:dyDescent="0.25">
      <c r="C86" s="46"/>
      <c r="D86" s="46"/>
      <c r="E86" s="46"/>
      <c r="F86" s="47"/>
      <c r="G86" s="47"/>
      <c r="H86" s="47"/>
      <c r="I86" s="48"/>
      <c r="J86" s="48"/>
      <c r="K86" s="46"/>
      <c r="L86" s="49" t="s">
        <v>600</v>
      </c>
      <c r="N86" s="50" t="s">
        <v>1225</v>
      </c>
      <c r="O86" s="51">
        <f>IFERROR(IF(RIGHT(N86, 1) = "D", WORKDAY($B$3, INT(LEFT(N86, LEN(N86)-1))),
                     IF(RIGHT(N86, 1) = "W",Business_Day($B$3 + 7 * INT(LEFT(N86, LEN(N86)-1)), "modified_following"),
                     IF(RIGHT(N86, 1) = "M",Business_Day(EDATE($B$3,  INT(LEFT(N86, LEN(N86)-1))), "modified_following"),
                     IF(RIGHT(N86, 1) = "Y",Business_Day(EDATE($B$3,  12 * INT(LEFT(N86, LEN(N86)-1))), "modified_following"),IF(RIGHT(N86, 1) = "Q",Business_Day(EDATE($B$3,  3*INT(LEFT(N86, LEN(N86)-1))), "modified_following"),
                    Business_Day(EDATE($B$3,  12 * INT(LEFT(N86, FIND("Y", N86)-1)) + INT(RIGHT(N86, LEN(N86) - FIND("Y", N86)))), "modified_following") ))))), "")</f>
        <v>54422</v>
      </c>
      <c r="P86" s="50" t="s">
        <v>1226</v>
      </c>
      <c r="Q86" s="50" t="s">
        <v>1227</v>
      </c>
      <c r="R86" s="46">
        <f>_xll.BDH(P86,$B$4,$B$3,$B$3)</f>
        <v>1.16848</v>
      </c>
      <c r="S86" s="46">
        <f>_xll.BDH(Q86,$B$4,$B$3,$B$3)</f>
        <v>0.68577600000000005</v>
      </c>
      <c r="T86" s="52">
        <f>DF_ZC2(Date!$E$3,O86,S86,"Taux actuariels","actual/actual")</f>
        <v>1.1857380272807694E-2</v>
      </c>
      <c r="W86" s="46"/>
      <c r="X86" s="46"/>
      <c r="Y86" s="46"/>
      <c r="Z86" s="47"/>
      <c r="AA86" s="47"/>
      <c r="AB86" s="47"/>
      <c r="AC86" s="48"/>
      <c r="AD86" s="48"/>
      <c r="AE86" s="46"/>
      <c r="AF86" s="49" t="s">
        <v>600</v>
      </c>
      <c r="AH86" s="50" t="s">
        <v>1225</v>
      </c>
      <c r="AI86" s="51">
        <f>IFERROR(IF(RIGHT(AH86, 1) = "D", WORKDAY($B$3, INT(LEFT(AH86, LEN(AH86)-1))),
                     IF(RIGHT(AH86, 1) = "W",Business_Day($B$3 + 7 * INT(LEFT(AH86, LEN(AH86)-1)), "modified_following"),
                     IF(RIGHT(AH86, 1) = "M",Business_Day(EDATE($B$3,  INT(LEFT(AH86, LEN(AH86)-1))), "modified_following"),
                     IF(RIGHT(AH86, 1) = "Y",Business_Day(EDATE($B$3,  12 * INT(LEFT(AH86, LEN(AH86)-1))), "modified_following"),IF(RIGHT(AH86, 1) = "Q",Business_Day(EDATE($B$3,  3*INT(LEFT(AH86, LEN(AH86)-1))), "modified_following"),
                    Business_Day(EDATE($B$3,  12 * INT(LEFT(AH86, FIND("Y", AH86)-1)) + INT(RIGHT(AH86, LEN(AH86) - FIND("Y", AH86)))), "modified_following") ))))), "")</f>
        <v>54422</v>
      </c>
      <c r="AJ86" s="50" t="s">
        <v>1228</v>
      </c>
      <c r="AK86" s="50" t="s">
        <v>1229</v>
      </c>
      <c r="AL86" s="46">
        <f>_xll.BDH(AJ86,$B$4,$B$3,$B$3)</f>
        <v>1.1525799999999999</v>
      </c>
      <c r="AM86" s="46">
        <f>_xll.BDH(AK86,$B$4,$B$3,$B$3)</f>
        <v>0.69298499999999996</v>
      </c>
      <c r="AN86" s="52">
        <f>DF_ZC2(Date!$E$3,AI86,AM86,"Taux actuariels","actual/actual")</f>
        <v>1.1526768469781068E-2</v>
      </c>
      <c r="AP86" s="46"/>
      <c r="AQ86" s="46"/>
      <c r="AR86" s="46"/>
      <c r="AS86" s="47"/>
      <c r="AT86" s="47"/>
      <c r="AU86" s="47"/>
      <c r="AV86" s="48"/>
      <c r="AW86" s="48"/>
      <c r="AX86" s="46"/>
      <c r="AY86" s="49" t="s">
        <v>600</v>
      </c>
      <c r="BA86" s="50" t="s">
        <v>1225</v>
      </c>
      <c r="BB86" s="51">
        <f>IFERROR(IF(RIGHT(BA86, 1) = "D", WORKDAY($B$3, INT(LEFT(BA86, LEN(BA86)-1))),
                     IF(RIGHT(BA86, 1) = "W",Business_Day($B$3 + 7 * INT(LEFT(BA86, LEN(BA86)-1)), "modified_following"),
                     IF(RIGHT(BA86, 1) = "M",Business_Day(EDATE($B$3,  INT(LEFT(BA86, LEN(BA86)-1))), "modified_following"),
                     IF(RIGHT(BA86, 1) = "Y",Business_Day(EDATE($B$3,  12 * INT(LEFT(BA86, LEN(BA86)-1))), "modified_following"),IF(RIGHT(BA86, 1) = "Q",Business_Day(EDATE($B$3,  3*INT(LEFT(BA86, LEN(BA86)-1))), "modified_following"),
                    Business_Day(EDATE($B$3,  12 * INT(LEFT(BA86, FIND("Y", BA86)-1)) + INT(RIGHT(BA86, LEN(BA86) - FIND("Y", BA86)))), "modified_following") ))))), "")</f>
        <v>54422</v>
      </c>
      <c r="BC86" s="50" t="s">
        <v>1230</v>
      </c>
      <c r="BD86" s="50" t="s">
        <v>1231</v>
      </c>
      <c r="BE86" s="46">
        <f>_xll.BDH(BC86,$B$4,$B$3,$B$3)</f>
        <v>1.23061</v>
      </c>
      <c r="BF86" s="46">
        <f>_xll.BDH(BD86,$B$4,$B$3,$B$3)</f>
        <v>0.67609300000000006</v>
      </c>
      <c r="BG86" s="52">
        <f>DF_ZC2(Date!$E$3,BB86,BF86,"Taux actuariels","actual/actual")</f>
        <v>1.230713707279163E-2</v>
      </c>
      <c r="BI86" s="46"/>
      <c r="BJ86" s="46"/>
      <c r="BK86" s="46"/>
      <c r="BL86" s="47"/>
      <c r="BM86" s="47"/>
      <c r="BN86" s="47"/>
      <c r="BO86" s="48"/>
      <c r="BP86" s="48"/>
      <c r="BQ86" s="46"/>
      <c r="BR86" s="49" t="s">
        <v>600</v>
      </c>
      <c r="BT86" s="50" t="s">
        <v>1225</v>
      </c>
      <c r="BU86" s="51">
        <f>IFERROR(IF(RIGHT(BT86, 1) = "D", WORKDAY($B$3, INT(LEFT(BT86, LEN(BT86)-1))),
                     IF(RIGHT(BT86, 1) = "W",Business_Day($B$3 + 7 * INT(LEFT(BT86, LEN(BT86)-1)), "modified_following"),
                     IF(RIGHT(BT86, 1) = "M",Business_Day(EDATE($B$3,  INT(LEFT(BT86, LEN(BT86)-1))), "modified_following"),
                     IF(RIGHT(BT86, 1) = "Y",Business_Day(EDATE($B$3,  12 * INT(LEFT(BT86, LEN(BT86)-1))), "modified_following"),IF(RIGHT(BT86, 1) = "Q",Business_Day(EDATE($B$3,  3*INT(LEFT(BT86, LEN(BT86)-1))), "modified_following"),
                    Business_Day(EDATE($B$3,  12 * INT(LEFT(BT86, FIND("Y", BT86)-1)) + INT(RIGHT(BT86, LEN(BT86) - FIND("Y", BT86)))), "modified_following") ))))), "")</f>
        <v>54422</v>
      </c>
      <c r="BV86" s="50" t="s">
        <v>1232</v>
      </c>
      <c r="BW86" s="50" t="s">
        <v>1233</v>
      </c>
      <c r="BX86" s="46">
        <f>_xll.BDH(BV86,$B$4,$B$3,$B$3)</f>
        <v>1.2739</v>
      </c>
      <c r="BY86" s="46">
        <f>_xll.BDH(BW86,$B$4,$B$3,$B$3)</f>
        <v>0.66690400000000005</v>
      </c>
      <c r="BZ86" s="52">
        <f>DF_ZC2(Date!$E$3,BU86,BY86,"Taux actuariels","actual/actual")</f>
        <v>1.2740134351521215E-2</v>
      </c>
      <c r="CB86" s="46"/>
      <c r="CC86" s="46"/>
      <c r="CD86" s="46"/>
      <c r="CE86" s="47"/>
      <c r="CF86" s="47"/>
      <c r="CG86" s="47"/>
      <c r="CH86" s="48"/>
      <c r="CI86" s="48"/>
      <c r="CJ86" s="46"/>
      <c r="CK86" s="49" t="s">
        <v>600</v>
      </c>
      <c r="CL86" s="52" t="s">
        <v>600</v>
      </c>
      <c r="CN86" s="50" t="s">
        <v>1225</v>
      </c>
      <c r="CO86" s="51">
        <f>IFERROR(IF(RIGHT(CN86, 1) = "D", WORKDAY($B$3, INT(LEFT(CN86, LEN(CN86)-1))),
                     IF(RIGHT(CN86, 1) = "W",Business_Day($B$3 + 7 * INT(LEFT(CN86, LEN(CN86)-1)), "modified_following"),
                     IF(RIGHT(CN86, 1) = "M",Business_Day(EDATE($B$3,  INT(LEFT(CN86, LEN(CN86)-1))), "modified_following"),
                     IF(RIGHT(CN86, 1) = "Y",Business_Day(EDATE($B$3,  12 * INT(LEFT(CN86, LEN(CN86)-1))), "modified_following"),IF(RIGHT(CN86, 1) = "Q",Business_Day(EDATE($B$3,  3*INT(LEFT(CN86, LEN(CN86)-1))), "modified_following"),
                    Business_Day(EDATE($B$3,  12 * INT(LEFT(CN86, FIND("Y", CN86)-1)) + INT(RIGHT(CN86, LEN(CN86) - FIND("Y", CN86)))), "modified_following") ))))), "")</f>
        <v>54422</v>
      </c>
      <c r="CP86" s="50" t="s">
        <v>1234</v>
      </c>
      <c r="CQ86" s="50" t="s">
        <v>1235</v>
      </c>
      <c r="CR86" s="46">
        <f>_xll.BDH(CP86,$B$4,$B$3,$B$3)</f>
        <v>1.31307</v>
      </c>
      <c r="CS86" s="46">
        <f>_xll.BDH(CQ86,$B$4,$B$3,$B$3)</f>
        <v>0.65870200000000001</v>
      </c>
      <c r="CT86" s="52">
        <f>DF_ZC2(Date!$E$3,CO86,CS86,"Taux actuariels","actual/actual")</f>
        <v>1.3131851749767165E-2</v>
      </c>
    </row>
    <row r="87" spans="3:98" x14ac:dyDescent="0.25">
      <c r="C87" s="46"/>
      <c r="D87" s="46"/>
      <c r="E87" s="46"/>
      <c r="F87" s="47"/>
      <c r="G87" s="47"/>
      <c r="H87" s="47"/>
      <c r="I87" s="48"/>
      <c r="J87" s="48"/>
      <c r="K87" s="46"/>
      <c r="L87" s="49" t="s">
        <v>600</v>
      </c>
      <c r="N87" s="50" t="s">
        <v>1236</v>
      </c>
      <c r="O87" s="51">
        <f>IFERROR(IF(RIGHT(N87, 1) = "D", WORKDAY($B$3, INT(LEFT(N87, LEN(N87)-1))),
                     IF(RIGHT(N87, 1) = "W",Business_Day($B$3 + 7 * INT(LEFT(N87, LEN(N87)-1)), "modified_following"),
                     IF(RIGHT(N87, 1) = "M",Business_Day(EDATE($B$3,  INT(LEFT(N87, LEN(N87)-1))), "modified_following"),
                     IF(RIGHT(N87, 1) = "Y",Business_Day(EDATE($B$3,  12 * INT(LEFT(N87, LEN(N87)-1))), "modified_following"),IF(RIGHT(N87, 1) = "Q",Business_Day(EDATE($B$3,  3*INT(LEFT(N87, LEN(N87)-1))), "modified_following"),
                    Business_Day(EDATE($B$3,  12 * INT(LEFT(N87, FIND("Y", N87)-1)) + INT(RIGHT(N87, LEN(N87) - FIND("Y", N87)))), "modified_following") ))))), "")</f>
        <v>54787</v>
      </c>
      <c r="P87" s="50" t="s">
        <v>1237</v>
      </c>
      <c r="Q87" s="50" t="s">
        <v>1238</v>
      </c>
      <c r="R87" s="46">
        <f>_xll.BDH(P87,$B$4,$B$3,$B$3)</f>
        <v>1.1692899999999999</v>
      </c>
      <c r="S87" s="46">
        <f>_xll.BDH(Q87,$B$4,$B$3,$B$3)</f>
        <v>0.67758499999999999</v>
      </c>
      <c r="T87" s="52">
        <f>DF_ZC2(Date!$E$3,O87,S87,"Taux actuariels","actual/actual")</f>
        <v>1.1864389153539046E-2</v>
      </c>
      <c r="W87" s="46"/>
      <c r="X87" s="46"/>
      <c r="Y87" s="46"/>
      <c r="Z87" s="47"/>
      <c r="AA87" s="47"/>
      <c r="AB87" s="47"/>
      <c r="AC87" s="48"/>
      <c r="AD87" s="48"/>
      <c r="AE87" s="46"/>
      <c r="AF87" s="49" t="s">
        <v>600</v>
      </c>
      <c r="AH87" s="50" t="s">
        <v>1236</v>
      </c>
      <c r="AI87" s="51">
        <f>IFERROR(IF(RIGHT(AH87, 1) = "D", WORKDAY($B$3, INT(LEFT(AH87, LEN(AH87)-1))),
                     IF(RIGHT(AH87, 1) = "W",Business_Day($B$3 + 7 * INT(LEFT(AH87, LEN(AH87)-1)), "modified_following"),
                     IF(RIGHT(AH87, 1) = "M",Business_Day(EDATE($B$3,  INT(LEFT(AH87, LEN(AH87)-1))), "modified_following"),
                     IF(RIGHT(AH87, 1) = "Y",Business_Day(EDATE($B$3,  12 * INT(LEFT(AH87, LEN(AH87)-1))), "modified_following"),IF(RIGHT(AH87, 1) = "Q",Business_Day(EDATE($B$3,  3*INT(LEFT(AH87, LEN(AH87)-1))), "modified_following"),
                    Business_Day(EDATE($B$3,  12 * INT(LEFT(AH87, FIND("Y", AH87)-1)) + INT(RIGHT(AH87, LEN(AH87) - FIND("Y", AH87)))), "modified_following") ))))), "")</f>
        <v>54787</v>
      </c>
      <c r="AJ87" s="50" t="s">
        <v>1239</v>
      </c>
      <c r="AK87" s="50" t="s">
        <v>1240</v>
      </c>
      <c r="AL87" s="46">
        <f>_xll.BDH(AJ87,$B$4,$B$3,$B$3)</f>
        <v>1.1467100000000001</v>
      </c>
      <c r="AM87" s="46">
        <f>_xll.BDH(AK87,$B$4,$B$3,$B$3)</f>
        <v>0.68642199999999998</v>
      </c>
      <c r="AN87" s="52">
        <f>DF_ZC2(Date!$E$3,AI87,AM87,"Taux actuariels","actual/actual")</f>
        <v>1.1467154035356586E-2</v>
      </c>
      <c r="AP87" s="46"/>
      <c r="AQ87" s="46"/>
      <c r="AR87" s="46"/>
      <c r="AS87" s="47"/>
      <c r="AT87" s="47"/>
      <c r="AU87" s="47"/>
      <c r="AV87" s="48"/>
      <c r="AW87" s="48"/>
      <c r="AX87" s="46"/>
      <c r="AY87" s="49" t="s">
        <v>600</v>
      </c>
      <c r="BA87" s="50" t="s">
        <v>1236</v>
      </c>
      <c r="BB87" s="51">
        <f>IFERROR(IF(RIGHT(BA87, 1) = "D", WORKDAY($B$3, INT(LEFT(BA87, LEN(BA87)-1))),
                     IF(RIGHT(BA87, 1) = "W",Business_Day($B$3 + 7 * INT(LEFT(BA87, LEN(BA87)-1)), "modified_following"),
                     IF(RIGHT(BA87, 1) = "M",Business_Day(EDATE($B$3,  INT(LEFT(BA87, LEN(BA87)-1))), "modified_following"),
                     IF(RIGHT(BA87, 1) = "Y",Business_Day(EDATE($B$3,  12 * INT(LEFT(BA87, LEN(BA87)-1))), "modified_following"),IF(RIGHT(BA87, 1) = "Q",Business_Day(EDATE($B$3,  3*INT(LEFT(BA87, LEN(BA87)-1))), "modified_following"),
                    Business_Day(EDATE($B$3,  12 * INT(LEFT(BA87, FIND("Y", BA87)-1)) + INT(RIGHT(BA87, LEN(BA87) - FIND("Y", BA87)))), "modified_following") ))))), "")</f>
        <v>54787</v>
      </c>
      <c r="BC87" s="50" t="s">
        <v>1241</v>
      </c>
      <c r="BD87" s="50" t="s">
        <v>1242</v>
      </c>
      <c r="BE87" s="46">
        <f>_xll.BDH(BC87,$B$4,$B$3,$B$3)</f>
        <v>1.22678</v>
      </c>
      <c r="BF87" s="46">
        <f>_xll.BDH(BD87,$B$4,$B$3,$B$3)</f>
        <v>0.66873000000000005</v>
      </c>
      <c r="BG87" s="52">
        <f>DF_ZC2(Date!$E$3,BB87,BF87,"Taux actuariels","actual/actual")</f>
        <v>1.2267823873728601E-2</v>
      </c>
      <c r="BI87" s="46"/>
      <c r="BJ87" s="46"/>
      <c r="BK87" s="46"/>
      <c r="BL87" s="47"/>
      <c r="BM87" s="47"/>
      <c r="BN87" s="47"/>
      <c r="BO87" s="48"/>
      <c r="BP87" s="48"/>
      <c r="BQ87" s="46"/>
      <c r="BR87" s="49" t="s">
        <v>600</v>
      </c>
      <c r="BT87" s="50" t="s">
        <v>1236</v>
      </c>
      <c r="BU87" s="51">
        <f>IFERROR(IF(RIGHT(BT87, 1) = "D", WORKDAY($B$3, INT(LEFT(BT87, LEN(BT87)-1))),
                     IF(RIGHT(BT87, 1) = "W",Business_Day($B$3 + 7 * INT(LEFT(BT87, LEN(BT87)-1)), "modified_following"),
                     IF(RIGHT(BT87, 1) = "M",Business_Day(EDATE($B$3,  INT(LEFT(BT87, LEN(BT87)-1))), "modified_following"),
                     IF(RIGHT(BT87, 1) = "Y",Business_Day(EDATE($B$3,  12 * INT(LEFT(BT87, LEN(BT87)-1))), "modified_following"),IF(RIGHT(BT87, 1) = "Q",Business_Day(EDATE($B$3,  3*INT(LEFT(BT87, LEN(BT87)-1))), "modified_following"),
                    Business_Day(EDATE($B$3,  12 * INT(LEFT(BT87, FIND("Y", BT87)-1)) + INT(RIGHT(BT87, LEN(BT87) - FIND("Y", BT87)))), "modified_following") ))))), "")</f>
        <v>54787</v>
      </c>
      <c r="BV87" s="50" t="s">
        <v>1243</v>
      </c>
      <c r="BW87" s="50" t="s">
        <v>1244</v>
      </c>
      <c r="BX87" s="46">
        <f>_xll.BDH(BV87,$B$4,$B$3,$B$3)</f>
        <v>1.27325</v>
      </c>
      <c r="BY87" s="46">
        <f>_xll.BDH(BW87,$B$4,$B$3,$B$3)</f>
        <v>0.65867799999999999</v>
      </c>
      <c r="BZ87" s="52">
        <f>DF_ZC2(Date!$E$3,BU87,BY87,"Taux actuariels","actual/actual")</f>
        <v>1.2732518554734007E-2</v>
      </c>
      <c r="CB87" s="46"/>
      <c r="CC87" s="46"/>
      <c r="CD87" s="46"/>
      <c r="CE87" s="47"/>
      <c r="CF87" s="47"/>
      <c r="CG87" s="47"/>
      <c r="CH87" s="48"/>
      <c r="CI87" s="48"/>
      <c r="CJ87" s="46"/>
      <c r="CK87" s="49" t="s">
        <v>600</v>
      </c>
      <c r="CL87" s="52" t="s">
        <v>600</v>
      </c>
      <c r="CN87" s="50" t="s">
        <v>1236</v>
      </c>
      <c r="CO87" s="51">
        <f>IFERROR(IF(RIGHT(CN87, 1) = "D", WORKDAY($B$3, INT(LEFT(CN87, LEN(CN87)-1))),
                     IF(RIGHT(CN87, 1) = "W",Business_Day($B$3 + 7 * INT(LEFT(CN87, LEN(CN87)-1)), "modified_following"),
                     IF(RIGHT(CN87, 1) = "M",Business_Day(EDATE($B$3,  INT(LEFT(CN87, LEN(CN87)-1))), "modified_following"),
                     IF(RIGHT(CN87, 1) = "Y",Business_Day(EDATE($B$3,  12 * INT(LEFT(CN87, LEN(CN87)-1))), "modified_following"),IF(RIGHT(CN87, 1) = "Q",Business_Day(EDATE($B$3,  3*INT(LEFT(CN87, LEN(CN87)-1))), "modified_following"),
                    Business_Day(EDATE($B$3,  12 * INT(LEFT(CN87, FIND("Y", CN87)-1)) + INT(RIGHT(CN87, LEN(CN87) - FIND("Y", CN87)))), "modified_following") ))))), "")</f>
        <v>54787</v>
      </c>
      <c r="CP87" s="50" t="s">
        <v>1245</v>
      </c>
      <c r="CQ87" s="50" t="s">
        <v>1246</v>
      </c>
      <c r="CR87" s="46">
        <f>_xll.BDH(CP87,$B$4,$B$3,$B$3)</f>
        <v>1.30559</v>
      </c>
      <c r="CS87" s="46">
        <f>_xll.BDH(CQ87,$B$4,$B$3,$B$3)</f>
        <v>0.65177499999999999</v>
      </c>
      <c r="CT87" s="52">
        <f>DF_ZC2(Date!$E$3,CO87,CS87,"Taux actuariels","actual/actual")</f>
        <v>1.3055889336150761E-2</v>
      </c>
    </row>
    <row r="88" spans="3:98" x14ac:dyDescent="0.25">
      <c r="C88" s="46"/>
      <c r="D88" s="46"/>
      <c r="E88" s="46"/>
      <c r="F88" s="47"/>
      <c r="G88" s="47"/>
      <c r="H88" s="47"/>
      <c r="I88" s="48"/>
      <c r="J88" s="48"/>
      <c r="K88" s="46"/>
      <c r="L88" s="49" t="s">
        <v>600</v>
      </c>
      <c r="N88" s="50" t="s">
        <v>1247</v>
      </c>
      <c r="O88" s="51">
        <f>IFERROR(IF(RIGHT(N88, 1) = "D", WORKDAY($B$3, INT(LEFT(N88, LEN(N88)-1))),
                     IF(RIGHT(N88, 1) = "W",Business_Day($B$3 + 7 * INT(LEFT(N88, LEN(N88)-1)), "modified_following"),
                     IF(RIGHT(N88, 1) = "M",Business_Day(EDATE($B$3,  INT(LEFT(N88, LEN(N88)-1))), "modified_following"),
                     IF(RIGHT(N88, 1) = "Y",Business_Day(EDATE($B$3,  12 * INT(LEFT(N88, LEN(N88)-1))), "modified_following"),IF(RIGHT(N88, 1) = "Q",Business_Day(EDATE($B$3,  3*INT(LEFT(N88, LEN(N88)-1))), "modified_following"),
                    Business_Day(EDATE($B$3,  12 * INT(LEFT(N88, FIND("Y", N88)-1)) + INT(RIGHT(N88, LEN(N88) - FIND("Y", N88)))), "modified_following") ))))), "")</f>
        <v>55152</v>
      </c>
      <c r="P88" s="50" t="s">
        <v>1248</v>
      </c>
      <c r="Q88" s="50" t="s">
        <v>1249</v>
      </c>
      <c r="R88" s="46">
        <f>_xll.BDH(P88,$B$4,$B$3,$B$3)</f>
        <v>1.17004</v>
      </c>
      <c r="S88" s="46">
        <f>_xll.BDH(Q88,$B$4,$B$3,$B$3)</f>
        <v>0.66947400000000001</v>
      </c>
      <c r="T88" s="52">
        <f>DF_ZC2(Date!$E$3,O88,S88,"Taux actuariels","actual/actual")</f>
        <v>1.1871773342676084E-2</v>
      </c>
      <c r="W88" s="46"/>
      <c r="X88" s="46"/>
      <c r="Y88" s="46"/>
      <c r="Z88" s="47"/>
      <c r="AA88" s="47"/>
      <c r="AB88" s="47"/>
      <c r="AC88" s="48"/>
      <c r="AD88" s="48"/>
      <c r="AE88" s="46"/>
      <c r="AF88" s="49" t="s">
        <v>600</v>
      </c>
      <c r="AH88" s="50" t="s">
        <v>1247</v>
      </c>
      <c r="AI88" s="51">
        <f>IFERROR(IF(RIGHT(AH88, 1) = "D", WORKDAY($B$3, INT(LEFT(AH88, LEN(AH88)-1))),
                     IF(RIGHT(AH88, 1) = "W",Business_Day($B$3 + 7 * INT(LEFT(AH88, LEN(AH88)-1)), "modified_following"),
                     IF(RIGHT(AH88, 1) = "M",Business_Day(EDATE($B$3,  INT(LEFT(AH88, LEN(AH88)-1))), "modified_following"),
                     IF(RIGHT(AH88, 1) = "Y",Business_Day(EDATE($B$3,  12 * INT(LEFT(AH88, LEN(AH88)-1))), "modified_following"),IF(RIGHT(AH88, 1) = "Q",Business_Day(EDATE($B$3,  3*INT(LEFT(AH88, LEN(AH88)-1))), "modified_following"),
                    Business_Day(EDATE($B$3,  12 * INT(LEFT(AH88, FIND("Y", AH88)-1)) + INT(RIGHT(AH88, LEN(AH88) - FIND("Y", AH88)))), "modified_following") ))))), "")</f>
        <v>55152</v>
      </c>
      <c r="AJ88" s="50" t="s">
        <v>1250</v>
      </c>
      <c r="AK88" s="50" t="s">
        <v>1251</v>
      </c>
      <c r="AL88" s="46">
        <f>_xll.BDH(AJ88,$B$4,$B$3,$B$3)</f>
        <v>1.1409100000000001</v>
      </c>
      <c r="AM88" s="46">
        <f>_xll.BDH(AK88,$B$4,$B$3,$B$3)</f>
        <v>0.67996599999999996</v>
      </c>
      <c r="AN88" s="52">
        <f>DF_ZC2(Date!$E$3,AI88,AM88,"Taux actuariels","actual/actual")</f>
        <v>1.1409082511989688E-2</v>
      </c>
      <c r="AP88" s="46"/>
      <c r="AQ88" s="46"/>
      <c r="AR88" s="46"/>
      <c r="AS88" s="47"/>
      <c r="AT88" s="47"/>
      <c r="AU88" s="47"/>
      <c r="AV88" s="48"/>
      <c r="AW88" s="48"/>
      <c r="AX88" s="46"/>
      <c r="AY88" s="49" t="s">
        <v>600</v>
      </c>
      <c r="BA88" s="50" t="s">
        <v>1247</v>
      </c>
      <c r="BB88" s="51">
        <f>IFERROR(IF(RIGHT(BA88, 1) = "D", WORKDAY($B$3, INT(LEFT(BA88, LEN(BA88)-1))),
                     IF(RIGHT(BA88, 1) = "W",Business_Day($B$3 + 7 * INT(LEFT(BA88, LEN(BA88)-1)), "modified_following"),
                     IF(RIGHT(BA88, 1) = "M",Business_Day(EDATE($B$3,  INT(LEFT(BA88, LEN(BA88)-1))), "modified_following"),
                     IF(RIGHT(BA88, 1) = "Y",Business_Day(EDATE($B$3,  12 * INT(LEFT(BA88, LEN(BA88)-1))), "modified_following"),IF(RIGHT(BA88, 1) = "Q",Business_Day(EDATE($B$3,  3*INT(LEFT(BA88, LEN(BA88)-1))), "modified_following"),
                    Business_Day(EDATE($B$3,  12 * INT(LEFT(BA88, FIND("Y", BA88)-1)) + INT(RIGHT(BA88, LEN(BA88) - FIND("Y", BA88)))), "modified_following") ))))), "")</f>
        <v>55152</v>
      </c>
      <c r="BC88" s="50" t="s">
        <v>1252</v>
      </c>
      <c r="BD88" s="50" t="s">
        <v>1253</v>
      </c>
      <c r="BE88" s="46">
        <f>_xll.BDH(BC88,$B$4,$B$3,$B$3)</f>
        <v>1.22298</v>
      </c>
      <c r="BF88" s="46">
        <f>_xll.BDH(BD88,$B$4,$B$3,$B$3)</f>
        <v>0.66147</v>
      </c>
      <c r="BG88" s="52">
        <f>DF_ZC2(Date!$E$3,BB88,BF88,"Taux actuariels","actual/actual")</f>
        <v>1.2229792365833436E-2</v>
      </c>
      <c r="BI88" s="46"/>
      <c r="BJ88" s="46"/>
      <c r="BK88" s="46"/>
      <c r="BL88" s="47"/>
      <c r="BM88" s="47"/>
      <c r="BN88" s="47"/>
      <c r="BO88" s="48"/>
      <c r="BP88" s="48"/>
      <c r="BQ88" s="46"/>
      <c r="BR88" s="49" t="s">
        <v>600</v>
      </c>
      <c r="BT88" s="50" t="s">
        <v>1247</v>
      </c>
      <c r="BU88" s="51">
        <f>IFERROR(IF(RIGHT(BT88, 1) = "D", WORKDAY($B$3, INT(LEFT(BT88, LEN(BT88)-1))),
                     IF(RIGHT(BT88, 1) = "W",Business_Day($B$3 + 7 * INT(LEFT(BT88, LEN(BT88)-1)), "modified_following"),
                     IF(RIGHT(BT88, 1) = "M",Business_Day(EDATE($B$3,  INT(LEFT(BT88, LEN(BT88)-1))), "modified_following"),
                     IF(RIGHT(BT88, 1) = "Y",Business_Day(EDATE($B$3,  12 * INT(LEFT(BT88, LEN(BT88)-1))), "modified_following"),IF(RIGHT(BT88, 1) = "Q",Business_Day(EDATE($B$3,  3*INT(LEFT(BT88, LEN(BT88)-1))), "modified_following"),
                    Business_Day(EDATE($B$3,  12 * INT(LEFT(BT88, FIND("Y", BT88)-1)) + INT(RIGHT(BT88, LEN(BT88) - FIND("Y", BT88)))), "modified_following") ))))), "")</f>
        <v>55152</v>
      </c>
      <c r="BV88" s="50" t="s">
        <v>1254</v>
      </c>
      <c r="BW88" s="50" t="s">
        <v>1255</v>
      </c>
      <c r="BX88" s="46">
        <f>_xll.BDH(BV88,$B$4,$B$3,$B$3)</f>
        <v>1.2725599999999999</v>
      </c>
      <c r="BY88" s="46">
        <f>_xll.BDH(BW88,$B$4,$B$3,$B$3)</f>
        <v>0.65054900000000004</v>
      </c>
      <c r="BZ88" s="52">
        <f>DF_ZC2(Date!$E$3,BU88,BY88,"Taux actuariels","actual/actual")</f>
        <v>1.2725549563844307E-2</v>
      </c>
      <c r="CB88" s="46"/>
      <c r="CC88" s="46"/>
      <c r="CD88" s="46"/>
      <c r="CE88" s="47"/>
      <c r="CF88" s="47"/>
      <c r="CG88" s="47"/>
      <c r="CH88" s="48"/>
      <c r="CI88" s="48"/>
      <c r="CJ88" s="46"/>
      <c r="CK88" s="49" t="s">
        <v>600</v>
      </c>
      <c r="CL88" s="52" t="s">
        <v>600</v>
      </c>
      <c r="CN88" s="50" t="s">
        <v>1247</v>
      </c>
      <c r="CO88" s="51">
        <f>IFERROR(IF(RIGHT(CN88, 1) = "D", WORKDAY($B$3, INT(LEFT(CN88, LEN(CN88)-1))),
                     IF(RIGHT(CN88, 1) = "W",Business_Day($B$3 + 7 * INT(LEFT(CN88, LEN(CN88)-1)), "modified_following"),
                     IF(RIGHT(CN88, 1) = "M",Business_Day(EDATE($B$3,  INT(LEFT(CN88, LEN(CN88)-1))), "modified_following"),
                     IF(RIGHT(CN88, 1) = "Y",Business_Day(EDATE($B$3,  12 * INT(LEFT(CN88, LEN(CN88)-1))), "modified_following"),IF(RIGHT(CN88, 1) = "Q",Business_Day(EDATE($B$3,  3*INT(LEFT(CN88, LEN(CN88)-1))), "modified_following"),
                    Business_Day(EDATE($B$3,  12 * INT(LEFT(CN88, FIND("Y", CN88)-1)) + INT(RIGHT(CN88, LEN(CN88) - FIND("Y", CN88)))), "modified_following") ))))), "")</f>
        <v>55152</v>
      </c>
      <c r="CP88" s="50" t="s">
        <v>1256</v>
      </c>
      <c r="CQ88" s="50" t="s">
        <v>1257</v>
      </c>
      <c r="CR88" s="46">
        <f>_xll.BDH(CP88,$B$4,$B$3,$B$3)</f>
        <v>1.2982</v>
      </c>
      <c r="CS88" s="46">
        <f>_xll.BDH(CQ88,$B$4,$B$3,$B$3)</f>
        <v>0.64497300000000002</v>
      </c>
      <c r="CT88" s="52">
        <f>DF_ZC2(Date!$E$3,CO88,CS88,"Taux actuariels","actual/actual")</f>
        <v>1.2981985372488403E-2</v>
      </c>
    </row>
    <row r="89" spans="3:98" x14ac:dyDescent="0.25">
      <c r="C89" s="46"/>
      <c r="D89" s="46"/>
      <c r="E89" s="46"/>
      <c r="F89" s="47"/>
      <c r="G89" s="47"/>
      <c r="H89" s="47"/>
      <c r="I89" s="48"/>
      <c r="J89" s="48"/>
      <c r="K89" s="46"/>
      <c r="L89" s="49" t="s">
        <v>600</v>
      </c>
      <c r="N89" s="50" t="s">
        <v>1258</v>
      </c>
      <c r="O89" s="51">
        <f>IFERROR(IF(RIGHT(N89, 1) = "D", WORKDAY($B$3, INT(LEFT(N89, LEN(N89)-1))),
                     IF(RIGHT(N89, 1) = "W",Business_Day($B$3 + 7 * INT(LEFT(N89, LEN(N89)-1)), "modified_following"),
                     IF(RIGHT(N89, 1) = "M",Business_Day(EDATE($B$3,  INT(LEFT(N89, LEN(N89)-1))), "modified_following"),
                     IF(RIGHT(N89, 1) = "Y",Business_Day(EDATE($B$3,  12 * INT(LEFT(N89, LEN(N89)-1))), "modified_following"),IF(RIGHT(N89, 1) = "Q",Business_Day(EDATE($B$3,  3*INT(LEFT(N89, LEN(N89)-1))), "modified_following"),
                    Business_Day(EDATE($B$3,  12 * INT(LEFT(N89, FIND("Y", N89)-1)) + INT(RIGHT(N89, LEN(N89) - FIND("Y", N89)))), "modified_following") ))))), "")</f>
        <v>55516</v>
      </c>
      <c r="P89" s="50" t="s">
        <v>1259</v>
      </c>
      <c r="Q89" s="50" t="s">
        <v>1260</v>
      </c>
      <c r="R89" s="46">
        <f>_xll.BDH(P89,$B$4,$B$3,$B$3)</f>
        <v>1.17073</v>
      </c>
      <c r="S89" s="46">
        <f>_xll.BDH(Q89,$B$4,$B$3,$B$3)</f>
        <v>0.661466</v>
      </c>
      <c r="T89" s="52">
        <f>DF_ZC2(Date!$E$3,O89,S89,"Taux actuariels","actual/actual")</f>
        <v>1.1879412816229173E-2</v>
      </c>
      <c r="W89" s="46"/>
      <c r="X89" s="46"/>
      <c r="Y89" s="46"/>
      <c r="Z89" s="47"/>
      <c r="AA89" s="47"/>
      <c r="AB89" s="47"/>
      <c r="AC89" s="48"/>
      <c r="AD89" s="48"/>
      <c r="AE89" s="46"/>
      <c r="AF89" s="49" t="s">
        <v>600</v>
      </c>
      <c r="AH89" s="50" t="s">
        <v>1258</v>
      </c>
      <c r="AI89" s="51">
        <f>IFERROR(IF(RIGHT(AH89, 1) = "D", WORKDAY($B$3, INT(LEFT(AH89, LEN(AH89)-1))),
                     IF(RIGHT(AH89, 1) = "W",Business_Day($B$3 + 7 * INT(LEFT(AH89, LEN(AH89)-1)), "modified_following"),
                     IF(RIGHT(AH89, 1) = "M",Business_Day(EDATE($B$3,  INT(LEFT(AH89, LEN(AH89)-1))), "modified_following"),
                     IF(RIGHT(AH89, 1) = "Y",Business_Day(EDATE($B$3,  12 * INT(LEFT(AH89, LEN(AH89)-1))), "modified_following"),IF(RIGHT(AH89, 1) = "Q",Business_Day(EDATE($B$3,  3*INT(LEFT(AH89, LEN(AH89)-1))), "modified_following"),
                    Business_Day(EDATE($B$3,  12 * INT(LEFT(AH89, FIND("Y", AH89)-1)) + INT(RIGHT(AH89, LEN(AH89) - FIND("Y", AH89)))), "modified_following") ))))), "")</f>
        <v>55516</v>
      </c>
      <c r="AJ89" s="50" t="s">
        <v>1261</v>
      </c>
      <c r="AK89" s="50" t="s">
        <v>1262</v>
      </c>
      <c r="AL89" s="46">
        <f>_xll.BDH(AJ89,$B$4,$B$3,$B$3)</f>
        <v>1.1351800000000001</v>
      </c>
      <c r="AM89" s="46">
        <f>_xll.BDH(AK89,$B$4,$B$3,$B$3)</f>
        <v>0.67362900000000003</v>
      </c>
      <c r="AN89" s="52">
        <f>DF_ZC2(Date!$E$3,AI89,AM89,"Taux actuariels","actual/actual")</f>
        <v>1.1352726061959251E-2</v>
      </c>
      <c r="AP89" s="46"/>
      <c r="AQ89" s="46"/>
      <c r="AR89" s="46"/>
      <c r="AS89" s="47"/>
      <c r="AT89" s="47"/>
      <c r="AU89" s="47"/>
      <c r="AV89" s="48"/>
      <c r="AW89" s="48"/>
      <c r="AX89" s="46"/>
      <c r="AY89" s="49" t="s">
        <v>600</v>
      </c>
      <c r="BA89" s="50" t="s">
        <v>1258</v>
      </c>
      <c r="BB89" s="51">
        <f>IFERROR(IF(RIGHT(BA89, 1) = "D", WORKDAY($B$3, INT(LEFT(BA89, LEN(BA89)-1))),
                     IF(RIGHT(BA89, 1) = "W",Business_Day($B$3 + 7 * INT(LEFT(BA89, LEN(BA89)-1)), "modified_following"),
                     IF(RIGHT(BA89, 1) = "M",Business_Day(EDATE($B$3,  INT(LEFT(BA89, LEN(BA89)-1))), "modified_following"),
                     IF(RIGHT(BA89, 1) = "Y",Business_Day(EDATE($B$3,  12 * INT(LEFT(BA89, LEN(BA89)-1))), "modified_following"),IF(RIGHT(BA89, 1) = "Q",Business_Day(EDATE($B$3,  3*INT(LEFT(BA89, LEN(BA89)-1))), "modified_following"),
                    Business_Day(EDATE($B$3,  12 * INT(LEFT(BA89, FIND("Y", BA89)-1)) + INT(RIGHT(BA89, LEN(BA89) - FIND("Y", BA89)))), "modified_following") ))))), "")</f>
        <v>55516</v>
      </c>
      <c r="BC89" s="50" t="s">
        <v>1263</v>
      </c>
      <c r="BD89" s="50" t="s">
        <v>1264</v>
      </c>
      <c r="BE89" s="46">
        <f>_xll.BDH(BC89,$B$4,$B$3,$B$3)</f>
        <v>1.2192099999999999</v>
      </c>
      <c r="BF89" s="46">
        <f>_xll.BDH(BD89,$B$4,$B$3,$B$3)</f>
        <v>0.65432999999999997</v>
      </c>
      <c r="BG89" s="52">
        <f>DF_ZC2(Date!$E$3,BB89,BF89,"Taux actuariels","actual/actual")</f>
        <v>1.2193075413512444E-2</v>
      </c>
      <c r="BI89" s="46"/>
      <c r="BJ89" s="46"/>
      <c r="BK89" s="46"/>
      <c r="BL89" s="47"/>
      <c r="BM89" s="47"/>
      <c r="BN89" s="47"/>
      <c r="BO89" s="48"/>
      <c r="BP89" s="48"/>
      <c r="BQ89" s="46"/>
      <c r="BR89" s="49" t="s">
        <v>600</v>
      </c>
      <c r="BT89" s="50" t="s">
        <v>1258</v>
      </c>
      <c r="BU89" s="51">
        <f>IFERROR(IF(RIGHT(BT89, 1) = "D", WORKDAY($B$3, INT(LEFT(BT89, LEN(BT89)-1))),
                     IF(RIGHT(BT89, 1) = "W",Business_Day($B$3 + 7 * INT(LEFT(BT89, LEN(BT89)-1)), "modified_following"),
                     IF(RIGHT(BT89, 1) = "M",Business_Day(EDATE($B$3,  INT(LEFT(BT89, LEN(BT89)-1))), "modified_following"),
                     IF(RIGHT(BT89, 1) = "Y",Business_Day(EDATE($B$3,  12 * INT(LEFT(BT89, LEN(BT89)-1))), "modified_following"),IF(RIGHT(BT89, 1) = "Q",Business_Day(EDATE($B$3,  3*INT(LEFT(BT89, LEN(BT89)-1))), "modified_following"),
                    Business_Day(EDATE($B$3,  12 * INT(LEFT(BT89, FIND("Y", BT89)-1)) + INT(RIGHT(BT89, LEN(BT89) - FIND("Y", BT89)))), "modified_following") ))))), "")</f>
        <v>55516</v>
      </c>
      <c r="BV89" s="50" t="s">
        <v>1265</v>
      </c>
      <c r="BW89" s="50" t="s">
        <v>1266</v>
      </c>
      <c r="BX89" s="46">
        <f>_xll.BDH(BV89,$B$4,$B$3,$B$3)</f>
        <v>1.27182</v>
      </c>
      <c r="BY89" s="46">
        <f>_xll.BDH(BW89,$B$4,$B$3,$B$3)</f>
        <v>0.64253899999999997</v>
      </c>
      <c r="BZ89" s="52">
        <f>DF_ZC2(Date!$E$3,BU89,BY89,"Taux actuariels","actual/actual")</f>
        <v>1.2719139708271321E-2</v>
      </c>
      <c r="CB89" s="46"/>
      <c r="CC89" s="46"/>
      <c r="CD89" s="46"/>
      <c r="CE89" s="47"/>
      <c r="CF89" s="47"/>
      <c r="CG89" s="47"/>
      <c r="CH89" s="48"/>
      <c r="CI89" s="48"/>
      <c r="CJ89" s="46"/>
      <c r="CK89" s="49" t="s">
        <v>600</v>
      </c>
      <c r="CL89" s="52" t="s">
        <v>600</v>
      </c>
      <c r="CN89" s="50" t="s">
        <v>1258</v>
      </c>
      <c r="CO89" s="51">
        <f>IFERROR(IF(RIGHT(CN89, 1) = "D", WORKDAY($B$3, INT(LEFT(CN89, LEN(CN89)-1))),
                     IF(RIGHT(CN89, 1) = "W",Business_Day($B$3 + 7 * INT(LEFT(CN89, LEN(CN89)-1)), "modified_following"),
                     IF(RIGHT(CN89, 1) = "M",Business_Day(EDATE($B$3,  INT(LEFT(CN89, LEN(CN89)-1))), "modified_following"),
                     IF(RIGHT(CN89, 1) = "Y",Business_Day(EDATE($B$3,  12 * INT(LEFT(CN89, LEN(CN89)-1))), "modified_following"),IF(RIGHT(CN89, 1) = "Q",Business_Day(EDATE($B$3,  3*INT(LEFT(CN89, LEN(CN89)-1))), "modified_following"),
                    Business_Day(EDATE($B$3,  12 * INT(LEFT(CN89, FIND("Y", CN89)-1)) + INT(RIGHT(CN89, LEN(CN89) - FIND("Y", CN89)))), "modified_following") ))))), "")</f>
        <v>55516</v>
      </c>
      <c r="CP89" s="50" t="s">
        <v>1267</v>
      </c>
      <c r="CQ89" s="50" t="s">
        <v>1268</v>
      </c>
      <c r="CR89" s="46">
        <f>_xll.BDH(CP89,$B$4,$B$3,$B$3)</f>
        <v>1.29091</v>
      </c>
      <c r="CS89" s="46">
        <f>_xll.BDH(CQ89,$B$4,$B$3,$B$3)</f>
        <v>0.63831199999999999</v>
      </c>
      <c r="CT89" s="52">
        <f>DF_ZC2(Date!$E$3,CO89,CS89,"Taux actuariels","actual/actual")</f>
        <v>1.2910152001425867E-2</v>
      </c>
    </row>
    <row r="90" spans="3:98" x14ac:dyDescent="0.25">
      <c r="C90" s="46"/>
      <c r="D90" s="46"/>
      <c r="E90" s="46"/>
      <c r="F90" s="47"/>
      <c r="G90" s="47"/>
      <c r="H90" s="47"/>
      <c r="I90" s="48"/>
      <c r="J90" s="48"/>
      <c r="K90" s="46"/>
      <c r="L90" s="49" t="s">
        <v>600</v>
      </c>
      <c r="N90" s="50" t="s">
        <v>1269</v>
      </c>
      <c r="O90" s="51">
        <f>IFERROR(IF(RIGHT(N90, 1) = "D", WORKDAY($B$3, INT(LEFT(N90, LEN(N90)-1))),
                     IF(RIGHT(N90, 1) = "W",Business_Day($B$3 + 7 * INT(LEFT(N90, LEN(N90)-1)), "modified_following"),
                     IF(RIGHT(N90, 1) = "M",Business_Day(EDATE($B$3,  INT(LEFT(N90, LEN(N90)-1))), "modified_following"),
                     IF(RIGHT(N90, 1) = "Y",Business_Day(EDATE($B$3,  12 * INT(LEFT(N90, LEN(N90)-1))), "modified_following"),IF(RIGHT(N90, 1) = "Q",Business_Day(EDATE($B$3,  3*INT(LEFT(N90, LEN(N90)-1))), "modified_following"),
                    Business_Day(EDATE($B$3,  12 * INT(LEFT(N90, FIND("Y", N90)-1)) + INT(RIGHT(N90, LEN(N90) - FIND("Y", N90)))), "modified_following") ))))), "")</f>
        <v>55883</v>
      </c>
      <c r="P90" s="50" t="s">
        <v>1270</v>
      </c>
      <c r="Q90" s="50" t="s">
        <v>1271</v>
      </c>
      <c r="R90" s="46">
        <f>_xll.BDH(P90,$B$4,$B$3,$B$3)</f>
        <v>1.16961</v>
      </c>
      <c r="S90" s="46">
        <f>_xll.BDH(Q90,$B$4,$B$3,$B$3)</f>
        <v>0.65393999999999997</v>
      </c>
      <c r="T90" s="52">
        <f>DF_ZC2(Date!$E$3,O90,S90,"Taux actuariels","actual/actual")</f>
        <v>1.1868199060924844E-2</v>
      </c>
      <c r="W90" s="46"/>
      <c r="X90" s="46"/>
      <c r="Y90" s="46"/>
      <c r="Z90" s="47"/>
      <c r="AA90" s="47"/>
      <c r="AB90" s="47"/>
      <c r="AC90" s="48"/>
      <c r="AD90" s="48"/>
      <c r="AE90" s="46"/>
      <c r="AF90" s="49" t="s">
        <v>600</v>
      </c>
      <c r="AH90" s="50" t="s">
        <v>1269</v>
      </c>
      <c r="AI90" s="51">
        <f>IFERROR(IF(RIGHT(AH90, 1) = "D", WORKDAY($B$3, INT(LEFT(AH90, LEN(AH90)-1))),
                     IF(RIGHT(AH90, 1) = "W",Business_Day($B$3 + 7 * INT(LEFT(AH90, LEN(AH90)-1)), "modified_following"),
                     IF(RIGHT(AH90, 1) = "M",Business_Day(EDATE($B$3,  INT(LEFT(AH90, LEN(AH90)-1))), "modified_following"),
                     IF(RIGHT(AH90, 1) = "Y",Business_Day(EDATE($B$3,  12 * INT(LEFT(AH90, LEN(AH90)-1))), "modified_following"),IF(RIGHT(AH90, 1) = "Q",Business_Day(EDATE($B$3,  3*INT(LEFT(AH90, LEN(AH90)-1))), "modified_following"),
                    Business_Day(EDATE($B$3,  12 * INT(LEFT(AH90, FIND("Y", AH90)-1)) + INT(RIGHT(AH90, LEN(AH90) - FIND("Y", AH90)))), "modified_following") ))))), "")</f>
        <v>55883</v>
      </c>
      <c r="AJ90" s="50" t="s">
        <v>1272</v>
      </c>
      <c r="AK90" s="50" t="s">
        <v>1273</v>
      </c>
      <c r="AL90" s="46">
        <f>_xll.BDH(AJ90,$B$4,$B$3,$B$3)</f>
        <v>1.1295999999999999</v>
      </c>
      <c r="AM90" s="46">
        <f>_xll.BDH(AK90,$B$4,$B$3,$B$3)</f>
        <v>0.66739199999999999</v>
      </c>
      <c r="AN90" s="52">
        <f>DF_ZC2(Date!$E$3,AI90,AM90,"Taux actuariels","actual/actual")</f>
        <v>1.1296037684237037E-2</v>
      </c>
      <c r="AP90" s="46"/>
      <c r="AQ90" s="46"/>
      <c r="AR90" s="46"/>
      <c r="AS90" s="47"/>
      <c r="AT90" s="47"/>
      <c r="AU90" s="47"/>
      <c r="AV90" s="48"/>
      <c r="AW90" s="48"/>
      <c r="AX90" s="46"/>
      <c r="AY90" s="49" t="s">
        <v>600</v>
      </c>
      <c r="BA90" s="50" t="s">
        <v>1269</v>
      </c>
      <c r="BB90" s="51">
        <f>IFERROR(IF(RIGHT(BA90, 1) = "D", WORKDAY($B$3, INT(LEFT(BA90, LEN(BA90)-1))),
                     IF(RIGHT(BA90, 1) = "W",Business_Day($B$3 + 7 * INT(LEFT(BA90, LEN(BA90)-1)), "modified_following"),
                     IF(RIGHT(BA90, 1) = "M",Business_Day(EDATE($B$3,  INT(LEFT(BA90, LEN(BA90)-1))), "modified_following"),
                     IF(RIGHT(BA90, 1) = "Y",Business_Day(EDATE($B$3,  12 * INT(LEFT(BA90, LEN(BA90)-1))), "modified_following"),IF(RIGHT(BA90, 1) = "Q",Business_Day(EDATE($B$3,  3*INT(LEFT(BA90, LEN(BA90)-1))), "modified_following"),
                    Business_Day(EDATE($B$3,  12 * INT(LEFT(BA90, FIND("Y", BA90)-1)) + INT(RIGHT(BA90, LEN(BA90) - FIND("Y", BA90)))), "modified_following") ))))), "")</f>
        <v>55883</v>
      </c>
      <c r="BC90" s="50" t="s">
        <v>1274</v>
      </c>
      <c r="BD90" s="50" t="s">
        <v>1275</v>
      </c>
      <c r="BE90" s="46">
        <f>_xll.BDH(BC90,$B$4,$B$3,$B$3)</f>
        <v>1.2190400000000001</v>
      </c>
      <c r="BF90" s="46">
        <f>_xll.BDH(BD90,$B$4,$B$3,$B$3)</f>
        <v>0.64648899999999998</v>
      </c>
      <c r="BG90" s="52">
        <f>DF_ZC2(Date!$E$3,BB90,BF90,"Taux actuariels","actual/actual")</f>
        <v>1.2190345426223104E-2</v>
      </c>
      <c r="BI90" s="46"/>
      <c r="BJ90" s="46"/>
      <c r="BK90" s="46"/>
      <c r="BL90" s="47"/>
      <c r="BM90" s="47"/>
      <c r="BN90" s="47"/>
      <c r="BO90" s="48"/>
      <c r="BP90" s="48"/>
      <c r="BQ90" s="46"/>
      <c r="BR90" s="49" t="s">
        <v>600</v>
      </c>
      <c r="BT90" s="50" t="s">
        <v>1269</v>
      </c>
      <c r="BU90" s="51">
        <f>IFERROR(IF(RIGHT(BT90, 1) = "D", WORKDAY($B$3, INT(LEFT(BT90, LEN(BT90)-1))),
                     IF(RIGHT(BT90, 1) = "W",Business_Day($B$3 + 7 * INT(LEFT(BT90, LEN(BT90)-1)), "modified_following"),
                     IF(RIGHT(BT90, 1) = "M",Business_Day(EDATE($B$3,  INT(LEFT(BT90, LEN(BT90)-1))), "modified_following"),
                     IF(RIGHT(BT90, 1) = "Y",Business_Day(EDATE($B$3,  12 * INT(LEFT(BT90, LEN(BT90)-1))), "modified_following"),IF(RIGHT(BT90, 1) = "Q",Business_Day(EDATE($B$3,  3*INT(LEFT(BT90, LEN(BT90)-1))), "modified_following"),
                    Business_Day(EDATE($B$3,  12 * INT(LEFT(BT90, FIND("Y", BT90)-1)) + INT(RIGHT(BT90, LEN(BT90) - FIND("Y", BT90)))), "modified_following") ))))), "")</f>
        <v>55883</v>
      </c>
      <c r="BV90" s="50" t="s">
        <v>1276</v>
      </c>
      <c r="BW90" s="50" t="s">
        <v>1277</v>
      </c>
      <c r="BX90" s="46">
        <f>_xll.BDH(BV90,$B$4,$B$3,$B$3)</f>
        <v>1.2685200000000001</v>
      </c>
      <c r="BY90" s="46">
        <f>_xll.BDH(BW90,$B$4,$B$3,$B$3)</f>
        <v>0.63521300000000003</v>
      </c>
      <c r="BZ90" s="52">
        <f>DF_ZC2(Date!$E$3,BU90,BY90,"Taux actuariels","actual/actual")</f>
        <v>1.2685197090952061E-2</v>
      </c>
      <c r="CB90" s="46"/>
      <c r="CC90" s="46"/>
      <c r="CD90" s="46"/>
      <c r="CE90" s="47"/>
      <c r="CF90" s="47"/>
      <c r="CG90" s="47"/>
      <c r="CH90" s="48"/>
      <c r="CI90" s="48"/>
      <c r="CJ90" s="46"/>
      <c r="CK90" s="49" t="s">
        <v>600</v>
      </c>
      <c r="CL90" s="52" t="s">
        <v>600</v>
      </c>
      <c r="CN90" s="50" t="s">
        <v>1269</v>
      </c>
      <c r="CO90" s="51">
        <f>IFERROR(IF(RIGHT(CN90, 1) = "D", WORKDAY($B$3, INT(LEFT(CN90, LEN(CN90)-1))),
                     IF(RIGHT(CN90, 1) = "W",Business_Day($B$3 + 7 * INT(LEFT(CN90, LEN(CN90)-1)), "modified_following"),
                     IF(RIGHT(CN90, 1) = "M",Business_Day(EDATE($B$3,  INT(LEFT(CN90, LEN(CN90)-1))), "modified_following"),
                     IF(RIGHT(CN90, 1) = "Y",Business_Day(EDATE($B$3,  12 * INT(LEFT(CN90, LEN(CN90)-1))), "modified_following"),IF(RIGHT(CN90, 1) = "Q",Business_Day(EDATE($B$3,  3*INT(LEFT(CN90, LEN(CN90)-1))), "modified_following"),
                    Business_Day(EDATE($B$3,  12 * INT(LEFT(CN90, FIND("Y", CN90)-1)) + INT(RIGHT(CN90, LEN(CN90) - FIND("Y", CN90)))), "modified_following") ))))), "")</f>
        <v>55883</v>
      </c>
      <c r="CP90" s="50" t="s">
        <v>1278</v>
      </c>
      <c r="CQ90" s="50" t="s">
        <v>1279</v>
      </c>
      <c r="CR90" s="46">
        <f>_xll.BDH(CP90,$B$4,$B$3,$B$3)</f>
        <v>1.2838099999999999</v>
      </c>
      <c r="CS90" s="46">
        <f>_xll.BDH(CQ90,$B$4,$B$3,$B$3)</f>
        <v>0.63177000000000005</v>
      </c>
      <c r="CT90" s="52">
        <f>DF_ZC2(Date!$E$3,CO90,CS90,"Taux actuariels","actual/actual")</f>
        <v>1.2838095175280229E-2</v>
      </c>
    </row>
    <row r="91" spans="3:98" x14ac:dyDescent="0.25">
      <c r="C91" s="46"/>
      <c r="D91" s="46"/>
      <c r="E91" s="46"/>
      <c r="F91" s="47"/>
      <c r="G91" s="47"/>
      <c r="H91" s="47"/>
      <c r="I91" s="48"/>
      <c r="J91" s="48"/>
      <c r="K91" s="46"/>
      <c r="L91" s="49" t="s">
        <v>600</v>
      </c>
      <c r="N91" s="50" t="s">
        <v>1280</v>
      </c>
      <c r="O91" s="51">
        <f>IFERROR(IF(RIGHT(N91, 1) = "D", WORKDAY($B$3, INT(LEFT(N91, LEN(N91)-1))),
                     IF(RIGHT(N91, 1) = "W",Business_Day($B$3 + 7 * INT(LEFT(N91, LEN(N91)-1)), "modified_following"),
                     IF(RIGHT(N91, 1) = "M",Business_Day(EDATE($B$3,  INT(LEFT(N91, LEN(N91)-1))), "modified_following"),
                     IF(RIGHT(N91, 1) = "Y",Business_Day(EDATE($B$3,  12 * INT(LEFT(N91, LEN(N91)-1))), "modified_following"),IF(RIGHT(N91, 1) = "Q",Business_Day(EDATE($B$3,  3*INT(LEFT(N91, LEN(N91)-1))), "modified_following"),
                    Business_Day(EDATE($B$3,  12 * INT(LEFT(N91, FIND("Y", N91)-1)) + INT(RIGHT(N91, LEN(N91) - FIND("Y", N91)))), "modified_following") ))))), "")</f>
        <v>56248</v>
      </c>
      <c r="P91" s="50" t="s">
        <v>1281</v>
      </c>
      <c r="Q91" s="50" t="s">
        <v>1282</v>
      </c>
      <c r="R91" s="46">
        <f>_xll.BDH(P91,$B$4,$B$3,$B$3)</f>
        <v>1.1681900000000001</v>
      </c>
      <c r="S91" s="46">
        <f>_xll.BDH(Q91,$B$4,$B$3,$B$3)</f>
        <v>0.64658199999999999</v>
      </c>
      <c r="T91" s="52">
        <f>DF_ZC2(Date!$E$3,O91,S91,"Taux actuariels","actual/actual")</f>
        <v>1.1855001904815587E-2</v>
      </c>
      <c r="W91" s="46"/>
      <c r="X91" s="46"/>
      <c r="Y91" s="46"/>
      <c r="Z91" s="47"/>
      <c r="AA91" s="47"/>
      <c r="AB91" s="47"/>
      <c r="AC91" s="48"/>
      <c r="AD91" s="48"/>
      <c r="AE91" s="46"/>
      <c r="AF91" s="49" t="s">
        <v>600</v>
      </c>
      <c r="AH91" s="50" t="s">
        <v>1280</v>
      </c>
      <c r="AI91" s="51">
        <f>IFERROR(IF(RIGHT(AH91, 1) = "D", WORKDAY($B$3, INT(LEFT(AH91, LEN(AH91)-1))),
                     IF(RIGHT(AH91, 1) = "W",Business_Day($B$3 + 7 * INT(LEFT(AH91, LEN(AH91)-1)), "modified_following"),
                     IF(RIGHT(AH91, 1) = "M",Business_Day(EDATE($B$3,  INT(LEFT(AH91, LEN(AH91)-1))), "modified_following"),
                     IF(RIGHT(AH91, 1) = "Y",Business_Day(EDATE($B$3,  12 * INT(LEFT(AH91, LEN(AH91)-1))), "modified_following"),IF(RIGHT(AH91, 1) = "Q",Business_Day(EDATE($B$3,  3*INT(LEFT(AH91, LEN(AH91)-1))), "modified_following"),
                    Business_Day(EDATE($B$3,  12 * INT(LEFT(AH91, FIND("Y", AH91)-1)) + INT(RIGHT(AH91, LEN(AH91) - FIND("Y", AH91)))), "modified_following") ))))), "")</f>
        <v>56248</v>
      </c>
      <c r="AJ91" s="50" t="s">
        <v>1283</v>
      </c>
      <c r="AK91" s="50" t="s">
        <v>1284</v>
      </c>
      <c r="AL91" s="46">
        <f>_xll.BDH(AJ91,$B$4,$B$3,$B$3)</f>
        <v>1.12399</v>
      </c>
      <c r="AM91" s="46">
        <f>_xll.BDH(AK91,$B$4,$B$3,$B$3)</f>
        <v>0.66125400000000001</v>
      </c>
      <c r="AN91" s="52">
        <f>DF_ZC2(Date!$E$3,AI91,AM91,"Taux actuariels","actual/actual")</f>
        <v>1.1241565843614909E-2</v>
      </c>
      <c r="AP91" s="46"/>
      <c r="AQ91" s="46"/>
      <c r="AR91" s="46"/>
      <c r="AS91" s="47"/>
      <c r="AT91" s="47"/>
      <c r="AU91" s="47"/>
      <c r="AV91" s="48"/>
      <c r="AW91" s="48"/>
      <c r="AX91" s="46"/>
      <c r="AY91" s="49" t="s">
        <v>600</v>
      </c>
      <c r="BA91" s="50" t="s">
        <v>1280</v>
      </c>
      <c r="BB91" s="51">
        <f>IFERROR(IF(RIGHT(BA91, 1) = "D", WORKDAY($B$3, INT(LEFT(BA91, LEN(BA91)-1))),
                     IF(RIGHT(BA91, 1) = "W",Business_Day($B$3 + 7 * INT(LEFT(BA91, LEN(BA91)-1)), "modified_following"),
                     IF(RIGHT(BA91, 1) = "M",Business_Day(EDATE($B$3,  INT(LEFT(BA91, LEN(BA91)-1))), "modified_following"),
                     IF(RIGHT(BA91, 1) = "Y",Business_Day(EDATE($B$3,  12 * INT(LEFT(BA91, LEN(BA91)-1))), "modified_following"),IF(RIGHT(BA91, 1) = "Q",Business_Day(EDATE($B$3,  3*INT(LEFT(BA91, LEN(BA91)-1))), "modified_following"),
                    Business_Day(EDATE($B$3,  12 * INT(LEFT(BA91, FIND("Y", BA91)-1)) + INT(RIGHT(BA91, LEN(BA91) - FIND("Y", BA91)))), "modified_following") ))))), "")</f>
        <v>56248</v>
      </c>
      <c r="BC91" s="50" t="s">
        <v>1285</v>
      </c>
      <c r="BD91" s="50" t="s">
        <v>1286</v>
      </c>
      <c r="BE91" s="46">
        <f>_xll.BDH(BC91,$B$4,$B$3,$B$3)</f>
        <v>1.21872</v>
      </c>
      <c r="BF91" s="46">
        <f>_xll.BDH(BD91,$B$4,$B$3,$B$3)</f>
        <v>0.63873400000000002</v>
      </c>
      <c r="BG91" s="52">
        <f>DF_ZC2(Date!$E$3,BB91,BF91,"Taux actuariels","actual/actual")</f>
        <v>1.2189022218779932E-2</v>
      </c>
      <c r="BI91" s="46"/>
      <c r="BJ91" s="46"/>
      <c r="BK91" s="46"/>
      <c r="BL91" s="47"/>
      <c r="BM91" s="47"/>
      <c r="BN91" s="47"/>
      <c r="BO91" s="48"/>
      <c r="BP91" s="48"/>
      <c r="BQ91" s="46"/>
      <c r="BR91" s="49" t="s">
        <v>600</v>
      </c>
      <c r="BT91" s="50" t="s">
        <v>1280</v>
      </c>
      <c r="BU91" s="51">
        <f>IFERROR(IF(RIGHT(BT91, 1) = "D", WORKDAY($B$3, INT(LEFT(BT91, LEN(BT91)-1))),
                     IF(RIGHT(BT91, 1) = "W",Business_Day($B$3 + 7 * INT(LEFT(BT91, LEN(BT91)-1)), "modified_following"),
                     IF(RIGHT(BT91, 1) = "M",Business_Day(EDATE($B$3,  INT(LEFT(BT91, LEN(BT91)-1))), "modified_following"),
                     IF(RIGHT(BT91, 1) = "Y",Business_Day(EDATE($B$3,  12 * INT(LEFT(BT91, LEN(BT91)-1))), "modified_following"),IF(RIGHT(BT91, 1) = "Q",Business_Day(EDATE($B$3,  3*INT(LEFT(BT91, LEN(BT91)-1))), "modified_following"),
                    Business_Day(EDATE($B$3,  12 * INT(LEFT(BT91, FIND("Y", BT91)-1)) + INT(RIGHT(BT91, LEN(BT91) - FIND("Y", BT91)))), "modified_following") ))))), "")</f>
        <v>56248</v>
      </c>
      <c r="BV91" s="50" t="s">
        <v>1287</v>
      </c>
      <c r="BW91" s="50" t="s">
        <v>1288</v>
      </c>
      <c r="BX91" s="46">
        <f>_xll.BDH(BV91,$B$4,$B$3,$B$3)</f>
        <v>1.2651399999999999</v>
      </c>
      <c r="BY91" s="46">
        <f>_xll.BDH(BW91,$B$4,$B$3,$B$3)</f>
        <v>0.62798900000000002</v>
      </c>
      <c r="BZ91" s="52">
        <f>DF_ZC2(Date!$E$3,BU91,BY91,"Taux actuariels","actual/actual")</f>
        <v>1.2653243260509095E-2</v>
      </c>
      <c r="CB91" s="46"/>
      <c r="CC91" s="46"/>
      <c r="CD91" s="46"/>
      <c r="CE91" s="47"/>
      <c r="CF91" s="47"/>
      <c r="CG91" s="47"/>
      <c r="CH91" s="48"/>
      <c r="CI91" s="48"/>
      <c r="CJ91" s="46"/>
      <c r="CK91" s="49" t="s">
        <v>600</v>
      </c>
      <c r="CL91" s="52" t="s">
        <v>600</v>
      </c>
      <c r="CN91" s="50" t="s">
        <v>1280</v>
      </c>
      <c r="CO91" s="51">
        <f>IFERROR(IF(RIGHT(CN91, 1) = "D", WORKDAY($B$3, INT(LEFT(CN91, LEN(CN91)-1))),
                     IF(RIGHT(CN91, 1) = "W",Business_Day($B$3 + 7 * INT(LEFT(CN91, LEN(CN91)-1)), "modified_following"),
                     IF(RIGHT(CN91, 1) = "M",Business_Day(EDATE($B$3,  INT(LEFT(CN91, LEN(CN91)-1))), "modified_following"),
                     IF(RIGHT(CN91, 1) = "Y",Business_Day(EDATE($B$3,  12 * INT(LEFT(CN91, LEN(CN91)-1))), "modified_following"),IF(RIGHT(CN91, 1) = "Q",Business_Day(EDATE($B$3,  3*INT(LEFT(CN91, LEN(CN91)-1))), "modified_following"),
                    Business_Day(EDATE($B$3,  12 * INT(LEFT(CN91, FIND("Y", CN91)-1)) + INT(RIGHT(CN91, LEN(CN91) - FIND("Y", CN91)))), "modified_following") ))))), "")</f>
        <v>56248</v>
      </c>
      <c r="CP91" s="50" t="s">
        <v>1289</v>
      </c>
      <c r="CQ91" s="50" t="s">
        <v>1290</v>
      </c>
      <c r="CR91" s="46">
        <f>_xll.BDH(CP91,$B$4,$B$3,$B$3)</f>
        <v>1.2766899999999999</v>
      </c>
      <c r="CS91" s="46">
        <f>_xll.BDH(CQ91,$B$4,$B$3,$B$3)</f>
        <v>0.62534299999999998</v>
      </c>
      <c r="CT91" s="52">
        <f>DF_ZC2(Date!$E$3,CO91,CS91,"Taux actuariels","actual/actual")</f>
        <v>1.2768811458820473E-2</v>
      </c>
    </row>
    <row r="92" spans="3:98" x14ac:dyDescent="0.25">
      <c r="C92" s="46"/>
      <c r="D92" s="46"/>
      <c r="E92" s="46"/>
      <c r="F92" s="47"/>
      <c r="G92" s="47"/>
      <c r="H92" s="47"/>
      <c r="I92" s="48"/>
      <c r="J92" s="48"/>
      <c r="K92" s="46"/>
      <c r="L92" s="49" t="s">
        <v>600</v>
      </c>
      <c r="N92" s="50" t="s">
        <v>1291</v>
      </c>
      <c r="O92" s="51">
        <f>IFERROR(IF(RIGHT(N92, 1) = "D", WORKDAY($B$3, INT(LEFT(N92, LEN(N92)-1))),
                     IF(RIGHT(N92, 1) = "W",Business_Day($B$3 + 7 * INT(LEFT(N92, LEN(N92)-1)), "modified_following"),
                     IF(RIGHT(N92, 1) = "M",Business_Day(EDATE($B$3,  INT(LEFT(N92, LEN(N92)-1))), "modified_following"),
                     IF(RIGHT(N92, 1) = "Y",Business_Day(EDATE($B$3,  12 * INT(LEFT(N92, LEN(N92)-1))), "modified_following"),IF(RIGHT(N92, 1) = "Q",Business_Day(EDATE($B$3,  3*INT(LEFT(N92, LEN(N92)-1))), "modified_following"),
                    Business_Day(EDATE($B$3,  12 * INT(LEFT(N92, FIND("Y", N92)-1)) + INT(RIGHT(N92, LEN(N92) - FIND("Y", N92)))), "modified_following") ))))), "")</f>
        <v>56613</v>
      </c>
      <c r="P92" s="50" t="s">
        <v>1292</v>
      </c>
      <c r="Q92" s="50" t="s">
        <v>1293</v>
      </c>
      <c r="R92" s="46">
        <f>_xll.BDH(P92,$B$4,$B$3,$B$3)</f>
        <v>1.1669100000000001</v>
      </c>
      <c r="S92" s="46">
        <f>_xll.BDH(Q92,$B$4,$B$3,$B$3)</f>
        <v>0.639347</v>
      </c>
      <c r="T92" s="52">
        <f>DF_ZC2(Date!$E$3,O92,S92,"Taux actuariels","actual/actual")</f>
        <v>1.1840820109234151E-2</v>
      </c>
      <c r="W92" s="46"/>
      <c r="X92" s="46"/>
      <c r="Y92" s="46"/>
      <c r="Z92" s="47"/>
      <c r="AA92" s="47"/>
      <c r="AB92" s="47"/>
      <c r="AC92" s="48"/>
      <c r="AD92" s="48"/>
      <c r="AE92" s="46"/>
      <c r="AF92" s="49" t="s">
        <v>600</v>
      </c>
      <c r="AH92" s="50" t="s">
        <v>1291</v>
      </c>
      <c r="AI92" s="51">
        <f>IFERROR(IF(RIGHT(AH92, 1) = "D", WORKDAY($B$3, INT(LEFT(AH92, LEN(AH92)-1))),
                     IF(RIGHT(AH92, 1) = "W",Business_Day($B$3 + 7 * INT(LEFT(AH92, LEN(AH92)-1)), "modified_following"),
                     IF(RIGHT(AH92, 1) = "M",Business_Day(EDATE($B$3,  INT(LEFT(AH92, LEN(AH92)-1))), "modified_following"),
                     IF(RIGHT(AH92, 1) = "Y",Business_Day(EDATE($B$3,  12 * INT(LEFT(AH92, LEN(AH92)-1))), "modified_following"),IF(RIGHT(AH92, 1) = "Q",Business_Day(EDATE($B$3,  3*INT(LEFT(AH92, LEN(AH92)-1))), "modified_following"),
                    Business_Day(EDATE($B$3,  12 * INT(LEFT(AH92, FIND("Y", AH92)-1)) + INT(RIGHT(AH92, LEN(AH92) - FIND("Y", AH92)))), "modified_following") ))))), "")</f>
        <v>56613</v>
      </c>
      <c r="AJ92" s="50" t="s">
        <v>1294</v>
      </c>
      <c r="AK92" s="50" t="s">
        <v>1295</v>
      </c>
      <c r="AL92" s="46">
        <f>_xll.BDH(AJ92,$B$4,$B$3,$B$3)</f>
        <v>1.11849</v>
      </c>
      <c r="AM92" s="46">
        <f>_xll.BDH(AK92,$B$4,$B$3,$B$3)</f>
        <v>0.65527599999999997</v>
      </c>
      <c r="AN92" s="52">
        <f>DF_ZC2(Date!$E$3,AI92,AM92,"Taux actuariels","actual/actual")</f>
        <v>1.1185753808917953E-2</v>
      </c>
      <c r="AP92" s="46"/>
      <c r="AQ92" s="46"/>
      <c r="AR92" s="46"/>
      <c r="AS92" s="47"/>
      <c r="AT92" s="47"/>
      <c r="AU92" s="47"/>
      <c r="AV92" s="48"/>
      <c r="AW92" s="48"/>
      <c r="AX92" s="46"/>
      <c r="AY92" s="49" t="s">
        <v>600</v>
      </c>
      <c r="BA92" s="50" t="s">
        <v>1291</v>
      </c>
      <c r="BB92" s="51">
        <f>IFERROR(IF(RIGHT(BA92, 1) = "D", WORKDAY($B$3, INT(LEFT(BA92, LEN(BA92)-1))),
                     IF(RIGHT(BA92, 1) = "W",Business_Day($B$3 + 7 * INT(LEFT(BA92, LEN(BA92)-1)), "modified_following"),
                     IF(RIGHT(BA92, 1) = "M",Business_Day(EDATE($B$3,  INT(LEFT(BA92, LEN(BA92)-1))), "modified_following"),
                     IF(RIGHT(BA92, 1) = "Y",Business_Day(EDATE($B$3,  12 * INT(LEFT(BA92, LEN(BA92)-1))), "modified_following"),IF(RIGHT(BA92, 1) = "Q",Business_Day(EDATE($B$3,  3*INT(LEFT(BA92, LEN(BA92)-1))), "modified_following"),
                    Business_Day(EDATE($B$3,  12 * INT(LEFT(BA92, FIND("Y", BA92)-1)) + INT(RIGHT(BA92, LEN(BA92) - FIND("Y", BA92)))), "modified_following") ))))), "")</f>
        <v>56613</v>
      </c>
      <c r="BC92" s="50" t="s">
        <v>1296</v>
      </c>
      <c r="BD92" s="50" t="s">
        <v>1297</v>
      </c>
      <c r="BE92" s="46">
        <f>_xll.BDH(BC92,$B$4,$B$3,$B$3)</f>
        <v>1.2183600000000001</v>
      </c>
      <c r="BF92" s="46">
        <f>_xll.BDH(BD92,$B$4,$B$3,$B$3)</f>
        <v>0.63114999999999999</v>
      </c>
      <c r="BG92" s="52">
        <f>DF_ZC2(Date!$E$3,BB92,BF92,"Taux actuariels","actual/actual")</f>
        <v>1.2184472858657314E-2</v>
      </c>
      <c r="BI92" s="46"/>
      <c r="BJ92" s="46"/>
      <c r="BK92" s="46"/>
      <c r="BL92" s="47"/>
      <c r="BM92" s="47"/>
      <c r="BN92" s="47"/>
      <c r="BO92" s="48"/>
      <c r="BP92" s="48"/>
      <c r="BQ92" s="46"/>
      <c r="BR92" s="49" t="s">
        <v>600</v>
      </c>
      <c r="BT92" s="50" t="s">
        <v>1291</v>
      </c>
      <c r="BU92" s="51">
        <f>IFERROR(IF(RIGHT(BT92, 1) = "D", WORKDAY($B$3, INT(LEFT(BT92, LEN(BT92)-1))),
                     IF(RIGHT(BT92, 1) = "W",Business_Day($B$3 + 7 * INT(LEFT(BT92, LEN(BT92)-1)), "modified_following"),
                     IF(RIGHT(BT92, 1) = "M",Business_Day(EDATE($B$3,  INT(LEFT(BT92, LEN(BT92)-1))), "modified_following"),
                     IF(RIGHT(BT92, 1) = "Y",Business_Day(EDATE($B$3,  12 * INT(LEFT(BT92, LEN(BT92)-1))), "modified_following"),IF(RIGHT(BT92, 1) = "Q",Business_Day(EDATE($B$3,  3*INT(LEFT(BT92, LEN(BT92)-1))), "modified_following"),
                    Business_Day(EDATE($B$3,  12 * INT(LEFT(BT92, FIND("Y", BT92)-1)) + INT(RIGHT(BT92, LEN(BT92) - FIND("Y", BT92)))), "modified_following") ))))), "")</f>
        <v>56613</v>
      </c>
      <c r="BV92" s="50" t="s">
        <v>1298</v>
      </c>
      <c r="BW92" s="50" t="s">
        <v>1299</v>
      </c>
      <c r="BX92" s="46">
        <f>_xll.BDH(BV92,$B$4,$B$3,$B$3)</f>
        <v>1.2618</v>
      </c>
      <c r="BY92" s="46">
        <f>_xll.BDH(BW92,$B$4,$B$3,$B$3)</f>
        <v>0.62094099999999997</v>
      </c>
      <c r="BZ92" s="52">
        <f>DF_ZC2(Date!$E$3,BU92,BY92,"Taux actuariels","actual/actual")</f>
        <v>1.2618939429488663E-2</v>
      </c>
      <c r="CB92" s="46"/>
      <c r="CC92" s="46"/>
      <c r="CD92" s="46"/>
      <c r="CE92" s="47"/>
      <c r="CF92" s="47"/>
      <c r="CG92" s="47"/>
      <c r="CH92" s="48"/>
      <c r="CI92" s="48"/>
      <c r="CJ92" s="46"/>
      <c r="CK92" s="49" t="s">
        <v>600</v>
      </c>
      <c r="CL92" s="52"/>
      <c r="CN92" s="50" t="s">
        <v>1291</v>
      </c>
      <c r="CO92" s="51">
        <f>IFERROR(IF(RIGHT(CN92, 1) = "D", WORKDAY($B$3, INT(LEFT(CN92, LEN(CN92)-1))),
                     IF(RIGHT(CN92, 1) = "W",Business_Day($B$3 + 7 * INT(LEFT(CN92, LEN(CN92)-1)), "modified_following"),
                     IF(RIGHT(CN92, 1) = "M",Business_Day(EDATE($B$3,  INT(LEFT(CN92, LEN(CN92)-1))), "modified_following"),
                     IF(RIGHT(CN92, 1) = "Y",Business_Day(EDATE($B$3,  12 * INT(LEFT(CN92, LEN(CN92)-1))), "modified_following"),IF(RIGHT(CN92, 1) = "Q",Business_Day(EDATE($B$3,  3*INT(LEFT(CN92, LEN(CN92)-1))), "modified_following"),
                    Business_Day(EDATE($B$3,  12 * INT(LEFT(CN92, FIND("Y", CN92)-1)) + INT(RIGHT(CN92, LEN(CN92) - FIND("Y", CN92)))), "modified_following") ))))), "")</f>
        <v>56613</v>
      </c>
      <c r="CP92" s="50" t="s">
        <v>1300</v>
      </c>
      <c r="CQ92" s="50" t="s">
        <v>1301</v>
      </c>
      <c r="CR92" s="46">
        <f>_xll.BDH(CP92,$B$4,$B$3,$B$3)</f>
        <v>1.26973</v>
      </c>
      <c r="CS92" s="46">
        <f>_xll.BDH(CQ92,$B$4,$B$3,$B$3)</f>
        <v>0.61909599999999998</v>
      </c>
      <c r="CT92" s="52">
        <f>DF_ZC2(Date!$E$3,CO92,CS92,"Taux actuariels","actual/actual")</f>
        <v>1.2698239152041602E-2</v>
      </c>
    </row>
    <row r="93" spans="3:98" x14ac:dyDescent="0.25">
      <c r="C93" s="46"/>
      <c r="D93" s="46"/>
      <c r="E93" s="46"/>
      <c r="F93" s="47"/>
      <c r="G93" s="47"/>
      <c r="H93" s="47"/>
      <c r="I93" s="48"/>
      <c r="J93" s="48"/>
      <c r="K93" s="46"/>
      <c r="L93" s="49" t="s">
        <v>600</v>
      </c>
      <c r="N93" s="50" t="s">
        <v>1302</v>
      </c>
      <c r="O93" s="51">
        <f>IFERROR(IF(RIGHT(N93, 1) = "D", WORKDAY($B$3, INT(LEFT(N93, LEN(N93)-1))),
                     IF(RIGHT(N93, 1) = "W",Business_Day($B$3 + 7 * INT(LEFT(N93, LEN(N93)-1)), "modified_following"),
                     IF(RIGHT(N93, 1) = "M",Business_Day(EDATE($B$3,  INT(LEFT(N93, LEN(N93)-1))), "modified_following"),
                     IF(RIGHT(N93, 1) = "Y",Business_Day(EDATE($B$3,  12 * INT(LEFT(N93, LEN(N93)-1))), "modified_following"),IF(RIGHT(N93, 1) = "Q",Business_Day(EDATE($B$3,  3*INT(LEFT(N93, LEN(N93)-1))), "modified_following"),
                    Business_Day(EDATE($B$3,  12 * INT(LEFT(N93, FIND("Y", N93)-1)) + INT(RIGHT(N93, LEN(N93) - FIND("Y", N93)))), "modified_following") ))))), "")</f>
        <v>56978</v>
      </c>
      <c r="P93" s="50" t="s">
        <v>1303</v>
      </c>
      <c r="Q93" s="50" t="s">
        <v>1304</v>
      </c>
      <c r="R93" s="46">
        <f>_xll.BDH(P93,$B$4,$B$3,$B$3)</f>
        <v>1.1656</v>
      </c>
      <c r="S93" s="46">
        <f>_xll.BDH(Q93,$B$4,$B$3,$B$3)</f>
        <v>0.63221300000000002</v>
      </c>
      <c r="T93" s="52">
        <f>DF_ZC2(Date!$E$3,O93,S93,"Taux actuariels","actual/actual")</f>
        <v>1.1826543239114029E-2</v>
      </c>
      <c r="W93" s="46"/>
      <c r="X93" s="46"/>
      <c r="Y93" s="46"/>
      <c r="Z93" s="47"/>
      <c r="AA93" s="47"/>
      <c r="AB93" s="47"/>
      <c r="AC93" s="48"/>
      <c r="AD93" s="48"/>
      <c r="AE93" s="46"/>
      <c r="AF93" s="49" t="s">
        <v>600</v>
      </c>
      <c r="AH93" s="50" t="s">
        <v>1302</v>
      </c>
      <c r="AI93" s="51">
        <f>IFERROR(IF(RIGHT(AH93, 1) = "D", WORKDAY($B$3, INT(LEFT(AH93, LEN(AH93)-1))),
                     IF(RIGHT(AH93, 1) = "W",Business_Day($B$3 + 7 * INT(LEFT(AH93, LEN(AH93)-1)), "modified_following"),
                     IF(RIGHT(AH93, 1) = "M",Business_Day(EDATE($B$3,  INT(LEFT(AH93, LEN(AH93)-1))), "modified_following"),
                     IF(RIGHT(AH93, 1) = "Y",Business_Day(EDATE($B$3,  12 * INT(LEFT(AH93, LEN(AH93)-1))), "modified_following"),IF(RIGHT(AH93, 1) = "Q",Business_Day(EDATE($B$3,  3*INT(LEFT(AH93, LEN(AH93)-1))), "modified_following"),
                    Business_Day(EDATE($B$3,  12 * INT(LEFT(AH93, FIND("Y", AH93)-1)) + INT(RIGHT(AH93, LEN(AH93) - FIND("Y", AH93)))), "modified_following") ))))), "")</f>
        <v>56978</v>
      </c>
      <c r="AJ93" s="50" t="s">
        <v>1305</v>
      </c>
      <c r="AK93" s="50" t="s">
        <v>1306</v>
      </c>
      <c r="AL93" s="46">
        <f>_xll.BDH(AJ93,$B$4,$B$3,$B$3)</f>
        <v>1.11307</v>
      </c>
      <c r="AM93" s="46">
        <f>_xll.BDH(AK93,$B$4,$B$3,$B$3)</f>
        <v>0.64940500000000001</v>
      </c>
      <c r="AN93" s="52">
        <f>DF_ZC2(Date!$E$3,AI93,AM93,"Taux actuariels","actual/actual")</f>
        <v>1.1130692488097838E-2</v>
      </c>
      <c r="AP93" s="46"/>
      <c r="AQ93" s="46"/>
      <c r="AR93" s="46"/>
      <c r="AS93" s="47"/>
      <c r="AT93" s="47"/>
      <c r="AU93" s="47"/>
      <c r="AV93" s="48"/>
      <c r="AW93" s="48"/>
      <c r="AX93" s="46"/>
      <c r="AY93" s="49" t="s">
        <v>600</v>
      </c>
      <c r="BA93" s="50" t="s">
        <v>1302</v>
      </c>
      <c r="BB93" s="51">
        <f>IFERROR(IF(RIGHT(BA93, 1) = "D", WORKDAY($B$3, INT(LEFT(BA93, LEN(BA93)-1))),
                     IF(RIGHT(BA93, 1) = "W",Business_Day($B$3 + 7 * INT(LEFT(BA93, LEN(BA93)-1)), "modified_following"),
                     IF(RIGHT(BA93, 1) = "M",Business_Day(EDATE($B$3,  INT(LEFT(BA93, LEN(BA93)-1))), "modified_following"),
                     IF(RIGHT(BA93, 1) = "Y",Business_Day(EDATE($B$3,  12 * INT(LEFT(BA93, LEN(BA93)-1))), "modified_following"),IF(RIGHT(BA93, 1) = "Q",Business_Day(EDATE($B$3,  3*INT(LEFT(BA93, LEN(BA93)-1))), "modified_following"),
                    Business_Day(EDATE($B$3,  12 * INT(LEFT(BA93, FIND("Y", BA93)-1)) + INT(RIGHT(BA93, LEN(BA93) - FIND("Y", BA93)))), "modified_following") ))))), "")</f>
        <v>56978</v>
      </c>
      <c r="BC93" s="50" t="s">
        <v>1307</v>
      </c>
      <c r="BD93" s="50" t="s">
        <v>1308</v>
      </c>
      <c r="BE93" s="46">
        <f>_xll.BDH(BC93,$B$4,$B$3,$B$3)</f>
        <v>1.2179599999999999</v>
      </c>
      <c r="BF93" s="46">
        <f>_xll.BDH(BD93,$B$4,$B$3,$B$3)</f>
        <v>0.62366999999999995</v>
      </c>
      <c r="BG93" s="52">
        <f>DF_ZC2(Date!$E$3,BB93,BF93,"Taux actuariels","actual/actual")</f>
        <v>1.2179576236384326E-2</v>
      </c>
      <c r="BI93" s="46"/>
      <c r="BJ93" s="46"/>
      <c r="BK93" s="46"/>
      <c r="BL93" s="47"/>
      <c r="BM93" s="47"/>
      <c r="BN93" s="47"/>
      <c r="BO93" s="48"/>
      <c r="BP93" s="48"/>
      <c r="BQ93" s="46"/>
      <c r="BR93" s="49" t="s">
        <v>600</v>
      </c>
      <c r="BT93" s="50" t="s">
        <v>1302</v>
      </c>
      <c r="BU93" s="51">
        <f>IFERROR(IF(RIGHT(BT93, 1) = "D", WORKDAY($B$3, INT(LEFT(BT93, LEN(BT93)-1))),
                     IF(RIGHT(BT93, 1) = "W",Business_Day($B$3 + 7 * INT(LEFT(BT93, LEN(BT93)-1)), "modified_following"),
                     IF(RIGHT(BT93, 1) = "M",Business_Day(EDATE($B$3,  INT(LEFT(BT93, LEN(BT93)-1))), "modified_following"),
                     IF(RIGHT(BT93, 1) = "Y",Business_Day(EDATE($B$3,  12 * INT(LEFT(BT93, LEN(BT93)-1))), "modified_following"),IF(RIGHT(BT93, 1) = "Q",Business_Day(EDATE($B$3,  3*INT(LEFT(BT93, LEN(BT93)-1))), "modified_following"),
                    Business_Day(EDATE($B$3,  12 * INT(LEFT(BT93, FIND("Y", BT93)-1)) + INT(RIGHT(BT93, LEN(BT93) - FIND("Y", BT93)))), "modified_following") ))))), "")</f>
        <v>56978</v>
      </c>
      <c r="BV93" s="50" t="s">
        <v>1309</v>
      </c>
      <c r="BW93" s="50" t="s">
        <v>1310</v>
      </c>
      <c r="BX93" s="46">
        <f>_xll.BDH(BV93,$B$4,$B$3,$B$3)</f>
        <v>1.2584900000000001</v>
      </c>
      <c r="BY93" s="46">
        <f>_xll.BDH(BW93,$B$4,$B$3,$B$3)</f>
        <v>0.61400699999999997</v>
      </c>
      <c r="BZ93" s="52">
        <f>DF_ZC2(Date!$E$3,BU93,BY93,"Taux actuariels","actual/actual")</f>
        <v>1.2584920054825366E-2</v>
      </c>
      <c r="CB93" s="46"/>
      <c r="CC93" s="46"/>
      <c r="CD93" s="46"/>
      <c r="CE93" s="47"/>
      <c r="CF93" s="47"/>
      <c r="CG93" s="47"/>
      <c r="CH93" s="48"/>
      <c r="CI93" s="48"/>
      <c r="CJ93" s="46"/>
      <c r="CK93" s="49" t="s">
        <v>600</v>
      </c>
      <c r="CL93" s="52"/>
      <c r="CN93" s="50" t="s">
        <v>1302</v>
      </c>
      <c r="CO93" s="51">
        <f>IFERROR(IF(RIGHT(CN93, 1) = "D", WORKDAY($B$3, INT(LEFT(CN93, LEN(CN93)-1))),
                     IF(RIGHT(CN93, 1) = "W",Business_Day($B$3 + 7 * INT(LEFT(CN93, LEN(CN93)-1)), "modified_following"),
                     IF(RIGHT(CN93, 1) = "M",Business_Day(EDATE($B$3,  INT(LEFT(CN93, LEN(CN93)-1))), "modified_following"),
                     IF(RIGHT(CN93, 1) = "Y",Business_Day(EDATE($B$3,  12 * INT(LEFT(CN93, LEN(CN93)-1))), "modified_following"),IF(RIGHT(CN93, 1) = "Q",Business_Day(EDATE($B$3,  3*INT(LEFT(CN93, LEN(CN93)-1))), "modified_following"),
                    Business_Day(EDATE($B$3,  12 * INT(LEFT(CN93, FIND("Y", CN93)-1)) + INT(RIGHT(CN93, LEN(CN93) - FIND("Y", CN93)))), "modified_following") ))))), "")</f>
        <v>56978</v>
      </c>
      <c r="CP93" s="50" t="s">
        <v>1311</v>
      </c>
      <c r="CQ93" s="50" t="s">
        <v>1312</v>
      </c>
      <c r="CR93" s="46">
        <f>_xll.BDH(CP93,$B$4,$B$3,$B$3)</f>
        <v>1.2628699999999999</v>
      </c>
      <c r="CS93" s="46">
        <f>_xll.BDH(CQ93,$B$4,$B$3,$B$3)</f>
        <v>0.61297299999999999</v>
      </c>
      <c r="CT93" s="52">
        <f>DF_ZC2(Date!$E$3,CO93,CS93,"Taux actuariels","actual/actual")</f>
        <v>1.2628681288119337E-2</v>
      </c>
    </row>
    <row r="94" spans="3:98" x14ac:dyDescent="0.25">
      <c r="C94" s="46"/>
      <c r="D94" s="46"/>
      <c r="E94" s="46"/>
      <c r="F94" s="47"/>
      <c r="G94" s="47"/>
      <c r="H94" s="47"/>
      <c r="I94" s="48"/>
      <c r="J94" s="48"/>
      <c r="K94" s="46"/>
      <c r="L94" s="49" t="s">
        <v>600</v>
      </c>
      <c r="N94" s="50" t="s">
        <v>1313</v>
      </c>
      <c r="O94" s="51">
        <f>IFERROR(IF(RIGHT(N94, 1) = "D", WORKDAY($B$3, INT(LEFT(N94, LEN(N94)-1))),
                     IF(RIGHT(N94, 1) = "W",Business_Day($B$3 + 7 * INT(LEFT(N94, LEN(N94)-1)), "modified_following"),
                     IF(RIGHT(N94, 1) = "M",Business_Day(EDATE($B$3,  INT(LEFT(N94, LEN(N94)-1))), "modified_following"),
                     IF(RIGHT(N94, 1) = "Y",Business_Day(EDATE($B$3,  12 * INT(LEFT(N94, LEN(N94)-1))), "modified_following"),IF(RIGHT(N94, 1) = "Q",Business_Day(EDATE($B$3,  3*INT(LEFT(N94, LEN(N94)-1))), "modified_following"),
                    Business_Day(EDATE($B$3,  12 * INT(LEFT(N94, FIND("Y", N94)-1)) + INT(RIGHT(N94, LEN(N94) - FIND("Y", N94)))), "modified_following") ))))), "")</f>
        <v>57343</v>
      </c>
      <c r="P94" s="50" t="s">
        <v>1314</v>
      </c>
      <c r="Q94" s="50" t="s">
        <v>1315</v>
      </c>
      <c r="R94" s="46">
        <f>_xll.BDH(P94,$B$4,$B$3,$B$3)</f>
        <v>1.1642699999999999</v>
      </c>
      <c r="S94" s="46">
        <f>_xll.BDH(Q94,$B$4,$B$3,$B$3)</f>
        <v>0.62514199999999998</v>
      </c>
      <c r="T94" s="52">
        <f>DF_ZC2(Date!$E$3,O94,S94,"Taux actuariels","actual/actual")</f>
        <v>1.1814459503682651E-2</v>
      </c>
      <c r="W94" s="46"/>
      <c r="X94" s="46"/>
      <c r="Y94" s="46"/>
      <c r="Z94" s="47"/>
      <c r="AA94" s="47"/>
      <c r="AB94" s="47"/>
      <c r="AC94" s="48"/>
      <c r="AD94" s="48"/>
      <c r="AE94" s="46"/>
      <c r="AF94" s="49" t="s">
        <v>600</v>
      </c>
      <c r="AH94" s="50" t="s">
        <v>1313</v>
      </c>
      <c r="AI94" s="51">
        <f>IFERROR(IF(RIGHT(AH94, 1) = "D", WORKDAY($B$3, INT(LEFT(AH94, LEN(AH94)-1))),
                     IF(RIGHT(AH94, 1) = "W",Business_Day($B$3 + 7 * INT(LEFT(AH94, LEN(AH94)-1)), "modified_following"),
                     IF(RIGHT(AH94, 1) = "M",Business_Day(EDATE($B$3,  INT(LEFT(AH94, LEN(AH94)-1))), "modified_following"),
                     IF(RIGHT(AH94, 1) = "Y",Business_Day(EDATE($B$3,  12 * INT(LEFT(AH94, LEN(AH94)-1))), "modified_following"),IF(RIGHT(AH94, 1) = "Q",Business_Day(EDATE($B$3,  3*INT(LEFT(AH94, LEN(AH94)-1))), "modified_following"),
                    Business_Day(EDATE($B$3,  12 * INT(LEFT(AH94, FIND("Y", AH94)-1)) + INT(RIGHT(AH94, LEN(AH94) - FIND("Y", AH94)))), "modified_following") ))))), "")</f>
        <v>57343</v>
      </c>
      <c r="AJ94" s="50" t="s">
        <v>1316</v>
      </c>
      <c r="AK94" s="50" t="s">
        <v>1317</v>
      </c>
      <c r="AL94" s="46">
        <f>_xll.BDH(AJ94,$B$4,$B$3,$B$3)</f>
        <v>1.1077600000000001</v>
      </c>
      <c r="AM94" s="46">
        <f>_xll.BDH(AK94,$B$4,$B$3,$B$3)</f>
        <v>0.64360700000000004</v>
      </c>
      <c r="AN94" s="52">
        <f>DF_ZC2(Date!$E$3,AI94,AM94,"Taux actuariels","actual/actual")</f>
        <v>1.1078342602756752E-2</v>
      </c>
      <c r="AP94" s="46"/>
      <c r="AQ94" s="46"/>
      <c r="AR94" s="46"/>
      <c r="AS94" s="47"/>
      <c r="AT94" s="47"/>
      <c r="AU94" s="47"/>
      <c r="AV94" s="48"/>
      <c r="AW94" s="48"/>
      <c r="AX94" s="46"/>
      <c r="AY94" s="49" t="s">
        <v>600</v>
      </c>
      <c r="BA94" s="50" t="s">
        <v>1313</v>
      </c>
      <c r="BB94" s="51">
        <f>IFERROR(IF(RIGHT(BA94, 1) = "D", WORKDAY($B$3, INT(LEFT(BA94, LEN(BA94)-1))),
                     IF(RIGHT(BA94, 1) = "W",Business_Day($B$3 + 7 * INT(LEFT(BA94, LEN(BA94)-1)), "modified_following"),
                     IF(RIGHT(BA94, 1) = "M",Business_Day(EDATE($B$3,  INT(LEFT(BA94, LEN(BA94)-1))), "modified_following"),
                     IF(RIGHT(BA94, 1) = "Y",Business_Day(EDATE($B$3,  12 * INT(LEFT(BA94, LEN(BA94)-1))), "modified_following"),IF(RIGHT(BA94, 1) = "Q",Business_Day(EDATE($B$3,  3*INT(LEFT(BA94, LEN(BA94)-1))), "modified_following"),
                    Business_Day(EDATE($B$3,  12 * INT(LEFT(BA94, FIND("Y", BA94)-1)) + INT(RIGHT(BA94, LEN(BA94) - FIND("Y", BA94)))), "modified_following") ))))), "")</f>
        <v>57343</v>
      </c>
      <c r="BC94" s="50" t="s">
        <v>1318</v>
      </c>
      <c r="BD94" s="50" t="s">
        <v>1319</v>
      </c>
      <c r="BE94" s="46">
        <f>_xll.BDH(BC94,$B$4,$B$3,$B$3)</f>
        <v>1.2176</v>
      </c>
      <c r="BF94" s="46">
        <f>_xll.BDH(BD94,$B$4,$B$3,$B$3)</f>
        <v>0.61625399999999997</v>
      </c>
      <c r="BG94" s="52">
        <f>DF_ZC2(Date!$E$3,BB94,BF94,"Taux actuariels","actual/actual")</f>
        <v>1.2176768752988787E-2</v>
      </c>
      <c r="BI94" s="46"/>
      <c r="BJ94" s="46"/>
      <c r="BK94" s="46"/>
      <c r="BL94" s="47"/>
      <c r="BM94" s="47"/>
      <c r="BN94" s="47"/>
      <c r="BO94" s="48"/>
      <c r="BP94" s="48"/>
      <c r="BQ94" s="46"/>
      <c r="BR94" s="49" t="s">
        <v>600</v>
      </c>
      <c r="BT94" s="50" t="s">
        <v>1313</v>
      </c>
      <c r="BU94" s="51">
        <f>IFERROR(IF(RIGHT(BT94, 1) = "D", WORKDAY($B$3, INT(LEFT(BT94, LEN(BT94)-1))),
                     IF(RIGHT(BT94, 1) = "W",Business_Day($B$3 + 7 * INT(LEFT(BT94, LEN(BT94)-1)), "modified_following"),
                     IF(RIGHT(BT94, 1) = "M",Business_Day(EDATE($B$3,  INT(LEFT(BT94, LEN(BT94)-1))), "modified_following"),
                     IF(RIGHT(BT94, 1) = "Y",Business_Day(EDATE($B$3,  12 * INT(LEFT(BT94, LEN(BT94)-1))), "modified_following"),IF(RIGHT(BT94, 1) = "Q",Business_Day(EDATE($B$3,  3*INT(LEFT(BT94, LEN(BT94)-1))), "modified_following"),
                    Business_Day(EDATE($B$3,  12 * INT(LEFT(BT94, FIND("Y", BT94)-1)) + INT(RIGHT(BT94, LEN(BT94) - FIND("Y", BT94)))), "modified_following") ))))), "")</f>
        <v>57343</v>
      </c>
      <c r="BV94" s="50" t="s">
        <v>1320</v>
      </c>
      <c r="BW94" s="50" t="s">
        <v>1321</v>
      </c>
      <c r="BX94" s="46">
        <f>_xll.BDH(BV94,$B$4,$B$3,$B$3)</f>
        <v>1.2552699999999999</v>
      </c>
      <c r="BY94" s="46">
        <f>_xll.BDH(BW94,$B$4,$B$3,$B$3)</f>
        <v>0.60714900000000005</v>
      </c>
      <c r="BZ94" s="52">
        <f>DF_ZC2(Date!$E$3,BU94,BY94,"Taux actuariels","actual/actual")</f>
        <v>1.2553520501814575E-2</v>
      </c>
      <c r="CB94" s="46"/>
      <c r="CC94" s="46"/>
      <c r="CD94" s="46"/>
      <c r="CE94" s="47"/>
      <c r="CF94" s="47"/>
      <c r="CG94" s="47"/>
      <c r="CH94" s="48"/>
      <c r="CI94" s="48"/>
      <c r="CJ94" s="46"/>
      <c r="CK94" s="49" t="s">
        <v>600</v>
      </c>
      <c r="CL94" s="52"/>
      <c r="CN94" s="50" t="s">
        <v>1313</v>
      </c>
      <c r="CO94" s="51">
        <f>IFERROR(IF(RIGHT(CN94, 1) = "D", WORKDAY($B$3, INT(LEFT(CN94, LEN(CN94)-1))),
                     IF(RIGHT(CN94, 1) = "W",Business_Day($B$3 + 7 * INT(LEFT(CN94, LEN(CN94)-1)), "modified_following"),
                     IF(RIGHT(CN94, 1) = "M",Business_Day(EDATE($B$3,  INT(LEFT(CN94, LEN(CN94)-1))), "modified_following"),
                     IF(RIGHT(CN94, 1) = "Y",Business_Day(EDATE($B$3,  12 * INT(LEFT(CN94, LEN(CN94)-1))), "modified_following"),IF(RIGHT(CN94, 1) = "Q",Business_Day(EDATE($B$3,  3*INT(LEFT(CN94, LEN(CN94)-1))), "modified_following"),
                    Business_Day(EDATE($B$3,  12 * INT(LEFT(CN94, FIND("Y", CN94)-1)) + INT(RIGHT(CN94, LEN(CN94) - FIND("Y", CN94)))), "modified_following") ))))), "")</f>
        <v>57343</v>
      </c>
      <c r="CP94" s="50" t="s">
        <v>1322</v>
      </c>
      <c r="CQ94" s="50" t="s">
        <v>1323</v>
      </c>
      <c r="CR94" s="46">
        <f>_xll.BDH(CP94,$B$4,$B$3,$B$3)</f>
        <v>1.2561499999999999</v>
      </c>
      <c r="CS94" s="46">
        <f>_xll.BDH(CQ94,$B$4,$B$3,$B$3)</f>
        <v>0.60693699999999995</v>
      </c>
      <c r="CT94" s="52">
        <f>DF_ZC2(Date!$E$3,CO94,CS94,"Taux actuariels","actual/actual")</f>
        <v>1.2562361595007676E-2</v>
      </c>
    </row>
    <row r="95" spans="3:98" x14ac:dyDescent="0.25">
      <c r="C95" s="46"/>
      <c r="D95" s="46"/>
      <c r="E95" s="46"/>
      <c r="F95" s="47"/>
      <c r="G95" s="47"/>
      <c r="H95" s="47"/>
      <c r="I95" s="48"/>
      <c r="J95" s="48"/>
      <c r="K95" s="46"/>
      <c r="L95" s="49" t="s">
        <v>600</v>
      </c>
      <c r="N95" s="50" t="s">
        <v>1324</v>
      </c>
      <c r="O95" s="51">
        <f>IFERROR(IF(RIGHT(N95, 1) = "D", WORKDAY($B$3, INT(LEFT(N95, LEN(N95)-1))),
                     IF(RIGHT(N95, 1) = "W",Business_Day($B$3 + 7 * INT(LEFT(N95, LEN(N95)-1)), "modified_following"),
                     IF(RIGHT(N95, 1) = "M",Business_Day(EDATE($B$3,  INT(LEFT(N95, LEN(N95)-1))), "modified_following"),
                     IF(RIGHT(N95, 1) = "Y",Business_Day(EDATE($B$3,  12 * INT(LEFT(N95, LEN(N95)-1))), "modified_following"),IF(RIGHT(N95, 1) = "Q",Business_Day(EDATE($B$3,  3*INT(LEFT(N95, LEN(N95)-1))), "modified_following"),
                    Business_Day(EDATE($B$3,  12 * INT(LEFT(N95, FIND("Y", N95)-1)) + INT(RIGHT(N95, LEN(N95) - FIND("Y", N95)))), "modified_following") ))))), "")</f>
        <v>57710</v>
      </c>
      <c r="P95" s="50" t="s">
        <v>1325</v>
      </c>
      <c r="Q95" s="50" t="s">
        <v>1326</v>
      </c>
      <c r="R95" s="46">
        <f>_xll.BDH(P95,$B$4,$B$3,$B$3)</f>
        <v>1.15788</v>
      </c>
      <c r="S95" s="46">
        <f>_xll.BDH(Q95,$B$4,$B$3,$B$3)</f>
        <v>0.61947399999999997</v>
      </c>
      <c r="T95" s="52">
        <f>DF_ZC2(Date!$E$3,O95,S95,"Taux actuariels","actual/actual")</f>
        <v>1.1747804481993418E-2</v>
      </c>
      <c r="W95" s="46"/>
      <c r="X95" s="46"/>
      <c r="Y95" s="46"/>
      <c r="Z95" s="47"/>
      <c r="AA95" s="47"/>
      <c r="AB95" s="47"/>
      <c r="AC95" s="48"/>
      <c r="AD95" s="48"/>
      <c r="AE95" s="46"/>
      <c r="AF95" s="49" t="s">
        <v>600</v>
      </c>
      <c r="AH95" s="50" t="s">
        <v>1324</v>
      </c>
      <c r="AI95" s="51">
        <f>IFERROR(IF(RIGHT(AH95, 1) = "D", WORKDAY($B$3, INT(LEFT(AH95, LEN(AH95)-1))),
                     IF(RIGHT(AH95, 1) = "W",Business_Day($B$3 + 7 * INT(LEFT(AH95, LEN(AH95)-1)), "modified_following"),
                     IF(RIGHT(AH95, 1) = "M",Business_Day(EDATE($B$3,  INT(LEFT(AH95, LEN(AH95)-1))), "modified_following"),
                     IF(RIGHT(AH95, 1) = "Y",Business_Day(EDATE($B$3,  12 * INT(LEFT(AH95, LEN(AH95)-1))), "modified_following"),IF(RIGHT(AH95, 1) = "Q",Business_Day(EDATE($B$3,  3*INT(LEFT(AH95, LEN(AH95)-1))), "modified_following"),
                    Business_Day(EDATE($B$3,  12 * INT(LEFT(AH95, FIND("Y", AH95)-1)) + INT(RIGHT(AH95, LEN(AH95) - FIND("Y", AH95)))), "modified_following") ))))), "")</f>
        <v>57710</v>
      </c>
      <c r="AJ95" s="50" t="s">
        <v>1327</v>
      </c>
      <c r="AK95" s="50" t="s">
        <v>1328</v>
      </c>
      <c r="AL95" s="46">
        <f>_xll.BDH(AJ95,$B$4,$B$3,$B$3)</f>
        <v>1.1024499999999999</v>
      </c>
      <c r="AM95" s="46">
        <f>_xll.BDH(AK95,$B$4,$B$3,$B$3)</f>
        <v>0.63792700000000002</v>
      </c>
      <c r="AN95" s="52">
        <f>DF_ZC2(Date!$E$3,AI95,AM95,"Taux actuariels","actual/actual")</f>
        <v>1.102377130487775E-2</v>
      </c>
      <c r="AP95" s="46"/>
      <c r="AQ95" s="46"/>
      <c r="AR95" s="46"/>
      <c r="AS95" s="47"/>
      <c r="AT95" s="47"/>
      <c r="AU95" s="47"/>
      <c r="AV95" s="48"/>
      <c r="AW95" s="48"/>
      <c r="AX95" s="46"/>
      <c r="AY95" s="49" t="s">
        <v>600</v>
      </c>
      <c r="BA95" s="50" t="s">
        <v>1324</v>
      </c>
      <c r="BB95" s="51">
        <f>IFERROR(IF(RIGHT(BA95, 1) = "D", WORKDAY($B$3, INT(LEFT(BA95, LEN(BA95)-1))),
                     IF(RIGHT(BA95, 1) = "W",Business_Day($B$3 + 7 * INT(LEFT(BA95, LEN(BA95)-1)), "modified_following"),
                     IF(RIGHT(BA95, 1) = "M",Business_Day(EDATE($B$3,  INT(LEFT(BA95, LEN(BA95)-1))), "modified_following"),
                     IF(RIGHT(BA95, 1) = "Y",Business_Day(EDATE($B$3,  12 * INT(LEFT(BA95, LEN(BA95)-1))), "modified_following"),IF(RIGHT(BA95, 1) = "Q",Business_Day(EDATE($B$3,  3*INT(LEFT(BA95, LEN(BA95)-1))), "modified_following"),
                    Business_Day(EDATE($B$3,  12 * INT(LEFT(BA95, FIND("Y", BA95)-1)) + INT(RIGHT(BA95, LEN(BA95) - FIND("Y", BA95)))), "modified_following") ))))), "")</f>
        <v>57710</v>
      </c>
      <c r="BC95" s="50" t="s">
        <v>1329</v>
      </c>
      <c r="BD95" s="50" t="s">
        <v>1330</v>
      </c>
      <c r="BE95" s="46">
        <f>_xll.BDH(BC95,$B$4,$B$3,$B$3)</f>
        <v>1.2096899999999999</v>
      </c>
      <c r="BF95" s="46">
        <f>_xll.BDH(BD95,$B$4,$B$3,$B$3)</f>
        <v>0.61079399999999995</v>
      </c>
      <c r="BG95" s="52">
        <f>DF_ZC2(Date!$E$3,BB95,BF95,"Taux actuariels","actual/actual")</f>
        <v>1.2096054770447839E-2</v>
      </c>
      <c r="BI95" s="46"/>
      <c r="BJ95" s="46"/>
      <c r="BK95" s="46"/>
      <c r="BL95" s="47"/>
      <c r="BM95" s="47"/>
      <c r="BN95" s="47"/>
      <c r="BO95" s="48"/>
      <c r="BP95" s="48"/>
      <c r="BQ95" s="46"/>
      <c r="BR95" s="49" t="s">
        <v>600</v>
      </c>
      <c r="BT95" s="50" t="s">
        <v>1324</v>
      </c>
      <c r="BU95" s="51">
        <f>IFERROR(IF(RIGHT(BT95, 1) = "D", WORKDAY($B$3, INT(LEFT(BT95, LEN(BT95)-1))),
                     IF(RIGHT(BT95, 1) = "W",Business_Day($B$3 + 7 * INT(LEFT(BT95, LEN(BT95)-1)), "modified_following"),
                     IF(RIGHT(BT95, 1) = "M",Business_Day(EDATE($B$3,  INT(LEFT(BT95, LEN(BT95)-1))), "modified_following"),
                     IF(RIGHT(BT95, 1) = "Y",Business_Day(EDATE($B$3,  12 * INT(LEFT(BT95, LEN(BT95)-1))), "modified_following"),IF(RIGHT(BT95, 1) = "Q",Business_Day(EDATE($B$3,  3*INT(LEFT(BT95, LEN(BT95)-1))), "modified_following"),
                    Business_Day(EDATE($B$3,  12 * INT(LEFT(BT95, FIND("Y", BT95)-1)) + INT(RIGHT(BT95, LEN(BT95) - FIND("Y", BT95)))), "modified_following") ))))), "")</f>
        <v>57710</v>
      </c>
      <c r="BV95" s="50" t="s">
        <v>1331</v>
      </c>
      <c r="BW95" s="50" t="s">
        <v>1332</v>
      </c>
      <c r="BX95" s="46">
        <f>_xll.BDH(BV95,$B$4,$B$3,$B$3)</f>
        <v>1.2480599999999999</v>
      </c>
      <c r="BY95" s="46">
        <f>_xll.BDH(BW95,$B$4,$B$3,$B$3)</f>
        <v>0.60137499999999999</v>
      </c>
      <c r="BZ95" s="52">
        <f>DF_ZC2(Date!$E$3,BU95,BY95,"Taux actuariels","actual/actual")</f>
        <v>1.2479736996570567E-2</v>
      </c>
      <c r="CB95" s="46"/>
      <c r="CC95" s="46"/>
      <c r="CD95" s="46"/>
      <c r="CE95" s="47"/>
      <c r="CF95" s="47"/>
      <c r="CG95" s="47"/>
      <c r="CH95" s="48"/>
      <c r="CI95" s="48"/>
      <c r="CJ95" s="46"/>
      <c r="CK95" s="49" t="s">
        <v>600</v>
      </c>
      <c r="CL95" s="52"/>
      <c r="CN95" s="50" t="s">
        <v>1324</v>
      </c>
      <c r="CO95" s="51">
        <f>IFERROR(IF(RIGHT(CN95, 1) = "D", WORKDAY($B$3, INT(LEFT(CN95, LEN(CN95)-1))),
                     IF(RIGHT(CN95, 1) = "W",Business_Day($B$3 + 7 * INT(LEFT(CN95, LEN(CN95)-1)), "modified_following"),
                     IF(RIGHT(CN95, 1) = "M",Business_Day(EDATE($B$3,  INT(LEFT(CN95, LEN(CN95)-1))), "modified_following"),
                     IF(RIGHT(CN95, 1) = "Y",Business_Day(EDATE($B$3,  12 * INT(LEFT(CN95, LEN(CN95)-1))), "modified_following"),IF(RIGHT(CN95, 1) = "Q",Business_Day(EDATE($B$3,  3*INT(LEFT(CN95, LEN(CN95)-1))), "modified_following"),
                    Business_Day(EDATE($B$3,  12 * INT(LEFT(CN95, FIND("Y", CN95)-1)) + INT(RIGHT(CN95, LEN(CN95) - FIND("Y", CN95)))), "modified_following") ))))), "")</f>
        <v>57710</v>
      </c>
      <c r="CP95" s="50" t="s">
        <v>1333</v>
      </c>
      <c r="CQ95" s="50" t="s">
        <v>1334</v>
      </c>
      <c r="CR95" s="46">
        <f>_xll.BDH(CP95,$B$4,$B$3,$B$3)</f>
        <v>1.2494499999999999</v>
      </c>
      <c r="CS95" s="46">
        <f>_xll.BDH(CQ95,$B$4,$B$3,$B$3)</f>
        <v>0.60103499999999999</v>
      </c>
      <c r="CT95" s="52">
        <f>DF_ZC2(Date!$E$3,CO95,CS95,"Taux actuariels","actual/actual")</f>
        <v>1.2493701740044161E-2</v>
      </c>
    </row>
    <row r="96" spans="3:98" x14ac:dyDescent="0.25">
      <c r="C96" s="46"/>
      <c r="D96" s="46"/>
      <c r="E96" s="46"/>
      <c r="F96" s="47"/>
      <c r="G96" s="47"/>
      <c r="H96" s="47"/>
      <c r="I96" s="48"/>
      <c r="J96" s="48"/>
      <c r="K96" s="46"/>
      <c r="L96" s="49" t="s">
        <v>600</v>
      </c>
      <c r="N96" s="50" t="s">
        <v>1335</v>
      </c>
      <c r="O96" s="51">
        <f>IFERROR(IF(RIGHT(N96, 1) = "D", WORKDAY($B$3, INT(LEFT(N96, LEN(N96)-1))),
                     IF(RIGHT(N96, 1) = "W",Business_Day($B$3 + 7 * INT(LEFT(N96, LEN(N96)-1)), "modified_following"),
                     IF(RIGHT(N96, 1) = "M",Business_Day(EDATE($B$3,  INT(LEFT(N96, LEN(N96)-1))), "modified_following"),
                     IF(RIGHT(N96, 1) = "Y",Business_Day(EDATE($B$3,  12 * INT(LEFT(N96, LEN(N96)-1))), "modified_following"),IF(RIGHT(N96, 1) = "Q",Business_Day(EDATE($B$3,  3*INT(LEFT(N96, LEN(N96)-1))), "modified_following"),
                    Business_Day(EDATE($B$3,  12 * INT(LEFT(N96, FIND("Y", N96)-1)) + INT(RIGHT(N96, LEN(N96) - FIND("Y", N96)))), "modified_following") ))))), "")</f>
        <v>58074</v>
      </c>
      <c r="P96" s="50" t="s">
        <v>1336</v>
      </c>
      <c r="Q96" s="50" t="s">
        <v>1337</v>
      </c>
      <c r="R96" s="46">
        <f>_xll.BDH(P96,$B$4,$B$3,$B$3)</f>
        <v>1.1516599999999999</v>
      </c>
      <c r="S96" s="46">
        <f>_xll.BDH(Q96,$B$4,$B$3,$B$3)</f>
        <v>0.61388299999999996</v>
      </c>
      <c r="T96" s="52">
        <f>DF_ZC2(Date!$E$3,O96,S96,"Taux actuariels","actual/actual")</f>
        <v>1.1685632974986593E-2</v>
      </c>
      <c r="W96" s="46"/>
      <c r="X96" s="46"/>
      <c r="Y96" s="46"/>
      <c r="Z96" s="47"/>
      <c r="AA96" s="47"/>
      <c r="AB96" s="47"/>
      <c r="AC96" s="48"/>
      <c r="AD96" s="48"/>
      <c r="AE96" s="46"/>
      <c r="AF96" s="49" t="s">
        <v>600</v>
      </c>
      <c r="AH96" s="50" t="s">
        <v>1335</v>
      </c>
      <c r="AI96" s="51">
        <f>IFERROR(IF(RIGHT(AH96, 1) = "D", WORKDAY($B$3, INT(LEFT(AH96, LEN(AH96)-1))),
                     IF(RIGHT(AH96, 1) = "W",Business_Day($B$3 + 7 * INT(LEFT(AH96, LEN(AH96)-1)), "modified_following"),
                     IF(RIGHT(AH96, 1) = "M",Business_Day(EDATE($B$3,  INT(LEFT(AH96, LEN(AH96)-1))), "modified_following"),
                     IF(RIGHT(AH96, 1) = "Y",Business_Day(EDATE($B$3,  12 * INT(LEFT(AH96, LEN(AH96)-1))), "modified_following"),IF(RIGHT(AH96, 1) = "Q",Business_Day(EDATE($B$3,  3*INT(LEFT(AH96, LEN(AH96)-1))), "modified_following"),
                    Business_Day(EDATE($B$3,  12 * INT(LEFT(AH96, FIND("Y", AH96)-1)) + INT(RIGHT(AH96, LEN(AH96) - FIND("Y", AH96)))), "modified_following") ))))), "")</f>
        <v>58074</v>
      </c>
      <c r="AJ96" s="50" t="s">
        <v>1338</v>
      </c>
      <c r="AK96" s="50" t="s">
        <v>1339</v>
      </c>
      <c r="AL96" s="46">
        <f>_xll.BDH(AJ96,$B$4,$B$3,$B$3)</f>
        <v>1.09721</v>
      </c>
      <c r="AM96" s="46">
        <f>_xll.BDH(AK96,$B$4,$B$3,$B$3)</f>
        <v>0.63234599999999996</v>
      </c>
      <c r="AN96" s="52">
        <f>DF_ZC2(Date!$E$3,AI96,AM96,"Taux actuariels","actual/actual")</f>
        <v>1.0972107569916734E-2</v>
      </c>
      <c r="AP96" s="46"/>
      <c r="AQ96" s="46"/>
      <c r="AR96" s="46"/>
      <c r="AS96" s="47"/>
      <c r="AT96" s="47"/>
      <c r="AU96" s="47"/>
      <c r="AV96" s="48"/>
      <c r="AW96" s="48"/>
      <c r="AX96" s="46"/>
      <c r="AY96" s="49" t="s">
        <v>600</v>
      </c>
      <c r="BA96" s="50" t="s">
        <v>1335</v>
      </c>
      <c r="BB96" s="51">
        <f>IFERROR(IF(RIGHT(BA96, 1) = "D", WORKDAY($B$3, INT(LEFT(BA96, LEN(BA96)-1))),
                     IF(RIGHT(BA96, 1) = "W",Business_Day($B$3 + 7 * INT(LEFT(BA96, LEN(BA96)-1)), "modified_following"),
                     IF(RIGHT(BA96, 1) = "M",Business_Day(EDATE($B$3,  INT(LEFT(BA96, LEN(BA96)-1))), "modified_following"),
                     IF(RIGHT(BA96, 1) = "Y",Business_Day(EDATE($B$3,  12 * INT(LEFT(BA96, LEN(BA96)-1))), "modified_following"),IF(RIGHT(BA96, 1) = "Q",Business_Day(EDATE($B$3,  3*INT(LEFT(BA96, LEN(BA96)-1))), "modified_following"),
                    Business_Day(EDATE($B$3,  12 * INT(LEFT(BA96, FIND("Y", BA96)-1)) + INT(RIGHT(BA96, LEN(BA96) - FIND("Y", BA96)))), "modified_following") ))))), "")</f>
        <v>58074</v>
      </c>
      <c r="BC96" s="50" t="s">
        <v>1340</v>
      </c>
      <c r="BD96" s="50" t="s">
        <v>1341</v>
      </c>
      <c r="BE96" s="46">
        <f>_xll.BDH(BC96,$B$4,$B$3,$B$3)</f>
        <v>1.2018899999999999</v>
      </c>
      <c r="BF96" s="46">
        <f>_xll.BDH(BD96,$B$4,$B$3,$B$3)</f>
        <v>0.60544799999999999</v>
      </c>
      <c r="BG96" s="52">
        <f>DF_ZC2(Date!$E$3,BB96,BF96,"Taux actuariels","actual/actual")</f>
        <v>1.2018958350403564E-2</v>
      </c>
      <c r="BI96" s="46"/>
      <c r="BJ96" s="46"/>
      <c r="BK96" s="46"/>
      <c r="BL96" s="47"/>
      <c r="BM96" s="47"/>
      <c r="BN96" s="47"/>
      <c r="BO96" s="48"/>
      <c r="BP96" s="48"/>
      <c r="BQ96" s="46"/>
      <c r="BR96" s="49" t="s">
        <v>600</v>
      </c>
      <c r="BT96" s="50" t="s">
        <v>1335</v>
      </c>
      <c r="BU96" s="51">
        <f>IFERROR(IF(RIGHT(BT96, 1) = "D", WORKDAY($B$3, INT(LEFT(BT96, LEN(BT96)-1))),
                     IF(RIGHT(BT96, 1) = "W",Business_Day($B$3 + 7 * INT(LEFT(BT96, LEN(BT96)-1)), "modified_following"),
                     IF(RIGHT(BT96, 1) = "M",Business_Day(EDATE($B$3,  INT(LEFT(BT96, LEN(BT96)-1))), "modified_following"),
                     IF(RIGHT(BT96, 1) = "Y",Business_Day(EDATE($B$3,  12 * INT(LEFT(BT96, LEN(BT96)-1))), "modified_following"),IF(RIGHT(BT96, 1) = "Q",Business_Day(EDATE($B$3,  3*INT(LEFT(BT96, LEN(BT96)-1))), "modified_following"),
                    Business_Day(EDATE($B$3,  12 * INT(LEFT(BT96, FIND("Y", BT96)-1)) + INT(RIGHT(BT96, LEN(BT96) - FIND("Y", BT96)))), "modified_following") ))))), "")</f>
        <v>58074</v>
      </c>
      <c r="BV96" s="50" t="s">
        <v>1342</v>
      </c>
      <c r="BW96" s="50" t="s">
        <v>1343</v>
      </c>
      <c r="BX96" s="46">
        <f>_xll.BDH(BV96,$B$4,$B$3,$B$3)</f>
        <v>1.24095</v>
      </c>
      <c r="BY96" s="46">
        <f>_xll.BDH(BW96,$B$4,$B$3,$B$3)</f>
        <v>0.59571600000000002</v>
      </c>
      <c r="BZ96" s="52">
        <f>DF_ZC2(Date!$E$3,BU96,BY96,"Taux actuariels","actual/actual")</f>
        <v>1.240949571200578E-2</v>
      </c>
      <c r="CB96" s="46"/>
      <c r="CC96" s="46"/>
      <c r="CD96" s="46"/>
      <c r="CE96" s="47"/>
      <c r="CF96" s="47"/>
      <c r="CG96" s="47"/>
      <c r="CH96" s="48"/>
      <c r="CI96" s="48"/>
      <c r="CJ96" s="46"/>
      <c r="CK96" s="49" t="s">
        <v>600</v>
      </c>
      <c r="CL96" s="52"/>
      <c r="CN96" s="50" t="s">
        <v>1335</v>
      </c>
      <c r="CO96" s="51">
        <f>IFERROR(IF(RIGHT(CN96, 1) = "D", WORKDAY($B$3, INT(LEFT(CN96, LEN(CN96)-1))),
                     IF(RIGHT(CN96, 1) = "W",Business_Day($B$3 + 7 * INT(LEFT(CN96, LEN(CN96)-1)), "modified_following"),
                     IF(RIGHT(CN96, 1) = "M",Business_Day(EDATE($B$3,  INT(LEFT(CN96, LEN(CN96)-1))), "modified_following"),
                     IF(RIGHT(CN96, 1) = "Y",Business_Day(EDATE($B$3,  12 * INT(LEFT(CN96, LEN(CN96)-1))), "modified_following"),IF(RIGHT(CN96, 1) = "Q",Business_Day(EDATE($B$3,  3*INT(LEFT(CN96, LEN(CN96)-1))), "modified_following"),
                    Business_Day(EDATE($B$3,  12 * INT(LEFT(CN96, FIND("Y", CN96)-1)) + INT(RIGHT(CN96, LEN(CN96) - FIND("Y", CN96)))), "modified_following") ))))), "")</f>
        <v>58074</v>
      </c>
      <c r="CP96" s="50" t="s">
        <v>1344</v>
      </c>
      <c r="CQ96" s="50" t="s">
        <v>1345</v>
      </c>
      <c r="CR96" s="46">
        <f>_xll.BDH(CP96,$B$4,$B$3,$B$3)</f>
        <v>1.24285</v>
      </c>
      <c r="CS96" s="46">
        <f>_xll.BDH(CQ96,$B$4,$B$3,$B$3)</f>
        <v>0.59524699999999997</v>
      </c>
      <c r="CT96" s="52">
        <f>DF_ZC2(Date!$E$3,CO96,CS96,"Taux actuariels","actual/actual")</f>
        <v>1.2428480936540032E-2</v>
      </c>
    </row>
    <row r="97" spans="3:98" x14ac:dyDescent="0.25">
      <c r="C97" s="46"/>
      <c r="D97" s="46"/>
      <c r="E97" s="46"/>
      <c r="F97" s="47"/>
      <c r="G97" s="47"/>
      <c r="H97" s="47"/>
      <c r="I97" s="48"/>
      <c r="J97" s="48"/>
      <c r="K97" s="46"/>
      <c r="L97" s="49" t="s">
        <v>600</v>
      </c>
      <c r="N97" s="50" t="s">
        <v>1346</v>
      </c>
      <c r="O97" s="51">
        <f>IFERROR(IF(RIGHT(N97, 1) = "D", WORKDAY($B$3, INT(LEFT(N97, LEN(N97)-1))),
                     IF(RIGHT(N97, 1) = "W",Business_Day($B$3 + 7 * INT(LEFT(N97, LEN(N97)-1)), "modified_following"),
                     IF(RIGHT(N97, 1) = "M",Business_Day(EDATE($B$3,  INT(LEFT(N97, LEN(N97)-1))), "modified_following"),
                     IF(RIGHT(N97, 1) = "Y",Business_Day(EDATE($B$3,  12 * INT(LEFT(N97, LEN(N97)-1))), "modified_following"),IF(RIGHT(N97, 1) = "Q",Business_Day(EDATE($B$3,  3*INT(LEFT(N97, LEN(N97)-1))), "modified_following"),
                    Business_Day(EDATE($B$3,  12 * INT(LEFT(N97, FIND("Y", N97)-1)) + INT(RIGHT(N97, LEN(N97) - FIND("Y", N97)))), "modified_following") ))))), "")</f>
        <v>58439</v>
      </c>
      <c r="P97" s="50" t="s">
        <v>1347</v>
      </c>
      <c r="Q97" s="50" t="s">
        <v>1348</v>
      </c>
      <c r="R97" s="46">
        <f>_xll.BDH(P97,$B$4,$B$3,$B$3)</f>
        <v>1.1453199999999999</v>
      </c>
      <c r="S97" s="46">
        <f>_xll.BDH(Q97,$B$4,$B$3,$B$3)</f>
        <v>0.60842799999999997</v>
      </c>
      <c r="T97" s="52">
        <f>DF_ZC2(Date!$E$3,O97,S97,"Taux actuariels","actual/actual")</f>
        <v>1.1622296152264955E-2</v>
      </c>
      <c r="W97" s="46"/>
      <c r="X97" s="46"/>
      <c r="Y97" s="46"/>
      <c r="Z97" s="47"/>
      <c r="AA97" s="47"/>
      <c r="AB97" s="47"/>
      <c r="AC97" s="48"/>
      <c r="AD97" s="48"/>
      <c r="AE97" s="46"/>
      <c r="AF97" s="49" t="s">
        <v>600</v>
      </c>
      <c r="AH97" s="50" t="s">
        <v>1346</v>
      </c>
      <c r="AI97" s="51">
        <f>IFERROR(IF(RIGHT(AH97, 1) = "D", WORKDAY($B$3, INT(LEFT(AH97, LEN(AH97)-1))),
                     IF(RIGHT(AH97, 1) = "W",Business_Day($B$3 + 7 * INT(LEFT(AH97, LEN(AH97)-1)), "modified_following"),
                     IF(RIGHT(AH97, 1) = "M",Business_Day(EDATE($B$3,  INT(LEFT(AH97, LEN(AH97)-1))), "modified_following"),
                     IF(RIGHT(AH97, 1) = "Y",Business_Day(EDATE($B$3,  12 * INT(LEFT(AH97, LEN(AH97)-1))), "modified_following"),IF(RIGHT(AH97, 1) = "Q",Business_Day(EDATE($B$3,  3*INT(LEFT(AH97, LEN(AH97)-1))), "modified_following"),
                    Business_Day(EDATE($B$3,  12 * INT(LEFT(AH97, FIND("Y", AH97)-1)) + INT(RIGHT(AH97, LEN(AH97) - FIND("Y", AH97)))), "modified_following") ))))), "")</f>
        <v>58439</v>
      </c>
      <c r="AJ97" s="50" t="s">
        <v>1349</v>
      </c>
      <c r="AK97" s="50" t="s">
        <v>1350</v>
      </c>
      <c r="AL97" s="46">
        <f>_xll.BDH(AJ97,$B$4,$B$3,$B$3)</f>
        <v>1.0920000000000001</v>
      </c>
      <c r="AM97" s="46">
        <f>_xll.BDH(AK97,$B$4,$B$3,$B$3)</f>
        <v>0.62683299999999997</v>
      </c>
      <c r="AN97" s="52">
        <f>DF_ZC2(Date!$E$3,AI97,AM97,"Taux actuariels","actual/actual")</f>
        <v>1.0921423960006615E-2</v>
      </c>
      <c r="AP97" s="46"/>
      <c r="AQ97" s="46"/>
      <c r="AR97" s="46"/>
      <c r="AS97" s="47"/>
      <c r="AT97" s="47"/>
      <c r="AU97" s="47"/>
      <c r="AV97" s="48"/>
      <c r="AW97" s="48"/>
      <c r="AX97" s="46"/>
      <c r="AY97" s="49" t="s">
        <v>600</v>
      </c>
      <c r="BA97" s="50" t="s">
        <v>1346</v>
      </c>
      <c r="BB97" s="51">
        <f>IFERROR(IF(RIGHT(BA97, 1) = "D", WORKDAY($B$3, INT(LEFT(BA97, LEN(BA97)-1))),
                     IF(RIGHT(BA97, 1) = "W",Business_Day($B$3 + 7 * INT(LEFT(BA97, LEN(BA97)-1)), "modified_following"),
                     IF(RIGHT(BA97, 1) = "M",Business_Day(EDATE($B$3,  INT(LEFT(BA97, LEN(BA97)-1))), "modified_following"),
                     IF(RIGHT(BA97, 1) = "Y",Business_Day(EDATE($B$3,  12 * INT(LEFT(BA97, LEN(BA97)-1))), "modified_following"),IF(RIGHT(BA97, 1) = "Q",Business_Day(EDATE($B$3,  3*INT(LEFT(BA97, LEN(BA97)-1))), "modified_following"),
                    Business_Day(EDATE($B$3,  12 * INT(LEFT(BA97, FIND("Y", BA97)-1)) + INT(RIGHT(BA97, LEN(BA97) - FIND("Y", BA97)))), "modified_following") ))))), "")</f>
        <v>58439</v>
      </c>
      <c r="BC97" s="50" t="s">
        <v>1351</v>
      </c>
      <c r="BD97" s="50" t="s">
        <v>1352</v>
      </c>
      <c r="BE97" s="46">
        <f>_xll.BDH(BC97,$B$4,$B$3,$B$3)</f>
        <v>1.19417</v>
      </c>
      <c r="BF97" s="46">
        <f>_xll.BDH(BD97,$B$4,$B$3,$B$3)</f>
        <v>0.600186</v>
      </c>
      <c r="BG97" s="52">
        <f>DF_ZC2(Date!$E$3,BB97,BF97,"Taux actuariels","actual/actual")</f>
        <v>1.1943219034197039E-2</v>
      </c>
      <c r="BI97" s="46"/>
      <c r="BJ97" s="46"/>
      <c r="BK97" s="46"/>
      <c r="BL97" s="47"/>
      <c r="BM97" s="47"/>
      <c r="BN97" s="47"/>
      <c r="BO97" s="48"/>
      <c r="BP97" s="48"/>
      <c r="BQ97" s="46"/>
      <c r="BR97" s="49" t="s">
        <v>600</v>
      </c>
      <c r="BT97" s="50" t="s">
        <v>1346</v>
      </c>
      <c r="BU97" s="51">
        <f>IFERROR(IF(RIGHT(BT97, 1) = "D", WORKDAY($B$3, INT(LEFT(BT97, LEN(BT97)-1))),
                     IF(RIGHT(BT97, 1) = "W",Business_Day($B$3 + 7 * INT(LEFT(BT97, LEN(BT97)-1)), "modified_following"),
                     IF(RIGHT(BT97, 1) = "M",Business_Day(EDATE($B$3,  INT(LEFT(BT97, LEN(BT97)-1))), "modified_following"),
                     IF(RIGHT(BT97, 1) = "Y",Business_Day(EDATE($B$3,  12 * INT(LEFT(BT97, LEN(BT97)-1))), "modified_following"),IF(RIGHT(BT97, 1) = "Q",Business_Day(EDATE($B$3,  3*INT(LEFT(BT97, LEN(BT97)-1))), "modified_following"),
                    Business_Day(EDATE($B$3,  12 * INT(LEFT(BT97, FIND("Y", BT97)-1)) + INT(RIGHT(BT97, LEN(BT97) - FIND("Y", BT97)))), "modified_following") ))))), "")</f>
        <v>58439</v>
      </c>
      <c r="BV97" s="50" t="s">
        <v>1353</v>
      </c>
      <c r="BW97" s="50" t="s">
        <v>1354</v>
      </c>
      <c r="BX97" s="46">
        <f>_xll.BDH(BV97,$B$4,$B$3,$B$3)</f>
        <v>1.2339</v>
      </c>
      <c r="BY97" s="46">
        <f>_xll.BDH(BW97,$B$4,$B$3,$B$3)</f>
        <v>0.59013800000000005</v>
      </c>
      <c r="BZ97" s="52">
        <f>DF_ZC2(Date!$E$3,BU97,BY97,"Taux actuariels","actual/actual")</f>
        <v>1.234061902234318E-2</v>
      </c>
      <c r="CB97" s="46"/>
      <c r="CC97" s="46"/>
      <c r="CD97" s="46"/>
      <c r="CE97" s="47"/>
      <c r="CF97" s="47"/>
      <c r="CG97" s="47"/>
      <c r="CH97" s="48"/>
      <c r="CI97" s="48"/>
      <c r="CJ97" s="46"/>
      <c r="CK97" s="49" t="s">
        <v>600</v>
      </c>
      <c r="CL97" s="52"/>
      <c r="CN97" s="50" t="s">
        <v>1346</v>
      </c>
      <c r="CO97" s="51">
        <f>IFERROR(IF(RIGHT(CN97, 1) = "D", WORKDAY($B$3, INT(LEFT(CN97, LEN(CN97)-1))),
                     IF(RIGHT(CN97, 1) = "W",Business_Day($B$3 + 7 * INT(LEFT(CN97, LEN(CN97)-1)), "modified_following"),
                     IF(RIGHT(CN97, 1) = "M",Business_Day(EDATE($B$3,  INT(LEFT(CN97, LEN(CN97)-1))), "modified_following"),
                     IF(RIGHT(CN97, 1) = "Y",Business_Day(EDATE($B$3,  12 * INT(LEFT(CN97, LEN(CN97)-1))), "modified_following"),IF(RIGHT(CN97, 1) = "Q",Business_Day(EDATE($B$3,  3*INT(LEFT(CN97, LEN(CN97)-1))), "modified_following"),
                    Business_Day(EDATE($B$3,  12 * INT(LEFT(CN97, FIND("Y", CN97)-1)) + INT(RIGHT(CN97, LEN(CN97) - FIND("Y", CN97)))), "modified_following") ))))), "")</f>
        <v>58439</v>
      </c>
      <c r="CP97" s="50" t="s">
        <v>1355</v>
      </c>
      <c r="CQ97" s="50" t="s">
        <v>1356</v>
      </c>
      <c r="CR97" s="46">
        <f>_xll.BDH(CP97,$B$4,$B$3,$B$3)</f>
        <v>1.2363</v>
      </c>
      <c r="CS97" s="46">
        <f>_xll.BDH(CQ97,$B$4,$B$3,$B$3)</f>
        <v>0.58953800000000001</v>
      </c>
      <c r="CT97" s="52">
        <f>DF_ZC2(Date!$E$3,CO97,CS97,"Taux actuariels","actual/actual")</f>
        <v>1.2364567727370268E-2</v>
      </c>
    </row>
    <row r="98" spans="3:98" x14ac:dyDescent="0.25">
      <c r="C98" s="46"/>
      <c r="D98" s="46"/>
      <c r="E98" s="46"/>
      <c r="F98" s="47"/>
      <c r="G98" s="47"/>
      <c r="H98" s="47"/>
      <c r="I98" s="48"/>
      <c r="J98" s="48"/>
      <c r="K98" s="46"/>
      <c r="L98" s="49" t="s">
        <v>600</v>
      </c>
      <c r="N98" s="50" t="s">
        <v>1357</v>
      </c>
      <c r="O98" s="51">
        <f>IFERROR(IF(RIGHT(N98, 1) = "D", WORKDAY($B$3, INT(LEFT(N98, LEN(N98)-1))),
                     IF(RIGHT(N98, 1) = "W",Business_Day($B$3 + 7 * INT(LEFT(N98, LEN(N98)-1)), "modified_following"),
                     IF(RIGHT(N98, 1) = "M",Business_Day(EDATE($B$3,  INT(LEFT(N98, LEN(N98)-1))), "modified_following"),
                     IF(RIGHT(N98, 1) = "Y",Business_Day(EDATE($B$3,  12 * INT(LEFT(N98, LEN(N98)-1))), "modified_following"),IF(RIGHT(N98, 1) = "Q",Business_Day(EDATE($B$3,  3*INT(LEFT(N98, LEN(N98)-1))), "modified_following"),
                    Business_Day(EDATE($B$3,  12 * INT(LEFT(N98, FIND("Y", N98)-1)) + INT(RIGHT(N98, LEN(N98) - FIND("Y", N98)))), "modified_following") ))))), "")</f>
        <v>58805</v>
      </c>
      <c r="P98" s="50" t="s">
        <v>1358</v>
      </c>
      <c r="Q98" s="50" t="s">
        <v>1359</v>
      </c>
      <c r="R98" s="46">
        <f>_xll.BDH(P98,$B$4,$B$3,$B$3)</f>
        <v>1.1392</v>
      </c>
      <c r="S98" s="46">
        <f>_xll.BDH(Q98,$B$4,$B$3,$B$3)</f>
        <v>0.60309000000000001</v>
      </c>
      <c r="T98" s="52">
        <f>DF_ZC2(Date!$E$3,O98,S98,"Taux actuariels","actual/actual")</f>
        <v>1.1559225613583246E-2</v>
      </c>
      <c r="W98" s="46"/>
      <c r="X98" s="46"/>
      <c r="Y98" s="46"/>
      <c r="Z98" s="47"/>
      <c r="AA98" s="47"/>
      <c r="AB98" s="47"/>
      <c r="AC98" s="48"/>
      <c r="AD98" s="48"/>
      <c r="AE98" s="46"/>
      <c r="AF98" s="49" t="s">
        <v>600</v>
      </c>
      <c r="AH98" s="50" t="s">
        <v>1357</v>
      </c>
      <c r="AI98" s="51">
        <f>IFERROR(IF(RIGHT(AH98, 1) = "D", WORKDAY($B$3, INT(LEFT(AH98, LEN(AH98)-1))),
                     IF(RIGHT(AH98, 1) = "W",Business_Day($B$3 + 7 * INT(LEFT(AH98, LEN(AH98)-1)), "modified_following"),
                     IF(RIGHT(AH98, 1) = "M",Business_Day(EDATE($B$3,  INT(LEFT(AH98, LEN(AH98)-1))), "modified_following"),
                     IF(RIGHT(AH98, 1) = "Y",Business_Day(EDATE($B$3,  12 * INT(LEFT(AH98, LEN(AH98)-1))), "modified_following"),IF(RIGHT(AH98, 1) = "Q",Business_Day(EDATE($B$3,  3*INT(LEFT(AH98, LEN(AH98)-1))), "modified_following"),
                    Business_Day(EDATE($B$3,  12 * INT(LEFT(AH98, FIND("Y", AH98)-1)) + INT(RIGHT(AH98, LEN(AH98) - FIND("Y", AH98)))), "modified_following") ))))), "")</f>
        <v>58805</v>
      </c>
      <c r="AJ98" s="50" t="s">
        <v>1360</v>
      </c>
      <c r="AK98" s="50" t="s">
        <v>1361</v>
      </c>
      <c r="AL98" s="46">
        <f>_xll.BDH(AJ98,$B$4,$B$3,$B$3)</f>
        <v>1.08697</v>
      </c>
      <c r="AM98" s="46">
        <f>_xll.BDH(AK98,$B$4,$B$3,$B$3)</f>
        <v>0.62145899999999998</v>
      </c>
      <c r="AN98" s="52">
        <f>DF_ZC2(Date!$E$3,AI98,AM98,"Taux actuariels","actual/actual")</f>
        <v>1.0869680802309212E-2</v>
      </c>
      <c r="AP98" s="46"/>
      <c r="AQ98" s="46"/>
      <c r="AR98" s="46"/>
      <c r="AS98" s="47"/>
      <c r="AT98" s="47"/>
      <c r="AU98" s="47"/>
      <c r="AV98" s="48"/>
      <c r="AW98" s="48"/>
      <c r="AX98" s="46"/>
      <c r="AY98" s="49" t="s">
        <v>600</v>
      </c>
      <c r="BA98" s="50" t="s">
        <v>1357</v>
      </c>
      <c r="BB98" s="51">
        <f>IFERROR(IF(RIGHT(BA98, 1) = "D", WORKDAY($B$3, INT(LEFT(BA98, LEN(BA98)-1))),
                     IF(RIGHT(BA98, 1) = "W",Business_Day($B$3 + 7 * INT(LEFT(BA98, LEN(BA98)-1)), "modified_following"),
                     IF(RIGHT(BA98, 1) = "M",Business_Day(EDATE($B$3,  INT(LEFT(BA98, LEN(BA98)-1))), "modified_following"),
                     IF(RIGHT(BA98, 1) = "Y",Business_Day(EDATE($B$3,  12 * INT(LEFT(BA98, LEN(BA98)-1))), "modified_following"),IF(RIGHT(BA98, 1) = "Q",Business_Day(EDATE($B$3,  3*INT(LEFT(BA98, LEN(BA98)-1))), "modified_following"),
                    Business_Day(EDATE($B$3,  12 * INT(LEFT(BA98, FIND("Y", BA98)-1)) + INT(RIGHT(BA98, LEN(BA98) - FIND("Y", BA98)))), "modified_following") ))))), "")</f>
        <v>58805</v>
      </c>
      <c r="BC98" s="50" t="s">
        <v>1362</v>
      </c>
      <c r="BD98" s="50" t="s">
        <v>1363</v>
      </c>
      <c r="BE98" s="46">
        <f>_xll.BDH(BC98,$B$4,$B$3,$B$3)</f>
        <v>1.18669</v>
      </c>
      <c r="BF98" s="46">
        <f>_xll.BDH(BD98,$B$4,$B$3,$B$3)</f>
        <v>0.59507399999999999</v>
      </c>
      <c r="BG98" s="52">
        <f>DF_ZC2(Date!$E$3,BB98,BF98,"Taux actuariels","actual/actual")</f>
        <v>1.1866893801400824E-2</v>
      </c>
      <c r="BI98" s="46"/>
      <c r="BJ98" s="46"/>
      <c r="BK98" s="46"/>
      <c r="BL98" s="47"/>
      <c r="BM98" s="47"/>
      <c r="BN98" s="47"/>
      <c r="BO98" s="48"/>
      <c r="BP98" s="48"/>
      <c r="BQ98" s="46"/>
      <c r="BR98" s="49" t="s">
        <v>600</v>
      </c>
      <c r="BT98" s="50" t="s">
        <v>1357</v>
      </c>
      <c r="BU98" s="51">
        <f>IFERROR(IF(RIGHT(BT98, 1) = "D", WORKDAY($B$3, INT(LEFT(BT98, LEN(BT98)-1))),
                     IF(RIGHT(BT98, 1) = "W",Business_Day($B$3 + 7 * INT(LEFT(BT98, LEN(BT98)-1)), "modified_following"),
                     IF(RIGHT(BT98, 1) = "M",Business_Day(EDATE($B$3,  INT(LEFT(BT98, LEN(BT98)-1))), "modified_following"),
                     IF(RIGHT(BT98, 1) = "Y",Business_Day(EDATE($B$3,  12 * INT(LEFT(BT98, LEN(BT98)-1))), "modified_following"),IF(RIGHT(BT98, 1) = "Q",Business_Day(EDATE($B$3,  3*INT(LEFT(BT98, LEN(BT98)-1))), "modified_following"),
                    Business_Day(EDATE($B$3,  12 * INT(LEFT(BT98, FIND("Y", BT98)-1)) + INT(RIGHT(BT98, LEN(BT98) - FIND("Y", BT98)))), "modified_following") ))))), "")</f>
        <v>58805</v>
      </c>
      <c r="BV98" s="50" t="s">
        <v>1364</v>
      </c>
      <c r="BW98" s="50" t="s">
        <v>1365</v>
      </c>
      <c r="BX98" s="46">
        <f>_xll.BDH(BV98,$B$4,$B$3,$B$3)</f>
        <v>1.22709</v>
      </c>
      <c r="BY98" s="46">
        <f>_xll.BDH(BW98,$B$4,$B$3,$B$3)</f>
        <v>0.58471399999999996</v>
      </c>
      <c r="BZ98" s="52">
        <f>DF_ZC2(Date!$E$3,BU98,BY98,"Taux actuariels","actual/actual")</f>
        <v>1.2270868652029199E-2</v>
      </c>
      <c r="CB98" s="46"/>
      <c r="CC98" s="46"/>
      <c r="CD98" s="46"/>
      <c r="CE98" s="47"/>
      <c r="CF98" s="47"/>
      <c r="CG98" s="47"/>
      <c r="CH98" s="48"/>
      <c r="CI98" s="48"/>
      <c r="CJ98" s="46"/>
      <c r="CK98" s="49" t="s">
        <v>600</v>
      </c>
      <c r="CL98" s="52"/>
      <c r="CN98" s="50" t="s">
        <v>1357</v>
      </c>
      <c r="CO98" s="51">
        <f>IFERROR(IF(RIGHT(CN98, 1) = "D", WORKDAY($B$3, INT(LEFT(CN98, LEN(CN98)-1))),
                     IF(RIGHT(CN98, 1) = "W",Business_Day($B$3 + 7 * INT(LEFT(CN98, LEN(CN98)-1)), "modified_following"),
                     IF(RIGHT(CN98, 1) = "M",Business_Day(EDATE($B$3,  INT(LEFT(CN98, LEN(CN98)-1))), "modified_following"),
                     IF(RIGHT(CN98, 1) = "Y",Business_Day(EDATE($B$3,  12 * INT(LEFT(CN98, LEN(CN98)-1))), "modified_following"),IF(RIGHT(CN98, 1) = "Q",Business_Day(EDATE($B$3,  3*INT(LEFT(CN98, LEN(CN98)-1))), "modified_following"),
                    Business_Day(EDATE($B$3,  12 * INT(LEFT(CN98, FIND("Y", CN98)-1)) + INT(RIGHT(CN98, LEN(CN98) - FIND("Y", CN98)))), "modified_following") ))))), "")</f>
        <v>58805</v>
      </c>
      <c r="CP98" s="50" t="s">
        <v>1366</v>
      </c>
      <c r="CQ98" s="50" t="s">
        <v>1367</v>
      </c>
      <c r="CR98" s="46">
        <f>_xll.BDH(CP98,$B$4,$B$3,$B$3)</f>
        <v>1.22997</v>
      </c>
      <c r="CS98" s="46">
        <f>_xll.BDH(CQ98,$B$4,$B$3,$B$3)</f>
        <v>0.58398300000000003</v>
      </c>
      <c r="CT98" s="52">
        <f>DF_ZC2(Date!$E$3,CO98,CS98,"Taux actuariels","actual/actual")</f>
        <v>1.2299648979827271E-2</v>
      </c>
    </row>
    <row r="99" spans="3:98" x14ac:dyDescent="0.25">
      <c r="C99" s="46"/>
      <c r="D99" s="46"/>
      <c r="E99" s="46"/>
      <c r="F99" s="47"/>
      <c r="G99" s="47"/>
      <c r="H99" s="47"/>
      <c r="I99" s="48"/>
      <c r="J99" s="48"/>
      <c r="K99" s="46"/>
      <c r="L99" s="49" t="s">
        <v>600</v>
      </c>
      <c r="N99" s="50" t="s">
        <v>1368</v>
      </c>
      <c r="O99" s="51">
        <f>IFERROR(IF(RIGHT(N99, 1) = "D", WORKDAY($B$3, INT(LEFT(N99, LEN(N99)-1))),
                     IF(RIGHT(N99, 1) = "W",Business_Day($B$3 + 7 * INT(LEFT(N99, LEN(N99)-1)), "modified_following"),
                     IF(RIGHT(N99, 1) = "M",Business_Day(EDATE($B$3,  INT(LEFT(N99, LEN(N99)-1))), "modified_following"),
                     IF(RIGHT(N99, 1) = "Y",Business_Day(EDATE($B$3,  12 * INT(LEFT(N99, LEN(N99)-1))), "modified_following"),IF(RIGHT(N99, 1) = "Q",Business_Day(EDATE($B$3,  3*INT(LEFT(N99, LEN(N99)-1))), "modified_following"),
                    Business_Day(EDATE($B$3,  12 * INT(LEFT(N99, FIND("Y", N99)-1)) + INT(RIGHT(N99, LEN(N99) - FIND("Y", N99)))), "modified_following") ))))), "")</f>
        <v>59170</v>
      </c>
      <c r="P99" s="50" t="s">
        <v>1369</v>
      </c>
      <c r="Q99" s="50" t="s">
        <v>1370</v>
      </c>
      <c r="R99" s="46">
        <f>_xll.BDH(P99,$B$4,$B$3,$B$3)</f>
        <v>1.13314</v>
      </c>
      <c r="S99" s="46">
        <f>_xll.BDH(Q99,$B$4,$B$3,$B$3)</f>
        <v>0.59783600000000003</v>
      </c>
      <c r="T99" s="52">
        <f>DF_ZC2(Date!$E$3,O99,S99,"Taux actuariels","actual/actual")</f>
        <v>1.1497572136129897E-2</v>
      </c>
      <c r="W99" s="46"/>
      <c r="X99" s="46"/>
      <c r="Y99" s="46"/>
      <c r="Z99" s="47"/>
      <c r="AA99" s="47"/>
      <c r="AB99" s="47"/>
      <c r="AC99" s="48"/>
      <c r="AD99" s="48"/>
      <c r="AE99" s="46"/>
      <c r="AF99" s="49" t="s">
        <v>600</v>
      </c>
      <c r="AH99" s="50" t="s">
        <v>1368</v>
      </c>
      <c r="AI99" s="51">
        <f>IFERROR(IF(RIGHT(AH99, 1) = "D", WORKDAY($B$3, INT(LEFT(AH99, LEN(AH99)-1))),
                     IF(RIGHT(AH99, 1) = "W",Business_Day($B$3 + 7 * INT(LEFT(AH99, LEN(AH99)-1)), "modified_following"),
                     IF(RIGHT(AH99, 1) = "M",Business_Day(EDATE($B$3,  INT(LEFT(AH99, LEN(AH99)-1))), "modified_following"),
                     IF(RIGHT(AH99, 1) = "Y",Business_Day(EDATE($B$3,  12 * INT(LEFT(AH99, LEN(AH99)-1))), "modified_following"),IF(RIGHT(AH99, 1) = "Q",Business_Day(EDATE($B$3,  3*INT(LEFT(AH99, LEN(AH99)-1))), "modified_following"),
                    Business_Day(EDATE($B$3,  12 * INT(LEFT(AH99, FIND("Y", AH99)-1)) + INT(RIGHT(AH99, LEN(AH99) - FIND("Y", AH99)))), "modified_following") ))))), "")</f>
        <v>59170</v>
      </c>
      <c r="AJ99" s="50" t="s">
        <v>1371</v>
      </c>
      <c r="AK99" s="50" t="s">
        <v>1372</v>
      </c>
      <c r="AL99" s="46">
        <f>_xll.BDH(AJ99,$B$4,$B$3,$B$3)</f>
        <v>1.08192</v>
      </c>
      <c r="AM99" s="46">
        <f>_xll.BDH(AK99,$B$4,$B$3,$B$3)</f>
        <v>0.61616099999999996</v>
      </c>
      <c r="AN99" s="52">
        <f>DF_ZC2(Date!$E$3,AI99,AM99,"Taux actuariels","actual/actual")</f>
        <v>1.0819156034971744E-2</v>
      </c>
      <c r="AP99" s="46"/>
      <c r="AQ99" s="46"/>
      <c r="AR99" s="46"/>
      <c r="AS99" s="47"/>
      <c r="AT99" s="47"/>
      <c r="AU99" s="47"/>
      <c r="AV99" s="48"/>
      <c r="AW99" s="48"/>
      <c r="AX99" s="46"/>
      <c r="AY99" s="49" t="s">
        <v>600</v>
      </c>
      <c r="BA99" s="50" t="s">
        <v>1368</v>
      </c>
      <c r="BB99" s="51">
        <f>IFERROR(IF(RIGHT(BA99, 1) = "D", WORKDAY($B$3, INT(LEFT(BA99, LEN(BA99)-1))),
                     IF(RIGHT(BA99, 1) = "W",Business_Day($B$3 + 7 * INT(LEFT(BA99, LEN(BA99)-1)), "modified_following"),
                     IF(RIGHT(BA99, 1) = "M",Business_Day(EDATE($B$3,  INT(LEFT(BA99, LEN(BA99)-1))), "modified_following"),
                     IF(RIGHT(BA99, 1) = "Y",Business_Day(EDATE($B$3,  12 * INT(LEFT(BA99, LEN(BA99)-1))), "modified_following"),IF(RIGHT(BA99, 1) = "Q",Business_Day(EDATE($B$3,  3*INT(LEFT(BA99, LEN(BA99)-1))), "modified_following"),
                    Business_Day(EDATE($B$3,  12 * INT(LEFT(BA99, FIND("Y", BA99)-1)) + INT(RIGHT(BA99, LEN(BA99) - FIND("Y", BA99)))), "modified_following") ))))), "")</f>
        <v>59170</v>
      </c>
      <c r="BC99" s="50" t="s">
        <v>1373</v>
      </c>
      <c r="BD99" s="50" t="s">
        <v>1374</v>
      </c>
      <c r="BE99" s="46">
        <f>_xll.BDH(BC99,$B$4,$B$3,$B$3)</f>
        <v>1.1792199999999999</v>
      </c>
      <c r="BF99" s="46">
        <f>_xll.BDH(BD99,$B$4,$B$3,$B$3)</f>
        <v>0.59005300000000005</v>
      </c>
      <c r="BG99" s="52">
        <f>DF_ZC2(Date!$E$3,BB99,BF99,"Taux actuariels","actual/actual")</f>
        <v>1.1792165588998316E-2</v>
      </c>
      <c r="BI99" s="46"/>
      <c r="BJ99" s="46"/>
      <c r="BK99" s="46"/>
      <c r="BL99" s="47"/>
      <c r="BM99" s="47"/>
      <c r="BN99" s="47"/>
      <c r="BO99" s="48"/>
      <c r="BP99" s="48"/>
      <c r="BQ99" s="46"/>
      <c r="BR99" s="49" t="s">
        <v>600</v>
      </c>
      <c r="BT99" s="50" t="s">
        <v>1368</v>
      </c>
      <c r="BU99" s="51">
        <f>IFERROR(IF(RIGHT(BT99, 1) = "D", WORKDAY($B$3, INT(LEFT(BT99, LEN(BT99)-1))),
                     IF(RIGHT(BT99, 1) = "W",Business_Day($B$3 + 7 * INT(LEFT(BT99, LEN(BT99)-1)), "modified_following"),
                     IF(RIGHT(BT99, 1) = "M",Business_Day(EDATE($B$3,  INT(LEFT(BT99, LEN(BT99)-1))), "modified_following"),
                     IF(RIGHT(BT99, 1) = "Y",Business_Day(EDATE($B$3,  12 * INT(LEFT(BT99, LEN(BT99)-1))), "modified_following"),IF(RIGHT(BT99, 1) = "Q",Business_Day(EDATE($B$3,  3*INT(LEFT(BT99, LEN(BT99)-1))), "modified_following"),
                    Business_Day(EDATE($B$3,  12 * INT(LEFT(BT99, FIND("Y", BT99)-1)) + INT(RIGHT(BT99, LEN(BT99) - FIND("Y", BT99)))), "modified_following") ))))), "")</f>
        <v>59170</v>
      </c>
      <c r="BV99" s="50" t="s">
        <v>1375</v>
      </c>
      <c r="BW99" s="50" t="s">
        <v>1376</v>
      </c>
      <c r="BX99" s="46">
        <f>_xll.BDH(BV99,$B$4,$B$3,$B$3)</f>
        <v>1.22027</v>
      </c>
      <c r="BY99" s="46">
        <f>_xll.BDH(BW99,$B$4,$B$3,$B$3)</f>
        <v>0.57938000000000001</v>
      </c>
      <c r="BZ99" s="52">
        <f>DF_ZC2(Date!$E$3,BU99,BY99,"Taux actuariels","actual/actual")</f>
        <v>1.220267228777927E-2</v>
      </c>
      <c r="CB99" s="46"/>
      <c r="CC99" s="46"/>
      <c r="CD99" s="46"/>
      <c r="CE99" s="47"/>
      <c r="CF99" s="47"/>
      <c r="CG99" s="47"/>
      <c r="CH99" s="48"/>
      <c r="CI99" s="48"/>
      <c r="CJ99" s="46"/>
      <c r="CK99" s="49" t="s">
        <v>600</v>
      </c>
      <c r="CL99" s="52"/>
      <c r="CN99" s="50" t="s">
        <v>1368</v>
      </c>
      <c r="CO99" s="51">
        <f>IFERROR(IF(RIGHT(CN99, 1) = "D", WORKDAY($B$3, INT(LEFT(CN99, LEN(CN99)-1))),
                     IF(RIGHT(CN99, 1) = "W",Business_Day($B$3 + 7 * INT(LEFT(CN99, LEN(CN99)-1)), "modified_following"),
                     IF(RIGHT(CN99, 1) = "M",Business_Day(EDATE($B$3,  INT(LEFT(CN99, LEN(CN99)-1))), "modified_following"),
                     IF(RIGHT(CN99, 1) = "Y",Business_Day(EDATE($B$3,  12 * INT(LEFT(CN99, LEN(CN99)-1))), "modified_following"),IF(RIGHT(CN99, 1) = "Q",Business_Day(EDATE($B$3,  3*INT(LEFT(CN99, LEN(CN99)-1))), "modified_following"),
                    Business_Day(EDATE($B$3,  12 * INT(LEFT(CN99, FIND("Y", CN99)-1)) + INT(RIGHT(CN99, LEN(CN99) - FIND("Y", CN99)))), "modified_following") ))))), "")</f>
        <v>59170</v>
      </c>
      <c r="CP99" s="50" t="s">
        <v>1377</v>
      </c>
      <c r="CQ99" s="50" t="s">
        <v>1378</v>
      </c>
      <c r="CR99" s="46">
        <f>_xll.BDH(CP99,$B$4,$B$3,$B$3)</f>
        <v>1.2236199999999999</v>
      </c>
      <c r="CS99" s="46">
        <f>_xll.BDH(CQ99,$B$4,$B$3,$B$3)</f>
        <v>0.57851699999999995</v>
      </c>
      <c r="CT99" s="52">
        <f>DF_ZC2(Date!$E$3,CO99,CS99,"Taux actuariels","actual/actual")</f>
        <v>1.2236202264074736E-2</v>
      </c>
    </row>
    <row r="100" spans="3:98" x14ac:dyDescent="0.25">
      <c r="C100" s="46"/>
      <c r="D100" s="46"/>
      <c r="E100" s="46"/>
      <c r="F100" s="47"/>
      <c r="G100" s="47"/>
      <c r="H100" s="47"/>
      <c r="I100" s="48"/>
      <c r="J100" s="48"/>
      <c r="K100" s="46"/>
      <c r="L100" s="49" t="s">
        <v>600</v>
      </c>
      <c r="N100" s="50" t="s">
        <v>1379</v>
      </c>
      <c r="O100" s="51">
        <f>IFERROR(IF(RIGHT(N100, 1) = "D", WORKDAY($B$3, INT(LEFT(N100, LEN(N100)-1))),
                     IF(RIGHT(N100, 1) = "W",Business_Day($B$3 + 7 * INT(LEFT(N100, LEN(N100)-1)), "modified_following"),
                     IF(RIGHT(N100, 1) = "M",Business_Day(EDATE($B$3,  INT(LEFT(N100, LEN(N100)-1))), "modified_following"),
                     IF(RIGHT(N100, 1) = "Y",Business_Day(EDATE($B$3,  12 * INT(LEFT(N100, LEN(N100)-1))), "modified_following"),IF(RIGHT(N100, 1) = "Q",Business_Day(EDATE($B$3,  3*INT(LEFT(N100, LEN(N100)-1))), "modified_following"),
                    Business_Day(EDATE($B$3,  12 * INT(LEFT(N100, FIND("Y", N100)-1)) + INT(RIGHT(N100, LEN(N100) - FIND("Y", N100)))), "modified_following") ))))), "")</f>
        <v>59534</v>
      </c>
      <c r="P100" s="50" t="s">
        <v>1380</v>
      </c>
      <c r="Q100" s="50" t="s">
        <v>1381</v>
      </c>
      <c r="R100" s="46">
        <f>_xll.BDH(P100,$B$4,$B$3,$B$3)</f>
        <v>1.1271599999999999</v>
      </c>
      <c r="S100" s="46">
        <f>_xll.BDH(Q100,$B$4,$B$3,$B$3)</f>
        <v>0.59267899999999996</v>
      </c>
      <c r="T100" s="52">
        <f>DF_ZC2(Date!$E$3,O100,S100,"Taux actuariels","actual/actual")</f>
        <v>1.1437383465696005E-2</v>
      </c>
      <c r="W100" s="46"/>
      <c r="X100" s="46"/>
      <c r="Y100" s="46"/>
      <c r="Z100" s="47"/>
      <c r="AA100" s="47"/>
      <c r="AB100" s="47"/>
      <c r="AC100" s="48"/>
      <c r="AD100" s="48"/>
      <c r="AE100" s="46"/>
      <c r="AF100" s="49" t="s">
        <v>600</v>
      </c>
      <c r="AH100" s="50" t="s">
        <v>1379</v>
      </c>
      <c r="AI100" s="51">
        <f>IFERROR(IF(RIGHT(AH100, 1) = "D", WORKDAY($B$3, INT(LEFT(AH100, LEN(AH100)-1))),
                     IF(RIGHT(AH100, 1) = "W",Business_Day($B$3 + 7 * INT(LEFT(AH100, LEN(AH100)-1)), "modified_following"),
                     IF(RIGHT(AH100, 1) = "M",Business_Day(EDATE($B$3,  INT(LEFT(AH100, LEN(AH100)-1))), "modified_following"),
                     IF(RIGHT(AH100, 1) = "Y",Business_Day(EDATE($B$3,  12 * INT(LEFT(AH100, LEN(AH100)-1))), "modified_following"),IF(RIGHT(AH100, 1) = "Q",Business_Day(EDATE($B$3,  3*INT(LEFT(AH100, LEN(AH100)-1))), "modified_following"),
                    Business_Day(EDATE($B$3,  12 * INT(LEFT(AH100, FIND("Y", AH100)-1)) + INT(RIGHT(AH100, LEN(AH100) - FIND("Y", AH100)))), "modified_following") ))))), "")</f>
        <v>59534</v>
      </c>
      <c r="AJ100" s="50" t="s">
        <v>1382</v>
      </c>
      <c r="AK100" s="50" t="s">
        <v>1383</v>
      </c>
      <c r="AL100" s="46">
        <f>_xll.BDH(AJ100,$B$4,$B$3,$B$3)</f>
        <v>1.0769200000000001</v>
      </c>
      <c r="AM100" s="46">
        <f>_xll.BDH(AK100,$B$4,$B$3,$B$3)</f>
        <v>0.61095299999999997</v>
      </c>
      <c r="AN100" s="52">
        <f>DF_ZC2(Date!$E$3,AI100,AM100,"Taux actuariels","actual/actual")</f>
        <v>1.0769859150590477E-2</v>
      </c>
      <c r="AP100" s="46"/>
      <c r="AQ100" s="46"/>
      <c r="AR100" s="46"/>
      <c r="AS100" s="47"/>
      <c r="AT100" s="47"/>
      <c r="AU100" s="47"/>
      <c r="AV100" s="48"/>
      <c r="AW100" s="48"/>
      <c r="AX100" s="46"/>
      <c r="AY100" s="49" t="s">
        <v>600</v>
      </c>
      <c r="BA100" s="50" t="s">
        <v>1379</v>
      </c>
      <c r="BB100" s="51">
        <f>IFERROR(IF(RIGHT(BA100, 1) = "D", WORKDAY($B$3, INT(LEFT(BA100, LEN(BA100)-1))),
                     IF(RIGHT(BA100, 1) = "W",Business_Day($B$3 + 7 * INT(LEFT(BA100, LEN(BA100)-1)), "modified_following"),
                     IF(RIGHT(BA100, 1) = "M",Business_Day(EDATE($B$3,  INT(LEFT(BA100, LEN(BA100)-1))), "modified_following"),
                     IF(RIGHT(BA100, 1) = "Y",Business_Day(EDATE($B$3,  12 * INT(LEFT(BA100, LEN(BA100)-1))), "modified_following"),IF(RIGHT(BA100, 1) = "Q",Business_Day(EDATE($B$3,  3*INT(LEFT(BA100, LEN(BA100)-1))), "modified_following"),
                    Business_Day(EDATE($B$3,  12 * INT(LEFT(BA100, FIND("Y", BA100)-1)) + INT(RIGHT(BA100, LEN(BA100) - FIND("Y", BA100)))), "modified_following") ))))), "")</f>
        <v>59534</v>
      </c>
      <c r="BC100" s="50" t="s">
        <v>1384</v>
      </c>
      <c r="BD100" s="50" t="s">
        <v>1385</v>
      </c>
      <c r="BE100" s="46">
        <f>_xll.BDH(BC100,$B$4,$B$3,$B$3)</f>
        <v>1.1718500000000001</v>
      </c>
      <c r="BF100" s="46">
        <f>_xll.BDH(BD100,$B$4,$B$3,$B$3)</f>
        <v>0.58513300000000001</v>
      </c>
      <c r="BG100" s="52">
        <f>DF_ZC2(Date!$E$3,BB100,BF100,"Taux actuariels","actual/actual")</f>
        <v>1.171918570234487E-2</v>
      </c>
      <c r="BI100" s="46"/>
      <c r="BJ100" s="46"/>
      <c r="BK100" s="46"/>
      <c r="BL100" s="47"/>
      <c r="BM100" s="47"/>
      <c r="BN100" s="47"/>
      <c r="BO100" s="48"/>
      <c r="BP100" s="48"/>
      <c r="BQ100" s="46"/>
      <c r="BR100" s="49" t="s">
        <v>600</v>
      </c>
      <c r="BT100" s="50" t="s">
        <v>1379</v>
      </c>
      <c r="BU100" s="51">
        <f>IFERROR(IF(RIGHT(BT100, 1) = "D", WORKDAY($B$3, INT(LEFT(BT100, LEN(BT100)-1))),
                     IF(RIGHT(BT100, 1) = "W",Business_Day($B$3 + 7 * INT(LEFT(BT100, LEN(BT100)-1)), "modified_following"),
                     IF(RIGHT(BT100, 1) = "M",Business_Day(EDATE($B$3,  INT(LEFT(BT100, LEN(BT100)-1))), "modified_following"),
                     IF(RIGHT(BT100, 1) = "Y",Business_Day(EDATE($B$3,  12 * INT(LEFT(BT100, LEN(BT100)-1))), "modified_following"),IF(RIGHT(BT100, 1) = "Q",Business_Day(EDATE($B$3,  3*INT(LEFT(BT100, LEN(BT100)-1))), "modified_following"),
                    Business_Day(EDATE($B$3,  12 * INT(LEFT(BT100, FIND("Y", BT100)-1)) + INT(RIGHT(BT100, LEN(BT100) - FIND("Y", BT100)))), "modified_following") ))))), "")</f>
        <v>59534</v>
      </c>
      <c r="BV100" s="50" t="s">
        <v>1386</v>
      </c>
      <c r="BW100" s="50" t="s">
        <v>1387</v>
      </c>
      <c r="BX100" s="46">
        <f>_xll.BDH(BV100,$B$4,$B$3,$B$3)</f>
        <v>1.2104999999999999</v>
      </c>
      <c r="BY100" s="46">
        <f>_xll.BDH(BW100,$B$4,$B$3,$B$3)</f>
        <v>0.57494299999999998</v>
      </c>
      <c r="BZ100" s="52">
        <f>DF_ZC2(Date!$E$3,BU100,BY100,"Taux actuariels","actual/actual")</f>
        <v>1.2105677258663405E-2</v>
      </c>
      <c r="CB100" s="46"/>
      <c r="CC100" s="46"/>
      <c r="CD100" s="46"/>
      <c r="CE100" s="47"/>
      <c r="CF100" s="47"/>
      <c r="CG100" s="47"/>
      <c r="CH100" s="48"/>
      <c r="CI100" s="48"/>
      <c r="CJ100" s="46"/>
      <c r="CK100" s="49" t="s">
        <v>600</v>
      </c>
      <c r="CL100" s="52"/>
      <c r="CN100" s="50" t="s">
        <v>1379</v>
      </c>
      <c r="CO100" s="51">
        <f>IFERROR(IF(RIGHT(CN100, 1) = "D", WORKDAY($B$3, INT(LEFT(CN100, LEN(CN100)-1))),
                     IF(RIGHT(CN100, 1) = "W",Business_Day($B$3 + 7 * INT(LEFT(CN100, LEN(CN100)-1)), "modified_following"),
                     IF(RIGHT(CN100, 1) = "M",Business_Day(EDATE($B$3,  INT(LEFT(CN100, LEN(CN100)-1))), "modified_following"),
                     IF(RIGHT(CN100, 1) = "Y",Business_Day(EDATE($B$3,  12 * INT(LEFT(CN100, LEN(CN100)-1))), "modified_following"),IF(RIGHT(CN100, 1) = "Q",Business_Day(EDATE($B$3,  3*INT(LEFT(CN100, LEN(CN100)-1))), "modified_following"),
                    Business_Day(EDATE($B$3,  12 * INT(LEFT(CN100, FIND("Y", CN100)-1)) + INT(RIGHT(CN100, LEN(CN100) - FIND("Y", CN100)))), "modified_following") ))))), "")</f>
        <v>59534</v>
      </c>
      <c r="CP100" s="50" t="s">
        <v>1388</v>
      </c>
      <c r="CQ100" s="50" t="s">
        <v>1389</v>
      </c>
      <c r="CR100" s="46">
        <f>_xll.BDH(CP100,$B$4,$B$3,$B$3)</f>
        <v>1.21736</v>
      </c>
      <c r="CS100" s="46">
        <f>_xll.BDH(CQ100,$B$4,$B$3,$B$3)</f>
        <v>0.57315199999999999</v>
      </c>
      <c r="CT100" s="52">
        <f>DF_ZC2(Date!$E$3,CO100,CS100,"Taux actuariels","actual/actual")</f>
        <v>1.2174329840560327E-2</v>
      </c>
    </row>
    <row r="101" spans="3:98" x14ac:dyDescent="0.25">
      <c r="C101" s="46"/>
      <c r="D101" s="46"/>
      <c r="E101" s="46"/>
      <c r="F101" s="47"/>
      <c r="G101" s="47"/>
      <c r="H101" s="47"/>
      <c r="I101" s="48"/>
      <c r="J101" s="48"/>
      <c r="K101" s="46"/>
      <c r="L101" s="49" t="s">
        <v>600</v>
      </c>
      <c r="N101" s="50" t="s">
        <v>1390</v>
      </c>
      <c r="O101" s="51">
        <f>IFERROR(IF(RIGHT(N101, 1) = "D", WORKDAY($B$3, INT(LEFT(N101, LEN(N101)-1))),
                     IF(RIGHT(N101, 1) = "W",Business_Day($B$3 + 7 * INT(LEFT(N101, LEN(N101)-1)), "modified_following"),
                     IF(RIGHT(N101, 1) = "M",Business_Day(EDATE($B$3,  INT(LEFT(N101, LEN(N101)-1))), "modified_following"),
                     IF(RIGHT(N101, 1) = "Y",Business_Day(EDATE($B$3,  12 * INT(LEFT(N101, LEN(N101)-1))), "modified_following"),IF(RIGHT(N101, 1) = "Q",Business_Day(EDATE($B$3,  3*INT(LEFT(N101, LEN(N101)-1))), "modified_following"),
                    Business_Day(EDATE($B$3,  12 * INT(LEFT(N101, FIND("Y", N101)-1)) + INT(RIGHT(N101, LEN(N101) - FIND("Y", N101)))), "modified_following") ))))), "")</f>
        <v>59901</v>
      </c>
      <c r="P101" s="50" t="s">
        <v>1391</v>
      </c>
      <c r="Q101" s="50" t="s">
        <v>1392</v>
      </c>
      <c r="R101" s="46">
        <f>_xll.BDH(P101,$B$4,$B$3,$B$3)</f>
        <v>1.1212500000000001</v>
      </c>
      <c r="S101" s="46">
        <f>_xll.BDH(Q101,$B$4,$B$3,$B$3)</f>
        <v>0.58761600000000003</v>
      </c>
      <c r="T101" s="52">
        <f>DF_ZC2(Date!$E$3,O101,S101,"Taux actuariels","actual/actual")</f>
        <v>1.1375938214912784E-2</v>
      </c>
      <c r="W101" s="46"/>
      <c r="X101" s="46"/>
      <c r="Y101" s="46"/>
      <c r="Z101" s="47"/>
      <c r="AA101" s="47"/>
      <c r="AB101" s="47"/>
      <c r="AC101" s="48"/>
      <c r="AD101" s="48"/>
      <c r="AE101" s="46"/>
      <c r="AF101" s="49" t="s">
        <v>600</v>
      </c>
      <c r="AH101" s="50" t="s">
        <v>1390</v>
      </c>
      <c r="AI101" s="51">
        <f>IFERROR(IF(RIGHT(AH101, 1) = "D", WORKDAY($B$3, INT(LEFT(AH101, LEN(AH101)-1))),
                     IF(RIGHT(AH101, 1) = "W",Business_Day($B$3 + 7 * INT(LEFT(AH101, LEN(AH101)-1)), "modified_following"),
                     IF(RIGHT(AH101, 1) = "M",Business_Day(EDATE($B$3,  INT(LEFT(AH101, LEN(AH101)-1))), "modified_following"),
                     IF(RIGHT(AH101, 1) = "Y",Business_Day(EDATE($B$3,  12 * INT(LEFT(AH101, LEN(AH101)-1))), "modified_following"),IF(RIGHT(AH101, 1) = "Q",Business_Day(EDATE($B$3,  3*INT(LEFT(AH101, LEN(AH101)-1))), "modified_following"),
                    Business_Day(EDATE($B$3,  12 * INT(LEFT(AH101, FIND("Y", AH101)-1)) + INT(RIGHT(AH101, LEN(AH101) - FIND("Y", AH101)))), "modified_following") ))))), "")</f>
        <v>59901</v>
      </c>
      <c r="AJ101" s="50" t="s">
        <v>1393</v>
      </c>
      <c r="AK101" s="50" t="s">
        <v>1394</v>
      </c>
      <c r="AL101" s="46">
        <f>_xll.BDH(AJ101,$B$4,$B$3,$B$3)</f>
        <v>1.0719799999999999</v>
      </c>
      <c r="AM101" s="46">
        <f>_xll.BDH(AK101,$B$4,$B$3,$B$3)</f>
        <v>0.60583299999999995</v>
      </c>
      <c r="AN101" s="52">
        <f>DF_ZC2(Date!$E$3,AI101,AM101,"Taux actuariels","actual/actual")</f>
        <v>1.0719210622601283E-2</v>
      </c>
      <c r="AP101" s="46"/>
      <c r="AQ101" s="46"/>
      <c r="AR101" s="46"/>
      <c r="AS101" s="47"/>
      <c r="AT101" s="47"/>
      <c r="AU101" s="47"/>
      <c r="AV101" s="48"/>
      <c r="AW101" s="48"/>
      <c r="AX101" s="46"/>
      <c r="AY101" s="49" t="s">
        <v>600</v>
      </c>
      <c r="BA101" s="50" t="s">
        <v>1390</v>
      </c>
      <c r="BB101" s="51">
        <f>IFERROR(IF(RIGHT(BA101, 1) = "D", WORKDAY($B$3, INT(LEFT(BA101, LEN(BA101)-1))),
                     IF(RIGHT(BA101, 1) = "W",Business_Day($B$3 + 7 * INT(LEFT(BA101, LEN(BA101)-1)), "modified_following"),
                     IF(RIGHT(BA101, 1) = "M",Business_Day(EDATE($B$3,  INT(LEFT(BA101, LEN(BA101)-1))), "modified_following"),
                     IF(RIGHT(BA101, 1) = "Y",Business_Day(EDATE($B$3,  12 * INT(LEFT(BA101, LEN(BA101)-1))), "modified_following"),IF(RIGHT(BA101, 1) = "Q",Business_Day(EDATE($B$3,  3*INT(LEFT(BA101, LEN(BA101)-1))), "modified_following"),
                    Business_Day(EDATE($B$3,  12 * INT(LEFT(BA101, FIND("Y", BA101)-1)) + INT(RIGHT(BA101, LEN(BA101) - FIND("Y", BA101)))), "modified_following") ))))), "")</f>
        <v>59901</v>
      </c>
      <c r="BC101" s="50" t="s">
        <v>1395</v>
      </c>
      <c r="BD101" s="50" t="s">
        <v>1396</v>
      </c>
      <c r="BE101" s="46">
        <f>_xll.BDH(BC101,$B$4,$B$3,$B$3)</f>
        <v>1.1645799999999999</v>
      </c>
      <c r="BF101" s="46">
        <f>_xll.BDH(BD101,$B$4,$B$3,$B$3)</f>
        <v>0.58031200000000005</v>
      </c>
      <c r="BG101" s="52">
        <f>DF_ZC2(Date!$E$3,BB101,BF101,"Taux actuariels","actual/actual")</f>
        <v>1.1645108875155241E-2</v>
      </c>
      <c r="BI101" s="46"/>
      <c r="BJ101" s="46"/>
      <c r="BK101" s="46"/>
      <c r="BL101" s="47"/>
      <c r="BM101" s="47"/>
      <c r="BN101" s="47"/>
      <c r="BO101" s="48"/>
      <c r="BP101" s="48"/>
      <c r="BQ101" s="46"/>
      <c r="BR101" s="49" t="s">
        <v>600</v>
      </c>
      <c r="BT101" s="50" t="s">
        <v>1390</v>
      </c>
      <c r="BU101" s="51">
        <f>IFERROR(IF(RIGHT(BT101, 1) = "D", WORKDAY($B$3, INT(LEFT(BT101, LEN(BT101)-1))),
                     IF(RIGHT(BT101, 1) = "W",Business_Day($B$3 + 7 * INT(LEFT(BT101, LEN(BT101)-1)), "modified_following"),
                     IF(RIGHT(BT101, 1) = "M",Business_Day(EDATE($B$3,  INT(LEFT(BT101, LEN(BT101)-1))), "modified_following"),
                     IF(RIGHT(BT101, 1) = "Y",Business_Day(EDATE($B$3,  12 * INT(LEFT(BT101, LEN(BT101)-1))), "modified_following"),IF(RIGHT(BT101, 1) = "Q",Business_Day(EDATE($B$3,  3*INT(LEFT(BT101, LEN(BT101)-1))), "modified_following"),
                    Business_Day(EDATE($B$3,  12 * INT(LEFT(BT101, FIND("Y", BT101)-1)) + INT(RIGHT(BT101, LEN(BT101) - FIND("Y", BT101)))), "modified_following") ))))), "")</f>
        <v>59901</v>
      </c>
      <c r="BV101" s="50" t="s">
        <v>1397</v>
      </c>
      <c r="BW101" s="50" t="s">
        <v>1398</v>
      </c>
      <c r="BX101" s="46">
        <f>_xll.BDH(BV101,$B$4,$B$3,$B$3)</f>
        <v>1.2008700000000001</v>
      </c>
      <c r="BY101" s="46">
        <f>_xll.BDH(BW101,$B$4,$B$3,$B$3)</f>
        <v>0.57061300000000004</v>
      </c>
      <c r="BZ101" s="52">
        <f>DF_ZC2(Date!$E$3,BU101,BY101,"Taux actuariels","actual/actual")</f>
        <v>1.2007938911738236E-2</v>
      </c>
      <c r="CB101" s="46"/>
      <c r="CC101" s="46"/>
      <c r="CD101" s="46"/>
      <c r="CE101" s="47"/>
      <c r="CF101" s="47"/>
      <c r="CG101" s="47"/>
      <c r="CH101" s="48"/>
      <c r="CI101" s="48"/>
      <c r="CJ101" s="46"/>
      <c r="CK101" s="49" t="s">
        <v>600</v>
      </c>
      <c r="CL101" s="52"/>
      <c r="CN101" s="50" t="s">
        <v>1390</v>
      </c>
      <c r="CO101" s="51">
        <f>IFERROR(IF(RIGHT(CN101, 1) = "D", WORKDAY($B$3, INT(LEFT(CN101, LEN(CN101)-1))),
                     IF(RIGHT(CN101, 1) = "W",Business_Day($B$3 + 7 * INT(LEFT(CN101, LEN(CN101)-1)), "modified_following"),
                     IF(RIGHT(CN101, 1) = "M",Business_Day(EDATE($B$3,  INT(LEFT(CN101, LEN(CN101)-1))), "modified_following"),
                     IF(RIGHT(CN101, 1) = "Y",Business_Day(EDATE($B$3,  12 * INT(LEFT(CN101, LEN(CN101)-1))), "modified_following"),IF(RIGHT(CN101, 1) = "Q",Business_Day(EDATE($B$3,  3*INT(LEFT(CN101, LEN(CN101)-1))), "modified_following"),
                    Business_Day(EDATE($B$3,  12 * INT(LEFT(CN101, FIND("Y", CN101)-1)) + INT(RIGHT(CN101, LEN(CN101) - FIND("Y", CN101)))), "modified_following") ))))), "")</f>
        <v>59901</v>
      </c>
      <c r="CP101" s="50" t="s">
        <v>1399</v>
      </c>
      <c r="CQ101" s="50" t="s">
        <v>1400</v>
      </c>
      <c r="CR101" s="46">
        <f>_xll.BDH(CP101,$B$4,$B$3,$B$3)</f>
        <v>1.2111799999999999</v>
      </c>
      <c r="CS101" s="46">
        <f>_xll.BDH(CQ101,$B$4,$B$3,$B$3)</f>
        <v>0.567886</v>
      </c>
      <c r="CT101" s="52">
        <f>DF_ZC2(Date!$E$3,CO101,CS101,"Taux actuariels","actual/actual")</f>
        <v>1.2111088221744115E-2</v>
      </c>
    </row>
    <row r="102" spans="3:98" x14ac:dyDescent="0.25">
      <c r="C102" s="46"/>
      <c r="D102" s="46"/>
      <c r="E102" s="46"/>
      <c r="F102" s="47"/>
      <c r="G102" s="47"/>
      <c r="H102" s="47"/>
      <c r="I102" s="48"/>
      <c r="J102" s="48"/>
      <c r="K102" s="46"/>
      <c r="L102" s="49" t="s">
        <v>600</v>
      </c>
      <c r="N102" s="50" t="s">
        <v>1401</v>
      </c>
      <c r="O102" s="51">
        <f>IFERROR(IF(RIGHT(N102, 1) = "D", WORKDAY($B$3, INT(LEFT(N102, LEN(N102)-1))),
                     IF(RIGHT(N102, 1) = "W",Business_Day($B$3 + 7 * INT(LEFT(N102, LEN(N102)-1)), "modified_following"),
                     IF(RIGHT(N102, 1) = "M",Business_Day(EDATE($B$3,  INT(LEFT(N102, LEN(N102)-1))), "modified_following"),
                     IF(RIGHT(N102, 1) = "Y",Business_Day(EDATE($B$3,  12 * INT(LEFT(N102, LEN(N102)-1))), "modified_following"),IF(RIGHT(N102, 1) = "Q",Business_Day(EDATE($B$3,  3*INT(LEFT(N102, LEN(N102)-1))), "modified_following"),
                    Business_Day(EDATE($B$3,  12 * INT(LEFT(N102, FIND("Y", N102)-1)) + INT(RIGHT(N102, LEN(N102) - FIND("Y", N102)))), "modified_following") ))))), "")</f>
        <v>60266</v>
      </c>
      <c r="P102" s="50" t="s">
        <v>1402</v>
      </c>
      <c r="Q102" s="50" t="s">
        <v>1403</v>
      </c>
      <c r="R102" s="46">
        <f>_xll.BDH(P102,$B$4,$B$3,$B$3)</f>
        <v>1.11537</v>
      </c>
      <c r="S102" s="46">
        <f>_xll.BDH(Q102,$B$4,$B$3,$B$3)</f>
        <v>0.58260400000000001</v>
      </c>
      <c r="T102" s="52">
        <f>DF_ZC2(Date!$E$3,O102,S102,"Taux actuariels","actual/actual")</f>
        <v>1.1318735269970626E-2</v>
      </c>
      <c r="W102" s="46"/>
      <c r="X102" s="46"/>
      <c r="Y102" s="46"/>
      <c r="Z102" s="47"/>
      <c r="AA102" s="47"/>
      <c r="AB102" s="47"/>
      <c r="AC102" s="48"/>
      <c r="AD102" s="48"/>
      <c r="AE102" s="46"/>
      <c r="AF102" s="49" t="s">
        <v>600</v>
      </c>
      <c r="AH102" s="50" t="s">
        <v>1401</v>
      </c>
      <c r="AI102" s="51">
        <f>IFERROR(IF(RIGHT(AH102, 1) = "D", WORKDAY($B$3, INT(LEFT(AH102, LEN(AH102)-1))),
                     IF(RIGHT(AH102, 1) = "W",Business_Day($B$3 + 7 * INT(LEFT(AH102, LEN(AH102)-1)), "modified_following"),
                     IF(RIGHT(AH102, 1) = "M",Business_Day(EDATE($B$3,  INT(LEFT(AH102, LEN(AH102)-1))), "modified_following"),
                     IF(RIGHT(AH102, 1) = "Y",Business_Day(EDATE($B$3,  12 * INT(LEFT(AH102, LEN(AH102)-1))), "modified_following"),IF(RIGHT(AH102, 1) = "Q",Business_Day(EDATE($B$3,  3*INT(LEFT(AH102, LEN(AH102)-1))), "modified_following"),
                    Business_Day(EDATE($B$3,  12 * INT(LEFT(AH102, FIND("Y", AH102)-1)) + INT(RIGHT(AH102, LEN(AH102) - FIND("Y", AH102)))), "modified_following") ))))), "")</f>
        <v>60266</v>
      </c>
      <c r="AJ102" s="50" t="s">
        <v>1404</v>
      </c>
      <c r="AK102" s="50" t="s">
        <v>1405</v>
      </c>
      <c r="AL102" s="46">
        <f>_xll.BDH(AJ102,$B$4,$B$3,$B$3)</f>
        <v>1.0671299999999999</v>
      </c>
      <c r="AM102" s="46">
        <f>_xll.BDH(AK102,$B$4,$B$3,$B$3)</f>
        <v>0.60075699999999999</v>
      </c>
      <c r="AN102" s="52">
        <f>DF_ZC2(Date!$E$3,AI102,AM102,"Taux actuariels","actual/actual")</f>
        <v>1.0672481279393242E-2</v>
      </c>
      <c r="AP102" s="46"/>
      <c r="AQ102" s="46"/>
      <c r="AR102" s="46"/>
      <c r="AS102" s="47"/>
      <c r="AT102" s="47"/>
      <c r="AU102" s="47"/>
      <c r="AV102" s="48"/>
      <c r="AW102" s="48"/>
      <c r="AX102" s="46"/>
      <c r="AY102" s="49" t="s">
        <v>600</v>
      </c>
      <c r="BA102" s="50" t="s">
        <v>1401</v>
      </c>
      <c r="BB102" s="51">
        <f>IFERROR(IF(RIGHT(BA102, 1) = "D", WORKDAY($B$3, INT(LEFT(BA102, LEN(BA102)-1))),
                     IF(RIGHT(BA102, 1) = "W",Business_Day($B$3 + 7 * INT(LEFT(BA102, LEN(BA102)-1)), "modified_following"),
                     IF(RIGHT(BA102, 1) = "M",Business_Day(EDATE($B$3,  INT(LEFT(BA102, LEN(BA102)-1))), "modified_following"),
                     IF(RIGHT(BA102, 1) = "Y",Business_Day(EDATE($B$3,  12 * INT(LEFT(BA102, LEN(BA102)-1))), "modified_following"),IF(RIGHT(BA102, 1) = "Q",Business_Day(EDATE($B$3,  3*INT(LEFT(BA102, LEN(BA102)-1))), "modified_following"),
                    Business_Day(EDATE($B$3,  12 * INT(LEFT(BA102, FIND("Y", BA102)-1)) + INT(RIGHT(BA102, LEN(BA102) - FIND("Y", BA102)))), "modified_following") ))))), "")</f>
        <v>60266</v>
      </c>
      <c r="BC102" s="50" t="s">
        <v>1406</v>
      </c>
      <c r="BD102" s="50" t="s">
        <v>1407</v>
      </c>
      <c r="BE102" s="46">
        <f>_xll.BDH(BC102,$B$4,$B$3,$B$3)</f>
        <v>1.15741</v>
      </c>
      <c r="BF102" s="46">
        <f>_xll.BDH(BD102,$B$4,$B$3,$B$3)</f>
        <v>0.57554899999999998</v>
      </c>
      <c r="BG102" s="52">
        <f>DF_ZC2(Date!$E$3,BB102,BF102,"Taux actuariels","actual/actual")</f>
        <v>1.1575460399781079E-2</v>
      </c>
      <c r="BI102" s="46"/>
      <c r="BJ102" s="46"/>
      <c r="BK102" s="46"/>
      <c r="BL102" s="47"/>
      <c r="BM102" s="47"/>
      <c r="BN102" s="47"/>
      <c r="BO102" s="48"/>
      <c r="BP102" s="48"/>
      <c r="BQ102" s="46"/>
      <c r="BR102" s="49" t="s">
        <v>600</v>
      </c>
      <c r="BT102" s="50" t="s">
        <v>1401</v>
      </c>
      <c r="BU102" s="51">
        <f>IFERROR(IF(RIGHT(BT102, 1) = "D", WORKDAY($B$3, INT(LEFT(BT102, LEN(BT102)-1))),
                     IF(RIGHT(BT102, 1) = "W",Business_Day($B$3 + 7 * INT(LEFT(BT102, LEN(BT102)-1)), "modified_following"),
                     IF(RIGHT(BT102, 1) = "M",Business_Day(EDATE($B$3,  INT(LEFT(BT102, LEN(BT102)-1))), "modified_following"),
                     IF(RIGHT(BT102, 1) = "Y",Business_Day(EDATE($B$3,  12 * INT(LEFT(BT102, LEN(BT102)-1))), "modified_following"),IF(RIGHT(BT102, 1) = "Q",Business_Day(EDATE($B$3,  3*INT(LEFT(BT102, LEN(BT102)-1))), "modified_following"),
                    Business_Day(EDATE($B$3,  12 * INT(LEFT(BT102, FIND("Y", BT102)-1)) + INT(RIGHT(BT102, LEN(BT102) - FIND("Y", BT102)))), "modified_following") ))))), "")</f>
        <v>60266</v>
      </c>
      <c r="BV102" s="50" t="s">
        <v>1408</v>
      </c>
      <c r="BW102" s="50" t="s">
        <v>1409</v>
      </c>
      <c r="BX102" s="46">
        <f>_xll.BDH(BV102,$B$4,$B$3,$B$3)</f>
        <v>1.19136</v>
      </c>
      <c r="BY102" s="46">
        <f>_xll.BDH(BW102,$B$4,$B$3,$B$3)</f>
        <v>0.566353</v>
      </c>
      <c r="BZ102" s="52">
        <f>DF_ZC2(Date!$E$3,BU102,BY102,"Taux actuariels","actual/actual")</f>
        <v>1.1914960126617968E-2</v>
      </c>
      <c r="CB102" s="46"/>
      <c r="CC102" s="46"/>
      <c r="CD102" s="46"/>
      <c r="CE102" s="47"/>
      <c r="CF102" s="47"/>
      <c r="CG102" s="47"/>
      <c r="CH102" s="48"/>
      <c r="CI102" s="48"/>
      <c r="CJ102" s="46"/>
      <c r="CK102" s="49" t="s">
        <v>600</v>
      </c>
      <c r="CL102" s="52"/>
      <c r="CN102" s="50" t="s">
        <v>1401</v>
      </c>
      <c r="CO102" s="51">
        <f>IFERROR(IF(RIGHT(CN102, 1) = "D", WORKDAY($B$3, INT(LEFT(CN102, LEN(CN102)-1))),
                     IF(RIGHT(CN102, 1) = "W",Business_Day($B$3 + 7 * INT(LEFT(CN102, LEN(CN102)-1)), "modified_following"),
                     IF(RIGHT(CN102, 1) = "M",Business_Day(EDATE($B$3,  INT(LEFT(CN102, LEN(CN102)-1))), "modified_following"),
                     IF(RIGHT(CN102, 1) = "Y",Business_Day(EDATE($B$3,  12 * INT(LEFT(CN102, LEN(CN102)-1))), "modified_following"),IF(RIGHT(CN102, 1) = "Q",Business_Day(EDATE($B$3,  3*INT(LEFT(CN102, LEN(CN102)-1))), "modified_following"),
                    Business_Day(EDATE($B$3,  12 * INT(LEFT(CN102, FIND("Y", CN102)-1)) + INT(RIGHT(CN102, LEN(CN102) - FIND("Y", CN102)))), "modified_following") ))))), "")</f>
        <v>60266</v>
      </c>
      <c r="CP102" s="50" t="s">
        <v>1410</v>
      </c>
      <c r="CQ102" s="50" t="s">
        <v>1411</v>
      </c>
      <c r="CR102" s="46">
        <f>_xll.BDH(CP102,$B$4,$B$3,$B$3)</f>
        <v>1.2051000000000001</v>
      </c>
      <c r="CS102" s="46">
        <f>_xll.BDH(CQ102,$B$4,$B$3,$B$3)</f>
        <v>0.56267400000000001</v>
      </c>
      <c r="CT102" s="52">
        <f>DF_ZC2(Date!$E$3,CO102,CS102,"Taux actuariels","actual/actual")</f>
        <v>1.2052360924640348E-2</v>
      </c>
    </row>
    <row r="103" spans="3:98" x14ac:dyDescent="0.25">
      <c r="C103" s="46"/>
      <c r="D103" s="46"/>
      <c r="E103" s="46"/>
      <c r="F103" s="47"/>
      <c r="G103" s="47"/>
      <c r="H103" s="47"/>
      <c r="I103" s="48"/>
      <c r="J103" s="48"/>
      <c r="K103" s="46"/>
      <c r="L103" s="49" t="s">
        <v>600</v>
      </c>
      <c r="N103" s="50" t="s">
        <v>1412</v>
      </c>
      <c r="O103" s="51">
        <f>IFERROR(IF(RIGHT(N103, 1) = "D", WORKDAY($B$3, INT(LEFT(N103, LEN(N103)-1))),
                     IF(RIGHT(N103, 1) = "W",Business_Day($B$3 + 7 * INT(LEFT(N103, LEN(N103)-1)), "modified_following"),
                     IF(RIGHT(N103, 1) = "M",Business_Day(EDATE($B$3,  INT(LEFT(N103, LEN(N103)-1))), "modified_following"),
                     IF(RIGHT(N103, 1) = "Y",Business_Day(EDATE($B$3,  12 * INT(LEFT(N103, LEN(N103)-1))), "modified_following"),IF(RIGHT(N103, 1) = "Q",Business_Day(EDATE($B$3,  3*INT(LEFT(N103, LEN(N103)-1))), "modified_following"),
                    Business_Day(EDATE($B$3,  12 * INT(LEFT(N103, FIND("Y", N103)-1)) + INT(RIGHT(N103, LEN(N103) - FIND("Y", N103)))), "modified_following") ))))), "")</f>
        <v>60631</v>
      </c>
      <c r="P103" s="50" t="s">
        <v>1413</v>
      </c>
      <c r="Q103" s="50" t="s">
        <v>1414</v>
      </c>
      <c r="R103" s="46">
        <f>_xll.BDH(P103,$B$4,$B$3,$B$3)</f>
        <v>1.1096300000000001</v>
      </c>
      <c r="S103" s="46">
        <f>_xll.BDH(Q103,$B$4,$B$3,$B$3)</f>
        <v>0.577735</v>
      </c>
      <c r="T103" s="52">
        <f>DF_ZC2(Date!$E$3,O103,S103,"Taux actuariels","actual/actual")</f>
        <v>1.1259656048081546E-2</v>
      </c>
      <c r="W103" s="46"/>
      <c r="X103" s="46"/>
      <c r="Y103" s="46"/>
      <c r="Z103" s="47"/>
      <c r="AA103" s="47"/>
      <c r="AB103" s="47"/>
      <c r="AC103" s="48"/>
      <c r="AD103" s="48"/>
      <c r="AE103" s="46"/>
      <c r="AF103" s="49" t="s">
        <v>600</v>
      </c>
      <c r="AH103" s="50" t="s">
        <v>1412</v>
      </c>
      <c r="AI103" s="51">
        <f>IFERROR(IF(RIGHT(AH103, 1) = "D", WORKDAY($B$3, INT(LEFT(AH103, LEN(AH103)-1))),
                     IF(RIGHT(AH103, 1) = "W",Business_Day($B$3 + 7 * INT(LEFT(AH103, LEN(AH103)-1)), "modified_following"),
                     IF(RIGHT(AH103, 1) = "M",Business_Day(EDATE($B$3,  INT(LEFT(AH103, LEN(AH103)-1))), "modified_following"),
                     IF(RIGHT(AH103, 1) = "Y",Business_Day(EDATE($B$3,  12 * INT(LEFT(AH103, LEN(AH103)-1))), "modified_following"),IF(RIGHT(AH103, 1) = "Q",Business_Day(EDATE($B$3,  3*INT(LEFT(AH103, LEN(AH103)-1))), "modified_following"),
                    Business_Day(EDATE($B$3,  12 * INT(LEFT(AH103, FIND("Y", AH103)-1)) + INT(RIGHT(AH103, LEN(AH103) - FIND("Y", AH103)))), "modified_following") ))))), "")</f>
        <v>60631</v>
      </c>
      <c r="AJ103" s="50" t="s">
        <v>1415</v>
      </c>
      <c r="AK103" s="50" t="s">
        <v>1416</v>
      </c>
      <c r="AL103" s="46">
        <f>_xll.BDH(AJ103,$B$4,$B$3,$B$3)</f>
        <v>1.0623199999999999</v>
      </c>
      <c r="AM103" s="46">
        <f>_xll.BDH(AK103,$B$4,$B$3,$B$3)</f>
        <v>0.59581799999999996</v>
      </c>
      <c r="AN103" s="52">
        <f>DF_ZC2(Date!$E$3,AI103,AM103,"Taux actuariels","actual/actual")</f>
        <v>1.0623794877395953E-2</v>
      </c>
      <c r="AP103" s="46"/>
      <c r="AQ103" s="46"/>
      <c r="AR103" s="46"/>
      <c r="AS103" s="47"/>
      <c r="AT103" s="47"/>
      <c r="AU103" s="47"/>
      <c r="AV103" s="48"/>
      <c r="AW103" s="48"/>
      <c r="AX103" s="46"/>
      <c r="AY103" s="49" t="s">
        <v>600</v>
      </c>
      <c r="BA103" s="50" t="s">
        <v>1412</v>
      </c>
      <c r="BB103" s="51">
        <f>IFERROR(IF(RIGHT(BA103, 1) = "D", WORKDAY($B$3, INT(LEFT(BA103, LEN(BA103)-1))),
                     IF(RIGHT(BA103, 1) = "W",Business_Day($B$3 + 7 * INT(LEFT(BA103, LEN(BA103)-1)), "modified_following"),
                     IF(RIGHT(BA103, 1) = "M",Business_Day(EDATE($B$3,  INT(LEFT(BA103, LEN(BA103)-1))), "modified_following"),
                     IF(RIGHT(BA103, 1) = "Y",Business_Day(EDATE($B$3,  12 * INT(LEFT(BA103, LEN(BA103)-1))), "modified_following"),IF(RIGHT(BA103, 1) = "Q",Business_Day(EDATE($B$3,  3*INT(LEFT(BA103, LEN(BA103)-1))), "modified_following"),
                    Business_Day(EDATE($B$3,  12 * INT(LEFT(BA103, FIND("Y", BA103)-1)) + INT(RIGHT(BA103, LEN(BA103) - FIND("Y", BA103)))), "modified_following") ))))), "")</f>
        <v>60631</v>
      </c>
      <c r="BC103" s="50" t="s">
        <v>1417</v>
      </c>
      <c r="BD103" s="50" t="s">
        <v>1418</v>
      </c>
      <c r="BE103" s="46">
        <f>_xll.BDH(BC103,$B$4,$B$3,$B$3)</f>
        <v>1.15036</v>
      </c>
      <c r="BF103" s="46">
        <f>_xll.BDH(BD103,$B$4,$B$3,$B$3)</f>
        <v>0.57093000000000005</v>
      </c>
      <c r="BG103" s="52">
        <f>DF_ZC2(Date!$E$3,BB103,BF103,"Taux actuariels","actual/actual")</f>
        <v>1.150421809541724E-2</v>
      </c>
      <c r="BI103" s="46"/>
      <c r="BJ103" s="46"/>
      <c r="BK103" s="46"/>
      <c r="BL103" s="47"/>
      <c r="BM103" s="47"/>
      <c r="BN103" s="47"/>
      <c r="BO103" s="48"/>
      <c r="BP103" s="48"/>
      <c r="BQ103" s="46"/>
      <c r="BR103" s="49" t="s">
        <v>600</v>
      </c>
      <c r="BT103" s="50" t="s">
        <v>1412</v>
      </c>
      <c r="BU103" s="51">
        <f>IFERROR(IF(RIGHT(BT103, 1) = "D", WORKDAY($B$3, INT(LEFT(BT103, LEN(BT103)-1))),
                     IF(RIGHT(BT103, 1) = "W",Business_Day($B$3 + 7 * INT(LEFT(BT103, LEN(BT103)-1)), "modified_following"),
                     IF(RIGHT(BT103, 1) = "M",Business_Day(EDATE($B$3,  INT(LEFT(BT103, LEN(BT103)-1))), "modified_following"),
                     IF(RIGHT(BT103, 1) = "Y",Business_Day(EDATE($B$3,  12 * INT(LEFT(BT103, LEN(BT103)-1))), "modified_following"),IF(RIGHT(BT103, 1) = "Q",Business_Day(EDATE($B$3,  3*INT(LEFT(BT103, LEN(BT103)-1))), "modified_following"),
                    Business_Day(EDATE($B$3,  12 * INT(LEFT(BT103, FIND("Y", BT103)-1)) + INT(RIGHT(BT103, LEN(BT103) - FIND("Y", BT103)))), "modified_following") ))))), "")</f>
        <v>60631</v>
      </c>
      <c r="BV103" s="50" t="s">
        <v>1419</v>
      </c>
      <c r="BW103" s="50" t="s">
        <v>1420</v>
      </c>
      <c r="BX103" s="46">
        <f>_xll.BDH(BV103,$B$4,$B$3,$B$3)</f>
        <v>1.1820200000000001</v>
      </c>
      <c r="BY103" s="46">
        <f>_xll.BDH(BW103,$B$4,$B$3,$B$3)</f>
        <v>0.56223900000000004</v>
      </c>
      <c r="BZ103" s="52">
        <f>DF_ZC2(Date!$E$3,BU103,BY103,"Taux actuariels","actual/actual")</f>
        <v>1.1820921919589056E-2</v>
      </c>
      <c r="CB103" s="46"/>
      <c r="CC103" s="46"/>
      <c r="CD103" s="46"/>
      <c r="CE103" s="47"/>
      <c r="CF103" s="47"/>
      <c r="CG103" s="47"/>
      <c r="CH103" s="48"/>
      <c r="CI103" s="48"/>
      <c r="CJ103" s="46"/>
      <c r="CK103" s="49" t="s">
        <v>600</v>
      </c>
      <c r="CL103" s="52"/>
      <c r="CN103" s="50" t="s">
        <v>1412</v>
      </c>
      <c r="CO103" s="51">
        <f>IFERROR(IF(RIGHT(CN103, 1) = "D", WORKDAY($B$3, INT(LEFT(CN103, LEN(CN103)-1))),
                     IF(RIGHT(CN103, 1) = "W",Business_Day($B$3 + 7 * INT(LEFT(CN103, LEN(CN103)-1)), "modified_following"),
                     IF(RIGHT(CN103, 1) = "M",Business_Day(EDATE($B$3,  INT(LEFT(CN103, LEN(CN103)-1))), "modified_following"),
                     IF(RIGHT(CN103, 1) = "Y",Business_Day(EDATE($B$3,  12 * INT(LEFT(CN103, LEN(CN103)-1))), "modified_following"),IF(RIGHT(CN103, 1) = "Q",Business_Day(EDATE($B$3,  3*INT(LEFT(CN103, LEN(CN103)-1))), "modified_following"),
                    Business_Day(EDATE($B$3,  12 * INT(LEFT(CN103, FIND("Y", CN103)-1)) + INT(RIGHT(CN103, LEN(CN103) - FIND("Y", CN103)))), "modified_following") ))))), "")</f>
        <v>60631</v>
      </c>
      <c r="CP103" s="50" t="s">
        <v>1421</v>
      </c>
      <c r="CQ103" s="50" t="s">
        <v>1422</v>
      </c>
      <c r="CR103" s="46">
        <f>_xll.BDH(CP103,$B$4,$B$3,$B$3)</f>
        <v>1.19909</v>
      </c>
      <c r="CS103" s="46">
        <f>_xll.BDH(CQ103,$B$4,$B$3,$B$3)</f>
        <v>0.55761099999999997</v>
      </c>
      <c r="CT103" s="52">
        <f>DF_ZC2(Date!$E$3,CO103,CS103,"Taux actuariels","actual/actual")</f>
        <v>1.1991612793331496E-2</v>
      </c>
    </row>
    <row r="104" spans="3:98" x14ac:dyDescent="0.25">
      <c r="C104" s="46"/>
      <c r="D104" s="46"/>
      <c r="E104" s="46"/>
      <c r="F104" s="47"/>
      <c r="G104" s="47"/>
      <c r="H104" s="47"/>
      <c r="I104" s="48"/>
      <c r="J104" s="48"/>
      <c r="K104" s="46"/>
      <c r="L104" s="49" t="s">
        <v>600</v>
      </c>
      <c r="N104" s="50" t="s">
        <v>1423</v>
      </c>
      <c r="O104" s="51">
        <f>IFERROR(IF(RIGHT(N104, 1) = "D", WORKDAY($B$3, INT(LEFT(N104, LEN(N104)-1))),
                     IF(RIGHT(N104, 1) = "W",Business_Day($B$3 + 7 * INT(LEFT(N104, LEN(N104)-1)), "modified_following"),
                     IF(RIGHT(N104, 1) = "M",Business_Day(EDATE($B$3,  INT(LEFT(N104, LEN(N104)-1))), "modified_following"),
                     IF(RIGHT(N104, 1) = "Y",Business_Day(EDATE($B$3,  12 * INT(LEFT(N104, LEN(N104)-1))), "modified_following"),IF(RIGHT(N104, 1) = "Q",Business_Day(EDATE($B$3,  3*INT(LEFT(N104, LEN(N104)-1))), "modified_following"),
                    Business_Day(EDATE($B$3,  12 * INT(LEFT(N104, FIND("Y", N104)-1)) + INT(RIGHT(N104, LEN(N104) - FIND("Y", N104)))), "modified_following") ))))), "")</f>
        <v>60996</v>
      </c>
      <c r="P104" s="50" t="s">
        <v>1424</v>
      </c>
      <c r="Q104" s="50" t="s">
        <v>1425</v>
      </c>
      <c r="R104" s="46">
        <f>_xll.BDH(P104,$B$4,$B$3,$B$3)</f>
        <v>1.1039600000000001</v>
      </c>
      <c r="S104" s="46">
        <f>_xll.BDH(Q104,$B$4,$B$3,$B$3)</f>
        <v>0.57295200000000002</v>
      </c>
      <c r="T104" s="52">
        <f>DF_ZC2(Date!$E$3,O104,S104,"Taux actuariels","actual/actual")</f>
        <v>1.1201340481018729E-2</v>
      </c>
      <c r="W104" s="46"/>
      <c r="X104" s="46"/>
      <c r="Y104" s="46"/>
      <c r="Z104" s="47"/>
      <c r="AA104" s="47"/>
      <c r="AB104" s="47"/>
      <c r="AC104" s="48"/>
      <c r="AD104" s="48"/>
      <c r="AE104" s="46"/>
      <c r="AF104" s="49" t="s">
        <v>600</v>
      </c>
      <c r="AH104" s="50" t="s">
        <v>1423</v>
      </c>
      <c r="AI104" s="51">
        <f>IFERROR(IF(RIGHT(AH104, 1) = "D", WORKDAY($B$3, INT(LEFT(AH104, LEN(AH104)-1))),
                     IF(RIGHT(AH104, 1) = "W",Business_Day($B$3 + 7 * INT(LEFT(AH104, LEN(AH104)-1)), "modified_following"),
                     IF(RIGHT(AH104, 1) = "M",Business_Day(EDATE($B$3,  INT(LEFT(AH104, LEN(AH104)-1))), "modified_following"),
                     IF(RIGHT(AH104, 1) = "Y",Business_Day(EDATE($B$3,  12 * INT(LEFT(AH104, LEN(AH104)-1))), "modified_following"),IF(RIGHT(AH104, 1) = "Q",Business_Day(EDATE($B$3,  3*INT(LEFT(AH104, LEN(AH104)-1))), "modified_following"),
                    Business_Day(EDATE($B$3,  12 * INT(LEFT(AH104, FIND("Y", AH104)-1)) + INT(RIGHT(AH104, LEN(AH104) - FIND("Y", AH104)))), "modified_following") ))))), "")</f>
        <v>60996</v>
      </c>
      <c r="AJ104" s="50" t="s">
        <v>1426</v>
      </c>
      <c r="AK104" s="50" t="s">
        <v>1427</v>
      </c>
      <c r="AL104" s="46">
        <f>_xll.BDH(AJ104,$B$4,$B$3,$B$3)</f>
        <v>1.0575699999999999</v>
      </c>
      <c r="AM104" s="46">
        <f>_xll.BDH(AK104,$B$4,$B$3,$B$3)</f>
        <v>0.59096099999999996</v>
      </c>
      <c r="AN104" s="52">
        <f>DF_ZC2(Date!$E$3,AI104,AM104,"Taux actuariels","actual/actual")</f>
        <v>1.0575639120010916E-2</v>
      </c>
      <c r="AP104" s="46"/>
      <c r="AQ104" s="46"/>
      <c r="AR104" s="46"/>
      <c r="AS104" s="47"/>
      <c r="AT104" s="47"/>
      <c r="AU104" s="47"/>
      <c r="AV104" s="48"/>
      <c r="AW104" s="48"/>
      <c r="AX104" s="46"/>
      <c r="AY104" s="49" t="s">
        <v>600</v>
      </c>
      <c r="BA104" s="50" t="s">
        <v>1423</v>
      </c>
      <c r="BB104" s="51">
        <f>IFERROR(IF(RIGHT(BA104, 1) = "D", WORKDAY($B$3, INT(LEFT(BA104, LEN(BA104)-1))),
                     IF(RIGHT(BA104, 1) = "W",Business_Day($B$3 + 7 * INT(LEFT(BA104, LEN(BA104)-1)), "modified_following"),
                     IF(RIGHT(BA104, 1) = "M",Business_Day(EDATE($B$3,  INT(LEFT(BA104, LEN(BA104)-1))), "modified_following"),
                     IF(RIGHT(BA104, 1) = "Y",Business_Day(EDATE($B$3,  12 * INT(LEFT(BA104, LEN(BA104)-1))), "modified_following"),IF(RIGHT(BA104, 1) = "Q",Business_Day(EDATE($B$3,  3*INT(LEFT(BA104, LEN(BA104)-1))), "modified_following"),
                    Business_Day(EDATE($B$3,  12 * INT(LEFT(BA104, FIND("Y", BA104)-1)) + INT(RIGHT(BA104, LEN(BA104) - FIND("Y", BA104)))), "modified_following") ))))), "")</f>
        <v>60996</v>
      </c>
      <c r="BC104" s="50" t="s">
        <v>1428</v>
      </c>
      <c r="BD104" s="50" t="s">
        <v>1429</v>
      </c>
      <c r="BE104" s="46">
        <f>_xll.BDH(BC104,$B$4,$B$3,$B$3)</f>
        <v>1.1434</v>
      </c>
      <c r="BF104" s="46">
        <f>_xll.BDH(BD104,$B$4,$B$3,$B$3)</f>
        <v>0.56640100000000004</v>
      </c>
      <c r="BG104" s="52">
        <f>DF_ZC2(Date!$E$3,BB104,BF104,"Taux actuariels","actual/actual")</f>
        <v>1.1433936237144504E-2</v>
      </c>
      <c r="BI104" s="46"/>
      <c r="BJ104" s="46"/>
      <c r="BK104" s="46"/>
      <c r="BL104" s="47"/>
      <c r="BM104" s="47"/>
      <c r="BN104" s="47"/>
      <c r="BO104" s="48"/>
      <c r="BP104" s="48"/>
      <c r="BQ104" s="46"/>
      <c r="BR104" s="49" t="s">
        <v>600</v>
      </c>
      <c r="BT104" s="50" t="s">
        <v>1423</v>
      </c>
      <c r="BU104" s="51">
        <f>IFERROR(IF(RIGHT(BT104, 1) = "D", WORKDAY($B$3, INT(LEFT(BT104, LEN(BT104)-1))),
                     IF(RIGHT(BT104, 1) = "W",Business_Day($B$3 + 7 * INT(LEFT(BT104, LEN(BT104)-1)), "modified_following"),
                     IF(RIGHT(BT104, 1) = "M",Business_Day(EDATE($B$3,  INT(LEFT(BT104, LEN(BT104)-1))), "modified_following"),
                     IF(RIGHT(BT104, 1) = "Y",Business_Day(EDATE($B$3,  12 * INT(LEFT(BT104, LEN(BT104)-1))), "modified_following"),IF(RIGHT(BT104, 1) = "Q",Business_Day(EDATE($B$3,  3*INT(LEFT(BT104, LEN(BT104)-1))), "modified_following"),
                    Business_Day(EDATE($B$3,  12 * INT(LEFT(BT104, FIND("Y", BT104)-1)) + INT(RIGHT(BT104, LEN(BT104) - FIND("Y", BT104)))), "modified_following") ))))), "")</f>
        <v>60996</v>
      </c>
      <c r="BV104" s="50" t="s">
        <v>1430</v>
      </c>
      <c r="BW104" s="50" t="s">
        <v>1431</v>
      </c>
      <c r="BX104" s="46">
        <f>_xll.BDH(BV104,$B$4,$B$3,$B$3)</f>
        <v>1.17282</v>
      </c>
      <c r="BY104" s="46">
        <f>_xll.BDH(BW104,$B$4,$B$3,$B$3)</f>
        <v>0.55822300000000002</v>
      </c>
      <c r="BZ104" s="52">
        <f>DF_ZC2(Date!$E$3,BU104,BY104,"Taux actuariels","actual/actual")</f>
        <v>1.1728180647209374E-2</v>
      </c>
      <c r="CB104" s="46"/>
      <c r="CC104" s="46"/>
      <c r="CD104" s="46"/>
      <c r="CE104" s="47"/>
      <c r="CF104" s="47"/>
      <c r="CG104" s="47"/>
      <c r="CH104" s="48"/>
      <c r="CI104" s="48"/>
      <c r="CJ104" s="46"/>
      <c r="CK104" s="49" t="s">
        <v>600</v>
      </c>
      <c r="CL104" s="52"/>
      <c r="CN104" s="50" t="s">
        <v>1423</v>
      </c>
      <c r="CO104" s="51">
        <f>IFERROR(IF(RIGHT(CN104, 1) = "D", WORKDAY($B$3, INT(LEFT(CN104, LEN(CN104)-1))),
                     IF(RIGHT(CN104, 1) = "W",Business_Day($B$3 + 7 * INT(LEFT(CN104, LEN(CN104)-1)), "modified_following"),
                     IF(RIGHT(CN104, 1) = "M",Business_Day(EDATE($B$3,  INT(LEFT(CN104, LEN(CN104)-1))), "modified_following"),
                     IF(RIGHT(CN104, 1) = "Y",Business_Day(EDATE($B$3,  12 * INT(LEFT(CN104, LEN(CN104)-1))), "modified_following"),IF(RIGHT(CN104, 1) = "Q",Business_Day(EDATE($B$3,  3*INT(LEFT(CN104, LEN(CN104)-1))), "modified_following"),
                    Business_Day(EDATE($B$3,  12 * INT(LEFT(CN104, FIND("Y", CN104)-1)) + INT(RIGHT(CN104, LEN(CN104) - FIND("Y", CN104)))), "modified_following") ))))), "")</f>
        <v>60996</v>
      </c>
      <c r="CP104" s="50" t="s">
        <v>1432</v>
      </c>
      <c r="CQ104" s="50" t="s">
        <v>1433</v>
      </c>
      <c r="CR104" s="46">
        <f>_xll.BDH(CP104,$B$4,$B$3,$B$3)</f>
        <v>1.19316</v>
      </c>
      <c r="CS104" s="46">
        <f>_xll.BDH(CQ104,$B$4,$B$3,$B$3)</f>
        <v>0.55263899999999999</v>
      </c>
      <c r="CT104" s="52">
        <f>DF_ZC2(Date!$E$3,CO104,CS104,"Taux actuariels","actual/actual")</f>
        <v>1.1931630128915405E-2</v>
      </c>
    </row>
    <row r="122" spans="1:239" s="25" customFormat="1" ht="26.25" thickBot="1" x14ac:dyDescent="0.4">
      <c r="A122" s="153" t="s">
        <v>1434</v>
      </c>
      <c r="B122" s="153"/>
      <c r="C122" s="153"/>
      <c r="D122" s="153"/>
      <c r="E122" s="153"/>
      <c r="F122" s="153"/>
      <c r="G122" s="153"/>
      <c r="H122" s="153"/>
      <c r="I122" s="153"/>
      <c r="J122" s="153"/>
      <c r="K122" s="153"/>
      <c r="L122" s="153"/>
      <c r="M122" s="153"/>
      <c r="N122" s="153"/>
      <c r="O122" s="153"/>
      <c r="P122" s="153"/>
      <c r="Q122" s="153"/>
      <c r="R122" s="153"/>
      <c r="BW122"/>
      <c r="BX122"/>
      <c r="BY122"/>
      <c r="BZ122"/>
      <c r="CA122"/>
      <c r="CB122"/>
      <c r="CQ122"/>
      <c r="CR122"/>
      <c r="CS122"/>
      <c r="CT122"/>
      <c r="CU122"/>
      <c r="CV122"/>
      <c r="CW122"/>
      <c r="CX122"/>
      <c r="CY122"/>
      <c r="CZ122"/>
      <c r="DA122"/>
      <c r="GC122"/>
      <c r="GD122"/>
      <c r="GE122"/>
      <c r="GF122"/>
      <c r="GG122"/>
      <c r="GH122"/>
      <c r="GI122"/>
      <c r="GJ122"/>
      <c r="GK122"/>
      <c r="GL122"/>
      <c r="GM122"/>
      <c r="GN122"/>
      <c r="GO122"/>
      <c r="GP122"/>
      <c r="HF122"/>
      <c r="HG122"/>
      <c r="HH122"/>
      <c r="HI122"/>
      <c r="HJ122"/>
      <c r="HK122"/>
      <c r="HL122"/>
      <c r="HM122"/>
      <c r="HN122"/>
      <c r="HO122"/>
      <c r="HP122"/>
      <c r="HQ122"/>
      <c r="HR122"/>
      <c r="HS122"/>
      <c r="HT122"/>
      <c r="HU122"/>
      <c r="HV122"/>
      <c r="HW122"/>
      <c r="HX122"/>
      <c r="HY122"/>
      <c r="HZ122"/>
      <c r="IA122"/>
      <c r="IB122"/>
      <c r="IC122"/>
      <c r="ID122"/>
      <c r="IE122"/>
    </row>
    <row r="123" spans="1:239" s="25" customFormat="1" x14ac:dyDescent="0.25">
      <c r="A123" s="25" t="s">
        <v>0</v>
      </c>
      <c r="B123" s="25" t="s">
        <v>1435</v>
      </c>
      <c r="C123" s="25" t="s">
        <v>1436</v>
      </c>
      <c r="D123" s="25" t="s">
        <v>1437</v>
      </c>
      <c r="E123" s="25" t="s">
        <v>24</v>
      </c>
      <c r="F123" s="25" t="s">
        <v>25</v>
      </c>
      <c r="G123" s="25" t="s">
        <v>27</v>
      </c>
      <c r="H123" s="25" t="s">
        <v>26</v>
      </c>
      <c r="I123" s="25" t="s">
        <v>1438</v>
      </c>
      <c r="J123" s="25" t="s">
        <v>28</v>
      </c>
      <c r="K123" s="25" t="s">
        <v>1439</v>
      </c>
      <c r="L123" s="25" t="s">
        <v>1440</v>
      </c>
      <c r="M123" s="25" t="s">
        <v>29</v>
      </c>
      <c r="N123" s="64" t="s">
        <v>30</v>
      </c>
      <c r="O123" s="25" t="s">
        <v>1441</v>
      </c>
      <c r="P123" s="25" t="s">
        <v>1442</v>
      </c>
      <c r="Q123" s="25" t="s">
        <v>1443</v>
      </c>
      <c r="R123" s="25" t="s">
        <v>1444</v>
      </c>
      <c r="BW123"/>
      <c r="BX123"/>
      <c r="BY123"/>
      <c r="BZ123"/>
      <c r="CA123"/>
      <c r="CB123"/>
      <c r="CQ123"/>
      <c r="CR123"/>
      <c r="CS123"/>
      <c r="CT123"/>
      <c r="CU123"/>
      <c r="CV123"/>
      <c r="CW123"/>
      <c r="CX123"/>
      <c r="CY123"/>
      <c r="CZ123"/>
      <c r="DA123"/>
      <c r="GC123"/>
      <c r="GD123"/>
      <c r="GE123"/>
      <c r="GF123"/>
      <c r="GG123"/>
      <c r="GH123"/>
      <c r="GI123"/>
      <c r="GJ123"/>
      <c r="GK123"/>
      <c r="GL123"/>
      <c r="GM123"/>
      <c r="GN123"/>
      <c r="GO123"/>
      <c r="GP123"/>
      <c r="HF123"/>
      <c r="HG123"/>
      <c r="HH123"/>
      <c r="HI123"/>
      <c r="HJ123"/>
      <c r="HK123"/>
      <c r="HL123"/>
      <c r="HM123"/>
      <c r="HN123"/>
      <c r="HO123"/>
      <c r="HP123"/>
      <c r="HQ123"/>
      <c r="HR123"/>
      <c r="HS123"/>
      <c r="HT123"/>
      <c r="HU123"/>
      <c r="HV123"/>
      <c r="HW123"/>
      <c r="HX123"/>
      <c r="HY123"/>
      <c r="HZ123"/>
      <c r="IA123"/>
      <c r="IB123"/>
      <c r="IC123"/>
      <c r="ID123"/>
      <c r="IE123"/>
    </row>
    <row r="124" spans="1:239" s="25" customFormat="1" x14ac:dyDescent="0.25">
      <c r="A124" s="30">
        <f>Date!$E$3</f>
        <v>42734</v>
      </c>
      <c r="B124" s="30">
        <f>A124</f>
        <v>42734</v>
      </c>
      <c r="C124" s="65">
        <f>+$AU$37</f>
        <v>50045</v>
      </c>
      <c r="D124" s="66">
        <v>3</v>
      </c>
      <c r="E124" s="31" t="s">
        <v>38</v>
      </c>
      <c r="F124" s="31" t="s">
        <v>39</v>
      </c>
      <c r="G124" s="31" t="s">
        <v>41</v>
      </c>
      <c r="H124" s="31" t="s">
        <v>40</v>
      </c>
      <c r="I124" s="67">
        <f>10000000</f>
        <v>10000000</v>
      </c>
      <c r="J124" s="31" t="s">
        <v>58</v>
      </c>
      <c r="K124" s="68">
        <v>0</v>
      </c>
      <c r="L124" s="68">
        <v>0</v>
      </c>
      <c r="M124" s="32" t="s">
        <v>40</v>
      </c>
      <c r="N124" s="31" t="s">
        <v>42</v>
      </c>
      <c r="O124" s="68">
        <f>DA13</f>
        <v>-3.1862424060257188E-3</v>
      </c>
      <c r="P124" s="69">
        <f t="array" ref="P124:R124">pricer_oblig_tx_variable3(A124,B124,C124,I124,K124,D124,F124,E124,G124,H124,L124,M124,N124,$O$13:$O$104,$T$13:$T$104,$CZ$13:$CZ$42,$DA$13:$DA$42,O124)</f>
        <v>0</v>
      </c>
      <c r="Q124" s="69">
        <v>10161986.626638077</v>
      </c>
      <c r="R124" s="69">
        <v>10161986.626638077</v>
      </c>
      <c r="BW124"/>
      <c r="BX124"/>
      <c r="BY124"/>
      <c r="BZ124"/>
      <c r="CA124"/>
      <c r="CB124"/>
      <c r="CQ124"/>
      <c r="CR124"/>
      <c r="CS124"/>
      <c r="CT124"/>
      <c r="CU124"/>
      <c r="CV124"/>
      <c r="CW124"/>
      <c r="CX124"/>
      <c r="CY124"/>
      <c r="CZ124"/>
      <c r="DA124"/>
      <c r="GC124"/>
      <c r="GD124"/>
      <c r="GE124"/>
      <c r="GF124"/>
      <c r="GG124"/>
      <c r="GH124"/>
      <c r="GI124"/>
      <c r="GJ124"/>
      <c r="GK124"/>
      <c r="GL124"/>
      <c r="GM124"/>
      <c r="GN124"/>
      <c r="GO124"/>
      <c r="GP124"/>
      <c r="HF124"/>
      <c r="HG124"/>
      <c r="HH124"/>
      <c r="HI124"/>
      <c r="HJ124"/>
      <c r="HK124"/>
      <c r="HL124"/>
      <c r="HM124"/>
      <c r="HN124"/>
      <c r="HO124"/>
      <c r="HP124"/>
      <c r="HQ124"/>
      <c r="HR124"/>
      <c r="HS124"/>
      <c r="HT124"/>
      <c r="HU124"/>
      <c r="HV124"/>
      <c r="HW124"/>
      <c r="HX124"/>
      <c r="HY124"/>
      <c r="HZ124"/>
      <c r="IA124"/>
      <c r="IB124"/>
      <c r="IC124"/>
      <c r="ID124"/>
      <c r="IE124"/>
    </row>
    <row r="125" spans="1:239" s="25" customFormat="1" x14ac:dyDescent="0.25">
      <c r="BW125"/>
      <c r="BX125"/>
      <c r="BY125"/>
      <c r="BZ125"/>
      <c r="CA125"/>
      <c r="CB125"/>
      <c r="CQ125"/>
      <c r="CR125"/>
      <c r="CS125"/>
      <c r="CT125"/>
      <c r="CU125"/>
      <c r="CV125"/>
      <c r="CW125"/>
      <c r="CX125"/>
      <c r="CY125"/>
      <c r="CZ125"/>
      <c r="DA125"/>
      <c r="HF125"/>
      <c r="HG125"/>
      <c r="HH125"/>
      <c r="HI125"/>
      <c r="HJ125"/>
      <c r="HK125"/>
      <c r="HL125"/>
      <c r="HM125"/>
      <c r="HN125"/>
      <c r="HO125"/>
      <c r="HP125"/>
      <c r="HQ125"/>
      <c r="HR125"/>
      <c r="HS125"/>
      <c r="HT125"/>
      <c r="HU125"/>
      <c r="HV125"/>
      <c r="HW125"/>
      <c r="HX125"/>
      <c r="HY125"/>
      <c r="HZ125"/>
      <c r="IA125"/>
      <c r="IB125"/>
      <c r="IC125"/>
      <c r="ID125"/>
      <c r="IE125"/>
    </row>
    <row r="126" spans="1:239" s="25" customFormat="1" x14ac:dyDescent="0.25">
      <c r="BW126"/>
      <c r="BX126"/>
      <c r="BY126"/>
      <c r="BZ126"/>
      <c r="CA126"/>
      <c r="CB126"/>
      <c r="CQ126"/>
      <c r="CR126"/>
      <c r="CS126"/>
      <c r="CT126"/>
      <c r="CU126"/>
      <c r="CV126"/>
      <c r="CW126"/>
      <c r="CX126"/>
      <c r="CY126"/>
      <c r="CZ126"/>
      <c r="DA126"/>
      <c r="HF126"/>
      <c r="HG126"/>
      <c r="HH126"/>
      <c r="HI126"/>
      <c r="HJ126"/>
      <c r="HK126"/>
      <c r="HL126"/>
      <c r="HM126"/>
      <c r="HN126"/>
      <c r="HO126"/>
      <c r="HP126"/>
      <c r="HQ126"/>
      <c r="HR126"/>
      <c r="HS126"/>
      <c r="HT126"/>
      <c r="HU126"/>
      <c r="HV126"/>
      <c r="HW126"/>
      <c r="HX126"/>
      <c r="HY126"/>
      <c r="HZ126"/>
      <c r="IA126"/>
      <c r="IB126"/>
      <c r="IC126"/>
      <c r="ID126"/>
      <c r="IE126"/>
    </row>
    <row r="127" spans="1:239" s="25" customFormat="1" x14ac:dyDescent="0.25">
      <c r="A127" s="25" t="s">
        <v>0</v>
      </c>
      <c r="B127" s="25" t="s">
        <v>1435</v>
      </c>
      <c r="C127" s="25" t="s">
        <v>1436</v>
      </c>
      <c r="D127" s="25" t="s">
        <v>1437</v>
      </c>
      <c r="E127" s="25" t="s">
        <v>24</v>
      </c>
      <c r="F127" s="25" t="s">
        <v>25</v>
      </c>
      <c r="G127" s="25" t="s">
        <v>27</v>
      </c>
      <c r="H127" s="25" t="s">
        <v>26</v>
      </c>
      <c r="I127" s="25" t="s">
        <v>1438</v>
      </c>
      <c r="J127" s="25" t="s">
        <v>28</v>
      </c>
      <c r="K127" s="25" t="s">
        <v>1445</v>
      </c>
      <c r="L127" s="25" t="s">
        <v>1439</v>
      </c>
      <c r="M127" s="25" t="s">
        <v>1442</v>
      </c>
      <c r="N127" s="25" t="s">
        <v>1443</v>
      </c>
      <c r="O127" s="25" t="s">
        <v>1444</v>
      </c>
      <c r="P127" s="25" t="s">
        <v>37</v>
      </c>
      <c r="BW127"/>
      <c r="BX127"/>
      <c r="BY127"/>
      <c r="BZ127"/>
      <c r="CA127"/>
      <c r="CB127"/>
      <c r="CQ127"/>
      <c r="CR127"/>
      <c r="CS127"/>
      <c r="CT127"/>
      <c r="CU127"/>
      <c r="CV127"/>
      <c r="CW127"/>
      <c r="CX127"/>
      <c r="CY127"/>
      <c r="CZ127"/>
      <c r="DA127"/>
      <c r="HF127"/>
      <c r="HG127"/>
      <c r="HH127"/>
      <c r="HI127"/>
      <c r="HJ127"/>
      <c r="HK127"/>
      <c r="HL127"/>
      <c r="HM127"/>
      <c r="HN127"/>
      <c r="HO127"/>
      <c r="HP127"/>
      <c r="HQ127"/>
      <c r="HR127"/>
      <c r="HS127"/>
      <c r="HT127"/>
      <c r="HU127"/>
      <c r="HV127"/>
      <c r="HW127"/>
      <c r="HX127"/>
      <c r="HY127"/>
      <c r="HZ127"/>
      <c r="IA127"/>
      <c r="IB127"/>
      <c r="IC127"/>
      <c r="ID127"/>
      <c r="IE127"/>
    </row>
    <row r="128" spans="1:239" s="25" customFormat="1" x14ac:dyDescent="0.25">
      <c r="A128" s="30">
        <f>A124</f>
        <v>42734</v>
      </c>
      <c r="B128" s="30">
        <f>A124</f>
        <v>42734</v>
      </c>
      <c r="C128" s="30">
        <f>C124</f>
        <v>50045</v>
      </c>
      <c r="D128" s="66">
        <v>12</v>
      </c>
      <c r="E128" s="31" t="s">
        <v>38</v>
      </c>
      <c r="F128" s="31" t="s">
        <v>39</v>
      </c>
      <c r="G128" s="31" t="s">
        <v>41</v>
      </c>
      <c r="H128" s="31" t="s">
        <v>40</v>
      </c>
      <c r="I128" s="67">
        <f>I124</f>
        <v>10000000</v>
      </c>
      <c r="J128" s="31" t="s">
        <v>58</v>
      </c>
      <c r="K128" s="70">
        <f>+$AY$37</f>
        <v>1.11485E-2</v>
      </c>
      <c r="L128" s="68">
        <v>0</v>
      </c>
      <c r="M128" s="71">
        <f t="array" ref="M128:O128">pricer_oblig_tx_fixeFinal(A128,B128,C128,I128,K128,L128,D128,F128,E128,P128,G128,H128,$O$13:$O$104,$T$13:$T$104)</f>
        <v>0</v>
      </c>
      <c r="N128" s="71">
        <v>10161455.360852165</v>
      </c>
      <c r="O128" s="71">
        <v>10161455.360852165</v>
      </c>
      <c r="P128" s="31" t="s">
        <v>60</v>
      </c>
      <c r="Q128" s="72">
        <f>-Q124+N128</f>
        <v>-531.2657859120518</v>
      </c>
      <c r="R128" s="73">
        <f>(Q128/I124)</f>
        <v>-5.3126578591205179E-5</v>
      </c>
      <c r="S128" s="25">
        <v>10000</v>
      </c>
      <c r="BW128"/>
      <c r="BX128"/>
      <c r="BY128"/>
      <c r="BZ128"/>
      <c r="CA128"/>
      <c r="CB128"/>
      <c r="CQ128"/>
      <c r="CR128"/>
      <c r="CS128"/>
      <c r="CT128"/>
      <c r="CU128"/>
      <c r="CV128"/>
      <c r="CW128"/>
      <c r="CX128"/>
      <c r="CY128"/>
      <c r="CZ128"/>
      <c r="DA128"/>
      <c r="HF128"/>
      <c r="HG128"/>
      <c r="HH128"/>
      <c r="HI128"/>
      <c r="HJ128"/>
      <c r="HK128"/>
      <c r="HL128"/>
      <c r="HM128"/>
      <c r="HN128"/>
      <c r="HO128"/>
      <c r="HP128"/>
      <c r="HQ128"/>
      <c r="HR128"/>
      <c r="HS128"/>
      <c r="HT128"/>
      <c r="HU128"/>
      <c r="HV128"/>
      <c r="HW128"/>
      <c r="HX128"/>
      <c r="HY128"/>
      <c r="HZ128"/>
      <c r="IA128"/>
      <c r="IB128"/>
      <c r="IC128"/>
      <c r="ID128"/>
      <c r="IE128"/>
    </row>
    <row r="129" spans="1:239" x14ac:dyDescent="0.25">
      <c r="GC129" s="25"/>
      <c r="GD129" s="25"/>
      <c r="GE129" s="25"/>
      <c r="GF129" s="25"/>
      <c r="GG129" s="25"/>
      <c r="GH129" s="25"/>
      <c r="GI129" s="25"/>
      <c r="GJ129" s="25"/>
      <c r="GK129" s="25"/>
      <c r="GL129" s="25"/>
      <c r="GM129" s="25"/>
      <c r="GN129" s="25"/>
      <c r="GO129" s="25"/>
      <c r="GP129" s="25"/>
    </row>
    <row r="130" spans="1:239" x14ac:dyDescent="0.25">
      <c r="GC130" s="25"/>
      <c r="GD130" s="25"/>
      <c r="GE130" s="25"/>
      <c r="GF130" s="25"/>
      <c r="GG130" s="25"/>
      <c r="GH130" s="25"/>
      <c r="GI130" s="25"/>
      <c r="GJ130" s="25"/>
      <c r="GK130" s="25"/>
      <c r="GL130" s="25"/>
      <c r="GM130" s="25"/>
      <c r="GN130" s="25"/>
      <c r="GO130" s="25"/>
      <c r="GP130" s="25"/>
    </row>
    <row r="131" spans="1:239" s="25" customFormat="1" ht="26.25" thickBot="1" x14ac:dyDescent="0.4">
      <c r="A131" s="153" t="s">
        <v>1446</v>
      </c>
      <c r="B131" s="153"/>
      <c r="C131" s="153"/>
      <c r="D131" s="153"/>
      <c r="E131" s="153"/>
      <c r="F131" s="153"/>
      <c r="G131" s="153"/>
      <c r="H131" s="153"/>
      <c r="I131" s="153"/>
      <c r="J131" s="153"/>
      <c r="K131" s="153"/>
      <c r="L131" s="153"/>
      <c r="M131" s="153"/>
      <c r="N131" s="153"/>
      <c r="O131" s="153"/>
      <c r="P131" s="153"/>
      <c r="Q131" s="153"/>
      <c r="R131" s="153"/>
      <c r="BW131"/>
      <c r="BX131"/>
      <c r="BY131"/>
      <c r="BZ131"/>
      <c r="CA131"/>
      <c r="CB131"/>
      <c r="CQ131"/>
      <c r="CR131"/>
      <c r="CS131"/>
      <c r="CT131"/>
      <c r="CU131"/>
      <c r="CV131"/>
      <c r="CW131"/>
      <c r="CX131"/>
      <c r="CY131"/>
      <c r="CZ131"/>
      <c r="DA131"/>
      <c r="HF131"/>
      <c r="HG131"/>
      <c r="HH131"/>
      <c r="HI131"/>
      <c r="HJ131"/>
      <c r="HK131"/>
      <c r="HL131"/>
      <c r="HM131"/>
      <c r="HN131"/>
      <c r="HO131"/>
      <c r="HP131"/>
      <c r="HQ131"/>
      <c r="HR131"/>
      <c r="HS131"/>
      <c r="HT131"/>
      <c r="HU131"/>
      <c r="HV131"/>
      <c r="HW131"/>
      <c r="HX131"/>
      <c r="HY131"/>
      <c r="HZ131"/>
      <c r="IA131"/>
      <c r="IB131"/>
      <c r="IC131"/>
      <c r="ID131"/>
      <c r="IE131"/>
    </row>
    <row r="132" spans="1:239" s="25" customFormat="1" x14ac:dyDescent="0.25">
      <c r="A132" s="25" t="s">
        <v>0</v>
      </c>
      <c r="B132" s="25" t="s">
        <v>1435</v>
      </c>
      <c r="C132" s="25" t="s">
        <v>1436</v>
      </c>
      <c r="D132" s="25" t="s">
        <v>1437</v>
      </c>
      <c r="E132" s="25" t="s">
        <v>24</v>
      </c>
      <c r="F132" s="25" t="s">
        <v>25</v>
      </c>
      <c r="G132" s="25" t="s">
        <v>27</v>
      </c>
      <c r="H132" s="25" t="s">
        <v>26</v>
      </c>
      <c r="I132" s="25" t="s">
        <v>1438</v>
      </c>
      <c r="J132" s="25" t="s">
        <v>28</v>
      </c>
      <c r="K132" s="25" t="s">
        <v>1439</v>
      </c>
      <c r="L132" s="25" t="s">
        <v>1440</v>
      </c>
      <c r="M132" s="25" t="s">
        <v>29</v>
      </c>
      <c r="N132" s="64" t="s">
        <v>30</v>
      </c>
      <c r="O132" s="25" t="s">
        <v>1441</v>
      </c>
      <c r="P132" s="25" t="s">
        <v>1442</v>
      </c>
      <c r="Q132" s="25" t="s">
        <v>1443</v>
      </c>
      <c r="R132" s="25" t="s">
        <v>1444</v>
      </c>
      <c r="BW132"/>
      <c r="BX132"/>
      <c r="BY132"/>
      <c r="BZ132"/>
      <c r="CA132"/>
      <c r="CB132"/>
      <c r="CQ132"/>
      <c r="CR132"/>
      <c r="CS132"/>
      <c r="CT132"/>
      <c r="CU132"/>
      <c r="CV132"/>
      <c r="CW132"/>
      <c r="CX132"/>
      <c r="CY132"/>
      <c r="CZ132"/>
      <c r="DA132"/>
      <c r="GC132"/>
      <c r="GD132"/>
      <c r="GE132"/>
      <c r="GF132"/>
      <c r="GG132"/>
      <c r="GH132"/>
      <c r="GI132"/>
      <c r="GJ132"/>
      <c r="GK132"/>
      <c r="GL132"/>
      <c r="GM132"/>
      <c r="GN132"/>
      <c r="GO132"/>
      <c r="GP132"/>
      <c r="HF132"/>
      <c r="HG132"/>
      <c r="HH132"/>
      <c r="HI132"/>
      <c r="HJ132"/>
      <c r="HK132"/>
      <c r="HL132"/>
      <c r="HM132"/>
      <c r="HN132"/>
      <c r="HO132"/>
      <c r="HP132"/>
      <c r="HQ132"/>
      <c r="HR132"/>
      <c r="HS132"/>
      <c r="HT132"/>
      <c r="HU132"/>
      <c r="HV132"/>
      <c r="HW132"/>
      <c r="HX132"/>
      <c r="HY132"/>
      <c r="HZ132"/>
      <c r="IA132"/>
      <c r="IB132"/>
      <c r="IC132"/>
      <c r="ID132"/>
      <c r="IE132"/>
    </row>
    <row r="133" spans="1:239" s="25" customFormat="1" x14ac:dyDescent="0.25">
      <c r="A133" s="30">
        <f>Date!$E$3</f>
        <v>42734</v>
      </c>
      <c r="B133" s="30">
        <f>A133</f>
        <v>42734</v>
      </c>
      <c r="C133" s="65">
        <f>$BN$36</f>
        <v>47121</v>
      </c>
      <c r="D133" s="66">
        <v>6</v>
      </c>
      <c r="E133" s="31" t="s">
        <v>38</v>
      </c>
      <c r="F133" s="31" t="s">
        <v>39</v>
      </c>
      <c r="G133" s="31" t="s">
        <v>41</v>
      </c>
      <c r="H133" s="31" t="s">
        <v>40</v>
      </c>
      <c r="I133" s="67">
        <f>10000000</f>
        <v>10000000</v>
      </c>
      <c r="J133" s="31" t="s">
        <v>58</v>
      </c>
      <c r="K133" s="68">
        <v>0</v>
      </c>
      <c r="L133" s="68">
        <v>0</v>
      </c>
      <c r="M133" s="32" t="s">
        <v>40</v>
      </c>
      <c r="N133" s="31" t="s">
        <v>42</v>
      </c>
      <c r="O133" s="68">
        <f>DD13</f>
        <v>-2.2087925320584123E-3</v>
      </c>
      <c r="P133" s="69">
        <f t="array" ref="P133:R133">pricer_oblig_tx_variable3(A133,B133,C133,I133,K133,D133,F133,E133,G133,H133,L133,M133,N133,$O$13:$O$104,$T$13:$T$104,$DC$13:$DC$44,$DD$13:$DD$44,O133)</f>
        <v>0</v>
      </c>
      <c r="Q133" s="69">
        <v>10225016.275540898</v>
      </c>
      <c r="R133" s="69">
        <v>10225016.275540898</v>
      </c>
      <c r="BW133"/>
      <c r="BX133"/>
      <c r="BY133"/>
      <c r="BZ133"/>
      <c r="CA133"/>
      <c r="CB133"/>
      <c r="CQ133"/>
      <c r="CR133"/>
      <c r="CS133"/>
      <c r="CT133"/>
      <c r="CU133"/>
      <c r="CV133"/>
      <c r="CW133"/>
      <c r="CX133"/>
      <c r="CY133"/>
      <c r="CZ133"/>
      <c r="DA133"/>
      <c r="GC133"/>
      <c r="GD133"/>
      <c r="GE133"/>
      <c r="GF133"/>
      <c r="GG133"/>
      <c r="GH133"/>
      <c r="GI133"/>
      <c r="GJ133"/>
      <c r="GK133"/>
      <c r="GL133"/>
      <c r="GM133"/>
      <c r="GN133"/>
      <c r="GO133"/>
      <c r="GP133"/>
      <c r="HF133"/>
      <c r="HG133"/>
      <c r="HH133"/>
      <c r="HI133"/>
      <c r="HJ133"/>
      <c r="HK133"/>
      <c r="HL133"/>
      <c r="HM133"/>
      <c r="HN133"/>
      <c r="HO133"/>
      <c r="HP133"/>
      <c r="HQ133"/>
      <c r="HR133"/>
      <c r="HS133"/>
      <c r="HT133"/>
      <c r="HU133"/>
      <c r="HV133"/>
      <c r="HW133"/>
      <c r="HX133"/>
      <c r="HY133"/>
      <c r="HZ133"/>
      <c r="IA133"/>
      <c r="IB133"/>
      <c r="IC133"/>
      <c r="ID133"/>
      <c r="IE133"/>
    </row>
    <row r="134" spans="1:239" s="25" customFormat="1" x14ac:dyDescent="0.25">
      <c r="BW134"/>
      <c r="BX134"/>
      <c r="BY134"/>
      <c r="BZ134"/>
      <c r="CA134"/>
      <c r="CB134"/>
      <c r="CQ134"/>
      <c r="CR134"/>
      <c r="CS134"/>
      <c r="CT134"/>
      <c r="CU134"/>
      <c r="CV134"/>
      <c r="CW134"/>
      <c r="CX134"/>
      <c r="CY134"/>
      <c r="CZ134"/>
      <c r="DA134"/>
      <c r="HF134"/>
      <c r="HG134"/>
      <c r="HH134"/>
      <c r="HI134"/>
      <c r="HJ134"/>
      <c r="HK134"/>
      <c r="HL134"/>
      <c r="HM134"/>
      <c r="HN134"/>
      <c r="HO134"/>
      <c r="HP134"/>
      <c r="HQ134"/>
      <c r="HR134"/>
      <c r="HS134"/>
      <c r="HT134"/>
      <c r="HU134"/>
      <c r="HV134"/>
      <c r="HW134"/>
      <c r="HX134"/>
      <c r="HY134"/>
      <c r="HZ134"/>
      <c r="IA134"/>
      <c r="IB134"/>
      <c r="IC134"/>
      <c r="ID134"/>
      <c r="IE134"/>
    </row>
    <row r="135" spans="1:239" s="25" customFormat="1" x14ac:dyDescent="0.25">
      <c r="BW135"/>
      <c r="BX135"/>
      <c r="BY135"/>
      <c r="BZ135"/>
      <c r="CA135"/>
      <c r="CB135"/>
      <c r="CQ135"/>
      <c r="CR135"/>
      <c r="CS135"/>
      <c r="CT135"/>
      <c r="CU135"/>
      <c r="CV135"/>
      <c r="CW135"/>
      <c r="CX135"/>
      <c r="CY135"/>
      <c r="CZ135"/>
      <c r="DA135"/>
      <c r="HF135"/>
      <c r="HG135"/>
      <c r="HH135"/>
      <c r="HI135"/>
      <c r="HJ135"/>
      <c r="HK135"/>
      <c r="HL135"/>
      <c r="HM135"/>
      <c r="HN135"/>
      <c r="HO135"/>
      <c r="HP135"/>
      <c r="HQ135"/>
      <c r="HR135"/>
      <c r="HS135"/>
      <c r="HT135"/>
      <c r="HU135"/>
      <c r="HV135"/>
      <c r="HW135"/>
      <c r="HX135"/>
      <c r="HY135"/>
      <c r="HZ135"/>
      <c r="IA135"/>
      <c r="IB135"/>
      <c r="IC135"/>
      <c r="ID135"/>
      <c r="IE135"/>
    </row>
    <row r="136" spans="1:239" s="25" customFormat="1" x14ac:dyDescent="0.25">
      <c r="A136" s="25" t="s">
        <v>0</v>
      </c>
      <c r="B136" s="25" t="s">
        <v>1435</v>
      </c>
      <c r="C136" s="25" t="s">
        <v>1436</v>
      </c>
      <c r="D136" s="25" t="s">
        <v>1437</v>
      </c>
      <c r="E136" s="25" t="s">
        <v>24</v>
      </c>
      <c r="F136" s="25" t="s">
        <v>25</v>
      </c>
      <c r="G136" s="25" t="s">
        <v>27</v>
      </c>
      <c r="H136" s="25" t="s">
        <v>26</v>
      </c>
      <c r="I136" s="25" t="s">
        <v>1438</v>
      </c>
      <c r="J136" s="25" t="s">
        <v>28</v>
      </c>
      <c r="K136" s="25" t="s">
        <v>1445</v>
      </c>
      <c r="L136" s="25" t="s">
        <v>1439</v>
      </c>
      <c r="M136" s="25" t="s">
        <v>1442</v>
      </c>
      <c r="N136" s="25" t="s">
        <v>1443</v>
      </c>
      <c r="O136" s="25" t="s">
        <v>1444</v>
      </c>
      <c r="P136" s="25" t="s">
        <v>37</v>
      </c>
      <c r="BW136"/>
      <c r="BX136"/>
      <c r="BY136"/>
      <c r="BZ136"/>
      <c r="CA136"/>
      <c r="CB136"/>
      <c r="CQ136"/>
      <c r="CR136"/>
      <c r="CS136"/>
      <c r="CT136"/>
      <c r="CU136"/>
      <c r="CV136"/>
      <c r="CW136"/>
      <c r="CX136"/>
      <c r="CY136"/>
      <c r="CZ136"/>
      <c r="DA136"/>
      <c r="HF136"/>
      <c r="HG136"/>
      <c r="HH136"/>
      <c r="HI136"/>
      <c r="HJ136"/>
      <c r="HK136"/>
      <c r="HL136"/>
      <c r="HM136"/>
      <c r="HN136"/>
      <c r="HO136"/>
      <c r="HP136"/>
      <c r="HQ136"/>
      <c r="HR136"/>
      <c r="HS136"/>
      <c r="HT136"/>
      <c r="HU136"/>
      <c r="HV136"/>
      <c r="HW136"/>
      <c r="HX136"/>
      <c r="HY136"/>
      <c r="HZ136"/>
      <c r="IA136"/>
      <c r="IB136"/>
      <c r="IC136"/>
      <c r="ID136"/>
      <c r="IE136"/>
    </row>
    <row r="137" spans="1:239" s="25" customFormat="1" x14ac:dyDescent="0.25">
      <c r="A137" s="30">
        <f>A133</f>
        <v>42734</v>
      </c>
      <c r="B137" s="30">
        <f>A133</f>
        <v>42734</v>
      </c>
      <c r="C137" s="30">
        <f>C133</f>
        <v>47121</v>
      </c>
      <c r="D137" s="66">
        <v>12</v>
      </c>
      <c r="E137" s="31" t="s">
        <v>38</v>
      </c>
      <c r="F137" s="31" t="s">
        <v>39</v>
      </c>
      <c r="G137" s="31" t="s">
        <v>41</v>
      </c>
      <c r="H137" s="31" t="s">
        <v>40</v>
      </c>
      <c r="I137" s="67">
        <f>I133</f>
        <v>10000000</v>
      </c>
      <c r="J137" s="31" t="s">
        <v>58</v>
      </c>
      <c r="K137" s="70">
        <f>$BR$36</f>
        <v>8.4099999999999991E-3</v>
      </c>
      <c r="L137" s="68">
        <v>0</v>
      </c>
      <c r="M137" s="71">
        <f t="array" ref="M137:O137">pricer_oblig_tx_fixeFinal(A137,B137,C137,I137,K137,L137,D137,F137,E137,P137,G137,H137,$O$13:$O$104,$T$13:$T$104)</f>
        <v>0</v>
      </c>
      <c r="N137" s="71">
        <v>10223776.098823583</v>
      </c>
      <c r="O137" s="71">
        <v>10223776.098823583</v>
      </c>
      <c r="P137" s="31" t="s">
        <v>60</v>
      </c>
      <c r="Q137" s="72">
        <f>-Q133+N137</f>
        <v>-1240.1767173148692</v>
      </c>
      <c r="R137" s="73">
        <f>(Q137/I133)</f>
        <v>-1.2401767173148692E-4</v>
      </c>
      <c r="BW137"/>
      <c r="BX137"/>
      <c r="BY137"/>
      <c r="BZ137"/>
      <c r="CA137"/>
      <c r="CB137"/>
      <c r="CQ137"/>
      <c r="CR137"/>
      <c r="CS137"/>
      <c r="CT137"/>
      <c r="CU137"/>
      <c r="CV137"/>
      <c r="CW137"/>
      <c r="CX137"/>
      <c r="CY137"/>
      <c r="CZ137"/>
      <c r="DA137"/>
      <c r="HF137"/>
      <c r="HG137"/>
      <c r="HH137"/>
      <c r="HI137"/>
      <c r="HJ137"/>
      <c r="HK137"/>
      <c r="HL137"/>
      <c r="HM137"/>
      <c r="HN137"/>
      <c r="HO137"/>
      <c r="HP137"/>
      <c r="HQ137"/>
      <c r="HR137"/>
      <c r="HS137"/>
      <c r="HT137"/>
      <c r="HU137"/>
      <c r="HV137"/>
      <c r="HW137"/>
      <c r="HX137"/>
      <c r="HY137"/>
      <c r="HZ137"/>
      <c r="IA137"/>
      <c r="IB137"/>
      <c r="IC137"/>
      <c r="ID137"/>
      <c r="IE137"/>
    </row>
    <row r="138" spans="1:239" x14ac:dyDescent="0.25">
      <c r="GC138" s="25"/>
      <c r="GD138" s="25"/>
      <c r="GE138" s="25"/>
      <c r="GF138" s="25"/>
      <c r="GG138" s="25"/>
      <c r="GH138" s="25"/>
      <c r="GI138" s="25"/>
      <c r="GJ138" s="25"/>
      <c r="GK138" s="25"/>
      <c r="GL138" s="25"/>
      <c r="GM138" s="25"/>
      <c r="GN138" s="25"/>
      <c r="GO138" s="25"/>
      <c r="GP138" s="25"/>
    </row>
    <row r="139" spans="1:239" x14ac:dyDescent="0.25">
      <c r="GC139" s="25"/>
      <c r="GD139" s="25"/>
      <c r="GE139" s="25"/>
      <c r="GF139" s="25"/>
      <c r="GG139" s="25"/>
      <c r="GH139" s="25"/>
      <c r="GI139" s="25"/>
      <c r="GJ139" s="25"/>
      <c r="GK139" s="25"/>
      <c r="GL139" s="25"/>
      <c r="GM139" s="25"/>
      <c r="GN139" s="25"/>
      <c r="GO139" s="25"/>
      <c r="GP139" s="25"/>
    </row>
    <row r="140" spans="1:239" s="25" customFormat="1" ht="26.25" thickBot="1" x14ac:dyDescent="0.4">
      <c r="A140" s="153" t="s">
        <v>1447</v>
      </c>
      <c r="B140" s="153"/>
      <c r="C140" s="153"/>
      <c r="D140" s="153"/>
      <c r="E140" s="153"/>
      <c r="F140" s="153"/>
      <c r="G140" s="153"/>
      <c r="H140" s="153"/>
      <c r="I140" s="153"/>
      <c r="J140" s="153"/>
      <c r="K140" s="153"/>
      <c r="L140" s="153"/>
      <c r="M140" s="153"/>
      <c r="N140" s="153"/>
      <c r="O140" s="153"/>
      <c r="P140" s="153"/>
      <c r="Q140" s="153"/>
      <c r="R140" s="153"/>
      <c r="BW140"/>
      <c r="BX140"/>
      <c r="BY140"/>
      <c r="BZ140"/>
      <c r="CA140"/>
      <c r="CB140"/>
      <c r="CQ140"/>
      <c r="CR140"/>
      <c r="CS140"/>
      <c r="CT140"/>
      <c r="CU140"/>
      <c r="CV140"/>
      <c r="CW140"/>
      <c r="CX140"/>
      <c r="CY140"/>
      <c r="CZ140"/>
      <c r="DA140"/>
      <c r="HF140"/>
      <c r="HG140"/>
      <c r="HH140"/>
      <c r="HI140"/>
      <c r="HJ140"/>
      <c r="HK140"/>
      <c r="HL140"/>
      <c r="HM140"/>
      <c r="HN140"/>
      <c r="HO140"/>
      <c r="HP140"/>
      <c r="HQ140"/>
      <c r="HR140"/>
      <c r="HS140"/>
      <c r="HT140"/>
      <c r="HU140"/>
      <c r="HV140"/>
      <c r="HW140"/>
      <c r="HX140"/>
      <c r="HY140"/>
      <c r="HZ140"/>
      <c r="IA140"/>
      <c r="IB140"/>
      <c r="IC140"/>
      <c r="ID140"/>
      <c r="IE140"/>
    </row>
    <row r="141" spans="1:239" s="25" customFormat="1" x14ac:dyDescent="0.25">
      <c r="A141" s="25" t="s">
        <v>0</v>
      </c>
      <c r="B141" s="25" t="s">
        <v>1435</v>
      </c>
      <c r="C141" s="25" t="s">
        <v>1436</v>
      </c>
      <c r="D141" s="25" t="s">
        <v>1437</v>
      </c>
      <c r="E141" s="25" t="s">
        <v>24</v>
      </c>
      <c r="F141" s="25" t="s">
        <v>25</v>
      </c>
      <c r="G141" s="25" t="s">
        <v>27</v>
      </c>
      <c r="H141" s="25" t="s">
        <v>26</v>
      </c>
      <c r="I141" s="25" t="s">
        <v>1438</v>
      </c>
      <c r="J141" s="25" t="s">
        <v>28</v>
      </c>
      <c r="K141" s="25" t="s">
        <v>1439</v>
      </c>
      <c r="L141" s="25" t="s">
        <v>1440</v>
      </c>
      <c r="M141" s="25" t="s">
        <v>29</v>
      </c>
      <c r="N141" s="64" t="s">
        <v>30</v>
      </c>
      <c r="O141" s="25" t="s">
        <v>1441</v>
      </c>
      <c r="P141" s="25" t="s">
        <v>1442</v>
      </c>
      <c r="Q141" s="25" t="s">
        <v>1443</v>
      </c>
      <c r="R141" s="25" t="s">
        <v>1444</v>
      </c>
      <c r="BW141"/>
      <c r="BX141"/>
      <c r="BY141"/>
      <c r="BZ141"/>
      <c r="CA141"/>
      <c r="CB141"/>
      <c r="CQ141"/>
      <c r="CR141"/>
      <c r="CS141"/>
      <c r="CT141"/>
      <c r="CU141"/>
      <c r="CV141"/>
      <c r="CW141"/>
      <c r="CX141"/>
      <c r="CY141"/>
      <c r="CZ141"/>
      <c r="DA141"/>
      <c r="GC141"/>
      <c r="GD141"/>
      <c r="GE141"/>
      <c r="GF141"/>
      <c r="GG141"/>
      <c r="GH141"/>
      <c r="GI141"/>
      <c r="GJ141"/>
      <c r="GK141"/>
      <c r="GL141"/>
      <c r="GM141"/>
      <c r="GN141"/>
      <c r="GO141"/>
      <c r="GP141"/>
      <c r="HF141"/>
      <c r="HG141"/>
      <c r="HH141"/>
      <c r="HI141"/>
      <c r="HJ141"/>
      <c r="HK141"/>
      <c r="HL141"/>
      <c r="HM141"/>
      <c r="HN141"/>
      <c r="HO141"/>
      <c r="HP141"/>
      <c r="HQ141"/>
      <c r="HR141"/>
      <c r="HS141"/>
      <c r="HT141"/>
      <c r="HU141"/>
      <c r="HV141"/>
      <c r="HW141"/>
      <c r="HX141"/>
      <c r="HY141"/>
      <c r="HZ141"/>
      <c r="IA141"/>
      <c r="IB141"/>
      <c r="IC141"/>
      <c r="ID141"/>
      <c r="IE141"/>
    </row>
    <row r="142" spans="1:239" s="25" customFormat="1" x14ac:dyDescent="0.25">
      <c r="A142" s="30">
        <f>Date!$E$3</f>
        <v>42734</v>
      </c>
      <c r="B142" s="30">
        <f>A142</f>
        <v>42734</v>
      </c>
      <c r="C142" s="65">
        <f>$CG$28</f>
        <v>46027</v>
      </c>
      <c r="D142" s="66">
        <v>12</v>
      </c>
      <c r="E142" s="31" t="s">
        <v>38</v>
      </c>
      <c r="F142" s="31" t="s">
        <v>39</v>
      </c>
      <c r="G142" s="31" t="s">
        <v>41</v>
      </c>
      <c r="H142" s="31" t="s">
        <v>40</v>
      </c>
      <c r="I142" s="67">
        <f>10000000</f>
        <v>10000000</v>
      </c>
      <c r="J142" s="31" t="s">
        <v>58</v>
      </c>
      <c r="K142" s="68">
        <v>0</v>
      </c>
      <c r="L142" s="68">
        <v>0</v>
      </c>
      <c r="M142" s="32" t="s">
        <v>40</v>
      </c>
      <c r="N142" s="31" t="s">
        <v>42</v>
      </c>
      <c r="O142" s="68">
        <f>DG13</f>
        <v>-8.2000840741325298E-4</v>
      </c>
      <c r="P142" s="69">
        <f t="array" ref="P142:R142">pricer_oblig_tx_variable3(A142,B142,C142,I142,K142,D142,F142,E142,G142,H142,L142,M142,N142,$O$13:$O$104,$T$13:$T$104,$DF$13:$DF$27,$DG$13:$DG$27,O142)</f>
        <v>0</v>
      </c>
      <c r="Q142" s="69">
        <v>10301804.28454167</v>
      </c>
      <c r="R142" s="69">
        <v>10301804.28454167</v>
      </c>
      <c r="BW142"/>
      <c r="BX142"/>
      <c r="BY142"/>
      <c r="BZ142"/>
      <c r="CA142"/>
      <c r="CB142"/>
      <c r="CQ142"/>
      <c r="CR142"/>
      <c r="CS142"/>
      <c r="CT142"/>
      <c r="CU142"/>
      <c r="CV142"/>
      <c r="CW142"/>
      <c r="CX142"/>
      <c r="CY142"/>
      <c r="CZ142"/>
      <c r="DA142"/>
      <c r="GC142"/>
      <c r="GD142"/>
      <c r="GE142"/>
      <c r="GF142"/>
      <c r="GG142"/>
      <c r="GH142"/>
      <c r="GI142"/>
      <c r="GJ142"/>
      <c r="GK142"/>
      <c r="GL142"/>
      <c r="GM142"/>
      <c r="GN142"/>
      <c r="GO142"/>
      <c r="GP142"/>
      <c r="HF142"/>
      <c r="HG142"/>
      <c r="HH142"/>
      <c r="HI142"/>
      <c r="HJ142"/>
      <c r="HK142"/>
      <c r="HL142"/>
      <c r="HM142"/>
      <c r="HN142"/>
      <c r="HO142"/>
      <c r="HP142"/>
      <c r="HQ142"/>
      <c r="HR142"/>
      <c r="HS142"/>
      <c r="HT142"/>
      <c r="HU142"/>
      <c r="HV142"/>
      <c r="HW142"/>
      <c r="HX142"/>
      <c r="HY142"/>
      <c r="HZ142"/>
      <c r="IA142"/>
      <c r="IB142"/>
      <c r="IC142"/>
      <c r="ID142"/>
      <c r="IE142"/>
    </row>
    <row r="143" spans="1:239" s="25" customFormat="1" x14ac:dyDescent="0.25">
      <c r="BW143"/>
      <c r="BX143"/>
      <c r="BY143"/>
      <c r="BZ143"/>
      <c r="CA143"/>
      <c r="CB143"/>
      <c r="CQ143"/>
      <c r="CR143"/>
      <c r="CS143"/>
      <c r="CT143"/>
      <c r="CU143"/>
      <c r="CV143"/>
      <c r="CW143"/>
      <c r="CX143"/>
      <c r="CY143"/>
      <c r="CZ143"/>
      <c r="DA143"/>
      <c r="HF143"/>
      <c r="HG143"/>
      <c r="HH143"/>
      <c r="HI143"/>
      <c r="HJ143"/>
      <c r="HK143"/>
      <c r="HL143"/>
      <c r="HM143"/>
      <c r="HN143"/>
      <c r="HO143"/>
      <c r="HP143"/>
      <c r="HQ143"/>
      <c r="HR143"/>
      <c r="HS143"/>
      <c r="HT143"/>
      <c r="HU143"/>
      <c r="HV143"/>
      <c r="HW143"/>
      <c r="HX143"/>
      <c r="HY143"/>
      <c r="HZ143"/>
      <c r="IA143"/>
      <c r="IB143"/>
      <c r="IC143"/>
      <c r="ID143"/>
      <c r="IE143"/>
    </row>
    <row r="144" spans="1:239" s="25" customFormat="1" x14ac:dyDescent="0.25">
      <c r="BW144"/>
      <c r="BX144"/>
      <c r="BY144"/>
      <c r="BZ144"/>
      <c r="CA144"/>
      <c r="CB144"/>
      <c r="CQ144"/>
      <c r="CR144"/>
      <c r="CS144"/>
      <c r="CT144"/>
      <c r="CU144"/>
      <c r="CV144"/>
      <c r="CW144"/>
      <c r="CX144"/>
      <c r="CY144"/>
      <c r="CZ144"/>
      <c r="DA144"/>
      <c r="HF144"/>
      <c r="HG144"/>
      <c r="HH144"/>
      <c r="HI144"/>
      <c r="HJ144"/>
      <c r="HK144"/>
      <c r="HL144"/>
      <c r="HM144"/>
      <c r="HN144"/>
      <c r="HO144"/>
      <c r="HP144"/>
      <c r="HQ144"/>
      <c r="HR144"/>
      <c r="HS144"/>
      <c r="HT144"/>
      <c r="HU144"/>
      <c r="HV144"/>
      <c r="HW144"/>
      <c r="HX144"/>
      <c r="HY144"/>
      <c r="HZ144"/>
      <c r="IA144"/>
      <c r="IB144"/>
      <c r="IC144"/>
      <c r="ID144"/>
      <c r="IE144"/>
    </row>
    <row r="145" spans="1:239" s="25" customFormat="1" x14ac:dyDescent="0.25">
      <c r="A145" s="25" t="s">
        <v>0</v>
      </c>
      <c r="B145" s="25" t="s">
        <v>1435</v>
      </c>
      <c r="C145" s="25" t="s">
        <v>1436</v>
      </c>
      <c r="D145" s="25" t="s">
        <v>1437</v>
      </c>
      <c r="E145" s="25" t="s">
        <v>24</v>
      </c>
      <c r="F145" s="25" t="s">
        <v>25</v>
      </c>
      <c r="G145" s="25" t="s">
        <v>27</v>
      </c>
      <c r="H145" s="25" t="s">
        <v>26</v>
      </c>
      <c r="I145" s="25" t="s">
        <v>1438</v>
      </c>
      <c r="J145" s="25" t="s">
        <v>28</v>
      </c>
      <c r="K145" s="25" t="s">
        <v>1445</v>
      </c>
      <c r="L145" s="25" t="s">
        <v>1439</v>
      </c>
      <c r="M145" s="25" t="s">
        <v>1442</v>
      </c>
      <c r="N145" s="25" t="s">
        <v>1443</v>
      </c>
      <c r="O145" s="25" t="s">
        <v>1444</v>
      </c>
      <c r="P145" s="25" t="s">
        <v>37</v>
      </c>
      <c r="BW145"/>
      <c r="BX145"/>
      <c r="BY145"/>
      <c r="BZ145"/>
      <c r="CA145"/>
      <c r="CB145"/>
      <c r="CQ145"/>
      <c r="CR145"/>
      <c r="CS145"/>
      <c r="CT145"/>
      <c r="CU145"/>
      <c r="CV145"/>
      <c r="CW145"/>
      <c r="CX145"/>
      <c r="CY145"/>
      <c r="CZ145"/>
      <c r="DA145"/>
      <c r="HF145"/>
      <c r="HG145"/>
      <c r="HH145"/>
      <c r="HI145"/>
      <c r="HJ145"/>
      <c r="HK145"/>
      <c r="HL145"/>
      <c r="HM145"/>
      <c r="HN145"/>
      <c r="HO145"/>
      <c r="HP145"/>
      <c r="HQ145"/>
      <c r="HR145"/>
      <c r="HS145"/>
      <c r="HT145"/>
      <c r="HU145"/>
      <c r="HV145"/>
      <c r="HW145"/>
      <c r="HX145"/>
      <c r="HY145"/>
      <c r="HZ145"/>
      <c r="IA145"/>
      <c r="IB145"/>
      <c r="IC145"/>
      <c r="ID145"/>
      <c r="IE145"/>
    </row>
    <row r="146" spans="1:239" s="25" customFormat="1" x14ac:dyDescent="0.25">
      <c r="A146" s="30">
        <f>A142</f>
        <v>42734</v>
      </c>
      <c r="B146" s="30">
        <f>A142</f>
        <v>42734</v>
      </c>
      <c r="C146" s="30">
        <f>C142</f>
        <v>46027</v>
      </c>
      <c r="D146" s="66">
        <v>12</v>
      </c>
      <c r="E146" s="31" t="s">
        <v>38</v>
      </c>
      <c r="F146" s="31" t="s">
        <v>39</v>
      </c>
      <c r="G146" s="31" t="s">
        <v>41</v>
      </c>
      <c r="H146" s="31" t="s">
        <v>40</v>
      </c>
      <c r="I146" s="67">
        <f>I142</f>
        <v>10000000</v>
      </c>
      <c r="J146" s="31" t="s">
        <v>58</v>
      </c>
      <c r="K146" s="70">
        <f>$CL$28</f>
        <v>6.7382542024917551E-3</v>
      </c>
      <c r="L146" s="68">
        <v>0</v>
      </c>
      <c r="M146" s="71">
        <f t="array" ref="M146:O146">pricer_oblig_tx_fixeFinal(A146,B146,C146,I146,K146,L146,D146,F146,E146,P146,G146,H146,$O$13:$O$104,$T$13:$T$104)</f>
        <v>0</v>
      </c>
      <c r="N146" s="71">
        <v>10300107.158131653</v>
      </c>
      <c r="O146" s="71">
        <v>10300107.158131653</v>
      </c>
      <c r="P146" s="31" t="s">
        <v>60</v>
      </c>
      <c r="Q146" s="72">
        <f>-Q142+N146</f>
        <v>-1697.12641001679</v>
      </c>
      <c r="R146" s="73">
        <f>(Q145/I142)</f>
        <v>0</v>
      </c>
      <c r="BW146"/>
      <c r="BX146"/>
      <c r="BY146"/>
      <c r="BZ146"/>
      <c r="CA146"/>
      <c r="CB146"/>
      <c r="CQ146"/>
      <c r="CR146"/>
      <c r="CS146"/>
      <c r="CT146"/>
      <c r="CU146"/>
      <c r="CV146"/>
      <c r="CW146"/>
      <c r="CX146"/>
      <c r="CY146"/>
      <c r="CZ146"/>
      <c r="DA146"/>
      <c r="HF146"/>
      <c r="HG146"/>
      <c r="HH146"/>
      <c r="HI146"/>
      <c r="HJ146"/>
      <c r="HK146"/>
      <c r="HL146"/>
      <c r="HM146"/>
      <c r="HN146"/>
      <c r="HO146"/>
      <c r="HP146"/>
      <c r="HQ146"/>
      <c r="HR146"/>
      <c r="HS146"/>
      <c r="HT146"/>
      <c r="HU146"/>
      <c r="HV146"/>
      <c r="HW146"/>
      <c r="HX146"/>
      <c r="HY146"/>
      <c r="HZ146"/>
      <c r="IA146"/>
      <c r="IB146"/>
      <c r="IC146"/>
      <c r="ID146"/>
      <c r="IE146"/>
    </row>
    <row r="147" spans="1:239" x14ac:dyDescent="0.25">
      <c r="GC147" s="25"/>
      <c r="GD147" s="25"/>
      <c r="GE147" s="25"/>
      <c r="GF147" s="25"/>
      <c r="GG147" s="25"/>
      <c r="GH147" s="25"/>
      <c r="GI147" s="25"/>
      <c r="GJ147" s="25"/>
      <c r="GK147" s="25"/>
      <c r="GL147" s="25"/>
      <c r="GM147" s="25"/>
      <c r="GN147" s="25"/>
      <c r="GO147" s="25"/>
      <c r="GP147" s="25"/>
    </row>
    <row r="148" spans="1:239" x14ac:dyDescent="0.25">
      <c r="GC148" s="25"/>
      <c r="GD148" s="25"/>
      <c r="GE148" s="25"/>
      <c r="GF148" s="25"/>
      <c r="GG148" s="25"/>
      <c r="GH148" s="25"/>
      <c r="GI148" s="25"/>
      <c r="GJ148" s="25"/>
      <c r="GK148" s="25"/>
      <c r="GL148" s="25"/>
      <c r="GM148" s="25"/>
      <c r="GN148" s="25"/>
      <c r="GO148" s="25"/>
      <c r="GP148" s="25"/>
    </row>
    <row r="149" spans="1:239" s="25" customFormat="1" ht="26.25" thickBot="1" x14ac:dyDescent="0.4">
      <c r="A149" s="153" t="s">
        <v>1448</v>
      </c>
      <c r="B149" s="153"/>
      <c r="C149" s="153"/>
      <c r="D149" s="153"/>
      <c r="E149" s="153"/>
      <c r="F149" s="153"/>
      <c r="G149" s="153"/>
      <c r="H149" s="153"/>
      <c r="I149" s="153"/>
      <c r="J149" s="153"/>
      <c r="K149" s="153"/>
      <c r="L149" s="153"/>
      <c r="M149" s="153"/>
      <c r="N149" s="153"/>
      <c r="O149" s="153"/>
      <c r="P149" s="153"/>
      <c r="Q149" s="153"/>
      <c r="R149" s="153"/>
      <c r="BW149"/>
      <c r="BX149"/>
      <c r="BY149"/>
      <c r="BZ149"/>
      <c r="CA149"/>
      <c r="CB149"/>
      <c r="CQ149"/>
      <c r="CR149"/>
      <c r="CS149"/>
      <c r="CT149"/>
      <c r="CU149"/>
      <c r="CV149"/>
      <c r="CW149"/>
      <c r="CX149"/>
      <c r="CY149"/>
      <c r="CZ149"/>
      <c r="DA149"/>
      <c r="HF149"/>
      <c r="HG149"/>
      <c r="HH149"/>
      <c r="HI149"/>
      <c r="HJ149"/>
      <c r="HK149"/>
      <c r="HL149"/>
      <c r="HM149"/>
      <c r="HN149"/>
      <c r="HO149"/>
      <c r="HP149"/>
      <c r="HQ149"/>
      <c r="HR149"/>
      <c r="HS149"/>
      <c r="HT149"/>
      <c r="HU149"/>
      <c r="HV149"/>
      <c r="HW149"/>
      <c r="HX149"/>
      <c r="HY149"/>
      <c r="HZ149"/>
      <c r="IA149"/>
      <c r="IB149"/>
      <c r="IC149"/>
      <c r="ID149"/>
      <c r="IE149"/>
    </row>
    <row r="150" spans="1:239" s="25" customFormat="1" x14ac:dyDescent="0.25">
      <c r="A150" s="25" t="s">
        <v>0</v>
      </c>
      <c r="B150" s="25" t="s">
        <v>1435</v>
      </c>
      <c r="C150" s="25" t="s">
        <v>1436</v>
      </c>
      <c r="D150" s="25" t="s">
        <v>1437</v>
      </c>
      <c r="E150" s="25" t="s">
        <v>24</v>
      </c>
      <c r="F150" s="25" t="s">
        <v>25</v>
      </c>
      <c r="G150" s="25" t="s">
        <v>27</v>
      </c>
      <c r="H150" s="25" t="s">
        <v>26</v>
      </c>
      <c r="I150" s="25" t="s">
        <v>1438</v>
      </c>
      <c r="J150" s="25" t="s">
        <v>28</v>
      </c>
      <c r="K150" s="25" t="s">
        <v>1439</v>
      </c>
      <c r="L150" s="25" t="s">
        <v>1440</v>
      </c>
      <c r="M150" s="25" t="s">
        <v>29</v>
      </c>
      <c r="N150" s="64" t="s">
        <v>30</v>
      </c>
      <c r="O150" s="25" t="s">
        <v>1441</v>
      </c>
      <c r="P150" s="25" t="s">
        <v>1442</v>
      </c>
      <c r="Q150" s="25" t="s">
        <v>1443</v>
      </c>
      <c r="R150" s="25" t="s">
        <v>1444</v>
      </c>
      <c r="BW150"/>
      <c r="BX150"/>
      <c r="BY150"/>
      <c r="BZ150"/>
      <c r="CA150"/>
      <c r="CB150"/>
      <c r="CQ150"/>
      <c r="CR150"/>
      <c r="CS150"/>
      <c r="CT150"/>
      <c r="CU150"/>
      <c r="CV150"/>
      <c r="CW150"/>
      <c r="CX150"/>
      <c r="CY150"/>
      <c r="CZ150"/>
      <c r="DA150"/>
      <c r="GC150"/>
      <c r="GD150"/>
      <c r="GE150"/>
      <c r="GF150"/>
      <c r="GG150"/>
      <c r="GH150"/>
      <c r="GI150"/>
      <c r="GJ150"/>
      <c r="GK150"/>
      <c r="GL150"/>
      <c r="GM150"/>
      <c r="GN150"/>
      <c r="GO150"/>
      <c r="GP150"/>
      <c r="HF150"/>
      <c r="HG150"/>
      <c r="HH150"/>
      <c r="HI150"/>
      <c r="HJ150"/>
      <c r="HK150"/>
      <c r="HL150"/>
      <c r="HM150"/>
      <c r="HN150"/>
      <c r="HO150"/>
      <c r="HP150"/>
      <c r="HQ150"/>
      <c r="HR150"/>
      <c r="HS150"/>
      <c r="HT150"/>
      <c r="HU150"/>
      <c r="HV150"/>
      <c r="HW150"/>
      <c r="HX150"/>
      <c r="HY150"/>
      <c r="HZ150"/>
      <c r="IA150"/>
      <c r="IB150"/>
      <c r="IC150"/>
      <c r="ID150"/>
      <c r="IE150"/>
    </row>
    <row r="151" spans="1:239" s="25" customFormat="1" x14ac:dyDescent="0.25">
      <c r="A151" s="30">
        <f>Date!$E$3</f>
        <v>42734</v>
      </c>
      <c r="B151" s="30">
        <f>A151</f>
        <v>42734</v>
      </c>
      <c r="C151" s="65">
        <f>$AB$35</f>
        <v>46027</v>
      </c>
      <c r="D151" s="66">
        <v>1</v>
      </c>
      <c r="E151" s="31" t="s">
        <v>38</v>
      </c>
      <c r="F151" s="31" t="s">
        <v>39</v>
      </c>
      <c r="G151" s="31" t="s">
        <v>41</v>
      </c>
      <c r="H151" s="31" t="s">
        <v>40</v>
      </c>
      <c r="I151" s="67">
        <f>10000000</f>
        <v>10000000</v>
      </c>
      <c r="J151" s="31" t="s">
        <v>58</v>
      </c>
      <c r="K151" s="68">
        <v>0</v>
      </c>
      <c r="L151" s="68">
        <v>0</v>
      </c>
      <c r="M151" s="32" t="s">
        <v>40</v>
      </c>
      <c r="N151" s="31" t="s">
        <v>42</v>
      </c>
      <c r="O151" s="68">
        <f>DJ13</f>
        <v>-3.6738931476155701E-3</v>
      </c>
      <c r="P151" s="69">
        <f t="array" ref="P151:R151">pricer_oblig_tx_variable3(A151,B151,C151,I151,K151,D151,F151,E151,G151,H151,L151,M151,N151,$O$13:$O$104,$T$13:$T$104,$DI$13:$DI$41,$DJ$13:$DJ$41,O151)</f>
        <v>0</v>
      </c>
      <c r="Q151" s="69">
        <v>9986061.7829524633</v>
      </c>
      <c r="R151" s="69">
        <v>9986061.7829524633</v>
      </c>
      <c r="BW151"/>
      <c r="BX151"/>
      <c r="BY151"/>
      <c r="BZ151"/>
      <c r="CA151"/>
      <c r="CB151"/>
      <c r="CQ151"/>
      <c r="CR151"/>
      <c r="CS151"/>
      <c r="CT151"/>
      <c r="CU151"/>
      <c r="CV151"/>
      <c r="CW151"/>
      <c r="CX151"/>
      <c r="CY151"/>
      <c r="CZ151"/>
      <c r="DA151"/>
      <c r="GC151"/>
      <c r="GD151"/>
      <c r="GE151"/>
      <c r="GF151"/>
      <c r="GG151"/>
      <c r="GH151"/>
      <c r="GI151"/>
      <c r="GJ151"/>
      <c r="GK151"/>
      <c r="GL151"/>
      <c r="GM151"/>
      <c r="GN151"/>
      <c r="GO151"/>
      <c r="GP151"/>
      <c r="HF151"/>
      <c r="HG151"/>
      <c r="HH151"/>
      <c r="HI151"/>
      <c r="HJ151"/>
      <c r="HK151"/>
      <c r="HL151"/>
      <c r="HM151"/>
      <c r="HN151"/>
      <c r="HO151"/>
      <c r="HP151"/>
      <c r="HQ151"/>
      <c r="HR151"/>
      <c r="HS151"/>
      <c r="HT151"/>
      <c r="HU151"/>
      <c r="HV151"/>
      <c r="HW151"/>
      <c r="HX151"/>
      <c r="HY151"/>
      <c r="HZ151"/>
      <c r="IA151"/>
      <c r="IB151"/>
      <c r="IC151"/>
      <c r="ID151"/>
      <c r="IE151"/>
    </row>
    <row r="152" spans="1:239" s="25" customFormat="1" x14ac:dyDescent="0.25">
      <c r="BW152"/>
      <c r="BX152"/>
      <c r="BY152"/>
      <c r="BZ152"/>
      <c r="CA152"/>
      <c r="CB152"/>
      <c r="CQ152"/>
      <c r="CR152"/>
      <c r="CS152"/>
      <c r="CT152"/>
      <c r="CU152"/>
      <c r="CV152"/>
      <c r="CW152"/>
      <c r="CX152"/>
      <c r="CY152"/>
      <c r="CZ152"/>
      <c r="DA152"/>
      <c r="HF152"/>
      <c r="HG152"/>
      <c r="HH152"/>
      <c r="HI152"/>
      <c r="HJ152"/>
      <c r="HK152"/>
      <c r="HL152"/>
      <c r="HM152"/>
      <c r="HN152"/>
      <c r="HO152"/>
      <c r="HP152"/>
      <c r="HQ152"/>
      <c r="HR152"/>
      <c r="HS152"/>
      <c r="HT152"/>
      <c r="HU152"/>
      <c r="HV152"/>
      <c r="HW152"/>
      <c r="HX152"/>
      <c r="HY152"/>
      <c r="HZ152"/>
      <c r="IA152"/>
      <c r="IB152"/>
      <c r="IC152"/>
      <c r="ID152"/>
      <c r="IE152"/>
    </row>
    <row r="153" spans="1:239" s="25" customFormat="1" x14ac:dyDescent="0.25">
      <c r="BW153"/>
      <c r="BX153"/>
      <c r="BY153"/>
      <c r="BZ153"/>
      <c r="CA153"/>
      <c r="CB153"/>
      <c r="CQ153"/>
      <c r="CR153"/>
      <c r="CS153"/>
      <c r="CT153"/>
      <c r="CU153"/>
      <c r="CV153"/>
      <c r="CW153"/>
      <c r="CX153"/>
      <c r="CY153"/>
      <c r="CZ153"/>
      <c r="DA153"/>
      <c r="HF153"/>
      <c r="HG153"/>
      <c r="HH153"/>
      <c r="HI153"/>
      <c r="HJ153"/>
      <c r="HK153"/>
      <c r="HL153"/>
      <c r="HM153"/>
      <c r="HN153"/>
      <c r="HO153"/>
      <c r="HP153"/>
      <c r="HQ153"/>
      <c r="HR153"/>
      <c r="HS153"/>
      <c r="HT153"/>
      <c r="HU153"/>
      <c r="HV153"/>
      <c r="HW153"/>
      <c r="HX153"/>
      <c r="HY153"/>
      <c r="HZ153"/>
      <c r="IA153"/>
      <c r="IB153"/>
      <c r="IC153"/>
      <c r="ID153"/>
      <c r="IE153"/>
    </row>
    <row r="154" spans="1:239" s="25" customFormat="1" x14ac:dyDescent="0.25">
      <c r="A154" s="25" t="s">
        <v>0</v>
      </c>
      <c r="B154" s="25" t="s">
        <v>1435</v>
      </c>
      <c r="C154" s="25" t="s">
        <v>1436</v>
      </c>
      <c r="D154" s="25" t="s">
        <v>1437</v>
      </c>
      <c r="E154" s="25" t="s">
        <v>24</v>
      </c>
      <c r="F154" s="25" t="s">
        <v>25</v>
      </c>
      <c r="G154" s="25" t="s">
        <v>27</v>
      </c>
      <c r="H154" s="25" t="s">
        <v>26</v>
      </c>
      <c r="I154" s="25" t="s">
        <v>1438</v>
      </c>
      <c r="J154" s="25" t="s">
        <v>28</v>
      </c>
      <c r="K154" s="25" t="s">
        <v>1445</v>
      </c>
      <c r="L154" s="25" t="s">
        <v>1439</v>
      </c>
      <c r="M154" s="25" t="s">
        <v>1442</v>
      </c>
      <c r="N154" s="25" t="s">
        <v>1443</v>
      </c>
      <c r="O154" s="25" t="s">
        <v>1444</v>
      </c>
      <c r="P154" s="25" t="s">
        <v>37</v>
      </c>
      <c r="BW154"/>
      <c r="BX154"/>
      <c r="BY154"/>
      <c r="BZ154"/>
      <c r="CA154"/>
      <c r="CB154"/>
      <c r="CQ154"/>
      <c r="CR154"/>
      <c r="CS154"/>
      <c r="CT154"/>
      <c r="CU154"/>
      <c r="CV154"/>
      <c r="CW154"/>
      <c r="CX154"/>
      <c r="CY154"/>
      <c r="CZ154"/>
      <c r="DA154"/>
      <c r="HF154"/>
      <c r="HG154"/>
      <c r="HH154"/>
      <c r="HI154"/>
      <c r="HJ154"/>
      <c r="HK154"/>
      <c r="HL154"/>
      <c r="HM154"/>
      <c r="HN154"/>
      <c r="HO154"/>
      <c r="HP154"/>
      <c r="HQ154"/>
      <c r="HR154"/>
      <c r="HS154"/>
      <c r="HT154"/>
      <c r="HU154"/>
      <c r="HV154"/>
      <c r="HW154"/>
      <c r="HX154"/>
      <c r="HY154"/>
      <c r="HZ154"/>
      <c r="IA154"/>
      <c r="IB154"/>
      <c r="IC154"/>
      <c r="ID154"/>
      <c r="IE154"/>
    </row>
    <row r="155" spans="1:239" s="25" customFormat="1" x14ac:dyDescent="0.25">
      <c r="A155" s="30">
        <f>A151</f>
        <v>42734</v>
      </c>
      <c r="B155" s="30">
        <f>A151</f>
        <v>42734</v>
      </c>
      <c r="C155" s="30">
        <f>C151</f>
        <v>46027</v>
      </c>
      <c r="D155" s="66">
        <v>12</v>
      </c>
      <c r="E155" s="31" t="s">
        <v>38</v>
      </c>
      <c r="F155" s="31" t="s">
        <v>39</v>
      </c>
      <c r="G155" s="31" t="s">
        <v>41</v>
      </c>
      <c r="H155" s="31" t="s">
        <v>40</v>
      </c>
      <c r="I155" s="67">
        <f>I151</f>
        <v>10000000</v>
      </c>
      <c r="J155" s="31" t="s">
        <v>58</v>
      </c>
      <c r="K155" s="70">
        <f>$AF$35</f>
        <v>3.2300000000000002E-3</v>
      </c>
      <c r="L155" s="68">
        <v>0</v>
      </c>
      <c r="M155" s="71">
        <f t="array" ref="M155:O155">pricer_oblig_tx_fixeFinal(A155,B155,C155,I155,K155,L155,D155,F155,E155,P155,G155,H155,$O$13:$O$104,$T$13:$T$104)</f>
        <v>0</v>
      </c>
      <c r="N155" s="71">
        <v>9984266.8951586112</v>
      </c>
      <c r="O155" s="71">
        <v>9984266.8951586112</v>
      </c>
      <c r="P155" s="31" t="s">
        <v>60</v>
      </c>
      <c r="Q155" s="72">
        <f>-Q151+N155</f>
        <v>-1794.8877938520163</v>
      </c>
      <c r="R155" s="73">
        <f>(Q155/I151)</f>
        <v>-1.7948877938520164E-4</v>
      </c>
      <c r="BW155"/>
      <c r="BX155"/>
      <c r="BY155"/>
      <c r="BZ155"/>
      <c r="CA155"/>
      <c r="CB155"/>
      <c r="CQ155"/>
      <c r="CR155"/>
      <c r="CS155"/>
      <c r="CT155"/>
      <c r="CU155"/>
      <c r="CV155"/>
      <c r="CW155"/>
      <c r="CX155"/>
      <c r="CY155"/>
      <c r="CZ155"/>
      <c r="DA155"/>
      <c r="HF155"/>
      <c r="HG155"/>
      <c r="HH155"/>
      <c r="HI155"/>
      <c r="HJ155"/>
      <c r="HK155"/>
      <c r="HL155"/>
      <c r="HM155"/>
      <c r="HN155"/>
      <c r="HO155"/>
      <c r="HP155"/>
      <c r="HQ155"/>
      <c r="HR155"/>
      <c r="HS155"/>
      <c r="HT155"/>
      <c r="HU155"/>
      <c r="HV155"/>
      <c r="HW155"/>
      <c r="HX155"/>
      <c r="HY155"/>
      <c r="HZ155"/>
      <c r="IA155"/>
      <c r="IB155"/>
      <c r="IC155"/>
      <c r="ID155"/>
      <c r="IE155"/>
    </row>
    <row r="156" spans="1:239" x14ac:dyDescent="0.25">
      <c r="GC156" s="25"/>
      <c r="GD156" s="25"/>
      <c r="GE156" s="25"/>
      <c r="GF156" s="25"/>
      <c r="GG156" s="25"/>
      <c r="GH156" s="25"/>
      <c r="GI156" s="25"/>
      <c r="GJ156" s="25"/>
      <c r="GK156" s="25"/>
      <c r="GL156" s="25"/>
      <c r="GM156" s="25"/>
      <c r="GN156" s="25"/>
      <c r="GO156" s="25"/>
      <c r="GP156" s="25"/>
    </row>
    <row r="157" spans="1:239" x14ac:dyDescent="0.25">
      <c r="GC157" s="25"/>
      <c r="GD157" s="25"/>
      <c r="GE157" s="25"/>
      <c r="GF157" s="25"/>
      <c r="GG157" s="25"/>
      <c r="GH157" s="25"/>
      <c r="GI157" s="25"/>
      <c r="GJ157" s="25"/>
      <c r="GK157" s="25"/>
      <c r="GL157" s="25"/>
      <c r="GM157" s="25"/>
      <c r="GN157" s="25"/>
      <c r="GO157" s="25"/>
      <c r="GP157" s="25"/>
    </row>
    <row r="158" spans="1:239" x14ac:dyDescent="0.25">
      <c r="GC158" s="25"/>
      <c r="GD158" s="25"/>
      <c r="GE158" s="25"/>
      <c r="GF158" s="25"/>
      <c r="GG158" s="25"/>
      <c r="GH158" s="25"/>
      <c r="GI158" s="25"/>
      <c r="GJ158" s="25"/>
      <c r="GK158" s="25"/>
      <c r="GL158" s="25"/>
      <c r="GM158" s="25"/>
      <c r="GN158" s="25"/>
      <c r="GO158" s="25"/>
      <c r="GP158" s="25"/>
    </row>
    <row r="159" spans="1:239" ht="26.25" thickBot="1" x14ac:dyDescent="0.4">
      <c r="A159" s="153" t="s">
        <v>1449</v>
      </c>
      <c r="B159" s="153"/>
      <c r="C159" s="153"/>
      <c r="D159" s="153"/>
      <c r="E159" s="153"/>
      <c r="F159" s="153"/>
      <c r="G159" s="153"/>
      <c r="H159" s="153"/>
      <c r="I159" s="153"/>
      <c r="J159" s="153"/>
      <c r="K159" s="153"/>
      <c r="L159" s="153"/>
      <c r="M159" s="153"/>
      <c r="N159" s="153"/>
      <c r="O159" s="153"/>
      <c r="P159" s="153"/>
      <c r="Q159" s="153"/>
      <c r="R159" s="153"/>
    </row>
    <row r="160" spans="1:239" x14ac:dyDescent="0.25">
      <c r="A160" s="25" t="s">
        <v>0</v>
      </c>
      <c r="B160" s="25" t="s">
        <v>1435</v>
      </c>
      <c r="C160" s="25" t="s">
        <v>1436</v>
      </c>
      <c r="D160" s="25" t="s">
        <v>1437</v>
      </c>
      <c r="E160" s="25" t="s">
        <v>24</v>
      </c>
      <c r="F160" s="25" t="s">
        <v>25</v>
      </c>
      <c r="G160" s="25" t="s">
        <v>27</v>
      </c>
      <c r="H160" s="25" t="s">
        <v>26</v>
      </c>
      <c r="I160" s="25" t="s">
        <v>1438</v>
      </c>
      <c r="J160" s="25" t="s">
        <v>28</v>
      </c>
      <c r="K160" s="25" t="s">
        <v>1439</v>
      </c>
      <c r="L160" s="25" t="s">
        <v>1440</v>
      </c>
      <c r="M160" s="25" t="s">
        <v>29</v>
      </c>
      <c r="N160" s="64" t="s">
        <v>30</v>
      </c>
      <c r="O160" s="25" t="s">
        <v>1441</v>
      </c>
      <c r="P160" s="25" t="s">
        <v>1442</v>
      </c>
      <c r="Q160" s="25" t="s">
        <v>1443</v>
      </c>
      <c r="R160" s="25" t="s">
        <v>1444</v>
      </c>
    </row>
    <row r="161" spans="1:18" x14ac:dyDescent="0.25">
      <c r="A161" s="30">
        <f>Date!$E$3</f>
        <v>42734</v>
      </c>
      <c r="B161" s="30">
        <f>A161</f>
        <v>42734</v>
      </c>
      <c r="C161" s="65">
        <f>+$AU$37</f>
        <v>50045</v>
      </c>
      <c r="D161" s="66">
        <v>3</v>
      </c>
      <c r="E161" s="31" t="s">
        <v>38</v>
      </c>
      <c r="F161" s="31" t="s">
        <v>39</v>
      </c>
      <c r="G161" s="31" t="s">
        <v>41</v>
      </c>
      <c r="H161" s="31" t="s">
        <v>40</v>
      </c>
      <c r="I161" s="67">
        <f>10000000</f>
        <v>10000000</v>
      </c>
      <c r="J161" s="31" t="s">
        <v>58</v>
      </c>
      <c r="K161" s="68">
        <v>0</v>
      </c>
      <c r="L161" s="68">
        <v>0</v>
      </c>
      <c r="M161" s="32" t="s">
        <v>40</v>
      </c>
      <c r="N161" s="31" t="s">
        <v>42</v>
      </c>
      <c r="O161" s="68">
        <f>EZ13</f>
        <v>-3.1862424060257188E-3</v>
      </c>
      <c r="P161" s="69">
        <f t="array" ref="P161:R161">pricer_oblig_tx_variable3(A161,B161,C161,I161,K161,D161,F161,E161,G161,H161,L161,M161,N161,$EV$13:$EV$46,$EW$13:$EW$46,$EY$13:$EY$42,$EZ$13:$EZ$42,O161)</f>
        <v>0</v>
      </c>
      <c r="Q161" s="69">
        <v>11216527.173248652</v>
      </c>
      <c r="R161" s="69">
        <v>11216527.173248652</v>
      </c>
    </row>
    <row r="162" spans="1:18" x14ac:dyDescent="0.25">
      <c r="A162" s="25"/>
      <c r="B162" s="25"/>
      <c r="C162" s="25"/>
      <c r="D162" s="25"/>
      <c r="E162" s="25"/>
      <c r="F162" s="25"/>
      <c r="G162" s="25"/>
      <c r="H162" s="25"/>
      <c r="I162" s="25"/>
      <c r="J162" s="25"/>
      <c r="K162" s="25"/>
      <c r="L162" s="25"/>
      <c r="M162" s="25"/>
      <c r="N162" s="25"/>
      <c r="O162" s="25"/>
      <c r="P162" s="25"/>
      <c r="Q162" s="25"/>
      <c r="R162" s="25"/>
    </row>
    <row r="163" spans="1:18" x14ac:dyDescent="0.25">
      <c r="A163" s="25"/>
      <c r="B163" s="25"/>
      <c r="C163" s="25"/>
      <c r="D163" s="25"/>
      <c r="E163" s="25"/>
      <c r="F163" s="25"/>
      <c r="G163" s="25"/>
      <c r="H163" s="25"/>
      <c r="I163" s="25"/>
      <c r="J163" s="25"/>
      <c r="K163" s="25"/>
      <c r="L163" s="25"/>
      <c r="M163" s="25"/>
      <c r="N163" s="25"/>
      <c r="O163" s="25"/>
      <c r="P163" s="25"/>
      <c r="Q163" s="25"/>
      <c r="R163" s="25"/>
    </row>
    <row r="164" spans="1:18" x14ac:dyDescent="0.25">
      <c r="A164" s="25" t="s">
        <v>0</v>
      </c>
      <c r="B164" s="25" t="s">
        <v>1435</v>
      </c>
      <c r="C164" s="25" t="s">
        <v>1436</v>
      </c>
      <c r="D164" s="25" t="s">
        <v>1437</v>
      </c>
      <c r="E164" s="25" t="s">
        <v>24</v>
      </c>
      <c r="F164" s="25" t="s">
        <v>25</v>
      </c>
      <c r="G164" s="25" t="s">
        <v>27</v>
      </c>
      <c r="H164" s="25" t="s">
        <v>26</v>
      </c>
      <c r="I164" s="25" t="s">
        <v>1438</v>
      </c>
      <c r="J164" s="25" t="s">
        <v>28</v>
      </c>
      <c r="K164" s="25" t="s">
        <v>1445</v>
      </c>
      <c r="L164" s="25" t="s">
        <v>1439</v>
      </c>
      <c r="M164" s="25" t="s">
        <v>1442</v>
      </c>
      <c r="N164" s="25" t="s">
        <v>1443</v>
      </c>
      <c r="O164" s="25" t="s">
        <v>1444</v>
      </c>
      <c r="P164" s="25" t="s">
        <v>37</v>
      </c>
      <c r="Q164" s="25"/>
      <c r="R164" s="25"/>
    </row>
    <row r="165" spans="1:18" x14ac:dyDescent="0.25">
      <c r="A165" s="30">
        <f>A161</f>
        <v>42734</v>
      </c>
      <c r="B165" s="30">
        <f>A161</f>
        <v>42734</v>
      </c>
      <c r="C165" s="30">
        <f>C161</f>
        <v>50045</v>
      </c>
      <c r="D165" s="66">
        <v>12</v>
      </c>
      <c r="E165" s="31" t="s">
        <v>38</v>
      </c>
      <c r="F165" s="31" t="s">
        <v>39</v>
      </c>
      <c r="G165" s="31" t="s">
        <v>41</v>
      </c>
      <c r="H165" s="31" t="s">
        <v>40</v>
      </c>
      <c r="I165" s="67">
        <f>I161</f>
        <v>10000000</v>
      </c>
      <c r="J165" s="31" t="s">
        <v>58</v>
      </c>
      <c r="K165" s="70">
        <f>+$AY$37</f>
        <v>1.11485E-2</v>
      </c>
      <c r="L165" s="68">
        <v>0</v>
      </c>
      <c r="M165" s="71">
        <f t="array" ref="M165:O165">pricer_oblig_tx_fixeFinal(A165,B165,C165,I165,K165,L165,D165,F165,E165,P165,G165,H165,$EV$13:$EV$46,$EW$13:$EW$46)</f>
        <v>0</v>
      </c>
      <c r="N165" s="71">
        <v>11215975.348465249</v>
      </c>
      <c r="O165" s="71">
        <v>11215975.348465249</v>
      </c>
      <c r="P165" s="31" t="s">
        <v>60</v>
      </c>
      <c r="Q165" s="72">
        <f t="array" ref="Q165">-Q161+N165</f>
        <v>-551.82478340342641</v>
      </c>
      <c r="R165" s="73">
        <f>(Q165/I161)</f>
        <v>-5.5182478340342638E-5</v>
      </c>
    </row>
    <row r="168" spans="1:18" ht="26.25" thickBot="1" x14ac:dyDescent="0.4">
      <c r="A168" s="153" t="s">
        <v>1450</v>
      </c>
      <c r="B168" s="153"/>
      <c r="C168" s="153"/>
      <c r="D168" s="153"/>
      <c r="E168" s="153"/>
      <c r="F168" s="153"/>
      <c r="G168" s="153"/>
      <c r="H168" s="153"/>
      <c r="I168" s="153"/>
      <c r="J168" s="153"/>
      <c r="K168" s="153"/>
      <c r="L168" s="153"/>
      <c r="M168" s="153"/>
      <c r="N168" s="153"/>
      <c r="O168" s="153"/>
      <c r="P168" s="153"/>
      <c r="Q168" s="153"/>
      <c r="R168" s="153"/>
    </row>
    <row r="169" spans="1:18" x14ac:dyDescent="0.25">
      <c r="A169" s="25" t="s">
        <v>0</v>
      </c>
      <c r="B169" s="25" t="s">
        <v>1435</v>
      </c>
      <c r="C169" s="25" t="s">
        <v>1436</v>
      </c>
      <c r="D169" s="25" t="s">
        <v>1437</v>
      </c>
      <c r="E169" s="25" t="s">
        <v>24</v>
      </c>
      <c r="F169" s="25" t="s">
        <v>25</v>
      </c>
      <c r="G169" s="25" t="s">
        <v>27</v>
      </c>
      <c r="H169" s="25" t="s">
        <v>26</v>
      </c>
      <c r="I169" s="25" t="s">
        <v>1438</v>
      </c>
      <c r="J169" s="25" t="s">
        <v>28</v>
      </c>
      <c r="K169" s="25" t="s">
        <v>1439</v>
      </c>
      <c r="L169" s="25" t="s">
        <v>1440</v>
      </c>
      <c r="M169" s="25" t="s">
        <v>29</v>
      </c>
      <c r="N169" s="64" t="s">
        <v>30</v>
      </c>
      <c r="O169" s="25" t="s">
        <v>1441</v>
      </c>
      <c r="P169" s="25" t="s">
        <v>1442</v>
      </c>
      <c r="Q169" s="25" t="s">
        <v>1443</v>
      </c>
      <c r="R169" s="25" t="s">
        <v>1444</v>
      </c>
    </row>
    <row r="170" spans="1:18" x14ac:dyDescent="0.25">
      <c r="A170" s="30">
        <f>Date!$E$3</f>
        <v>42734</v>
      </c>
      <c r="B170" s="30">
        <f>A170</f>
        <v>42734</v>
      </c>
      <c r="C170" s="65">
        <f>$BN$36</f>
        <v>47121</v>
      </c>
      <c r="D170" s="66">
        <v>6</v>
      </c>
      <c r="E170" s="31" t="s">
        <v>38</v>
      </c>
      <c r="F170" s="31" t="s">
        <v>39</v>
      </c>
      <c r="G170" s="31" t="s">
        <v>41</v>
      </c>
      <c r="H170" s="31" t="s">
        <v>40</v>
      </c>
      <c r="I170" s="67">
        <f>10000000</f>
        <v>10000000</v>
      </c>
      <c r="J170" s="31" t="s">
        <v>58</v>
      </c>
      <c r="K170" s="68">
        <v>0</v>
      </c>
      <c r="L170" s="68">
        <v>0</v>
      </c>
      <c r="M170" s="32" t="s">
        <v>40</v>
      </c>
      <c r="N170" s="31" t="s">
        <v>42</v>
      </c>
      <c r="O170" s="68">
        <f>FC13</f>
        <v>-2.2087925320584123E-3</v>
      </c>
      <c r="P170" s="69">
        <f t="array" ref="P170:R170">pricer_oblig_tx_variable3(A170,B170,C170,I170,K170,D170,F170,E170,G170,H170,L170,M170,N170,$EV$13:$EV$46,$EW$13:$EW$46,$FB$13:$FB$44,$FC$13:$FC$44,O170)</f>
        <v>0</v>
      </c>
      <c r="Q170" s="69">
        <v>10999161.875123627</v>
      </c>
      <c r="R170" s="69">
        <v>10999161.875123627</v>
      </c>
    </row>
    <row r="171" spans="1:18" x14ac:dyDescent="0.25">
      <c r="A171" s="25"/>
      <c r="B171" s="25"/>
      <c r="C171" s="25"/>
      <c r="D171" s="25"/>
      <c r="E171" s="25"/>
      <c r="F171" s="25"/>
      <c r="G171" s="25"/>
      <c r="H171" s="25"/>
      <c r="I171" s="25"/>
      <c r="J171" s="25"/>
      <c r="K171" s="25"/>
      <c r="L171" s="25"/>
      <c r="M171" s="25"/>
      <c r="N171" s="25"/>
      <c r="O171" s="25"/>
      <c r="P171" s="25"/>
      <c r="Q171" s="25"/>
      <c r="R171" s="25"/>
    </row>
    <row r="172" spans="1:18" x14ac:dyDescent="0.25">
      <c r="A172" s="25"/>
      <c r="B172" s="25"/>
      <c r="C172" s="25"/>
      <c r="D172" s="25"/>
      <c r="E172" s="25"/>
      <c r="F172" s="25"/>
      <c r="G172" s="25"/>
      <c r="H172" s="25"/>
      <c r="I172" s="25"/>
      <c r="J172" s="25"/>
      <c r="K172" s="25"/>
      <c r="L172" s="25"/>
      <c r="M172" s="25"/>
      <c r="N172" s="25"/>
      <c r="O172" s="25"/>
      <c r="P172" s="25"/>
      <c r="Q172" s="25"/>
      <c r="R172" s="25"/>
    </row>
    <row r="173" spans="1:18" x14ac:dyDescent="0.25">
      <c r="A173" s="25" t="s">
        <v>0</v>
      </c>
      <c r="B173" s="25" t="s">
        <v>1435</v>
      </c>
      <c r="C173" s="25" t="s">
        <v>1436</v>
      </c>
      <c r="D173" s="25" t="s">
        <v>1437</v>
      </c>
      <c r="E173" s="25" t="s">
        <v>24</v>
      </c>
      <c r="F173" s="25" t="s">
        <v>25</v>
      </c>
      <c r="G173" s="25" t="s">
        <v>27</v>
      </c>
      <c r="H173" s="25" t="s">
        <v>26</v>
      </c>
      <c r="I173" s="25" t="s">
        <v>1438</v>
      </c>
      <c r="J173" s="25" t="s">
        <v>28</v>
      </c>
      <c r="K173" s="25" t="s">
        <v>1445</v>
      </c>
      <c r="L173" s="25" t="s">
        <v>1439</v>
      </c>
      <c r="M173" s="25" t="s">
        <v>1442</v>
      </c>
      <c r="N173" s="25" t="s">
        <v>1443</v>
      </c>
      <c r="O173" s="25" t="s">
        <v>1444</v>
      </c>
      <c r="P173" s="25" t="s">
        <v>37</v>
      </c>
      <c r="Q173" s="25"/>
      <c r="R173" s="25"/>
    </row>
    <row r="174" spans="1:18" x14ac:dyDescent="0.25">
      <c r="A174" s="30">
        <f>A170</f>
        <v>42734</v>
      </c>
      <c r="B174" s="30">
        <f>A170</f>
        <v>42734</v>
      </c>
      <c r="C174" s="30">
        <f>C170</f>
        <v>47121</v>
      </c>
      <c r="D174" s="66">
        <v>12</v>
      </c>
      <c r="E174" s="31" t="s">
        <v>38</v>
      </c>
      <c r="F174" s="31" t="s">
        <v>39</v>
      </c>
      <c r="G174" s="31" t="s">
        <v>41</v>
      </c>
      <c r="H174" s="31" t="s">
        <v>40</v>
      </c>
      <c r="I174" s="67">
        <f>I170</f>
        <v>10000000</v>
      </c>
      <c r="J174" s="31" t="s">
        <v>58</v>
      </c>
      <c r="K174" s="70">
        <f>$BR$36</f>
        <v>8.4099999999999991E-3</v>
      </c>
      <c r="L174" s="68">
        <v>0</v>
      </c>
      <c r="M174" s="71">
        <f t="array" ref="M174:O174">pricer_oblig_tx_fixeFinal(A174,B174,C174,I174,K174,L174,D174,F174,E174,P174,G174,H174,$EV$13:$EV$46,$EW$13:$EW$46)</f>
        <v>0</v>
      </c>
      <c r="N174" s="71">
        <v>10997877.899509074</v>
      </c>
      <c r="O174" s="71">
        <v>10997877.899509074</v>
      </c>
      <c r="P174" s="31" t="s">
        <v>60</v>
      </c>
      <c r="Q174" s="72">
        <f t="array" ref="Q174">-Q170+N174</f>
        <v>-1283.9756145533174</v>
      </c>
      <c r="R174" s="73">
        <f>(Q174/I170)</f>
        <v>-1.2839756145533175E-4</v>
      </c>
    </row>
    <row r="175" spans="1:18" ht="22.15" customHeight="1" x14ac:dyDescent="0.25"/>
    <row r="176" spans="1:18" ht="22.15" customHeight="1" x14ac:dyDescent="0.25"/>
    <row r="177" spans="1:18" ht="22.15" customHeight="1" thickBot="1" x14ac:dyDescent="0.4">
      <c r="A177" s="153" t="s">
        <v>1451</v>
      </c>
      <c r="B177" s="153"/>
      <c r="C177" s="153"/>
      <c r="D177" s="153"/>
      <c r="E177" s="153"/>
      <c r="F177" s="153"/>
      <c r="G177" s="153"/>
      <c r="H177" s="153"/>
      <c r="I177" s="153"/>
      <c r="J177" s="153"/>
      <c r="K177" s="153"/>
      <c r="L177" s="153"/>
      <c r="M177" s="153"/>
      <c r="N177" s="153"/>
      <c r="O177" s="153"/>
      <c r="P177" s="153"/>
      <c r="Q177" s="153"/>
      <c r="R177" s="153"/>
    </row>
    <row r="178" spans="1:18" ht="22.15" customHeight="1" x14ac:dyDescent="0.25">
      <c r="A178" s="25" t="s">
        <v>0</v>
      </c>
      <c r="B178" s="25" t="s">
        <v>1435</v>
      </c>
      <c r="C178" s="25" t="s">
        <v>1436</v>
      </c>
      <c r="D178" s="25" t="s">
        <v>1437</v>
      </c>
      <c r="E178" s="25" t="s">
        <v>24</v>
      </c>
      <c r="F178" s="25" t="s">
        <v>25</v>
      </c>
      <c r="G178" s="25" t="s">
        <v>27</v>
      </c>
      <c r="H178" s="25" t="s">
        <v>26</v>
      </c>
      <c r="I178" s="25" t="s">
        <v>1438</v>
      </c>
      <c r="J178" s="25" t="s">
        <v>28</v>
      </c>
      <c r="K178" s="25" t="s">
        <v>1439</v>
      </c>
      <c r="L178" s="25" t="s">
        <v>1440</v>
      </c>
      <c r="M178" s="25" t="s">
        <v>29</v>
      </c>
      <c r="N178" s="64" t="s">
        <v>30</v>
      </c>
      <c r="O178" s="25" t="s">
        <v>1441</v>
      </c>
      <c r="P178" s="25" t="s">
        <v>1442</v>
      </c>
      <c r="Q178" s="25" t="s">
        <v>1443</v>
      </c>
      <c r="R178" s="25" t="s">
        <v>1444</v>
      </c>
    </row>
    <row r="179" spans="1:18" ht="22.15" customHeight="1" x14ac:dyDescent="0.25">
      <c r="A179" s="30">
        <f>Date!$E$3</f>
        <v>42734</v>
      </c>
      <c r="B179" s="30">
        <f>A179</f>
        <v>42734</v>
      </c>
      <c r="C179" s="65">
        <f>$CG$28</f>
        <v>46027</v>
      </c>
      <c r="D179" s="66">
        <v>12</v>
      </c>
      <c r="E179" s="31" t="s">
        <v>38</v>
      </c>
      <c r="F179" s="31" t="s">
        <v>39</v>
      </c>
      <c r="G179" s="31" t="s">
        <v>41</v>
      </c>
      <c r="H179" s="31" t="s">
        <v>40</v>
      </c>
      <c r="I179" s="67">
        <f>10000000</f>
        <v>10000000</v>
      </c>
      <c r="J179" s="31" t="s">
        <v>58</v>
      </c>
      <c r="K179" s="68">
        <v>0</v>
      </c>
      <c r="L179" s="68">
        <v>0</v>
      </c>
      <c r="M179" s="32" t="s">
        <v>40</v>
      </c>
      <c r="N179" s="31" t="s">
        <v>42</v>
      </c>
      <c r="O179" s="68">
        <f>'Historiques fixing'!M263/100</f>
        <v>-8.1999999999999998E-4</v>
      </c>
      <c r="P179" s="69">
        <f t="array" ref="P179:R179">pricer_oblig_tx_variable3(A179,B179,C179,I179,K179,D179,F179,E179,G179,H179,L179,M179,N179,$EV$13:$EV$46,$EW$13:$EW$46,$FE$13:$FE$34,$FF$13:$FF$34,O179)</f>
        <v>0</v>
      </c>
      <c r="Q179" s="69">
        <v>10912596.306125838</v>
      </c>
      <c r="R179" s="69">
        <v>10912596.306125838</v>
      </c>
    </row>
    <row r="180" spans="1:18" ht="22.15" customHeight="1" x14ac:dyDescent="0.25">
      <c r="A180" s="25"/>
      <c r="B180" s="25"/>
      <c r="C180" s="25"/>
      <c r="D180" s="25"/>
      <c r="E180" s="25"/>
      <c r="F180" s="25"/>
      <c r="G180" s="25"/>
      <c r="H180" s="25"/>
      <c r="I180" s="25"/>
      <c r="J180" s="25"/>
      <c r="K180" s="25"/>
      <c r="L180" s="25"/>
      <c r="M180" s="25"/>
      <c r="N180" s="25"/>
      <c r="O180" s="25"/>
      <c r="P180" s="25"/>
      <c r="Q180" s="25"/>
      <c r="R180" s="25"/>
    </row>
    <row r="181" spans="1:18" ht="22.15" customHeight="1" x14ac:dyDescent="0.25">
      <c r="A181" s="25"/>
      <c r="B181" s="25"/>
      <c r="C181" s="25"/>
      <c r="D181" s="25"/>
      <c r="E181" s="25"/>
      <c r="F181" s="25"/>
      <c r="G181" s="25"/>
      <c r="H181" s="25"/>
      <c r="I181" s="25"/>
      <c r="J181" s="25"/>
      <c r="K181" s="25"/>
      <c r="L181" s="25"/>
      <c r="M181" s="25"/>
      <c r="N181" s="25"/>
      <c r="O181" s="25"/>
      <c r="P181" s="25"/>
      <c r="Q181" s="25"/>
      <c r="R181" s="25"/>
    </row>
    <row r="182" spans="1:18" ht="22.15" customHeight="1" x14ac:dyDescent="0.25">
      <c r="A182" s="25" t="s">
        <v>0</v>
      </c>
      <c r="B182" s="25" t="s">
        <v>1435</v>
      </c>
      <c r="C182" s="25" t="s">
        <v>1436</v>
      </c>
      <c r="D182" s="25" t="s">
        <v>1437</v>
      </c>
      <c r="E182" s="25" t="s">
        <v>24</v>
      </c>
      <c r="F182" s="25" t="s">
        <v>25</v>
      </c>
      <c r="G182" s="25" t="s">
        <v>27</v>
      </c>
      <c r="H182" s="25" t="s">
        <v>26</v>
      </c>
      <c r="I182" s="25" t="s">
        <v>1438</v>
      </c>
      <c r="J182" s="25" t="s">
        <v>28</v>
      </c>
      <c r="K182" s="25" t="s">
        <v>1445</v>
      </c>
      <c r="L182" s="25" t="s">
        <v>1439</v>
      </c>
      <c r="M182" s="25" t="s">
        <v>1442</v>
      </c>
      <c r="N182" s="25" t="s">
        <v>1443</v>
      </c>
      <c r="O182" s="25" t="s">
        <v>1444</v>
      </c>
      <c r="P182" s="25" t="s">
        <v>37</v>
      </c>
      <c r="Q182" s="25"/>
      <c r="R182" s="25"/>
    </row>
    <row r="183" spans="1:18" ht="22.15" customHeight="1" x14ac:dyDescent="0.25">
      <c r="A183" s="30">
        <f>A179</f>
        <v>42734</v>
      </c>
      <c r="B183" s="30">
        <f>A179</f>
        <v>42734</v>
      </c>
      <c r="C183" s="30">
        <f>C179</f>
        <v>46027</v>
      </c>
      <c r="D183" s="66">
        <v>12</v>
      </c>
      <c r="E183" s="31" t="s">
        <v>38</v>
      </c>
      <c r="F183" s="31" t="s">
        <v>39</v>
      </c>
      <c r="G183" s="31" t="s">
        <v>41</v>
      </c>
      <c r="H183" s="31" t="s">
        <v>40</v>
      </c>
      <c r="I183" s="67">
        <f>I179</f>
        <v>10000000</v>
      </c>
      <c r="J183" s="31" t="s">
        <v>58</v>
      </c>
      <c r="K183" s="70">
        <f>$CK$28</f>
        <v>6.7795000000000008E-3</v>
      </c>
      <c r="L183" s="68">
        <v>0</v>
      </c>
      <c r="M183" s="71">
        <f t="array" ref="M183:O183">pricer_oblig_tx_fixeFinal(A183,B183,C183,I183,K183,L183,D183,F183,E183,P183,G183,H183,$EV$13:$EV$46,$EW$13:$EW$46)</f>
        <v>0</v>
      </c>
      <c r="N183" s="71">
        <v>10914680.612365538</v>
      </c>
      <c r="O183" s="71">
        <v>10914680.612365538</v>
      </c>
      <c r="P183" s="31" t="s">
        <v>60</v>
      </c>
      <c r="Q183" s="72">
        <f>-Q179+N183</f>
        <v>2084.3062396999449</v>
      </c>
      <c r="R183" s="73">
        <f t="array" ref="R183">(Q183/I179)</f>
        <v>2.084306239699945E-4</v>
      </c>
    </row>
    <row r="184" spans="1:18" ht="22.15" customHeight="1" x14ac:dyDescent="0.25"/>
    <row r="185" spans="1:18" ht="22.15" customHeight="1" x14ac:dyDescent="0.25"/>
    <row r="186" spans="1:18" ht="22.15" customHeight="1" thickBot="1" x14ac:dyDescent="0.4">
      <c r="A186" s="153" t="s">
        <v>1452</v>
      </c>
      <c r="B186" s="153"/>
      <c r="C186" s="153"/>
      <c r="D186" s="153"/>
      <c r="E186" s="153"/>
      <c r="F186" s="153"/>
      <c r="G186" s="153"/>
      <c r="H186" s="153"/>
      <c r="I186" s="153"/>
      <c r="J186" s="153"/>
      <c r="K186" s="153"/>
      <c r="L186" s="153"/>
      <c r="M186" s="153"/>
      <c r="N186" s="153"/>
      <c r="O186" s="153"/>
      <c r="P186" s="153"/>
      <c r="Q186" s="153"/>
      <c r="R186" s="153"/>
    </row>
    <row r="187" spans="1:18" ht="22.15" customHeight="1" x14ac:dyDescent="0.25">
      <c r="A187" s="25" t="s">
        <v>0</v>
      </c>
      <c r="B187" s="25" t="s">
        <v>1435</v>
      </c>
      <c r="C187" s="25" t="s">
        <v>1436</v>
      </c>
      <c r="D187" s="25" t="s">
        <v>1437</v>
      </c>
      <c r="E187" s="25" t="s">
        <v>24</v>
      </c>
      <c r="F187" s="25" t="s">
        <v>25</v>
      </c>
      <c r="G187" s="25" t="s">
        <v>27</v>
      </c>
      <c r="H187" s="25" t="s">
        <v>26</v>
      </c>
      <c r="I187" s="25" t="s">
        <v>1438</v>
      </c>
      <c r="J187" s="25" t="s">
        <v>28</v>
      </c>
      <c r="K187" s="25" t="s">
        <v>1439</v>
      </c>
      <c r="L187" s="25" t="s">
        <v>1440</v>
      </c>
      <c r="M187" s="25" t="s">
        <v>29</v>
      </c>
      <c r="N187" s="64" t="s">
        <v>30</v>
      </c>
      <c r="O187" s="25" t="s">
        <v>1441</v>
      </c>
      <c r="P187" s="25" t="s">
        <v>1442</v>
      </c>
      <c r="Q187" s="25" t="s">
        <v>1443</v>
      </c>
      <c r="R187" s="25" t="s">
        <v>1444</v>
      </c>
    </row>
    <row r="188" spans="1:18" ht="22.15" customHeight="1" x14ac:dyDescent="0.25">
      <c r="A188" s="30">
        <f>Date!$E$3</f>
        <v>42734</v>
      </c>
      <c r="B188" s="30">
        <f>A188</f>
        <v>42734</v>
      </c>
      <c r="C188" s="65">
        <f>$AB$35</f>
        <v>46027</v>
      </c>
      <c r="D188" s="66">
        <v>1</v>
      </c>
      <c r="E188" s="31" t="s">
        <v>38</v>
      </c>
      <c r="F188" s="31" t="s">
        <v>39</v>
      </c>
      <c r="G188" s="31" t="s">
        <v>41</v>
      </c>
      <c r="H188" s="31" t="s">
        <v>40</v>
      </c>
      <c r="I188" s="67">
        <f>10000000</f>
        <v>10000000</v>
      </c>
      <c r="J188" s="31" t="s">
        <v>58</v>
      </c>
      <c r="K188" s="68">
        <v>0</v>
      </c>
      <c r="L188" s="68">
        <v>0</v>
      </c>
      <c r="M188" s="32" t="s">
        <v>40</v>
      </c>
      <c r="N188" s="31" t="s">
        <v>42</v>
      </c>
      <c r="O188" s="68">
        <f>FI13</f>
        <v>-3.6738931476155701E-3</v>
      </c>
      <c r="P188" s="69">
        <f t="array" ref="P188:R188">pricer_oblig_tx_variable3(A188,B188,C188,I188,K188,D188,F188,E188,G188,H188,L188,M188,N188,$EV$13:$EV$46,$EW$13:$EW$46,$FH$13:$FH$41,$FI$13:$FI$41,O188)</f>
        <v>0</v>
      </c>
      <c r="Q188" s="69">
        <v>10586582.763320046</v>
      </c>
      <c r="R188" s="69">
        <v>10586582.763320046</v>
      </c>
    </row>
    <row r="189" spans="1:18" ht="22.15" customHeight="1" x14ac:dyDescent="0.25">
      <c r="A189" s="25"/>
      <c r="B189" s="25"/>
      <c r="C189" s="25"/>
      <c r="D189" s="25"/>
      <c r="E189" s="25"/>
      <c r="F189" s="25"/>
      <c r="G189" s="25"/>
      <c r="H189" s="25"/>
      <c r="I189" s="25"/>
      <c r="J189" s="25"/>
      <c r="K189" s="25"/>
      <c r="L189" s="25"/>
      <c r="M189" s="25"/>
      <c r="N189" s="25"/>
      <c r="O189" s="25"/>
      <c r="P189" s="25"/>
      <c r="Q189" s="25"/>
      <c r="R189" s="25"/>
    </row>
    <row r="190" spans="1:18" ht="22.15" customHeight="1" x14ac:dyDescent="0.25">
      <c r="A190" s="25"/>
      <c r="B190" s="25"/>
      <c r="C190" s="25"/>
      <c r="D190" s="25"/>
      <c r="E190" s="25"/>
      <c r="F190" s="25"/>
      <c r="G190" s="25"/>
      <c r="H190" s="25"/>
      <c r="I190" s="25"/>
      <c r="J190" s="25"/>
      <c r="K190" s="25"/>
      <c r="L190" s="25"/>
      <c r="M190" s="25"/>
      <c r="N190" s="25"/>
      <c r="O190" s="25"/>
      <c r="P190" s="25"/>
      <c r="Q190" s="25"/>
      <c r="R190" s="25"/>
    </row>
    <row r="191" spans="1:18" ht="22.15" customHeight="1" x14ac:dyDescent="0.25">
      <c r="A191" s="25" t="s">
        <v>0</v>
      </c>
      <c r="B191" s="25" t="s">
        <v>1435</v>
      </c>
      <c r="C191" s="25" t="s">
        <v>1436</v>
      </c>
      <c r="D191" s="25" t="s">
        <v>1437</v>
      </c>
      <c r="E191" s="25" t="s">
        <v>24</v>
      </c>
      <c r="F191" s="25" t="s">
        <v>25</v>
      </c>
      <c r="G191" s="25" t="s">
        <v>27</v>
      </c>
      <c r="H191" s="25" t="s">
        <v>26</v>
      </c>
      <c r="I191" s="25" t="s">
        <v>1438</v>
      </c>
      <c r="J191" s="25" t="s">
        <v>28</v>
      </c>
      <c r="K191" s="25" t="s">
        <v>1445</v>
      </c>
      <c r="L191" s="25" t="s">
        <v>1439</v>
      </c>
      <c r="M191" s="25" t="s">
        <v>1442</v>
      </c>
      <c r="N191" s="25" t="s">
        <v>1443</v>
      </c>
      <c r="O191" s="25" t="s">
        <v>1444</v>
      </c>
      <c r="P191" s="25" t="s">
        <v>37</v>
      </c>
      <c r="Q191" s="25"/>
      <c r="R191" s="25"/>
    </row>
    <row r="192" spans="1:18" ht="22.15" customHeight="1" x14ac:dyDescent="0.25">
      <c r="A192" s="30">
        <f>A188</f>
        <v>42734</v>
      </c>
      <c r="B192" s="30">
        <f>A188</f>
        <v>42734</v>
      </c>
      <c r="C192" s="30">
        <f>C188</f>
        <v>46027</v>
      </c>
      <c r="D192" s="66">
        <v>12</v>
      </c>
      <c r="E192" s="31" t="s">
        <v>38</v>
      </c>
      <c r="F192" s="31" t="s">
        <v>39</v>
      </c>
      <c r="G192" s="31" t="s">
        <v>41</v>
      </c>
      <c r="H192" s="31" t="s">
        <v>40</v>
      </c>
      <c r="I192" s="67">
        <f>I188</f>
        <v>10000000</v>
      </c>
      <c r="J192" s="31" t="s">
        <v>58</v>
      </c>
      <c r="K192" s="70">
        <f>$AF$35</f>
        <v>3.2300000000000002E-3</v>
      </c>
      <c r="L192" s="68">
        <v>0</v>
      </c>
      <c r="M192" s="71">
        <f t="array" ref="M192:O192">pricer_oblig_tx_fixeFinal(A192,B192,C192,I192,K192,L192,D192,F192,E192,P192,G192,H192,$EV$13:$EV$46,$EW$13:$EW$46)</f>
        <v>0</v>
      </c>
      <c r="N192" s="71">
        <v>10584731.202424163</v>
      </c>
      <c r="O192" s="71">
        <v>10584731.202424163</v>
      </c>
      <c r="P192" s="31" t="s">
        <v>60</v>
      </c>
      <c r="Q192" s="72">
        <f>-Q188+N192</f>
        <v>-1851.5608958825469</v>
      </c>
      <c r="R192" s="73">
        <f>(Q192/I188)</f>
        <v>-1.8515608958825469E-4</v>
      </c>
    </row>
    <row r="193" spans="1:239" ht="22.15" customHeight="1" x14ac:dyDescent="0.25"/>
    <row r="194" spans="1:239" ht="22.15" customHeight="1" x14ac:dyDescent="0.25"/>
    <row r="195" spans="1:239" ht="22.15" customHeight="1" x14ac:dyDescent="0.25"/>
    <row r="196" spans="1:239" s="25" customFormat="1" ht="26.25" thickBot="1" x14ac:dyDescent="0.4">
      <c r="A196" s="153" t="s">
        <v>1453</v>
      </c>
      <c r="B196" s="153"/>
      <c r="C196" s="153"/>
      <c r="D196" s="153"/>
      <c r="E196" s="153"/>
      <c r="F196" s="153"/>
      <c r="G196" s="153"/>
      <c r="H196" s="153"/>
      <c r="I196" s="153"/>
      <c r="J196" s="153"/>
      <c r="K196" s="153"/>
      <c r="L196" s="153"/>
      <c r="M196" s="153"/>
      <c r="N196" s="153"/>
      <c r="O196" s="153"/>
      <c r="P196" s="153"/>
      <c r="Q196" s="153"/>
      <c r="R196" s="153"/>
      <c r="BW196"/>
      <c r="BX196"/>
      <c r="BY196"/>
      <c r="BZ196"/>
      <c r="CA196"/>
      <c r="CB196"/>
      <c r="CQ196"/>
      <c r="CR196"/>
      <c r="CS196"/>
      <c r="CT196"/>
      <c r="CU196"/>
      <c r="CV196"/>
      <c r="CW196"/>
      <c r="CX196"/>
      <c r="CY196"/>
      <c r="CZ196"/>
      <c r="DA196"/>
      <c r="GC196"/>
      <c r="GD196"/>
      <c r="GE196"/>
      <c r="GF196"/>
      <c r="GG196"/>
      <c r="GH196"/>
      <c r="GI196"/>
      <c r="GJ196"/>
      <c r="GK196"/>
      <c r="GL196"/>
      <c r="GM196"/>
      <c r="GN196"/>
      <c r="GO196"/>
      <c r="GP196"/>
      <c r="HF196"/>
      <c r="HG196"/>
      <c r="HH196"/>
      <c r="HI196"/>
      <c r="HJ196"/>
      <c r="HK196"/>
      <c r="HL196"/>
      <c r="HM196"/>
      <c r="HN196"/>
      <c r="HO196"/>
      <c r="HP196"/>
      <c r="HQ196"/>
      <c r="HR196"/>
      <c r="HS196"/>
      <c r="HT196"/>
      <c r="HU196"/>
      <c r="HV196"/>
      <c r="HW196"/>
      <c r="HX196"/>
      <c r="HY196"/>
      <c r="HZ196"/>
      <c r="IA196"/>
      <c r="IB196"/>
      <c r="IC196"/>
      <c r="ID196"/>
      <c r="IE196"/>
    </row>
    <row r="197" spans="1:239" s="25" customFormat="1" x14ac:dyDescent="0.25">
      <c r="A197" s="25" t="s">
        <v>0</v>
      </c>
      <c r="B197" s="25" t="s">
        <v>1435</v>
      </c>
      <c r="C197" s="25" t="s">
        <v>1436</v>
      </c>
      <c r="D197" s="25" t="s">
        <v>1437</v>
      </c>
      <c r="E197" s="25" t="s">
        <v>24</v>
      </c>
      <c r="F197" s="25" t="s">
        <v>25</v>
      </c>
      <c r="G197" s="25" t="s">
        <v>27</v>
      </c>
      <c r="H197" s="25" t="s">
        <v>26</v>
      </c>
      <c r="I197" s="25" t="s">
        <v>1438</v>
      </c>
      <c r="J197" s="25" t="s">
        <v>28</v>
      </c>
      <c r="K197" s="25" t="s">
        <v>1439</v>
      </c>
      <c r="L197" s="25" t="s">
        <v>1440</v>
      </c>
      <c r="M197" s="25" t="s">
        <v>29</v>
      </c>
      <c r="N197" s="64" t="s">
        <v>30</v>
      </c>
      <c r="O197" s="25" t="s">
        <v>1441</v>
      </c>
      <c r="P197" s="25" t="s">
        <v>1442</v>
      </c>
      <c r="Q197" s="25" t="s">
        <v>1443</v>
      </c>
      <c r="R197" s="25" t="s">
        <v>1444</v>
      </c>
      <c r="BW197"/>
      <c r="BX197"/>
      <c r="BY197"/>
      <c r="BZ197"/>
      <c r="CA197"/>
      <c r="CB197"/>
      <c r="CQ197"/>
      <c r="CR197"/>
      <c r="CS197"/>
      <c r="CT197"/>
      <c r="CU197"/>
      <c r="CV197"/>
      <c r="CW197"/>
      <c r="CX197"/>
      <c r="CY197"/>
      <c r="CZ197"/>
      <c r="DA197"/>
      <c r="GC197"/>
      <c r="GD197"/>
      <c r="GE197"/>
      <c r="GF197"/>
      <c r="GG197"/>
      <c r="GH197"/>
      <c r="GI197"/>
      <c r="GJ197"/>
      <c r="GK197"/>
      <c r="GL197"/>
      <c r="GM197"/>
      <c r="GN197"/>
      <c r="GO197"/>
      <c r="GP197"/>
      <c r="HF197"/>
      <c r="HG197"/>
      <c r="HH197"/>
      <c r="HI197"/>
      <c r="HJ197"/>
      <c r="HK197"/>
      <c r="HL197"/>
      <c r="HM197"/>
      <c r="HN197"/>
      <c r="HO197"/>
      <c r="HP197"/>
      <c r="HQ197"/>
      <c r="HR197"/>
      <c r="HS197"/>
      <c r="HT197"/>
      <c r="HU197"/>
      <c r="HV197"/>
      <c r="HW197"/>
      <c r="HX197"/>
      <c r="HY197"/>
      <c r="HZ197"/>
      <c r="IA197"/>
      <c r="IB197"/>
      <c r="IC197"/>
      <c r="ID197"/>
      <c r="IE197"/>
    </row>
    <row r="198" spans="1:239" s="25" customFormat="1" x14ac:dyDescent="0.25">
      <c r="A198" s="30">
        <f>Date!$E$3</f>
        <v>42734</v>
      </c>
      <c r="B198" s="30">
        <f>A198</f>
        <v>42734</v>
      </c>
      <c r="C198" s="65">
        <f>+$C$124</f>
        <v>50045</v>
      </c>
      <c r="D198" s="66">
        <v>3</v>
      </c>
      <c r="E198" s="31" t="s">
        <v>38</v>
      </c>
      <c r="F198" s="31" t="s">
        <v>39</v>
      </c>
      <c r="G198" s="31" t="s">
        <v>41</v>
      </c>
      <c r="H198" s="31" t="s">
        <v>40</v>
      </c>
      <c r="I198" s="67">
        <f>10000000</f>
        <v>10000000</v>
      </c>
      <c r="J198" s="31" t="s">
        <v>58</v>
      </c>
      <c r="K198" s="68">
        <v>0</v>
      </c>
      <c r="L198" s="68">
        <v>0</v>
      </c>
      <c r="M198" s="32" t="s">
        <v>40</v>
      </c>
      <c r="N198" s="31" t="s">
        <v>42</v>
      </c>
      <c r="O198" s="68">
        <f>DO13</f>
        <v>-3.1862424060257188E-3</v>
      </c>
      <c r="P198" s="69">
        <f t="array" ref="P198:R198">pricer_oblig_tx_variable3(A198,B198,C198,I198,K198,D198,F198,E198,G198,H198,L198,M198,N198,$BU$13:$BU$104,$BZ$13:$BZ$104,$DN$13:$DN$40,$DO$13:$DO$40,O198)</f>
        <v>0</v>
      </c>
      <c r="Q198" s="69">
        <v>9889180.6615258697</v>
      </c>
      <c r="R198" s="69">
        <v>9889180.6615258697</v>
      </c>
      <c r="BW198"/>
      <c r="BX198"/>
      <c r="BY198"/>
      <c r="BZ198"/>
      <c r="CA198"/>
      <c r="CB198"/>
      <c r="CQ198"/>
      <c r="CR198"/>
      <c r="CS198"/>
      <c r="CT198"/>
      <c r="CU198"/>
      <c r="CV198"/>
      <c r="CW198"/>
      <c r="CX198"/>
      <c r="CY198"/>
      <c r="CZ198"/>
      <c r="DA198"/>
      <c r="GC198"/>
      <c r="GD198"/>
      <c r="GE198"/>
      <c r="GF198"/>
      <c r="GG198"/>
      <c r="GH198"/>
      <c r="GI198"/>
      <c r="GJ198"/>
      <c r="GK198"/>
      <c r="GL198"/>
      <c r="GM198"/>
      <c r="GN198"/>
      <c r="GO198"/>
      <c r="GP198"/>
      <c r="HF198"/>
      <c r="HG198"/>
      <c r="HH198"/>
      <c r="HI198"/>
      <c r="HJ198"/>
      <c r="HK198"/>
      <c r="HL198"/>
      <c r="HM198"/>
      <c r="HN198"/>
      <c r="HO198"/>
      <c r="HP198"/>
      <c r="HQ198"/>
      <c r="HR198"/>
      <c r="HS198"/>
      <c r="HT198"/>
      <c r="HU198"/>
      <c r="HV198"/>
      <c r="HW198"/>
      <c r="HX198"/>
      <c r="HY198"/>
      <c r="HZ198"/>
      <c r="IA198"/>
      <c r="IB198"/>
      <c r="IC198"/>
      <c r="ID198"/>
      <c r="IE198"/>
    </row>
    <row r="199" spans="1:239" s="25" customFormat="1" x14ac:dyDescent="0.25">
      <c r="BW199"/>
      <c r="BX199"/>
      <c r="BY199"/>
      <c r="BZ199"/>
      <c r="CA199"/>
      <c r="CB199"/>
      <c r="CQ199"/>
      <c r="CR199"/>
      <c r="CS199"/>
      <c r="CT199"/>
      <c r="CU199"/>
      <c r="CV199"/>
      <c r="CW199"/>
      <c r="CX199"/>
      <c r="CY199"/>
      <c r="CZ199"/>
      <c r="DA199"/>
      <c r="HF199"/>
      <c r="HG199"/>
      <c r="HH199"/>
      <c r="HI199"/>
      <c r="HJ199"/>
      <c r="HK199"/>
      <c r="HL199"/>
      <c r="HM199"/>
      <c r="HN199"/>
      <c r="HO199"/>
      <c r="HP199"/>
      <c r="HQ199"/>
      <c r="HR199"/>
      <c r="HS199"/>
      <c r="HT199"/>
      <c r="HU199"/>
      <c r="HV199"/>
      <c r="HW199"/>
      <c r="HX199"/>
      <c r="HY199"/>
      <c r="HZ199"/>
      <c r="IA199"/>
      <c r="IB199"/>
      <c r="IC199"/>
      <c r="ID199"/>
      <c r="IE199"/>
    </row>
    <row r="200" spans="1:239" s="25" customFormat="1" x14ac:dyDescent="0.25">
      <c r="BW200"/>
      <c r="BX200"/>
      <c r="BY200"/>
      <c r="BZ200"/>
      <c r="CA200"/>
      <c r="CB200"/>
      <c r="CQ200"/>
      <c r="CR200"/>
      <c r="CS200"/>
      <c r="CT200"/>
      <c r="CU200"/>
      <c r="CV200"/>
      <c r="CW200"/>
      <c r="CX200"/>
      <c r="CY200"/>
      <c r="CZ200"/>
      <c r="DA200"/>
      <c r="HF200"/>
      <c r="HG200"/>
      <c r="HH200"/>
      <c r="HI200"/>
      <c r="HJ200"/>
      <c r="HK200"/>
      <c r="HL200"/>
      <c r="HM200"/>
      <c r="HN200"/>
      <c r="HO200"/>
      <c r="HP200"/>
      <c r="HQ200"/>
      <c r="HR200"/>
      <c r="HS200"/>
      <c r="HT200"/>
      <c r="HU200"/>
      <c r="HV200"/>
      <c r="HW200"/>
      <c r="HX200"/>
      <c r="HY200"/>
      <c r="HZ200"/>
      <c r="IA200"/>
      <c r="IB200"/>
      <c r="IC200"/>
      <c r="ID200"/>
      <c r="IE200"/>
    </row>
    <row r="201" spans="1:239" s="25" customFormat="1" x14ac:dyDescent="0.25">
      <c r="A201" s="25" t="s">
        <v>0</v>
      </c>
      <c r="B201" s="25" t="s">
        <v>1435</v>
      </c>
      <c r="C201" s="25" t="s">
        <v>1436</v>
      </c>
      <c r="D201" s="25" t="s">
        <v>1437</v>
      </c>
      <c r="E201" s="25" t="s">
        <v>24</v>
      </c>
      <c r="F201" s="25" t="s">
        <v>25</v>
      </c>
      <c r="G201" s="25" t="s">
        <v>27</v>
      </c>
      <c r="H201" s="25" t="s">
        <v>26</v>
      </c>
      <c r="I201" s="25" t="s">
        <v>1438</v>
      </c>
      <c r="J201" s="25" t="s">
        <v>28</v>
      </c>
      <c r="K201" s="25" t="s">
        <v>1445</v>
      </c>
      <c r="L201" s="25" t="s">
        <v>1439</v>
      </c>
      <c r="M201" s="25" t="s">
        <v>1442</v>
      </c>
      <c r="N201" s="25" t="s">
        <v>1443</v>
      </c>
      <c r="O201" s="25" t="s">
        <v>1444</v>
      </c>
      <c r="P201" s="25" t="s">
        <v>37</v>
      </c>
      <c r="BW201"/>
      <c r="BX201"/>
      <c r="BY201"/>
      <c r="BZ201"/>
      <c r="CA201"/>
      <c r="CB201"/>
      <c r="CQ201"/>
      <c r="CR201"/>
      <c r="CS201"/>
      <c r="CT201"/>
      <c r="CU201"/>
      <c r="CV201"/>
      <c r="CW201"/>
      <c r="CX201"/>
      <c r="CY201"/>
      <c r="CZ201"/>
      <c r="DA201"/>
      <c r="HF201"/>
      <c r="HG201"/>
      <c r="HH201"/>
      <c r="HI201"/>
      <c r="HJ201"/>
      <c r="HK201"/>
      <c r="HL201"/>
      <c r="HM201"/>
      <c r="HN201"/>
      <c r="HO201"/>
      <c r="HP201"/>
      <c r="HQ201"/>
      <c r="HR201"/>
      <c r="HS201"/>
      <c r="HT201"/>
      <c r="HU201"/>
      <c r="HV201"/>
      <c r="HW201"/>
      <c r="HX201"/>
      <c r="HY201"/>
      <c r="HZ201"/>
      <c r="IA201"/>
      <c r="IB201"/>
      <c r="IC201"/>
      <c r="ID201"/>
      <c r="IE201"/>
    </row>
    <row r="202" spans="1:239" s="25" customFormat="1" x14ac:dyDescent="0.25">
      <c r="A202" s="30">
        <f>A198</f>
        <v>42734</v>
      </c>
      <c r="B202" s="30">
        <f>A198</f>
        <v>42734</v>
      </c>
      <c r="C202" s="30">
        <f>C198</f>
        <v>50045</v>
      </c>
      <c r="D202" s="66">
        <v>12</v>
      </c>
      <c r="E202" s="31" t="s">
        <v>38</v>
      </c>
      <c r="F202" s="31" t="s">
        <v>39</v>
      </c>
      <c r="G202" s="31" t="s">
        <v>41</v>
      </c>
      <c r="H202" s="31" t="s">
        <v>40</v>
      </c>
      <c r="I202" s="67">
        <f>I198</f>
        <v>10000000</v>
      </c>
      <c r="J202" s="31" t="s">
        <v>58</v>
      </c>
      <c r="K202" s="70">
        <f>+$K$128</f>
        <v>1.11485E-2</v>
      </c>
      <c r="L202" s="68">
        <v>0</v>
      </c>
      <c r="M202" s="71">
        <f t="array" ref="M202:O202">pricer_oblig_tx_fixeFinal(A202,B202,C202,I202,K202,L202,D202,F202,E202,P202,G202,H202,BU13:BU104,BZ13:BZ104)</f>
        <v>0</v>
      </c>
      <c r="N202" s="71">
        <v>9888654.7591818348</v>
      </c>
      <c r="O202" s="71">
        <v>9888654.7591818348</v>
      </c>
      <c r="P202" s="31" t="s">
        <v>60</v>
      </c>
      <c r="Q202" s="72">
        <f>-Q198+N202</f>
        <v>-525.90234403498471</v>
      </c>
      <c r="R202" s="73">
        <f>(Q202/I198)</f>
        <v>-5.2590234403498473E-5</v>
      </c>
      <c r="BW202"/>
      <c r="BX202"/>
      <c r="BY202"/>
      <c r="BZ202"/>
      <c r="CA202"/>
      <c r="CB202"/>
      <c r="CQ202"/>
      <c r="CR202"/>
      <c r="CS202"/>
      <c r="CT202"/>
      <c r="CU202"/>
      <c r="CV202"/>
      <c r="CW202"/>
      <c r="CX202"/>
      <c r="CY202"/>
      <c r="CZ202"/>
      <c r="DA202"/>
      <c r="HF202"/>
      <c r="HG202"/>
      <c r="HH202"/>
      <c r="HI202"/>
      <c r="HJ202"/>
      <c r="HK202"/>
      <c r="HL202"/>
      <c r="HM202"/>
      <c r="HN202"/>
      <c r="HO202"/>
      <c r="HP202"/>
      <c r="HQ202"/>
      <c r="HR202"/>
      <c r="HS202"/>
      <c r="HT202"/>
      <c r="HU202"/>
      <c r="HV202"/>
      <c r="HW202"/>
      <c r="HX202"/>
      <c r="HY202"/>
      <c r="HZ202"/>
      <c r="IA202"/>
      <c r="IB202"/>
      <c r="IC202"/>
      <c r="ID202"/>
      <c r="IE202"/>
    </row>
    <row r="203" spans="1:239" x14ac:dyDescent="0.25">
      <c r="GC203" s="25"/>
      <c r="GD203" s="25"/>
      <c r="GE203" s="25"/>
      <c r="GF203" s="25"/>
      <c r="GG203" s="25"/>
      <c r="GH203" s="25"/>
      <c r="GI203" s="25"/>
      <c r="GJ203" s="25"/>
      <c r="GK203" s="25"/>
      <c r="GL203" s="25"/>
      <c r="GM203" s="25"/>
      <c r="GN203" s="25"/>
      <c r="GO203" s="25"/>
      <c r="GP203" s="25"/>
    </row>
    <row r="204" spans="1:239" x14ac:dyDescent="0.25">
      <c r="GC204" s="25"/>
      <c r="GD204" s="25"/>
      <c r="GE204" s="25"/>
      <c r="GF204" s="25"/>
      <c r="GG204" s="25"/>
      <c r="GH204" s="25"/>
      <c r="GI204" s="25"/>
      <c r="GJ204" s="25"/>
      <c r="GK204" s="25"/>
      <c r="GL204" s="25"/>
      <c r="GM204" s="25"/>
      <c r="GN204" s="25"/>
      <c r="GO204" s="25"/>
      <c r="GP204" s="25"/>
    </row>
    <row r="205" spans="1:239" ht="26.25" thickBot="1" x14ac:dyDescent="0.4">
      <c r="A205" s="153" t="s">
        <v>1454</v>
      </c>
      <c r="B205" s="153"/>
      <c r="C205" s="153"/>
      <c r="D205" s="153"/>
      <c r="E205" s="153"/>
      <c r="F205" s="153"/>
      <c r="G205" s="153"/>
      <c r="H205" s="153"/>
      <c r="I205" s="153"/>
      <c r="J205" s="153"/>
      <c r="K205" s="153"/>
      <c r="L205" s="153"/>
      <c r="M205" s="153"/>
      <c r="N205" s="153"/>
      <c r="O205" s="153"/>
      <c r="P205" s="153"/>
      <c r="Q205" s="153"/>
      <c r="R205" s="153"/>
      <c r="GC205" s="25"/>
      <c r="GD205" s="25"/>
      <c r="GE205" s="25"/>
      <c r="GF205" s="25"/>
      <c r="GG205" s="25"/>
      <c r="GH205" s="25"/>
      <c r="GI205" s="25"/>
      <c r="GJ205" s="25"/>
      <c r="GK205" s="25"/>
      <c r="GL205" s="25"/>
      <c r="GM205" s="25"/>
      <c r="GN205" s="25"/>
      <c r="GO205" s="25"/>
      <c r="GP205" s="25"/>
    </row>
    <row r="206" spans="1:239" x14ac:dyDescent="0.25">
      <c r="A206" s="25" t="s">
        <v>0</v>
      </c>
      <c r="B206" s="25" t="s">
        <v>1435</v>
      </c>
      <c r="C206" s="25" t="s">
        <v>1436</v>
      </c>
      <c r="D206" s="25" t="s">
        <v>1437</v>
      </c>
      <c r="E206" s="25" t="s">
        <v>24</v>
      </c>
      <c r="F206" s="25" t="s">
        <v>25</v>
      </c>
      <c r="G206" s="25" t="s">
        <v>27</v>
      </c>
      <c r="H206" s="25" t="s">
        <v>26</v>
      </c>
      <c r="I206" s="25" t="s">
        <v>1438</v>
      </c>
      <c r="J206" s="25" t="s">
        <v>28</v>
      </c>
      <c r="K206" s="25" t="s">
        <v>1439</v>
      </c>
      <c r="L206" s="25" t="s">
        <v>1440</v>
      </c>
      <c r="M206" s="25" t="s">
        <v>29</v>
      </c>
      <c r="N206" s="64" t="s">
        <v>30</v>
      </c>
      <c r="O206" s="25" t="s">
        <v>1441</v>
      </c>
      <c r="P206" s="25" t="s">
        <v>1442</v>
      </c>
      <c r="Q206" s="25" t="s">
        <v>1443</v>
      </c>
      <c r="R206" s="25" t="s">
        <v>1444</v>
      </c>
    </row>
    <row r="207" spans="1:239" x14ac:dyDescent="0.25">
      <c r="A207" s="30">
        <f>Date!$E$3</f>
        <v>42734</v>
      </c>
      <c r="B207" s="30">
        <f>A207</f>
        <v>42734</v>
      </c>
      <c r="C207" s="65">
        <f>C198</f>
        <v>50045</v>
      </c>
      <c r="D207" s="66">
        <v>6</v>
      </c>
      <c r="E207" s="31" t="s">
        <v>38</v>
      </c>
      <c r="F207" s="31" t="s">
        <v>39</v>
      </c>
      <c r="G207" s="31" t="s">
        <v>41</v>
      </c>
      <c r="H207" s="31" t="s">
        <v>40</v>
      </c>
      <c r="I207" s="67">
        <f>10000000</f>
        <v>10000000</v>
      </c>
      <c r="J207" s="31" t="s">
        <v>58</v>
      </c>
      <c r="K207" s="68">
        <v>0</v>
      </c>
      <c r="L207" s="68">
        <v>0</v>
      </c>
      <c r="M207" s="32" t="s">
        <v>40</v>
      </c>
      <c r="N207" s="31" t="s">
        <v>42</v>
      </c>
      <c r="O207" s="68">
        <f>DR13</f>
        <v>-2.2087925320584123E-3</v>
      </c>
      <c r="P207" s="69">
        <f t="array" ref="P207:R207">pricer_oblig_tx_variable3(A207,B207,C207,I207,K207,D207,F207,E207,G207,H207,L207,M207,N207,$BU$13:$BU$104,$BZ$13:$BZ$104,$DQ$13:$DQ$44,$DR$13:$DR$44,O207)</f>
        <v>0</v>
      </c>
      <c r="Q207" s="69">
        <v>9999443.1380113792</v>
      </c>
      <c r="R207" s="69">
        <v>9999443.1380113792</v>
      </c>
    </row>
    <row r="208" spans="1:239" x14ac:dyDescent="0.25">
      <c r="A208" s="25"/>
      <c r="B208" s="25"/>
      <c r="C208" s="25"/>
      <c r="D208" s="25"/>
      <c r="E208" s="25"/>
      <c r="F208" s="25"/>
      <c r="G208" s="25"/>
      <c r="H208" s="25"/>
      <c r="I208" s="25"/>
      <c r="J208" s="25"/>
      <c r="K208" s="25"/>
      <c r="L208" s="25"/>
      <c r="M208" s="25"/>
      <c r="N208" s="25"/>
      <c r="O208" s="25"/>
      <c r="P208" s="25"/>
      <c r="Q208" s="25"/>
      <c r="R208" s="25"/>
    </row>
    <row r="209" spans="1:239" x14ac:dyDescent="0.25">
      <c r="A209" s="25"/>
      <c r="B209" s="25"/>
      <c r="C209" s="25"/>
      <c r="D209" s="25"/>
      <c r="E209" s="25"/>
      <c r="F209" s="25"/>
      <c r="G209" s="25"/>
      <c r="H209" s="25"/>
      <c r="I209" s="25"/>
      <c r="J209" s="25"/>
      <c r="K209" s="25"/>
      <c r="L209" s="25"/>
      <c r="M209" s="25"/>
      <c r="N209" s="25"/>
      <c r="O209" s="25"/>
      <c r="P209" s="25"/>
      <c r="Q209" s="25"/>
      <c r="R209" s="25"/>
    </row>
    <row r="210" spans="1:239" x14ac:dyDescent="0.25">
      <c r="A210" s="25" t="s">
        <v>0</v>
      </c>
      <c r="B210" s="25" t="s">
        <v>1435</v>
      </c>
      <c r="C210" s="25" t="s">
        <v>1436</v>
      </c>
      <c r="D210" s="25" t="s">
        <v>1437</v>
      </c>
      <c r="E210" s="25" t="s">
        <v>24</v>
      </c>
      <c r="F210" s="25" t="s">
        <v>25</v>
      </c>
      <c r="G210" s="25" t="s">
        <v>27</v>
      </c>
      <c r="H210" s="25" t="s">
        <v>26</v>
      </c>
      <c r="I210" s="25" t="s">
        <v>1438</v>
      </c>
      <c r="J210" s="25" t="s">
        <v>28</v>
      </c>
      <c r="K210" s="25" t="s">
        <v>1445</v>
      </c>
      <c r="L210" s="25" t="s">
        <v>1439</v>
      </c>
      <c r="M210" s="25" t="s">
        <v>1442</v>
      </c>
      <c r="N210" s="25" t="s">
        <v>1443</v>
      </c>
      <c r="O210" s="25" t="s">
        <v>1444</v>
      </c>
      <c r="P210" s="25" t="s">
        <v>37</v>
      </c>
      <c r="Q210" s="25"/>
      <c r="R210" s="25"/>
    </row>
    <row r="211" spans="1:239" x14ac:dyDescent="0.25">
      <c r="A211" s="30">
        <f>A207</f>
        <v>42734</v>
      </c>
      <c r="B211" s="30">
        <f>A207</f>
        <v>42734</v>
      </c>
      <c r="C211" s="30">
        <f>C207</f>
        <v>50045</v>
      </c>
      <c r="D211" s="66">
        <v>12</v>
      </c>
      <c r="E211" s="31" t="s">
        <v>38</v>
      </c>
      <c r="F211" s="31" t="s">
        <v>39</v>
      </c>
      <c r="G211" s="31" t="s">
        <v>41</v>
      </c>
      <c r="H211" s="31" t="s">
        <v>40</v>
      </c>
      <c r="I211" s="67">
        <f>I207</f>
        <v>10000000</v>
      </c>
      <c r="J211" s="31" t="s">
        <v>58</v>
      </c>
      <c r="K211" s="70">
        <f>$BR$38</f>
        <v>1.175E-2</v>
      </c>
      <c r="L211" s="68">
        <v>0</v>
      </c>
      <c r="M211" s="71">
        <f t="array" ref="M211:O211">pricer_oblig_tx_fixeFinal(A211,B211,C211,I211,K211,L211,D211,F211,E211,P211,G211,H211,$BU$13:$BU$104,$BZ$13:$BZ$104)</f>
        <v>0</v>
      </c>
      <c r="N211" s="71">
        <v>9998893.4107953999</v>
      </c>
      <c r="O211" s="71">
        <v>9998893.4107953999</v>
      </c>
      <c r="P211" s="31" t="s">
        <v>60</v>
      </c>
      <c r="Q211" s="72">
        <f>-Q207+N211</f>
        <v>-549.72721597924829</v>
      </c>
      <c r="R211" s="73">
        <f>Q211/I207</f>
        <v>-5.4972721597924827E-5</v>
      </c>
    </row>
    <row r="215" spans="1:239" s="25" customFormat="1" ht="26.25" thickBot="1" x14ac:dyDescent="0.4">
      <c r="A215" s="153" t="s">
        <v>1455</v>
      </c>
      <c r="B215" s="153"/>
      <c r="C215" s="153"/>
      <c r="D215" s="153"/>
      <c r="E215" s="153"/>
      <c r="F215" s="153"/>
      <c r="G215" s="153"/>
      <c r="H215" s="153"/>
      <c r="I215" s="153"/>
      <c r="J215" s="153"/>
      <c r="K215" s="153"/>
      <c r="L215" s="153"/>
      <c r="M215" s="153"/>
      <c r="N215" s="153"/>
      <c r="O215" s="153"/>
      <c r="P215" s="153"/>
      <c r="Q215" s="153"/>
      <c r="R215" s="153"/>
      <c r="BW215"/>
      <c r="BX215"/>
      <c r="BY215"/>
      <c r="BZ215"/>
      <c r="CA215"/>
      <c r="CB215"/>
      <c r="CQ215"/>
      <c r="CR215"/>
      <c r="CS215"/>
      <c r="CT215"/>
      <c r="CU215"/>
      <c r="CV215"/>
      <c r="CW215"/>
      <c r="CX215"/>
      <c r="CY215"/>
      <c r="CZ215"/>
      <c r="DA215"/>
      <c r="GC215"/>
      <c r="GD215"/>
      <c r="GE215"/>
      <c r="GF215"/>
      <c r="GG215"/>
      <c r="GH215"/>
      <c r="GI215"/>
      <c r="GJ215"/>
      <c r="GK215"/>
      <c r="GL215"/>
      <c r="GM215"/>
      <c r="GN215"/>
      <c r="GO215"/>
      <c r="GP215"/>
      <c r="HF215"/>
      <c r="HG215"/>
      <c r="HH215"/>
      <c r="HI215"/>
      <c r="HJ215"/>
      <c r="HK215"/>
      <c r="HL215"/>
      <c r="HM215"/>
      <c r="HN215"/>
      <c r="HO215"/>
      <c r="HP215"/>
      <c r="HQ215"/>
      <c r="HR215"/>
      <c r="HS215"/>
      <c r="HT215"/>
      <c r="HU215"/>
      <c r="HV215"/>
      <c r="HW215"/>
      <c r="HX215"/>
      <c r="HY215"/>
      <c r="HZ215"/>
      <c r="IA215"/>
      <c r="IB215"/>
      <c r="IC215"/>
      <c r="ID215"/>
      <c r="IE215"/>
    </row>
    <row r="216" spans="1:239" s="25" customFormat="1" x14ac:dyDescent="0.25">
      <c r="A216" s="25" t="s">
        <v>0</v>
      </c>
      <c r="B216" s="25" t="s">
        <v>1435</v>
      </c>
      <c r="C216" s="25" t="s">
        <v>1436</v>
      </c>
      <c r="D216" s="25" t="s">
        <v>1437</v>
      </c>
      <c r="E216" s="25" t="s">
        <v>24</v>
      </c>
      <c r="F216" s="25" t="s">
        <v>25</v>
      </c>
      <c r="G216" s="25" t="s">
        <v>27</v>
      </c>
      <c r="H216" s="25" t="s">
        <v>26</v>
      </c>
      <c r="I216" s="25" t="s">
        <v>1438</v>
      </c>
      <c r="J216" s="25" t="s">
        <v>28</v>
      </c>
      <c r="K216" s="25" t="s">
        <v>1439</v>
      </c>
      <c r="L216" s="25" t="s">
        <v>1440</v>
      </c>
      <c r="M216" s="25" t="s">
        <v>29</v>
      </c>
      <c r="N216" s="64" t="s">
        <v>30</v>
      </c>
      <c r="O216" s="25" t="s">
        <v>1441</v>
      </c>
      <c r="P216" s="25" t="s">
        <v>1442</v>
      </c>
      <c r="Q216" s="25" t="s">
        <v>1443</v>
      </c>
      <c r="R216" s="25" t="s">
        <v>1444</v>
      </c>
      <c r="BW216"/>
      <c r="BX216"/>
      <c r="BY216"/>
      <c r="BZ216"/>
      <c r="CA216"/>
      <c r="CB216"/>
      <c r="CQ216"/>
      <c r="CR216"/>
      <c r="CS216"/>
      <c r="CT216"/>
      <c r="CU216"/>
      <c r="CV216"/>
      <c r="CW216"/>
      <c r="CX216"/>
      <c r="CY216"/>
      <c r="CZ216"/>
      <c r="DA216"/>
      <c r="GC216"/>
      <c r="GD216"/>
      <c r="GE216"/>
      <c r="GF216"/>
      <c r="GG216"/>
      <c r="GH216"/>
      <c r="GI216"/>
      <c r="GJ216"/>
      <c r="GK216"/>
      <c r="GL216"/>
      <c r="GM216"/>
      <c r="GN216"/>
      <c r="GO216"/>
      <c r="GP216"/>
      <c r="HF216"/>
      <c r="HG216"/>
      <c r="HH216"/>
      <c r="HI216"/>
      <c r="HJ216"/>
      <c r="HK216"/>
      <c r="HL216"/>
      <c r="HM216"/>
      <c r="HN216"/>
      <c r="HO216"/>
      <c r="HP216"/>
      <c r="HQ216"/>
      <c r="HR216"/>
      <c r="HS216"/>
      <c r="HT216"/>
      <c r="HU216"/>
      <c r="HV216"/>
      <c r="HW216"/>
      <c r="HX216"/>
      <c r="HY216"/>
      <c r="HZ216"/>
      <c r="IA216"/>
      <c r="IB216"/>
      <c r="IC216"/>
      <c r="ID216"/>
      <c r="IE216"/>
    </row>
    <row r="217" spans="1:239" s="25" customFormat="1" x14ac:dyDescent="0.25">
      <c r="A217" s="30">
        <f>Date!$E$3</f>
        <v>42734</v>
      </c>
      <c r="B217" s="30">
        <f>A217</f>
        <v>42734</v>
      </c>
      <c r="C217" s="65">
        <f>AB31</f>
        <v>44564</v>
      </c>
      <c r="D217" s="66">
        <v>1</v>
      </c>
      <c r="E217" s="31" t="s">
        <v>38</v>
      </c>
      <c r="F217" s="31" t="s">
        <v>39</v>
      </c>
      <c r="G217" s="31" t="s">
        <v>41</v>
      </c>
      <c r="H217" s="31" t="s">
        <v>40</v>
      </c>
      <c r="I217" s="67">
        <f>10000000</f>
        <v>10000000</v>
      </c>
      <c r="J217" s="31" t="s">
        <v>58</v>
      </c>
      <c r="K217" s="68">
        <v>0</v>
      </c>
      <c r="L217" s="68">
        <v>0</v>
      </c>
      <c r="M217" s="32" t="s">
        <v>40</v>
      </c>
      <c r="N217" s="31" t="s">
        <v>42</v>
      </c>
      <c r="O217" s="68">
        <f>DX13</f>
        <v>-3.6738931476155701E-3</v>
      </c>
      <c r="P217" s="69">
        <f t="array" ref="P217:R217">pricer_oblig_tx_variable3(A217,B217,C217,I217,K217,D217,F217,E217,G217,H217,L217,M217,N217,BU13:BU104,BZ13:BZ104,DW13:DW41,DX13:DX41,O217)</f>
        <v>0</v>
      </c>
      <c r="Q217" s="69">
        <v>9874332.1668031178</v>
      </c>
      <c r="R217" s="69">
        <v>9874332.1668031178</v>
      </c>
      <c r="BW217"/>
      <c r="BX217"/>
      <c r="BY217"/>
      <c r="BZ217"/>
      <c r="CA217"/>
      <c r="CB217"/>
      <c r="CQ217"/>
      <c r="CR217"/>
      <c r="CS217"/>
      <c r="CT217"/>
      <c r="CU217"/>
      <c r="CV217"/>
      <c r="CW217"/>
      <c r="CX217"/>
      <c r="CY217"/>
      <c r="CZ217"/>
      <c r="DA217"/>
      <c r="GC217"/>
      <c r="GD217"/>
      <c r="GE217"/>
      <c r="GF217"/>
      <c r="GG217"/>
      <c r="GH217"/>
      <c r="GI217"/>
      <c r="GJ217"/>
      <c r="GK217"/>
      <c r="GL217"/>
      <c r="GM217"/>
      <c r="GN217"/>
      <c r="GO217"/>
      <c r="GP217"/>
      <c r="HF217"/>
      <c r="HG217"/>
      <c r="HH217"/>
      <c r="HI217"/>
      <c r="HJ217"/>
      <c r="HK217"/>
      <c r="HL217"/>
      <c r="HM217"/>
      <c r="HN217"/>
      <c r="HO217"/>
      <c r="HP217"/>
      <c r="HQ217"/>
      <c r="HR217"/>
      <c r="HS217"/>
      <c r="HT217"/>
      <c r="HU217"/>
      <c r="HV217"/>
      <c r="HW217"/>
      <c r="HX217"/>
      <c r="HY217"/>
      <c r="HZ217"/>
      <c r="IA217"/>
      <c r="IB217"/>
      <c r="IC217"/>
      <c r="ID217"/>
      <c r="IE217"/>
    </row>
    <row r="218" spans="1:239" s="25" customFormat="1" x14ac:dyDescent="0.25">
      <c r="BW218"/>
      <c r="BX218"/>
      <c r="BY218"/>
      <c r="BZ218"/>
      <c r="CA218"/>
      <c r="CB218"/>
      <c r="CQ218"/>
      <c r="CR218"/>
      <c r="CS218"/>
      <c r="CT218"/>
      <c r="CU218"/>
      <c r="CV218"/>
      <c r="CW218"/>
      <c r="CX218"/>
      <c r="CY218"/>
      <c r="CZ218"/>
      <c r="DA218"/>
      <c r="HF218"/>
      <c r="HG218"/>
      <c r="HH218"/>
      <c r="HI218"/>
      <c r="HJ218"/>
      <c r="HK218"/>
      <c r="HL218"/>
      <c r="HM218"/>
      <c r="HN218"/>
      <c r="HO218"/>
      <c r="HP218"/>
      <c r="HQ218"/>
      <c r="HR218"/>
      <c r="HS218"/>
      <c r="HT218"/>
      <c r="HU218"/>
      <c r="HV218"/>
      <c r="HW218"/>
      <c r="HX218"/>
      <c r="HY218"/>
      <c r="HZ218"/>
      <c r="IA218"/>
      <c r="IB218"/>
      <c r="IC218"/>
      <c r="ID218"/>
      <c r="IE218"/>
    </row>
    <row r="219" spans="1:239" s="25" customFormat="1" x14ac:dyDescent="0.25">
      <c r="BW219"/>
      <c r="BX219"/>
      <c r="BY219"/>
      <c r="BZ219"/>
      <c r="CA219"/>
      <c r="CB219"/>
      <c r="CQ219"/>
      <c r="CR219"/>
      <c r="CS219"/>
      <c r="CT219"/>
      <c r="CU219"/>
      <c r="CV219"/>
      <c r="CW219"/>
      <c r="CX219"/>
      <c r="CY219"/>
      <c r="CZ219"/>
      <c r="DA219"/>
      <c r="HF219"/>
      <c r="HG219"/>
      <c r="HH219"/>
      <c r="HI219"/>
      <c r="HJ219"/>
      <c r="HK219"/>
      <c r="HL219"/>
      <c r="HM219"/>
      <c r="HN219"/>
      <c r="HO219"/>
      <c r="HP219"/>
      <c r="HQ219"/>
      <c r="HR219"/>
      <c r="HS219"/>
      <c r="HT219"/>
      <c r="HU219"/>
      <c r="HV219"/>
      <c r="HW219"/>
      <c r="HX219"/>
      <c r="HY219"/>
      <c r="HZ219"/>
      <c r="IA219"/>
      <c r="IB219"/>
      <c r="IC219"/>
      <c r="ID219"/>
      <c r="IE219"/>
    </row>
    <row r="220" spans="1:239" s="25" customFormat="1" x14ac:dyDescent="0.25">
      <c r="A220" s="25" t="s">
        <v>0</v>
      </c>
      <c r="B220" s="25" t="s">
        <v>1435</v>
      </c>
      <c r="C220" s="25" t="s">
        <v>1436</v>
      </c>
      <c r="D220" s="25" t="s">
        <v>1437</v>
      </c>
      <c r="E220" s="25" t="s">
        <v>24</v>
      </c>
      <c r="F220" s="25" t="s">
        <v>25</v>
      </c>
      <c r="G220" s="25" t="s">
        <v>27</v>
      </c>
      <c r="H220" s="25" t="s">
        <v>26</v>
      </c>
      <c r="I220" s="25" t="s">
        <v>1438</v>
      </c>
      <c r="J220" s="25" t="s">
        <v>28</v>
      </c>
      <c r="K220" s="25" t="s">
        <v>1445</v>
      </c>
      <c r="L220" s="25" t="s">
        <v>1439</v>
      </c>
      <c r="M220" s="25" t="s">
        <v>1442</v>
      </c>
      <c r="N220" s="25" t="s">
        <v>1443</v>
      </c>
      <c r="O220" s="25" t="s">
        <v>1444</v>
      </c>
      <c r="P220" s="25" t="s">
        <v>37</v>
      </c>
      <c r="BW220"/>
      <c r="BX220"/>
      <c r="BY220"/>
      <c r="BZ220"/>
      <c r="CA220"/>
      <c r="CB220"/>
      <c r="CQ220"/>
      <c r="CR220"/>
      <c r="CS220"/>
      <c r="CT220"/>
      <c r="CU220"/>
      <c r="CV220"/>
      <c r="CW220"/>
      <c r="CX220"/>
      <c r="CY220"/>
      <c r="CZ220"/>
      <c r="DA220"/>
      <c r="HF220"/>
      <c r="HG220"/>
      <c r="HH220"/>
      <c r="HI220"/>
      <c r="HJ220"/>
      <c r="HK220"/>
      <c r="HL220"/>
      <c r="HM220"/>
      <c r="HN220"/>
      <c r="HO220"/>
      <c r="HP220"/>
      <c r="HQ220"/>
      <c r="HR220"/>
      <c r="HS220"/>
      <c r="HT220"/>
      <c r="HU220"/>
      <c r="HV220"/>
      <c r="HW220"/>
      <c r="HX220"/>
      <c r="HY220"/>
      <c r="HZ220"/>
      <c r="IA220"/>
      <c r="IB220"/>
      <c r="IC220"/>
      <c r="ID220"/>
      <c r="IE220"/>
    </row>
    <row r="221" spans="1:239" s="25" customFormat="1" x14ac:dyDescent="0.25">
      <c r="A221" s="30">
        <f>A217</f>
        <v>42734</v>
      </c>
      <c r="B221" s="30">
        <f>A217</f>
        <v>42734</v>
      </c>
      <c r="C221" s="30">
        <f>C217</f>
        <v>44564</v>
      </c>
      <c r="D221" s="66">
        <v>12</v>
      </c>
      <c r="E221" s="31" t="s">
        <v>38</v>
      </c>
      <c r="F221" s="31" t="s">
        <v>39</v>
      </c>
      <c r="G221" s="31" t="s">
        <v>41</v>
      </c>
      <c r="H221" s="31" t="s">
        <v>40</v>
      </c>
      <c r="I221" s="67">
        <f>I217</f>
        <v>10000000</v>
      </c>
      <c r="J221" s="31" t="s">
        <v>58</v>
      </c>
      <c r="K221" s="70">
        <f>AF31</f>
        <v>-1.7349999999999998E-3</v>
      </c>
      <c r="L221" s="68">
        <v>0</v>
      </c>
      <c r="M221" s="71">
        <f t="array" ref="M221:O221">pricer_oblig_tx_fixeFinal(A221,B221,C221,I221,K221,L221,D221,F221,E221,P221,G221,H221,BU13:BU104,BZ13:BZ104)</f>
        <v>0</v>
      </c>
      <c r="N221" s="71">
        <v>9873752.8631995656</v>
      </c>
      <c r="O221" s="71">
        <v>9873752.8631995656</v>
      </c>
      <c r="P221" s="31" t="s">
        <v>60</v>
      </c>
      <c r="Q221" s="72">
        <f>-Q217+N221</f>
        <v>-579.30360355228186</v>
      </c>
      <c r="R221" s="73">
        <f>Q221/I217</f>
        <v>-5.7930360355228184E-5</v>
      </c>
      <c r="BW221"/>
      <c r="BX221"/>
      <c r="BY221"/>
      <c r="BZ221"/>
      <c r="CA221"/>
      <c r="CB221"/>
      <c r="CQ221"/>
      <c r="CR221"/>
      <c r="CS221"/>
      <c r="CT221"/>
      <c r="CU221"/>
      <c r="CV221"/>
      <c r="CW221"/>
      <c r="CX221"/>
      <c r="CY221"/>
      <c r="CZ221"/>
      <c r="DA221"/>
      <c r="HF221"/>
      <c r="HG221"/>
      <c r="HH221"/>
      <c r="HI221"/>
      <c r="HJ221"/>
      <c r="HK221"/>
      <c r="HL221"/>
      <c r="HM221"/>
      <c r="HN221"/>
      <c r="HO221"/>
      <c r="HP221"/>
      <c r="HQ221"/>
      <c r="HR221"/>
      <c r="HS221"/>
      <c r="HT221"/>
      <c r="HU221"/>
      <c r="HV221"/>
      <c r="HW221"/>
      <c r="HX221"/>
      <c r="HY221"/>
      <c r="HZ221"/>
      <c r="IA221"/>
      <c r="IB221"/>
      <c r="IC221"/>
      <c r="ID221"/>
      <c r="IE221"/>
    </row>
    <row r="222" spans="1:239" x14ac:dyDescent="0.25">
      <c r="GC222" s="25"/>
      <c r="GD222" s="25"/>
      <c r="GE222" s="25"/>
      <c r="GF222" s="25"/>
      <c r="GG222" s="25"/>
      <c r="GH222" s="25"/>
      <c r="GI222" s="25"/>
      <c r="GJ222" s="25"/>
      <c r="GK222" s="25"/>
      <c r="GL222" s="25"/>
      <c r="GM222" s="25"/>
      <c r="GN222" s="25"/>
      <c r="GO222" s="25"/>
      <c r="GP222" s="25"/>
    </row>
    <row r="223" spans="1:239" x14ac:dyDescent="0.25">
      <c r="GC223" s="25"/>
      <c r="GD223" s="25"/>
      <c r="GE223" s="25"/>
      <c r="GF223" s="25"/>
      <c r="GG223" s="25"/>
      <c r="GH223" s="25"/>
      <c r="GI223" s="25"/>
      <c r="GJ223" s="25"/>
      <c r="GK223" s="25"/>
      <c r="GL223" s="25"/>
      <c r="GM223" s="25"/>
      <c r="GN223" s="25"/>
      <c r="GO223" s="25"/>
      <c r="GP223" s="25"/>
    </row>
    <row r="224" spans="1:239" s="25" customFormat="1" ht="26.25" thickBot="1" x14ac:dyDescent="0.4">
      <c r="A224" s="153" t="s">
        <v>1456</v>
      </c>
      <c r="B224" s="153"/>
      <c r="C224" s="153"/>
      <c r="D224" s="153"/>
      <c r="E224" s="153"/>
      <c r="F224" s="153"/>
      <c r="G224" s="153"/>
      <c r="H224" s="153"/>
      <c r="I224" s="153"/>
      <c r="J224" s="153"/>
      <c r="K224" s="153"/>
      <c r="L224" s="153"/>
      <c r="M224" s="153"/>
      <c r="N224" s="153"/>
      <c r="O224" s="153"/>
      <c r="P224" s="153"/>
      <c r="Q224" s="153"/>
      <c r="R224" s="153"/>
      <c r="BW224"/>
      <c r="BX224"/>
      <c r="BY224"/>
      <c r="BZ224"/>
      <c r="CA224"/>
      <c r="CB224"/>
      <c r="CQ224"/>
      <c r="CR224"/>
      <c r="CS224"/>
      <c r="CT224"/>
      <c r="CU224"/>
      <c r="CV224"/>
      <c r="CW224"/>
      <c r="CX224"/>
      <c r="CY224"/>
      <c r="CZ224"/>
      <c r="DA224"/>
      <c r="HF224"/>
      <c r="HG224"/>
      <c r="HH224"/>
      <c r="HI224"/>
      <c r="HJ224"/>
      <c r="HK224"/>
      <c r="HL224"/>
      <c r="HM224"/>
      <c r="HN224"/>
      <c r="HO224"/>
      <c r="HP224"/>
      <c r="HQ224"/>
      <c r="HR224"/>
      <c r="HS224"/>
      <c r="HT224"/>
      <c r="HU224"/>
      <c r="HV224"/>
      <c r="HW224"/>
      <c r="HX224"/>
      <c r="HY224"/>
      <c r="HZ224"/>
      <c r="IA224"/>
      <c r="IB224"/>
      <c r="IC224"/>
      <c r="ID224"/>
      <c r="IE224"/>
    </row>
    <row r="225" spans="1:239" s="25" customFormat="1" x14ac:dyDescent="0.25">
      <c r="A225" s="25" t="s">
        <v>0</v>
      </c>
      <c r="B225" s="25" t="s">
        <v>1435</v>
      </c>
      <c r="C225" s="25" t="s">
        <v>1436</v>
      </c>
      <c r="D225" s="25" t="s">
        <v>1437</v>
      </c>
      <c r="E225" s="25" t="s">
        <v>24</v>
      </c>
      <c r="F225" s="25" t="s">
        <v>25</v>
      </c>
      <c r="G225" s="25" t="s">
        <v>27</v>
      </c>
      <c r="H225" s="25" t="s">
        <v>26</v>
      </c>
      <c r="I225" s="25" t="s">
        <v>1438</v>
      </c>
      <c r="J225" s="25" t="s">
        <v>28</v>
      </c>
      <c r="K225" s="25" t="s">
        <v>1439</v>
      </c>
      <c r="L225" s="25" t="s">
        <v>1440</v>
      </c>
      <c r="M225" s="25" t="s">
        <v>29</v>
      </c>
      <c r="N225" s="64" t="s">
        <v>30</v>
      </c>
      <c r="O225" s="25" t="s">
        <v>1441</v>
      </c>
      <c r="P225" s="25" t="s">
        <v>1442</v>
      </c>
      <c r="Q225" s="25" t="s">
        <v>1443</v>
      </c>
      <c r="R225" s="25" t="s">
        <v>1444</v>
      </c>
      <c r="BW225"/>
      <c r="BX225"/>
      <c r="BY225"/>
      <c r="BZ225"/>
      <c r="CA225"/>
      <c r="CB225"/>
      <c r="CQ225"/>
      <c r="CR225"/>
      <c r="CS225"/>
      <c r="CT225"/>
      <c r="CU225"/>
      <c r="CV225"/>
      <c r="CW225"/>
      <c r="CX225"/>
      <c r="CY225"/>
      <c r="CZ225"/>
      <c r="DA225"/>
      <c r="GC225"/>
      <c r="GD225"/>
      <c r="GE225"/>
      <c r="GF225"/>
      <c r="GG225"/>
      <c r="GH225"/>
      <c r="GI225"/>
      <c r="GJ225"/>
      <c r="GK225"/>
      <c r="GL225"/>
      <c r="GM225"/>
      <c r="GN225"/>
      <c r="GO225"/>
      <c r="GP225"/>
      <c r="HF225"/>
      <c r="HG225"/>
      <c r="HH225"/>
      <c r="HI225"/>
      <c r="HJ225"/>
      <c r="HK225"/>
      <c r="HL225"/>
      <c r="HM225"/>
      <c r="HN225"/>
      <c r="HO225"/>
      <c r="HP225"/>
      <c r="HQ225"/>
      <c r="HR225"/>
      <c r="HS225"/>
      <c r="HT225"/>
      <c r="HU225"/>
      <c r="HV225"/>
      <c r="HW225"/>
      <c r="HX225"/>
      <c r="HY225"/>
      <c r="HZ225"/>
      <c r="IA225"/>
      <c r="IB225"/>
      <c r="IC225"/>
      <c r="ID225"/>
      <c r="IE225"/>
    </row>
    <row r="226" spans="1:239" s="25" customFormat="1" x14ac:dyDescent="0.25">
      <c r="A226" s="30">
        <f>Date!$E$3</f>
        <v>42734</v>
      </c>
      <c r="B226" s="30">
        <f>A226</f>
        <v>42734</v>
      </c>
      <c r="C226" s="65">
        <f>CG29</f>
        <v>46391</v>
      </c>
      <c r="D226" s="66">
        <v>12</v>
      </c>
      <c r="E226" s="31" t="s">
        <v>38</v>
      </c>
      <c r="F226" s="31" t="s">
        <v>39</v>
      </c>
      <c r="G226" s="31" t="s">
        <v>41</v>
      </c>
      <c r="H226" s="31" t="s">
        <v>40</v>
      </c>
      <c r="I226" s="67">
        <f>10000000</f>
        <v>10000000</v>
      </c>
      <c r="J226" s="31" t="s">
        <v>58</v>
      </c>
      <c r="K226" s="68">
        <v>0</v>
      </c>
      <c r="L226" s="68">
        <v>0</v>
      </c>
      <c r="M226" s="32" t="s">
        <v>40</v>
      </c>
      <c r="N226" s="31" t="s">
        <v>42</v>
      </c>
      <c r="O226" s="68">
        <f>DU13</f>
        <v>-8.2000840741325298E-4</v>
      </c>
      <c r="P226" s="69">
        <f t="array" ref="P226:R226">pricer_oblig_tx_variable3(A226,B226,C226,I226,K226,D226,F226,E226,G226,H226,L226,M226,N226,BU13:BU104,BZ13:BZ104,DT13:DT27,DU13:DU27,O226)</f>
        <v>0</v>
      </c>
      <c r="Q226" s="69">
        <v>10113564.36225678</v>
      </c>
      <c r="R226" s="69">
        <v>10113564.36225678</v>
      </c>
      <c r="BW226"/>
      <c r="BX226"/>
      <c r="BY226"/>
      <c r="BZ226"/>
      <c r="CA226"/>
      <c r="CB226"/>
      <c r="CQ226"/>
      <c r="CR226"/>
      <c r="CS226"/>
      <c r="CT226"/>
      <c r="CU226"/>
      <c r="CV226"/>
      <c r="CW226"/>
      <c r="CX226"/>
      <c r="CY226"/>
      <c r="CZ226"/>
      <c r="DA226"/>
      <c r="GC226"/>
      <c r="GD226"/>
      <c r="GE226"/>
      <c r="GF226"/>
      <c r="GG226"/>
      <c r="GH226"/>
      <c r="GI226"/>
      <c r="GJ226"/>
      <c r="GK226"/>
      <c r="GL226"/>
      <c r="GM226"/>
      <c r="GN226"/>
      <c r="GO226"/>
      <c r="GP226"/>
      <c r="HF226"/>
      <c r="HG226"/>
      <c r="HH226"/>
      <c r="HI226"/>
      <c r="HJ226"/>
      <c r="HK226"/>
      <c r="HL226"/>
      <c r="HM226"/>
      <c r="HN226"/>
      <c r="HO226"/>
      <c r="HP226"/>
      <c r="HQ226"/>
      <c r="HR226"/>
      <c r="HS226"/>
      <c r="HT226"/>
      <c r="HU226"/>
      <c r="HV226"/>
      <c r="HW226"/>
      <c r="HX226"/>
      <c r="HY226"/>
      <c r="HZ226"/>
      <c r="IA226"/>
      <c r="IB226"/>
      <c r="IC226"/>
      <c r="ID226"/>
      <c r="IE226"/>
    </row>
    <row r="227" spans="1:239" s="25" customFormat="1" x14ac:dyDescent="0.25">
      <c r="BW227"/>
      <c r="BX227"/>
      <c r="BY227"/>
      <c r="BZ227"/>
      <c r="CA227"/>
      <c r="CB227"/>
      <c r="CQ227"/>
      <c r="CR227"/>
      <c r="CS227"/>
      <c r="CT227"/>
      <c r="CU227"/>
      <c r="CV227"/>
      <c r="CW227"/>
      <c r="CX227"/>
      <c r="CY227"/>
      <c r="CZ227"/>
      <c r="DA227"/>
      <c r="HF227"/>
      <c r="HG227"/>
      <c r="HH227"/>
      <c r="HI227"/>
      <c r="HJ227"/>
      <c r="HK227"/>
      <c r="HL227"/>
      <c r="HM227"/>
      <c r="HN227"/>
      <c r="HO227"/>
      <c r="HP227"/>
      <c r="HQ227"/>
      <c r="HR227"/>
      <c r="HS227"/>
      <c r="HT227"/>
      <c r="HU227"/>
      <c r="HV227"/>
      <c r="HW227"/>
      <c r="HX227"/>
      <c r="HY227"/>
      <c r="HZ227"/>
      <c r="IA227"/>
      <c r="IB227"/>
      <c r="IC227"/>
      <c r="ID227"/>
      <c r="IE227"/>
    </row>
    <row r="228" spans="1:239" s="25" customFormat="1" x14ac:dyDescent="0.25">
      <c r="BW228"/>
      <c r="BX228"/>
      <c r="BY228"/>
      <c r="BZ228"/>
      <c r="CA228"/>
      <c r="CB228"/>
      <c r="CQ228"/>
      <c r="CR228"/>
      <c r="CS228"/>
      <c r="CT228"/>
      <c r="CU228"/>
      <c r="CV228"/>
      <c r="CW228"/>
      <c r="CX228"/>
      <c r="CY228"/>
      <c r="CZ228"/>
      <c r="DA228"/>
      <c r="HF228"/>
      <c r="HG228"/>
      <c r="HH228"/>
      <c r="HI228"/>
      <c r="HJ228"/>
      <c r="HK228"/>
      <c r="HL228"/>
      <c r="HM228"/>
      <c r="HN228"/>
      <c r="HO228"/>
      <c r="HP228"/>
      <c r="HQ228"/>
      <c r="HR228"/>
      <c r="HS228"/>
      <c r="HT228"/>
      <c r="HU228"/>
      <c r="HV228"/>
      <c r="HW228"/>
      <c r="HX228"/>
      <c r="HY228"/>
      <c r="HZ228"/>
      <c r="IA228"/>
      <c r="IB228"/>
      <c r="IC228"/>
      <c r="ID228"/>
      <c r="IE228"/>
    </row>
    <row r="229" spans="1:239" s="25" customFormat="1" x14ac:dyDescent="0.25">
      <c r="A229" s="25" t="s">
        <v>0</v>
      </c>
      <c r="B229" s="25" t="s">
        <v>1435</v>
      </c>
      <c r="C229" s="25" t="s">
        <v>1436</v>
      </c>
      <c r="D229" s="25" t="s">
        <v>1437</v>
      </c>
      <c r="E229" s="25" t="s">
        <v>24</v>
      </c>
      <c r="F229" s="25" t="s">
        <v>25</v>
      </c>
      <c r="G229" s="25" t="s">
        <v>27</v>
      </c>
      <c r="H229" s="25" t="s">
        <v>26</v>
      </c>
      <c r="I229" s="25" t="s">
        <v>1438</v>
      </c>
      <c r="J229" s="25" t="s">
        <v>28</v>
      </c>
      <c r="K229" s="25" t="s">
        <v>1445</v>
      </c>
      <c r="L229" s="25" t="s">
        <v>1439</v>
      </c>
      <c r="M229" s="25" t="s">
        <v>1442</v>
      </c>
      <c r="N229" s="25" t="s">
        <v>1443</v>
      </c>
      <c r="O229" s="25" t="s">
        <v>1444</v>
      </c>
      <c r="P229" s="25" t="s">
        <v>37</v>
      </c>
      <c r="BW229"/>
      <c r="BX229"/>
      <c r="BY229"/>
      <c r="BZ229"/>
      <c r="CA229"/>
      <c r="CB229"/>
      <c r="CQ229"/>
      <c r="CR229"/>
      <c r="CS229"/>
      <c r="CT229"/>
      <c r="CU229"/>
      <c r="CV229"/>
      <c r="CW229"/>
      <c r="CX229"/>
      <c r="CY229"/>
      <c r="CZ229"/>
      <c r="DA229"/>
      <c r="HF229"/>
      <c r="HG229"/>
      <c r="HH229"/>
      <c r="HI229"/>
      <c r="HJ229"/>
      <c r="HK229"/>
      <c r="HL229"/>
      <c r="HM229"/>
      <c r="HN229"/>
      <c r="HO229"/>
      <c r="HP229"/>
      <c r="HQ229"/>
      <c r="HR229"/>
      <c r="HS229"/>
      <c r="HT229"/>
      <c r="HU229"/>
      <c r="HV229"/>
      <c r="HW229"/>
      <c r="HX229"/>
      <c r="HY229"/>
      <c r="HZ229"/>
      <c r="IA229"/>
      <c r="IB229"/>
      <c r="IC229"/>
      <c r="ID229"/>
      <c r="IE229"/>
    </row>
    <row r="230" spans="1:239" s="25" customFormat="1" x14ac:dyDescent="0.25">
      <c r="A230" s="30">
        <f>A226</f>
        <v>42734</v>
      </c>
      <c r="B230" s="30">
        <f>A226</f>
        <v>42734</v>
      </c>
      <c r="C230" s="30">
        <f>C226</f>
        <v>46391</v>
      </c>
      <c r="D230" s="66">
        <v>12</v>
      </c>
      <c r="E230" s="31" t="s">
        <v>38</v>
      </c>
      <c r="F230" s="31" t="s">
        <v>39</v>
      </c>
      <c r="G230" s="31" t="s">
        <v>41</v>
      </c>
      <c r="H230" s="31" t="s">
        <v>40</v>
      </c>
      <c r="I230" s="67">
        <f>I226</f>
        <v>10000000</v>
      </c>
      <c r="J230" s="31" t="s">
        <v>58</v>
      </c>
      <c r="K230" s="70">
        <f>CL29</f>
        <v>7.7629566229800561E-3</v>
      </c>
      <c r="L230" s="68">
        <v>0</v>
      </c>
      <c r="M230" s="71">
        <f t="array" ref="M230:O230">pricer_oblig_tx_fixeFinal(A230,B230,C230,I230,K230,L230,D230,F230,E230,P230,G230,H230,BU13:BU104,BZ13:BZ104)</f>
        <v>0</v>
      </c>
      <c r="N230" s="71">
        <v>10112221.265093766</v>
      </c>
      <c r="O230" s="71">
        <v>10112221.265093766</v>
      </c>
      <c r="P230" s="31" t="s">
        <v>60</v>
      </c>
      <c r="Q230" s="72">
        <f>-Q226+N230</f>
        <v>-1343.0971630141139</v>
      </c>
      <c r="R230" s="73">
        <f>Q230/I226</f>
        <v>-1.3430971630141138E-4</v>
      </c>
      <c r="BW230"/>
      <c r="BX230"/>
      <c r="BY230"/>
      <c r="BZ230"/>
      <c r="CA230"/>
      <c r="CB230"/>
      <c r="CQ230"/>
      <c r="CR230"/>
      <c r="CS230"/>
      <c r="CT230"/>
      <c r="CU230"/>
      <c r="CV230"/>
      <c r="CW230"/>
      <c r="CX230"/>
      <c r="CY230"/>
      <c r="CZ230"/>
      <c r="DA230"/>
      <c r="HF230"/>
      <c r="HG230"/>
      <c r="HH230"/>
      <c r="HI230"/>
      <c r="HJ230"/>
      <c r="HK230"/>
      <c r="HL230"/>
      <c r="HM230"/>
      <c r="HN230"/>
      <c r="HO230"/>
      <c r="HP230"/>
      <c r="HQ230"/>
      <c r="HR230"/>
      <c r="HS230"/>
      <c r="HT230"/>
      <c r="HU230"/>
      <c r="HV230"/>
      <c r="HW230"/>
      <c r="HX230"/>
      <c r="HY230"/>
      <c r="HZ230"/>
      <c r="IA230"/>
      <c r="IB230"/>
      <c r="IC230"/>
      <c r="ID230"/>
      <c r="IE230"/>
    </row>
    <row r="231" spans="1:239" x14ac:dyDescent="0.25">
      <c r="GC231" s="25"/>
      <c r="GD231" s="25"/>
      <c r="GE231" s="25"/>
      <c r="GF231" s="25"/>
      <c r="GG231" s="25"/>
      <c r="GH231" s="25"/>
      <c r="GI231" s="25"/>
      <c r="GJ231" s="25"/>
      <c r="GK231" s="25"/>
      <c r="GL231" s="25"/>
      <c r="GM231" s="25"/>
      <c r="GN231" s="25"/>
      <c r="GO231" s="25"/>
      <c r="GP231" s="25"/>
    </row>
    <row r="232" spans="1:239" x14ac:dyDescent="0.25">
      <c r="GC232" s="25"/>
      <c r="GD232" s="25"/>
      <c r="GE232" s="25"/>
      <c r="GF232" s="25"/>
      <c r="GG232" s="25"/>
      <c r="GH232" s="25"/>
      <c r="GI232" s="25"/>
      <c r="GJ232" s="25"/>
      <c r="GK232" s="25"/>
      <c r="GL232" s="25"/>
      <c r="GM232" s="25"/>
      <c r="GN232" s="25"/>
      <c r="GO232" s="25"/>
      <c r="GP232" s="25"/>
    </row>
    <row r="233" spans="1:239" x14ac:dyDescent="0.25">
      <c r="GC233" s="25"/>
      <c r="GD233" s="25"/>
      <c r="GE233" s="25"/>
      <c r="GF233" s="25"/>
      <c r="GG233" s="25"/>
      <c r="GH233" s="25"/>
      <c r="GI233" s="25"/>
      <c r="GJ233" s="25"/>
      <c r="GK233" s="25"/>
      <c r="GL233" s="25"/>
      <c r="GM233" s="25"/>
      <c r="GN233" s="25"/>
      <c r="GO233" s="25"/>
      <c r="GP233" s="25"/>
    </row>
  </sheetData>
  <mergeCells count="56">
    <mergeCell ref="CZ9:DA9"/>
    <mergeCell ref="DC9:DD9"/>
    <mergeCell ref="DF9:DG9"/>
    <mergeCell ref="DI9:DJ9"/>
    <mergeCell ref="DN9:DO9"/>
    <mergeCell ref="A1:D1"/>
    <mergeCell ref="HF2:HW2"/>
    <mergeCell ref="CZ5:DK5"/>
    <mergeCell ref="HF6:HW6"/>
    <mergeCell ref="FN7:FV7"/>
    <mergeCell ref="EY9:EZ9"/>
    <mergeCell ref="FB9:FC9"/>
    <mergeCell ref="FE9:FF9"/>
    <mergeCell ref="FH9:FI9"/>
    <mergeCell ref="C11:L11"/>
    <mergeCell ref="N11:S11"/>
    <mergeCell ref="W11:AF11"/>
    <mergeCell ref="AH11:AM11"/>
    <mergeCell ref="AP11:AY11"/>
    <mergeCell ref="BA11:BF11"/>
    <mergeCell ref="DQ9:DR9"/>
    <mergeCell ref="DT9:DU9"/>
    <mergeCell ref="DW9:DX9"/>
    <mergeCell ref="DZ9:EA9"/>
    <mergeCell ref="EC9:ED9"/>
    <mergeCell ref="EV9:EW9"/>
    <mergeCell ref="HF13:HK13"/>
    <mergeCell ref="HW13:IB13"/>
    <mergeCell ref="BI11:BR11"/>
    <mergeCell ref="BT11:BY11"/>
    <mergeCell ref="CB11:CK11"/>
    <mergeCell ref="CN11:CS11"/>
    <mergeCell ref="FN11:FU11"/>
    <mergeCell ref="GC12:GD12"/>
    <mergeCell ref="EH25:EP25"/>
    <mergeCell ref="GF12:GG12"/>
    <mergeCell ref="GI12:GJ12"/>
    <mergeCell ref="GL12:GM12"/>
    <mergeCell ref="GO12:GP12"/>
    <mergeCell ref="HF14:HG14"/>
    <mergeCell ref="HI14:HJ14"/>
    <mergeCell ref="HW14:HX14"/>
    <mergeCell ref="HZ14:IA14"/>
    <mergeCell ref="EH22:EP22"/>
    <mergeCell ref="A224:R224"/>
    <mergeCell ref="A122:R122"/>
    <mergeCell ref="A131:R131"/>
    <mergeCell ref="A140:R140"/>
    <mergeCell ref="A149:R149"/>
    <mergeCell ref="A159:R159"/>
    <mergeCell ref="A168:R168"/>
    <mergeCell ref="A177:R177"/>
    <mergeCell ref="A186:R186"/>
    <mergeCell ref="A196:R196"/>
    <mergeCell ref="A205:R205"/>
    <mergeCell ref="A215:R215"/>
  </mergeCells>
  <dataValidations count="8">
    <dataValidation type="list" showInputMessage="1" showErrorMessage="1" sqref="HZ3">
      <formula1>"Payeur jambe 1/Receveur Jambe 2,Payeur jambe 2/Receveur jambe 1"</formula1>
    </dataValidation>
    <dataValidation type="list" showInputMessage="1" showErrorMessage="1" sqref="HM4 HM8 HM11 H124 H128 H133 H137 H198 H202 H142 H146 H151 H155 H217 H221 H226 H230 H161 H165 H170 H174 H179 H183 H188 H192 H207 H211">
      <formula1>"Taux linéaires,Taux actuariels,Taux continus"</formula1>
    </dataValidation>
    <dataValidation type="whole" operator="greaterThanOrEqual" showInputMessage="1" showErrorMessage="1" sqref="HI4 HI8 HI11 D124 D128 D133 D137 D198 D202 D142 D146 D151 D155 D217 D221 D226 D230 D161 D165 D170 D174 D179 D183 D188 D192 D207 D211">
      <formula1>1</formula1>
    </dataValidation>
    <dataValidation type="list" allowBlank="1" showInputMessage="1" showErrorMessage="1" sqref="EP9 EP12 EP15 EP18 EP30 EP33 EP24 EP27 FV9 FS13 HC8 GZ12">
      <formula1>"Semi,Annual,Quarterly"</formula1>
    </dataValidation>
    <dataValidation type="list" showInputMessage="1" showErrorMessage="1" sqref="EI9 EO9 EI12 EO12 EQ9 EQ12 EI15 EO15 EQ15 EI18 EO18 EQ18 EQ30 EI33 EO33 EQ33 EQ24 EQ27 EI30 EO30 EI24 EO24 EI27 EO27 FO9 FU9 FN13 FU13 FW9 GV8 HB8 GU12 HB12:HC12 HJ4 HJ8 HS4 HS8 HJ11 HS12 E124 E128 P128 N124 E133 E137 P137 N133 E198 E202 P202 N198 E142 E146 P146 N142 E151 E155 P155 N151 E217 E221 P221 N217 E226 E230 P230 N226 E161 E165 P165 N161 E170 E174 P174 N170 E179 E183 P183 N179 E188 E192 P192 N188 E207 E211 P211 N207">
      <formula1>"actual/actual,actual/365,actual/360,30/365,30/360"</formula1>
    </dataValidation>
    <dataValidation type="list" showInputMessage="1" showErrorMessage="1" sqref="EJ9 EJ12 EJ15 EJ18 EJ30 EJ33 EJ24 EJ27 FP9 FO13 GW8 GV12 HK4 HK8 HK11 F124 F128 F133 F137 F198 F202 F142 F146 F151 F155 F217 F221 F226 F230 F161 F165 F170 F174 F179 F183 F188 F192 F207 F211">
      <formula1>"previous,following,modified following"</formula1>
    </dataValidation>
    <dataValidation type="list" allowBlank="1" showInputMessage="1" showErrorMessage="1" sqref="EL9 EL12 EL15 EL18 EL30 EL33 EL24 EL27 FR9 FQ13 GY8 GX12 HL4 HL8 HL11 G124 G128 G133 G137 G198 G202 G142 G146 G151 G155 G217 G221 G226 G230 G161 G165 G170 G174 G179 G183 G188 G192 G207 G211">
      <formula1>"start,end"</formula1>
    </dataValidation>
    <dataValidation type="list" showInputMessage="1" showErrorMessage="1" sqref="EN9 EK9 EN12 EK12 EN15 EK15 EN18 EK18 EN30 EK30 EN33 EK33 EN24 EK24 EN27 EK27 FT9 FP13 FQ9 HA8 GW12 GX8 HR4 HR8 M124 M133 M198 M142 M151 M217 M226 M161 M170 M179 M188 M207">
      <formula1>"Taux continues,Taux actuariels,Taux linéaires"</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00B0F0"/>
  </sheetPr>
  <dimension ref="A1:IA184"/>
  <sheetViews>
    <sheetView showGridLines="0" topLeftCell="A106" zoomScale="70" zoomScaleNormal="70" workbookViewId="0">
      <selection activeCell="R9" sqref="R9"/>
    </sheetView>
  </sheetViews>
  <sheetFormatPr baseColWidth="10" defaultColWidth="11.42578125" defaultRowHeight="15" x14ac:dyDescent="0.25"/>
  <cols>
    <col min="1" max="1" width="15" customWidth="1"/>
    <col min="2" max="2" width="12.28515625" bestFit="1" customWidth="1"/>
    <col min="3" max="3" width="16.140625" customWidth="1"/>
    <col min="5" max="5" width="22.140625" customWidth="1"/>
    <col min="6" max="6" width="28.28515625" bestFit="1" customWidth="1"/>
    <col min="7" max="7" width="12.140625" bestFit="1" customWidth="1"/>
    <col min="8" max="8" width="14.28515625" customWidth="1"/>
    <col min="9" max="9" width="21.140625" customWidth="1"/>
    <col min="10" max="10" width="21.42578125" bestFit="1" customWidth="1"/>
    <col min="12" max="12" width="17" customWidth="1"/>
    <col min="14" max="14" width="13.28515625" customWidth="1"/>
    <col min="15" max="15" width="15.28515625" customWidth="1"/>
    <col min="16" max="16" width="23.85546875" bestFit="1" customWidth="1"/>
    <col min="17" max="17" width="24.28515625" bestFit="1" customWidth="1"/>
    <col min="18" max="18" width="28.7109375" customWidth="1"/>
    <col min="19" max="19" width="20.28515625" bestFit="1" customWidth="1"/>
    <col min="20" max="20" width="20.28515625" customWidth="1"/>
    <col min="22" max="22" width="40.5703125" customWidth="1"/>
    <col min="23" max="23" width="16" bestFit="1" customWidth="1"/>
    <col min="24" max="24" width="22" bestFit="1" customWidth="1"/>
    <col min="25" max="25" width="23.7109375" customWidth="1"/>
    <col min="32" max="32" width="22.140625" customWidth="1"/>
    <col min="34" max="34" width="14" customWidth="1"/>
    <col min="35" max="35" width="23.140625" bestFit="1" customWidth="1"/>
    <col min="36" max="36" width="23.5703125" bestFit="1" customWidth="1"/>
    <col min="37" max="37" width="14.42578125" bestFit="1" customWidth="1"/>
    <col min="38" max="38" width="20.5703125" bestFit="1" customWidth="1"/>
    <col min="39" max="39" width="20.5703125" customWidth="1"/>
    <col min="41" max="41" width="18.42578125" customWidth="1"/>
    <col min="44" max="44" width="19" customWidth="1"/>
    <col min="48" max="48" width="16.140625" customWidth="1"/>
    <col min="57" max="57" width="22.5703125" customWidth="1"/>
    <col min="58" max="58" width="15.140625" customWidth="1"/>
    <col min="59" max="59" width="14.7109375" bestFit="1" customWidth="1"/>
    <col min="60" max="60" width="13.85546875" customWidth="1"/>
    <col min="61" max="61" width="15.140625" customWidth="1"/>
    <col min="62" max="62" width="15.42578125" customWidth="1"/>
    <col min="63" max="63" width="12.28515625" bestFit="1" customWidth="1"/>
    <col min="64" max="64" width="15.7109375" bestFit="1" customWidth="1"/>
    <col min="67" max="67" width="15" style="25" bestFit="1" customWidth="1"/>
    <col min="68" max="69" width="18.28515625" style="25" customWidth="1"/>
    <col min="70" max="70" width="15.7109375" style="25" bestFit="1" customWidth="1"/>
    <col min="71" max="71" width="14.42578125" style="25" bestFit="1" customWidth="1"/>
    <col min="72" max="72" width="16.7109375" style="25" bestFit="1" customWidth="1"/>
    <col min="73" max="73" width="24.85546875" style="25" bestFit="1" customWidth="1"/>
    <col min="74" max="74" width="14" style="25" bestFit="1" customWidth="1"/>
    <col min="75" max="75" width="16.7109375" style="25" bestFit="1" customWidth="1"/>
    <col min="81" max="81" width="26.28515625" customWidth="1"/>
    <col min="97" max="97" width="17.5703125" bestFit="1" customWidth="1"/>
    <col min="98" max="98" width="13.140625" bestFit="1" customWidth="1"/>
    <col min="99" max="99" width="14.42578125" bestFit="1" customWidth="1"/>
    <col min="100" max="100" width="22" bestFit="1" customWidth="1"/>
    <col min="101" max="101" width="16.7109375" bestFit="1" customWidth="1"/>
    <col min="102" max="102" width="19.5703125" bestFit="1" customWidth="1"/>
    <col min="103" max="103" width="15.140625" bestFit="1" customWidth="1"/>
    <col min="104" max="105" width="15.7109375" bestFit="1" customWidth="1"/>
    <col min="106" max="106" width="8" bestFit="1" customWidth="1"/>
    <col min="107" max="107" width="17" bestFit="1" customWidth="1"/>
    <col min="108" max="108" width="23.28515625" bestFit="1" customWidth="1"/>
    <col min="109" max="109" width="21.140625" bestFit="1" customWidth="1"/>
    <col min="110" max="110" width="15.7109375" customWidth="1"/>
    <col min="111" max="111" width="23" bestFit="1" customWidth="1"/>
    <col min="112" max="112" width="9.42578125" bestFit="1" customWidth="1"/>
    <col min="113" max="113" width="15.7109375" bestFit="1" customWidth="1"/>
    <col min="114" max="114" width="15.7109375" customWidth="1"/>
    <col min="117" max="117" width="33.85546875" bestFit="1" customWidth="1"/>
    <col min="118" max="118" width="16.7109375" bestFit="1" customWidth="1"/>
    <col min="128" max="134" width="11.42578125" style="25"/>
  </cols>
  <sheetData>
    <row r="1" spans="1:119" ht="26.45" thickBot="1" x14ac:dyDescent="0.55000000000000004">
      <c r="A1" s="161" t="s">
        <v>1457</v>
      </c>
      <c r="B1" s="161"/>
      <c r="C1" s="161"/>
      <c r="D1" s="161"/>
      <c r="BO1" s="163"/>
      <c r="BP1" s="163"/>
      <c r="BQ1" s="163"/>
      <c r="BR1" s="163"/>
      <c r="BS1" s="163"/>
      <c r="BT1" s="163"/>
      <c r="BU1" s="163"/>
      <c r="BV1" s="163"/>
      <c r="BW1" s="163"/>
    </row>
    <row r="2" spans="1:119" ht="14.45" x14ac:dyDescent="0.3">
      <c r="CS2" s="154"/>
      <c r="CT2" s="154"/>
      <c r="CU2" s="154"/>
      <c r="CV2" s="154"/>
      <c r="CW2" s="154"/>
      <c r="CX2" s="154"/>
      <c r="CY2" s="154"/>
      <c r="CZ2" s="154"/>
      <c r="DA2" s="154"/>
      <c r="DB2" s="154"/>
      <c r="DC2" s="154"/>
      <c r="DD2" s="154"/>
      <c r="DE2" s="154"/>
      <c r="DF2" s="154"/>
      <c r="DG2" s="154"/>
      <c r="DH2" s="154"/>
      <c r="DI2" s="154"/>
      <c r="DJ2" s="154"/>
    </row>
    <row r="3" spans="1:119" ht="14.45" x14ac:dyDescent="0.3">
      <c r="A3" s="13" t="s">
        <v>14</v>
      </c>
      <c r="B3" s="14">
        <f>Date!E3</f>
        <v>42734</v>
      </c>
    </row>
    <row r="4" spans="1:119" ht="14.45" x14ac:dyDescent="0.3">
      <c r="A4" s="13" t="s">
        <v>15</v>
      </c>
      <c r="B4" s="15" t="s">
        <v>16</v>
      </c>
    </row>
    <row r="5" spans="1:119" ht="26.45" thickBot="1" x14ac:dyDescent="0.55000000000000004">
      <c r="BF5" s="18"/>
      <c r="BH5" s="17" t="s">
        <v>1458</v>
      </c>
      <c r="BI5" s="17"/>
      <c r="BJ5" s="17"/>
      <c r="BK5" s="17"/>
      <c r="BL5" s="17"/>
      <c r="BO5" s="17" t="s">
        <v>19</v>
      </c>
      <c r="BP5" s="17"/>
      <c r="BQ5" s="17"/>
      <c r="BR5" s="17"/>
      <c r="BS5" s="17"/>
      <c r="BT5" s="17"/>
      <c r="BU5" s="17"/>
      <c r="BV5" s="17"/>
      <c r="BW5" s="17"/>
      <c r="BX5" s="18"/>
      <c r="BZ5" s="17" t="s">
        <v>1459</v>
      </c>
      <c r="CA5" s="17"/>
      <c r="CB5" s="17"/>
      <c r="CC5" s="17"/>
      <c r="CD5" s="17"/>
      <c r="CE5" s="17"/>
      <c r="CH5" s="17" t="s">
        <v>19</v>
      </c>
      <c r="CI5" s="17"/>
      <c r="CJ5" s="17"/>
      <c r="CK5" s="17"/>
      <c r="CL5" s="17"/>
      <c r="CM5" s="17"/>
      <c r="CN5" s="17"/>
      <c r="CO5" s="17"/>
      <c r="CP5" s="17"/>
    </row>
    <row r="6" spans="1:119" ht="26.45" thickBot="1" x14ac:dyDescent="0.55000000000000004">
      <c r="AO6" s="17" t="s">
        <v>1460</v>
      </c>
      <c r="AP6" s="17"/>
      <c r="AQ6" s="17"/>
      <c r="AR6" s="17"/>
      <c r="AS6" s="17"/>
      <c r="AV6" s="17" t="s">
        <v>19</v>
      </c>
      <c r="AW6" s="17"/>
      <c r="AX6" s="17"/>
      <c r="AY6" s="17"/>
      <c r="AZ6" s="17"/>
      <c r="BA6" s="17"/>
      <c r="BB6" s="17"/>
      <c r="BC6" s="17"/>
      <c r="BD6" s="17"/>
      <c r="BE6" s="17"/>
      <c r="BH6" s="19"/>
      <c r="BI6" s="19"/>
      <c r="BJ6" s="19"/>
      <c r="BO6" s="74" t="s">
        <v>22</v>
      </c>
      <c r="BP6" s="74"/>
      <c r="BQ6" s="74"/>
      <c r="BR6" s="74"/>
      <c r="BS6" s="74"/>
      <c r="BT6" s="74"/>
      <c r="BU6" s="74"/>
      <c r="BV6" s="74"/>
      <c r="BW6" s="74"/>
      <c r="CH6" s="158" t="s">
        <v>22</v>
      </c>
      <c r="CI6" s="158"/>
      <c r="CJ6" s="158"/>
      <c r="CK6" s="158"/>
      <c r="CL6" s="158"/>
      <c r="CM6" s="158"/>
      <c r="CN6" s="158"/>
      <c r="CO6" s="158"/>
      <c r="CP6" s="158"/>
      <c r="CS6" s="154"/>
      <c r="CT6" s="154"/>
      <c r="CU6" s="154"/>
      <c r="CV6" s="154"/>
      <c r="CW6" s="154"/>
      <c r="CX6" s="154"/>
      <c r="CY6" s="154"/>
      <c r="CZ6" s="154"/>
      <c r="DA6" s="154"/>
      <c r="DB6" s="154"/>
      <c r="DC6" s="154"/>
      <c r="DD6" s="154"/>
      <c r="DE6" s="154"/>
      <c r="DF6" s="154"/>
      <c r="DG6" s="154"/>
      <c r="DH6" s="154"/>
      <c r="DI6" s="154"/>
      <c r="DJ6" s="154"/>
    </row>
    <row r="7" spans="1:119" ht="18" x14ac:dyDescent="0.35">
      <c r="BF7" s="36"/>
      <c r="BH7" s="19"/>
      <c r="BI7" s="19"/>
      <c r="BJ7" s="19"/>
      <c r="BO7" s="25" t="s">
        <v>0</v>
      </c>
      <c r="BP7" s="25" t="s">
        <v>24</v>
      </c>
      <c r="BQ7" s="25" t="s">
        <v>25</v>
      </c>
      <c r="BR7" s="25" t="s">
        <v>26</v>
      </c>
      <c r="BS7" s="25" t="s">
        <v>27</v>
      </c>
      <c r="BT7" s="25" t="s">
        <v>28</v>
      </c>
      <c r="BU7" s="25" t="s">
        <v>29</v>
      </c>
      <c r="BV7" s="25" t="s">
        <v>30</v>
      </c>
      <c r="BW7" s="25" t="s">
        <v>31</v>
      </c>
      <c r="CH7" s="25" t="s">
        <v>0</v>
      </c>
      <c r="CI7" s="25" t="s">
        <v>24</v>
      </c>
      <c r="CJ7" s="25" t="s">
        <v>25</v>
      </c>
      <c r="CK7" s="25" t="s">
        <v>26</v>
      </c>
      <c r="CL7" s="25" t="s">
        <v>27</v>
      </c>
      <c r="CM7" s="25" t="s">
        <v>28</v>
      </c>
      <c r="CN7" s="25" t="s">
        <v>29</v>
      </c>
      <c r="CO7" s="25" t="s">
        <v>30</v>
      </c>
      <c r="CP7" s="25" t="s">
        <v>31</v>
      </c>
    </row>
    <row r="8" spans="1:119" ht="18" x14ac:dyDescent="0.35">
      <c r="C8" s="26" t="s">
        <v>1461</v>
      </c>
      <c r="N8" s="26" t="s">
        <v>1461</v>
      </c>
      <c r="V8" s="26" t="s">
        <v>1462</v>
      </c>
      <c r="AG8" s="26" t="s">
        <v>1462</v>
      </c>
      <c r="AH8" s="27"/>
      <c r="AV8" s="23" t="s">
        <v>23</v>
      </c>
      <c r="AW8" s="23"/>
      <c r="AX8" s="23"/>
      <c r="AY8" s="23"/>
      <c r="AZ8" s="23"/>
      <c r="BA8" s="23"/>
      <c r="BB8" s="23"/>
      <c r="BC8" s="23"/>
      <c r="BD8" s="23"/>
      <c r="BE8" s="6"/>
      <c r="BF8" s="25"/>
      <c r="BH8" s="19"/>
      <c r="BI8" s="19"/>
      <c r="BJ8" s="19"/>
      <c r="BK8" s="29"/>
      <c r="BL8" s="29"/>
      <c r="BO8" s="30">
        <f>+Date!E3</f>
        <v>42734</v>
      </c>
      <c r="BP8" s="31" t="s">
        <v>38</v>
      </c>
      <c r="BQ8" s="31" t="s">
        <v>39</v>
      </c>
      <c r="BR8" s="32" t="s">
        <v>40</v>
      </c>
      <c r="BS8" s="31" t="s">
        <v>41</v>
      </c>
      <c r="BT8" s="31"/>
      <c r="BU8" s="32" t="s">
        <v>40</v>
      </c>
      <c r="BV8" s="31" t="s">
        <v>42</v>
      </c>
      <c r="BW8" s="33" t="s">
        <v>43</v>
      </c>
      <c r="CH8" s="30">
        <f>Date!E3</f>
        <v>42734</v>
      </c>
      <c r="CI8" s="31" t="s">
        <v>38</v>
      </c>
      <c r="CJ8" s="31" t="s">
        <v>39</v>
      </c>
      <c r="CK8" s="32" t="s">
        <v>40</v>
      </c>
      <c r="CL8" s="31" t="s">
        <v>41</v>
      </c>
      <c r="CM8" s="31"/>
      <c r="CN8" s="32" t="s">
        <v>40</v>
      </c>
      <c r="CO8" s="31" t="s">
        <v>42</v>
      </c>
      <c r="CP8" s="33" t="s">
        <v>43</v>
      </c>
    </row>
    <row r="9" spans="1:119" ht="18" x14ac:dyDescent="0.35">
      <c r="C9" s="34" t="s">
        <v>1463</v>
      </c>
      <c r="L9" s="35"/>
      <c r="N9" s="34" t="s">
        <v>1463</v>
      </c>
      <c r="V9" s="34" t="s">
        <v>1464</v>
      </c>
      <c r="AG9" s="34" t="s">
        <v>1464</v>
      </c>
      <c r="AO9" s="159" t="s">
        <v>23</v>
      </c>
      <c r="AP9" s="159"/>
      <c r="AQ9" s="36"/>
      <c r="AR9" s="159" t="s">
        <v>56</v>
      </c>
      <c r="AS9" s="159"/>
      <c r="AV9" s="25" t="s">
        <v>0</v>
      </c>
      <c r="AW9" s="25" t="s">
        <v>24</v>
      </c>
      <c r="AX9" s="25" t="s">
        <v>25</v>
      </c>
      <c r="AY9" s="25" t="s">
        <v>26</v>
      </c>
      <c r="AZ9" s="25" t="s">
        <v>27</v>
      </c>
      <c r="BA9" s="25" t="s">
        <v>28</v>
      </c>
      <c r="BB9" s="25" t="s">
        <v>29</v>
      </c>
      <c r="BC9" s="25" t="s">
        <v>30</v>
      </c>
      <c r="BD9" s="25" t="s">
        <v>31</v>
      </c>
      <c r="BE9" s="25" t="s">
        <v>37</v>
      </c>
      <c r="BH9" s="160" t="s">
        <v>61</v>
      </c>
      <c r="BI9" s="160"/>
      <c r="BJ9" s="25" t="s">
        <v>62</v>
      </c>
      <c r="BK9" s="159" t="s">
        <v>63</v>
      </c>
      <c r="BL9" s="159"/>
      <c r="CH9" s="25"/>
      <c r="CI9" s="25"/>
      <c r="CJ9" s="25"/>
      <c r="CK9" s="25"/>
      <c r="CL9" s="25"/>
      <c r="CM9" s="25"/>
      <c r="CN9" s="25"/>
      <c r="CO9" s="25"/>
      <c r="CP9" s="25"/>
    </row>
    <row r="10" spans="1:119" ht="18" x14ac:dyDescent="0.35">
      <c r="AV10" s="30">
        <f>Date!E3</f>
        <v>42734</v>
      </c>
      <c r="AW10" s="31" t="s">
        <v>38</v>
      </c>
      <c r="AX10" s="31" t="s">
        <v>39</v>
      </c>
      <c r="AY10" s="32" t="s">
        <v>40</v>
      </c>
      <c r="AZ10" s="31" t="s">
        <v>41</v>
      </c>
      <c r="BA10" s="31" t="s">
        <v>58</v>
      </c>
      <c r="BB10" s="37" t="s">
        <v>40</v>
      </c>
      <c r="BC10" s="38" t="s">
        <v>42</v>
      </c>
      <c r="BD10" s="33" t="s">
        <v>43</v>
      </c>
      <c r="BE10" s="31" t="s">
        <v>60</v>
      </c>
      <c r="BO10" s="74" t="s">
        <v>22</v>
      </c>
      <c r="BP10" s="74"/>
      <c r="BQ10" s="74"/>
      <c r="BR10" s="74"/>
      <c r="BS10" s="74"/>
      <c r="BT10" s="74"/>
      <c r="BU10" s="74"/>
      <c r="BV10" s="74"/>
      <c r="BW10" s="6"/>
      <c r="CH10" s="158" t="s">
        <v>22</v>
      </c>
      <c r="CI10" s="158"/>
      <c r="CJ10" s="158"/>
      <c r="CK10" s="158"/>
      <c r="CL10" s="158"/>
      <c r="CM10" s="158"/>
      <c r="CN10" s="158"/>
      <c r="CO10" s="158"/>
      <c r="CP10" s="25"/>
    </row>
    <row r="11" spans="1:119" ht="18" x14ac:dyDescent="0.35">
      <c r="C11" s="157" t="s">
        <v>68</v>
      </c>
      <c r="D11" s="157"/>
      <c r="E11" s="157"/>
      <c r="F11" s="157"/>
      <c r="G11" s="157"/>
      <c r="H11" s="157"/>
      <c r="I11" s="157"/>
      <c r="J11" s="157"/>
      <c r="K11" s="157"/>
      <c r="L11" s="157"/>
      <c r="N11" s="157" t="s">
        <v>69</v>
      </c>
      <c r="O11" s="157"/>
      <c r="P11" s="157"/>
      <c r="Q11" s="157"/>
      <c r="R11" s="157"/>
      <c r="S11" s="157"/>
      <c r="T11" s="27"/>
      <c r="V11" s="157" t="s">
        <v>68</v>
      </c>
      <c r="W11" s="157"/>
      <c r="X11" s="157"/>
      <c r="Y11" s="157"/>
      <c r="Z11" s="157"/>
      <c r="AA11" s="157"/>
      <c r="AB11" s="157"/>
      <c r="AC11" s="157"/>
      <c r="AD11" s="157"/>
      <c r="AE11" s="157"/>
      <c r="AG11" s="157" t="s">
        <v>69</v>
      </c>
      <c r="AH11" s="157"/>
      <c r="AI11" s="157"/>
      <c r="AJ11" s="157"/>
      <c r="AK11" s="157"/>
      <c r="AL11" s="157"/>
      <c r="AM11" s="27"/>
      <c r="BO11" s="25" t="s">
        <v>24</v>
      </c>
      <c r="BP11" s="25" t="s">
        <v>25</v>
      </c>
      <c r="BQ11" s="25" t="s">
        <v>26</v>
      </c>
      <c r="BR11" s="25" t="s">
        <v>27</v>
      </c>
      <c r="BS11" s="25" t="s">
        <v>28</v>
      </c>
      <c r="BT11" s="25" t="s">
        <v>31</v>
      </c>
      <c r="BU11" s="25" t="s">
        <v>1465</v>
      </c>
      <c r="BV11" s="25" t="s">
        <v>24</v>
      </c>
      <c r="BW11" s="25" t="s">
        <v>37</v>
      </c>
      <c r="BZ11" s="29"/>
      <c r="CA11" s="29"/>
      <c r="CC11" s="29"/>
      <c r="CD11" s="29"/>
      <c r="CH11" s="25" t="s">
        <v>24</v>
      </c>
      <c r="CI11" s="25" t="s">
        <v>25</v>
      </c>
      <c r="CJ11" s="25" t="s">
        <v>26</v>
      </c>
      <c r="CK11" s="25" t="s">
        <v>27</v>
      </c>
      <c r="CL11" s="25" t="s">
        <v>28</v>
      </c>
      <c r="CM11" s="25" t="s">
        <v>31</v>
      </c>
      <c r="CN11" s="25" t="s">
        <v>1465</v>
      </c>
      <c r="CO11" s="25" t="s">
        <v>24</v>
      </c>
      <c r="CP11" s="25" t="s">
        <v>37</v>
      </c>
    </row>
    <row r="12" spans="1:119" ht="18" x14ac:dyDescent="0.35">
      <c r="C12" s="42" t="str">
        <f>_xll.BCurve(C9,"CurveDate="&amp;$B$3&amp;"","View=Extended","cols=9;rows=27")</f>
        <v>Term</v>
      </c>
      <c r="D12" s="42" t="s">
        <v>71</v>
      </c>
      <c r="E12" s="42" t="s">
        <v>72</v>
      </c>
      <c r="F12" s="42" t="s">
        <v>73</v>
      </c>
      <c r="G12" s="42" t="s">
        <v>74</v>
      </c>
      <c r="H12" s="42" t="s">
        <v>75</v>
      </c>
      <c r="I12" s="42" t="s">
        <v>76</v>
      </c>
      <c r="J12" s="42" t="s">
        <v>77</v>
      </c>
      <c r="K12" s="42" t="s">
        <v>78</v>
      </c>
      <c r="L12" s="42" t="s">
        <v>16</v>
      </c>
      <c r="N12" s="42" t="s">
        <v>79</v>
      </c>
      <c r="O12" s="42" t="s">
        <v>75</v>
      </c>
      <c r="P12" s="42" t="s">
        <v>85</v>
      </c>
      <c r="Q12" s="42" t="s">
        <v>85</v>
      </c>
      <c r="R12" t="s">
        <v>82</v>
      </c>
      <c r="S12" t="s">
        <v>83</v>
      </c>
      <c r="T12" s="43" t="s">
        <v>84</v>
      </c>
      <c r="V12" s="42" t="str">
        <f>_xll.BCurve(V9,"CurveDate="&amp;$B$3&amp;"","View=Extended","cols=9;rows=33")</f>
        <v>Term</v>
      </c>
      <c r="W12" s="42" t="s">
        <v>71</v>
      </c>
      <c r="X12" s="42" t="s">
        <v>72</v>
      </c>
      <c r="Y12" s="42" t="s">
        <v>73</v>
      </c>
      <c r="Z12" s="42" t="s">
        <v>74</v>
      </c>
      <c r="AA12" s="42" t="s">
        <v>75</v>
      </c>
      <c r="AB12" s="42" t="s">
        <v>76</v>
      </c>
      <c r="AC12" s="42" t="s">
        <v>77</v>
      </c>
      <c r="AD12" s="42" t="s">
        <v>78</v>
      </c>
      <c r="AE12" s="42" t="s">
        <v>16</v>
      </c>
      <c r="AG12" s="42" t="s">
        <v>79</v>
      </c>
      <c r="AH12" s="42" t="s">
        <v>75</v>
      </c>
      <c r="AI12" s="42" t="s">
        <v>85</v>
      </c>
      <c r="AJ12" s="42" t="s">
        <v>85</v>
      </c>
      <c r="AK12" t="s">
        <v>82</v>
      </c>
      <c r="AL12" t="s">
        <v>83</v>
      </c>
      <c r="AM12" s="43" t="s">
        <v>84</v>
      </c>
      <c r="AO12" s="43" t="s">
        <v>87</v>
      </c>
      <c r="AP12" s="43" t="s">
        <v>88</v>
      </c>
      <c r="AR12" s="43" t="s">
        <v>87</v>
      </c>
      <c r="AS12" s="43" t="s">
        <v>88</v>
      </c>
      <c r="BH12" s="43" t="s">
        <v>87</v>
      </c>
      <c r="BI12" s="43" t="s">
        <v>88</v>
      </c>
      <c r="BK12" s="43" t="s">
        <v>87</v>
      </c>
      <c r="BL12" s="43" t="s">
        <v>88</v>
      </c>
      <c r="BO12" s="38" t="s">
        <v>38</v>
      </c>
      <c r="BP12" s="31" t="s">
        <v>39</v>
      </c>
      <c r="BQ12" s="37" t="s">
        <v>40</v>
      </c>
      <c r="BR12" s="31" t="s">
        <v>41</v>
      </c>
      <c r="BS12" s="31"/>
      <c r="BT12" s="33" t="s">
        <v>43</v>
      </c>
      <c r="BU12" s="30">
        <f>EUR!AU13</f>
        <v>42828</v>
      </c>
      <c r="BV12" s="31" t="s">
        <v>42</v>
      </c>
      <c r="BW12" s="31" t="s">
        <v>60</v>
      </c>
      <c r="BZ12" s="6" t="s">
        <v>1466</v>
      </c>
      <c r="CA12" s="6"/>
      <c r="CB12" s="25" t="s">
        <v>62</v>
      </c>
      <c r="CC12" s="6" t="s">
        <v>1467</v>
      </c>
      <c r="CD12" s="6"/>
      <c r="CH12" s="38" t="s">
        <v>38</v>
      </c>
      <c r="CI12" s="31" t="s">
        <v>39</v>
      </c>
      <c r="CJ12" s="37" t="s">
        <v>40</v>
      </c>
      <c r="CK12" s="31" t="s">
        <v>41</v>
      </c>
      <c r="CL12" s="31"/>
      <c r="CM12" s="33" t="s">
        <v>43</v>
      </c>
      <c r="CN12" s="30">
        <f>EUR!AU13</f>
        <v>42828</v>
      </c>
      <c r="CO12" s="31" t="s">
        <v>42</v>
      </c>
      <c r="CP12" s="31" t="s">
        <v>60</v>
      </c>
    </row>
    <row r="13" spans="1:119" ht="14.45" x14ac:dyDescent="0.3">
      <c r="C13" s="46" t="s">
        <v>94</v>
      </c>
      <c r="D13" s="46" t="s">
        <v>95</v>
      </c>
      <c r="E13" s="46" t="s">
        <v>1468</v>
      </c>
      <c r="F13" s="46" t="s">
        <v>1469</v>
      </c>
      <c r="G13" s="47">
        <v>42739</v>
      </c>
      <c r="H13" s="47">
        <v>42740</v>
      </c>
      <c r="I13" s="48">
        <v>0.66</v>
      </c>
      <c r="J13" s="48">
        <v>0.66</v>
      </c>
      <c r="K13" s="46" t="s">
        <v>98</v>
      </c>
      <c r="L13" s="49">
        <f t="shared" ref="L13:L38" si="0">AVERAGE(I13:J13)/100</f>
        <v>6.6E-3</v>
      </c>
      <c r="N13" s="50" t="s">
        <v>99</v>
      </c>
      <c r="O13" s="51">
        <f>IFERROR(IF(RIGHT(N13, 1) = "D", WORKDAY($B$3, INT(LEFT(N13, LEN(N13)-1))),
                     IF(RIGHT(N13, 1) = "W",Business_Day($B$3 + 7 * INT(LEFT(N13, LEN(N13)-1)), "modified_following"),
                     IF(RIGHT(N13, 1) = "M",Business_Day(EDATE($B$3,  INT(LEFT(N13, LEN(N13)-1))), "modified_following"),
                     IF(RIGHT(N13, 1) = "Y",Business_Day(EDATE($B$3,  12 * INT(LEFT(N13, LEN(N13)-1))), "modified_following"),IF(RIGHT(N13, 1) = "Q",Business_Day(EDATE($B$3,  3*INT(LEFT(N13, LEN(N13)-1))), "modified_following"),
                    Business_Day(EDATE($B$3,  12 * INT(LEFT(N13, FIND("Y", N13)-1)) + INT(RIGHT(N13, LEN(N13) - FIND("Y", N13)))), "modified_following") ))))), "")</f>
        <v>42737</v>
      </c>
      <c r="P13" s="50" t="s">
        <v>1470</v>
      </c>
      <c r="Q13" s="50" t="s">
        <v>1471</v>
      </c>
      <c r="R13" s="46">
        <f>_xll.BDH(P13,$B$4,$B$3,$B$3)</f>
        <v>0.66</v>
      </c>
      <c r="S13" s="46">
        <f>_xll.BDH(Q13,$B$4,$B$3,$B$3)</f>
        <v>0.99998200000000004</v>
      </c>
      <c r="T13" s="52">
        <f>DF_ZC2(Date!$E$3,O13,S13,"Taux actuariels","actual/actual")</f>
        <v>2.1964247110712876E-3</v>
      </c>
      <c r="V13" s="46" t="s">
        <v>107</v>
      </c>
      <c r="W13" s="46" t="s">
        <v>95</v>
      </c>
      <c r="X13" s="46" t="s">
        <v>1472</v>
      </c>
      <c r="Y13" s="46" t="s">
        <v>1473</v>
      </c>
      <c r="Z13" s="47">
        <v>42739</v>
      </c>
      <c r="AA13" s="47">
        <v>42829</v>
      </c>
      <c r="AB13" s="48">
        <v>0.99789000000000005</v>
      </c>
      <c r="AC13" s="48">
        <v>0.99789000000000005</v>
      </c>
      <c r="AD13" s="46" t="s">
        <v>98</v>
      </c>
      <c r="AE13" s="49">
        <f t="shared" ref="AE13:AE44" si="1">AVERAGE(AB13:AC13)/100</f>
        <v>9.9789000000000006E-3</v>
      </c>
      <c r="AG13" s="50" t="s">
        <v>99</v>
      </c>
      <c r="AH13" s="51">
        <f>IFERROR(IF(RIGHT(AG13, 1) = "D", WORKDAY($B$3, INT(LEFT(AG13, LEN(AG13)-1))),
                     IF(RIGHT(AG13, 1) = "W",Business_Day($B$3 + 7 * INT(LEFT(AG13, LEN(AG13)-1)), "modified_following"),
                     IF(RIGHT(AG13, 1) = "M",Business_Day(EDATE($B$3,  INT(LEFT(AG13, LEN(AG13)-1))), "modified_following"),
                     IF(RIGHT(AG13, 1) = "Y",Business_Day(EDATE($B$3,  12 * INT(LEFT(AG13, LEN(AG13)-1))), "modified_following"),IF(RIGHT(AG13, 1) = "Q",Business_Day(EDATE($B$3,  3*INT(LEFT(AG13, LEN(AG13)-1))), "modified_following"),
                    Business_Day(EDATE($B$3,  12 * INT(LEFT(AG13, FIND("Y", AG13)-1)) + INT(RIGHT(AG13, LEN(AG13) - FIND("Y", AG13)))), "modified_following") ))))), "")</f>
        <v>42737</v>
      </c>
      <c r="AI13" s="50" t="s">
        <v>1474</v>
      </c>
      <c r="AJ13" s="50" t="s">
        <v>1475</v>
      </c>
      <c r="AK13" s="46">
        <f>_xll.BDH(AI13,$B$4,$B$3,$B$3)</f>
        <v>0.69211</v>
      </c>
      <c r="AL13" s="46">
        <f>_xll.BDH(AJ13,$B$4,$B$3,$B$3)</f>
        <v>0.99998100000000001</v>
      </c>
      <c r="AM13" s="52">
        <f>DF_ZC2(Date!$E$3,AH13,AL13,"Taux actuariels","actual/actual")</f>
        <v>2.3185908217837614E-3</v>
      </c>
      <c r="AO13" s="51">
        <f t="array" ref="AO13:AP68">TRANSPOSE(DCStrip3M2($AV$10,$AX$10,$AY$10,$AW$10,$BE$10,$AZ$10,$BB$10,$BC$10,$O$13:$O$104,$T$13:$T$104,$AA$13:$AA$44,$AE$13:$AE$44,$W$13:$W$44,$BD$10,1))</f>
        <v>42829</v>
      </c>
      <c r="AP13" s="75">
        <v>1.0015607998607789E-2</v>
      </c>
      <c r="AR13" s="51">
        <f t="array" ref="AR13:AS68">TRANSPOSE(DCStrip3M2(AV10,AX10,AY10,AW10,BE10,AZ10,BB10,BC10,AH13:AH104,AM13:AM104,AA13:AA44,AE13:AE44,W13:W44,BD10,1))</f>
        <v>42829</v>
      </c>
      <c r="AS13" s="75">
        <v>1.0015607998607789E-2</v>
      </c>
      <c r="BH13" s="51">
        <f t="array" ref="BH13:BI69">TRANSPOSE(CCYDualCurve2(BO8,BQ8,BP12,BR8,BP8,BO12,BS8,BR12,BU8,BQ12,BV8,BV12,BW12,EUR!O13:O104,EUR!T13:T104,EUR!CZ13:CZ42,EUR!DA13:DA42,interpol_lin_excel(EUR!CZ13:CZ42,EUR!DA13:DA42,USD!BU12),'Swap Rates'!M10:M27,'Swap Rates'!O10:O27,'Swaps points'!F8,'Swaps points'!E9:E38,'Swaps points'!G9:G38,basis!C10:C28,basis!R10:R28,0,USD!BT12,USD!BR16,USD!BR17,USD!BR19))</f>
        <v>42737</v>
      </c>
      <c r="BI13" s="52">
        <v>1.3479844222018311E-2</v>
      </c>
      <c r="BJ13">
        <f>interpol_lin_excel($O$13:$O$104,$T$13:$T$104,BH13)</f>
        <v>2.1964247110712876E-3</v>
      </c>
      <c r="BK13" s="51">
        <f t="array" ref="BK13:BL69">TRANSPOSE(DCStrip3M2($AV$10,$AX$10,$AY$10,$AW$10,$BE$10,$AZ$10,$BB$10,$BC$10,BH13:BH46,BI13:BI46,$AA$13:$AA$44,$AE$13:$AE$44,$W$13:$W$44,$BD$10,1))</f>
        <v>42829</v>
      </c>
      <c r="BL13" s="75">
        <v>1.0015607998607789E-2</v>
      </c>
      <c r="BZ13" s="51">
        <f t="array" ref="BZ13:CA109">TRANSPOSE(CCYDualCurve2(CH8,CJ8,CI12,CK8,CI8,CH12,CL8,CK12,CN8,CJ12,CO8,CO12,CP12,EUR!BU13:BU104,EUR!BZ13:BZ104,EUR!DN13:DN40,EUR!DO13:DO40,interpol_lin_excel(EUR!DN13:DN40,EUR!DO13:DO40,USD!CN12),'Swap Rates'!M10:M27,'Swap Rates'!O10:O27,'Swaps points'!F8,'Swaps points'!E9:E38,'Swaps points'!G9:G38,basis!Q10:Q28,basis!R10:R28,0,USD!CM12,USD!CK16,USD!CK17,USD!CK19))</f>
        <v>42737</v>
      </c>
      <c r="CA13" s="75">
        <v>1.3479844222018311E-2</v>
      </c>
      <c r="CC13" s="51">
        <f t="array" ref="CC13:CD58">TRANSPOSE(DCStrip3M2(AV10,AX10,AY10,AW10,BE10,AZ10,BB10,BC10,BZ13:BZ46,CA13:CA46,AA13:AA44,AE13:AE44,W13:W44,BD10,1))</f>
        <v>42829</v>
      </c>
      <c r="CD13" s="75">
        <v>1.0015607998607789E-2</v>
      </c>
      <c r="CS13" s="154"/>
      <c r="CT13" s="154"/>
      <c r="CU13" s="154"/>
      <c r="CV13" s="154"/>
      <c r="CW13" s="154"/>
      <c r="CX13" s="154"/>
      <c r="DJ13" s="154"/>
      <c r="DK13" s="154"/>
      <c r="DL13" s="154"/>
      <c r="DM13" s="154"/>
      <c r="DN13" s="154"/>
      <c r="DO13" s="154"/>
    </row>
    <row r="14" spans="1:119" ht="14.45" x14ac:dyDescent="0.3">
      <c r="C14" s="46" t="s">
        <v>120</v>
      </c>
      <c r="D14" s="46" t="s">
        <v>121</v>
      </c>
      <c r="E14" s="46" t="s">
        <v>1476</v>
      </c>
      <c r="F14" s="47" t="s">
        <v>1477</v>
      </c>
      <c r="G14" s="47">
        <v>42739</v>
      </c>
      <c r="H14" s="47">
        <v>42746</v>
      </c>
      <c r="I14" s="48">
        <v>0.63502999999999998</v>
      </c>
      <c r="J14" s="48">
        <v>0.66996999999999995</v>
      </c>
      <c r="K14" s="46" t="s">
        <v>124</v>
      </c>
      <c r="L14" s="49">
        <f t="shared" si="0"/>
        <v>6.5249999999999996E-3</v>
      </c>
      <c r="N14" s="50" t="s">
        <v>125</v>
      </c>
      <c r="O14" s="51">
        <f>IFERROR(IF(RIGHT(N14, 1) = "D", WORKDAY($B$3, INT(LEFT(N14, LEN(N14)-1))),
                     IF(RIGHT(N14, 1) = "W",Business_Day($B$3 + 7 * INT(LEFT(N14, LEN(N14)-1)), "modified_following"),
                     IF(RIGHT(N14, 1) = "M",Business_Day(EDATE($B$3,  INT(LEFT(N14, LEN(N14)-1))), "modified_following"),
                     IF(RIGHT(N14, 1) = "Y",Business_Day(EDATE($B$3,  12 * INT(LEFT(N14, LEN(N14)-1))), "modified_following"),IF(RIGHT(N14, 1) = "Q",Business_Day(EDATE($B$3,  3*INT(LEFT(N14, LEN(N14)-1))), "modified_following"),
                    Business_Day(EDATE($B$3,  12 * INT(LEFT(N14, FIND("Y", N14)-1)) + INT(RIGHT(N14, LEN(N14) - FIND("Y", N14)))), "modified_following") ))))), "")</f>
        <v>42738</v>
      </c>
      <c r="P14" s="50" t="s">
        <v>1478</v>
      </c>
      <c r="Q14" s="50" t="s">
        <v>1479</v>
      </c>
      <c r="R14" s="46">
        <f>_xll.BDH(P14,$B$4,$B$3,$B$3)</f>
        <v>0.64298</v>
      </c>
      <c r="S14" s="46">
        <f>_xll.BDH(Q14,$B$4,$B$3,$B$3)</f>
        <v>0.99996499999999999</v>
      </c>
      <c r="T14" s="52">
        <f>DF_ZC2(Date!$E$3,O14,S14,"Taux actuariels","actual/actual")</f>
        <v>3.2032946014060037E-3</v>
      </c>
      <c r="V14" s="46" t="s">
        <v>133</v>
      </c>
      <c r="W14" s="46" t="s">
        <v>134</v>
      </c>
      <c r="X14" s="46" t="s">
        <v>6360</v>
      </c>
      <c r="Y14" s="47" t="s">
        <v>6361</v>
      </c>
      <c r="Z14" s="47">
        <v>42753</v>
      </c>
      <c r="AA14" s="47">
        <v>42843</v>
      </c>
      <c r="AB14" s="48">
        <v>0.99992000000000003</v>
      </c>
      <c r="AC14" s="48">
        <v>0.99992000000000003</v>
      </c>
      <c r="AD14" s="46" t="s">
        <v>124</v>
      </c>
      <c r="AE14" s="49">
        <f t="shared" si="1"/>
        <v>9.9991999999999998E-3</v>
      </c>
      <c r="AG14" s="50" t="s">
        <v>125</v>
      </c>
      <c r="AH14" s="51">
        <f>IFERROR(IF(RIGHT(AG14, 1) = "D", WORKDAY($B$3, INT(LEFT(AG14, LEN(AG14)-1))),
                     IF(RIGHT(AG14, 1) = "W",Business_Day($B$3 + 7 * INT(LEFT(AG14, LEN(AG14)-1)), "modified_following"),
                     IF(RIGHT(AG14, 1) = "M",Business_Day(EDATE($B$3,  INT(LEFT(AG14, LEN(AG14)-1))), "modified_following"),
                     IF(RIGHT(AG14, 1) = "Y",Business_Day(EDATE($B$3,  12 * INT(LEFT(AG14, LEN(AG14)-1))), "modified_following"),IF(RIGHT(AG14, 1) = "Q",Business_Day(EDATE($B$3,  3*INT(LEFT(AG14, LEN(AG14)-1))), "modified_following"),
                    Business_Day(EDATE($B$3,  12 * INT(LEFT(AG14, FIND("Y", AG14)-1)) + INT(RIGHT(AG14, LEN(AG14) - FIND("Y", AG14)))), "modified_following") ))))), "")</f>
        <v>42738</v>
      </c>
      <c r="AI14" s="50" t="s">
        <v>1480</v>
      </c>
      <c r="AJ14" s="50" t="s">
        <v>1481</v>
      </c>
      <c r="AK14" s="46">
        <f>_xll.BDH(AI14,$B$4,$B$3,$B$3)</f>
        <v>0.69730999999999999</v>
      </c>
      <c r="AL14" s="46">
        <f>_xll.BDH(AJ14,$B$4,$B$3,$B$3)</f>
        <v>0.99996099999999999</v>
      </c>
      <c r="AM14" s="52">
        <f>DF_ZC2(Date!$E$3,AH14,AL14,"Taux actuariels","actual/actual")</f>
        <v>3.5700453086575656E-3</v>
      </c>
      <c r="AO14" s="51">
        <v>42843</v>
      </c>
      <c r="AP14" s="75">
        <v>1.0000825109706124E-2</v>
      </c>
      <c r="AR14" s="51">
        <v>42843</v>
      </c>
      <c r="AS14" s="75">
        <v>1.0000825109706124E-2</v>
      </c>
      <c r="BH14" s="51">
        <v>42738</v>
      </c>
      <c r="BI14" s="52">
        <v>1.7964316031653382E-2</v>
      </c>
      <c r="BJ14">
        <f>interpol_lin_excel($O$13:$O$104,$T$13:$T$104,BH14)</f>
        <v>3.2032946014060037E-3</v>
      </c>
      <c r="BK14" s="51">
        <v>42843</v>
      </c>
      <c r="BL14" s="75">
        <v>1.0000825109706124E-2</v>
      </c>
      <c r="BZ14" s="51">
        <v>42738</v>
      </c>
      <c r="CA14" s="75">
        <v>1.7871305686500971E-2</v>
      </c>
      <c r="CC14" s="51">
        <v>42843</v>
      </c>
      <c r="CD14" s="75">
        <v>1.0000825109706124E-2</v>
      </c>
      <c r="CS14" s="154"/>
      <c r="CT14" s="154"/>
      <c r="CV14" s="154"/>
      <c r="CW14" s="154"/>
      <c r="DJ14" s="154"/>
      <c r="DK14" s="154"/>
      <c r="DM14" s="154"/>
      <c r="DN14" s="154"/>
    </row>
    <row r="15" spans="1:119" ht="14.45" x14ac:dyDescent="0.3">
      <c r="C15" s="46" t="s">
        <v>147</v>
      </c>
      <c r="D15" s="46" t="s">
        <v>121</v>
      </c>
      <c r="E15" s="46" t="s">
        <v>1482</v>
      </c>
      <c r="F15" s="47" t="s">
        <v>1483</v>
      </c>
      <c r="G15" s="47">
        <v>42739</v>
      </c>
      <c r="H15" s="47">
        <v>42753</v>
      </c>
      <c r="I15" s="48">
        <v>0.64749000000000001</v>
      </c>
      <c r="J15" s="48">
        <v>0.65751000000000004</v>
      </c>
      <c r="K15" s="46" t="s">
        <v>124</v>
      </c>
      <c r="L15" s="49">
        <f t="shared" si="0"/>
        <v>6.5250000000000004E-3</v>
      </c>
      <c r="N15" s="50" t="s">
        <v>150</v>
      </c>
      <c r="O15" s="51">
        <f>IFERROR(IF(RIGHT(N15, 1) = "D", WORKDAY($B$3, INT(LEFT(N15, LEN(N15)-1))),
                     IF(RIGHT(N15, 1) = "W",Business_Day($B$3 + 7 * INT(LEFT(N15, LEN(N15)-1)), "modified_following"),
                     IF(RIGHT(N15, 1) = "M",Business_Day(EDATE($B$3,  INT(LEFT(N15, LEN(N15)-1))), "modified_following"),
                     IF(RIGHT(N15, 1) = "Y",Business_Day(EDATE($B$3,  12 * INT(LEFT(N15, LEN(N15)-1))), "modified_following"),IF(RIGHT(N15, 1) = "Q",Business_Day(EDATE($B$3,  3*INT(LEFT(N15, LEN(N15)-1))), "modified_following"),
                    Business_Day(EDATE($B$3,  12 * INT(LEFT(N15, FIND("Y", N15)-1)) + INT(RIGHT(N15, LEN(N15) - FIND("Y", N15)))), "modified_following") ))))), "")</f>
        <v>42741</v>
      </c>
      <c r="P15" s="50" t="s">
        <v>1484</v>
      </c>
      <c r="Q15" s="50" t="s">
        <v>1485</v>
      </c>
      <c r="R15" s="46">
        <f>_xll.BDH(P15,$B$4,$B$3,$B$3)</f>
        <v>0.65458000000000005</v>
      </c>
      <c r="S15" s="46">
        <f>_xll.BDH(Q15,$B$4,$B$3,$B$3)</f>
        <v>0.99987300000000001</v>
      </c>
      <c r="T15" s="52">
        <f>DF_ZC2(Date!$E$3,O15,S15,"Taux actuariels","actual/actual")</f>
        <v>6.6497493303441235E-3</v>
      </c>
      <c r="V15" s="46" t="s">
        <v>157</v>
      </c>
      <c r="W15" s="46" t="s">
        <v>134</v>
      </c>
      <c r="X15" s="46" t="s">
        <v>6362</v>
      </c>
      <c r="Y15" s="47" t="s">
        <v>6363</v>
      </c>
      <c r="Z15" s="47">
        <v>42781</v>
      </c>
      <c r="AA15" s="47">
        <v>42872</v>
      </c>
      <c r="AB15" s="48">
        <v>1.0097100000000001</v>
      </c>
      <c r="AC15" s="48">
        <v>1.0097100000000001</v>
      </c>
      <c r="AD15" s="46" t="s">
        <v>124</v>
      </c>
      <c r="AE15" s="49">
        <f t="shared" si="1"/>
        <v>1.0097100000000001E-2</v>
      </c>
      <c r="AG15" s="50" t="s">
        <v>150</v>
      </c>
      <c r="AH15" s="51">
        <f>IFERROR(IF(RIGHT(AG15, 1) = "D", WORKDAY($B$3, INT(LEFT(AG15, LEN(AG15)-1))),
                     IF(RIGHT(AG15, 1) = "W",Business_Day($B$3 + 7 * INT(LEFT(AG15, LEN(AG15)-1)), "modified_following"),
                     IF(RIGHT(AG15, 1) = "M",Business_Day(EDATE($B$3,  INT(LEFT(AG15, LEN(AG15)-1))), "modified_following"),
                     IF(RIGHT(AG15, 1) = "Y",Business_Day(EDATE($B$3,  12 * INT(LEFT(AG15, LEN(AG15)-1))), "modified_following"),IF(RIGHT(AG15, 1) = "Q",Business_Day(EDATE($B$3,  3*INT(LEFT(AG15, LEN(AG15)-1))), "modified_following"),
                    Business_Day(EDATE($B$3,  12 * INT(LEFT(AG15, FIND("Y", AG15)-1)) + INT(RIGHT(AG15, LEN(AG15) - FIND("Y", AG15)))), "modified_following") ))))), "")</f>
        <v>42741</v>
      </c>
      <c r="AI15" s="50" t="s">
        <v>1486</v>
      </c>
      <c r="AJ15" s="50" t="s">
        <v>1487</v>
      </c>
      <c r="AK15" s="46">
        <f>_xll.BDH(AI15,$B$4,$B$3,$B$3)</f>
        <v>0.72333000000000003</v>
      </c>
      <c r="AL15" s="46">
        <f>_xll.BDH(AJ15,$B$4,$B$3,$B$3)</f>
        <v>0.99985999999999997</v>
      </c>
      <c r="AM15" s="52">
        <f>DF_ZC2(Date!$E$3,AH15,AL15,"Taux actuariels","actual/actual")</f>
        <v>7.3329700784396934E-3</v>
      </c>
      <c r="AO15" s="51">
        <v>42872</v>
      </c>
      <c r="AP15" s="75">
        <v>1.005319685760897E-2</v>
      </c>
      <c r="AR15" s="51">
        <v>42872</v>
      </c>
      <c r="AS15" s="75">
        <v>1.005319685760897E-2</v>
      </c>
      <c r="BH15" s="51">
        <v>42741</v>
      </c>
      <c r="BI15" s="52">
        <v>2.2522453525102737E-2</v>
      </c>
      <c r="BJ15">
        <f>interpol_lin_excel($O$13:$O$104,$T$13:$T$104,BH15)</f>
        <v>6.6497493303441235E-3</v>
      </c>
      <c r="BK15" s="51">
        <v>42872</v>
      </c>
      <c r="BL15" s="75">
        <v>1.005319685760897E-2</v>
      </c>
      <c r="BZ15" s="51">
        <v>42741</v>
      </c>
      <c r="CA15" s="75">
        <v>2.2255712649012604E-2</v>
      </c>
      <c r="CC15" s="51">
        <v>42872</v>
      </c>
      <c r="CD15" s="75">
        <v>1.005319685760897E-2</v>
      </c>
    </row>
    <row r="16" spans="1:119" ht="14.45" x14ac:dyDescent="0.3">
      <c r="C16" s="46" t="s">
        <v>1488</v>
      </c>
      <c r="D16" s="46" t="s">
        <v>121</v>
      </c>
      <c r="E16" s="46" t="s">
        <v>1489</v>
      </c>
      <c r="F16" s="47" t="s">
        <v>1490</v>
      </c>
      <c r="G16" s="47">
        <v>42739</v>
      </c>
      <c r="H16" s="47">
        <v>42760</v>
      </c>
      <c r="I16" s="48">
        <v>0.64149</v>
      </c>
      <c r="J16" s="48">
        <v>0.65651000000000004</v>
      </c>
      <c r="K16" s="46" t="s">
        <v>124</v>
      </c>
      <c r="L16" s="49">
        <f t="shared" si="0"/>
        <v>6.4900000000000001E-3</v>
      </c>
      <c r="N16" s="50" t="s">
        <v>169</v>
      </c>
      <c r="O16" s="51">
        <f>IFERROR(IF(RIGHT(N16, 1) = "D", WORKDAY($B$3, INT(LEFT(N16, LEN(N16)-1))),
                     IF(RIGHT(N16, 1) = "W",Business_Day($B$3 + 7 * INT(LEFT(N16, LEN(N16)-1)), "modified_following"),
                     IF(RIGHT(N16, 1) = "M",Business_Day(EDATE($B$3,  INT(LEFT(N16, LEN(N16)-1))), "modified_following"),
                     IF(RIGHT(N16, 1) = "Y",Business_Day(EDATE($B$3,  12 * INT(LEFT(N16, LEN(N16)-1))), "modified_following"),IF(RIGHT(N16, 1) = "Q",Business_Day(EDATE($B$3,  3*INT(LEFT(N16, LEN(N16)-1))), "modified_following"),
                    Business_Day(EDATE($B$3,  12 * INT(LEFT(N16, FIND("Y", N16)-1)) + INT(RIGHT(N16, LEN(N16) - FIND("Y", N16)))), "modified_following") ))))), "")</f>
        <v>42748</v>
      </c>
      <c r="P16" s="50" t="s">
        <v>1491</v>
      </c>
      <c r="Q16" s="50" t="s">
        <v>1492</v>
      </c>
      <c r="R16" s="46">
        <f>_xll.BDH(P16,$B$4,$B$3,$B$3)</f>
        <v>0.65454000000000001</v>
      </c>
      <c r="S16" s="46">
        <f>_xll.BDH(Q16,$B$4,$B$3,$B$3)</f>
        <v>0.99974600000000002</v>
      </c>
      <c r="T16" s="52">
        <f>DF_ZC2(Date!$E$3,O16,S16,"Taux actuariels","actual/actual")</f>
        <v>6.6475677497441765E-3</v>
      </c>
      <c r="V16" s="46" t="s">
        <v>177</v>
      </c>
      <c r="W16" s="46" t="s">
        <v>134</v>
      </c>
      <c r="X16" s="46" t="s">
        <v>1518</v>
      </c>
      <c r="Y16" s="47" t="s">
        <v>1519</v>
      </c>
      <c r="Z16" s="47">
        <v>42809</v>
      </c>
      <c r="AA16" s="47">
        <v>42907</v>
      </c>
      <c r="AB16" s="48">
        <v>1.0394300000000001</v>
      </c>
      <c r="AC16" s="48">
        <v>1.0394300000000001</v>
      </c>
      <c r="AD16" s="46" t="s">
        <v>124</v>
      </c>
      <c r="AE16" s="49">
        <f t="shared" si="1"/>
        <v>1.03943E-2</v>
      </c>
      <c r="AG16" s="50" t="s">
        <v>169</v>
      </c>
      <c r="AH16" s="51">
        <f>IFERROR(IF(RIGHT(AG16, 1) = "D", WORKDAY($B$3, INT(LEFT(AG16, LEN(AG16)-1))),
                     IF(RIGHT(AG16, 1) = "W",Business_Day($B$3 + 7 * INT(LEFT(AG16, LEN(AG16)-1)), "modified_following"),
                     IF(RIGHT(AG16, 1) = "M",Business_Day(EDATE($B$3,  INT(LEFT(AG16, LEN(AG16)-1))), "modified_following"),
                     IF(RIGHT(AG16, 1) = "Y",Business_Day(EDATE($B$3,  12 * INT(LEFT(AG16, LEN(AG16)-1))), "modified_following"),IF(RIGHT(AG16, 1) = "Q",Business_Day(EDATE($B$3,  3*INT(LEFT(AG16, LEN(AG16)-1))), "modified_following"),
                    Business_Day(EDATE($B$3,  12 * INT(LEFT(AG16, FIND("Y", AG16)-1)) + INT(RIGHT(AG16, LEN(AG16) - FIND("Y", AG16)))), "modified_following") ))))), "")</f>
        <v>42748</v>
      </c>
      <c r="AI16" s="50" t="s">
        <v>1493</v>
      </c>
      <c r="AJ16" s="50" t="s">
        <v>1494</v>
      </c>
      <c r="AK16" s="46">
        <f>_xll.BDH(AI16,$B$4,$B$3,$B$3)</f>
        <v>0.73634999999999995</v>
      </c>
      <c r="AL16" s="46">
        <f>_xll.BDH(AJ16,$B$4,$B$3,$B$3)</f>
        <v>0.99971399999999999</v>
      </c>
      <c r="AM16" s="52">
        <f>DF_ZC2(Date!$E$3,AH16,AL16,"Taux actuariels","actual/actual")</f>
        <v>7.4883051608967133E-3</v>
      </c>
      <c r="AO16" s="51">
        <v>42907</v>
      </c>
      <c r="AP16" s="75">
        <v>1.0205442509611196E-2</v>
      </c>
      <c r="AR16" s="51">
        <v>42907</v>
      </c>
      <c r="AS16" s="75">
        <v>1.0205442509611196E-2</v>
      </c>
      <c r="BH16" s="51">
        <v>42748</v>
      </c>
      <c r="BI16" s="52">
        <v>1.9403273282587286E-2</v>
      </c>
      <c r="BJ16">
        <f>interpol_lin_excel($O$13:$O$104,$T$13:$T$104,BH16)</f>
        <v>6.6475677497441765E-3</v>
      </c>
      <c r="BK16" s="51">
        <v>42907</v>
      </c>
      <c r="BL16" s="75">
        <v>1.0205442509611196E-2</v>
      </c>
      <c r="BQ16" s="25" t="s">
        <v>189</v>
      </c>
      <c r="BR16" s="59">
        <v>1.0000000000000001E-9</v>
      </c>
      <c r="BZ16" s="51">
        <v>42748</v>
      </c>
      <c r="CA16" s="75">
        <v>1.9164045876634006E-2</v>
      </c>
      <c r="CC16" s="51">
        <v>42907</v>
      </c>
      <c r="CD16" s="75">
        <v>1.0205442509611196E-2</v>
      </c>
      <c r="CJ16" s="25" t="s">
        <v>189</v>
      </c>
      <c r="CK16" s="59">
        <v>1.0000000000000001E-9</v>
      </c>
    </row>
    <row r="17" spans="3:89" ht="14.45" x14ac:dyDescent="0.3">
      <c r="C17" s="46" t="s">
        <v>102</v>
      </c>
      <c r="D17" s="46" t="s">
        <v>121</v>
      </c>
      <c r="E17" s="46" t="s">
        <v>1495</v>
      </c>
      <c r="F17" s="47" t="s">
        <v>1496</v>
      </c>
      <c r="G17" s="47">
        <v>42739</v>
      </c>
      <c r="H17" s="47">
        <v>42772</v>
      </c>
      <c r="I17" s="48">
        <v>0.64863999999999999</v>
      </c>
      <c r="J17" s="48">
        <v>0.65736000000000006</v>
      </c>
      <c r="K17" s="46" t="s">
        <v>124</v>
      </c>
      <c r="L17" s="49">
        <f t="shared" si="0"/>
        <v>6.5300000000000002E-3</v>
      </c>
      <c r="N17" s="50" t="s">
        <v>192</v>
      </c>
      <c r="O17" s="51">
        <f>IFERROR(IF(RIGHT(N17, 1) = "D", WORKDAY($B$3, INT(LEFT(N17, LEN(N17)-1))),
                     IF(RIGHT(N17, 1) = "W",Business_Day($B$3 + 7 * INT(LEFT(N17, LEN(N17)-1)), "modified_following"),
                     IF(RIGHT(N17, 1) = "M",Business_Day(EDATE($B$3,  INT(LEFT(N17, LEN(N17)-1))), "modified_following"),
                     IF(RIGHT(N17, 1) = "Y",Business_Day(EDATE($B$3,  12 * INT(LEFT(N17, LEN(N17)-1))), "modified_following"),IF(RIGHT(N17, 1) = "Q",Business_Day(EDATE($B$3,  3*INT(LEFT(N17, LEN(N17)-1))), "modified_following"),
                    Business_Day(EDATE($B$3,  12 * INT(LEFT(N17, FIND("Y", N17)-1)) + INT(RIGHT(N17, LEN(N17) - FIND("Y", N17)))), "modified_following") ))))), "")</f>
        <v>42765</v>
      </c>
      <c r="P17" s="50" t="s">
        <v>1497</v>
      </c>
      <c r="Q17" s="50" t="s">
        <v>1498</v>
      </c>
      <c r="R17" s="46">
        <f>_xll.BDH(P17,$B$4,$B$3,$B$3)</f>
        <v>0.65493000000000001</v>
      </c>
      <c r="S17" s="46">
        <f>_xll.BDH(Q17,$B$4,$B$3,$B$3)</f>
        <v>0.99940200000000001</v>
      </c>
      <c r="T17" s="52">
        <f>DF_ZC2(Date!$E$3,O17,S17,"Taux actuariels","actual/actual")</f>
        <v>7.0691851105251224E-3</v>
      </c>
      <c r="V17" s="46" t="s">
        <v>200</v>
      </c>
      <c r="W17" s="46" t="s">
        <v>134</v>
      </c>
      <c r="X17" s="46" t="s">
        <v>6364</v>
      </c>
      <c r="Y17" s="47" t="s">
        <v>6365</v>
      </c>
      <c r="Z17" s="47">
        <v>42843</v>
      </c>
      <c r="AA17" s="47">
        <v>42935</v>
      </c>
      <c r="AB17" s="48">
        <v>1.08908</v>
      </c>
      <c r="AC17" s="48">
        <v>1.08908</v>
      </c>
      <c r="AD17" s="46" t="s">
        <v>124</v>
      </c>
      <c r="AE17" s="49">
        <f t="shared" si="1"/>
        <v>1.0890800000000001E-2</v>
      </c>
      <c r="AG17" s="50" t="s">
        <v>192</v>
      </c>
      <c r="AH17" s="51">
        <f>IFERROR(IF(RIGHT(AG17, 1) = "D", WORKDAY($B$3, INT(LEFT(AG17, LEN(AG17)-1))),
                     IF(RIGHT(AG17, 1) = "W",Business_Day($B$3 + 7 * INT(LEFT(AG17, LEN(AG17)-1)), "modified_following"),
                     IF(RIGHT(AG17, 1) = "M",Business_Day(EDATE($B$3,  INT(LEFT(AG17, LEN(AG17)-1))), "modified_following"),
                     IF(RIGHT(AG17, 1) = "Y",Business_Day(EDATE($B$3,  12 * INT(LEFT(AG17, LEN(AG17)-1))), "modified_following"),IF(RIGHT(AG17, 1) = "Q",Business_Day(EDATE($B$3,  3*INT(LEFT(AG17, LEN(AG17)-1))), "modified_following"),
                    Business_Day(EDATE($B$3,  12 * INT(LEFT(AG17, FIND("Y", AG17)-1)) + INT(RIGHT(AG17, LEN(AG17) - FIND("Y", AG17)))), "modified_following") ))))), "")</f>
        <v>42765</v>
      </c>
      <c r="AI17" s="50" t="s">
        <v>1499</v>
      </c>
      <c r="AJ17" s="50" t="s">
        <v>1500</v>
      </c>
      <c r="AK17" s="46">
        <f>_xll.BDH(AI17,$B$4,$B$3,$B$3)</f>
        <v>0.77166999999999997</v>
      </c>
      <c r="AL17" s="46">
        <f>_xll.BDH(AJ17,$B$4,$B$3,$B$3)</f>
        <v>0.99929299999999999</v>
      </c>
      <c r="AM17" s="52">
        <f>DF_ZC2(Date!$E$3,AH17,AL17,"Taux actuariels","actual/actual")</f>
        <v>8.3635477004906367E-3</v>
      </c>
      <c r="AO17" s="51">
        <v>42935</v>
      </c>
      <c r="AP17" s="75">
        <v>1.0424729279010947E-2</v>
      </c>
      <c r="AR17" s="51">
        <v>42935</v>
      </c>
      <c r="AS17" s="75">
        <v>1.0424729279010947E-2</v>
      </c>
      <c r="BH17" s="51">
        <v>42765</v>
      </c>
      <c r="BI17" s="52">
        <v>1.6142870886740157E-2</v>
      </c>
      <c r="BJ17">
        <f>interpol_lin_excel($O$13:$O$104,$T$13:$T$104,BH17)</f>
        <v>7.0691851105251224E-3</v>
      </c>
      <c r="BK17" s="51">
        <v>42935</v>
      </c>
      <c r="BL17" s="75">
        <v>1.0424729279010947E-2</v>
      </c>
      <c r="BQ17" s="25" t="s">
        <v>210</v>
      </c>
      <c r="BR17" s="59">
        <v>1E-10</v>
      </c>
      <c r="BZ17" s="51">
        <v>42765</v>
      </c>
      <c r="CA17" s="75">
        <v>1.5939525646704311E-2</v>
      </c>
      <c r="CC17" s="51">
        <v>42935</v>
      </c>
      <c r="CD17" s="75">
        <v>1.0424729279010947E-2</v>
      </c>
      <c r="CJ17" s="25" t="s">
        <v>210</v>
      </c>
      <c r="CK17" s="59">
        <v>1E-10</v>
      </c>
    </row>
    <row r="18" spans="3:89" ht="14.45" x14ac:dyDescent="0.3">
      <c r="C18" s="46" t="s">
        <v>128</v>
      </c>
      <c r="D18" s="46" t="s">
        <v>121</v>
      </c>
      <c r="E18" s="46" t="s">
        <v>1501</v>
      </c>
      <c r="F18" s="47" t="s">
        <v>1502</v>
      </c>
      <c r="G18" s="47">
        <v>42739</v>
      </c>
      <c r="H18" s="47">
        <v>42800</v>
      </c>
      <c r="I18" s="48">
        <v>0.64898</v>
      </c>
      <c r="J18" s="48">
        <v>0.65702000000000005</v>
      </c>
      <c r="K18" s="46" t="s">
        <v>124</v>
      </c>
      <c r="L18" s="49">
        <f t="shared" si="0"/>
        <v>6.5300000000000002E-3</v>
      </c>
      <c r="N18" s="50" t="s">
        <v>213</v>
      </c>
      <c r="O18" s="51">
        <f>IFERROR(IF(RIGHT(N18, 1) = "D", WORKDAY($B$3, INT(LEFT(N18, LEN(N18)-1))),
                     IF(RIGHT(N18, 1) = "W",Business_Day($B$3 + 7 * INT(LEFT(N18, LEN(N18)-1)), "modified_following"),
                     IF(RIGHT(N18, 1) = "M",Business_Day(EDATE($B$3,  INT(LEFT(N18, LEN(N18)-1))), "modified_following"),
                     IF(RIGHT(N18, 1) = "Y",Business_Day(EDATE($B$3,  12 * INT(LEFT(N18, LEN(N18)-1))), "modified_following"),IF(RIGHT(N18, 1) = "Q",Business_Day(EDATE($B$3,  3*INT(LEFT(N18, LEN(N18)-1))), "modified_following"),
                    Business_Day(EDATE($B$3,  12 * INT(LEFT(N18, FIND("Y", N18)-1)) + INT(RIGHT(N18, LEN(N18) - FIND("Y", N18)))), "modified_following") ))))), "")</f>
        <v>42794</v>
      </c>
      <c r="P18" s="50" t="s">
        <v>1503</v>
      </c>
      <c r="Q18" s="50" t="s">
        <v>1504</v>
      </c>
      <c r="R18" s="46">
        <f>_xll.BDH(P18,$B$4,$B$3,$B$3)</f>
        <v>0.65476000000000001</v>
      </c>
      <c r="S18" s="46">
        <f>_xll.BDH(Q18,$B$4,$B$3,$B$3)</f>
        <v>0.99889499999999998</v>
      </c>
      <c r="T18" s="52">
        <f>DF_ZC2(Date!$E$3,O18,S18,"Taux actuariels","actual/actual")</f>
        <v>6.7490857496466106E-3</v>
      </c>
      <c r="V18" s="46" t="s">
        <v>220</v>
      </c>
      <c r="W18" s="46" t="s">
        <v>134</v>
      </c>
      <c r="X18" s="46" t="s">
        <v>6366</v>
      </c>
      <c r="Y18" s="47" t="s">
        <v>6367</v>
      </c>
      <c r="Z18" s="47">
        <v>42872</v>
      </c>
      <c r="AA18" s="47">
        <v>42963</v>
      </c>
      <c r="AB18" s="48">
        <v>1.14872</v>
      </c>
      <c r="AC18" s="48">
        <v>1.14872</v>
      </c>
      <c r="AD18" s="46" t="s">
        <v>124</v>
      </c>
      <c r="AE18" s="49">
        <f t="shared" si="1"/>
        <v>1.1487199999999999E-2</v>
      </c>
      <c r="AG18" s="50" t="s">
        <v>213</v>
      </c>
      <c r="AH18" s="51">
        <f>IFERROR(IF(RIGHT(AG18, 1) = "D", WORKDAY($B$3, INT(LEFT(AG18, LEN(AG18)-1))),
                     IF(RIGHT(AG18, 1) = "W",Business_Day($B$3 + 7 * INT(LEFT(AG18, LEN(AG18)-1)), "modified_following"),
                     IF(RIGHT(AG18, 1) = "M",Business_Day(EDATE($B$3,  INT(LEFT(AG18, LEN(AG18)-1))), "modified_following"),
                     IF(RIGHT(AG18, 1) = "Y",Business_Day(EDATE($B$3,  12 * INT(LEFT(AG18, LEN(AG18)-1))), "modified_following"),IF(RIGHT(AG18, 1) = "Q",Business_Day(EDATE($B$3,  3*INT(LEFT(AG18, LEN(AG18)-1))), "modified_following"),
                    Business_Day(EDATE($B$3,  12 * INT(LEFT(AG18, FIND("Y", AG18)-1)) + INT(RIGHT(AG18, LEN(AG18) - FIND("Y", AG18)))), "modified_following") ))))), "")</f>
        <v>42794</v>
      </c>
      <c r="AI18" s="50" t="s">
        <v>1505</v>
      </c>
      <c r="AJ18" s="50" t="s">
        <v>1506</v>
      </c>
      <c r="AK18" s="46">
        <f>_xll.BDH(AI18,$B$4,$B$3,$B$3)</f>
        <v>0.81943999999999995</v>
      </c>
      <c r="AL18" s="46">
        <f>_xll.BDH(AJ18,$B$4,$B$3,$B$3)</f>
        <v>0.998614</v>
      </c>
      <c r="AM18" s="52">
        <f>DF_ZC2(Date!$E$3,AH18,AL18,"Taux actuariels","actual/actual")</f>
        <v>8.4738181880454899E-3</v>
      </c>
      <c r="AO18" s="51">
        <v>42963</v>
      </c>
      <c r="AP18" s="75">
        <v>1.0647729856491095E-2</v>
      </c>
      <c r="AR18" s="51">
        <v>42963</v>
      </c>
      <c r="AS18" s="75">
        <v>1.0647729856491095E-2</v>
      </c>
      <c r="BH18" s="51">
        <v>42794</v>
      </c>
      <c r="BI18" s="52">
        <v>1.4545159658194917E-2</v>
      </c>
      <c r="BJ18">
        <f>interpol_lin_excel($O$13:$O$104,$T$13:$T$104,BH18)</f>
        <v>6.7490857496466106E-3</v>
      </c>
      <c r="BK18" s="51">
        <v>42963</v>
      </c>
      <c r="BL18" s="75">
        <v>1.0647729856491095E-2</v>
      </c>
      <c r="BQ18"/>
      <c r="BZ18" s="51">
        <v>42794</v>
      </c>
      <c r="CA18" s="75">
        <v>1.4643867045330605E-2</v>
      </c>
      <c r="CC18" s="51">
        <v>42963</v>
      </c>
      <c r="CD18" s="75">
        <v>1.0647729856491095E-2</v>
      </c>
    </row>
    <row r="19" spans="3:89" ht="14.45" x14ac:dyDescent="0.3">
      <c r="C19" s="46" t="s">
        <v>107</v>
      </c>
      <c r="D19" s="46" t="s">
        <v>121</v>
      </c>
      <c r="E19" s="46" t="s">
        <v>1507</v>
      </c>
      <c r="F19" s="47" t="s">
        <v>1508</v>
      </c>
      <c r="G19" s="47">
        <v>42739</v>
      </c>
      <c r="H19" s="47">
        <v>42829</v>
      </c>
      <c r="I19" s="48">
        <v>0.66108</v>
      </c>
      <c r="J19" s="48">
        <v>0.66891999999999996</v>
      </c>
      <c r="K19" s="46" t="s">
        <v>124</v>
      </c>
      <c r="L19" s="49">
        <f t="shared" si="0"/>
        <v>6.6500000000000005E-3</v>
      </c>
      <c r="N19" s="50" t="s">
        <v>232</v>
      </c>
      <c r="O19" s="51">
        <f>IFERROR(IF(RIGHT(N19, 1) = "D", WORKDAY($B$3, INT(LEFT(N19, LEN(N19)-1))),
                     IF(RIGHT(N19, 1) = "W",Business_Day($B$3 + 7 * INT(LEFT(N19, LEN(N19)-1)), "modified_following"),
                     IF(RIGHT(N19, 1) = "M",Business_Day(EDATE($B$3,  INT(LEFT(N19, LEN(N19)-1))), "modified_following"),
                     IF(RIGHT(N19, 1) = "Y",Business_Day(EDATE($B$3,  12 * INT(LEFT(N19, LEN(N19)-1))), "modified_following"),IF(RIGHT(N19, 1) = "Q",Business_Day(EDATE($B$3,  3*INT(LEFT(N19, LEN(N19)-1))), "modified_following"),
                    Business_Day(EDATE($B$3,  12 * INT(LEFT(N19, FIND("Y", N19)-1)) + INT(RIGHT(N19, LEN(N19) - FIND("Y", N19)))), "modified_following") ))))), "")</f>
        <v>42824</v>
      </c>
      <c r="P19" s="50" t="s">
        <v>1509</v>
      </c>
      <c r="Q19" s="50" t="s">
        <v>1510</v>
      </c>
      <c r="R19" s="46">
        <f>_xll.BDH(P19,$B$4,$B$3,$B$3)</f>
        <v>0.66664999999999996</v>
      </c>
      <c r="S19" s="46">
        <f>_xll.BDH(Q19,$B$4,$B$3,$B$3)</f>
        <v>0.99834000000000001</v>
      </c>
      <c r="T19" s="52">
        <f>DF_ZC2(Date!$E$3,O19,S19,"Taux actuariels","actual/actual")</f>
        <v>6.7609781952984171E-3</v>
      </c>
      <c r="V19" s="46" t="s">
        <v>240</v>
      </c>
      <c r="W19" s="46" t="s">
        <v>134</v>
      </c>
      <c r="X19" s="46" t="s">
        <v>1526</v>
      </c>
      <c r="Y19" s="47" t="s">
        <v>1527</v>
      </c>
      <c r="Z19" s="47">
        <v>42907</v>
      </c>
      <c r="AA19" s="47">
        <v>42998</v>
      </c>
      <c r="AB19" s="48">
        <v>1.2032099999999999</v>
      </c>
      <c r="AC19" s="48">
        <v>1.2032099999999999</v>
      </c>
      <c r="AD19" s="46" t="s">
        <v>124</v>
      </c>
      <c r="AE19" s="49">
        <f t="shared" si="1"/>
        <v>1.2032099999999999E-2</v>
      </c>
      <c r="AG19" s="50" t="s">
        <v>232</v>
      </c>
      <c r="AH19" s="51">
        <f>IFERROR(IF(RIGHT(AG19, 1) = "D", WORKDAY($B$3, INT(LEFT(AG19, LEN(AG19)-1))),
                     IF(RIGHT(AG19, 1) = "W",Business_Day($B$3 + 7 * INT(LEFT(AG19, LEN(AG19)-1)), "modified_following"),
                     IF(RIGHT(AG19, 1) = "M",Business_Day(EDATE($B$3,  INT(LEFT(AG19, LEN(AG19)-1))), "modified_following"),
                     IF(RIGHT(AG19, 1) = "Y",Business_Day(EDATE($B$3,  12 * INT(LEFT(AG19, LEN(AG19)-1))), "modified_following"),IF(RIGHT(AG19, 1) = "Q",Business_Day(EDATE($B$3,  3*INT(LEFT(AG19, LEN(AG19)-1))), "modified_following"),
                    Business_Day(EDATE($B$3,  12 * INT(LEFT(AG19, FIND("Y", AG19)-1)) + INT(RIGHT(AG19, LEN(AG19) - FIND("Y", AG19)))), "modified_following") ))))), "")</f>
        <v>42824</v>
      </c>
      <c r="AI19" s="50" t="s">
        <v>1511</v>
      </c>
      <c r="AJ19" s="50" t="s">
        <v>1512</v>
      </c>
      <c r="AK19" s="46">
        <f>_xll.BDH(AI19,$B$4,$B$3,$B$3)</f>
        <v>0.99789000000000005</v>
      </c>
      <c r="AL19" s="46">
        <f>_xll.BDH(AJ19,$B$4,$B$3,$B$3)</f>
        <v>0.99751199999999995</v>
      </c>
      <c r="AM19" s="52">
        <f>DF_ZC2(Date!$E$3,AH19,AL19,"Taux actuariels","actual/actual")</f>
        <v>1.0154620520823832E-2</v>
      </c>
      <c r="AO19" s="51">
        <v>42998</v>
      </c>
      <c r="AP19" s="75">
        <v>1.0857587773710264E-2</v>
      </c>
      <c r="AR19" s="51">
        <v>42998</v>
      </c>
      <c r="AS19" s="75">
        <v>1.0857587773710264E-2</v>
      </c>
      <c r="BH19" s="51">
        <v>42824</v>
      </c>
      <c r="BI19" s="52">
        <v>1.5774201835039747E-2</v>
      </c>
      <c r="BJ19">
        <f>interpol_lin_excel($O$13:$O$104,$T$13:$T$104,BH19)</f>
        <v>6.7609781952984171E-3</v>
      </c>
      <c r="BK19" s="51">
        <v>42998</v>
      </c>
      <c r="BL19" s="75">
        <v>1.0857587773710264E-2</v>
      </c>
      <c r="BQ19" t="s">
        <v>253</v>
      </c>
      <c r="BR19" s="25" t="s">
        <v>1513</v>
      </c>
      <c r="BZ19" s="51">
        <v>42824</v>
      </c>
      <c r="CA19" s="75">
        <v>1.6062387202814055E-2</v>
      </c>
      <c r="CC19" s="51">
        <v>42998</v>
      </c>
      <c r="CD19" s="75">
        <v>1.0857587773710264E-2</v>
      </c>
      <c r="CJ19" t="s">
        <v>253</v>
      </c>
      <c r="CK19" s="25" t="s">
        <v>1513</v>
      </c>
    </row>
    <row r="20" spans="3:89" ht="14.45" x14ac:dyDescent="0.3">
      <c r="C20" s="46" t="s">
        <v>172</v>
      </c>
      <c r="D20" s="46" t="s">
        <v>121</v>
      </c>
      <c r="E20" s="46" t="s">
        <v>1514</v>
      </c>
      <c r="F20" s="47" t="s">
        <v>1515</v>
      </c>
      <c r="G20" s="47">
        <v>42739</v>
      </c>
      <c r="H20" s="47">
        <v>42859</v>
      </c>
      <c r="I20" s="48">
        <v>0.67710000000000004</v>
      </c>
      <c r="J20" s="48">
        <v>0.68489999999999995</v>
      </c>
      <c r="K20" s="46" t="s">
        <v>124</v>
      </c>
      <c r="L20" s="49">
        <f t="shared" si="0"/>
        <v>6.8100000000000001E-3</v>
      </c>
      <c r="N20" s="50" t="s">
        <v>257</v>
      </c>
      <c r="O20" s="51">
        <f>IFERROR(IF(RIGHT(N20, 1) = "D", WORKDAY($B$3, INT(LEFT(N20, LEN(N20)-1))),
                     IF(RIGHT(N20, 1) = "W",Business_Day($B$3 + 7 * INT(LEFT(N20, LEN(N20)-1)), "modified_following"),
                     IF(RIGHT(N20, 1) = "M",Business_Day(EDATE($B$3,  INT(LEFT(N20, LEN(N20)-1))), "modified_following"),
                     IF(RIGHT(N20, 1) = "Y",Business_Day(EDATE($B$3,  12 * INT(LEFT(N20, LEN(N20)-1))), "modified_following"),IF(RIGHT(N20, 1) = "Q",Business_Day(EDATE($B$3,  3*INT(LEFT(N20, LEN(N20)-1))), "modified_following"),
                    Business_Day(EDATE($B$3,  12 * INT(LEFT(N20, FIND("Y", N20)-1)) + INT(RIGHT(N20, LEN(N20) - FIND("Y", N20)))), "modified_following") ))))), "")</f>
        <v>42853</v>
      </c>
      <c r="P20" s="50" t="s">
        <v>1516</v>
      </c>
      <c r="Q20" s="50" t="s">
        <v>1517</v>
      </c>
      <c r="R20" s="46">
        <f>_xll.BDH(P20,$B$4,$B$3,$B$3)</f>
        <v>0.68252000000000002</v>
      </c>
      <c r="S20" s="46">
        <f>_xll.BDH(Q20,$B$4,$B$3,$B$3)</f>
        <v>0.99773500000000004</v>
      </c>
      <c r="T20" s="52">
        <f>DF_ZC2(Date!$E$3,O20,S20,"Taux actuariels","actual/actual")</f>
        <v>6.9797134329727673E-3</v>
      </c>
      <c r="V20" s="46" t="s">
        <v>265</v>
      </c>
      <c r="W20" s="46" t="s">
        <v>134</v>
      </c>
      <c r="X20" s="46" t="s">
        <v>1534</v>
      </c>
      <c r="Y20" s="47" t="s">
        <v>1535</v>
      </c>
      <c r="Z20" s="47">
        <v>42998</v>
      </c>
      <c r="AA20" s="47">
        <v>43089</v>
      </c>
      <c r="AB20" s="48">
        <v>1.35155</v>
      </c>
      <c r="AC20" s="48">
        <v>1.35155</v>
      </c>
      <c r="AD20" s="46" t="s">
        <v>124</v>
      </c>
      <c r="AE20" s="49">
        <f t="shared" si="1"/>
        <v>1.35155E-2</v>
      </c>
      <c r="AG20" s="50" t="s">
        <v>257</v>
      </c>
      <c r="AH20" s="51">
        <f>IFERROR(IF(RIGHT(AG20, 1) = "D", WORKDAY($B$3, INT(LEFT(AG20, LEN(AG20)-1))),
                     IF(RIGHT(AG20, 1) = "W",Business_Day($B$3 + 7 * INT(LEFT(AG20, LEN(AG20)-1)), "modified_following"),
                     IF(RIGHT(AG20, 1) = "M",Business_Day(EDATE($B$3,  INT(LEFT(AG20, LEN(AG20)-1))), "modified_following"),
                     IF(RIGHT(AG20, 1) = "Y",Business_Day(EDATE($B$3,  12 * INT(LEFT(AG20, LEN(AG20)-1))), "modified_following"),IF(RIGHT(AG20, 1) = "Q",Business_Day(EDATE($B$3,  3*INT(LEFT(AG20, LEN(AG20)-1))), "modified_following"),
                    Business_Day(EDATE($B$3,  12 * INT(LEFT(AG20, FIND("Y", AG20)-1)) + INT(RIGHT(AG20, LEN(AG20) - FIND("Y", AG20)))), "modified_following") ))))), "")</f>
        <v>42853</v>
      </c>
      <c r="AI20" s="50" t="s">
        <v>1520</v>
      </c>
      <c r="AJ20" s="50" t="s">
        <v>1521</v>
      </c>
      <c r="AK20" s="46">
        <f>_xll.BDH(AI20,$B$4,$B$3,$B$3)</f>
        <v>1.00851</v>
      </c>
      <c r="AL20" s="46">
        <f>_xll.BDH(AJ20,$B$4,$B$3,$B$3)</f>
        <v>0.99665300000000001</v>
      </c>
      <c r="AM20" s="52">
        <f>DF_ZC2(Date!$E$3,AH20,AL20,"Taux actuariels","actual/actual")</f>
        <v>1.033675818684876E-2</v>
      </c>
      <c r="AO20" s="51">
        <v>43089</v>
      </c>
      <c r="AP20" s="75">
        <v>1.1555745329294709E-2</v>
      </c>
      <c r="AR20" s="51">
        <v>43089</v>
      </c>
      <c r="AS20" s="75">
        <v>1.1555745329294709E-2</v>
      </c>
      <c r="BH20" s="51">
        <v>42853</v>
      </c>
      <c r="BI20" s="52">
        <v>1.5370802743853051E-2</v>
      </c>
      <c r="BJ20">
        <f>interpol_lin_excel($O$13:$O$104,$T$13:$T$104,BH20)</f>
        <v>6.9797134329727673E-3</v>
      </c>
      <c r="BK20" s="51">
        <v>43089</v>
      </c>
      <c r="BL20" s="75">
        <v>1.1555745329294709E-2</v>
      </c>
      <c r="BQ20"/>
      <c r="BZ20" s="51">
        <v>42853</v>
      </c>
      <c r="CA20" s="75">
        <v>1.6008803062374843E-2</v>
      </c>
      <c r="CC20" s="51">
        <v>43089</v>
      </c>
      <c r="CD20" s="75">
        <v>1.1555745329294709E-2</v>
      </c>
    </row>
    <row r="21" spans="3:89" ht="14.45" x14ac:dyDescent="0.3">
      <c r="C21" s="46" t="s">
        <v>195</v>
      </c>
      <c r="D21" s="46" t="s">
        <v>121</v>
      </c>
      <c r="E21" s="46" t="s">
        <v>1522</v>
      </c>
      <c r="F21" s="47" t="s">
        <v>1523</v>
      </c>
      <c r="G21" s="47">
        <v>42739</v>
      </c>
      <c r="H21" s="47">
        <v>42891</v>
      </c>
      <c r="I21" s="48">
        <v>0.68840000000000001</v>
      </c>
      <c r="J21" s="48">
        <v>0.6956</v>
      </c>
      <c r="K21" s="46" t="s">
        <v>124</v>
      </c>
      <c r="L21" s="49">
        <f t="shared" si="0"/>
        <v>6.9199999999999991E-3</v>
      </c>
      <c r="N21" s="50" t="s">
        <v>283</v>
      </c>
      <c r="O21" s="51">
        <f>IFERROR(IF(RIGHT(N21, 1) = "D", WORKDAY($B$3, INT(LEFT(N21, LEN(N21)-1))),
                     IF(RIGHT(N21, 1) = "W",Business_Day($B$3 + 7 * INT(LEFT(N21, LEN(N21)-1)), "modified_following"),
                     IF(RIGHT(N21, 1) = "M",Business_Day(EDATE($B$3,  INT(LEFT(N21, LEN(N21)-1))), "modified_following"),
                     IF(RIGHT(N21, 1) = "Y",Business_Day(EDATE($B$3,  12 * INT(LEFT(N21, LEN(N21)-1))), "modified_following"),IF(RIGHT(N21, 1) = "Q",Business_Day(EDATE($B$3,  3*INT(LEFT(N21, LEN(N21)-1))), "modified_following"),
                    Business_Day(EDATE($B$3,  12 * INT(LEFT(N21, FIND("Y", N21)-1)) + INT(RIGHT(N21, LEN(N21) - FIND("Y", N21)))), "modified_following") ))))), "")</f>
        <v>42885</v>
      </c>
      <c r="P21" s="50" t="s">
        <v>1524</v>
      </c>
      <c r="Q21" s="50" t="s">
        <v>1525</v>
      </c>
      <c r="R21" s="46">
        <f>_xll.BDH(P21,$B$4,$B$3,$B$3)</f>
        <v>0.69337000000000004</v>
      </c>
      <c r="S21" s="46">
        <f>_xll.BDH(Q21,$B$4,$B$3,$B$3)</f>
        <v>0.99708699999999995</v>
      </c>
      <c r="T21" s="52">
        <f>DF_ZC2(Date!$E$3,O21,S21,"Taux actuariels","actual/actual")</f>
        <v>7.0768116279555926E-3</v>
      </c>
      <c r="V21" s="46" t="s">
        <v>290</v>
      </c>
      <c r="W21" s="46" t="s">
        <v>134</v>
      </c>
      <c r="X21" s="46" t="s">
        <v>1542</v>
      </c>
      <c r="Y21" s="47" t="s">
        <v>1543</v>
      </c>
      <c r="Z21" s="47">
        <v>43089</v>
      </c>
      <c r="AA21" s="47">
        <v>43180</v>
      </c>
      <c r="AB21" s="48">
        <v>1.5144</v>
      </c>
      <c r="AC21" s="48">
        <v>1.5144</v>
      </c>
      <c r="AD21" s="46" t="s">
        <v>124</v>
      </c>
      <c r="AE21" s="49">
        <f t="shared" si="1"/>
        <v>1.5143999999999999E-2</v>
      </c>
      <c r="AG21" s="50" t="s">
        <v>283</v>
      </c>
      <c r="AH21" s="51">
        <f>IFERROR(IF(RIGHT(AG21, 1) = "D", WORKDAY($B$3, INT(LEFT(AG21, LEN(AG21)-1))),
                     IF(RIGHT(AG21, 1) = "W",Business_Day($B$3 + 7 * INT(LEFT(AG21, LEN(AG21)-1)), "modified_following"),
                     IF(RIGHT(AG21, 1) = "M",Business_Day(EDATE($B$3,  INT(LEFT(AG21, LEN(AG21)-1))), "modified_following"),
                     IF(RIGHT(AG21, 1) = "Y",Business_Day(EDATE($B$3,  12 * INT(LEFT(AG21, LEN(AG21)-1))), "modified_following"),IF(RIGHT(AG21, 1) = "Q",Business_Day(EDATE($B$3,  3*INT(LEFT(AG21, LEN(AG21)-1))), "modified_following"),
                    Business_Day(EDATE($B$3,  12 * INT(LEFT(AG21, FIND("Y", AG21)-1)) + INT(RIGHT(AG21, LEN(AG21) - FIND("Y", AG21)))), "modified_following") ))))), "")</f>
        <v>42885</v>
      </c>
      <c r="AI21" s="50" t="s">
        <v>1528</v>
      </c>
      <c r="AJ21" s="50" t="s">
        <v>1529</v>
      </c>
      <c r="AK21" s="46">
        <f>_xll.BDH(AI21,$B$4,$B$3,$B$3)</f>
        <v>1.0252600000000001</v>
      </c>
      <c r="AL21" s="46">
        <f>_xll.BDH(AJ21,$B$4,$B$3,$B$3)</f>
        <v>0.99572000000000005</v>
      </c>
      <c r="AM21" s="52">
        <f>DF_ZC2(Date!$E$3,AH21,AL21,"Taux actuariels","actual/actual")</f>
        <v>1.0422210540975474E-2</v>
      </c>
      <c r="AO21" s="51">
        <v>43180</v>
      </c>
      <c r="AP21" s="75">
        <v>1.2296158631630139E-2</v>
      </c>
      <c r="AR21" s="51">
        <v>43180</v>
      </c>
      <c r="AS21" s="75">
        <v>1.2296158631630139E-2</v>
      </c>
      <c r="BH21" s="51">
        <v>42885</v>
      </c>
      <c r="BI21" s="52">
        <v>1.5103083430757502E-2</v>
      </c>
      <c r="BJ21">
        <f>interpol_lin_excel($O$13:$O$104,$T$13:$T$104,BH21)</f>
        <v>7.0768116279555926E-3</v>
      </c>
      <c r="BK21" s="51">
        <v>43180</v>
      </c>
      <c r="BL21" s="75">
        <v>1.2296158631630139E-2</v>
      </c>
      <c r="BZ21" s="51">
        <v>42885</v>
      </c>
      <c r="CA21" s="75">
        <v>1.6113270107444233E-2</v>
      </c>
      <c r="CC21" s="51">
        <v>43180</v>
      </c>
      <c r="CD21" s="75">
        <v>1.2296158631630139E-2</v>
      </c>
    </row>
    <row r="22" spans="3:89" ht="14.45" x14ac:dyDescent="0.3">
      <c r="C22" s="46" t="s">
        <v>112</v>
      </c>
      <c r="D22" s="46" t="s">
        <v>121</v>
      </c>
      <c r="E22" s="46" t="s">
        <v>1530</v>
      </c>
      <c r="F22" s="47" t="s">
        <v>1531</v>
      </c>
      <c r="G22" s="47">
        <v>42739</v>
      </c>
      <c r="H22" s="47">
        <v>42921</v>
      </c>
      <c r="I22" s="48">
        <v>0.70931</v>
      </c>
      <c r="J22" s="48">
        <v>0.71669000000000005</v>
      </c>
      <c r="K22" s="46" t="s">
        <v>124</v>
      </c>
      <c r="L22" s="49">
        <f t="shared" si="0"/>
        <v>7.1300000000000009E-3</v>
      </c>
      <c r="N22" s="50" t="s">
        <v>307</v>
      </c>
      <c r="O22" s="51">
        <f>IFERROR(IF(RIGHT(N22, 1) = "D", WORKDAY($B$3, INT(LEFT(N22, LEN(N22)-1))),
                     IF(RIGHT(N22, 1) = "W",Business_Day($B$3 + 7 * INT(LEFT(N22, LEN(N22)-1)), "modified_following"),
                     IF(RIGHT(N22, 1) = "M",Business_Day(EDATE($B$3,  INT(LEFT(N22, LEN(N22)-1))), "modified_following"),
                     IF(RIGHT(N22, 1) = "Y",Business_Day(EDATE($B$3,  12 * INT(LEFT(N22, LEN(N22)-1))), "modified_following"),IF(RIGHT(N22, 1) = "Q",Business_Day(EDATE($B$3,  3*INT(LEFT(N22, LEN(N22)-1))), "modified_following"),
                    Business_Day(EDATE($B$3,  12 * INT(LEFT(N22, FIND("Y", N22)-1)) + INT(RIGHT(N22, LEN(N22) - FIND("Y", N22)))), "modified_following") ))))), "")</f>
        <v>42916</v>
      </c>
      <c r="P22" s="50" t="s">
        <v>1532</v>
      </c>
      <c r="Q22" s="50" t="s">
        <v>1533</v>
      </c>
      <c r="R22" s="46">
        <f>_xll.BDH(P22,$B$4,$B$3,$B$3)</f>
        <v>0.71423999999999999</v>
      </c>
      <c r="S22" s="46">
        <f>_xll.BDH(Q22,$B$4,$B$3,$B$3)</f>
        <v>0.99640899999999999</v>
      </c>
      <c r="T22" s="52">
        <f>DF_ZC2(Date!$E$3,O22,S22,"Taux actuariels","actual/actual")</f>
        <v>7.2409993067337197E-3</v>
      </c>
      <c r="V22" s="46" t="s">
        <v>315</v>
      </c>
      <c r="W22" s="46" t="s">
        <v>134</v>
      </c>
      <c r="X22" s="46" t="s">
        <v>1550</v>
      </c>
      <c r="Y22" s="47" t="s">
        <v>1551</v>
      </c>
      <c r="Z22" s="47">
        <v>43180</v>
      </c>
      <c r="AA22" s="47">
        <v>43271</v>
      </c>
      <c r="AB22" s="48">
        <v>1.6317999999999999</v>
      </c>
      <c r="AC22" s="48">
        <v>1.6317999999999999</v>
      </c>
      <c r="AD22" s="46" t="s">
        <v>124</v>
      </c>
      <c r="AE22" s="49">
        <f t="shared" si="1"/>
        <v>1.6317999999999999E-2</v>
      </c>
      <c r="AG22" s="50" t="s">
        <v>307</v>
      </c>
      <c r="AH22" s="51">
        <f>IFERROR(IF(RIGHT(AG22, 1) = "D", WORKDAY($B$3, INT(LEFT(AG22, LEN(AG22)-1))),
                     IF(RIGHT(AG22, 1) = "W",Business_Day($B$3 + 7 * INT(LEFT(AG22, LEN(AG22)-1)), "modified_following"),
                     IF(RIGHT(AG22, 1) = "M",Business_Day(EDATE($B$3,  INT(LEFT(AG22, LEN(AG22)-1))), "modified_following"),
                     IF(RIGHT(AG22, 1) = "Y",Business_Day(EDATE($B$3,  12 * INT(LEFT(AG22, LEN(AG22)-1))), "modified_following"),IF(RIGHT(AG22, 1) = "Q",Business_Day(EDATE($B$3,  3*INT(LEFT(AG22, LEN(AG22)-1))), "modified_following"),
                    Business_Day(EDATE($B$3,  12 * INT(LEFT(AG22, FIND("Y", AG22)-1)) + INT(RIGHT(AG22, LEN(AG22) - FIND("Y", AG22)))), "modified_following") ))))), "")</f>
        <v>42916</v>
      </c>
      <c r="AI22" s="50" t="s">
        <v>1536</v>
      </c>
      <c r="AJ22" s="50" t="s">
        <v>1537</v>
      </c>
      <c r="AK22" s="46">
        <f>_xll.BDH(AI22,$B$4,$B$3,$B$3)</f>
        <v>1.03904</v>
      </c>
      <c r="AL22" s="46">
        <f>_xll.BDH(AJ22,$B$4,$B$3,$B$3)</f>
        <v>0.99480299999999999</v>
      </c>
      <c r="AM22" s="52">
        <f>DF_ZC2(Date!$E$3,AH22,AL22,"Taux actuariels","actual/actual")</f>
        <v>1.0504838338196043E-2</v>
      </c>
      <c r="AO22" s="51">
        <v>43271</v>
      </c>
      <c r="AP22" s="75">
        <v>1.2994279631415528E-2</v>
      </c>
      <c r="AR22" s="51">
        <v>43271</v>
      </c>
      <c r="AS22" s="75">
        <v>1.2994279631415528E-2</v>
      </c>
      <c r="BH22" s="51">
        <v>42916</v>
      </c>
      <c r="BI22" s="52">
        <v>1.5310263531813417E-2</v>
      </c>
      <c r="BJ22">
        <f>interpol_lin_excel($O$13:$O$104,$T$13:$T$104,BH22)</f>
        <v>7.2409993067337197E-3</v>
      </c>
      <c r="BK22" s="51">
        <v>43271</v>
      </c>
      <c r="BL22" s="75">
        <v>1.2994279631415528E-2</v>
      </c>
      <c r="BZ22" s="51">
        <v>42916</v>
      </c>
      <c r="CA22" s="75">
        <v>1.6602263179620991E-2</v>
      </c>
      <c r="CC22" s="51">
        <v>43271</v>
      </c>
      <c r="CD22" s="75">
        <v>1.2994279631415528E-2</v>
      </c>
    </row>
    <row r="23" spans="3:89" ht="14.45" x14ac:dyDescent="0.3">
      <c r="C23" s="46" t="s">
        <v>248</v>
      </c>
      <c r="D23" s="46" t="s">
        <v>121</v>
      </c>
      <c r="E23" s="46" t="s">
        <v>1538</v>
      </c>
      <c r="F23" s="47" t="s">
        <v>1539</v>
      </c>
      <c r="G23" s="47">
        <v>42739</v>
      </c>
      <c r="H23" s="47">
        <v>43012</v>
      </c>
      <c r="I23" s="48">
        <v>0.77734999999999999</v>
      </c>
      <c r="J23" s="48">
        <v>0.78464999999999996</v>
      </c>
      <c r="K23" s="46" t="s">
        <v>124</v>
      </c>
      <c r="L23" s="49">
        <f t="shared" si="0"/>
        <v>7.8099999999999992E-3</v>
      </c>
      <c r="N23" s="50" t="s">
        <v>330</v>
      </c>
      <c r="O23" s="51">
        <f>IFERROR(IF(RIGHT(N23, 1) = "D", WORKDAY($B$3, INT(LEFT(N23, LEN(N23)-1))),
                     IF(RIGHT(N23, 1) = "W",Business_Day($B$3 + 7 * INT(LEFT(N23, LEN(N23)-1)), "modified_following"),
                     IF(RIGHT(N23, 1) = "M",Business_Day(EDATE($B$3,  INT(LEFT(N23, LEN(N23)-1))), "modified_following"),
                     IF(RIGHT(N23, 1) = "Y",Business_Day(EDATE($B$3,  12 * INT(LEFT(N23, LEN(N23)-1))), "modified_following"),IF(RIGHT(N23, 1) = "Q",Business_Day(EDATE($B$3,  3*INT(LEFT(N23, LEN(N23)-1))), "modified_following"),
                    Business_Day(EDATE($B$3,  12 * INT(LEFT(N23, FIND("Y", N23)-1)) + INT(RIGHT(N23, LEN(N23) - FIND("Y", N23)))), "modified_following") ))))), "")</f>
        <v>42947</v>
      </c>
      <c r="P23" s="50" t="s">
        <v>1540</v>
      </c>
      <c r="Q23" s="50" t="s">
        <v>1541</v>
      </c>
      <c r="R23" s="46">
        <f>_xll.BDH(P23,$B$4,$B$3,$B$3)</f>
        <v>0.74477000000000004</v>
      </c>
      <c r="S23" s="46">
        <f>_xll.BDH(Q23,$B$4,$B$3,$B$3)</f>
        <v>0.99563999999999997</v>
      </c>
      <c r="T23" s="52">
        <f>DF_ZC2(Date!$E$3,O23,S23,"Taux actuariels","actual/actual")</f>
        <v>7.5159930108501527E-3</v>
      </c>
      <c r="V23" s="46" t="s">
        <v>338</v>
      </c>
      <c r="W23" s="46" t="s">
        <v>134</v>
      </c>
      <c r="X23" s="46" t="s">
        <v>1558</v>
      </c>
      <c r="Y23" s="47" t="s">
        <v>1559</v>
      </c>
      <c r="Z23" s="47">
        <v>43271</v>
      </c>
      <c r="AA23" s="47">
        <v>43362</v>
      </c>
      <c r="AB23" s="48">
        <v>1.74875</v>
      </c>
      <c r="AC23" s="48">
        <v>1.74875</v>
      </c>
      <c r="AD23" s="46" t="s">
        <v>124</v>
      </c>
      <c r="AE23" s="49">
        <f t="shared" si="1"/>
        <v>1.74875E-2</v>
      </c>
      <c r="AG23" s="50" t="s">
        <v>330</v>
      </c>
      <c r="AH23" s="51">
        <f>IFERROR(IF(RIGHT(AG23, 1) = "D", WORKDAY($B$3, INT(LEFT(AG23, LEN(AG23)-1))),
                     IF(RIGHT(AG23, 1) = "W",Business_Day($B$3 + 7 * INT(LEFT(AG23, LEN(AG23)-1)), "modified_following"),
                     IF(RIGHT(AG23, 1) = "M",Business_Day(EDATE($B$3,  INT(LEFT(AG23, LEN(AG23)-1))), "modified_following"),
                     IF(RIGHT(AG23, 1) = "Y",Business_Day(EDATE($B$3,  12 * INT(LEFT(AG23, LEN(AG23)-1))), "modified_following"),IF(RIGHT(AG23, 1) = "Q",Business_Day(EDATE($B$3,  3*INT(LEFT(AG23, LEN(AG23)-1))), "modified_following"),
                    Business_Day(EDATE($B$3,  12 * INT(LEFT(AG23, FIND("Y", AG23)-1)) + INT(RIGHT(AG23, LEN(AG23) - FIND("Y", AG23)))), "modified_following") ))))), "")</f>
        <v>42947</v>
      </c>
      <c r="AI23" s="50" t="s">
        <v>1544</v>
      </c>
      <c r="AJ23" s="50" t="s">
        <v>1545</v>
      </c>
      <c r="AK23" s="46">
        <f>_xll.BDH(AI23,$B$4,$B$3,$B$3)</f>
        <v>1.06443</v>
      </c>
      <c r="AL23" s="46">
        <f>_xll.BDH(AJ23,$B$4,$B$3,$B$3)</f>
        <v>0.99382700000000002</v>
      </c>
      <c r="AM23" s="52">
        <f>DF_ZC2(Date!$E$3,AH23,AL23,"Taux actuariels","actual/actual")</f>
        <v>1.066770067147238E-2</v>
      </c>
      <c r="AO23" s="51">
        <v>43362</v>
      </c>
      <c r="AP23" s="75">
        <v>1.3661386877280801E-2</v>
      </c>
      <c r="AR23" s="51">
        <v>43362</v>
      </c>
      <c r="AS23" s="75">
        <v>1.3661386877280801E-2</v>
      </c>
      <c r="BH23" s="51">
        <v>42947</v>
      </c>
      <c r="BI23" s="52">
        <v>1.532001866978705E-2</v>
      </c>
      <c r="BJ23">
        <f>interpol_lin_excel($O$13:$O$104,$T$13:$T$104,BH23)</f>
        <v>7.5159930108501527E-3</v>
      </c>
      <c r="BK23" s="51">
        <v>43362</v>
      </c>
      <c r="BL23" s="75">
        <v>1.3661386877280801E-2</v>
      </c>
      <c r="BZ23" s="51">
        <v>42947</v>
      </c>
      <c r="CA23" s="75">
        <v>1.6639268747788538E-2</v>
      </c>
      <c r="CC23" s="51">
        <v>43362</v>
      </c>
      <c r="CD23" s="75">
        <v>1.3661386877280801E-2</v>
      </c>
    </row>
    <row r="24" spans="3:89" ht="14.45" x14ac:dyDescent="0.3">
      <c r="C24" s="46" t="s">
        <v>275</v>
      </c>
      <c r="D24" s="46" t="s">
        <v>121</v>
      </c>
      <c r="E24" s="46" t="s">
        <v>1546</v>
      </c>
      <c r="F24" s="47" t="s">
        <v>1547</v>
      </c>
      <c r="G24" s="47">
        <v>42739</v>
      </c>
      <c r="H24" s="47">
        <v>43104</v>
      </c>
      <c r="I24" s="48">
        <v>0.84972999999999999</v>
      </c>
      <c r="J24" s="48">
        <v>0.85867000000000004</v>
      </c>
      <c r="K24" s="46" t="s">
        <v>124</v>
      </c>
      <c r="L24" s="49">
        <f t="shared" si="0"/>
        <v>8.542000000000001E-3</v>
      </c>
      <c r="N24" s="50" t="s">
        <v>353</v>
      </c>
      <c r="O24" s="51">
        <f>IFERROR(IF(RIGHT(N24, 1) = "D", WORKDAY($B$3, INT(LEFT(N24, LEN(N24)-1))),
                     IF(RIGHT(N24, 1) = "W",Business_Day($B$3 + 7 * INT(LEFT(N24, LEN(N24)-1)), "modified_following"),
                     IF(RIGHT(N24, 1) = "M",Business_Day(EDATE($B$3,  INT(LEFT(N24, LEN(N24)-1))), "modified_following"),
                     IF(RIGHT(N24, 1) = "Y",Business_Day(EDATE($B$3,  12 * INT(LEFT(N24, LEN(N24)-1))), "modified_following"),IF(RIGHT(N24, 1) = "Q",Business_Day(EDATE($B$3,  3*INT(LEFT(N24, LEN(N24)-1))), "modified_following"),
                    Business_Day(EDATE($B$3,  12 * INT(LEFT(N24, FIND("Y", N24)-1)) + INT(RIGHT(N24, LEN(N24) - FIND("Y", N24)))), "modified_following") ))))), "")</f>
        <v>42977</v>
      </c>
      <c r="P24" s="50" t="s">
        <v>1548</v>
      </c>
      <c r="Q24" s="50" t="s">
        <v>1549</v>
      </c>
      <c r="R24" s="46">
        <f>_xll.BDH(P24,$B$4,$B$3,$B$3)</f>
        <v>0.76007000000000002</v>
      </c>
      <c r="S24" s="46">
        <f>_xll.BDH(Q24,$B$4,$B$3,$B$3)</f>
        <v>0.99488100000000002</v>
      </c>
      <c r="T24" s="52">
        <f>DF_ZC2(Date!$E$3,O24,S24,"Taux actuariels","actual/actual")</f>
        <v>7.7387442638487958E-3</v>
      </c>
      <c r="V24" s="46" t="s">
        <v>361</v>
      </c>
      <c r="W24" s="46" t="s">
        <v>134</v>
      </c>
      <c r="X24" s="46" t="s">
        <v>1567</v>
      </c>
      <c r="Y24" s="47" t="s">
        <v>1568</v>
      </c>
      <c r="Z24" s="47">
        <v>43362</v>
      </c>
      <c r="AA24" s="47">
        <v>43453</v>
      </c>
      <c r="AB24" s="48">
        <v>1.8602399999999999</v>
      </c>
      <c r="AC24" s="48">
        <v>1.8602399999999999</v>
      </c>
      <c r="AD24" s="46" t="s">
        <v>124</v>
      </c>
      <c r="AE24" s="49">
        <f t="shared" si="1"/>
        <v>1.8602399999999998E-2</v>
      </c>
      <c r="AG24" s="50" t="s">
        <v>353</v>
      </c>
      <c r="AH24" s="51">
        <f>IFERROR(IF(RIGHT(AG24, 1) = "D", WORKDAY($B$3, INT(LEFT(AG24, LEN(AG24)-1))),
                     IF(RIGHT(AG24, 1) = "W",Business_Day($B$3 + 7 * INT(LEFT(AG24, LEN(AG24)-1)), "modified_following"),
                     IF(RIGHT(AG24, 1) = "M",Business_Day(EDATE($B$3,  INT(LEFT(AG24, LEN(AG24)-1))), "modified_following"),
                     IF(RIGHT(AG24, 1) = "Y",Business_Day(EDATE($B$3,  12 * INT(LEFT(AG24, LEN(AG24)-1))), "modified_following"),IF(RIGHT(AG24, 1) = "Q",Business_Day(EDATE($B$3,  3*INT(LEFT(AG24, LEN(AG24)-1))), "modified_following"),
                    Business_Day(EDATE($B$3,  12 * INT(LEFT(AG24, FIND("Y", AG24)-1)) + INT(RIGHT(AG24, LEN(AG24) - FIND("Y", AG24)))), "modified_following") ))))), "")</f>
        <v>42977</v>
      </c>
      <c r="AI24" s="50" t="s">
        <v>1552</v>
      </c>
      <c r="AJ24" s="50" t="s">
        <v>1553</v>
      </c>
      <c r="AK24" s="46">
        <f>_xll.BDH(AI24,$B$4,$B$3,$B$3)</f>
        <v>1.0902099999999999</v>
      </c>
      <c r="AL24" s="46">
        <f>_xll.BDH(AJ24,$B$4,$B$3,$B$3)</f>
        <v>0.99274799999999996</v>
      </c>
      <c r="AM24" s="52">
        <f>DF_ZC2(Date!$E$3,AH24,AL24,"Taux actuariels","actual/actual")</f>
        <v>1.0992839479728511E-2</v>
      </c>
      <c r="AO24" s="51">
        <v>43453</v>
      </c>
      <c r="AP24" s="75">
        <v>1.4301760427989585E-2</v>
      </c>
      <c r="AR24" s="51">
        <v>43453</v>
      </c>
      <c r="AS24" s="75">
        <v>1.4301760427989585E-2</v>
      </c>
      <c r="BH24" s="51">
        <v>42977</v>
      </c>
      <c r="BI24" s="52">
        <v>1.5667580134541614E-2</v>
      </c>
      <c r="BJ24">
        <f>interpol_lin_excel($O$13:$O$104,$T$13:$T$104,BH24)</f>
        <v>7.7387442638487958E-3</v>
      </c>
      <c r="BK24" s="51">
        <v>43453</v>
      </c>
      <c r="BL24" s="75">
        <v>1.4301760427989585E-2</v>
      </c>
      <c r="BZ24" s="51">
        <v>42977</v>
      </c>
      <c r="CA24" s="75">
        <v>1.7023708440139673E-2</v>
      </c>
      <c r="CC24" s="51">
        <v>43453</v>
      </c>
      <c r="CD24" s="75">
        <v>1.4301760427989585E-2</v>
      </c>
    </row>
    <row r="25" spans="3:89" ht="14.45" x14ac:dyDescent="0.3">
      <c r="C25" s="46" t="s">
        <v>402</v>
      </c>
      <c r="D25" s="46" t="s">
        <v>121</v>
      </c>
      <c r="E25" s="46" t="s">
        <v>1554</v>
      </c>
      <c r="F25" s="47" t="s">
        <v>1555</v>
      </c>
      <c r="G25" s="47">
        <v>42739</v>
      </c>
      <c r="H25" s="47">
        <v>43286</v>
      </c>
      <c r="I25" s="48">
        <v>0.99277000000000004</v>
      </c>
      <c r="J25" s="48">
        <v>1.0032300000000001</v>
      </c>
      <c r="K25" s="46" t="s">
        <v>124</v>
      </c>
      <c r="L25" s="49">
        <f t="shared" si="0"/>
        <v>9.9799999999999993E-3</v>
      </c>
      <c r="N25" s="50" t="s">
        <v>376</v>
      </c>
      <c r="O25" s="51">
        <f>IFERROR(IF(RIGHT(N25, 1) = "D", WORKDAY($B$3, INT(LEFT(N25, LEN(N25)-1))),
                     IF(RIGHT(N25, 1) = "W",Business_Day($B$3 + 7 * INT(LEFT(N25, LEN(N25)-1)), "modified_following"),
                     IF(RIGHT(N25, 1) = "M",Business_Day(EDATE($B$3,  INT(LEFT(N25, LEN(N25)-1))), "modified_following"),
                     IF(RIGHT(N25, 1) = "Y",Business_Day(EDATE($B$3,  12 * INT(LEFT(N25, LEN(N25)-1))), "modified_following"),IF(RIGHT(N25, 1) = "Q",Business_Day(EDATE($B$3,  3*INT(LEFT(N25, LEN(N25)-1))), "modified_following"),
                    Business_Day(EDATE($B$3,  12 * INT(LEFT(N25, FIND("Y", N25)-1)) + INT(RIGHT(N25, LEN(N25) - FIND("Y", N25)))), "modified_following") ))))), "")</f>
        <v>43007</v>
      </c>
      <c r="P25" s="50" t="s">
        <v>1556</v>
      </c>
      <c r="Q25" s="50" t="s">
        <v>1557</v>
      </c>
      <c r="R25" s="46">
        <f>_xll.BDH(P25,$B$4,$B$3,$B$3)</f>
        <v>0.78171999999999997</v>
      </c>
      <c r="S25" s="46">
        <f>_xll.BDH(Q25,$B$4,$B$3,$B$3)</f>
        <v>0.994112</v>
      </c>
      <c r="T25" s="52">
        <f>DF_ZC2(Date!$E$3,O25,S25,"Taux actuariels","actual/actual")</f>
        <v>7.9269126309196025E-3</v>
      </c>
      <c r="V25" s="46" t="s">
        <v>384</v>
      </c>
      <c r="W25" s="46" t="s">
        <v>134</v>
      </c>
      <c r="X25" s="46" t="s">
        <v>1576</v>
      </c>
      <c r="Y25" s="47" t="s">
        <v>1577</v>
      </c>
      <c r="Z25" s="47">
        <v>43453</v>
      </c>
      <c r="AA25" s="47">
        <v>43544</v>
      </c>
      <c r="AB25" s="48">
        <v>1.9813099999999999</v>
      </c>
      <c r="AC25" s="48">
        <v>1.9813099999999999</v>
      </c>
      <c r="AD25" s="46" t="s">
        <v>124</v>
      </c>
      <c r="AE25" s="49">
        <f t="shared" si="1"/>
        <v>1.98131E-2</v>
      </c>
      <c r="AF25">
        <v>5.1400000000000005E-3</v>
      </c>
      <c r="AG25" s="50" t="s">
        <v>376</v>
      </c>
      <c r="AH25" s="51">
        <f>IFERROR(IF(RIGHT(AG25, 1) = "D", WORKDAY($B$3, INT(LEFT(AG25, LEN(AG25)-1))),
                     IF(RIGHT(AG25, 1) = "W",Business_Day($B$3 + 7 * INT(LEFT(AG25, LEN(AG25)-1)), "modified_following"),
                     IF(RIGHT(AG25, 1) = "M",Business_Day(EDATE($B$3,  INT(LEFT(AG25, LEN(AG25)-1))), "modified_following"),
                     IF(RIGHT(AG25, 1) = "Y",Business_Day(EDATE($B$3,  12 * INT(LEFT(AG25, LEN(AG25)-1))), "modified_following"),IF(RIGHT(AG25, 1) = "Q",Business_Day(EDATE($B$3,  3*INT(LEFT(AG25, LEN(AG25)-1))), "modified_following"),
                    Business_Day(EDATE($B$3,  12 * INT(LEFT(AG25, FIND("Y", AG25)-1)) + INT(RIGHT(AG25, LEN(AG25) - FIND("Y", AG25)))), "modified_following") ))))), "")</f>
        <v>43007</v>
      </c>
      <c r="AI25" s="50" t="s">
        <v>1560</v>
      </c>
      <c r="AJ25" s="50" t="s">
        <v>1561</v>
      </c>
      <c r="AK25" s="46">
        <f>_xll.BDH(AI25,$B$4,$B$3,$B$3)</f>
        <v>1.1101700000000001</v>
      </c>
      <c r="AL25" s="46">
        <f>_xll.BDH(AJ25,$B$4,$B$3,$B$3)</f>
        <v>0.99173100000000003</v>
      </c>
      <c r="AM25" s="52">
        <f>DF_ZC2(Date!$E$3,AH25,AL25,"Taux actuariels","actual/actual")</f>
        <v>1.1163661709499229E-2</v>
      </c>
      <c r="AO25" s="51">
        <v>43544</v>
      </c>
      <c r="AP25" s="75">
        <v>1.4928988481105687E-2</v>
      </c>
      <c r="AR25" s="51">
        <v>43544</v>
      </c>
      <c r="AS25" s="75">
        <v>1.4928988481105687E-2</v>
      </c>
      <c r="BH25" s="51">
        <v>43007</v>
      </c>
      <c r="BI25" s="52">
        <v>1.5916445703348714E-2</v>
      </c>
      <c r="BJ25">
        <f>interpol_lin_excel($O$13:$O$104,$T$13:$T$104,BH25)</f>
        <v>7.9269126309196025E-3</v>
      </c>
      <c r="BK25" s="51">
        <v>43544</v>
      </c>
      <c r="BL25" s="75">
        <v>1.4928988481105687E-2</v>
      </c>
      <c r="BZ25" s="51">
        <v>43007</v>
      </c>
      <c r="CA25" s="75">
        <v>1.7291787698661354E-2</v>
      </c>
      <c r="CC25" s="51">
        <v>43544</v>
      </c>
      <c r="CD25" s="75">
        <v>1.4928988481105687E-2</v>
      </c>
    </row>
    <row r="26" spans="3:89" ht="14.45" x14ac:dyDescent="0.3">
      <c r="C26" s="46" t="s">
        <v>300</v>
      </c>
      <c r="D26" s="46" t="s">
        <v>121</v>
      </c>
      <c r="E26" s="46" t="s">
        <v>1562</v>
      </c>
      <c r="F26" s="47" t="s">
        <v>1563</v>
      </c>
      <c r="G26" s="47">
        <v>42739</v>
      </c>
      <c r="H26" s="47">
        <v>43469</v>
      </c>
      <c r="I26" s="48">
        <v>1.1221000000000001</v>
      </c>
      <c r="J26" s="48">
        <v>1.1338999999999999</v>
      </c>
      <c r="K26" s="46" t="s">
        <v>124</v>
      </c>
      <c r="L26" s="49">
        <f t="shared" si="0"/>
        <v>1.1280000000000002E-2</v>
      </c>
      <c r="N26" s="50" t="s">
        <v>399</v>
      </c>
      <c r="O26" s="51">
        <f>IFERROR(IF(RIGHT(N26, 1) = "D", WORKDAY($B$3, INT(LEFT(N26, LEN(N26)-1))),
                     IF(RIGHT(N26, 1) = "W",Business_Day($B$3 + 7 * INT(LEFT(N26, LEN(N26)-1)), "modified_following"),
                     IF(RIGHT(N26, 1) = "M",Business_Day(EDATE($B$3,  INT(LEFT(N26, LEN(N26)-1))), "modified_following"),
                     IF(RIGHT(N26, 1) = "Y",Business_Day(EDATE($B$3,  12 * INT(LEFT(N26, LEN(N26)-1))), "modified_following"),IF(RIGHT(N26, 1) = "Q",Business_Day(EDATE($B$3,  3*INT(LEFT(N26, LEN(N26)-1))), "modified_following"),
                    Business_Day(EDATE($B$3,  12 * INT(LEFT(N26, FIND("Y", N26)-1)) + INT(RIGHT(N26, LEN(N26) - FIND("Y", N26)))), "modified_following") ))))), "")</f>
        <v>43038</v>
      </c>
      <c r="P26" s="50" t="s">
        <v>1564</v>
      </c>
      <c r="Q26" s="50" t="s">
        <v>1565</v>
      </c>
      <c r="R26" s="46">
        <f>_xll.BDH(P26,$B$4,$B$3,$B$3)</f>
        <v>0.80545999999999995</v>
      </c>
      <c r="S26" s="46">
        <f>_xll.BDH(Q26,$B$4,$B$3,$B$3)</f>
        <v>0.99320399999999998</v>
      </c>
      <c r="T26" s="52">
        <f>DF_ZC2(Date!$E$3,O26,S26,"Taux actuariels","actual/actual")</f>
        <v>8.2212817010258732E-3</v>
      </c>
      <c r="V26" s="46" t="s">
        <v>1566</v>
      </c>
      <c r="W26" s="46" t="s">
        <v>134</v>
      </c>
      <c r="X26" s="46" t="s">
        <v>1585</v>
      </c>
      <c r="Y26" s="47" t="s">
        <v>1586</v>
      </c>
      <c r="Z26" s="47">
        <v>43544</v>
      </c>
      <c r="AA26" s="47">
        <v>43635</v>
      </c>
      <c r="AB26" s="48">
        <v>2.0669499999999998</v>
      </c>
      <c r="AC26" s="48">
        <v>2.0669499999999998</v>
      </c>
      <c r="AD26" s="46" t="s">
        <v>124</v>
      </c>
      <c r="AE26" s="49">
        <f t="shared" si="1"/>
        <v>2.0669499999999997E-2</v>
      </c>
      <c r="AF26">
        <v>9.0349999999999996E-3</v>
      </c>
      <c r="AG26" s="50" t="s">
        <v>399</v>
      </c>
      <c r="AH26" s="51">
        <f>IFERROR(IF(RIGHT(AG26, 1) = "D", WORKDAY($B$3, INT(LEFT(AG26, LEN(AG26)-1))),
                     IF(RIGHT(AG26, 1) = "W",Business_Day($B$3 + 7 * INT(LEFT(AG26, LEN(AG26)-1)), "modified_following"),
                     IF(RIGHT(AG26, 1) = "M",Business_Day(EDATE($B$3,  INT(LEFT(AG26, LEN(AG26)-1))), "modified_following"),
                     IF(RIGHT(AG26, 1) = "Y",Business_Day(EDATE($B$3,  12 * INT(LEFT(AG26, LEN(AG26)-1))), "modified_following"),IF(RIGHT(AG26, 1) = "Q",Business_Day(EDATE($B$3,  3*INT(LEFT(AG26, LEN(AG26)-1))), "modified_following"),
                    Business_Day(EDATE($B$3,  12 * INT(LEFT(AG26, FIND("Y", AG26)-1)) + INT(RIGHT(AG26, LEN(AG26) - FIND("Y", AG26)))), "modified_following") ))))), "")</f>
        <v>43038</v>
      </c>
      <c r="AI26" s="50" t="s">
        <v>1569</v>
      </c>
      <c r="AJ26" s="50" t="s">
        <v>1570</v>
      </c>
      <c r="AK26" s="46">
        <f>_xll.BDH(AI26,$B$4,$B$3,$B$3)</f>
        <v>1.13801</v>
      </c>
      <c r="AL26" s="46">
        <f>_xll.BDH(AJ26,$B$4,$B$3,$B$3)</f>
        <v>0.99052600000000002</v>
      </c>
      <c r="AM26" s="52">
        <f>DF_ZC2(Date!$E$3,AH26,AL26,"Taux actuariels","actual/actual")</f>
        <v>1.1495030525474181E-2</v>
      </c>
      <c r="AO26" s="51">
        <v>43635</v>
      </c>
      <c r="AP26" s="75">
        <v>1.5523678500735327E-2</v>
      </c>
      <c r="AR26" s="51">
        <v>43635</v>
      </c>
      <c r="AS26" s="75">
        <v>1.5523678500735327E-2</v>
      </c>
      <c r="BH26" s="51">
        <v>43038</v>
      </c>
      <c r="BI26" s="52">
        <v>1.6083983642998012E-2</v>
      </c>
      <c r="BJ26">
        <f>interpol_lin_excel($O$13:$O$104,$T$13:$T$104,BH26)</f>
        <v>8.2212817010258732E-3</v>
      </c>
      <c r="BK26" s="51">
        <v>43635</v>
      </c>
      <c r="BL26" s="75">
        <v>1.5523678500735327E-2</v>
      </c>
      <c r="BZ26" s="51">
        <v>43038</v>
      </c>
      <c r="CA26" s="75">
        <v>1.7498067870977296E-2</v>
      </c>
      <c r="CC26" s="51">
        <v>43635</v>
      </c>
      <c r="CD26" s="75">
        <v>1.5523678500735327E-2</v>
      </c>
    </row>
    <row r="27" spans="3:89" ht="14.45" x14ac:dyDescent="0.3">
      <c r="C27" s="46" t="s">
        <v>325</v>
      </c>
      <c r="D27" s="46" t="s">
        <v>121</v>
      </c>
      <c r="E27" s="46" t="s">
        <v>1571</v>
      </c>
      <c r="F27" s="47" t="s">
        <v>1572</v>
      </c>
      <c r="G27" s="47">
        <v>42739</v>
      </c>
      <c r="H27" s="47">
        <v>43836</v>
      </c>
      <c r="I27" s="48">
        <v>1.34311</v>
      </c>
      <c r="J27" s="48">
        <v>1.3548899999999999</v>
      </c>
      <c r="K27" s="46" t="s">
        <v>124</v>
      </c>
      <c r="L27" s="49">
        <f t="shared" si="0"/>
        <v>1.349E-2</v>
      </c>
      <c r="N27" s="50" t="s">
        <v>420</v>
      </c>
      <c r="O27" s="51">
        <f>IFERROR(IF(RIGHT(N27, 1) = "D", WORKDAY($B$3, INT(LEFT(N27, LEN(N27)-1))),
                     IF(RIGHT(N27, 1) = "W",Business_Day($B$3 + 7 * INT(LEFT(N27, LEN(N27)-1)), "modified_following"),
                     IF(RIGHT(N27, 1) = "M",Business_Day(EDATE($B$3,  INT(LEFT(N27, LEN(N27)-1))), "modified_following"),
                     IF(RIGHT(N27, 1) = "Y",Business_Day(EDATE($B$3,  12 * INT(LEFT(N27, LEN(N27)-1))), "modified_following"),IF(RIGHT(N27, 1) = "Q",Business_Day(EDATE($B$3,  3*INT(LEFT(N27, LEN(N27)-1))), "modified_following"),
                    Business_Day(EDATE($B$3,  12 * INT(LEFT(N27, FIND("Y", N27)-1)) + INT(RIGHT(N27, LEN(N27) - FIND("Y", N27)))), "modified_following") ))))), "")</f>
        <v>43069</v>
      </c>
      <c r="P27" s="50" t="s">
        <v>1573</v>
      </c>
      <c r="Q27" s="50" t="s">
        <v>1574</v>
      </c>
      <c r="R27" s="46">
        <f>_xll.BDH(P27,$B$4,$B$3,$B$3)</f>
        <v>0.82564000000000004</v>
      </c>
      <c r="S27" s="46">
        <f>_xll.BDH(Q27,$B$4,$B$3,$B$3)</f>
        <v>0.99239999999999995</v>
      </c>
      <c r="T27" s="52">
        <f>DF_ZC2(Date!$E$3,O27,S27,"Taux actuariels","actual/actual")</f>
        <v>8.3470027985290685E-3</v>
      </c>
      <c r="V27" s="46" t="s">
        <v>1575</v>
      </c>
      <c r="W27" s="46" t="s">
        <v>134</v>
      </c>
      <c r="X27" s="46" t="s">
        <v>1594</v>
      </c>
      <c r="Y27" s="47" t="s">
        <v>1595</v>
      </c>
      <c r="Z27" s="47">
        <v>43635</v>
      </c>
      <c r="AA27" s="47">
        <v>43726</v>
      </c>
      <c r="AB27" s="48">
        <v>2.1471900000000002</v>
      </c>
      <c r="AC27" s="48">
        <v>2.1471900000000002</v>
      </c>
      <c r="AD27" s="46" t="s">
        <v>124</v>
      </c>
      <c r="AE27" s="49">
        <f t="shared" si="1"/>
        <v>2.1471900000000002E-2</v>
      </c>
      <c r="AF27">
        <v>1.2535000000000001E-2</v>
      </c>
      <c r="AG27" s="50" t="s">
        <v>420</v>
      </c>
      <c r="AH27" s="51">
        <f>IFERROR(IF(RIGHT(AG27, 1) = "D", WORKDAY($B$3, INT(LEFT(AG27, LEN(AG27)-1))),
                     IF(RIGHT(AG27, 1) = "W",Business_Day($B$3 + 7 * INT(LEFT(AG27, LEN(AG27)-1)), "modified_following"),
                     IF(RIGHT(AG27, 1) = "M",Business_Day(EDATE($B$3,  INT(LEFT(AG27, LEN(AG27)-1))), "modified_following"),
                     IF(RIGHT(AG27, 1) = "Y",Business_Day(EDATE($B$3,  12 * INT(LEFT(AG27, LEN(AG27)-1))), "modified_following"),IF(RIGHT(AG27, 1) = "Q",Business_Day(EDATE($B$3,  3*INT(LEFT(AG27, LEN(AG27)-1))), "modified_following"),
                    Business_Day(EDATE($B$3,  12 * INT(LEFT(AG27, FIND("Y", AG27)-1)) + INT(RIGHT(AG27, LEN(AG27) - FIND("Y", AG27)))), "modified_following") ))))), "")</f>
        <v>43069</v>
      </c>
      <c r="AI27" s="50" t="s">
        <v>1578</v>
      </c>
      <c r="AJ27" s="50" t="s">
        <v>1579</v>
      </c>
      <c r="AK27" s="46">
        <f>_xll.BDH(AI27,$B$4,$B$3,$B$3)</f>
        <v>1.1583000000000001</v>
      </c>
      <c r="AL27" s="46">
        <f>_xll.BDH(AJ27,$B$4,$B$3,$B$3)</f>
        <v>0.98946900000000004</v>
      </c>
      <c r="AM27" s="52">
        <f>DF_ZC2(Date!$E$3,AH27,AL27,"Taux actuariels","actual/actual")</f>
        <v>1.1601892965244831E-2</v>
      </c>
      <c r="AO27" s="51">
        <v>43726</v>
      </c>
      <c r="AP27" s="75">
        <v>1.6083821079480476E-2</v>
      </c>
      <c r="AR27" s="51">
        <v>43726</v>
      </c>
      <c r="AS27" s="75">
        <v>1.6083821079480476E-2</v>
      </c>
      <c r="BH27" s="51">
        <v>43069</v>
      </c>
      <c r="BI27" s="52">
        <v>1.632397264085772E-2</v>
      </c>
      <c r="BJ27">
        <f>interpol_lin_excel($O$13:$O$104,$T$13:$T$104,BH27)</f>
        <v>8.3470027985290685E-3</v>
      </c>
      <c r="BK27" s="51">
        <v>43726</v>
      </c>
      <c r="BL27" s="75">
        <v>1.6083821079480476E-2</v>
      </c>
      <c r="BZ27" s="51">
        <v>43069</v>
      </c>
      <c r="CA27" s="75">
        <v>1.777304686870651E-2</v>
      </c>
      <c r="CC27" s="51">
        <v>43726</v>
      </c>
      <c r="CD27" s="75">
        <v>1.6083821079480476E-2</v>
      </c>
    </row>
    <row r="28" spans="3:89" ht="14.45" x14ac:dyDescent="0.3">
      <c r="C28" s="46" t="s">
        <v>348</v>
      </c>
      <c r="D28" s="46" t="s">
        <v>121</v>
      </c>
      <c r="E28" s="46" t="s">
        <v>1580</v>
      </c>
      <c r="F28" s="47" t="s">
        <v>1581</v>
      </c>
      <c r="G28" s="47">
        <v>42739</v>
      </c>
      <c r="H28" s="47">
        <v>44200</v>
      </c>
      <c r="I28" s="48">
        <v>1.4925200000000001</v>
      </c>
      <c r="J28" s="48">
        <v>1.5034799999999999</v>
      </c>
      <c r="K28" s="46" t="s">
        <v>124</v>
      </c>
      <c r="L28" s="49">
        <f t="shared" si="0"/>
        <v>1.498E-2</v>
      </c>
      <c r="N28" s="50" t="s">
        <v>441</v>
      </c>
      <c r="O28" s="51">
        <f>IFERROR(IF(RIGHT(N28, 1) = "D", WORKDAY($B$3, INT(LEFT(N28, LEN(N28)-1))),
                     IF(RIGHT(N28, 1) = "W",Business_Day($B$3 + 7 * INT(LEFT(N28, LEN(N28)-1)), "modified_following"),
                     IF(RIGHT(N28, 1) = "M",Business_Day(EDATE($B$3,  INT(LEFT(N28, LEN(N28)-1))), "modified_following"),
                     IF(RIGHT(N28, 1) = "Y",Business_Day(EDATE($B$3,  12 * INT(LEFT(N28, LEN(N28)-1))), "modified_following"),IF(RIGHT(N28, 1) = "Q",Business_Day(EDATE($B$3,  3*INT(LEFT(N28, LEN(N28)-1))), "modified_following"),
                    Business_Day(EDATE($B$3,  12 * INT(LEFT(N28, FIND("Y", N28)-1)) + INT(RIGHT(N28, LEN(N28) - FIND("Y", N28)))), "modified_following") ))))), "")</f>
        <v>43098</v>
      </c>
      <c r="P28" s="50" t="s">
        <v>1582</v>
      </c>
      <c r="Q28" s="50" t="s">
        <v>1583</v>
      </c>
      <c r="R28" s="46">
        <f>_xll.BDH(P28,$B$4,$B$3,$B$3)</f>
        <v>0.85411000000000004</v>
      </c>
      <c r="S28" s="46">
        <f>_xll.BDH(Q28,$B$4,$B$3,$B$3)</f>
        <v>0.99141400000000002</v>
      </c>
      <c r="T28" s="52">
        <f>DF_ZC2(Date!$E$3,O28,S28,"Taux actuariels","actual/actual")</f>
        <v>8.6843839726775673E-3</v>
      </c>
      <c r="V28" s="46" t="s">
        <v>1584</v>
      </c>
      <c r="W28" s="46" t="s">
        <v>134</v>
      </c>
      <c r="X28" s="46" t="s">
        <v>6368</v>
      </c>
      <c r="Y28" s="47" t="s">
        <v>6369</v>
      </c>
      <c r="Z28" s="47">
        <v>43726</v>
      </c>
      <c r="AA28" s="47">
        <v>43817</v>
      </c>
      <c r="AB28" s="48">
        <v>2.2120199999999999</v>
      </c>
      <c r="AC28" s="48">
        <v>2.2120199999999999</v>
      </c>
      <c r="AD28" s="46" t="s">
        <v>124</v>
      </c>
      <c r="AE28" s="49">
        <f t="shared" si="1"/>
        <v>2.21202E-2</v>
      </c>
      <c r="AF28">
        <v>1.5440000000000001E-2</v>
      </c>
      <c r="AG28" s="50" t="s">
        <v>441</v>
      </c>
      <c r="AH28" s="51">
        <f>IFERROR(IF(RIGHT(AG28, 1) = "D", WORKDAY($B$3, INT(LEFT(AG28, LEN(AG28)-1))),
                     IF(RIGHT(AG28, 1) = "W",Business_Day($B$3 + 7 * INT(LEFT(AG28, LEN(AG28)-1)), "modified_following"),
                     IF(RIGHT(AG28, 1) = "M",Business_Day(EDATE($B$3,  INT(LEFT(AG28, LEN(AG28)-1))), "modified_following"),
                     IF(RIGHT(AG28, 1) = "Y",Business_Day(EDATE($B$3,  12 * INT(LEFT(AG28, LEN(AG28)-1))), "modified_following"),IF(RIGHT(AG28, 1) = "Q",Business_Day(EDATE($B$3,  3*INT(LEFT(AG28, LEN(AG28)-1))), "modified_following"),
                    Business_Day(EDATE($B$3,  12 * INT(LEFT(AG28, FIND("Y", AG28)-1)) + INT(RIGHT(AG28, LEN(AG28) - FIND("Y", AG28)))), "modified_following") ))))), "")</f>
        <v>43098</v>
      </c>
      <c r="AI28" s="50" t="s">
        <v>1587</v>
      </c>
      <c r="AJ28" s="50" t="s">
        <v>1588</v>
      </c>
      <c r="AK28" s="46">
        <f>_xll.BDH(AI28,$B$4,$B$3,$B$3)</f>
        <v>1.18512</v>
      </c>
      <c r="AL28" s="46">
        <f>_xll.BDH(AJ28,$B$4,$B$3,$B$3)</f>
        <v>0.98825300000000005</v>
      </c>
      <c r="AM28" s="52">
        <f>DF_ZC2(Date!$E$3,AH28,AL28,"Taux actuariels","actual/actual")</f>
        <v>1.1919661707505691E-2</v>
      </c>
      <c r="AO28" s="51">
        <v>43817</v>
      </c>
      <c r="AP28" s="75">
        <v>1.660499024494877E-2</v>
      </c>
      <c r="AR28" s="51">
        <v>43817</v>
      </c>
      <c r="AS28" s="75">
        <v>1.660499024494877E-2</v>
      </c>
      <c r="BH28" s="51">
        <v>43098</v>
      </c>
      <c r="BI28" s="52">
        <v>1.6424573148762833E-2</v>
      </c>
      <c r="BJ28">
        <f>interpol_lin_excel($O$13:$O$104,$T$13:$T$104,BH28)</f>
        <v>8.6843839726775673E-3</v>
      </c>
      <c r="BK28" s="51">
        <v>43817</v>
      </c>
      <c r="BL28" s="75">
        <v>1.660499024494877E-2</v>
      </c>
      <c r="BZ28" s="51">
        <v>43098</v>
      </c>
      <c r="CA28" s="75">
        <v>1.7915993783508753E-2</v>
      </c>
      <c r="CC28" s="51">
        <v>43817</v>
      </c>
      <c r="CD28" s="75">
        <v>1.660499024494877E-2</v>
      </c>
    </row>
    <row r="29" spans="3:89" ht="14.45" x14ac:dyDescent="0.3">
      <c r="C29" s="46" t="s">
        <v>371</v>
      </c>
      <c r="D29" s="46" t="s">
        <v>121</v>
      </c>
      <c r="E29" s="46" t="s">
        <v>1589</v>
      </c>
      <c r="F29" s="47" t="s">
        <v>1590</v>
      </c>
      <c r="G29" s="47">
        <v>42739</v>
      </c>
      <c r="H29" s="47">
        <v>44565</v>
      </c>
      <c r="I29" s="48">
        <v>1.61181</v>
      </c>
      <c r="J29" s="48">
        <v>1.62219</v>
      </c>
      <c r="K29" s="46" t="s">
        <v>124</v>
      </c>
      <c r="L29" s="49">
        <f t="shared" si="0"/>
        <v>1.617E-2</v>
      </c>
      <c r="N29" s="50" t="s">
        <v>462</v>
      </c>
      <c r="O29" s="51">
        <f>IFERROR(IF(RIGHT(N29, 1) = "D", WORKDAY($B$3, INT(LEFT(N29, LEN(N29)-1))),
                     IF(RIGHT(N29, 1) = "W",Business_Day($B$3 + 7 * INT(LEFT(N29, LEN(N29)-1)), "modified_following"),
                     IF(RIGHT(N29, 1) = "M",Business_Day(EDATE($B$3,  INT(LEFT(N29, LEN(N29)-1))), "modified_following"),
                     IF(RIGHT(N29, 1) = "Y",Business_Day(EDATE($B$3,  12 * INT(LEFT(N29, LEN(N29)-1))), "modified_following"),IF(RIGHT(N29, 1) = "Q",Business_Day(EDATE($B$3,  3*INT(LEFT(N29, LEN(N29)-1))), "modified_following"),
                    Business_Day(EDATE($B$3,  12 * INT(LEFT(N29, FIND("Y", N29)-1)) + INT(RIGHT(N29, LEN(N29) - FIND("Y", N29)))), "modified_following") ))))), "")</f>
        <v>43189</v>
      </c>
      <c r="P29" s="50" t="s">
        <v>1591</v>
      </c>
      <c r="Q29" s="50" t="s">
        <v>1592</v>
      </c>
      <c r="R29" s="46">
        <f>_xll.BDH(P29,$B$4,$B$3,$B$3)</f>
        <v>0.92042000000000002</v>
      </c>
      <c r="S29" s="46">
        <f>_xll.BDH(Q29,$B$4,$B$3,$B$3)</f>
        <v>0.988487</v>
      </c>
      <c r="T29" s="52">
        <f>DF_ZC2(Date!$E$3,O29,S29,"Taux actuariels","actual/actual")</f>
        <v>9.3326721169604276E-3</v>
      </c>
      <c r="V29" s="46" t="s">
        <v>1593</v>
      </c>
      <c r="W29" s="46" t="s">
        <v>134</v>
      </c>
      <c r="X29" s="46" t="s">
        <v>6370</v>
      </c>
      <c r="Y29" s="47" t="s">
        <v>6371</v>
      </c>
      <c r="Z29" s="47">
        <v>43817</v>
      </c>
      <c r="AA29" s="47">
        <v>43908</v>
      </c>
      <c r="AB29" s="48">
        <v>2.2864399999999998</v>
      </c>
      <c r="AC29" s="48">
        <v>2.2864399999999998</v>
      </c>
      <c r="AD29" s="46" t="s">
        <v>124</v>
      </c>
      <c r="AE29" s="49">
        <f t="shared" si="1"/>
        <v>2.2864399999999997E-2</v>
      </c>
      <c r="AF29">
        <v>1.7864999999999999E-2</v>
      </c>
      <c r="AG29" s="50" t="s">
        <v>462</v>
      </c>
      <c r="AH29" s="51">
        <f>IFERROR(IF(RIGHT(AG29, 1) = "D", WORKDAY($B$3, INT(LEFT(AG29, LEN(AG29)-1))),
                     IF(RIGHT(AG29, 1) = "W",Business_Day($B$3 + 7 * INT(LEFT(AG29, LEN(AG29)-1)), "modified_following"),
                     IF(RIGHT(AG29, 1) = "M",Business_Day(EDATE($B$3,  INT(LEFT(AG29, LEN(AG29)-1))), "modified_following"),
                     IF(RIGHT(AG29, 1) = "Y",Business_Day(EDATE($B$3,  12 * INT(LEFT(AG29, LEN(AG29)-1))), "modified_following"),IF(RIGHT(AG29, 1) = "Q",Business_Day(EDATE($B$3,  3*INT(LEFT(AG29, LEN(AG29)-1))), "modified_following"),
                    Business_Day(EDATE($B$3,  12 * INT(LEFT(AG29, FIND("Y", AG29)-1)) + INT(RIGHT(AG29, LEN(AG29) - FIND("Y", AG29)))), "modified_following") ))))), "")</f>
        <v>43189</v>
      </c>
      <c r="AI29" s="50" t="s">
        <v>1596</v>
      </c>
      <c r="AJ29" s="50" t="s">
        <v>1597</v>
      </c>
      <c r="AK29" s="46">
        <f>_xll.BDH(AI29,$B$4,$B$3,$B$3)</f>
        <v>1.25545</v>
      </c>
      <c r="AL29" s="46">
        <f>_xll.BDH(AJ29,$B$4,$B$3,$B$3)</f>
        <v>0.98447799999999996</v>
      </c>
      <c r="AM29" s="52">
        <f>DF_ZC2(Date!$E$3,AH29,AL29,"Taux actuariels","actual/actual")</f>
        <v>1.2628590151908314E-2</v>
      </c>
      <c r="AO29" s="51">
        <v>43920</v>
      </c>
      <c r="AP29" s="75">
        <v>1.7098862181483376E-2</v>
      </c>
      <c r="AR29" s="51">
        <v>43920</v>
      </c>
      <c r="AS29" s="75">
        <v>1.7098862181483376E-2</v>
      </c>
      <c r="BH29" s="51">
        <v>43465</v>
      </c>
      <c r="BI29" s="52">
        <v>1.8798440507626579E-2</v>
      </c>
      <c r="BJ29">
        <f>interpol_lin_excel($O$13:$O$104,$T$13:$T$104,BH29)</f>
        <v>1.1436600277402675E-2</v>
      </c>
      <c r="BK29" s="51">
        <v>43920</v>
      </c>
      <c r="BL29" s="75">
        <v>1.7098862181483376E-2</v>
      </c>
      <c r="BZ29" s="51">
        <v>43465</v>
      </c>
      <c r="CA29" s="75">
        <v>2.0643518344621407E-2</v>
      </c>
      <c r="CC29" s="51">
        <v>43920</v>
      </c>
      <c r="CD29" s="75">
        <v>1.7098862181483376E-2</v>
      </c>
    </row>
    <row r="30" spans="3:89" ht="14.45" x14ac:dyDescent="0.3">
      <c r="C30" s="46" t="s">
        <v>415</v>
      </c>
      <c r="D30" s="46" t="s">
        <v>121</v>
      </c>
      <c r="E30" s="46" t="s">
        <v>301</v>
      </c>
      <c r="F30" s="47" t="s">
        <v>302</v>
      </c>
      <c r="G30" s="47">
        <v>42739</v>
      </c>
      <c r="H30" s="47">
        <v>45295</v>
      </c>
      <c r="I30" s="48">
        <v>1.80782</v>
      </c>
      <c r="J30" s="48">
        <v>1.7931699999999999</v>
      </c>
      <c r="K30" s="46" t="s">
        <v>124</v>
      </c>
      <c r="L30" s="49">
        <f t="shared" si="0"/>
        <v>1.8004949999999999E-2</v>
      </c>
      <c r="N30" s="50" t="s">
        <v>483</v>
      </c>
      <c r="O30" s="51">
        <f>IFERROR(IF(RIGHT(N30, 1) = "D", WORKDAY($B$3, INT(LEFT(N30, LEN(N30)-1))),
                     IF(RIGHT(N30, 1) = "W",Business_Day($B$3 + 7 * INT(LEFT(N30, LEN(N30)-1)), "modified_following"),
                     IF(RIGHT(N30, 1) = "M",Business_Day(EDATE($B$3,  INT(LEFT(N30, LEN(N30)-1))), "modified_following"),
                     IF(RIGHT(N30, 1) = "Y",Business_Day(EDATE($B$3,  12 * INT(LEFT(N30, LEN(N30)-1))), "modified_following"),IF(RIGHT(N30, 1) = "Q",Business_Day(EDATE($B$3,  3*INT(LEFT(N30, LEN(N30)-1))), "modified_following"),
                    Business_Day(EDATE($B$3,  12 * INT(LEFT(N30, FIND("Y", N30)-1)) + INT(RIGHT(N30, LEN(N30) - FIND("Y", N30)))), "modified_following") ))))), "")</f>
        <v>43280</v>
      </c>
      <c r="P30" s="50" t="s">
        <v>1598</v>
      </c>
      <c r="Q30" s="50" t="s">
        <v>1599</v>
      </c>
      <c r="R30" s="46">
        <f>_xll.BDH(P30,$B$4,$B$3,$B$3)</f>
        <v>0.99968999999999997</v>
      </c>
      <c r="S30" s="46">
        <f>_xll.BDH(Q30,$B$4,$B$3,$B$3)</f>
        <v>0.98499899999999996</v>
      </c>
      <c r="T30" s="52">
        <f>DF_ZC2(Date!$E$3,O30,S30,"Taux actuariels","actual/actual")</f>
        <v>1.015543898725646E-2</v>
      </c>
      <c r="V30" s="46" t="s">
        <v>348</v>
      </c>
      <c r="W30" s="46" t="s">
        <v>121</v>
      </c>
      <c r="X30" s="46" t="s">
        <v>1600</v>
      </c>
      <c r="Y30" s="47" t="s">
        <v>1601</v>
      </c>
      <c r="Z30" s="47">
        <v>42739</v>
      </c>
      <c r="AA30" s="47">
        <v>44200</v>
      </c>
      <c r="AB30" s="48">
        <v>1.84718</v>
      </c>
      <c r="AC30" s="48">
        <v>1.8528199999999999</v>
      </c>
      <c r="AD30" s="46" t="s">
        <v>124</v>
      </c>
      <c r="AE30" s="49">
        <f t="shared" si="1"/>
        <v>1.8500000000000003E-2</v>
      </c>
      <c r="AF30">
        <v>1.984E-2</v>
      </c>
      <c r="AG30" s="50" t="s">
        <v>483</v>
      </c>
      <c r="AH30" s="51">
        <f>IFERROR(IF(RIGHT(AG30, 1) = "D", WORKDAY($B$3, INT(LEFT(AG30, LEN(AG30)-1))),
                     IF(RIGHT(AG30, 1) = "W",Business_Day($B$3 + 7 * INT(LEFT(AG30, LEN(AG30)-1)), "modified_following"),
                     IF(RIGHT(AG30, 1) = "M",Business_Day(EDATE($B$3,  INT(LEFT(AG30, LEN(AG30)-1))), "modified_following"),
                     IF(RIGHT(AG30, 1) = "Y",Business_Day(EDATE($B$3,  12 * INT(LEFT(AG30, LEN(AG30)-1))), "modified_following"),IF(RIGHT(AG30, 1) = "Q",Business_Day(EDATE($B$3,  3*INT(LEFT(AG30, LEN(AG30)-1))), "modified_following"),
                    Business_Day(EDATE($B$3,  12 * INT(LEFT(AG30, FIND("Y", AG30)-1)) + INT(RIGHT(AG30, LEN(AG30) - FIND("Y", AG30)))), "modified_following") ))))), "")</f>
        <v>43280</v>
      </c>
      <c r="AI30" s="50" t="s">
        <v>1602</v>
      </c>
      <c r="AJ30" s="50" t="s">
        <v>1603</v>
      </c>
      <c r="AK30" s="46">
        <f>_xll.BDH(AI30,$B$4,$B$3,$B$3)</f>
        <v>1.3255600000000001</v>
      </c>
      <c r="AL30" s="46">
        <f>_xll.BDH(AJ30,$B$4,$B$3,$B$3)</f>
        <v>0.98034100000000002</v>
      </c>
      <c r="AM30" s="52">
        <f>DF_ZC2(Date!$E$3,AH30,AL30,"Taux actuariels","actual/actual")</f>
        <v>1.3361513828765936E-2</v>
      </c>
      <c r="AO30" s="51">
        <v>44195</v>
      </c>
      <c r="AP30" s="75">
        <v>1.8403871900041311E-2</v>
      </c>
      <c r="AR30" s="51">
        <v>44195</v>
      </c>
      <c r="AS30" s="75">
        <v>1.8414193712760599E-2</v>
      </c>
      <c r="BH30" s="51">
        <v>43829</v>
      </c>
      <c r="BI30" s="52">
        <v>2.0817948771055521E-2</v>
      </c>
      <c r="BJ30">
        <f>interpol_lin_excel($O$13:$O$104,$T$13:$T$104,BH30)</f>
        <v>1.3746163101649334E-2</v>
      </c>
      <c r="BK30" s="51">
        <v>44195</v>
      </c>
      <c r="BL30" s="75">
        <v>1.8425491626744228E-2</v>
      </c>
      <c r="BZ30" s="51">
        <v>43829</v>
      </c>
      <c r="CA30" s="75">
        <v>2.2982893652633979E-2</v>
      </c>
      <c r="CC30" s="51">
        <v>44195</v>
      </c>
      <c r="CD30" s="75">
        <v>1.8433210225052135E-2</v>
      </c>
    </row>
    <row r="31" spans="3:89" ht="14.45" x14ac:dyDescent="0.3">
      <c r="C31" s="46" t="s">
        <v>477</v>
      </c>
      <c r="D31" s="46" t="s">
        <v>121</v>
      </c>
      <c r="E31" s="46" t="s">
        <v>301</v>
      </c>
      <c r="F31" s="47" t="s">
        <v>302</v>
      </c>
      <c r="G31" s="47">
        <v>42739</v>
      </c>
      <c r="H31" s="47">
        <v>46391</v>
      </c>
      <c r="I31" s="48">
        <v>1.9727699999999999</v>
      </c>
      <c r="J31" s="48">
        <v>1.96383</v>
      </c>
      <c r="K31" s="46" t="s">
        <v>124</v>
      </c>
      <c r="L31" s="49">
        <f t="shared" si="0"/>
        <v>1.9682999999999999E-2</v>
      </c>
      <c r="N31" s="50" t="s">
        <v>503</v>
      </c>
      <c r="O31" s="51">
        <f>IFERROR(IF(RIGHT(N31, 1) = "D", WORKDAY($B$3, INT(LEFT(N31, LEN(N31)-1))),
                     IF(RIGHT(N31, 1) = "W",Business_Day($B$3 + 7 * INT(LEFT(N31, LEN(N31)-1)), "modified_following"),
                     IF(RIGHT(N31, 1) = "M",Business_Day(EDATE($B$3,  INT(LEFT(N31, LEN(N31)-1))), "modified_following"),
                     IF(RIGHT(N31, 1) = "Y",Business_Day(EDATE($B$3,  12 * INT(LEFT(N31, LEN(N31)-1))), "modified_following"),IF(RIGHT(N31, 1) = "Q",Business_Day(EDATE($B$3,  3*INT(LEFT(N31, LEN(N31)-1))), "modified_following"),
                    Business_Day(EDATE($B$3,  12 * INT(LEFT(N31, FIND("Y", N31)-1)) + INT(RIGHT(N31, LEN(N31) - FIND("Y", N31)))), "modified_following") ))))), "")</f>
        <v>43371</v>
      </c>
      <c r="P31" s="50" t="s">
        <v>1604</v>
      </c>
      <c r="Q31" s="50" t="s">
        <v>1605</v>
      </c>
      <c r="R31" s="46">
        <f>_xll.BDH(P31,$B$4,$B$3,$B$3)</f>
        <v>1.0666800000000001</v>
      </c>
      <c r="S31" s="46">
        <f>_xll.BDH(Q31,$B$4,$B$3,$B$3)</f>
        <v>0.98137099999999999</v>
      </c>
      <c r="T31" s="52">
        <f>DF_ZC2(Date!$E$3,O31,S31,"Taux actuariels","actual/actual")</f>
        <v>1.0833420196010302E-2</v>
      </c>
      <c r="V31" s="46" t="s">
        <v>371</v>
      </c>
      <c r="W31" s="46" t="s">
        <v>121</v>
      </c>
      <c r="X31" s="46" t="s">
        <v>1606</v>
      </c>
      <c r="Y31" s="47" t="s">
        <v>1607</v>
      </c>
      <c r="Z31" s="47">
        <v>42739</v>
      </c>
      <c r="AA31" s="47">
        <v>44565</v>
      </c>
      <c r="AB31" s="48">
        <v>1.9724999999999999</v>
      </c>
      <c r="AC31" s="48">
        <v>1.9779</v>
      </c>
      <c r="AD31" s="46" t="s">
        <v>124</v>
      </c>
      <c r="AE31" s="49">
        <f t="shared" si="1"/>
        <v>1.9752000000000002E-2</v>
      </c>
      <c r="AF31">
        <v>2.1440000000000001E-2</v>
      </c>
      <c r="AG31" s="50" t="s">
        <v>503</v>
      </c>
      <c r="AH31" s="51">
        <f>IFERROR(IF(RIGHT(AG31, 1) = "D", WORKDAY($B$3, INT(LEFT(AG31, LEN(AG31)-1))),
                     IF(RIGHT(AG31, 1) = "W",Business_Day($B$3 + 7 * INT(LEFT(AG31, LEN(AG31)-1)), "modified_following"),
                     IF(RIGHT(AG31, 1) = "M",Business_Day(EDATE($B$3,  INT(LEFT(AG31, LEN(AG31)-1))), "modified_following"),
                     IF(RIGHT(AG31, 1) = "Y",Business_Day(EDATE($B$3,  12 * INT(LEFT(AG31, LEN(AG31)-1))), "modified_following"),IF(RIGHT(AG31, 1) = "Q",Business_Day(EDATE($B$3,  3*INT(LEFT(AG31, LEN(AG31)-1))), "modified_following"),
                    Business_Day(EDATE($B$3,  12 * INT(LEFT(AG31, FIND("Y", AG31)-1)) + INT(RIGHT(AG31, LEN(AG31) - FIND("Y", AG31)))), "modified_following") ))))), "")</f>
        <v>43371</v>
      </c>
      <c r="AI31" s="50" t="s">
        <v>1608</v>
      </c>
      <c r="AJ31" s="50" t="s">
        <v>1609</v>
      </c>
      <c r="AK31" s="46">
        <f>_xll.BDH(AI31,$B$4,$B$3,$B$3)</f>
        <v>1.3942600000000001</v>
      </c>
      <c r="AL31" s="46">
        <f>_xll.BDH(AJ31,$B$4,$B$3,$B$3)</f>
        <v>0.97597800000000001</v>
      </c>
      <c r="AM31" s="52">
        <f>DF_ZC2(Date!$E$3,AH31,AL31,"Taux actuariels","actual/actual")</f>
        <v>1.403022287453104E-2</v>
      </c>
      <c r="AO31" s="51">
        <v>44560</v>
      </c>
      <c r="AP31" s="75">
        <v>1.9684256852687893E-2</v>
      </c>
      <c r="AR31" s="51">
        <v>44560</v>
      </c>
      <c r="AS31" s="75">
        <v>1.9699784128600711E-2</v>
      </c>
      <c r="BH31" s="51">
        <v>44195</v>
      </c>
      <c r="BI31" s="52">
        <v>2.2330029046374975E-2</v>
      </c>
      <c r="BJ31">
        <f>interpol_lin_excel($O$13:$O$104,$T$13:$T$104,BH31)</f>
        <v>1.5270101259789337E-2</v>
      </c>
      <c r="BK31" s="51">
        <v>44560</v>
      </c>
      <c r="BL31" s="75">
        <v>1.9715604557340758E-2</v>
      </c>
      <c r="BZ31" s="51">
        <v>44195</v>
      </c>
      <c r="CA31" s="75">
        <v>2.4800887460666624E-2</v>
      </c>
      <c r="CC31" s="51">
        <v>44560</v>
      </c>
      <c r="CD31" s="75">
        <v>1.972791185606667E-2</v>
      </c>
    </row>
    <row r="32" spans="3:89" ht="14.45" x14ac:dyDescent="0.3">
      <c r="C32" s="46" t="s">
        <v>498</v>
      </c>
      <c r="D32" s="46" t="s">
        <v>121</v>
      </c>
      <c r="E32" s="46" t="s">
        <v>301</v>
      </c>
      <c r="F32" s="47" t="s">
        <v>302</v>
      </c>
      <c r="G32" s="47">
        <v>42739</v>
      </c>
      <c r="H32" s="47">
        <v>47122</v>
      </c>
      <c r="I32" s="48">
        <v>2.0445000000000002</v>
      </c>
      <c r="J32" s="48">
        <v>2.0361199999999999</v>
      </c>
      <c r="K32" s="46" t="s">
        <v>124</v>
      </c>
      <c r="L32" s="49">
        <f t="shared" si="0"/>
        <v>2.0403099999999997E-2</v>
      </c>
      <c r="N32" s="50" t="s">
        <v>524</v>
      </c>
      <c r="O32" s="51">
        <f>IFERROR(IF(RIGHT(N32, 1) = "D", WORKDAY($B$3, INT(LEFT(N32, LEN(N32)-1))),
                     IF(RIGHT(N32, 1) = "W",Business_Day($B$3 + 7 * INT(LEFT(N32, LEN(N32)-1)), "modified_following"),
                     IF(RIGHT(N32, 1) = "M",Business_Day(EDATE($B$3,  INT(LEFT(N32, LEN(N32)-1))), "modified_following"),
                     IF(RIGHT(N32, 1) = "Y",Business_Day(EDATE($B$3,  12 * INT(LEFT(N32, LEN(N32)-1))), "modified_following"),IF(RIGHT(N32, 1) = "Q",Business_Day(EDATE($B$3,  3*INT(LEFT(N32, LEN(N32)-1))), "modified_following"),
                    Business_Day(EDATE($B$3,  12 * INT(LEFT(N32, FIND("Y", N32)-1)) + INT(RIGHT(N32, LEN(N32) - FIND("Y", N32)))), "modified_following") ))))), "")</f>
        <v>43465</v>
      </c>
      <c r="P32" s="50" t="s">
        <v>1610</v>
      </c>
      <c r="Q32" s="50" t="s">
        <v>1611</v>
      </c>
      <c r="R32" s="46">
        <f>_xll.BDH(P32,$B$4,$B$3,$B$3)</f>
        <v>1.12941</v>
      </c>
      <c r="S32" s="46">
        <f>_xll.BDH(Q32,$B$4,$B$3,$B$3)</f>
        <v>0.97748299999999999</v>
      </c>
      <c r="T32" s="52">
        <f>DF_ZC2(Date!$E$3,O32,S32,"Taux actuariels","actual/actual")</f>
        <v>1.1436600277402675E-2</v>
      </c>
      <c r="V32" s="46" t="s">
        <v>394</v>
      </c>
      <c r="W32" s="46" t="s">
        <v>121</v>
      </c>
      <c r="X32" s="46" t="s">
        <v>1612</v>
      </c>
      <c r="Y32" s="47" t="s">
        <v>1613</v>
      </c>
      <c r="Z32" s="47">
        <v>42739</v>
      </c>
      <c r="AA32" s="47">
        <v>44930</v>
      </c>
      <c r="AB32" s="48">
        <v>2.0650400000000002</v>
      </c>
      <c r="AC32" s="48">
        <v>2.0829599999999999</v>
      </c>
      <c r="AD32" s="46" t="s">
        <v>124</v>
      </c>
      <c r="AE32" s="49">
        <f t="shared" si="1"/>
        <v>2.0739999999999998E-2</v>
      </c>
      <c r="AF32">
        <v>2.2724999999999999E-2</v>
      </c>
      <c r="AG32" s="50" t="s">
        <v>524</v>
      </c>
      <c r="AH32" s="51">
        <f>IFERROR(IF(RIGHT(AG32, 1) = "D", WORKDAY($B$3, INT(LEFT(AG32, LEN(AG32)-1))),
                     IF(RIGHT(AG32, 1) = "W",Business_Day($B$3 + 7 * INT(LEFT(AG32, LEN(AG32)-1)), "modified_following"),
                     IF(RIGHT(AG32, 1) = "M",Business_Day(EDATE($B$3,  INT(LEFT(AG32, LEN(AG32)-1))), "modified_following"),
                     IF(RIGHT(AG32, 1) = "Y",Business_Day(EDATE($B$3,  12 * INT(LEFT(AG32, LEN(AG32)-1))), "modified_following"),IF(RIGHT(AG32, 1) = "Q",Business_Day(EDATE($B$3,  3*INT(LEFT(AG32, LEN(AG32)-1))), "modified_following"),
                    Business_Day(EDATE($B$3,  12 * INT(LEFT(AG32, FIND("Y", AG32)-1)) + INT(RIGHT(AG32, LEN(AG32) - FIND("Y", AG32)))), "modified_following") ))))), "")</f>
        <v>43465</v>
      </c>
      <c r="AI32" s="50" t="s">
        <v>1614</v>
      </c>
      <c r="AJ32" s="50" t="s">
        <v>1615</v>
      </c>
      <c r="AK32" s="46">
        <f>_xll.BDH(AI32,$B$4,$B$3,$B$3)</f>
        <v>1.46153</v>
      </c>
      <c r="AL32" s="46">
        <f>_xll.BDH(AJ32,$B$4,$B$3,$B$3)</f>
        <v>0.97129600000000005</v>
      </c>
      <c r="AM32" s="52">
        <f>DF_ZC2(Date!$E$3,AH32,AL32,"Taux actuariels","actual/actual")</f>
        <v>1.4648448587417207E-2</v>
      </c>
      <c r="AO32" s="51">
        <v>44925</v>
      </c>
      <c r="AP32" s="75">
        <v>2.0701583209857519E-2</v>
      </c>
      <c r="AR32" s="51">
        <v>44925</v>
      </c>
      <c r="AS32" s="75">
        <v>2.0722195016454503E-2</v>
      </c>
      <c r="BH32" s="51">
        <v>44560</v>
      </c>
      <c r="BI32" s="52">
        <v>2.361595696007155E-2</v>
      </c>
      <c r="BJ32">
        <f>interpol_lin_excel($O$13:$O$104,$T$13:$T$104,BH32)</f>
        <v>1.6506131533789548E-2</v>
      </c>
      <c r="BK32" s="51">
        <v>44925</v>
      </c>
      <c r="BL32" s="75">
        <v>2.0742734464662665E-2</v>
      </c>
      <c r="BZ32" s="51">
        <v>44560</v>
      </c>
      <c r="CA32" s="75">
        <v>2.6279378740755144E-2</v>
      </c>
      <c r="CC32" s="51">
        <v>44925</v>
      </c>
      <c r="CD32" s="75">
        <v>2.0759712453279688E-2</v>
      </c>
    </row>
    <row r="33" spans="3:82" x14ac:dyDescent="0.25">
      <c r="C33" s="46" t="s">
        <v>518</v>
      </c>
      <c r="D33" s="46" t="s">
        <v>121</v>
      </c>
      <c r="E33" s="46" t="s">
        <v>301</v>
      </c>
      <c r="F33" s="47" t="s">
        <v>302</v>
      </c>
      <c r="G33" s="47">
        <v>42739</v>
      </c>
      <c r="H33" s="47">
        <v>48218</v>
      </c>
      <c r="I33" s="48">
        <v>2.1224400000000001</v>
      </c>
      <c r="J33" s="48">
        <v>2.1055000000000001</v>
      </c>
      <c r="K33" s="46" t="s">
        <v>124</v>
      </c>
      <c r="L33" s="49">
        <f t="shared" si="0"/>
        <v>2.1139700000000001E-2</v>
      </c>
      <c r="N33" s="50" t="s">
        <v>544</v>
      </c>
      <c r="O33" s="51">
        <f>IFERROR(IF(RIGHT(N33, 1) = "D", WORKDAY($B$3, INT(LEFT(N33, LEN(N33)-1))),
                     IF(RIGHT(N33, 1) = "W",Business_Day($B$3 + 7 * INT(LEFT(N33, LEN(N33)-1)), "modified_following"),
                     IF(RIGHT(N33, 1) = "M",Business_Day(EDATE($B$3,  INT(LEFT(N33, LEN(N33)-1))), "modified_following"),
                     IF(RIGHT(N33, 1) = "Y",Business_Day(EDATE($B$3,  12 * INT(LEFT(N33, LEN(N33)-1))), "modified_following"),IF(RIGHT(N33, 1) = "Q",Business_Day(EDATE($B$3,  3*INT(LEFT(N33, LEN(N33)-1))), "modified_following"),
                    Business_Day(EDATE($B$3,  12 * INT(LEFT(N33, FIND("Y", N33)-1)) + INT(RIGHT(N33, LEN(N33) - FIND("Y", N33)))), "modified_following") ))))), "")</f>
        <v>43553</v>
      </c>
      <c r="P33" s="50" t="s">
        <v>1616</v>
      </c>
      <c r="Q33" s="50" t="s">
        <v>1617</v>
      </c>
      <c r="R33" s="46">
        <f>_xll.BDH(P33,$B$4,$B$3,$B$3)</f>
        <v>1.18567</v>
      </c>
      <c r="S33" s="46">
        <f>_xll.BDH(Q33,$B$4,$B$3,$B$3)</f>
        <v>0.97350800000000004</v>
      </c>
      <c r="T33" s="52">
        <f>DF_ZC2(Date!$E$3,O33,S33,"Taux actuariels","actual/actual")</f>
        <v>1.2037734027322777E-2</v>
      </c>
      <c r="V33" s="46" t="s">
        <v>415</v>
      </c>
      <c r="W33" s="46" t="s">
        <v>121</v>
      </c>
      <c r="X33" s="46" t="s">
        <v>1618</v>
      </c>
      <c r="Y33" s="47" t="s">
        <v>1619</v>
      </c>
      <c r="Z33" s="47">
        <v>42739</v>
      </c>
      <c r="AA33" s="47">
        <v>45295</v>
      </c>
      <c r="AB33" s="48">
        <v>2.1564399999999999</v>
      </c>
      <c r="AC33" s="48">
        <v>2.1630500000000001</v>
      </c>
      <c r="AD33" s="46" t="s">
        <v>124</v>
      </c>
      <c r="AE33" s="49">
        <f t="shared" si="1"/>
        <v>2.1597450000000001E-2</v>
      </c>
      <c r="AF33">
        <v>2.3769999999999999E-2</v>
      </c>
      <c r="AG33" s="50" t="s">
        <v>544</v>
      </c>
      <c r="AH33" s="51">
        <f>IFERROR(IF(RIGHT(AG33, 1) = "D", WORKDAY($B$3, INT(LEFT(AG33, LEN(AG33)-1))),
                     IF(RIGHT(AG33, 1) = "W",Business_Day($B$3 + 7 * INT(LEFT(AG33, LEN(AG33)-1)), "modified_following"),
                     IF(RIGHT(AG33, 1) = "M",Business_Day(EDATE($B$3,  INT(LEFT(AG33, LEN(AG33)-1))), "modified_following"),
                     IF(RIGHT(AG33, 1) = "Y",Business_Day(EDATE($B$3,  12 * INT(LEFT(AG33, LEN(AG33)-1))), "modified_following"),IF(RIGHT(AG33, 1) = "Q",Business_Day(EDATE($B$3,  3*INT(LEFT(AG33, LEN(AG33)-1))), "modified_following"),
                    Business_Day(EDATE($B$3,  12 * INT(LEFT(AG33, FIND("Y", AG33)-1)) + INT(RIGHT(AG33, LEN(AG33) - FIND("Y", AG33)))), "modified_following") ))))), "")</f>
        <v>43553</v>
      </c>
      <c r="AI33" s="50" t="s">
        <v>1620</v>
      </c>
      <c r="AJ33" s="50" t="s">
        <v>1621</v>
      </c>
      <c r="AK33" s="46">
        <f>_xll.BDH(AI33,$B$4,$B$3,$B$3)</f>
        <v>1.5163600000000002</v>
      </c>
      <c r="AL33" s="46">
        <f>_xll.BDH(AJ33,$B$4,$B$3,$B$3)</f>
        <v>0.96658200000000005</v>
      </c>
      <c r="AM33" s="52">
        <f>DF_ZC2(Date!$E$3,AH33,AL33,"Taux actuariels","actual/actual")</f>
        <v>1.526319780406471E-2</v>
      </c>
      <c r="AO33" s="51">
        <v>45289</v>
      </c>
      <c r="AP33" s="75">
        <v>2.1591934517796261E-2</v>
      </c>
      <c r="AR33" s="51">
        <v>45289</v>
      </c>
      <c r="AS33" s="75">
        <v>2.161821676608822E-2</v>
      </c>
      <c r="BH33" s="51">
        <v>44925</v>
      </c>
      <c r="BI33" s="52">
        <v>2.4659305168996327E-2</v>
      </c>
      <c r="BJ33">
        <f>interpol_lin_excel($O$13:$O$104,$T$13:$T$104,BH33)</f>
        <v>1.7479823142497297E-2</v>
      </c>
      <c r="BK33" s="51">
        <v>45289</v>
      </c>
      <c r="BL33" s="75">
        <v>2.1644051890433853E-2</v>
      </c>
      <c r="BZ33" s="51">
        <v>44925</v>
      </c>
      <c r="CA33" s="75">
        <v>2.7389081467686826E-2</v>
      </c>
      <c r="CC33" s="51">
        <v>45289</v>
      </c>
      <c r="CD33" s="75">
        <v>2.1665968397633066E-2</v>
      </c>
    </row>
    <row r="34" spans="3:82" x14ac:dyDescent="0.25">
      <c r="C34" s="46" t="s">
        <v>539</v>
      </c>
      <c r="D34" s="46" t="s">
        <v>121</v>
      </c>
      <c r="E34" s="46" t="s">
        <v>301</v>
      </c>
      <c r="F34" s="47" t="s">
        <v>302</v>
      </c>
      <c r="G34" s="47">
        <v>42739</v>
      </c>
      <c r="H34" s="47">
        <v>50045</v>
      </c>
      <c r="I34" s="48">
        <v>2.1773600000000002</v>
      </c>
      <c r="J34" s="48">
        <v>2.1669700000000001</v>
      </c>
      <c r="K34" s="46" t="s">
        <v>124</v>
      </c>
      <c r="L34" s="49">
        <f t="shared" si="0"/>
        <v>2.1721650000000002E-2</v>
      </c>
      <c r="N34" s="50" t="s">
        <v>564</v>
      </c>
      <c r="O34" s="51">
        <f>IFERROR(IF(RIGHT(N34, 1) = "D", WORKDAY($B$3, INT(LEFT(N34, LEN(N34)-1))),
                     IF(RIGHT(N34, 1) = "W",Business_Day($B$3 + 7 * INT(LEFT(N34, LEN(N34)-1)), "modified_following"),
                     IF(RIGHT(N34, 1) = "M",Business_Day(EDATE($B$3,  INT(LEFT(N34, LEN(N34)-1))), "modified_following"),
                     IF(RIGHT(N34, 1) = "Y",Business_Day(EDATE($B$3,  12 * INT(LEFT(N34, LEN(N34)-1))), "modified_following"),IF(RIGHT(N34, 1) = "Q",Business_Day(EDATE($B$3,  3*INT(LEFT(N34, LEN(N34)-1))), "modified_following"),
                    Business_Day(EDATE($B$3,  12 * INT(LEFT(N34, FIND("Y", N34)-1)) + INT(RIGHT(N34, LEN(N34) - FIND("Y", N34)))), "modified_following") ))))), "")</f>
        <v>43644</v>
      </c>
      <c r="P34" s="50" t="s">
        <v>1622</v>
      </c>
      <c r="Q34" s="50" t="s">
        <v>1623</v>
      </c>
      <c r="R34" s="46">
        <f>_xll.BDH(P34,$B$4,$B$3,$B$3)</f>
        <v>1.2428600000000001</v>
      </c>
      <c r="S34" s="46">
        <f>_xll.BDH(Q34,$B$4,$B$3,$B$3)</f>
        <v>0.96919100000000002</v>
      </c>
      <c r="T34" s="52">
        <f>DF_ZC2(Date!$E$3,O34,S34,"Taux actuariels","actual/actual")</f>
        <v>1.2631000009850624E-2</v>
      </c>
      <c r="V34" s="46" t="s">
        <v>436</v>
      </c>
      <c r="W34" s="46" t="s">
        <v>121</v>
      </c>
      <c r="X34" s="46" t="s">
        <v>1624</v>
      </c>
      <c r="Y34" s="47" t="s">
        <v>1625</v>
      </c>
      <c r="Z34" s="47">
        <v>42739</v>
      </c>
      <c r="AA34" s="47">
        <v>45663</v>
      </c>
      <c r="AB34" s="48">
        <v>2.2270599999999998</v>
      </c>
      <c r="AC34" s="48">
        <v>2.2331400000000001</v>
      </c>
      <c r="AD34" s="46" t="s">
        <v>124</v>
      </c>
      <c r="AE34" s="49">
        <f t="shared" si="1"/>
        <v>2.2301000000000001E-2</v>
      </c>
      <c r="AF34">
        <v>2.4639999999999999E-2</v>
      </c>
      <c r="AG34" s="50" t="s">
        <v>564</v>
      </c>
      <c r="AH34" s="51">
        <f>IFERROR(IF(RIGHT(AG34, 1) = "D", WORKDAY($B$3, INT(LEFT(AG34, LEN(AG34)-1))),
                     IF(RIGHT(AG34, 1) = "W",Business_Day($B$3 + 7 * INT(LEFT(AG34, LEN(AG34)-1)), "modified_following"),
                     IF(RIGHT(AG34, 1) = "M",Business_Day(EDATE($B$3,  INT(LEFT(AG34, LEN(AG34)-1))), "modified_following"),
                     IF(RIGHT(AG34, 1) = "Y",Business_Day(EDATE($B$3,  12 * INT(LEFT(AG34, LEN(AG34)-1))), "modified_following"),IF(RIGHT(AG34, 1) = "Q",Business_Day(EDATE($B$3,  3*INT(LEFT(AG34, LEN(AG34)-1))), "modified_following"),
                    Business_Day(EDATE($B$3,  12 * INT(LEFT(AG34, FIND("Y", AG34)-1)) + INT(RIGHT(AG34, LEN(AG34) - FIND("Y", AG34)))), "modified_following") ))))), "")</f>
        <v>43644</v>
      </c>
      <c r="AI34" s="50" t="s">
        <v>1626</v>
      </c>
      <c r="AJ34" s="50" t="s">
        <v>1627</v>
      </c>
      <c r="AK34" s="46">
        <f>_xll.BDH(AI34,$B$4,$B$3,$B$3)</f>
        <v>1.5739700000000001</v>
      </c>
      <c r="AL34" s="46">
        <f>_xll.BDH(AJ34,$B$4,$B$3,$B$3)</f>
        <v>0.96152099999999996</v>
      </c>
      <c r="AM34" s="52">
        <f>DF_ZC2(Date!$E$3,AH34,AL34,"Taux actuariels","actual/actual")</f>
        <v>1.5863270152367548E-2</v>
      </c>
      <c r="AO34" s="51">
        <v>45656</v>
      </c>
      <c r="AP34" s="75">
        <v>2.2319860935538803E-2</v>
      </c>
      <c r="AR34" s="51">
        <v>45656</v>
      </c>
      <c r="AS34" s="75">
        <v>2.2350969014446151E-2</v>
      </c>
      <c r="BH34" s="51">
        <v>45289</v>
      </c>
      <c r="BI34" s="52">
        <v>2.5544138742476595E-2</v>
      </c>
      <c r="BJ34">
        <f>interpol_lin_excel($O$13:$O$104,$T$13:$T$104,BH34)</f>
        <v>1.8441962498947362E-2</v>
      </c>
      <c r="BK34" s="51">
        <v>45656</v>
      </c>
      <c r="BL34" s="75">
        <v>2.2381831941646991E-2</v>
      </c>
      <c r="BZ34" s="51">
        <v>45289</v>
      </c>
      <c r="CA34" s="75">
        <v>2.8279188121784069E-2</v>
      </c>
      <c r="CC34" s="51">
        <v>45656</v>
      </c>
      <c r="CD34" s="75">
        <v>2.2408060825638051E-2</v>
      </c>
    </row>
    <row r="35" spans="3:82" x14ac:dyDescent="0.25">
      <c r="C35" s="46" t="s">
        <v>559</v>
      </c>
      <c r="D35" s="46" t="s">
        <v>121</v>
      </c>
      <c r="E35" s="46" t="s">
        <v>301</v>
      </c>
      <c r="F35" s="47" t="s">
        <v>302</v>
      </c>
      <c r="G35" s="47">
        <v>42739</v>
      </c>
      <c r="H35" s="47">
        <v>51872</v>
      </c>
      <c r="I35" s="48">
        <v>2.1929400000000001</v>
      </c>
      <c r="J35" s="48">
        <v>2.1833100000000001</v>
      </c>
      <c r="K35" s="46" t="s">
        <v>124</v>
      </c>
      <c r="L35" s="49">
        <f t="shared" si="0"/>
        <v>2.1881250000000005E-2</v>
      </c>
      <c r="N35" s="50" t="s">
        <v>585</v>
      </c>
      <c r="O35" s="51">
        <f>IFERROR(IF(RIGHT(N35, 1) = "D", WORKDAY($B$3, INT(LEFT(N35, LEN(N35)-1))),
                     IF(RIGHT(N35, 1) = "W",Business_Day($B$3 + 7 * INT(LEFT(N35, LEN(N35)-1)), "modified_following"),
                     IF(RIGHT(N35, 1) = "M",Business_Day(EDATE($B$3,  INT(LEFT(N35, LEN(N35)-1))), "modified_following"),
                     IF(RIGHT(N35, 1) = "Y",Business_Day(EDATE($B$3,  12 * INT(LEFT(N35, LEN(N35)-1))), "modified_following"),IF(RIGHT(N35, 1) = "Q",Business_Day(EDATE($B$3,  3*INT(LEFT(N35, LEN(N35)-1))), "modified_following"),
                    Business_Day(EDATE($B$3,  12 * INT(LEFT(N35, FIND("Y", N35)-1)) + INT(RIGHT(N35, LEN(N35) - FIND("Y", N35)))), "modified_following") ))))), "")</f>
        <v>43738</v>
      </c>
      <c r="P35" s="50" t="s">
        <v>1628</v>
      </c>
      <c r="Q35" s="50" t="s">
        <v>1629</v>
      </c>
      <c r="R35" s="46">
        <f>_xll.BDH(P35,$B$4,$B$3,$B$3)</f>
        <v>1.2990900000000001</v>
      </c>
      <c r="S35" s="46">
        <f>_xll.BDH(Q35,$B$4,$B$3,$B$3)</f>
        <v>0.96467599999999998</v>
      </c>
      <c r="T35" s="52">
        <f>DF_ZC2(Date!$E$3,O35,S35,"Taux actuariels","actual/actual")</f>
        <v>1.3160105916629083E-2</v>
      </c>
      <c r="V35" s="46" t="s">
        <v>456</v>
      </c>
      <c r="W35" s="46" t="s">
        <v>121</v>
      </c>
      <c r="X35" s="46" t="s">
        <v>1630</v>
      </c>
      <c r="Y35" s="47" t="s">
        <v>1631</v>
      </c>
      <c r="Z35" s="47">
        <v>42739</v>
      </c>
      <c r="AA35" s="47">
        <v>46027</v>
      </c>
      <c r="AB35" s="48">
        <v>2.2830699999999999</v>
      </c>
      <c r="AC35" s="48">
        <v>2.2909299999999999</v>
      </c>
      <c r="AD35" s="46" t="s">
        <v>124</v>
      </c>
      <c r="AE35" s="49">
        <f t="shared" si="1"/>
        <v>2.2869999999999998E-2</v>
      </c>
      <c r="AF35">
        <v>2.537E-2</v>
      </c>
      <c r="AG35" s="50" t="s">
        <v>585</v>
      </c>
      <c r="AH35" s="51">
        <f>IFERROR(IF(RIGHT(AG35, 1) = "D", WORKDAY($B$3, INT(LEFT(AG35, LEN(AG35)-1))),
                     IF(RIGHT(AG35, 1) = "W",Business_Day($B$3 + 7 * INT(LEFT(AG35, LEN(AG35)-1)), "modified_following"),
                     IF(RIGHT(AG35, 1) = "M",Business_Day(EDATE($B$3,  INT(LEFT(AG35, LEN(AG35)-1))), "modified_following"),
                     IF(RIGHT(AG35, 1) = "Y",Business_Day(EDATE($B$3,  12 * INT(LEFT(AG35, LEN(AG35)-1))), "modified_following"),IF(RIGHT(AG35, 1) = "Q",Business_Day(EDATE($B$3,  3*INT(LEFT(AG35, LEN(AG35)-1))), "modified_following"),
                    Business_Day(EDATE($B$3,  12 * INT(LEFT(AG35, FIND("Y", AG35)-1)) + INT(RIGHT(AG35, LEN(AG35) - FIND("Y", AG35)))), "modified_following") ))))), "")</f>
        <v>43738</v>
      </c>
      <c r="AI35" s="50" t="s">
        <v>1632</v>
      </c>
      <c r="AJ35" s="50" t="s">
        <v>1633</v>
      </c>
      <c r="AK35" s="46">
        <f>_xll.BDH(AI35,$B$4,$B$3,$B$3)</f>
        <v>1.6321300000000001</v>
      </c>
      <c r="AL35" s="46">
        <f>_xll.BDH(AJ35,$B$4,$B$3,$B$3)</f>
        <v>0.95628299999999999</v>
      </c>
      <c r="AM35" s="52">
        <f>DF_ZC2(Date!$E$3,AH35,AL35,"Taux actuariels","actual/actual")</f>
        <v>1.6383857024661941E-2</v>
      </c>
      <c r="AO35" s="51">
        <v>46021</v>
      </c>
      <c r="AP35" s="75">
        <v>2.2918269549782846E-2</v>
      </c>
      <c r="AR35" s="51">
        <v>46021</v>
      </c>
      <c r="AS35" s="75">
        <v>2.2954051990681661E-2</v>
      </c>
      <c r="BH35" s="51">
        <v>45656</v>
      </c>
      <c r="BI35" s="52">
        <v>2.6306597992842327E-2</v>
      </c>
      <c r="BJ35">
        <f>interpol_lin_excel($O$13:$O$104,$T$13:$T$104,BH35)</f>
        <v>1.9071400300894048E-2</v>
      </c>
      <c r="BK35" s="51">
        <v>46021</v>
      </c>
      <c r="BL35" s="75">
        <v>2.2989507283639073E-2</v>
      </c>
      <c r="BZ35" s="51">
        <v>45656</v>
      </c>
      <c r="CA35" s="75">
        <v>2.9002051397779893E-2</v>
      </c>
      <c r="CC35" s="51">
        <v>46021</v>
      </c>
      <c r="CD35" s="75">
        <v>2.3019231620818013E-2</v>
      </c>
    </row>
    <row r="36" spans="3:82" x14ac:dyDescent="0.25">
      <c r="C36" s="46" t="s">
        <v>580</v>
      </c>
      <c r="D36" s="46" t="s">
        <v>121</v>
      </c>
      <c r="E36" s="46" t="s">
        <v>301</v>
      </c>
      <c r="F36" s="47" t="s">
        <v>302</v>
      </c>
      <c r="G36" s="47">
        <v>42739</v>
      </c>
      <c r="H36" s="47">
        <v>53696</v>
      </c>
      <c r="I36" s="48">
        <v>2.2011699999999998</v>
      </c>
      <c r="J36" s="48">
        <v>2.18927</v>
      </c>
      <c r="K36" s="46" t="s">
        <v>124</v>
      </c>
      <c r="L36" s="49">
        <f t="shared" si="0"/>
        <v>2.1952199999999998E-2</v>
      </c>
      <c r="N36" s="50" t="s">
        <v>605</v>
      </c>
      <c r="O36" s="51">
        <f>IFERROR(IF(RIGHT(N36, 1) = "D", WORKDAY($B$3, INT(LEFT(N36, LEN(N36)-1))),
                     IF(RIGHT(N36, 1) = "W",Business_Day($B$3 + 7 * INT(LEFT(N36, LEN(N36)-1)), "modified_following"),
                     IF(RIGHT(N36, 1) = "M",Business_Day(EDATE($B$3,  INT(LEFT(N36, LEN(N36)-1))), "modified_following"),
                     IF(RIGHT(N36, 1) = "Y",Business_Day(EDATE($B$3,  12 * INT(LEFT(N36, LEN(N36)-1))), "modified_following"),IF(RIGHT(N36, 1) = "Q",Business_Day(EDATE($B$3,  3*INT(LEFT(N36, LEN(N36)-1))), "modified_following"),
                    Business_Day(EDATE($B$3,  12 * INT(LEFT(N36, FIND("Y", N36)-1)) + INT(RIGHT(N36, LEN(N36) - FIND("Y", N36)))), "modified_following") ))))), "")</f>
        <v>43829</v>
      </c>
      <c r="P36" s="50" t="s">
        <v>1634</v>
      </c>
      <c r="Q36" s="50" t="s">
        <v>1635</v>
      </c>
      <c r="R36" s="46">
        <f>_xll.BDH(P36,$B$4,$B$3,$B$3)</f>
        <v>1.35311</v>
      </c>
      <c r="S36" s="46">
        <f>_xll.BDH(Q36,$B$4,$B$3,$B$3)</f>
        <v>0.95987</v>
      </c>
      <c r="T36" s="52">
        <f>DF_ZC2(Date!$E$3,O36,S36,"Taux actuariels","actual/actual")</f>
        <v>1.3746163101649334E-2</v>
      </c>
      <c r="V36" s="46" t="s">
        <v>477</v>
      </c>
      <c r="W36" s="46" t="s">
        <v>121</v>
      </c>
      <c r="X36" s="46" t="s">
        <v>1636</v>
      </c>
      <c r="Y36" s="47" t="s">
        <v>1637</v>
      </c>
      <c r="Z36" s="47">
        <v>42739</v>
      </c>
      <c r="AA36" s="47">
        <v>46391</v>
      </c>
      <c r="AB36" s="48">
        <v>2.3340700000000001</v>
      </c>
      <c r="AC36" s="48">
        <v>2.3393299999999999</v>
      </c>
      <c r="AD36" s="46" t="s">
        <v>124</v>
      </c>
      <c r="AE36" s="49">
        <f t="shared" si="1"/>
        <v>2.3366999999999999E-2</v>
      </c>
      <c r="AF36">
        <v>2.5990000000000003E-2</v>
      </c>
      <c r="AG36" s="50" t="s">
        <v>605</v>
      </c>
      <c r="AH36" s="51">
        <f>IFERROR(IF(RIGHT(AG36, 1) = "D", WORKDAY($B$3, INT(LEFT(AG36, LEN(AG36)-1))),
                     IF(RIGHT(AG36, 1) = "W",Business_Day($B$3 + 7 * INT(LEFT(AG36, LEN(AG36)-1)), "modified_following"),
                     IF(RIGHT(AG36, 1) = "M",Business_Day(EDATE($B$3,  INT(LEFT(AG36, LEN(AG36)-1))), "modified_following"),
                     IF(RIGHT(AG36, 1) = "Y",Business_Day(EDATE($B$3,  12 * INT(LEFT(AG36, LEN(AG36)-1))), "modified_following"),IF(RIGHT(AG36, 1) = "Q",Business_Day(EDATE($B$3,  3*INT(LEFT(AG36, LEN(AG36)-1))), "modified_following"),
                    Business_Day(EDATE($B$3,  12 * INT(LEFT(AG36, FIND("Y", AG36)-1)) + INT(RIGHT(AG36, LEN(AG36) - FIND("Y", AG36)))), "modified_following") ))))), "")</f>
        <v>43829</v>
      </c>
      <c r="AI36" s="50" t="s">
        <v>1638</v>
      </c>
      <c r="AJ36" s="50" t="s">
        <v>1639</v>
      </c>
      <c r="AK36" s="46">
        <f>_xll.BDH(AI36,$B$4,$B$3,$B$3)</f>
        <v>1.6913800000000001</v>
      </c>
      <c r="AL36" s="46">
        <f>_xll.BDH(AJ36,$B$4,$B$3,$B$3)</f>
        <v>0.95063900000000001</v>
      </c>
      <c r="AM36" s="52">
        <f>DF_ZC2(Date!$E$3,AH36,AL36,"Taux actuariels","actual/actual")</f>
        <v>1.7016879066678259E-2</v>
      </c>
      <c r="AO36" s="51">
        <v>46386</v>
      </c>
      <c r="AP36" s="75">
        <v>2.3445066032649474E-2</v>
      </c>
      <c r="AR36" s="51">
        <v>46386</v>
      </c>
      <c r="AS36" s="75">
        <v>2.3485619638304676E-2</v>
      </c>
      <c r="BH36" s="51">
        <v>46021</v>
      </c>
      <c r="BI36" s="52">
        <v>2.7087846662419257E-2</v>
      </c>
      <c r="BJ36">
        <f>interpol_lin_excel($O$13:$O$104,$T$13:$T$104,BH36)</f>
        <v>1.9664180176453216E-2</v>
      </c>
      <c r="BK36" s="51">
        <v>46386</v>
      </c>
      <c r="BL36" s="75">
        <v>2.352619474819645E-2</v>
      </c>
      <c r="BZ36" s="51">
        <v>46021</v>
      </c>
      <c r="CA36" s="75">
        <v>2.9561348955145363E-2</v>
      </c>
      <c r="CC36" s="51">
        <v>46386</v>
      </c>
      <c r="CD36" s="75">
        <v>2.3558501290546228E-2</v>
      </c>
    </row>
    <row r="37" spans="3:82" x14ac:dyDescent="0.25">
      <c r="C37" s="46" t="s">
        <v>708</v>
      </c>
      <c r="D37" s="46" t="s">
        <v>121</v>
      </c>
      <c r="E37" s="46" t="s">
        <v>301</v>
      </c>
      <c r="F37" s="47" t="s">
        <v>302</v>
      </c>
      <c r="G37" s="47">
        <v>42739</v>
      </c>
      <c r="H37" s="47">
        <v>57349</v>
      </c>
      <c r="I37" s="48">
        <v>2.1804600000000001</v>
      </c>
      <c r="J37" s="48">
        <v>2.1729699999999998</v>
      </c>
      <c r="K37" s="46" t="s">
        <v>124</v>
      </c>
      <c r="L37" s="49">
        <f t="shared" si="0"/>
        <v>2.1767149999999999E-2</v>
      </c>
      <c r="N37" s="50" t="s">
        <v>624</v>
      </c>
      <c r="O37" s="51">
        <f>IFERROR(IF(RIGHT(N37, 1) = "D", WORKDAY($B$3, INT(LEFT(N37, LEN(N37)-1))),
                     IF(RIGHT(N37, 1) = "W",Business_Day($B$3 + 7 * INT(LEFT(N37, LEN(N37)-1)), "modified_following"),
                     IF(RIGHT(N37, 1) = "M",Business_Day(EDATE($B$3,  INT(LEFT(N37, LEN(N37)-1))), "modified_following"),
                     IF(RIGHT(N37, 1) = "Y",Business_Day(EDATE($B$3,  12 * INT(LEFT(N37, LEN(N37)-1))), "modified_following"),IF(RIGHT(N37, 1) = "Q",Business_Day(EDATE($B$3,  3*INT(LEFT(N37, LEN(N37)-1))), "modified_following"),
                    Business_Day(EDATE($B$3,  12 * INT(LEFT(N37, FIND("Y", N37)-1)) + INT(RIGHT(N37, LEN(N37) - FIND("Y", N37)))), "modified_following") ))))), "")</f>
        <v>43920</v>
      </c>
      <c r="P37" s="50" t="s">
        <v>1640</v>
      </c>
      <c r="Q37" s="50" t="s">
        <v>1641</v>
      </c>
      <c r="R37" s="46">
        <f>_xll.BDH(P37,$B$4,$B$3,$B$3)</f>
        <v>1.3914800000000001</v>
      </c>
      <c r="S37" s="46">
        <f>_xll.BDH(Q37,$B$4,$B$3,$B$3)</f>
        <v>0.95542000000000005</v>
      </c>
      <c r="T37" s="52">
        <f>DF_ZC2(Date!$E$3,O37,S37,"Taux actuariels","actual/actual")</f>
        <v>1.4136971125235043E-2</v>
      </c>
      <c r="V37" s="46" t="s">
        <v>571</v>
      </c>
      <c r="W37" s="46" t="s">
        <v>121</v>
      </c>
      <c r="X37" s="46" t="s">
        <v>1642</v>
      </c>
      <c r="Y37" s="47" t="s">
        <v>1643</v>
      </c>
      <c r="Z37" s="47">
        <v>42739</v>
      </c>
      <c r="AA37" s="47">
        <v>46756</v>
      </c>
      <c r="AB37" s="48">
        <v>2.3728899999999999</v>
      </c>
      <c r="AC37" s="48">
        <v>2.38551</v>
      </c>
      <c r="AD37" s="46" t="s">
        <v>124</v>
      </c>
      <c r="AE37" s="49">
        <f t="shared" si="1"/>
        <v>2.3792000000000001E-2</v>
      </c>
      <c r="AF37">
        <v>2.7290999999999999E-2</v>
      </c>
      <c r="AG37" s="50" t="s">
        <v>624</v>
      </c>
      <c r="AH37" s="51">
        <f>IFERROR(IF(RIGHT(AG37, 1) = "D", WORKDAY($B$3, INT(LEFT(AG37, LEN(AG37)-1))),
                     IF(RIGHT(AG37, 1) = "W",Business_Day($B$3 + 7 * INT(LEFT(AG37, LEN(AG37)-1)), "modified_following"),
                     IF(RIGHT(AG37, 1) = "M",Business_Day(EDATE($B$3,  INT(LEFT(AG37, LEN(AG37)-1))), "modified_following"),
                     IF(RIGHT(AG37, 1) = "Y",Business_Day(EDATE($B$3,  12 * INT(LEFT(AG37, LEN(AG37)-1))), "modified_following"),IF(RIGHT(AG37, 1) = "Q",Business_Day(EDATE($B$3,  3*INT(LEFT(AG37, LEN(AG37)-1))), "modified_following"),
                    Business_Day(EDATE($B$3,  12 * INT(LEFT(AG37, FIND("Y", AG37)-1)) + INT(RIGHT(AG37, LEN(AG37) - FIND("Y", AG37)))), "modified_following") ))))), "")</f>
        <v>43920</v>
      </c>
      <c r="AI37" s="50" t="s">
        <v>1644</v>
      </c>
      <c r="AJ37" s="50" t="s">
        <v>1645</v>
      </c>
      <c r="AK37" s="46">
        <f>_xll.BDH(AI37,$B$4,$B$3,$B$3)</f>
        <v>1.73342</v>
      </c>
      <c r="AL37" s="46">
        <f>_xll.BDH(AJ37,$B$4,$B$3,$B$3)</f>
        <v>0.94535999999999998</v>
      </c>
      <c r="AM37" s="52">
        <f>DF_ZC2(Date!$E$3,AH37,AL37,"Taux actuariels","actual/actual")</f>
        <v>1.7446786436390749E-2</v>
      </c>
      <c r="AO37" s="51">
        <v>46751</v>
      </c>
      <c r="AP37" s="75">
        <v>2.3898287303620858E-2</v>
      </c>
      <c r="AR37" s="51">
        <v>46751</v>
      </c>
      <c r="AS37" s="75">
        <v>2.3943095020626023E-2</v>
      </c>
      <c r="BH37" s="51">
        <v>46386</v>
      </c>
      <c r="BI37" s="52">
        <v>2.7740457167479006E-2</v>
      </c>
      <c r="BJ37">
        <f>interpol_lin_excel($O$13:$O$104,$T$13:$T$104,BH37)</f>
        <v>2.0230627267491474E-2</v>
      </c>
      <c r="BK37" s="51">
        <v>46751</v>
      </c>
      <c r="BL37" s="75">
        <v>2.3989019437706746E-2</v>
      </c>
      <c r="BZ37" s="51">
        <v>46386</v>
      </c>
      <c r="CA37" s="75">
        <v>3.0117416803564376E-2</v>
      </c>
      <c r="CC37" s="51">
        <v>46751</v>
      </c>
      <c r="CD37" s="75">
        <v>2.4023499312322148E-2</v>
      </c>
    </row>
    <row r="38" spans="3:82" x14ac:dyDescent="0.25">
      <c r="C38" s="46" t="s">
        <v>726</v>
      </c>
      <c r="D38" s="46" t="s">
        <v>121</v>
      </c>
      <c r="E38" s="46" t="s">
        <v>301</v>
      </c>
      <c r="F38" s="47" t="s">
        <v>302</v>
      </c>
      <c r="G38" s="47">
        <v>42739</v>
      </c>
      <c r="H38" s="47">
        <v>61001</v>
      </c>
      <c r="I38" s="48">
        <v>2.1620300000000001</v>
      </c>
      <c r="J38" s="48">
        <v>2.15741</v>
      </c>
      <c r="K38" s="46" t="s">
        <v>124</v>
      </c>
      <c r="L38" s="49">
        <f t="shared" si="0"/>
        <v>2.15972E-2</v>
      </c>
      <c r="N38" s="50" t="s">
        <v>643</v>
      </c>
      <c r="O38" s="51">
        <f>IFERROR(IF(RIGHT(N38, 1) = "D", WORKDAY($B$3, INT(LEFT(N38, LEN(N38)-1))),
                     IF(RIGHT(N38, 1) = "W",Business_Day($B$3 + 7 * INT(LEFT(N38, LEN(N38)-1)), "modified_following"),
                     IF(RIGHT(N38, 1) = "M",Business_Day(EDATE($B$3,  INT(LEFT(N38, LEN(N38)-1))), "modified_following"),
                     IF(RIGHT(N38, 1) = "Y",Business_Day(EDATE($B$3,  12 * INT(LEFT(N38, LEN(N38)-1))), "modified_following"),IF(RIGHT(N38, 1) = "Q",Business_Day(EDATE($B$3,  3*INT(LEFT(N38, LEN(N38)-1))), "modified_following"),
                    Business_Day(EDATE($B$3,  12 * INT(LEFT(N38, FIND("Y", N38)-1)) + INT(RIGHT(N38, LEN(N38) - FIND("Y", N38)))), "modified_following") ))))), "")</f>
        <v>44012</v>
      </c>
      <c r="P38" s="50" t="s">
        <v>1646</v>
      </c>
      <c r="Q38" s="50" t="s">
        <v>1647</v>
      </c>
      <c r="R38" s="46">
        <f>_xll.BDH(P38,$B$4,$B$3,$B$3)</f>
        <v>1.42957</v>
      </c>
      <c r="S38" s="46">
        <f>_xll.BDH(Q38,$B$4,$B$3,$B$3)</f>
        <v>0.95081899999999997</v>
      </c>
      <c r="T38" s="52">
        <f>DF_ZC2(Date!$E$3,O38,S38,"Taux actuariels","actual/actual")</f>
        <v>1.4513327582920565E-2</v>
      </c>
      <c r="V38" s="46" t="s">
        <v>498</v>
      </c>
      <c r="W38" s="46" t="s">
        <v>121</v>
      </c>
      <c r="X38" s="46" t="s">
        <v>1648</v>
      </c>
      <c r="Y38" s="47" t="s">
        <v>1649</v>
      </c>
      <c r="Z38" s="47">
        <v>42739</v>
      </c>
      <c r="AA38" s="47">
        <v>47122</v>
      </c>
      <c r="AB38" s="48">
        <v>2.4116499999999998</v>
      </c>
      <c r="AC38" s="48">
        <v>2.4223400000000002</v>
      </c>
      <c r="AD38" s="46" t="s">
        <v>124</v>
      </c>
      <c r="AE38" s="49">
        <f t="shared" si="1"/>
        <v>2.4169949999999999E-2</v>
      </c>
      <c r="AF38">
        <v>2.8490000000000001E-2</v>
      </c>
      <c r="AG38" s="50" t="s">
        <v>643</v>
      </c>
      <c r="AH38" s="51">
        <f>IFERROR(IF(RIGHT(AG38, 1) = "D", WORKDAY($B$3, INT(LEFT(AG38, LEN(AG38)-1))),
                     IF(RIGHT(AG38, 1) = "W",Business_Day($B$3 + 7 * INT(LEFT(AG38, LEN(AG38)-1)), "modified_following"),
                     IF(RIGHT(AG38, 1) = "M",Business_Day(EDATE($B$3,  INT(LEFT(AG38, LEN(AG38)-1))), "modified_following"),
                     IF(RIGHT(AG38, 1) = "Y",Business_Day(EDATE($B$3,  12 * INT(LEFT(AG38, LEN(AG38)-1))), "modified_following"),IF(RIGHT(AG38, 1) = "Q",Business_Day(EDATE($B$3,  3*INT(LEFT(AG38, LEN(AG38)-1))), "modified_following"),
                    Business_Day(EDATE($B$3,  12 * INT(LEFT(AG38, FIND("Y", AG38)-1)) + INT(RIGHT(AG38, LEN(AG38) - FIND("Y", AG38)))), "modified_following") ))))), "")</f>
        <v>44012</v>
      </c>
      <c r="AI38" s="50" t="s">
        <v>1650</v>
      </c>
      <c r="AJ38" s="50" t="s">
        <v>1651</v>
      </c>
      <c r="AK38" s="46">
        <f>_xll.BDH(AI38,$B$4,$B$3,$B$3)</f>
        <v>1.7750699999999999</v>
      </c>
      <c r="AL38" s="46">
        <f>_xll.BDH(AJ38,$B$4,$B$3,$B$3)</f>
        <v>0.93992900000000001</v>
      </c>
      <c r="AM38" s="52">
        <f>DF_ZC2(Date!$E$3,AH38,AL38,"Taux actuariels","actual/actual")</f>
        <v>1.7857846236733366E-2</v>
      </c>
      <c r="AO38" s="51">
        <v>47116</v>
      </c>
      <c r="AP38" s="75">
        <v>2.4298478467356437E-2</v>
      </c>
      <c r="AR38" s="51">
        <v>47116</v>
      </c>
      <c r="AS38" s="75">
        <v>2.4347801167256232E-2</v>
      </c>
      <c r="BH38" s="51">
        <v>46751</v>
      </c>
      <c r="BI38" s="52">
        <v>2.8201027543084907E-2</v>
      </c>
      <c r="BJ38">
        <f>interpol_lin_excel($O$13:$O$104,$T$13:$T$104,BH38)</f>
        <v>2.0622243868425816E-2</v>
      </c>
      <c r="BK38" s="51">
        <v>47116</v>
      </c>
      <c r="BL38" s="75">
        <v>2.4398944096797499E-2</v>
      </c>
      <c r="BZ38" s="51">
        <v>46751</v>
      </c>
      <c r="CA38" s="75">
        <v>3.0730468458696807E-2</v>
      </c>
      <c r="CC38" s="51">
        <v>47116</v>
      </c>
      <c r="CD38" s="75">
        <v>2.4436372438785794E-2</v>
      </c>
    </row>
    <row r="39" spans="3:82" x14ac:dyDescent="0.25">
      <c r="C39" s="46"/>
      <c r="D39" s="46"/>
      <c r="E39" s="46"/>
      <c r="F39" s="47"/>
      <c r="G39" s="47"/>
      <c r="H39" s="47"/>
      <c r="I39" s="48"/>
      <c r="J39" s="48"/>
      <c r="K39" s="46"/>
      <c r="L39" s="49" t="s">
        <v>600</v>
      </c>
      <c r="N39" s="50" t="s">
        <v>662</v>
      </c>
      <c r="O39" s="51">
        <f>IFERROR(IF(RIGHT(N39, 1) = "D", WORKDAY($B$3, INT(LEFT(N39, LEN(N39)-1))),
                     IF(RIGHT(N39, 1) = "W",Business_Day($B$3 + 7 * INT(LEFT(N39, LEN(N39)-1)), "modified_following"),
                     IF(RIGHT(N39, 1) = "M",Business_Day(EDATE($B$3,  INT(LEFT(N39, LEN(N39)-1))), "modified_following"),
                     IF(RIGHT(N39, 1) = "Y",Business_Day(EDATE($B$3,  12 * INT(LEFT(N39, LEN(N39)-1))), "modified_following"),IF(RIGHT(N39, 1) = "Q",Business_Day(EDATE($B$3,  3*INT(LEFT(N39, LEN(N39)-1))), "modified_following"),
                    Business_Day(EDATE($B$3,  12 * INT(LEFT(N39, FIND("Y", N39)-1)) + INT(RIGHT(N39, LEN(N39) - FIND("Y", N39)))), "modified_following") ))))), "")</f>
        <v>44104</v>
      </c>
      <c r="P39" s="50" t="s">
        <v>1652</v>
      </c>
      <c r="Q39" s="50" t="s">
        <v>1653</v>
      </c>
      <c r="R39" s="46">
        <f>_xll.BDH(P39,$B$4,$B$3,$B$3)</f>
        <v>1.4673499999999999</v>
      </c>
      <c r="S39" s="46">
        <f>_xll.BDH(Q39,$B$4,$B$3,$B$3)</f>
        <v>0.946071</v>
      </c>
      <c r="T39" s="52">
        <f>DF_ZC2(Date!$E$3,O39,S39,"Taux actuariels","actual/actual")</f>
        <v>1.4887726781855459E-2</v>
      </c>
      <c r="V39" s="46" t="s">
        <v>518</v>
      </c>
      <c r="W39" s="46" t="s">
        <v>121</v>
      </c>
      <c r="X39" s="46" t="s">
        <v>1654</v>
      </c>
      <c r="Y39" s="47" t="s">
        <v>1655</v>
      </c>
      <c r="Z39" s="47">
        <v>42739</v>
      </c>
      <c r="AA39" s="47">
        <v>48218</v>
      </c>
      <c r="AB39" s="48">
        <v>2.4922900000000001</v>
      </c>
      <c r="AC39" s="48">
        <v>2.50271</v>
      </c>
      <c r="AD39" s="46" t="s">
        <v>124</v>
      </c>
      <c r="AE39" s="49">
        <f t="shared" si="1"/>
        <v>2.4975000000000001E-2</v>
      </c>
      <c r="AF39">
        <v>2.9064999999999997E-2</v>
      </c>
      <c r="AG39" s="50" t="s">
        <v>662</v>
      </c>
      <c r="AH39" s="51">
        <f>IFERROR(IF(RIGHT(AG39, 1) = "D", WORKDAY($B$3, INT(LEFT(AG39, LEN(AG39)-1))),
                     IF(RIGHT(AG39, 1) = "W",Business_Day($B$3 + 7 * INT(LEFT(AG39, LEN(AG39)-1)), "modified_following"),
                     IF(RIGHT(AG39, 1) = "M",Business_Day(EDATE($B$3,  INT(LEFT(AG39, LEN(AG39)-1))), "modified_following"),
                     IF(RIGHT(AG39, 1) = "Y",Business_Day(EDATE($B$3,  12 * INT(LEFT(AG39, LEN(AG39)-1))), "modified_following"),IF(RIGHT(AG39, 1) = "Q",Business_Day(EDATE($B$3,  3*INT(LEFT(AG39, LEN(AG39)-1))), "modified_following"),
                    Business_Day(EDATE($B$3,  12 * INT(LEFT(AG39, FIND("Y", AG39)-1)) + INT(RIGHT(AG39, LEN(AG39) - FIND("Y", AG39)))), "modified_following") ))))), "")</f>
        <v>44104</v>
      </c>
      <c r="AI39" s="50" t="s">
        <v>1656</v>
      </c>
      <c r="AJ39" s="50" t="s">
        <v>1657</v>
      </c>
      <c r="AK39" s="46">
        <f>_xll.BDH(AI39,$B$4,$B$3,$B$3)</f>
        <v>1.8176700000000001</v>
      </c>
      <c r="AL39" s="46">
        <f>_xll.BDH(AJ39,$B$4,$B$3,$B$3)</f>
        <v>0.93434899999999999</v>
      </c>
      <c r="AM39" s="52">
        <f>DF_ZC2(Date!$E$3,AH39,AL39,"Taux actuariels","actual/actual")</f>
        <v>1.8266296689816386E-2</v>
      </c>
      <c r="AO39" s="51">
        <v>48212</v>
      </c>
      <c r="AP39" s="75">
        <v>2.5168647197971336E-2</v>
      </c>
      <c r="AR39" s="51">
        <v>48212</v>
      </c>
      <c r="AS39" s="75">
        <v>2.5228708517666041E-2</v>
      </c>
      <c r="BH39" s="51">
        <v>47116</v>
      </c>
      <c r="BI39" s="52">
        <v>2.8354781050952477E-2</v>
      </c>
      <c r="BJ39">
        <f>interpol_lin_excel($O$13:$O$104,$T$13:$T$104,BH39)</f>
        <v>2.1016587330567216E-2</v>
      </c>
      <c r="BK39" s="51">
        <v>48212</v>
      </c>
      <c r="BL39" s="75">
        <v>2.528828103440478E-2</v>
      </c>
      <c r="BZ39" s="51">
        <v>47116</v>
      </c>
      <c r="CA39" s="75">
        <v>3.0570812577477551E-2</v>
      </c>
      <c r="CC39" s="51">
        <v>48212</v>
      </c>
      <c r="CD39" s="75">
        <v>2.5328593086039745E-2</v>
      </c>
    </row>
    <row r="40" spans="3:82" x14ac:dyDescent="0.25">
      <c r="C40" s="46"/>
      <c r="D40" s="46"/>
      <c r="E40" s="46"/>
      <c r="F40" s="47"/>
      <c r="G40" s="47"/>
      <c r="H40" s="47"/>
      <c r="I40" s="48"/>
      <c r="J40" s="48"/>
      <c r="K40" s="46"/>
      <c r="L40" s="49" t="s">
        <v>600</v>
      </c>
      <c r="N40" s="50" t="s">
        <v>681</v>
      </c>
      <c r="O40" s="51">
        <f>IFERROR(IF(RIGHT(N40, 1) = "D", WORKDAY($B$3, INT(LEFT(N40, LEN(N40)-1))),
                     IF(RIGHT(N40, 1) = "W",Business_Day($B$3 + 7 * INT(LEFT(N40, LEN(N40)-1)), "modified_following"),
                     IF(RIGHT(N40, 1) = "M",Business_Day(EDATE($B$3,  INT(LEFT(N40, LEN(N40)-1))), "modified_following"),
                     IF(RIGHT(N40, 1) = "Y",Business_Day(EDATE($B$3,  12 * INT(LEFT(N40, LEN(N40)-1))), "modified_following"),IF(RIGHT(N40, 1) = "Q",Business_Day(EDATE($B$3,  3*INT(LEFT(N40, LEN(N40)-1))), "modified_following"),
                    Business_Day(EDATE($B$3,  12 * INT(LEFT(N40, FIND("Y", N40)-1)) + INT(RIGHT(N40, LEN(N40) - FIND("Y", N40)))), "modified_following") ))))), "")</f>
        <v>44195</v>
      </c>
      <c r="P40" s="50" t="s">
        <v>1658</v>
      </c>
      <c r="Q40" s="50" t="s">
        <v>1659</v>
      </c>
      <c r="R40" s="46">
        <f>_xll.BDH(P40,$B$4,$B$3,$B$3)</f>
        <v>1.5048300000000001</v>
      </c>
      <c r="S40" s="46">
        <f>_xll.BDH(Q40,$B$4,$B$3,$B$3)</f>
        <v>0.94118199999999996</v>
      </c>
      <c r="T40" s="52">
        <f>DF_ZC2(Date!$E$3,O40,S40,"Taux actuariels","actual/actual")</f>
        <v>1.5270101259789337E-2</v>
      </c>
      <c r="V40" s="46" t="s">
        <v>539</v>
      </c>
      <c r="W40" s="46" t="s">
        <v>121</v>
      </c>
      <c r="X40" s="46" t="s">
        <v>1660</v>
      </c>
      <c r="Y40" s="47" t="s">
        <v>1661</v>
      </c>
      <c r="Z40" s="47">
        <v>42739</v>
      </c>
      <c r="AA40" s="47">
        <v>50045</v>
      </c>
      <c r="AB40" s="48">
        <v>2.5592999999999999</v>
      </c>
      <c r="AC40" s="48">
        <v>2.5646900000000001</v>
      </c>
      <c r="AD40" s="46" t="s">
        <v>124</v>
      </c>
      <c r="AE40" s="49">
        <f t="shared" si="1"/>
        <v>2.5619949999999999E-2</v>
      </c>
      <c r="AF40">
        <v>2.9389999999999999E-2</v>
      </c>
      <c r="AG40" s="50" t="s">
        <v>681</v>
      </c>
      <c r="AH40" s="51">
        <f>IFERROR(IF(RIGHT(AG40, 1) = "D", WORKDAY($B$3, INT(LEFT(AG40, LEN(AG40)-1))),
                     IF(RIGHT(AG40, 1) = "W",Business_Day($B$3 + 7 * INT(LEFT(AG40, LEN(AG40)-1)), "modified_following"),
                     IF(RIGHT(AG40, 1) = "M",Business_Day(EDATE($B$3,  INT(LEFT(AG40, LEN(AG40)-1))), "modified_following"),
                     IF(RIGHT(AG40, 1) = "Y",Business_Day(EDATE($B$3,  12 * INT(LEFT(AG40, LEN(AG40)-1))), "modified_following"),IF(RIGHT(AG40, 1) = "Q",Business_Day(EDATE($B$3,  3*INT(LEFT(AG40, LEN(AG40)-1))), "modified_following"),
                    Business_Day(EDATE($B$3,  12 * INT(LEFT(AG40, FIND("Y", AG40)-1)) + INT(RIGHT(AG40, LEN(AG40) - FIND("Y", AG40)))), "modified_following") ))))), "")</f>
        <v>44195</v>
      </c>
      <c r="AI40" s="50" t="s">
        <v>1662</v>
      </c>
      <c r="AJ40" s="50" t="s">
        <v>1663</v>
      </c>
      <c r="AK40" s="46">
        <f>_xll.BDH(AI40,$B$4,$B$3,$B$3)</f>
        <v>1.85975</v>
      </c>
      <c r="AL40" s="46">
        <f>_xll.BDH(AJ40,$B$4,$B$3,$B$3)</f>
        <v>0.92862900000000004</v>
      </c>
      <c r="AM40" s="52">
        <f>DF_ZC2(Date!$E$3,AH40,AL40,"Taux actuariels","actual/actual")</f>
        <v>1.8683893364883186E-2</v>
      </c>
      <c r="AO40" s="51">
        <v>50039</v>
      </c>
      <c r="AP40" s="75">
        <v>2.584808800441488E-2</v>
      </c>
      <c r="AR40" s="51">
        <v>50039</v>
      </c>
      <c r="AS40" s="75">
        <v>2.591566576556447E-2</v>
      </c>
      <c r="BH40" s="51">
        <v>47483</v>
      </c>
      <c r="BI40" s="52">
        <v>2.8577961975177833E-2</v>
      </c>
      <c r="BJ40">
        <f>interpol_lin_excel($O$13:$O$104,$T$13:$T$104,BH40)</f>
        <v>2.129218176465808E-2</v>
      </c>
      <c r="BK40" s="51">
        <v>50039</v>
      </c>
      <c r="BL40" s="75">
        <v>2.5976092293024951E-2</v>
      </c>
      <c r="BZ40" s="51">
        <v>47483</v>
      </c>
      <c r="CA40" s="75">
        <v>3.0711149058636339E-2</v>
      </c>
      <c r="CC40" s="51">
        <v>50039</v>
      </c>
      <c r="CD40" s="75">
        <v>2.601562827010644E-2</v>
      </c>
    </row>
    <row r="41" spans="3:82" x14ac:dyDescent="0.25">
      <c r="C41" s="46"/>
      <c r="D41" s="46"/>
      <c r="E41" s="46"/>
      <c r="F41" s="47"/>
      <c r="G41" s="47"/>
      <c r="H41" s="47"/>
      <c r="I41" s="48"/>
      <c r="J41" s="48"/>
      <c r="K41" s="46"/>
      <c r="L41" s="49" t="s">
        <v>600</v>
      </c>
      <c r="N41" s="50" t="s">
        <v>701</v>
      </c>
      <c r="O41" s="51">
        <f>IFERROR(IF(RIGHT(N41, 1) = "D", WORKDAY($B$3, INT(LEFT(N41, LEN(N41)-1))),
                     IF(RIGHT(N41, 1) = "W",Business_Day($B$3 + 7 * INT(LEFT(N41, LEN(N41)-1)), "modified_following"),
                     IF(RIGHT(N41, 1) = "M",Business_Day(EDATE($B$3,  INT(LEFT(N41, LEN(N41)-1))), "modified_following"),
                     IF(RIGHT(N41, 1) = "Y",Business_Day(EDATE($B$3,  12 * INT(LEFT(N41, LEN(N41)-1))), "modified_following"),IF(RIGHT(N41, 1) = "Q",Business_Day(EDATE($B$3,  3*INT(LEFT(N41, LEN(N41)-1))), "modified_following"),
                    Business_Day(EDATE($B$3,  12 * INT(LEFT(N41, FIND("Y", N41)-1)) + INT(RIGHT(N41, LEN(N41) - FIND("Y", N41)))), "modified_following") ))))), "")</f>
        <v>44285</v>
      </c>
      <c r="P41" s="50" t="s">
        <v>1664</v>
      </c>
      <c r="Q41" s="50" t="s">
        <v>1665</v>
      </c>
      <c r="R41" s="46">
        <f>_xll.BDH(P41,$B$4,$B$3,$B$3)</f>
        <v>1.53599</v>
      </c>
      <c r="S41" s="46">
        <f>_xll.BDH(Q41,$B$4,$B$3,$B$3)</f>
        <v>0.93635599999999997</v>
      </c>
      <c r="T41" s="52">
        <f>DF_ZC2(Date!$E$3,O41,S41,"Taux actuariels","actual/actual")</f>
        <v>1.5605883503200024E-2</v>
      </c>
      <c r="V41" s="46" t="s">
        <v>559</v>
      </c>
      <c r="W41" s="46" t="s">
        <v>121</v>
      </c>
      <c r="X41" s="46" t="s">
        <v>1666</v>
      </c>
      <c r="Y41" s="47" t="s">
        <v>1667</v>
      </c>
      <c r="Z41" s="47">
        <v>42739</v>
      </c>
      <c r="AA41" s="47">
        <v>51872</v>
      </c>
      <c r="AB41" s="48">
        <v>2.57803</v>
      </c>
      <c r="AC41" s="48">
        <v>2.5839699999999999</v>
      </c>
      <c r="AD41" s="46" t="s">
        <v>124</v>
      </c>
      <c r="AE41" s="49">
        <f t="shared" si="1"/>
        <v>2.581E-2</v>
      </c>
      <c r="AF41">
        <v>2.9559999999999999E-2</v>
      </c>
      <c r="AG41" s="50" t="s">
        <v>701</v>
      </c>
      <c r="AH41" s="51">
        <f>IFERROR(IF(RIGHT(AG41, 1) = "D", WORKDAY($B$3, INT(LEFT(AG41, LEN(AG41)-1))),
                     IF(RIGHT(AG41, 1) = "W",Business_Day($B$3 + 7 * INT(LEFT(AG41, LEN(AG41)-1)), "modified_following"),
                     IF(RIGHT(AG41, 1) = "M",Business_Day(EDATE($B$3,  INT(LEFT(AG41, LEN(AG41)-1))), "modified_following"),
                     IF(RIGHT(AG41, 1) = "Y",Business_Day(EDATE($B$3,  12 * INT(LEFT(AG41, LEN(AG41)-1))), "modified_following"),IF(RIGHT(AG41, 1) = "Q",Business_Day(EDATE($B$3,  3*INT(LEFT(AG41, LEN(AG41)-1))), "modified_following"),
                    Business_Day(EDATE($B$3,  12 * INT(LEFT(AG41, FIND("Y", AG41)-1)) + INT(RIGHT(AG41, LEN(AG41) - FIND("Y", AG41)))), "modified_following") ))))), "")</f>
        <v>44285</v>
      </c>
      <c r="AI41" s="50" t="s">
        <v>1668</v>
      </c>
      <c r="AJ41" s="50" t="s">
        <v>1669</v>
      </c>
      <c r="AK41" s="46">
        <f>_xll.BDH(AI41,$B$4,$B$3,$B$3)</f>
        <v>1.89124</v>
      </c>
      <c r="AL41" s="46">
        <f>_xll.BDH(AJ41,$B$4,$B$3,$B$3)</f>
        <v>0.92301999999999995</v>
      </c>
      <c r="AM41" s="52">
        <f>DF_ZC2(Date!$E$3,AH41,AL41,"Taux actuariels","actual/actual")</f>
        <v>1.904239215859671E-2</v>
      </c>
      <c r="AO41" s="51">
        <v>51865</v>
      </c>
      <c r="AP41" s="75">
        <v>2.6007959056965589E-2</v>
      </c>
      <c r="AR41" s="51">
        <v>51865</v>
      </c>
      <c r="AS41" s="75">
        <v>2.6070484620666547E-2</v>
      </c>
      <c r="BH41" s="51">
        <v>47847</v>
      </c>
      <c r="BI41" s="52">
        <v>2.881089337017597E-2</v>
      </c>
      <c r="BJ41">
        <f>interpol_lin_excel($O$13:$O$104,$T$13:$T$104,BH41)</f>
        <v>2.156633973237243E-2</v>
      </c>
      <c r="BK41" s="51">
        <v>51865</v>
      </c>
      <c r="BL41" s="75">
        <v>2.6122991695646504E-2</v>
      </c>
      <c r="BZ41" s="51">
        <v>47847</v>
      </c>
      <c r="CA41" s="75">
        <v>3.0850518734185706E-2</v>
      </c>
      <c r="CC41" s="51">
        <v>51865</v>
      </c>
      <c r="CD41" s="75">
        <v>2.6157885769383882E-2</v>
      </c>
    </row>
    <row r="42" spans="3:82" x14ac:dyDescent="0.25">
      <c r="C42" s="46"/>
      <c r="D42" s="46"/>
      <c r="E42" s="46"/>
      <c r="F42" s="47"/>
      <c r="G42" s="47"/>
      <c r="H42" s="47"/>
      <c r="I42" s="48"/>
      <c r="J42" s="48"/>
      <c r="K42" s="46"/>
      <c r="L42" s="49" t="s">
        <v>600</v>
      </c>
      <c r="N42" s="50" t="s">
        <v>721</v>
      </c>
      <c r="O42" s="51">
        <f>IFERROR(IF(RIGHT(N42, 1) = "D", WORKDAY($B$3, INT(LEFT(N42, LEN(N42)-1))),
                     IF(RIGHT(N42, 1) = "W",Business_Day($B$3 + 7 * INT(LEFT(N42, LEN(N42)-1)), "modified_following"),
                     IF(RIGHT(N42, 1) = "M",Business_Day(EDATE($B$3,  INT(LEFT(N42, LEN(N42)-1))), "modified_following"),
                     IF(RIGHT(N42, 1) = "Y",Business_Day(EDATE($B$3,  12 * INT(LEFT(N42, LEN(N42)-1))), "modified_following"),IF(RIGHT(N42, 1) = "Q",Business_Day(EDATE($B$3,  3*INT(LEFT(N42, LEN(N42)-1))), "modified_following"),
                    Business_Day(EDATE($B$3,  12 * INT(LEFT(N42, FIND("Y", N42)-1)) + INT(RIGHT(N42, LEN(N42) - FIND("Y", N42)))), "modified_following") ))))), "")</f>
        <v>44377</v>
      </c>
      <c r="P42" s="50" t="s">
        <v>1670</v>
      </c>
      <c r="Q42" s="50" t="s">
        <v>1671</v>
      </c>
      <c r="R42" s="46">
        <f>_xll.BDH(P42,$B$4,$B$3,$B$3)</f>
        <v>1.5665499999999999</v>
      </c>
      <c r="S42" s="46">
        <f>_xll.BDH(Q42,$B$4,$B$3,$B$3)</f>
        <v>0.93147400000000002</v>
      </c>
      <c r="T42" s="52">
        <f>DF_ZC2(Date!$E$3,O42,S42,"Taux actuariels","actual/actual")</f>
        <v>1.5904902883314476E-2</v>
      </c>
      <c r="V42" s="46" t="s">
        <v>580</v>
      </c>
      <c r="W42" s="46" t="s">
        <v>121</v>
      </c>
      <c r="X42" s="46" t="s">
        <v>1672</v>
      </c>
      <c r="Y42" s="47" t="s">
        <v>1673</v>
      </c>
      <c r="Z42" s="47">
        <v>42739</v>
      </c>
      <c r="AA42" s="47">
        <v>53696</v>
      </c>
      <c r="AB42" s="48">
        <v>2.5874899999999998</v>
      </c>
      <c r="AC42" s="48">
        <v>2.59551</v>
      </c>
      <c r="AD42" s="46" t="s">
        <v>124</v>
      </c>
      <c r="AE42" s="49">
        <f t="shared" si="1"/>
        <v>2.5915000000000001E-2</v>
      </c>
      <c r="AF42">
        <v>2.9399999999999999E-2</v>
      </c>
      <c r="AG42" s="50" t="s">
        <v>721</v>
      </c>
      <c r="AH42" s="51">
        <f>IFERROR(IF(RIGHT(AG42, 1) = "D", WORKDAY($B$3, INT(LEFT(AG42, LEN(AG42)-1))),
                     IF(RIGHT(AG42, 1) = "W",Business_Day($B$3 + 7 * INT(LEFT(AG42, LEN(AG42)-1)), "modified_following"),
                     IF(RIGHT(AG42, 1) = "M",Business_Day(EDATE($B$3,  INT(LEFT(AG42, LEN(AG42)-1))), "modified_following"),
                     IF(RIGHT(AG42, 1) = "Y",Business_Day(EDATE($B$3,  12 * INT(LEFT(AG42, LEN(AG42)-1))), "modified_following"),IF(RIGHT(AG42, 1) = "Q",Business_Day(EDATE($B$3,  3*INT(LEFT(AG42, LEN(AG42)-1))), "modified_following"),
                    Business_Day(EDATE($B$3,  12 * INT(LEFT(AG42, FIND("Y", AG42)-1)) + INT(RIGHT(AG42, LEN(AG42) - FIND("Y", AG42)))), "modified_following") ))))), "")</f>
        <v>44377</v>
      </c>
      <c r="AI42" s="50" t="s">
        <v>1674</v>
      </c>
      <c r="AJ42" s="50" t="s">
        <v>1675</v>
      </c>
      <c r="AK42" s="46">
        <f>_xll.BDH(AI42,$B$4,$B$3,$B$3)</f>
        <v>1.92334</v>
      </c>
      <c r="AL42" s="46">
        <f>_xll.BDH(AJ42,$B$4,$B$3,$B$3)</f>
        <v>0.91737100000000005</v>
      </c>
      <c r="AM42" s="52">
        <f>DF_ZC2(Date!$E$3,AH42,AL42,"Taux actuariels","actual/actual")</f>
        <v>1.9356024486207435E-2</v>
      </c>
      <c r="AO42" s="51">
        <v>53692</v>
      </c>
      <c r="AP42" s="75">
        <v>2.6083693715957174E-2</v>
      </c>
      <c r="AR42" s="51">
        <v>53692</v>
      </c>
      <c r="AS42" s="75">
        <v>2.6141927636739056E-2</v>
      </c>
      <c r="BE42" s="76">
        <f>BG42-BG43</f>
        <v>9.413716717264764E-4</v>
      </c>
      <c r="BG42">
        <f>1/(1+BI42)^15</f>
        <v>0.65127517267846391</v>
      </c>
      <c r="BH42" s="51">
        <v>48212</v>
      </c>
      <c r="BI42" s="52">
        <v>2.9000767018098082E-2</v>
      </c>
      <c r="BJ42">
        <f>interpol_lin_excel($O$13:$O$104,$T$13:$T$104,BH42)</f>
        <v>2.1816272665875491E-2</v>
      </c>
      <c r="BK42" s="51">
        <v>53692</v>
      </c>
      <c r="BL42" s="75">
        <v>2.6188345216703119E-2</v>
      </c>
      <c r="BZ42" s="51">
        <v>48212</v>
      </c>
      <c r="CA42" s="75">
        <v>3.0963976524974821E-2</v>
      </c>
      <c r="CC42" s="51">
        <v>53692</v>
      </c>
      <c r="CD42" s="75">
        <v>2.621923002577628E-2</v>
      </c>
    </row>
    <row r="43" spans="3:82" x14ac:dyDescent="0.25">
      <c r="C43" s="46"/>
      <c r="D43" s="46"/>
      <c r="E43" s="46"/>
      <c r="F43" s="47"/>
      <c r="G43" s="47"/>
      <c r="H43" s="47"/>
      <c r="I43" s="48"/>
      <c r="J43" s="48"/>
      <c r="K43" s="46"/>
      <c r="L43" s="49" t="s">
        <v>600</v>
      </c>
      <c r="N43" s="50" t="s">
        <v>739</v>
      </c>
      <c r="O43" s="51">
        <f>IFERROR(IF(RIGHT(N43, 1) = "D", WORKDAY($B$3, INT(LEFT(N43, LEN(N43)-1))),
                     IF(RIGHT(N43, 1) = "W",Business_Day($B$3 + 7 * INT(LEFT(N43, LEN(N43)-1)), "modified_following"),
                     IF(RIGHT(N43, 1) = "M",Business_Day(EDATE($B$3,  INT(LEFT(N43, LEN(N43)-1))), "modified_following"),
                     IF(RIGHT(N43, 1) = "Y",Business_Day(EDATE($B$3,  12 * INT(LEFT(N43, LEN(N43)-1))), "modified_following"),IF(RIGHT(N43, 1) = "Q",Business_Day(EDATE($B$3,  3*INT(LEFT(N43, LEN(N43)-1))), "modified_following"),
                    Business_Day(EDATE($B$3,  12 * INT(LEFT(N43, FIND("Y", N43)-1)) + INT(RIGHT(N43, LEN(N43) - FIND("Y", N43)))), "modified_following") ))))), "")</f>
        <v>44469</v>
      </c>
      <c r="P43" s="50" t="s">
        <v>1676</v>
      </c>
      <c r="Q43" s="50" t="s">
        <v>1677</v>
      </c>
      <c r="R43" s="46">
        <f>_xll.BDH(P43,$B$4,$B$3,$B$3)</f>
        <v>1.5965099999999999</v>
      </c>
      <c r="S43" s="46">
        <f>_xll.BDH(Q43,$B$4,$B$3,$B$3)</f>
        <v>0.92654400000000003</v>
      </c>
      <c r="T43" s="52">
        <f>DF_ZC2(Date!$E$3,O43,S43,"Taux actuariels","actual/actual")</f>
        <v>1.618922378174581E-2</v>
      </c>
      <c r="V43" s="46" t="s">
        <v>708</v>
      </c>
      <c r="W43" s="46" t="s">
        <v>121</v>
      </c>
      <c r="X43" s="46" t="s">
        <v>1678</v>
      </c>
      <c r="Y43" s="47" t="s">
        <v>1679</v>
      </c>
      <c r="Z43" s="47">
        <v>42739</v>
      </c>
      <c r="AA43" s="47">
        <v>57349</v>
      </c>
      <c r="AB43" s="48">
        <v>2.5667900000000001</v>
      </c>
      <c r="AC43" s="48">
        <v>2.5792099999999998</v>
      </c>
      <c r="AD43" s="46" t="s">
        <v>124</v>
      </c>
      <c r="AE43" s="49">
        <f t="shared" si="1"/>
        <v>2.5729999999999999E-2</v>
      </c>
      <c r="AG43" s="50" t="s">
        <v>739</v>
      </c>
      <c r="AH43" s="51">
        <f>IFERROR(IF(RIGHT(AG43, 1) = "D", WORKDAY($B$3, INT(LEFT(AG43, LEN(AG43)-1))),
                     IF(RIGHT(AG43, 1) = "W",Business_Day($B$3 + 7 * INT(LEFT(AG43, LEN(AG43)-1)), "modified_following"),
                     IF(RIGHT(AG43, 1) = "M",Business_Day(EDATE($B$3,  INT(LEFT(AG43, LEN(AG43)-1))), "modified_following"),
                     IF(RIGHT(AG43, 1) = "Y",Business_Day(EDATE($B$3,  12 * INT(LEFT(AG43, LEN(AG43)-1))), "modified_following"),IF(RIGHT(AG43, 1) = "Q",Business_Day(EDATE($B$3,  3*INT(LEFT(AG43, LEN(AG43)-1))), "modified_following"),
                    Business_Day(EDATE($B$3,  12 * INT(LEFT(AG43, FIND("Y", AG43)-1)) + INT(RIGHT(AG43, LEN(AG43) - FIND("Y", AG43)))), "modified_following") ))))), "")</f>
        <v>44469</v>
      </c>
      <c r="AI43" s="50" t="s">
        <v>1680</v>
      </c>
      <c r="AJ43" s="50" t="s">
        <v>1681</v>
      </c>
      <c r="AK43" s="46">
        <f>_xll.BDH(AI43,$B$4,$B$3,$B$3)</f>
        <v>1.9559199999999999</v>
      </c>
      <c r="AL43" s="46">
        <f>_xll.BDH(AJ43,$B$4,$B$3,$B$3)</f>
        <v>0.91169100000000003</v>
      </c>
      <c r="AM43" s="52">
        <f>DF_ZC2(Date!$E$3,AH43,AL43,"Taux actuariels","actual/actual")</f>
        <v>1.9651894581139029E-2</v>
      </c>
      <c r="AO43" s="51">
        <v>57343</v>
      </c>
      <c r="AP43" s="75">
        <v>2.5721212929309744E-2</v>
      </c>
      <c r="AR43" s="51">
        <v>57343</v>
      </c>
      <c r="AS43" s="75">
        <v>2.574155620258534E-2</v>
      </c>
      <c r="BE43">
        <v>10000000</v>
      </c>
      <c r="BG43" s="77">
        <f>1/(1+2.91%)^15</f>
        <v>0.65033380100673743</v>
      </c>
      <c r="BH43" s="51">
        <v>50039</v>
      </c>
      <c r="BI43" s="52">
        <v>2.8864474725783271E-2</v>
      </c>
      <c r="BJ43">
        <f>interpol_lin_excel($O$13:$O$104,$T$13:$T$104,BH43)</f>
        <v>2.2439601085489258E-2</v>
      </c>
      <c r="BK43" s="51">
        <v>57343</v>
      </c>
      <c r="BL43" s="75">
        <v>2.5750309548777554E-2</v>
      </c>
      <c r="BZ43" s="51">
        <v>50039</v>
      </c>
      <c r="CA43" s="75">
        <v>3.0596752066079799E-2</v>
      </c>
      <c r="CC43" s="51">
        <v>57343</v>
      </c>
      <c r="CD43" s="75">
        <v>2.5770742858271987E-2</v>
      </c>
    </row>
    <row r="44" spans="3:82" x14ac:dyDescent="0.25">
      <c r="C44" s="46"/>
      <c r="D44" s="46"/>
      <c r="E44" s="46"/>
      <c r="F44" s="47"/>
      <c r="G44" s="47"/>
      <c r="H44" s="47"/>
      <c r="I44" s="48"/>
      <c r="J44" s="48"/>
      <c r="K44" s="46"/>
      <c r="L44" s="49" t="s">
        <v>600</v>
      </c>
      <c r="N44" s="50" t="s">
        <v>755</v>
      </c>
      <c r="O44" s="51">
        <f>IFERROR(IF(RIGHT(N44, 1) = "D", WORKDAY($B$3, INT(LEFT(N44, LEN(N44)-1))),
                     IF(RIGHT(N44, 1) = "W",Business_Day($B$3 + 7 * INT(LEFT(N44, LEN(N44)-1)), "modified_following"),
                     IF(RIGHT(N44, 1) = "M",Business_Day(EDATE($B$3,  INT(LEFT(N44, LEN(N44)-1))), "modified_following"),
                     IF(RIGHT(N44, 1) = "Y",Business_Day(EDATE($B$3,  12 * INT(LEFT(N44, LEN(N44)-1))), "modified_following"),IF(RIGHT(N44, 1) = "Q",Business_Day(EDATE($B$3,  3*INT(LEFT(N44, LEN(N44)-1))), "modified_following"),
                    Business_Day(EDATE($B$3,  12 * INT(LEFT(N44, FIND("Y", N44)-1)) + INT(RIGHT(N44, LEN(N44) - FIND("Y", N44)))), "modified_following") ))))), "")</f>
        <v>44560</v>
      </c>
      <c r="P44" s="50" t="s">
        <v>1682</v>
      </c>
      <c r="Q44" s="50" t="s">
        <v>1683</v>
      </c>
      <c r="R44" s="46">
        <f>_xll.BDH(P44,$B$4,$B$3,$B$3)</f>
        <v>1.6268500000000001</v>
      </c>
      <c r="S44" s="46">
        <f>_xll.BDH(Q44,$B$4,$B$3,$B$3)</f>
        <v>0.921404</v>
      </c>
      <c r="T44" s="52">
        <f>DF_ZC2(Date!$E$3,O44,S44,"Taux actuariels","actual/actual")</f>
        <v>1.6506131533789548E-2</v>
      </c>
      <c r="V44" s="46" t="s">
        <v>726</v>
      </c>
      <c r="W44" s="46" t="s">
        <v>121</v>
      </c>
      <c r="X44" s="46" t="s">
        <v>1684</v>
      </c>
      <c r="Y44" s="47" t="s">
        <v>1685</v>
      </c>
      <c r="Z44" s="47">
        <v>42739</v>
      </c>
      <c r="AA44" s="47">
        <v>61001</v>
      </c>
      <c r="AB44" s="48">
        <v>2.5483500000000001</v>
      </c>
      <c r="AC44" s="48">
        <v>2.56365</v>
      </c>
      <c r="AD44" s="46" t="s">
        <v>124</v>
      </c>
      <c r="AE44" s="49">
        <f t="shared" si="1"/>
        <v>2.5559999999999999E-2</v>
      </c>
      <c r="AG44" s="50" t="s">
        <v>755</v>
      </c>
      <c r="AH44" s="51">
        <f>IFERROR(IF(RIGHT(AG44, 1) = "D", WORKDAY($B$3, INT(LEFT(AG44, LEN(AG44)-1))),
                     IF(RIGHT(AG44, 1) = "W",Business_Day($B$3 + 7 * INT(LEFT(AG44, LEN(AG44)-1)), "modified_following"),
                     IF(RIGHT(AG44, 1) = "M",Business_Day(EDATE($B$3,  INT(LEFT(AG44, LEN(AG44)-1))), "modified_following"),
                     IF(RIGHT(AG44, 1) = "Y",Business_Day(EDATE($B$3,  12 * INT(LEFT(AG44, LEN(AG44)-1))), "modified_following"),IF(RIGHT(AG44, 1) = "Q",Business_Day(EDATE($B$3,  3*INT(LEFT(AG44, LEN(AG44)-1))), "modified_following"),
                    Business_Day(EDATE($B$3,  12 * INT(LEFT(AG44, FIND("Y", AG44)-1)) + INT(RIGHT(AG44, LEN(AG44) - FIND("Y", AG44)))), "modified_following") ))))), "")</f>
        <v>44560</v>
      </c>
      <c r="AI44" s="50" t="s">
        <v>1686</v>
      </c>
      <c r="AJ44" s="50" t="s">
        <v>1687</v>
      </c>
      <c r="AK44" s="46">
        <f>_xll.BDH(AI44,$B$4,$B$3,$B$3)</f>
        <v>1.98874</v>
      </c>
      <c r="AL44" s="46">
        <f>_xll.BDH(AJ44,$B$4,$B$3,$B$3)</f>
        <v>0.90579200000000004</v>
      </c>
      <c r="AM44" s="52">
        <f>DF_ZC2(Date!$E$3,AH44,AL44,"Taux actuariels","actual/actual")</f>
        <v>1.9986278982352612E-2</v>
      </c>
      <c r="AO44" s="51">
        <v>60996</v>
      </c>
      <c r="AP44" s="75">
        <v>2.5405111920918478E-2</v>
      </c>
      <c r="AR44" s="51">
        <v>60996</v>
      </c>
      <c r="AS44" s="75">
        <v>2.5391246164069781E-2</v>
      </c>
      <c r="BE44" s="76">
        <f>BE42*BE43</f>
        <v>9413.7167172647642</v>
      </c>
      <c r="BH44" s="51">
        <v>53692</v>
      </c>
      <c r="BI44" s="52">
        <v>2.8573717258819294E-2</v>
      </c>
      <c r="BJ44">
        <f>interpol_lin_excel($O$13:$O$104,$T$13:$T$104,BH44)</f>
        <v>2.259847638553758E-2</v>
      </c>
      <c r="BK44" s="51">
        <v>60996</v>
      </c>
      <c r="BL44" s="75">
        <v>2.5354393403426635E-2</v>
      </c>
      <c r="BZ44" s="51">
        <v>53692</v>
      </c>
      <c r="CA44" s="75">
        <v>2.9585085445650059E-2</v>
      </c>
      <c r="CC44" s="51">
        <v>60996</v>
      </c>
      <c r="CD44" s="75">
        <v>2.5387367499447307E-2</v>
      </c>
    </row>
    <row r="45" spans="3:82" x14ac:dyDescent="0.25">
      <c r="C45" s="46"/>
      <c r="D45" s="46"/>
      <c r="E45" s="46"/>
      <c r="F45" s="47"/>
      <c r="G45" s="47"/>
      <c r="H45" s="47"/>
      <c r="I45" s="48"/>
      <c r="J45" s="48"/>
      <c r="K45" s="46"/>
      <c r="L45" s="49" t="s">
        <v>600</v>
      </c>
      <c r="N45" s="50" t="s">
        <v>770</v>
      </c>
      <c r="O45" s="51">
        <f>IFERROR(IF(RIGHT(N45, 1) = "D", WORKDAY($B$3, INT(LEFT(N45, LEN(N45)-1))),
                     IF(RIGHT(N45, 1) = "W",Business_Day($B$3 + 7 * INT(LEFT(N45, LEN(N45)-1)), "modified_following"),
                     IF(RIGHT(N45, 1) = "M",Business_Day(EDATE($B$3,  INT(LEFT(N45, LEN(N45)-1))), "modified_following"),
                     IF(RIGHT(N45, 1) = "Y",Business_Day(EDATE($B$3,  12 * INT(LEFT(N45, LEN(N45)-1))), "modified_following"),IF(RIGHT(N45, 1) = "Q",Business_Day(EDATE($B$3,  3*INT(LEFT(N45, LEN(N45)-1))), "modified_following"),
                    Business_Day(EDATE($B$3,  12 * INT(LEFT(N45, FIND("Y", N45)-1)) + INT(RIGHT(N45, LEN(N45) - FIND("Y", N45)))), "modified_following") ))))), "")</f>
        <v>44650</v>
      </c>
      <c r="P45" s="50" t="s">
        <v>1688</v>
      </c>
      <c r="Q45" s="50" t="s">
        <v>1689</v>
      </c>
      <c r="R45" s="46">
        <f>_xll.BDH(P45,$B$4,$B$3,$B$3)</f>
        <v>1.65089</v>
      </c>
      <c r="S45" s="46">
        <f>_xll.BDH(Q45,$B$4,$B$3,$B$3)</f>
        <v>0.91653899999999999</v>
      </c>
      <c r="T45" s="52">
        <f>DF_ZC2(Date!$E$3,O45,S45,"Taux actuariels","actual/actual")</f>
        <v>1.6749738480527965E-2</v>
      </c>
      <c r="V45" s="46"/>
      <c r="W45" s="46"/>
      <c r="X45" s="46"/>
      <c r="Y45" s="47"/>
      <c r="Z45" s="47"/>
      <c r="AA45" s="47"/>
      <c r="AB45" s="48"/>
      <c r="AC45" s="48"/>
      <c r="AD45" s="46"/>
      <c r="AE45" s="49" t="s">
        <v>600</v>
      </c>
      <c r="AG45" s="50" t="s">
        <v>770</v>
      </c>
      <c r="AH45" s="51">
        <f>IFERROR(IF(RIGHT(AG45, 1) = "D", WORKDAY($B$3, INT(LEFT(AG45, LEN(AG45)-1))),
                     IF(RIGHT(AG45, 1) = "W",Business_Day($B$3 + 7 * INT(LEFT(AG45, LEN(AG45)-1)), "modified_following"),
                     IF(RIGHT(AG45, 1) = "M",Business_Day(EDATE($B$3,  INT(LEFT(AG45, LEN(AG45)-1))), "modified_following"),
                     IF(RIGHT(AG45, 1) = "Y",Business_Day(EDATE($B$3,  12 * INT(LEFT(AG45, LEN(AG45)-1))), "modified_following"),IF(RIGHT(AG45, 1) = "Q",Business_Day(EDATE($B$3,  3*INT(LEFT(AG45, LEN(AG45)-1))), "modified_following"),
                    Business_Day(EDATE($B$3,  12 * INT(LEFT(AG45, FIND("Y", AG45)-1)) + INT(RIGHT(AG45, LEN(AG45) - FIND("Y", AG45)))), "modified_following") ))))), "")</f>
        <v>44650</v>
      </c>
      <c r="AI45" s="50" t="s">
        <v>1690</v>
      </c>
      <c r="AJ45" s="50" t="s">
        <v>1691</v>
      </c>
      <c r="AK45" s="46">
        <f>_xll.BDH(AI45,$B$4,$B$3,$B$3)</f>
        <v>2.0131600000000001</v>
      </c>
      <c r="AL45" s="46">
        <f>_xll.BDH(AJ45,$B$4,$B$3,$B$3)</f>
        <v>0.90017899999999995</v>
      </c>
      <c r="AM45" s="52">
        <f>DF_ZC2(Date!$E$3,AH45,AL45,"Taux actuariels","actual/actual")</f>
        <v>2.024615023465226E-2</v>
      </c>
      <c r="AO45" s="58" t="e">
        <v>#N/A</v>
      </c>
      <c r="AP45" t="e">
        <v>#N/A</v>
      </c>
      <c r="AR45" s="58" t="e">
        <v>#N/A</v>
      </c>
      <c r="AS45" t="e">
        <v>#N/A</v>
      </c>
      <c r="BH45" s="51">
        <v>57343</v>
      </c>
      <c r="BI45" s="52">
        <v>3.0096642666640885E-2</v>
      </c>
      <c r="BJ45">
        <f>interpol_lin_excel($O$13:$O$104,$T$13:$T$104,BH45)</f>
        <v>2.2242665882858281E-2</v>
      </c>
      <c r="BK45" s="58" t="e">
        <v>#N/A</v>
      </c>
      <c r="BL45" t="e">
        <v>#N/A</v>
      </c>
      <c r="BZ45" s="51">
        <v>57343</v>
      </c>
      <c r="CA45" s="75">
        <v>3.093743980455296E-2</v>
      </c>
      <c r="CC45" s="58" t="e">
        <v>#N/A</v>
      </c>
      <c r="CD45" t="e">
        <v>#N/A</v>
      </c>
    </row>
    <row r="46" spans="3:82" x14ac:dyDescent="0.25">
      <c r="C46" s="46"/>
      <c r="D46" s="46"/>
      <c r="E46" s="46"/>
      <c r="F46" s="47"/>
      <c r="G46" s="47"/>
      <c r="H46" s="47"/>
      <c r="I46" s="48"/>
      <c r="J46" s="48"/>
      <c r="K46" s="46"/>
      <c r="L46" s="49" t="s">
        <v>600</v>
      </c>
      <c r="N46" s="50" t="s">
        <v>783</v>
      </c>
      <c r="O46" s="51">
        <f>IFERROR(IF(RIGHT(N46, 1) = "D", WORKDAY($B$3, INT(LEFT(N46, LEN(N46)-1))),
                     IF(RIGHT(N46, 1) = "W",Business_Day($B$3 + 7 * INT(LEFT(N46, LEN(N46)-1)), "modified_following"),
                     IF(RIGHT(N46, 1) = "M",Business_Day(EDATE($B$3,  INT(LEFT(N46, LEN(N46)-1))), "modified_following"),
                     IF(RIGHT(N46, 1) = "Y",Business_Day(EDATE($B$3,  12 * INT(LEFT(N46, LEN(N46)-1))), "modified_following"),IF(RIGHT(N46, 1) = "Q",Business_Day(EDATE($B$3,  3*INT(LEFT(N46, LEN(N46)-1))), "modified_following"),
                    Business_Day(EDATE($B$3,  12 * INT(LEFT(N46, FIND("Y", N46)-1)) + INT(RIGHT(N46, LEN(N46) - FIND("Y", N46)))), "modified_following") ))))), "")</f>
        <v>44742</v>
      </c>
      <c r="P46" s="50" t="s">
        <v>1692</v>
      </c>
      <c r="Q46" s="50" t="s">
        <v>1693</v>
      </c>
      <c r="R46" s="46">
        <f>_xll.BDH(P46,$B$4,$B$3,$B$3)</f>
        <v>1.6752400000000001</v>
      </c>
      <c r="S46" s="46">
        <f>_xll.BDH(Q46,$B$4,$B$3,$B$3)</f>
        <v>0.911493</v>
      </c>
      <c r="T46" s="52">
        <f>DF_ZC2(Date!$E$3,O46,S46,"Taux actuariels","actual/actual")</f>
        <v>1.6996405390989233E-2</v>
      </c>
      <c r="V46" s="46"/>
      <c r="W46" s="46"/>
      <c r="X46" s="46"/>
      <c r="Y46" s="47"/>
      <c r="Z46" s="47"/>
      <c r="AA46" s="47"/>
      <c r="AB46" s="48"/>
      <c r="AC46" s="48"/>
      <c r="AD46" s="46"/>
      <c r="AE46" s="49" t="s">
        <v>600</v>
      </c>
      <c r="AG46" s="50" t="s">
        <v>783</v>
      </c>
      <c r="AH46" s="51">
        <f>IFERROR(IF(RIGHT(AG46, 1) = "D", WORKDAY($B$3, INT(LEFT(AG46, LEN(AG46)-1))),
                     IF(RIGHT(AG46, 1) = "W",Business_Day($B$3 + 7 * INT(LEFT(AG46, LEN(AG46)-1)), "modified_following"),
                     IF(RIGHT(AG46, 1) = "M",Business_Day(EDATE($B$3,  INT(LEFT(AG46, LEN(AG46)-1))), "modified_following"),
                     IF(RIGHT(AG46, 1) = "Y",Business_Day(EDATE($B$3,  12 * INT(LEFT(AG46, LEN(AG46)-1))), "modified_following"),IF(RIGHT(AG46, 1) = "Q",Business_Day(EDATE($B$3,  3*INT(LEFT(AG46, LEN(AG46)-1))), "modified_following"),
                    Business_Day(EDATE($B$3,  12 * INT(LEFT(AG46, FIND("Y", AG46)-1)) + INT(RIGHT(AG46, LEN(AG46) - FIND("Y", AG46)))), "modified_following") ))))), "")</f>
        <v>44742</v>
      </c>
      <c r="AI46" s="50" t="s">
        <v>1694</v>
      </c>
      <c r="AJ46" s="50" t="s">
        <v>1695</v>
      </c>
      <c r="AK46" s="46">
        <f>_xll.BDH(AI46,$B$4,$B$3,$B$3)</f>
        <v>2.0389400000000002</v>
      </c>
      <c r="AL46" s="46">
        <f>_xll.BDH(AJ46,$B$4,$B$3,$B$3)</f>
        <v>0.89437500000000003</v>
      </c>
      <c r="AM46" s="52">
        <f>DF_ZC2(Date!$E$3,AH46,AL46,"Taux actuariels","actual/actual")</f>
        <v>2.0508975783827488E-2</v>
      </c>
      <c r="AO46" s="58" t="e">
        <v>#N/A</v>
      </c>
      <c r="AP46" t="e">
        <v>#N/A</v>
      </c>
      <c r="AR46" s="58" t="e">
        <v>#N/A</v>
      </c>
      <c r="AS46" t="e">
        <v>#N/A</v>
      </c>
      <c r="BH46" s="51">
        <v>60996</v>
      </c>
      <c r="BI46" s="52">
        <v>3.0132539026836578E-2</v>
      </c>
      <c r="BJ46">
        <f>interpol_lin_excel($O$13:$O$104,$T$13:$T$104,BH46)</f>
        <v>2.1923727357655798E-2</v>
      </c>
      <c r="BK46" s="58" t="e">
        <v>#N/A</v>
      </c>
      <c r="BL46" t="e">
        <v>#N/A</v>
      </c>
      <c r="BZ46" s="51">
        <v>60996</v>
      </c>
      <c r="CA46" s="75">
        <v>2.8968768059962239E-2</v>
      </c>
      <c r="CC46" s="58" t="e">
        <v>#N/A</v>
      </c>
      <c r="CD46" t="e">
        <v>#N/A</v>
      </c>
    </row>
    <row r="47" spans="3:82" x14ac:dyDescent="0.25">
      <c r="C47" s="46"/>
      <c r="D47" s="46"/>
      <c r="E47" s="46"/>
      <c r="F47" s="47"/>
      <c r="G47" s="47"/>
      <c r="H47" s="47"/>
      <c r="I47" s="48"/>
      <c r="J47" s="48"/>
      <c r="K47" s="46"/>
      <c r="L47" s="49" t="s">
        <v>600</v>
      </c>
      <c r="N47" s="50" t="s">
        <v>796</v>
      </c>
      <c r="O47" s="51">
        <f>IFERROR(IF(RIGHT(N47, 1) = "D", WORKDAY($B$3, INT(LEFT(N47, LEN(N47)-1))),
                     IF(RIGHT(N47, 1) = "W",Business_Day($B$3 + 7 * INT(LEFT(N47, LEN(N47)-1)), "modified_following"),
                     IF(RIGHT(N47, 1) = "M",Business_Day(EDATE($B$3,  INT(LEFT(N47, LEN(N47)-1))), "modified_following"),
                     IF(RIGHT(N47, 1) = "Y",Business_Day(EDATE($B$3,  12 * INT(LEFT(N47, LEN(N47)-1))), "modified_following"),IF(RIGHT(N47, 1) = "Q",Business_Day(EDATE($B$3,  3*INT(LEFT(N47, LEN(N47)-1))), "modified_following"),
                    Business_Day(EDATE($B$3,  12 * INT(LEFT(N47, FIND("Y", N47)-1)) + INT(RIGHT(N47, LEN(N47) - FIND("Y", N47)))), "modified_following") ))))), "")</f>
        <v>44834</v>
      </c>
      <c r="P47" s="50" t="s">
        <v>1696</v>
      </c>
      <c r="Q47" s="50" t="s">
        <v>1697</v>
      </c>
      <c r="R47" s="46">
        <f>_xll.BDH(P47,$B$4,$B$3,$B$3)</f>
        <v>1.69909</v>
      </c>
      <c r="S47" s="46">
        <f>_xll.BDH(Q47,$B$4,$B$3,$B$3)</f>
        <v>0.90643300000000004</v>
      </c>
      <c r="T47" s="52">
        <f>DF_ZC2(Date!$E$3,O47,S47,"Taux actuariels","actual/actual")</f>
        <v>1.7229654649872472E-2</v>
      </c>
      <c r="V47" s="46"/>
      <c r="W47" s="46"/>
      <c r="X47" s="46"/>
      <c r="Y47" s="47"/>
      <c r="Z47" s="47"/>
      <c r="AA47" s="47"/>
      <c r="AB47" s="48"/>
      <c r="AC47" s="48"/>
      <c r="AD47" s="46"/>
      <c r="AE47" s="49" t="s">
        <v>600</v>
      </c>
      <c r="AG47" s="50" t="s">
        <v>796</v>
      </c>
      <c r="AH47" s="51">
        <f>IFERROR(IF(RIGHT(AG47, 1) = "D", WORKDAY($B$3, INT(LEFT(AG47, LEN(AG47)-1))),
                     IF(RIGHT(AG47, 1) = "W",Business_Day($B$3 + 7 * INT(LEFT(AG47, LEN(AG47)-1)), "modified_following"),
                     IF(RIGHT(AG47, 1) = "M",Business_Day(EDATE($B$3,  INT(LEFT(AG47, LEN(AG47)-1))), "modified_following"),
                     IF(RIGHT(AG47, 1) = "Y",Business_Day(EDATE($B$3,  12 * INT(LEFT(AG47, LEN(AG47)-1))), "modified_following"),IF(RIGHT(AG47, 1) = "Q",Business_Day(EDATE($B$3,  3*INT(LEFT(AG47, LEN(AG47)-1))), "modified_following"),
                    Business_Day(EDATE($B$3,  12 * INT(LEFT(AG47, FIND("Y", AG47)-1)) + INT(RIGHT(AG47, LEN(AG47) - FIND("Y", AG47)))), "modified_following") ))))), "")</f>
        <v>44834</v>
      </c>
      <c r="AI47" s="50" t="s">
        <v>1698</v>
      </c>
      <c r="AJ47" s="50" t="s">
        <v>1699</v>
      </c>
      <c r="AK47" s="46">
        <f>_xll.BDH(AI47,$B$4,$B$3,$B$3)</f>
        <v>2.06515</v>
      </c>
      <c r="AL47" s="46">
        <f>_xll.BDH(AJ47,$B$4,$B$3,$B$3)</f>
        <v>0.88857399999999997</v>
      </c>
      <c r="AM47" s="52">
        <f>DF_ZC2(Date!$E$3,AH47,AL47,"Taux actuariels","actual/actual")</f>
        <v>2.0755696824535708E-2</v>
      </c>
      <c r="AO47" s="58" t="e">
        <v>#N/A</v>
      </c>
      <c r="AP47" t="e">
        <v>#N/A</v>
      </c>
      <c r="AR47" s="58" t="e">
        <v>#N/A</v>
      </c>
      <c r="AS47" t="e">
        <v>#N/A</v>
      </c>
      <c r="BH47" s="58" t="e">
        <v>#N/A</v>
      </c>
      <c r="BI47" t="e">
        <v>#N/A</v>
      </c>
      <c r="BK47" s="58" t="e">
        <v>#N/A</v>
      </c>
      <c r="BL47" t="e">
        <v>#N/A</v>
      </c>
      <c r="BZ47" s="58" t="e">
        <v>#N/A</v>
      </c>
      <c r="CA47" t="e">
        <v>#N/A</v>
      </c>
      <c r="CC47" s="58" t="e">
        <v>#N/A</v>
      </c>
      <c r="CD47" t="e">
        <v>#N/A</v>
      </c>
    </row>
    <row r="48" spans="3:82" x14ac:dyDescent="0.25">
      <c r="C48" s="46"/>
      <c r="D48" s="46"/>
      <c r="E48" s="46"/>
      <c r="F48" s="47"/>
      <c r="G48" s="47"/>
      <c r="H48" s="47"/>
      <c r="I48" s="48"/>
      <c r="J48" s="48"/>
      <c r="K48" s="46"/>
      <c r="L48" s="49" t="s">
        <v>600</v>
      </c>
      <c r="N48" s="50" t="s">
        <v>807</v>
      </c>
      <c r="O48" s="51">
        <f>IFERROR(IF(RIGHT(N48, 1) = "D", WORKDAY($B$3, INT(LEFT(N48, LEN(N48)-1))),
                     IF(RIGHT(N48, 1) = "W",Business_Day($B$3 + 7 * INT(LEFT(N48, LEN(N48)-1)), "modified_following"),
                     IF(RIGHT(N48, 1) = "M",Business_Day(EDATE($B$3,  INT(LEFT(N48, LEN(N48)-1))), "modified_following"),
                     IF(RIGHT(N48, 1) = "Y",Business_Day(EDATE($B$3,  12 * INT(LEFT(N48, LEN(N48)-1))), "modified_following"),IF(RIGHT(N48, 1) = "Q",Business_Day(EDATE($B$3,  3*INT(LEFT(N48, LEN(N48)-1))), "modified_following"),
                    Business_Day(EDATE($B$3,  12 * INT(LEFT(N48, FIND("Y", N48)-1)) + INT(RIGHT(N48, LEN(N48) - FIND("Y", N48)))), "modified_following") ))))), "")</f>
        <v>44925</v>
      </c>
      <c r="P48" s="50" t="s">
        <v>1700</v>
      </c>
      <c r="Q48" s="50" t="s">
        <v>1701</v>
      </c>
      <c r="R48" s="46">
        <f>_xll.BDH(P48,$B$4,$B$3,$B$3)</f>
        <v>1.72296</v>
      </c>
      <c r="S48" s="46">
        <f>_xll.BDH(Q48,$B$4,$B$3,$B$3)</f>
        <v>0.90125</v>
      </c>
      <c r="T48" s="52">
        <f>DF_ZC2(Date!$E$3,O48,S48,"Taux actuariels","actual/actual")</f>
        <v>1.7479823142497297E-2</v>
      </c>
      <c r="V48" s="46"/>
      <c r="W48" s="46"/>
      <c r="X48" s="46"/>
      <c r="Y48" s="47"/>
      <c r="Z48" s="47"/>
      <c r="AA48" s="47"/>
      <c r="AB48" s="48"/>
      <c r="AC48" s="48"/>
      <c r="AD48" s="46"/>
      <c r="AE48" s="49" t="s">
        <v>600</v>
      </c>
      <c r="AG48" s="50" t="s">
        <v>807</v>
      </c>
      <c r="AH48" s="51">
        <f>IFERROR(IF(RIGHT(AG48, 1) = "D", WORKDAY($B$3, INT(LEFT(AG48, LEN(AG48)-1))),
                     IF(RIGHT(AG48, 1) = "W",Business_Day($B$3 + 7 * INT(LEFT(AG48, LEN(AG48)-1)), "modified_following"),
                     IF(RIGHT(AG48, 1) = "M",Business_Day(EDATE($B$3,  INT(LEFT(AG48, LEN(AG48)-1))), "modified_following"),
                     IF(RIGHT(AG48, 1) = "Y",Business_Day(EDATE($B$3,  12 * INT(LEFT(AG48, LEN(AG48)-1))), "modified_following"),IF(RIGHT(AG48, 1) = "Q",Business_Day(EDATE($B$3,  3*INT(LEFT(AG48, LEN(AG48)-1))), "modified_following"),
                    Business_Day(EDATE($B$3,  12 * INT(LEFT(AG48, FIND("Y", AG48)-1)) + INT(RIGHT(AG48, LEN(AG48) - FIND("Y", AG48)))), "modified_following") ))))), "")</f>
        <v>44925</v>
      </c>
      <c r="AI48" s="50" t="s">
        <v>1702</v>
      </c>
      <c r="AJ48" s="50" t="s">
        <v>1703</v>
      </c>
      <c r="AK48" s="46">
        <f>_xll.BDH(AI48,$B$4,$B$3,$B$3)</f>
        <v>2.0912799999999998</v>
      </c>
      <c r="AL48" s="46">
        <f>_xll.BDH(AJ48,$B$4,$B$3,$B$3)</f>
        <v>0.88265099999999996</v>
      </c>
      <c r="AM48" s="52">
        <f>DF_ZC2(Date!$E$3,AH48,AL48,"Taux actuariels","actual/actual")</f>
        <v>2.1022202969543713E-2</v>
      </c>
      <c r="AO48" s="58" t="e">
        <v>#N/A</v>
      </c>
      <c r="AP48" t="e">
        <v>#N/A</v>
      </c>
      <c r="AR48" s="58" t="e">
        <v>#N/A</v>
      </c>
      <c r="AS48" t="e">
        <v>#N/A</v>
      </c>
      <c r="BH48" s="58" t="e">
        <v>#N/A</v>
      </c>
      <c r="BI48" t="e">
        <v>#N/A</v>
      </c>
      <c r="BK48" s="58" t="e">
        <v>#N/A</v>
      </c>
      <c r="BL48" t="e">
        <v>#N/A</v>
      </c>
      <c r="BZ48" s="58" t="e">
        <v>#N/A</v>
      </c>
      <c r="CA48" t="e">
        <v>#N/A</v>
      </c>
      <c r="CC48" s="58" t="e">
        <v>#N/A</v>
      </c>
      <c r="CD48" t="e">
        <v>#N/A</v>
      </c>
    </row>
    <row r="49" spans="3:82" x14ac:dyDescent="0.25">
      <c r="C49" s="46"/>
      <c r="D49" s="46"/>
      <c r="E49" s="46"/>
      <c r="F49" s="47"/>
      <c r="G49" s="47"/>
      <c r="H49" s="47"/>
      <c r="I49" s="48"/>
      <c r="J49" s="48"/>
      <c r="K49" s="46"/>
      <c r="L49" s="49" t="s">
        <v>600</v>
      </c>
      <c r="N49" s="50" t="s">
        <v>818</v>
      </c>
      <c r="O49" s="51">
        <f>IFERROR(IF(RIGHT(N49, 1) = "D", WORKDAY($B$3, INT(LEFT(N49, LEN(N49)-1))),
                     IF(RIGHT(N49, 1) = "W",Business_Day($B$3 + 7 * INT(LEFT(N49, LEN(N49)-1)), "modified_following"),
                     IF(RIGHT(N49, 1) = "M",Business_Day(EDATE($B$3,  INT(LEFT(N49, LEN(N49)-1))), "modified_following"),
                     IF(RIGHT(N49, 1) = "Y",Business_Day(EDATE($B$3,  12 * INT(LEFT(N49, LEN(N49)-1))), "modified_following"),IF(RIGHT(N49, 1) = "Q",Business_Day(EDATE($B$3,  3*INT(LEFT(N49, LEN(N49)-1))), "modified_following"),
                    Business_Day(EDATE($B$3,  12 * INT(LEFT(N49, FIND("Y", N49)-1)) + INT(RIGHT(N49, LEN(N49) - FIND("Y", N49)))), "modified_following") ))))), "")</f>
        <v>45015</v>
      </c>
      <c r="P49" s="50" t="s">
        <v>1704</v>
      </c>
      <c r="Q49" s="50" t="s">
        <v>1705</v>
      </c>
      <c r="R49" s="46">
        <f>_xll.BDH(P49,$B$4,$B$3,$B$3)</f>
        <v>1.7460800000000001</v>
      </c>
      <c r="S49" s="46">
        <f>_xll.BDH(Q49,$B$4,$B$3,$B$3)</f>
        <v>0.89611799999999997</v>
      </c>
      <c r="T49" s="52">
        <f>DF_ZC2(Date!$E$3,O49,S49,"Taux actuariels","actual/actual")</f>
        <v>1.7714036947212852E-2</v>
      </c>
      <c r="V49" s="46"/>
      <c r="W49" s="46"/>
      <c r="X49" s="46"/>
      <c r="Y49" s="47"/>
      <c r="Z49" s="47"/>
      <c r="AA49" s="47"/>
      <c r="AB49" s="48"/>
      <c r="AC49" s="48"/>
      <c r="AD49" s="46"/>
      <c r="AE49" s="49" t="s">
        <v>600</v>
      </c>
      <c r="AG49" s="50" t="s">
        <v>818</v>
      </c>
      <c r="AH49" s="51">
        <f>IFERROR(IF(RIGHT(AG49, 1) = "D", WORKDAY($B$3, INT(LEFT(AG49, LEN(AG49)-1))),
                     IF(RIGHT(AG49, 1) = "W",Business_Day($B$3 + 7 * INT(LEFT(AG49, LEN(AG49)-1)), "modified_following"),
                     IF(RIGHT(AG49, 1) = "M",Business_Day(EDATE($B$3,  INT(LEFT(AG49, LEN(AG49)-1))), "modified_following"),
                     IF(RIGHT(AG49, 1) = "Y",Business_Day(EDATE($B$3,  12 * INT(LEFT(AG49, LEN(AG49)-1))), "modified_following"),IF(RIGHT(AG49, 1) = "Q",Business_Day(EDATE($B$3,  3*INT(LEFT(AG49, LEN(AG49)-1))), "modified_following"),
                    Business_Day(EDATE($B$3,  12 * INT(LEFT(AG49, FIND("Y", AG49)-1)) + INT(RIGHT(AG49, LEN(AG49) - FIND("Y", AG49)))), "modified_following") ))))), "")</f>
        <v>45015</v>
      </c>
      <c r="AI49" s="50" t="s">
        <v>1706</v>
      </c>
      <c r="AJ49" s="50" t="s">
        <v>1707</v>
      </c>
      <c r="AK49" s="46">
        <f>_xll.BDH(AI49,$B$4,$B$3,$B$3)</f>
        <v>2.1126900000000002</v>
      </c>
      <c r="AL49" s="46">
        <f>_xll.BDH(AJ49,$B$4,$B$3,$B$3)</f>
        <v>0.87690999999999997</v>
      </c>
      <c r="AM49" s="52">
        <f>DF_ZC2(Date!$E$3,AH49,AL49,"Taux actuariels","actual/actual")</f>
        <v>2.1250358997644048E-2</v>
      </c>
      <c r="AO49" s="58" t="e">
        <v>#N/A</v>
      </c>
      <c r="AP49" t="e">
        <v>#N/A</v>
      </c>
      <c r="AR49" s="58" t="e">
        <v>#N/A</v>
      </c>
      <c r="AS49" t="e">
        <v>#N/A</v>
      </c>
      <c r="BH49" s="58" t="e">
        <v>#N/A</v>
      </c>
      <c r="BI49" t="e">
        <v>#N/A</v>
      </c>
      <c r="BK49" s="58" t="e">
        <v>#N/A</v>
      </c>
      <c r="BL49" t="e">
        <v>#N/A</v>
      </c>
      <c r="BZ49" s="58" t="e">
        <v>#N/A</v>
      </c>
      <c r="CA49" t="e">
        <v>#N/A</v>
      </c>
      <c r="CC49" s="58" t="e">
        <v>#N/A</v>
      </c>
      <c r="CD49" t="e">
        <v>#N/A</v>
      </c>
    </row>
    <row r="50" spans="3:82" x14ac:dyDescent="0.25">
      <c r="C50" s="46"/>
      <c r="D50" s="46"/>
      <c r="E50" s="46"/>
      <c r="F50" s="47"/>
      <c r="G50" s="47"/>
      <c r="H50" s="47"/>
      <c r="I50" s="48"/>
      <c r="J50" s="48"/>
      <c r="K50" s="46"/>
      <c r="L50" s="49" t="s">
        <v>600</v>
      </c>
      <c r="N50" s="50" t="s">
        <v>829</v>
      </c>
      <c r="O50" s="51">
        <f>IFERROR(IF(RIGHT(N50, 1) = "D", WORKDAY($B$3, INT(LEFT(N50, LEN(N50)-1))),
                     IF(RIGHT(N50, 1) = "W",Business_Day($B$3 + 7 * INT(LEFT(N50, LEN(N50)-1)), "modified_following"),
                     IF(RIGHT(N50, 1) = "M",Business_Day(EDATE($B$3,  INT(LEFT(N50, LEN(N50)-1))), "modified_following"),
                     IF(RIGHT(N50, 1) = "Y",Business_Day(EDATE($B$3,  12 * INT(LEFT(N50, LEN(N50)-1))), "modified_following"),IF(RIGHT(N50, 1) = "Q",Business_Day(EDATE($B$3,  3*INT(LEFT(N50, LEN(N50)-1))), "modified_following"),
                    Business_Day(EDATE($B$3,  12 * INT(LEFT(N50, FIND("Y", N50)-1)) + INT(RIGHT(N50, LEN(N50) - FIND("Y", N50)))), "modified_following") ))))), "")</f>
        <v>45107</v>
      </c>
      <c r="P50" s="50" t="s">
        <v>1708</v>
      </c>
      <c r="Q50" s="50" t="s">
        <v>1709</v>
      </c>
      <c r="R50" s="46">
        <f>_xll.BDH(P50,$B$4,$B$3,$B$3)</f>
        <v>1.7694700000000001</v>
      </c>
      <c r="S50" s="46">
        <f>_xll.BDH(Q50,$B$4,$B$3,$B$3)</f>
        <v>0.89081100000000002</v>
      </c>
      <c r="T50" s="52">
        <f>DF_ZC2(Date!$E$3,O50,S50,"Taux actuariels","actual/actual")</f>
        <v>1.7951163213820509E-2</v>
      </c>
      <c r="V50" s="46"/>
      <c r="W50" s="46"/>
      <c r="X50" s="46"/>
      <c r="Y50" s="47"/>
      <c r="Z50" s="47"/>
      <c r="AA50" s="47"/>
      <c r="AB50" s="48"/>
      <c r="AC50" s="48"/>
      <c r="AD50" s="46"/>
      <c r="AE50" s="49" t="s">
        <v>600</v>
      </c>
      <c r="AG50" s="50" t="s">
        <v>829</v>
      </c>
      <c r="AH50" s="51">
        <f>IFERROR(IF(RIGHT(AG50, 1) = "D", WORKDAY($B$3, INT(LEFT(AG50, LEN(AG50)-1))),
                     IF(RIGHT(AG50, 1) = "W",Business_Day($B$3 + 7 * INT(LEFT(AG50, LEN(AG50)-1)), "modified_following"),
                     IF(RIGHT(AG50, 1) = "M",Business_Day(EDATE($B$3,  INT(LEFT(AG50, LEN(AG50)-1))), "modified_following"),
                     IF(RIGHT(AG50, 1) = "Y",Business_Day(EDATE($B$3,  12 * INT(LEFT(AG50, LEN(AG50)-1))), "modified_following"),IF(RIGHT(AG50, 1) = "Q",Business_Day(EDATE($B$3,  3*INT(LEFT(AG50, LEN(AG50)-1))), "modified_following"),
                    Business_Day(EDATE($B$3,  12 * INT(LEFT(AG50, FIND("Y", AG50)-1)) + INT(RIGHT(AG50, LEN(AG50) - FIND("Y", AG50)))), "modified_following") ))))), "")</f>
        <v>45107</v>
      </c>
      <c r="AI50" s="50" t="s">
        <v>1710</v>
      </c>
      <c r="AJ50" s="50" t="s">
        <v>1711</v>
      </c>
      <c r="AK50" s="46">
        <f>_xll.BDH(AI50,$B$4,$B$3,$B$3)</f>
        <v>2.1352799999999998</v>
      </c>
      <c r="AL50" s="46">
        <f>_xll.BDH(AJ50,$B$4,$B$3,$B$3)</f>
        <v>0.87099700000000002</v>
      </c>
      <c r="AM50" s="52">
        <f>DF_ZC2(Date!$E$3,AH50,AL50,"Taux actuariels","actual/actual")</f>
        <v>2.1480717310818243E-2</v>
      </c>
      <c r="AO50" s="58" t="e">
        <v>#N/A</v>
      </c>
      <c r="AP50" t="e">
        <v>#N/A</v>
      </c>
      <c r="AR50" s="58" t="e">
        <v>#N/A</v>
      </c>
      <c r="AS50" t="e">
        <v>#N/A</v>
      </c>
      <c r="BH50" s="58" t="e">
        <v>#N/A</v>
      </c>
      <c r="BI50" t="e">
        <v>#N/A</v>
      </c>
      <c r="BK50" s="58" t="e">
        <v>#N/A</v>
      </c>
      <c r="BL50" t="e">
        <v>#N/A</v>
      </c>
      <c r="BZ50" s="58" t="e">
        <v>#N/A</v>
      </c>
      <c r="CA50" t="e">
        <v>#N/A</v>
      </c>
      <c r="CC50" s="58" t="e">
        <v>#N/A</v>
      </c>
      <c r="CD50" t="e">
        <v>#N/A</v>
      </c>
    </row>
    <row r="51" spans="3:82" x14ac:dyDescent="0.25">
      <c r="C51" s="46"/>
      <c r="D51" s="46"/>
      <c r="E51" s="46"/>
      <c r="F51" s="47"/>
      <c r="G51" s="47"/>
      <c r="H51" s="47"/>
      <c r="I51" s="48"/>
      <c r="J51" s="48"/>
      <c r="K51" s="46"/>
      <c r="L51" s="49" t="s">
        <v>600</v>
      </c>
      <c r="N51" s="50" t="s">
        <v>840</v>
      </c>
      <c r="O51" s="51">
        <f>IFERROR(IF(RIGHT(N51, 1) = "D", WORKDAY($B$3, INT(LEFT(N51, LEN(N51)-1))),
                     IF(RIGHT(N51, 1) = "W",Business_Day($B$3 + 7 * INT(LEFT(N51, LEN(N51)-1)), "modified_following"),
                     IF(RIGHT(N51, 1) = "M",Business_Day(EDATE($B$3,  INT(LEFT(N51, LEN(N51)-1))), "modified_following"),
                     IF(RIGHT(N51, 1) = "Y",Business_Day(EDATE($B$3,  12 * INT(LEFT(N51, LEN(N51)-1))), "modified_following"),IF(RIGHT(N51, 1) = "Q",Business_Day(EDATE($B$3,  3*INT(LEFT(N51, LEN(N51)-1))), "modified_following"),
                    Business_Day(EDATE($B$3,  12 * INT(LEFT(N51, FIND("Y", N51)-1)) + INT(RIGHT(N51, LEN(N51) - FIND("Y", N51)))), "modified_following") ))))), "")</f>
        <v>45198</v>
      </c>
      <c r="P51" s="50" t="s">
        <v>1712</v>
      </c>
      <c r="Q51" s="50" t="s">
        <v>1713</v>
      </c>
      <c r="R51" s="46">
        <f>_xll.BDH(P51,$B$4,$B$3,$B$3)</f>
        <v>1.79236</v>
      </c>
      <c r="S51" s="46">
        <f>_xll.BDH(Q51,$B$4,$B$3,$B$3)</f>
        <v>0.88550600000000002</v>
      </c>
      <c r="T51" s="52">
        <f>DF_ZC2(Date!$E$3,O51,S51,"Taux actuariels","actual/actual")</f>
        <v>1.8183089850370981E-2</v>
      </c>
      <c r="V51" s="46"/>
      <c r="W51" s="46"/>
      <c r="X51" s="46"/>
      <c r="Y51" s="47"/>
      <c r="Z51" s="47"/>
      <c r="AA51" s="47"/>
      <c r="AB51" s="48"/>
      <c r="AC51" s="48"/>
      <c r="AD51" s="46"/>
      <c r="AE51" s="49" t="s">
        <v>600</v>
      </c>
      <c r="AG51" s="50" t="s">
        <v>840</v>
      </c>
      <c r="AH51" s="51">
        <f>IFERROR(IF(RIGHT(AG51, 1) = "D", WORKDAY($B$3, INT(LEFT(AG51, LEN(AG51)-1))),
                     IF(RIGHT(AG51, 1) = "W",Business_Day($B$3 + 7 * INT(LEFT(AG51, LEN(AG51)-1)), "modified_following"),
                     IF(RIGHT(AG51, 1) = "M",Business_Day(EDATE($B$3,  INT(LEFT(AG51, LEN(AG51)-1))), "modified_following"),
                     IF(RIGHT(AG51, 1) = "Y",Business_Day(EDATE($B$3,  12 * INT(LEFT(AG51, LEN(AG51)-1))), "modified_following"),IF(RIGHT(AG51, 1) = "Q",Business_Day(EDATE($B$3,  3*INT(LEFT(AG51, LEN(AG51)-1))), "modified_following"),
                    Business_Day(EDATE($B$3,  12 * INT(LEFT(AG51, FIND("Y", AG51)-1)) + INT(RIGHT(AG51, LEN(AG51) - FIND("Y", AG51)))), "modified_following") ))))), "")</f>
        <v>45198</v>
      </c>
      <c r="AI51" s="50" t="s">
        <v>1714</v>
      </c>
      <c r="AJ51" s="50" t="s">
        <v>1715</v>
      </c>
      <c r="AK51" s="46">
        <f>_xll.BDH(AI51,$B$4,$B$3,$B$3)</f>
        <v>2.1582499999999998</v>
      </c>
      <c r="AL51" s="46">
        <f>_xll.BDH(AJ51,$B$4,$B$3,$B$3)</f>
        <v>0.86510799999999999</v>
      </c>
      <c r="AM51" s="52">
        <f>DF_ZC2(Date!$E$3,AH51,AL51,"Taux actuariels","actual/actual")</f>
        <v>2.1705600381692225E-2</v>
      </c>
      <c r="AO51" s="58" t="e">
        <v>#N/A</v>
      </c>
      <c r="AP51" t="e">
        <v>#N/A</v>
      </c>
      <c r="AR51" s="58" t="e">
        <v>#N/A</v>
      </c>
      <c r="AS51" t="e">
        <v>#N/A</v>
      </c>
      <c r="BH51" s="58" t="e">
        <v>#N/A</v>
      </c>
      <c r="BI51" t="e">
        <v>#N/A</v>
      </c>
      <c r="BK51" s="58" t="e">
        <v>#N/A</v>
      </c>
      <c r="BL51" t="e">
        <v>#N/A</v>
      </c>
      <c r="BZ51" s="58" t="e">
        <v>#N/A</v>
      </c>
      <c r="CA51" t="e">
        <v>#N/A</v>
      </c>
      <c r="CC51" s="58" t="e">
        <v>#N/A</v>
      </c>
      <c r="CD51" t="e">
        <v>#N/A</v>
      </c>
    </row>
    <row r="52" spans="3:82" x14ac:dyDescent="0.25">
      <c r="C52" s="46"/>
      <c r="D52" s="46"/>
      <c r="E52" s="46"/>
      <c r="F52" s="47"/>
      <c r="G52" s="47"/>
      <c r="H52" s="47"/>
      <c r="I52" s="48"/>
      <c r="J52" s="48"/>
      <c r="K52" s="46"/>
      <c r="L52" s="49" t="s">
        <v>600</v>
      </c>
      <c r="N52" s="50" t="s">
        <v>851</v>
      </c>
      <c r="O52" s="51">
        <f>IFERROR(IF(RIGHT(N52, 1) = "D", WORKDAY($B$3, INT(LEFT(N52, LEN(N52)-1))),
                     IF(RIGHT(N52, 1) = "W",Business_Day($B$3 + 7 * INT(LEFT(N52, LEN(N52)-1)), "modified_following"),
                     IF(RIGHT(N52, 1) = "M",Business_Day(EDATE($B$3,  INT(LEFT(N52, LEN(N52)-1))), "modified_following"),
                     IF(RIGHT(N52, 1) = "Y",Business_Day(EDATE($B$3,  12 * INT(LEFT(N52, LEN(N52)-1))), "modified_following"),IF(RIGHT(N52, 1) = "Q",Business_Day(EDATE($B$3,  3*INT(LEFT(N52, LEN(N52)-1))), "modified_following"),
                    Business_Day(EDATE($B$3,  12 * INT(LEFT(N52, FIND("Y", N52)-1)) + INT(RIGHT(N52, LEN(N52) - FIND("Y", N52)))), "modified_following") ))))), "")</f>
        <v>45289</v>
      </c>
      <c r="P52" s="50" t="s">
        <v>1716</v>
      </c>
      <c r="Q52" s="50" t="s">
        <v>1717</v>
      </c>
      <c r="R52" s="46">
        <f>_xll.BDH(P52,$B$4,$B$3,$B$3)</f>
        <v>1.8170999999999999</v>
      </c>
      <c r="S52" s="46">
        <f>_xll.BDH(Q52,$B$4,$B$3,$B$3)</f>
        <v>0.87997000000000003</v>
      </c>
      <c r="T52" s="52">
        <f>DF_ZC2(Date!$E$3,O52,S52,"Taux actuariels","actual/actual")</f>
        <v>1.8441962498947362E-2</v>
      </c>
      <c r="V52" s="46"/>
      <c r="W52" s="46"/>
      <c r="X52" s="46"/>
      <c r="Y52" s="47"/>
      <c r="Z52" s="47"/>
      <c r="AA52" s="47"/>
      <c r="AB52" s="48"/>
      <c r="AC52" s="48"/>
      <c r="AD52" s="46"/>
      <c r="AE52" s="49" t="s">
        <v>600</v>
      </c>
      <c r="AG52" s="50" t="s">
        <v>851</v>
      </c>
      <c r="AH52" s="51">
        <f>IFERROR(IF(RIGHT(AG52, 1) = "D", WORKDAY($B$3, INT(LEFT(AG52, LEN(AG52)-1))),
                     IF(RIGHT(AG52, 1) = "W",Business_Day($B$3 + 7 * INT(LEFT(AG52, LEN(AG52)-1)), "modified_following"),
                     IF(RIGHT(AG52, 1) = "M",Business_Day(EDATE($B$3,  INT(LEFT(AG52, LEN(AG52)-1))), "modified_following"),
                     IF(RIGHT(AG52, 1) = "Y",Business_Day(EDATE($B$3,  12 * INT(LEFT(AG52, LEN(AG52)-1))), "modified_following"),IF(RIGHT(AG52, 1) = "Q",Business_Day(EDATE($B$3,  3*INT(LEFT(AG52, LEN(AG52)-1))), "modified_following"),
                    Business_Day(EDATE($B$3,  12 * INT(LEFT(AG52, FIND("Y", AG52)-1)) + INT(RIGHT(AG52, LEN(AG52) - FIND("Y", AG52)))), "modified_following") ))))), "")</f>
        <v>45289</v>
      </c>
      <c r="AI52" s="50" t="s">
        <v>1718</v>
      </c>
      <c r="AJ52" s="50" t="s">
        <v>1719</v>
      </c>
      <c r="AK52" s="46">
        <f>_xll.BDH(AI52,$B$4,$B$3,$B$3)</f>
        <v>2.1811199999999999</v>
      </c>
      <c r="AL52" s="46">
        <f>_xll.BDH(AJ52,$B$4,$B$3,$B$3)</f>
        <v>0.85911599999999999</v>
      </c>
      <c r="AM52" s="52">
        <f>DF_ZC2(Date!$E$3,AH52,AL52,"Taux actuariels","actual/actual")</f>
        <v>2.1938778806894099E-2</v>
      </c>
      <c r="AO52" s="58" t="e">
        <v>#N/A</v>
      </c>
      <c r="AP52" t="e">
        <v>#N/A</v>
      </c>
      <c r="AR52" s="58" t="e">
        <v>#N/A</v>
      </c>
      <c r="AS52" t="e">
        <v>#N/A</v>
      </c>
      <c r="BH52" s="58" t="e">
        <v>#N/A</v>
      </c>
      <c r="BI52" t="e">
        <v>#N/A</v>
      </c>
      <c r="BK52" s="58" t="e">
        <v>#N/A</v>
      </c>
      <c r="BL52" t="e">
        <v>#N/A</v>
      </c>
      <c r="BZ52" s="58" t="e">
        <v>#N/A</v>
      </c>
      <c r="CA52" t="e">
        <v>#N/A</v>
      </c>
      <c r="CC52" s="58" t="e">
        <v>#N/A</v>
      </c>
      <c r="CD52" t="e">
        <v>#N/A</v>
      </c>
    </row>
    <row r="53" spans="3:82" x14ac:dyDescent="0.25">
      <c r="C53" s="46"/>
      <c r="D53" s="46"/>
      <c r="E53" s="46"/>
      <c r="F53" s="47"/>
      <c r="G53" s="47"/>
      <c r="H53" s="47"/>
      <c r="I53" s="48"/>
      <c r="J53" s="48"/>
      <c r="K53" s="46"/>
      <c r="L53" s="49" t="s">
        <v>600</v>
      </c>
      <c r="N53" s="50" t="s">
        <v>862</v>
      </c>
      <c r="O53" s="51">
        <f>IFERROR(IF(RIGHT(N53, 1) = "D", WORKDAY($B$3, INT(LEFT(N53, LEN(N53)-1))),
                     IF(RIGHT(N53, 1) = "W",Business_Day($B$3 + 7 * INT(LEFT(N53, LEN(N53)-1)), "modified_following"),
                     IF(RIGHT(N53, 1) = "M",Business_Day(EDATE($B$3,  INT(LEFT(N53, LEN(N53)-1))), "modified_following"),
                     IF(RIGHT(N53, 1) = "Y",Business_Day(EDATE($B$3,  12 * INT(LEFT(N53, LEN(N53)-1))), "modified_following"),IF(RIGHT(N53, 1) = "Q",Business_Day(EDATE($B$3,  3*INT(LEFT(N53, LEN(N53)-1))), "modified_following"),
                    Business_Day(EDATE($B$3,  12 * INT(LEFT(N53, FIND("Y", N53)-1)) + INT(RIGHT(N53, LEN(N53) - FIND("Y", N53)))), "modified_following") ))))), "")</f>
        <v>45380</v>
      </c>
      <c r="P53" s="50" t="s">
        <v>1720</v>
      </c>
      <c r="Q53" s="50" t="s">
        <v>1721</v>
      </c>
      <c r="R53" s="46">
        <f>_xll.BDH(P53,$B$4,$B$3,$B$3)</f>
        <v>1.8328100000000001</v>
      </c>
      <c r="S53" s="46">
        <f>_xll.BDH(Q53,$B$4,$B$3,$B$3)</f>
        <v>0.87497899999999995</v>
      </c>
      <c r="T53" s="52">
        <f>DF_ZC2(Date!$E$3,O53,S53,"Taux actuariels","actual/actual")</f>
        <v>1.8602767947045518E-2</v>
      </c>
      <c r="V53" s="46"/>
      <c r="W53" s="46"/>
      <c r="X53" s="46"/>
      <c r="Y53" s="47"/>
      <c r="Z53" s="47"/>
      <c r="AA53" s="47"/>
      <c r="AB53" s="48"/>
      <c r="AC53" s="48"/>
      <c r="AD53" s="46"/>
      <c r="AE53" s="49" t="s">
        <v>600</v>
      </c>
      <c r="AG53" s="50" t="s">
        <v>862</v>
      </c>
      <c r="AH53" s="51">
        <f>IFERROR(IF(RIGHT(AG53, 1) = "D", WORKDAY($B$3, INT(LEFT(AG53, LEN(AG53)-1))),
                     IF(RIGHT(AG53, 1) = "W",Business_Day($B$3 + 7 * INT(LEFT(AG53, LEN(AG53)-1)), "modified_following"),
                     IF(RIGHT(AG53, 1) = "M",Business_Day(EDATE($B$3,  INT(LEFT(AG53, LEN(AG53)-1))), "modified_following"),
                     IF(RIGHT(AG53, 1) = "Y",Business_Day(EDATE($B$3,  12 * INT(LEFT(AG53, LEN(AG53)-1))), "modified_following"),IF(RIGHT(AG53, 1) = "Q",Business_Day(EDATE($B$3,  3*INT(LEFT(AG53, LEN(AG53)-1))), "modified_following"),
                    Business_Day(EDATE($B$3,  12 * INT(LEFT(AG53, FIND("Y", AG53)-1)) + INT(RIGHT(AG53, LEN(AG53) - FIND("Y", AG53)))), "modified_following") ))))), "")</f>
        <v>45380</v>
      </c>
      <c r="AI53" s="50" t="s">
        <v>1722</v>
      </c>
      <c r="AJ53" s="50" t="s">
        <v>1723</v>
      </c>
      <c r="AK53" s="46">
        <f>_xll.BDH(AI53,$B$4,$B$3,$B$3)</f>
        <v>2.1994400000000001</v>
      </c>
      <c r="AL53" s="46">
        <f>_xll.BDH(AJ53,$B$4,$B$3,$B$3)</f>
        <v>0.85334699999999997</v>
      </c>
      <c r="AM53" s="52">
        <f>DF_ZC2(Date!$E$3,AH53,AL53,"Taux actuariels","actual/actual")</f>
        <v>2.2127990456464408E-2</v>
      </c>
      <c r="AO53" s="58" t="e">
        <v>#N/A</v>
      </c>
      <c r="AP53" t="e">
        <v>#N/A</v>
      </c>
      <c r="AR53" s="58" t="e">
        <v>#N/A</v>
      </c>
      <c r="AS53" t="e">
        <v>#N/A</v>
      </c>
      <c r="BH53" s="58" t="e">
        <v>#N/A</v>
      </c>
      <c r="BI53" t="e">
        <v>#N/A</v>
      </c>
      <c r="BK53" s="58" t="e">
        <v>#N/A</v>
      </c>
      <c r="BL53" t="e">
        <v>#N/A</v>
      </c>
      <c r="BZ53" s="58" t="e">
        <v>#N/A</v>
      </c>
      <c r="CA53" t="e">
        <v>#N/A</v>
      </c>
      <c r="CC53" s="58" t="e">
        <v>#N/A</v>
      </c>
      <c r="CD53" t="e">
        <v>#N/A</v>
      </c>
    </row>
    <row r="54" spans="3:82" x14ac:dyDescent="0.25">
      <c r="C54" s="46"/>
      <c r="D54" s="46"/>
      <c r="E54" s="46"/>
      <c r="F54" s="47"/>
      <c r="G54" s="47"/>
      <c r="H54" s="47"/>
      <c r="I54" s="48"/>
      <c r="J54" s="48"/>
      <c r="K54" s="46"/>
      <c r="L54" s="49" t="s">
        <v>600</v>
      </c>
      <c r="N54" s="50" t="s">
        <v>873</v>
      </c>
      <c r="O54" s="51">
        <f>IFERROR(IF(RIGHT(N54, 1) = "D", WORKDAY($B$3, INT(LEFT(N54, LEN(N54)-1))),
                     IF(RIGHT(N54, 1) = "W",Business_Day($B$3 + 7 * INT(LEFT(N54, LEN(N54)-1)), "modified_following"),
                     IF(RIGHT(N54, 1) = "M",Business_Day(EDATE($B$3,  INT(LEFT(N54, LEN(N54)-1))), "modified_following"),
                     IF(RIGHT(N54, 1) = "Y",Business_Day(EDATE($B$3,  12 * INT(LEFT(N54, LEN(N54)-1))), "modified_following"),IF(RIGHT(N54, 1) = "Q",Business_Day(EDATE($B$3,  3*INT(LEFT(N54, LEN(N54)-1))), "modified_following"),
                    Business_Day(EDATE($B$3,  12 * INT(LEFT(N54, FIND("Y", N54)-1)) + INT(RIGHT(N54, LEN(N54) - FIND("Y", N54)))), "modified_following") ))))), "")</f>
        <v>45471</v>
      </c>
      <c r="P54" s="50" t="s">
        <v>1724</v>
      </c>
      <c r="Q54" s="50" t="s">
        <v>1725</v>
      </c>
      <c r="R54" s="46">
        <f>_xll.BDH(P54,$B$4,$B$3,$B$3)</f>
        <v>1.84853</v>
      </c>
      <c r="S54" s="46">
        <f>_xll.BDH(Q54,$B$4,$B$3,$B$3)</f>
        <v>0.86990500000000004</v>
      </c>
      <c r="T54" s="52">
        <f>DF_ZC2(Date!$E$3,O54,S54,"Taux actuariels","actual/actual")</f>
        <v>1.8770374727208772E-2</v>
      </c>
      <c r="V54" s="46"/>
      <c r="W54" s="46"/>
      <c r="X54" s="46"/>
      <c r="Y54" s="47"/>
      <c r="Z54" s="47"/>
      <c r="AA54" s="47"/>
      <c r="AB54" s="48"/>
      <c r="AC54" s="48"/>
      <c r="AD54" s="46"/>
      <c r="AE54" s="49" t="s">
        <v>600</v>
      </c>
      <c r="AG54" s="50" t="s">
        <v>873</v>
      </c>
      <c r="AH54" s="51">
        <f>IFERROR(IF(RIGHT(AG54, 1) = "D", WORKDAY($B$3, INT(LEFT(AG54, LEN(AG54)-1))),
                     IF(RIGHT(AG54, 1) = "W",Business_Day($B$3 + 7 * INT(LEFT(AG54, LEN(AG54)-1)), "modified_following"),
                     IF(RIGHT(AG54, 1) = "M",Business_Day(EDATE($B$3,  INT(LEFT(AG54, LEN(AG54)-1))), "modified_following"),
                     IF(RIGHT(AG54, 1) = "Y",Business_Day(EDATE($B$3,  12 * INT(LEFT(AG54, LEN(AG54)-1))), "modified_following"),IF(RIGHT(AG54, 1) = "Q",Business_Day(EDATE($B$3,  3*INT(LEFT(AG54, LEN(AG54)-1))), "modified_following"),
                    Business_Day(EDATE($B$3,  12 * INT(LEFT(AG54, FIND("Y", AG54)-1)) + INT(RIGHT(AG54, LEN(AG54) - FIND("Y", AG54)))), "modified_following") ))))), "")</f>
        <v>45471</v>
      </c>
      <c r="AI54" s="50" t="s">
        <v>1726</v>
      </c>
      <c r="AJ54" s="50" t="s">
        <v>1727</v>
      </c>
      <c r="AK54" s="46">
        <f>_xll.BDH(AI54,$B$4,$B$3,$B$3)</f>
        <v>2.2177199999999999</v>
      </c>
      <c r="AL54" s="46">
        <f>_xll.BDH(AJ54,$B$4,$B$3,$B$3)</f>
        <v>0.84749099999999999</v>
      </c>
      <c r="AM54" s="52">
        <f>DF_ZC2(Date!$E$3,AH54,AL54,"Taux actuariels","actual/actual")</f>
        <v>2.232498272880501E-2</v>
      </c>
      <c r="AO54" s="58" t="e">
        <v>#N/A</v>
      </c>
      <c r="AP54" t="e">
        <v>#N/A</v>
      </c>
      <c r="AR54" s="58" t="e">
        <v>#N/A</v>
      </c>
      <c r="AS54" t="e">
        <v>#N/A</v>
      </c>
      <c r="BH54" s="58" t="e">
        <v>#N/A</v>
      </c>
      <c r="BI54" t="e">
        <v>#N/A</v>
      </c>
      <c r="BK54" s="58" t="e">
        <v>#N/A</v>
      </c>
      <c r="BL54" t="e">
        <v>#N/A</v>
      </c>
      <c r="BZ54" s="58" t="e">
        <v>#N/A</v>
      </c>
      <c r="CA54" t="e">
        <v>#N/A</v>
      </c>
      <c r="CC54" s="58" t="e">
        <v>#N/A</v>
      </c>
      <c r="CD54" t="e">
        <v>#N/A</v>
      </c>
    </row>
    <row r="55" spans="3:82" x14ac:dyDescent="0.25">
      <c r="C55" s="46"/>
      <c r="D55" s="46"/>
      <c r="E55" s="46"/>
      <c r="F55" s="47"/>
      <c r="G55" s="47"/>
      <c r="H55" s="47"/>
      <c r="I55" s="48"/>
      <c r="J55" s="48"/>
      <c r="K55" s="46"/>
      <c r="L55" s="49" t="s">
        <v>600</v>
      </c>
      <c r="N55" s="50" t="s">
        <v>884</v>
      </c>
      <c r="O55" s="51">
        <f>IFERROR(IF(RIGHT(N55, 1) = "D", WORKDAY($B$3, INT(LEFT(N55, LEN(N55)-1))),
                     IF(RIGHT(N55, 1) = "W",Business_Day($B$3 + 7 * INT(LEFT(N55, LEN(N55)-1)), "modified_following"),
                     IF(RIGHT(N55, 1) = "M",Business_Day(EDATE($B$3,  INT(LEFT(N55, LEN(N55)-1))), "modified_following"),
                     IF(RIGHT(N55, 1) = "Y",Business_Day(EDATE($B$3,  12 * INT(LEFT(N55, LEN(N55)-1))), "modified_following"),IF(RIGHT(N55, 1) = "Q",Business_Day(EDATE($B$3,  3*INT(LEFT(N55, LEN(N55)-1))), "modified_following"),
                    Business_Day(EDATE($B$3,  12 * INT(LEFT(N55, FIND("Y", N55)-1)) + INT(RIGHT(N55, LEN(N55) - FIND("Y", N55)))), "modified_following") ))))), "")</f>
        <v>45565</v>
      </c>
      <c r="P55" s="50" t="s">
        <v>1728</v>
      </c>
      <c r="Q55" s="50" t="s">
        <v>1729</v>
      </c>
      <c r="R55" s="46">
        <f>_xll.BDH(P55,$B$4,$B$3,$B$3)</f>
        <v>1.86391</v>
      </c>
      <c r="S55" s="46">
        <f>_xll.BDH(Q55,$B$4,$B$3,$B$3)</f>
        <v>0.86485900000000004</v>
      </c>
      <c r="T55" s="52">
        <f>DF_ZC2(Date!$E$3,O55,S55,"Taux actuariels","actual/actual")</f>
        <v>1.8907256460105382E-2</v>
      </c>
      <c r="V55" s="46"/>
      <c r="W55" s="46"/>
      <c r="X55" s="46"/>
      <c r="Y55" s="47"/>
      <c r="Z55" s="47"/>
      <c r="AA55" s="47"/>
      <c r="AB55" s="48"/>
      <c r="AC55" s="48"/>
      <c r="AD55" s="46"/>
      <c r="AE55" s="49" t="s">
        <v>600</v>
      </c>
      <c r="AG55" s="50" t="s">
        <v>884</v>
      </c>
      <c r="AH55" s="51">
        <f>IFERROR(IF(RIGHT(AG55, 1) = "D", WORKDAY($B$3, INT(LEFT(AG55, LEN(AG55)-1))),
                     IF(RIGHT(AG55, 1) = "W",Business_Day($B$3 + 7 * INT(LEFT(AG55, LEN(AG55)-1)), "modified_following"),
                     IF(RIGHT(AG55, 1) = "M",Business_Day(EDATE($B$3,  INT(LEFT(AG55, LEN(AG55)-1))), "modified_following"),
                     IF(RIGHT(AG55, 1) = "Y",Business_Day(EDATE($B$3,  12 * INT(LEFT(AG55, LEN(AG55)-1))), "modified_following"),IF(RIGHT(AG55, 1) = "Q",Business_Day(EDATE($B$3,  3*INT(LEFT(AG55, LEN(AG55)-1))), "modified_following"),
                    Business_Day(EDATE($B$3,  12 * INT(LEFT(AG55, FIND("Y", AG55)-1)) + INT(RIGHT(AG55, LEN(AG55) - FIND("Y", AG55)))), "modified_following") ))))), "")</f>
        <v>45565</v>
      </c>
      <c r="AI55" s="50" t="s">
        <v>1730</v>
      </c>
      <c r="AJ55" s="50" t="s">
        <v>1731</v>
      </c>
      <c r="AK55" s="46">
        <f>_xll.BDH(AI55,$B$4,$B$3,$B$3)</f>
        <v>2.23638</v>
      </c>
      <c r="AL55" s="46">
        <f>_xll.BDH(AJ55,$B$4,$B$3,$B$3)</f>
        <v>0.84167800000000004</v>
      </c>
      <c r="AM55" s="52">
        <f>DF_ZC2(Date!$E$3,AH55,AL55,"Taux actuariels","actual/actual")</f>
        <v>2.2484849258177286E-2</v>
      </c>
      <c r="AO55" s="58" t="e">
        <v>#N/A</v>
      </c>
      <c r="AP55" t="e">
        <v>#N/A</v>
      </c>
      <c r="AR55" s="58" t="e">
        <v>#N/A</v>
      </c>
      <c r="AS55" t="e">
        <v>#N/A</v>
      </c>
      <c r="BH55" s="58" t="e">
        <v>#N/A</v>
      </c>
      <c r="BI55" t="e">
        <v>#N/A</v>
      </c>
      <c r="BK55" s="58" t="e">
        <v>#N/A</v>
      </c>
      <c r="BL55" t="e">
        <v>#N/A</v>
      </c>
      <c r="BZ55" s="58" t="e">
        <v>#N/A</v>
      </c>
      <c r="CA55" t="e">
        <v>#N/A</v>
      </c>
      <c r="CC55" s="58" t="e">
        <v>#N/A</v>
      </c>
      <c r="CD55" t="e">
        <v>#N/A</v>
      </c>
    </row>
    <row r="56" spans="3:82" x14ac:dyDescent="0.25">
      <c r="C56" s="46"/>
      <c r="D56" s="46"/>
      <c r="E56" s="46"/>
      <c r="F56" s="47"/>
      <c r="G56" s="47"/>
      <c r="H56" s="47"/>
      <c r="I56" s="48"/>
      <c r="J56" s="48"/>
      <c r="K56" s="46"/>
      <c r="L56" s="49" t="s">
        <v>600</v>
      </c>
      <c r="N56" s="50" t="s">
        <v>895</v>
      </c>
      <c r="O56" s="51">
        <f>IFERROR(IF(RIGHT(N56, 1) = "D", WORKDAY($B$3, INT(LEFT(N56, LEN(N56)-1))),
                     IF(RIGHT(N56, 1) = "W",Business_Day($B$3 + 7 * INT(LEFT(N56, LEN(N56)-1)), "modified_following"),
                     IF(RIGHT(N56, 1) = "M",Business_Day(EDATE($B$3,  INT(LEFT(N56, LEN(N56)-1))), "modified_following"),
                     IF(RIGHT(N56, 1) = "Y",Business_Day(EDATE($B$3,  12 * INT(LEFT(N56, LEN(N56)-1))), "modified_following"),IF(RIGHT(N56, 1) = "Q",Business_Day(EDATE($B$3,  3*INT(LEFT(N56, LEN(N56)-1))), "modified_following"),
                    Business_Day(EDATE($B$3,  12 * INT(LEFT(N56, FIND("Y", N56)-1)) + INT(RIGHT(N56, LEN(N56) - FIND("Y", N56)))), "modified_following") ))))), "")</f>
        <v>45656</v>
      </c>
      <c r="P56" s="50" t="s">
        <v>1732</v>
      </c>
      <c r="Q56" s="50" t="s">
        <v>1733</v>
      </c>
      <c r="R56" s="46">
        <f>_xll.BDH(P56,$B$4,$B$3,$B$3)</f>
        <v>1.87808</v>
      </c>
      <c r="S56" s="46">
        <f>_xll.BDH(Q56,$B$4,$B$3,$B$3)</f>
        <v>0.85973200000000005</v>
      </c>
      <c r="T56" s="52">
        <f>DF_ZC2(Date!$E$3,O56,S56,"Taux actuariels","actual/actual")</f>
        <v>1.9071400300894048E-2</v>
      </c>
      <c r="V56" s="46"/>
      <c r="W56" s="46"/>
      <c r="X56" s="46"/>
      <c r="Y56" s="47"/>
      <c r="Z56" s="47"/>
      <c r="AA56" s="47"/>
      <c r="AB56" s="48"/>
      <c r="AC56" s="48"/>
      <c r="AD56" s="46"/>
      <c r="AE56" s="49" t="s">
        <v>600</v>
      </c>
      <c r="AG56" s="50" t="s">
        <v>895</v>
      </c>
      <c r="AH56" s="51">
        <f>IFERROR(IF(RIGHT(AG56, 1) = "D", WORKDAY($B$3, INT(LEFT(AG56, LEN(AG56)-1))),
                     IF(RIGHT(AG56, 1) = "W",Business_Day($B$3 + 7 * INT(LEFT(AG56, LEN(AG56)-1)), "modified_following"),
                     IF(RIGHT(AG56, 1) = "M",Business_Day(EDATE($B$3,  INT(LEFT(AG56, LEN(AG56)-1))), "modified_following"),
                     IF(RIGHT(AG56, 1) = "Y",Business_Day(EDATE($B$3,  12 * INT(LEFT(AG56, LEN(AG56)-1))), "modified_following"),IF(RIGHT(AG56, 1) = "Q",Business_Day(EDATE($B$3,  3*INT(LEFT(AG56, LEN(AG56)-1))), "modified_following"),
                    Business_Day(EDATE($B$3,  12 * INT(LEFT(AG56, FIND("Y", AG56)-1)) + INT(RIGHT(AG56, LEN(AG56) - FIND("Y", AG56)))), "modified_following") ))))), "")</f>
        <v>45656</v>
      </c>
      <c r="AI56" s="50" t="s">
        <v>1734</v>
      </c>
      <c r="AJ56" s="50" t="s">
        <v>1735</v>
      </c>
      <c r="AK56" s="46">
        <f>_xll.BDH(AI56,$B$4,$B$3,$B$3)</f>
        <v>2.2553200000000002</v>
      </c>
      <c r="AL56" s="46">
        <f>_xll.BDH(AJ56,$B$4,$B$3,$B$3)</f>
        <v>0.83565500000000004</v>
      </c>
      <c r="AM56" s="52">
        <f>DF_ZC2(Date!$E$3,AH56,AL56,"Taux actuariels","actual/actual")</f>
        <v>2.26961546373603E-2</v>
      </c>
      <c r="AO56" s="58" t="e">
        <v>#N/A</v>
      </c>
      <c r="AP56" t="e">
        <v>#N/A</v>
      </c>
      <c r="AR56" s="58" t="e">
        <v>#N/A</v>
      </c>
      <c r="AS56" t="e">
        <v>#N/A</v>
      </c>
      <c r="BH56" s="58" t="e">
        <v>#N/A</v>
      </c>
      <c r="BI56" t="e">
        <v>#N/A</v>
      </c>
      <c r="BK56" s="58" t="e">
        <v>#N/A</v>
      </c>
      <c r="BL56" t="e">
        <v>#N/A</v>
      </c>
      <c r="BZ56" s="58" t="e">
        <v>#N/A</v>
      </c>
      <c r="CA56" t="e">
        <v>#N/A</v>
      </c>
      <c r="CC56" s="58" t="e">
        <v>#N/A</v>
      </c>
      <c r="CD56" t="e">
        <v>#N/A</v>
      </c>
    </row>
    <row r="57" spans="3:82" x14ac:dyDescent="0.25">
      <c r="C57" s="46"/>
      <c r="D57" s="46"/>
      <c r="E57" s="46"/>
      <c r="F57" s="47"/>
      <c r="G57" s="47"/>
      <c r="H57" s="47"/>
      <c r="I57" s="48"/>
      <c r="J57" s="48"/>
      <c r="K57" s="46"/>
      <c r="L57" s="49" t="s">
        <v>600</v>
      </c>
      <c r="N57" s="50" t="s">
        <v>906</v>
      </c>
      <c r="O57" s="51">
        <f>IFERROR(IF(RIGHT(N57, 1) = "D", WORKDAY($B$3, INT(LEFT(N57, LEN(N57)-1))),
                     IF(RIGHT(N57, 1) = "W",Business_Day($B$3 + 7 * INT(LEFT(N57, LEN(N57)-1)), "modified_following"),
                     IF(RIGHT(N57, 1) = "M",Business_Day(EDATE($B$3,  INT(LEFT(N57, LEN(N57)-1))), "modified_following"),
                     IF(RIGHT(N57, 1) = "Y",Business_Day(EDATE($B$3,  12 * INT(LEFT(N57, LEN(N57)-1))), "modified_following"),IF(RIGHT(N57, 1) = "Q",Business_Day(EDATE($B$3,  3*INT(LEFT(N57, LEN(N57)-1))), "modified_following"),
                    Business_Day(EDATE($B$3,  12 * INT(LEFT(N57, FIND("Y", N57)-1)) + INT(RIGHT(N57, LEN(N57) - FIND("Y", N57)))), "modified_following") ))))), "")</f>
        <v>45747</v>
      </c>
      <c r="P57" s="50" t="s">
        <v>1736</v>
      </c>
      <c r="Q57" s="50" t="s">
        <v>1737</v>
      </c>
      <c r="R57" s="46">
        <f>_xll.BDH(P57,$B$4,$B$3,$B$3)</f>
        <v>1.8941599999999998</v>
      </c>
      <c r="S57" s="46">
        <f>_xll.BDH(Q57,$B$4,$B$3,$B$3)</f>
        <v>0.85469399999999995</v>
      </c>
      <c r="T57" s="52">
        <f>DF_ZC2(Date!$E$3,O57,S57,"Taux actuariels","actual/actual")</f>
        <v>1.9215633064810111E-2</v>
      </c>
      <c r="V57" s="46"/>
      <c r="W57" s="46"/>
      <c r="X57" s="46"/>
      <c r="Y57" s="47"/>
      <c r="Z57" s="47"/>
      <c r="AA57" s="47"/>
      <c r="AB57" s="48"/>
      <c r="AC57" s="48"/>
      <c r="AD57" s="46"/>
      <c r="AE57" s="49" t="s">
        <v>600</v>
      </c>
      <c r="AG57" s="50" t="s">
        <v>906</v>
      </c>
      <c r="AH57" s="51">
        <f>IFERROR(IF(RIGHT(AG57, 1) = "D", WORKDAY($B$3, INT(LEFT(AG57, LEN(AG57)-1))),
                     IF(RIGHT(AG57, 1) = "W",Business_Day($B$3 + 7 * INT(LEFT(AG57, LEN(AG57)-1)), "modified_following"),
                     IF(RIGHT(AG57, 1) = "M",Business_Day(EDATE($B$3,  INT(LEFT(AG57, LEN(AG57)-1))), "modified_following"),
                     IF(RIGHT(AG57, 1) = "Y",Business_Day(EDATE($B$3,  12 * INT(LEFT(AG57, LEN(AG57)-1))), "modified_following"),IF(RIGHT(AG57, 1) = "Q",Business_Day(EDATE($B$3,  3*INT(LEFT(AG57, LEN(AG57)-1))), "modified_following"),
                    Business_Day(EDATE($B$3,  12 * INT(LEFT(AG57, FIND("Y", AG57)-1)) + INT(RIGHT(AG57, LEN(AG57) - FIND("Y", AG57)))), "modified_following") ))))), "")</f>
        <v>45747</v>
      </c>
      <c r="AI57" s="50" t="s">
        <v>1738</v>
      </c>
      <c r="AJ57" s="50" t="s">
        <v>1739</v>
      </c>
      <c r="AK57" s="46">
        <f>_xll.BDH(AI57,$B$4,$B$3,$B$3)</f>
        <v>2.2692999999999999</v>
      </c>
      <c r="AL57" s="46">
        <f>_xll.BDH(AJ57,$B$4,$B$3,$B$3)</f>
        <v>0.83013899999999996</v>
      </c>
      <c r="AM57" s="52">
        <f>DF_ZC2(Date!$E$3,AH57,AL57,"Taux actuariels","actual/actual")</f>
        <v>2.2823581758186773E-2</v>
      </c>
      <c r="AO57" s="58" t="e">
        <v>#N/A</v>
      </c>
      <c r="AP57" t="e">
        <v>#N/A</v>
      </c>
      <c r="AR57" s="58" t="e">
        <v>#N/A</v>
      </c>
      <c r="AS57" t="e">
        <v>#N/A</v>
      </c>
      <c r="BH57" s="58" t="e">
        <v>#N/A</v>
      </c>
      <c r="BI57" t="e">
        <v>#N/A</v>
      </c>
      <c r="BK57" s="58" t="e">
        <v>#N/A</v>
      </c>
      <c r="BL57" t="e">
        <v>#N/A</v>
      </c>
      <c r="BZ57" s="58" t="e">
        <v>#N/A</v>
      </c>
      <c r="CA57" t="e">
        <v>#N/A</v>
      </c>
      <c r="CC57" s="58" t="e">
        <v>#N/A</v>
      </c>
      <c r="CD57" t="e">
        <v>#N/A</v>
      </c>
    </row>
    <row r="58" spans="3:82" x14ac:dyDescent="0.25">
      <c r="C58" s="46"/>
      <c r="D58" s="46"/>
      <c r="E58" s="46"/>
      <c r="F58" s="47"/>
      <c r="G58" s="47"/>
      <c r="H58" s="47"/>
      <c r="I58" s="48"/>
      <c r="J58" s="48"/>
      <c r="K58" s="46"/>
      <c r="L58" s="49" t="s">
        <v>600</v>
      </c>
      <c r="N58" s="50" t="s">
        <v>917</v>
      </c>
      <c r="O58" s="51">
        <f>IFERROR(IF(RIGHT(N58, 1) = "D", WORKDAY($B$3, INT(LEFT(N58, LEN(N58)-1))),
                     IF(RIGHT(N58, 1) = "W",Business_Day($B$3 + 7 * INT(LEFT(N58, LEN(N58)-1)), "modified_following"),
                     IF(RIGHT(N58, 1) = "M",Business_Day(EDATE($B$3,  INT(LEFT(N58, LEN(N58)-1))), "modified_following"),
                     IF(RIGHT(N58, 1) = "Y",Business_Day(EDATE($B$3,  12 * INT(LEFT(N58, LEN(N58)-1))), "modified_following"),IF(RIGHT(N58, 1) = "Q",Business_Day(EDATE($B$3,  3*INT(LEFT(N58, LEN(N58)-1))), "modified_following"),
                    Business_Day(EDATE($B$3,  12 * INT(LEFT(N58, FIND("Y", N58)-1)) + INT(RIGHT(N58, LEN(N58) - FIND("Y", N58)))), "modified_following") ))))), "")</f>
        <v>45838</v>
      </c>
      <c r="P58" s="50" t="s">
        <v>1740</v>
      </c>
      <c r="Q58" s="50" t="s">
        <v>1741</v>
      </c>
      <c r="R58" s="46">
        <f>_xll.BDH(P58,$B$4,$B$3,$B$3)</f>
        <v>1.90805</v>
      </c>
      <c r="S58" s="46">
        <f>_xll.BDH(Q58,$B$4,$B$3,$B$3)</f>
        <v>0.84952399999999995</v>
      </c>
      <c r="T58" s="52">
        <f>DF_ZC2(Date!$E$3,O58,S58,"Taux actuariels","actual/actual")</f>
        <v>1.9374191391428042E-2</v>
      </c>
      <c r="V58" s="46"/>
      <c r="W58" s="46"/>
      <c r="X58" s="46"/>
      <c r="Y58" s="47"/>
      <c r="Z58" s="47"/>
      <c r="AA58" s="47"/>
      <c r="AB58" s="48"/>
      <c r="AC58" s="48"/>
      <c r="AD58" s="46"/>
      <c r="AE58" s="49" t="s">
        <v>600</v>
      </c>
      <c r="AG58" s="50" t="s">
        <v>917</v>
      </c>
      <c r="AH58" s="51">
        <f>IFERROR(IF(RIGHT(AG58, 1) = "D", WORKDAY($B$3, INT(LEFT(AG58, LEN(AG58)-1))),
                     IF(RIGHT(AG58, 1) = "W",Business_Day($B$3 + 7 * INT(LEFT(AG58, LEN(AG58)-1)), "modified_following"),
                     IF(RIGHT(AG58, 1) = "M",Business_Day(EDATE($B$3,  INT(LEFT(AG58, LEN(AG58)-1))), "modified_following"),
                     IF(RIGHT(AG58, 1) = "Y",Business_Day(EDATE($B$3,  12 * INT(LEFT(AG58, LEN(AG58)-1))), "modified_following"),IF(RIGHT(AG58, 1) = "Q",Business_Day(EDATE($B$3,  3*INT(LEFT(AG58, LEN(AG58)-1))), "modified_following"),
                    Business_Day(EDATE($B$3,  12 * INT(LEFT(AG58, FIND("Y", AG58)-1)) + INT(RIGHT(AG58, LEN(AG58) - FIND("Y", AG58)))), "modified_following") ))))), "")</f>
        <v>45838</v>
      </c>
      <c r="AI58" s="50" t="s">
        <v>1742</v>
      </c>
      <c r="AJ58" s="50" t="s">
        <v>1743</v>
      </c>
      <c r="AK58" s="46">
        <f>_xll.BDH(AI58,$B$4,$B$3,$B$3)</f>
        <v>2.2848000000000002</v>
      </c>
      <c r="AL58" s="46">
        <f>_xll.BDH(AJ58,$B$4,$B$3,$B$3)</f>
        <v>0.82423800000000003</v>
      </c>
      <c r="AM58" s="52">
        <f>DF_ZC2(Date!$E$3,AH58,AL58,"Taux actuariels","actual/actual")</f>
        <v>2.30050324282145E-2</v>
      </c>
      <c r="AO58" s="58" t="e">
        <v>#N/A</v>
      </c>
      <c r="AP58" t="e">
        <v>#N/A</v>
      </c>
      <c r="AR58" s="58" t="e">
        <v>#N/A</v>
      </c>
      <c r="AS58" t="e">
        <v>#N/A</v>
      </c>
      <c r="BH58" s="58" t="e">
        <v>#N/A</v>
      </c>
      <c r="BI58" t="e">
        <v>#N/A</v>
      </c>
      <c r="BK58" s="58" t="e">
        <v>#N/A</v>
      </c>
      <c r="BL58" t="e">
        <v>#N/A</v>
      </c>
      <c r="BZ58" s="58" t="e">
        <v>#N/A</v>
      </c>
      <c r="CA58" t="e">
        <v>#N/A</v>
      </c>
      <c r="CC58" s="58" t="e">
        <v>#N/A</v>
      </c>
      <c r="CD58" t="e">
        <v>#N/A</v>
      </c>
    </row>
    <row r="59" spans="3:82" x14ac:dyDescent="0.25">
      <c r="C59" s="46"/>
      <c r="D59" s="46"/>
      <c r="E59" s="46"/>
      <c r="F59" s="47"/>
      <c r="G59" s="47"/>
      <c r="H59" s="47"/>
      <c r="I59" s="48"/>
      <c r="J59" s="48"/>
      <c r="K59" s="46"/>
      <c r="L59" s="49" t="s">
        <v>600</v>
      </c>
      <c r="N59" s="50" t="s">
        <v>928</v>
      </c>
      <c r="O59" s="51">
        <f>IFERROR(IF(RIGHT(N59, 1) = "D", WORKDAY($B$3, INT(LEFT(N59, LEN(N59)-1))),
                     IF(RIGHT(N59, 1) = "W",Business_Day($B$3 + 7 * INT(LEFT(N59, LEN(N59)-1)), "modified_following"),
                     IF(RIGHT(N59, 1) = "M",Business_Day(EDATE($B$3,  INT(LEFT(N59, LEN(N59)-1))), "modified_following"),
                     IF(RIGHT(N59, 1) = "Y",Business_Day(EDATE($B$3,  12 * INT(LEFT(N59, LEN(N59)-1))), "modified_following"),IF(RIGHT(N59, 1) = "Q",Business_Day(EDATE($B$3,  3*INT(LEFT(N59, LEN(N59)-1))), "modified_following"),
                    Business_Day(EDATE($B$3,  12 * INT(LEFT(N59, FIND("Y", N59)-1)) + INT(RIGHT(N59, LEN(N59) - FIND("Y", N59)))), "modified_following") ))))), "")</f>
        <v>45930</v>
      </c>
      <c r="P59" s="50" t="s">
        <v>1744</v>
      </c>
      <c r="Q59" s="50" t="s">
        <v>1745</v>
      </c>
      <c r="R59" s="46">
        <f>_xll.BDH(P59,$B$4,$B$3,$B$3)</f>
        <v>1.9227799999999999</v>
      </c>
      <c r="S59" s="46">
        <f>_xll.BDH(Q59,$B$4,$B$3,$B$3)</f>
        <v>0.84438999999999997</v>
      </c>
      <c r="T59" s="52">
        <f>DF_ZC2(Date!$E$3,O59,S59,"Taux actuariels","actual/actual")</f>
        <v>1.9516910403663879E-2</v>
      </c>
      <c r="V59" s="46"/>
      <c r="W59" s="46"/>
      <c r="X59" s="46"/>
      <c r="Y59" s="47"/>
      <c r="Z59" s="47"/>
      <c r="AA59" s="47"/>
      <c r="AB59" s="48"/>
      <c r="AC59" s="48"/>
      <c r="AD59" s="46"/>
      <c r="AE59" s="49" t="s">
        <v>600</v>
      </c>
      <c r="AG59" s="50" t="s">
        <v>928</v>
      </c>
      <c r="AH59" s="51">
        <f>IFERROR(IF(RIGHT(AG59, 1) = "D", WORKDAY($B$3, INT(LEFT(AG59, LEN(AG59)-1))),
                     IF(RIGHT(AG59, 1) = "W",Business_Day($B$3 + 7 * INT(LEFT(AG59, LEN(AG59)-1)), "modified_following"),
                     IF(RIGHT(AG59, 1) = "M",Business_Day(EDATE($B$3,  INT(LEFT(AG59, LEN(AG59)-1))), "modified_following"),
                     IF(RIGHT(AG59, 1) = "Y",Business_Day(EDATE($B$3,  12 * INT(LEFT(AG59, LEN(AG59)-1))), "modified_following"),IF(RIGHT(AG59, 1) = "Q",Business_Day(EDATE($B$3,  3*INT(LEFT(AG59, LEN(AG59)-1))), "modified_following"),
                    Business_Day(EDATE($B$3,  12 * INT(LEFT(AG59, FIND("Y", AG59)-1)) + INT(RIGHT(AG59, LEN(AG59) - FIND("Y", AG59)))), "modified_following") ))))), "")</f>
        <v>45930</v>
      </c>
      <c r="AI59" s="50" t="s">
        <v>1746</v>
      </c>
      <c r="AJ59" s="50" t="s">
        <v>1747</v>
      </c>
      <c r="AK59" s="46">
        <f>_xll.BDH(AI59,$B$4,$B$3,$B$3)</f>
        <v>2.30037</v>
      </c>
      <c r="AL59" s="46">
        <f>_xll.BDH(AJ59,$B$4,$B$3,$B$3)</f>
        <v>0.81851799999999997</v>
      </c>
      <c r="AM59" s="52">
        <f>DF_ZC2(Date!$E$3,AH59,AL59,"Taux actuariels","actual/actual")</f>
        <v>2.3148965242430597E-2</v>
      </c>
      <c r="AO59" s="58" t="e">
        <v>#N/A</v>
      </c>
      <c r="AP59" t="e">
        <v>#N/A</v>
      </c>
      <c r="AR59" s="58" t="e">
        <v>#N/A</v>
      </c>
      <c r="AS59" t="e">
        <v>#N/A</v>
      </c>
      <c r="BH59" s="58" t="e">
        <v>#N/A</v>
      </c>
      <c r="BI59" t="e">
        <v>#N/A</v>
      </c>
      <c r="BK59" s="58" t="e">
        <v>#N/A</v>
      </c>
      <c r="BL59" t="e">
        <v>#N/A</v>
      </c>
      <c r="BZ59" s="58" t="e">
        <v>#N/A</v>
      </c>
      <c r="CA59" t="e">
        <v>#N/A</v>
      </c>
    </row>
    <row r="60" spans="3:82" x14ac:dyDescent="0.25">
      <c r="C60" s="46"/>
      <c r="D60" s="46"/>
      <c r="E60" s="46"/>
      <c r="F60" s="47"/>
      <c r="G60" s="47"/>
      <c r="H60" s="47"/>
      <c r="I60" s="48"/>
      <c r="J60" s="48"/>
      <c r="K60" s="46"/>
      <c r="L60" s="49" t="s">
        <v>600</v>
      </c>
      <c r="N60" s="50" t="s">
        <v>939</v>
      </c>
      <c r="O60" s="51">
        <f>IFERROR(IF(RIGHT(N60, 1) = "D", WORKDAY($B$3, INT(LEFT(N60, LEN(N60)-1))),
                     IF(RIGHT(N60, 1) = "W",Business_Day($B$3 + 7 * INT(LEFT(N60, LEN(N60)-1)), "modified_following"),
                     IF(RIGHT(N60, 1) = "M",Business_Day(EDATE($B$3,  INT(LEFT(N60, LEN(N60)-1))), "modified_following"),
                     IF(RIGHT(N60, 1) = "Y",Business_Day(EDATE($B$3,  12 * INT(LEFT(N60, LEN(N60)-1))), "modified_following"),IF(RIGHT(N60, 1) = "Q",Business_Day(EDATE($B$3,  3*INT(LEFT(N60, LEN(N60)-1))), "modified_following"),
                    Business_Day(EDATE($B$3,  12 * INT(LEFT(N60, FIND("Y", N60)-1)) + INT(RIGHT(N60, LEN(N60) - FIND("Y", N60)))), "modified_following") ))))), "")</f>
        <v>46021</v>
      </c>
      <c r="P60" s="50" t="s">
        <v>1748</v>
      </c>
      <c r="Q60" s="50" t="s">
        <v>1749</v>
      </c>
      <c r="R60" s="46">
        <f>_xll.BDH(P60,$B$4,$B$3,$B$3)</f>
        <v>1.9373399999999998</v>
      </c>
      <c r="S60" s="46">
        <f>_xll.BDH(Q60,$B$4,$B$3,$B$3)</f>
        <v>0.83923899999999996</v>
      </c>
      <c r="T60" s="52">
        <f>DF_ZC2(Date!$E$3,O60,S60,"Taux actuariels","actual/actual")</f>
        <v>1.9664180176453216E-2</v>
      </c>
      <c r="V60" s="46"/>
      <c r="W60" s="46"/>
      <c r="X60" s="46"/>
      <c r="Y60" s="47"/>
      <c r="Z60" s="47"/>
      <c r="AA60" s="47"/>
      <c r="AB60" s="48"/>
      <c r="AC60" s="48"/>
      <c r="AD60" s="46"/>
      <c r="AE60" s="49" t="s">
        <v>600</v>
      </c>
      <c r="AG60" s="50" t="s">
        <v>939</v>
      </c>
      <c r="AH60" s="51">
        <f>IFERROR(IF(RIGHT(AG60, 1) = "D", WORKDAY($B$3, INT(LEFT(AG60, LEN(AG60)-1))),
                     IF(RIGHT(AG60, 1) = "W",Business_Day($B$3 + 7 * INT(LEFT(AG60, LEN(AG60)-1)), "modified_following"),
                     IF(RIGHT(AG60, 1) = "M",Business_Day(EDATE($B$3,  INT(LEFT(AG60, LEN(AG60)-1))), "modified_following"),
                     IF(RIGHT(AG60, 1) = "Y",Business_Day(EDATE($B$3,  12 * INT(LEFT(AG60, LEN(AG60)-1))), "modified_following"),IF(RIGHT(AG60, 1) = "Q",Business_Day(EDATE($B$3,  3*INT(LEFT(AG60, LEN(AG60)-1))), "modified_following"),
                    Business_Day(EDATE($B$3,  12 * INT(LEFT(AG60, FIND("Y", AG60)-1)) + INT(RIGHT(AG60, LEN(AG60) - FIND("Y", AG60)))), "modified_following") ))))), "")</f>
        <v>46021</v>
      </c>
      <c r="AI60" s="50" t="s">
        <v>1750</v>
      </c>
      <c r="AJ60" s="50" t="s">
        <v>1751</v>
      </c>
      <c r="AK60" s="46">
        <f>_xll.BDH(AI60,$B$4,$B$3,$B$3)</f>
        <v>2.3157000000000001</v>
      </c>
      <c r="AL60" s="46">
        <f>_xll.BDH(AJ60,$B$4,$B$3,$B$3)</f>
        <v>0.81279299999999999</v>
      </c>
      <c r="AM60" s="52">
        <f>DF_ZC2(Date!$E$3,AH60,AL60,"Taux actuariels","actual/actual")</f>
        <v>2.3298279402779842E-2</v>
      </c>
      <c r="AO60" s="58" t="e">
        <v>#N/A</v>
      </c>
      <c r="AP60" t="e">
        <v>#N/A</v>
      </c>
      <c r="AR60" s="58" t="e">
        <v>#N/A</v>
      </c>
      <c r="AS60" t="e">
        <v>#N/A</v>
      </c>
      <c r="BH60" s="58" t="e">
        <v>#N/A</v>
      </c>
      <c r="BI60" t="e">
        <v>#N/A</v>
      </c>
      <c r="BK60" s="58" t="e">
        <v>#N/A</v>
      </c>
      <c r="BL60" t="e">
        <v>#N/A</v>
      </c>
      <c r="BZ60" s="58" t="e">
        <v>#N/A</v>
      </c>
      <c r="CA60" t="e">
        <v>#N/A</v>
      </c>
    </row>
    <row r="61" spans="3:82" x14ac:dyDescent="0.25">
      <c r="C61" s="46"/>
      <c r="D61" s="46"/>
      <c r="E61" s="46"/>
      <c r="F61" s="47"/>
      <c r="G61" s="47"/>
      <c r="H61" s="47"/>
      <c r="I61" s="48"/>
      <c r="J61" s="48"/>
      <c r="K61" s="46"/>
      <c r="L61" s="49" t="s">
        <v>600</v>
      </c>
      <c r="N61" s="50" t="s">
        <v>950</v>
      </c>
      <c r="O61" s="51">
        <f>IFERROR(IF(RIGHT(N61, 1) = "D", WORKDAY($B$3, INT(LEFT(N61, LEN(N61)-1))),
                     IF(RIGHT(N61, 1) = "W",Business_Day($B$3 + 7 * INT(LEFT(N61, LEN(N61)-1)), "modified_following"),
                     IF(RIGHT(N61, 1) = "M",Business_Day(EDATE($B$3,  INT(LEFT(N61, LEN(N61)-1))), "modified_following"),
                     IF(RIGHT(N61, 1) = "Y",Business_Day(EDATE($B$3,  12 * INT(LEFT(N61, LEN(N61)-1))), "modified_following"),IF(RIGHT(N61, 1) = "Q",Business_Day(EDATE($B$3,  3*INT(LEFT(N61, LEN(N61)-1))), "modified_following"),
                    Business_Day(EDATE($B$3,  12 * INT(LEFT(N61, FIND("Y", N61)-1)) + INT(RIGHT(N61, LEN(N61) - FIND("Y", N61)))), "modified_following") ))))), "")</f>
        <v>46111</v>
      </c>
      <c r="P61" s="50" t="s">
        <v>1752</v>
      </c>
      <c r="Q61" s="50" t="s">
        <v>1753</v>
      </c>
      <c r="R61" s="46">
        <f>_xll.BDH(P61,$B$4,$B$3,$B$3)</f>
        <v>1.9518900000000001</v>
      </c>
      <c r="S61" s="46">
        <f>_xll.BDH(Q61,$B$4,$B$3,$B$3)</f>
        <v>0.83401499999999995</v>
      </c>
      <c r="T61" s="52">
        <f>DF_ZC2(Date!$E$3,O61,S61,"Taux actuariels","actual/actual")</f>
        <v>1.9823263795241575E-2</v>
      </c>
      <c r="V61" s="46"/>
      <c r="W61" s="46"/>
      <c r="X61" s="46"/>
      <c r="Y61" s="47"/>
      <c r="Z61" s="47"/>
      <c r="AA61" s="47"/>
      <c r="AB61" s="48"/>
      <c r="AC61" s="48"/>
      <c r="AD61" s="46"/>
      <c r="AE61" s="49" t="s">
        <v>600</v>
      </c>
      <c r="AG61" s="50" t="s">
        <v>950</v>
      </c>
      <c r="AH61" s="51">
        <f>IFERROR(IF(RIGHT(AG61, 1) = "D", WORKDAY($B$3, INT(LEFT(AG61, LEN(AG61)-1))),
                     IF(RIGHT(AG61, 1) = "W",Business_Day($B$3 + 7 * INT(LEFT(AG61, LEN(AG61)-1)), "modified_following"),
                     IF(RIGHT(AG61, 1) = "M",Business_Day(EDATE($B$3,  INT(LEFT(AG61, LEN(AG61)-1))), "modified_following"),
                     IF(RIGHT(AG61, 1) = "Y",Business_Day(EDATE($B$3,  12 * INT(LEFT(AG61, LEN(AG61)-1))), "modified_following"),IF(RIGHT(AG61, 1) = "Q",Business_Day(EDATE($B$3,  3*INT(LEFT(AG61, LEN(AG61)-1))), "modified_following"),
                    Business_Day(EDATE($B$3,  12 * INT(LEFT(AG61, FIND("Y", AG61)-1)) + INT(RIGHT(AG61, LEN(AG61) - FIND("Y", AG61)))), "modified_following") ))))), "")</f>
        <v>46111</v>
      </c>
      <c r="AI61" s="50" t="s">
        <v>1754</v>
      </c>
      <c r="AJ61" s="50" t="s">
        <v>1755</v>
      </c>
      <c r="AK61" s="46">
        <f>_xll.BDH(AI61,$B$4,$B$3,$B$3)</f>
        <v>2.3285399999999998</v>
      </c>
      <c r="AL61" s="46">
        <f>_xll.BDH(AJ61,$B$4,$B$3,$B$3)</f>
        <v>0.80707499999999999</v>
      </c>
      <c r="AM61" s="52">
        <f>DF_ZC2(Date!$E$3,AH61,AL61,"Taux actuariels","actual/actual")</f>
        <v>2.3451121405924091E-2</v>
      </c>
      <c r="AO61" s="58" t="e">
        <v>#N/A</v>
      </c>
      <c r="AP61" t="e">
        <v>#N/A</v>
      </c>
      <c r="AR61" s="58" t="e">
        <v>#N/A</v>
      </c>
      <c r="AS61" t="e">
        <v>#N/A</v>
      </c>
      <c r="BH61" s="58" t="e">
        <v>#N/A</v>
      </c>
      <c r="BI61" t="e">
        <v>#N/A</v>
      </c>
      <c r="BK61" s="58" t="e">
        <v>#N/A</v>
      </c>
      <c r="BL61" t="e">
        <v>#N/A</v>
      </c>
      <c r="BZ61" s="58" t="e">
        <v>#N/A</v>
      </c>
      <c r="CA61" t="e">
        <v>#N/A</v>
      </c>
    </row>
    <row r="62" spans="3:82" x14ac:dyDescent="0.25">
      <c r="C62" s="46"/>
      <c r="D62" s="46"/>
      <c r="E62" s="46"/>
      <c r="F62" s="47"/>
      <c r="G62" s="47"/>
      <c r="H62" s="47"/>
      <c r="I62" s="48"/>
      <c r="J62" s="48"/>
      <c r="K62" s="46"/>
      <c r="L62" s="49" t="s">
        <v>600</v>
      </c>
      <c r="N62" s="50" t="s">
        <v>961</v>
      </c>
      <c r="O62" s="51">
        <f>IFERROR(IF(RIGHT(N62, 1) = "D", WORKDAY($B$3, INT(LEFT(N62, LEN(N62)-1))),
                     IF(RIGHT(N62, 1) = "W",Business_Day($B$3 + 7 * INT(LEFT(N62, LEN(N62)-1)), "modified_following"),
                     IF(RIGHT(N62, 1) = "M",Business_Day(EDATE($B$3,  INT(LEFT(N62, LEN(N62)-1))), "modified_following"),
                     IF(RIGHT(N62, 1) = "Y",Business_Day(EDATE($B$3,  12 * INT(LEFT(N62, LEN(N62)-1))), "modified_following"),IF(RIGHT(N62, 1) = "Q",Business_Day(EDATE($B$3,  3*INT(LEFT(N62, LEN(N62)-1))), "modified_following"),
                    Business_Day(EDATE($B$3,  12 * INT(LEFT(N62, FIND("Y", N62)-1)) + INT(RIGHT(N62, LEN(N62) - FIND("Y", N62)))), "modified_following") ))))), "")</f>
        <v>46203</v>
      </c>
      <c r="P62" s="50" t="s">
        <v>1756</v>
      </c>
      <c r="Q62" s="50" t="s">
        <v>1757</v>
      </c>
      <c r="R62" s="46">
        <f>_xll.BDH(P62,$B$4,$B$3,$B$3)</f>
        <v>1.9659499999999999</v>
      </c>
      <c r="S62" s="46">
        <f>_xll.BDH(Q62,$B$4,$B$3,$B$3)</f>
        <v>0.82889199999999996</v>
      </c>
      <c r="T62" s="52">
        <f>DF_ZC2(Date!$E$3,O62,S62,"Taux actuariels","actual/actual")</f>
        <v>1.9953597585339988E-2</v>
      </c>
      <c r="V62" s="46"/>
      <c r="W62" s="46"/>
      <c r="X62" s="46"/>
      <c r="Y62" s="47"/>
      <c r="Z62" s="47"/>
      <c r="AA62" s="47"/>
      <c r="AB62" s="48"/>
      <c r="AC62" s="48"/>
      <c r="AD62" s="46"/>
      <c r="AE62" s="49" t="s">
        <v>600</v>
      </c>
      <c r="AG62" s="50" t="s">
        <v>961</v>
      </c>
      <c r="AH62" s="51">
        <f>IFERROR(IF(RIGHT(AG62, 1) = "D", WORKDAY($B$3, INT(LEFT(AG62, LEN(AG62)-1))),
                     IF(RIGHT(AG62, 1) = "W",Business_Day($B$3 + 7 * INT(LEFT(AG62, LEN(AG62)-1)), "modified_following"),
                     IF(RIGHT(AG62, 1) = "M",Business_Day(EDATE($B$3,  INT(LEFT(AG62, LEN(AG62)-1))), "modified_following"),
                     IF(RIGHT(AG62, 1) = "Y",Business_Day(EDATE($B$3,  12 * INT(LEFT(AG62, LEN(AG62)-1))), "modified_following"),IF(RIGHT(AG62, 1) = "Q",Business_Day(EDATE($B$3,  3*INT(LEFT(AG62, LEN(AG62)-1))), "modified_following"),
                    Business_Day(EDATE($B$3,  12 * INT(LEFT(AG62, FIND("Y", AG62)-1)) + INT(RIGHT(AG62, LEN(AG62) - FIND("Y", AG62)))), "modified_following") ))))), "")</f>
        <v>46203</v>
      </c>
      <c r="AI62" s="50" t="s">
        <v>1758</v>
      </c>
      <c r="AJ62" s="50" t="s">
        <v>1759</v>
      </c>
      <c r="AK62" s="46">
        <f>_xll.BDH(AI62,$B$4,$B$3,$B$3)</f>
        <v>2.3416399999999999</v>
      </c>
      <c r="AL62" s="46">
        <f>_xll.BDH(AJ62,$B$4,$B$3,$B$3)</f>
        <v>0.80148200000000003</v>
      </c>
      <c r="AM62" s="52">
        <f>DF_ZC2(Date!$E$3,AH62,AL62,"Taux actuariels","actual/actual")</f>
        <v>2.3570874974250478E-2</v>
      </c>
      <c r="AO62" s="58" t="e">
        <v>#N/A</v>
      </c>
      <c r="AP62" t="e">
        <v>#N/A</v>
      </c>
      <c r="AR62" s="58" t="e">
        <v>#N/A</v>
      </c>
      <c r="AS62" t="e">
        <v>#N/A</v>
      </c>
      <c r="BH62" s="58" t="e">
        <v>#N/A</v>
      </c>
      <c r="BI62" t="e">
        <v>#N/A</v>
      </c>
      <c r="BK62" s="58" t="e">
        <v>#N/A</v>
      </c>
      <c r="BL62" t="e">
        <v>#N/A</v>
      </c>
      <c r="BZ62" s="58" t="e">
        <v>#N/A</v>
      </c>
      <c r="CA62" t="e">
        <v>#N/A</v>
      </c>
    </row>
    <row r="63" spans="3:82" x14ac:dyDescent="0.25">
      <c r="C63" s="46"/>
      <c r="D63" s="46"/>
      <c r="E63" s="46"/>
      <c r="F63" s="47"/>
      <c r="G63" s="47"/>
      <c r="H63" s="47"/>
      <c r="I63" s="48"/>
      <c r="J63" s="48"/>
      <c r="K63" s="46"/>
      <c r="L63" s="49" t="s">
        <v>600</v>
      </c>
      <c r="N63" s="50" t="s">
        <v>972</v>
      </c>
      <c r="O63" s="51">
        <f>IFERROR(IF(RIGHT(N63, 1) = "D", WORKDAY($B$3, INT(LEFT(N63, LEN(N63)-1))),
                     IF(RIGHT(N63, 1) = "W",Business_Day($B$3 + 7 * INT(LEFT(N63, LEN(N63)-1)), "modified_following"),
                     IF(RIGHT(N63, 1) = "M",Business_Day(EDATE($B$3,  INT(LEFT(N63, LEN(N63)-1))), "modified_following"),
                     IF(RIGHT(N63, 1) = "Y",Business_Day(EDATE($B$3,  12 * INT(LEFT(N63, LEN(N63)-1))), "modified_following"),IF(RIGHT(N63, 1) = "Q",Business_Day(EDATE($B$3,  3*INT(LEFT(N63, LEN(N63)-1))), "modified_following"),
                    Business_Day(EDATE($B$3,  12 * INT(LEFT(N63, FIND("Y", N63)-1)) + INT(RIGHT(N63, LEN(N63) - FIND("Y", N63)))), "modified_following") ))))), "")</f>
        <v>46295</v>
      </c>
      <c r="P63" s="50" t="s">
        <v>1760</v>
      </c>
      <c r="Q63" s="50" t="s">
        <v>1761</v>
      </c>
      <c r="R63" s="46">
        <f>_xll.BDH(P63,$B$4,$B$3,$B$3)</f>
        <v>1.9799899999999999</v>
      </c>
      <c r="S63" s="46">
        <f>_xll.BDH(Q63,$B$4,$B$3,$B$3)</f>
        <v>0.82369899999999996</v>
      </c>
      <c r="T63" s="52">
        <f>DF_ZC2(Date!$E$3,O63,S63,"Taux actuariels","actual/actual")</f>
        <v>2.0090095063793001E-2</v>
      </c>
      <c r="V63" s="46"/>
      <c r="W63" s="46"/>
      <c r="X63" s="46"/>
      <c r="Y63" s="47"/>
      <c r="Z63" s="47"/>
      <c r="AA63" s="47"/>
      <c r="AB63" s="48"/>
      <c r="AC63" s="48"/>
      <c r="AD63" s="46"/>
      <c r="AE63" s="49" t="s">
        <v>600</v>
      </c>
      <c r="AG63" s="50" t="s">
        <v>972</v>
      </c>
      <c r="AH63" s="51">
        <f>IFERROR(IF(RIGHT(AG63, 1) = "D", WORKDAY($B$3, INT(LEFT(AG63, LEN(AG63)-1))),
                     IF(RIGHT(AG63, 1) = "W",Business_Day($B$3 + 7 * INT(LEFT(AG63, LEN(AG63)-1)), "modified_following"),
                     IF(RIGHT(AG63, 1) = "M",Business_Day(EDATE($B$3,  INT(LEFT(AG63, LEN(AG63)-1))), "modified_following"),
                     IF(RIGHT(AG63, 1) = "Y",Business_Day(EDATE($B$3,  12 * INT(LEFT(AG63, LEN(AG63)-1))), "modified_following"),IF(RIGHT(AG63, 1) = "Q",Business_Day(EDATE($B$3,  3*INT(LEFT(AG63, LEN(AG63)-1))), "modified_following"),
                    Business_Day(EDATE($B$3,  12 * INT(LEFT(AG63, FIND("Y", AG63)-1)) + INT(RIGHT(AG63, LEN(AG63) - FIND("Y", AG63)))), "modified_following") ))))), "")</f>
        <v>46295</v>
      </c>
      <c r="AI63" s="50" t="s">
        <v>1762</v>
      </c>
      <c r="AJ63" s="50" t="s">
        <v>1763</v>
      </c>
      <c r="AK63" s="46">
        <f>_xll.BDH(AI63,$B$4,$B$3,$B$3)</f>
        <v>2.3553700000000002</v>
      </c>
      <c r="AL63" s="46">
        <f>_xll.BDH(AJ63,$B$4,$B$3,$B$3)</f>
        <v>0.79582799999999998</v>
      </c>
      <c r="AM63" s="52">
        <f>DF_ZC2(Date!$E$3,AH63,AL63,"Taux actuariels","actual/actual")</f>
        <v>2.3697609786877294E-2</v>
      </c>
      <c r="AO63" s="58" t="e">
        <v>#N/A</v>
      </c>
      <c r="AP63" t="e">
        <v>#N/A</v>
      </c>
      <c r="AR63" s="58" t="e">
        <v>#N/A</v>
      </c>
      <c r="AS63" t="e">
        <v>#N/A</v>
      </c>
      <c r="BH63" s="58" t="e">
        <v>#N/A</v>
      </c>
      <c r="BI63" t="e">
        <v>#N/A</v>
      </c>
      <c r="BK63" s="58" t="e">
        <v>#N/A</v>
      </c>
      <c r="BL63" t="e">
        <v>#N/A</v>
      </c>
      <c r="BZ63" s="58" t="e">
        <v>#N/A</v>
      </c>
      <c r="CA63" t="e">
        <v>#N/A</v>
      </c>
    </row>
    <row r="64" spans="3:82" x14ac:dyDescent="0.25">
      <c r="C64" s="46"/>
      <c r="D64" s="46"/>
      <c r="E64" s="46"/>
      <c r="F64" s="47"/>
      <c r="G64" s="47"/>
      <c r="H64" s="47"/>
      <c r="I64" s="48"/>
      <c r="J64" s="48"/>
      <c r="K64" s="46"/>
      <c r="L64" s="49" t="s">
        <v>600</v>
      </c>
      <c r="N64" s="50" t="s">
        <v>983</v>
      </c>
      <c r="O64" s="51">
        <f>IFERROR(IF(RIGHT(N64, 1) = "D", WORKDAY($B$3, INT(LEFT(N64, LEN(N64)-1))),
                     IF(RIGHT(N64, 1) = "W",Business_Day($B$3 + 7 * INT(LEFT(N64, LEN(N64)-1)), "modified_following"),
                     IF(RIGHT(N64, 1) = "M",Business_Day(EDATE($B$3,  INT(LEFT(N64, LEN(N64)-1))), "modified_following"),
                     IF(RIGHT(N64, 1) = "Y",Business_Day(EDATE($B$3,  12 * INT(LEFT(N64, LEN(N64)-1))), "modified_following"),IF(RIGHT(N64, 1) = "Q",Business_Day(EDATE($B$3,  3*INT(LEFT(N64, LEN(N64)-1))), "modified_following"),
                    Business_Day(EDATE($B$3,  12 * INT(LEFT(N64, FIND("Y", N64)-1)) + INT(RIGHT(N64, LEN(N64) - FIND("Y", N64)))), "modified_following") ))))), "")</f>
        <v>46386</v>
      </c>
      <c r="P64" s="50" t="s">
        <v>1764</v>
      </c>
      <c r="Q64" s="50" t="s">
        <v>1765</v>
      </c>
      <c r="R64" s="46">
        <f>_xll.BDH(P64,$B$4,$B$3,$B$3)</f>
        <v>1.99387</v>
      </c>
      <c r="S64" s="46">
        <f>_xll.BDH(Q64,$B$4,$B$3,$B$3)</f>
        <v>0.818496</v>
      </c>
      <c r="T64" s="52">
        <f>DF_ZC2(Date!$E$3,O64,S64,"Taux actuariels","actual/actual")</f>
        <v>2.0230627267491474E-2</v>
      </c>
      <c r="V64" s="46"/>
      <c r="W64" s="46"/>
      <c r="X64" s="46"/>
      <c r="Y64" s="47"/>
      <c r="Z64" s="47"/>
      <c r="AA64" s="47"/>
      <c r="AB64" s="48"/>
      <c r="AC64" s="48"/>
      <c r="AD64" s="46"/>
      <c r="AE64" s="49" t="s">
        <v>600</v>
      </c>
      <c r="AG64" s="50" t="s">
        <v>983</v>
      </c>
      <c r="AH64" s="51">
        <f>IFERROR(IF(RIGHT(AG64, 1) = "D", WORKDAY($B$3, INT(LEFT(AG64, LEN(AG64)-1))),
                     IF(RIGHT(AG64, 1) = "W",Business_Day($B$3 + 7 * INT(LEFT(AG64, LEN(AG64)-1)), "modified_following"),
                     IF(RIGHT(AG64, 1) = "M",Business_Day(EDATE($B$3,  INT(LEFT(AG64, LEN(AG64)-1))), "modified_following"),
                     IF(RIGHT(AG64, 1) = "Y",Business_Day(EDATE($B$3,  12 * INT(LEFT(AG64, LEN(AG64)-1))), "modified_following"),IF(RIGHT(AG64, 1) = "Q",Business_Day(EDATE($B$3,  3*INT(LEFT(AG64, LEN(AG64)-1))), "modified_following"),
                    Business_Day(EDATE($B$3,  12 * INT(LEFT(AG64, FIND("Y", AG64)-1)) + INT(RIGHT(AG64, LEN(AG64) - FIND("Y", AG64)))), "modified_following") ))))), "")</f>
        <v>46386</v>
      </c>
      <c r="AI64" s="50" t="s">
        <v>1766</v>
      </c>
      <c r="AJ64" s="50" t="s">
        <v>1767</v>
      </c>
      <c r="AK64" s="46">
        <f>_xll.BDH(AI64,$B$4,$B$3,$B$3)</f>
        <v>2.3688799999999999</v>
      </c>
      <c r="AL64" s="46">
        <f>_xll.BDH(AJ64,$B$4,$B$3,$B$3)</f>
        <v>0.79017899999999996</v>
      </c>
      <c r="AM64" s="52">
        <f>DF_ZC2(Date!$E$3,AH64,AL64,"Taux actuariels","actual/actual")</f>
        <v>2.3829094665619222E-2</v>
      </c>
      <c r="AO64" s="58" t="e">
        <v>#N/A</v>
      </c>
      <c r="AP64" t="e">
        <v>#N/A</v>
      </c>
      <c r="AR64" s="58" t="e">
        <v>#N/A</v>
      </c>
      <c r="AS64" t="e">
        <v>#N/A</v>
      </c>
      <c r="BH64" s="58" t="e">
        <v>#N/A</v>
      </c>
      <c r="BI64" t="e">
        <v>#N/A</v>
      </c>
      <c r="BK64" s="58" t="e">
        <v>#N/A</v>
      </c>
      <c r="BL64" t="e">
        <v>#N/A</v>
      </c>
      <c r="BZ64" s="58" t="e">
        <v>#N/A</v>
      </c>
      <c r="CA64" t="e">
        <v>#N/A</v>
      </c>
    </row>
    <row r="65" spans="3:79" x14ac:dyDescent="0.25">
      <c r="C65" s="46"/>
      <c r="D65" s="46"/>
      <c r="E65" s="46"/>
      <c r="F65" s="47"/>
      <c r="G65" s="47"/>
      <c r="H65" s="47"/>
      <c r="I65" s="48"/>
      <c r="J65" s="48"/>
      <c r="K65" s="46"/>
      <c r="L65" s="49" t="s">
        <v>600</v>
      </c>
      <c r="N65" s="50" t="s">
        <v>994</v>
      </c>
      <c r="O65" s="51">
        <f>IFERROR(IF(RIGHT(N65, 1) = "D", WORKDAY($B$3, INT(LEFT(N65, LEN(N65)-1))),
                     IF(RIGHT(N65, 1) = "W",Business_Day($B$3 + 7 * INT(LEFT(N65, LEN(N65)-1)), "modified_following"),
                     IF(RIGHT(N65, 1) = "M",Business_Day(EDATE($B$3,  INT(LEFT(N65, LEN(N65)-1))), "modified_following"),
                     IF(RIGHT(N65, 1) = "Y",Business_Day(EDATE($B$3,  12 * INT(LEFT(N65, LEN(N65)-1))), "modified_following"),IF(RIGHT(N65, 1) = "Q",Business_Day(EDATE($B$3,  3*INT(LEFT(N65, LEN(N65)-1))), "modified_following"),
                    Business_Day(EDATE($B$3,  12 * INT(LEFT(N65, FIND("Y", N65)-1)) + INT(RIGHT(N65, LEN(N65) - FIND("Y", N65)))), "modified_following") ))))), "")</f>
        <v>46751</v>
      </c>
      <c r="P65" s="50" t="s">
        <v>1768</v>
      </c>
      <c r="Q65" s="50" t="s">
        <v>1769</v>
      </c>
      <c r="R65" s="46">
        <f>_xll.BDH(P65,$B$4,$B$3,$B$3)</f>
        <v>2.0325600000000001</v>
      </c>
      <c r="S65" s="46">
        <f>_xll.BDH(Q65,$B$4,$B$3,$B$3)</f>
        <v>0.79888599999999999</v>
      </c>
      <c r="T65" s="52">
        <f>DF_ZC2(Date!$E$3,O65,S65,"Taux actuariels","actual/actual")</f>
        <v>2.0622243868425816E-2</v>
      </c>
      <c r="V65" s="46"/>
      <c r="W65" s="46"/>
      <c r="X65" s="46"/>
      <c r="Y65" s="47"/>
      <c r="Z65" s="47"/>
      <c r="AA65" s="47"/>
      <c r="AB65" s="48"/>
      <c r="AC65" s="48"/>
      <c r="AD65" s="46"/>
      <c r="AE65" s="49" t="s">
        <v>600</v>
      </c>
      <c r="AG65" s="50" t="s">
        <v>994</v>
      </c>
      <c r="AH65" s="51">
        <f>IFERROR(IF(RIGHT(AG65, 1) = "D", WORKDAY($B$3, INT(LEFT(AG65, LEN(AG65)-1))),
                     IF(RIGHT(AG65, 1) = "W",Business_Day($B$3 + 7 * INT(LEFT(AG65, LEN(AG65)-1)), "modified_following"),
                     IF(RIGHT(AG65, 1) = "M",Business_Day(EDATE($B$3,  INT(LEFT(AG65, LEN(AG65)-1))), "modified_following"),
                     IF(RIGHT(AG65, 1) = "Y",Business_Day(EDATE($B$3,  12 * INT(LEFT(AG65, LEN(AG65)-1))), "modified_following"),IF(RIGHT(AG65, 1) = "Q",Business_Day(EDATE($B$3,  3*INT(LEFT(AG65, LEN(AG65)-1))), "modified_following"),
                    Business_Day(EDATE($B$3,  12 * INT(LEFT(AG65, FIND("Y", AG65)-1)) + INT(RIGHT(AG65, LEN(AG65) - FIND("Y", AG65)))), "modified_following") ))))), "")</f>
        <v>46751</v>
      </c>
      <c r="AI65" s="50" t="s">
        <v>1770</v>
      </c>
      <c r="AJ65" s="50" t="s">
        <v>1771</v>
      </c>
      <c r="AK65" s="46">
        <f>_xll.BDH(AI65,$B$4,$B$3,$B$3)</f>
        <v>2.4146399999999999</v>
      </c>
      <c r="AL65" s="46">
        <f>_xll.BDH(AJ65,$B$4,$B$3,$B$3)</f>
        <v>0.76795800000000003</v>
      </c>
      <c r="AM65" s="52">
        <f>DF_ZC2(Date!$E$3,AH65,AL65,"Taux actuariels","actual/actual")</f>
        <v>2.4292235565606335E-2</v>
      </c>
      <c r="AO65" s="58" t="e">
        <v>#N/A</v>
      </c>
      <c r="AP65" t="e">
        <v>#N/A</v>
      </c>
      <c r="AR65" s="58" t="e">
        <v>#N/A</v>
      </c>
      <c r="AS65" t="e">
        <v>#N/A</v>
      </c>
      <c r="BH65" s="58" t="e">
        <v>#N/A</v>
      </c>
      <c r="BI65" t="e">
        <v>#N/A</v>
      </c>
      <c r="BK65" s="58" t="e">
        <v>#N/A</v>
      </c>
      <c r="BL65" t="e">
        <v>#N/A</v>
      </c>
      <c r="BZ65" s="58" t="e">
        <v>#N/A</v>
      </c>
      <c r="CA65" t="e">
        <v>#N/A</v>
      </c>
    </row>
    <row r="66" spans="3:79" x14ac:dyDescent="0.25">
      <c r="C66" s="46"/>
      <c r="D66" s="46"/>
      <c r="E66" s="46"/>
      <c r="F66" s="47"/>
      <c r="G66" s="47"/>
      <c r="H66" s="47"/>
      <c r="I66" s="48"/>
      <c r="J66" s="48"/>
      <c r="K66" s="46"/>
      <c r="L66" s="49" t="s">
        <v>600</v>
      </c>
      <c r="N66" s="50" t="s">
        <v>1005</v>
      </c>
      <c r="O66" s="51">
        <f>IFERROR(IF(RIGHT(N66, 1) = "D", WORKDAY($B$3, INT(LEFT(N66, LEN(N66)-1))),
                     IF(RIGHT(N66, 1) = "W",Business_Day($B$3 + 7 * INT(LEFT(N66, LEN(N66)-1)), "modified_following"),
                     IF(RIGHT(N66, 1) = "M",Business_Day(EDATE($B$3,  INT(LEFT(N66, LEN(N66)-1))), "modified_following"),
                     IF(RIGHT(N66, 1) = "Y",Business_Day(EDATE($B$3,  12 * INT(LEFT(N66, LEN(N66)-1))), "modified_following"),IF(RIGHT(N66, 1) = "Q",Business_Day(EDATE($B$3,  3*INT(LEFT(N66, LEN(N66)-1))), "modified_following"),
                    Business_Day(EDATE($B$3,  12 * INT(LEFT(N66, FIND("Y", N66)-1)) + INT(RIGHT(N66, LEN(N66) - FIND("Y", N66)))), "modified_following") ))))), "")</f>
        <v>47116</v>
      </c>
      <c r="P66" s="50" t="s">
        <v>1772</v>
      </c>
      <c r="Q66" s="50" t="s">
        <v>1773</v>
      </c>
      <c r="R66" s="46">
        <f>_xll.BDH(P66,$B$4,$B$3,$B$3)</f>
        <v>2.0704400000000001</v>
      </c>
      <c r="S66" s="46">
        <f>_xll.BDH(Q66,$B$4,$B$3,$B$3)</f>
        <v>0.77916799999999997</v>
      </c>
      <c r="T66" s="52">
        <f>DF_ZC2(Date!$E$3,O66,S66,"Taux actuariels","actual/actual")</f>
        <v>2.1016587330567216E-2</v>
      </c>
      <c r="V66" s="46"/>
      <c r="W66" s="46"/>
      <c r="X66" s="46"/>
      <c r="Y66" s="47"/>
      <c r="Z66" s="47"/>
      <c r="AA66" s="47"/>
      <c r="AB66" s="48"/>
      <c r="AC66" s="48"/>
      <c r="AD66" s="46"/>
      <c r="AE66" s="49" t="s">
        <v>600</v>
      </c>
      <c r="AG66" s="50" t="s">
        <v>1005</v>
      </c>
      <c r="AH66" s="51">
        <f>IFERROR(IF(RIGHT(AG66, 1) = "D", WORKDAY($B$3, INT(LEFT(AG66, LEN(AG66)-1))),
                     IF(RIGHT(AG66, 1) = "W",Business_Day($B$3 + 7 * INT(LEFT(AG66, LEN(AG66)-1)), "modified_following"),
                     IF(RIGHT(AG66, 1) = "M",Business_Day(EDATE($B$3,  INT(LEFT(AG66, LEN(AG66)-1))), "modified_following"),
                     IF(RIGHT(AG66, 1) = "Y",Business_Day(EDATE($B$3,  12 * INT(LEFT(AG66, LEN(AG66)-1))), "modified_following"),IF(RIGHT(AG66, 1) = "Q",Business_Day(EDATE($B$3,  3*INT(LEFT(AG66, LEN(AG66)-1))), "modified_following"),
                    Business_Day(EDATE($B$3,  12 * INT(LEFT(AG66, FIND("Y", AG66)-1)) + INT(RIGHT(AG66, LEN(AG66) - FIND("Y", AG66)))), "modified_following") ))))), "")</f>
        <v>47116</v>
      </c>
      <c r="AI66" s="50" t="s">
        <v>1774</v>
      </c>
      <c r="AJ66" s="50" t="s">
        <v>1775</v>
      </c>
      <c r="AK66" s="46">
        <f>_xll.BDH(AI66,$B$4,$B$3,$B$3)</f>
        <v>2.4556900000000002</v>
      </c>
      <c r="AL66" s="46">
        <f>_xll.BDH(AJ66,$B$4,$B$3,$B$3)</f>
        <v>0.74610600000000005</v>
      </c>
      <c r="AM66" s="52">
        <f>DF_ZC2(Date!$E$3,AH66,AL66,"Taux actuariels","actual/actual")</f>
        <v>2.4713291951153682E-2</v>
      </c>
      <c r="AO66" s="58" t="e">
        <v>#N/A</v>
      </c>
      <c r="AP66" t="e">
        <v>#N/A</v>
      </c>
      <c r="AR66" s="58" t="e">
        <v>#N/A</v>
      </c>
      <c r="AS66" t="e">
        <v>#N/A</v>
      </c>
      <c r="BH66" s="58" t="e">
        <v>#N/A</v>
      </c>
      <c r="BI66" t="e">
        <v>#N/A</v>
      </c>
      <c r="BK66" s="58" t="e">
        <v>#N/A</v>
      </c>
      <c r="BL66" t="e">
        <v>#N/A</v>
      </c>
      <c r="BZ66" s="58" t="e">
        <v>#N/A</v>
      </c>
      <c r="CA66" t="e">
        <v>#N/A</v>
      </c>
    </row>
    <row r="67" spans="3:79" x14ac:dyDescent="0.25">
      <c r="C67" s="46"/>
      <c r="D67" s="46"/>
      <c r="E67" s="46"/>
      <c r="F67" s="47"/>
      <c r="G67" s="47"/>
      <c r="H67" s="47"/>
      <c r="I67" s="48"/>
      <c r="J67" s="48"/>
      <c r="K67" s="46"/>
      <c r="L67" s="49" t="s">
        <v>600</v>
      </c>
      <c r="N67" s="50" t="s">
        <v>1016</v>
      </c>
      <c r="O67" s="51">
        <f>IFERROR(IF(RIGHT(N67, 1) = "D", WORKDAY($B$3, INT(LEFT(N67, LEN(N67)-1))),
                     IF(RIGHT(N67, 1) = "W",Business_Day($B$3 + 7 * INT(LEFT(N67, LEN(N67)-1)), "modified_following"),
                     IF(RIGHT(N67, 1) = "M",Business_Day(EDATE($B$3,  INT(LEFT(N67, LEN(N67)-1))), "modified_following"),
                     IF(RIGHT(N67, 1) = "Y",Business_Day(EDATE($B$3,  12 * INT(LEFT(N67, LEN(N67)-1))), "modified_following"),IF(RIGHT(N67, 1) = "Q",Business_Day(EDATE($B$3,  3*INT(LEFT(N67, LEN(N67)-1))), "modified_following"),
                    Business_Day(EDATE($B$3,  12 * INT(LEFT(N67, FIND("Y", N67)-1)) + INT(RIGHT(N67, LEN(N67) - FIND("Y", N67)))), "modified_following") ))))), "")</f>
        <v>47483</v>
      </c>
      <c r="P67" s="50" t="s">
        <v>1776</v>
      </c>
      <c r="Q67" s="50" t="s">
        <v>1777</v>
      </c>
      <c r="R67" s="46">
        <f>_xll.BDH(P67,$B$4,$B$3,$B$3)</f>
        <v>2.09863</v>
      </c>
      <c r="S67" s="46">
        <f>_xll.BDH(Q67,$B$4,$B$3,$B$3)</f>
        <v>0.76036999999999999</v>
      </c>
      <c r="T67" s="52">
        <f>DF_ZC2(Date!$E$3,O67,S67,"Taux actuariels","actual/actual")</f>
        <v>2.129218176465808E-2</v>
      </c>
      <c r="V67" s="46"/>
      <c r="W67" s="46"/>
      <c r="X67" s="46"/>
      <c r="Y67" s="47"/>
      <c r="Z67" s="47"/>
      <c r="AA67" s="47"/>
      <c r="AB67" s="48"/>
      <c r="AC67" s="48"/>
      <c r="AD67" s="46"/>
      <c r="AE67" s="49" t="s">
        <v>600</v>
      </c>
      <c r="AG67" s="50" t="s">
        <v>1016</v>
      </c>
      <c r="AH67" s="51">
        <f>IFERROR(IF(RIGHT(AG67, 1) = "D", WORKDAY($B$3, INT(LEFT(AG67, LEN(AG67)-1))),
                     IF(RIGHT(AG67, 1) = "W",Business_Day($B$3 + 7 * INT(LEFT(AG67, LEN(AG67)-1)), "modified_following"),
                     IF(RIGHT(AG67, 1) = "M",Business_Day(EDATE($B$3,  INT(LEFT(AG67, LEN(AG67)-1))), "modified_following"),
                     IF(RIGHT(AG67, 1) = "Y",Business_Day(EDATE($B$3,  12 * INT(LEFT(AG67, LEN(AG67)-1))), "modified_following"),IF(RIGHT(AG67, 1) = "Q",Business_Day(EDATE($B$3,  3*INT(LEFT(AG67, LEN(AG67)-1))), "modified_following"),
                    Business_Day(EDATE($B$3,  12 * INT(LEFT(AG67, FIND("Y", AG67)-1)) + INT(RIGHT(AG67, LEN(AG67) - FIND("Y", AG67)))), "modified_following") ))))), "")</f>
        <v>47483</v>
      </c>
      <c r="AI67" s="50" t="s">
        <v>1778</v>
      </c>
      <c r="AJ67" s="50" t="s">
        <v>1779</v>
      </c>
      <c r="AK67" s="46">
        <f>_xll.BDH(AI67,$B$4,$B$3,$B$3)</f>
        <v>2.48699</v>
      </c>
      <c r="AL67" s="46">
        <f>_xll.BDH(AJ67,$B$4,$B$3,$B$3)</f>
        <v>0.72519500000000003</v>
      </c>
      <c r="AM67" s="52">
        <f>DF_ZC2(Date!$E$3,AH67,AL67,"Taux actuariels","actual/actual")</f>
        <v>2.5019191236425264E-2</v>
      </c>
      <c r="AO67" s="58" t="e">
        <v>#N/A</v>
      </c>
      <c r="AP67" t="e">
        <v>#N/A</v>
      </c>
      <c r="AR67" s="58" t="e">
        <v>#N/A</v>
      </c>
      <c r="AS67" t="e">
        <v>#N/A</v>
      </c>
      <c r="BH67" s="58" t="e">
        <v>#N/A</v>
      </c>
      <c r="BI67" t="e">
        <v>#N/A</v>
      </c>
      <c r="BK67" s="58" t="e">
        <v>#N/A</v>
      </c>
      <c r="BL67" t="e">
        <v>#N/A</v>
      </c>
      <c r="BZ67" s="58" t="e">
        <v>#N/A</v>
      </c>
      <c r="CA67" t="e">
        <v>#N/A</v>
      </c>
    </row>
    <row r="68" spans="3:79" x14ac:dyDescent="0.25">
      <c r="C68" s="46"/>
      <c r="D68" s="46"/>
      <c r="E68" s="46"/>
      <c r="F68" s="47"/>
      <c r="G68" s="47"/>
      <c r="H68" s="47"/>
      <c r="I68" s="48"/>
      <c r="J68" s="48"/>
      <c r="K68" s="46"/>
      <c r="L68" s="49" t="s">
        <v>600</v>
      </c>
      <c r="N68" s="50" t="s">
        <v>1027</v>
      </c>
      <c r="O68" s="51">
        <f>IFERROR(IF(RIGHT(N68, 1) = "D", WORKDAY($B$3, INT(LEFT(N68, LEN(N68)-1))),
                     IF(RIGHT(N68, 1) = "W",Business_Day($B$3 + 7 * INT(LEFT(N68, LEN(N68)-1)), "modified_following"),
                     IF(RIGHT(N68, 1) = "M",Business_Day(EDATE($B$3,  INT(LEFT(N68, LEN(N68)-1))), "modified_following"),
                     IF(RIGHT(N68, 1) = "Y",Business_Day(EDATE($B$3,  12 * INT(LEFT(N68, LEN(N68)-1))), "modified_following"),IF(RIGHT(N68, 1) = "Q",Business_Day(EDATE($B$3,  3*INT(LEFT(N68, LEN(N68)-1))), "modified_following"),
                    Business_Day(EDATE($B$3,  12 * INT(LEFT(N68, FIND("Y", N68)-1)) + INT(RIGHT(N68, LEN(N68) - FIND("Y", N68)))), "modified_following") ))))), "")</f>
        <v>47847</v>
      </c>
      <c r="P68" s="50" t="s">
        <v>1780</v>
      </c>
      <c r="Q68" s="50" t="s">
        <v>1781</v>
      </c>
      <c r="R68" s="46">
        <f>_xll.BDH(P68,$B$4,$B$3,$B$3)</f>
        <v>2.1245599999999998</v>
      </c>
      <c r="S68" s="46">
        <f>_xll.BDH(Q68,$B$4,$B$3,$B$3)</f>
        <v>0.74176799999999998</v>
      </c>
      <c r="T68" s="52">
        <f>DF_ZC2(Date!$E$3,O68,S68,"Taux actuariels","actual/actual")</f>
        <v>2.156633973237243E-2</v>
      </c>
      <c r="V68" s="46"/>
      <c r="W68" s="46"/>
      <c r="X68" s="46"/>
      <c r="Y68" s="47"/>
      <c r="Z68" s="47"/>
      <c r="AA68" s="47"/>
      <c r="AB68" s="48"/>
      <c r="AC68" s="48"/>
      <c r="AD68" s="46"/>
      <c r="AE68" s="49" t="s">
        <v>600</v>
      </c>
      <c r="AG68" s="50" t="s">
        <v>1027</v>
      </c>
      <c r="AH68" s="51">
        <f>IFERROR(IF(RIGHT(AG68, 1) = "D", WORKDAY($B$3, INT(LEFT(AG68, LEN(AG68)-1))),
                     IF(RIGHT(AG68, 1) = "W",Business_Day($B$3 + 7 * INT(LEFT(AG68, LEN(AG68)-1)), "modified_following"),
                     IF(RIGHT(AG68, 1) = "M",Business_Day(EDATE($B$3,  INT(LEFT(AG68, LEN(AG68)-1))), "modified_following"),
                     IF(RIGHT(AG68, 1) = "Y",Business_Day(EDATE($B$3,  12 * INT(LEFT(AG68, LEN(AG68)-1))), "modified_following"),IF(RIGHT(AG68, 1) = "Q",Business_Day(EDATE($B$3,  3*INT(LEFT(AG68, LEN(AG68)-1))), "modified_following"),
                    Business_Day(EDATE($B$3,  12 * INT(LEFT(AG68, FIND("Y", AG68)-1)) + INT(RIGHT(AG68, LEN(AG68) - FIND("Y", AG68)))), "modified_following") ))))), "")</f>
        <v>47847</v>
      </c>
      <c r="AI68" s="50" t="s">
        <v>1782</v>
      </c>
      <c r="AJ68" s="50" t="s">
        <v>1783</v>
      </c>
      <c r="AK68" s="46">
        <f>_xll.BDH(AI68,$B$4,$B$3,$B$3)</f>
        <v>2.5163700000000002</v>
      </c>
      <c r="AL68" s="46">
        <f>_xll.BDH(AJ68,$B$4,$B$3,$B$3)</f>
        <v>0.70452400000000004</v>
      </c>
      <c r="AM68" s="52">
        <f>DF_ZC2(Date!$E$3,AH68,AL68,"Taux actuariels","actual/actual")</f>
        <v>2.5332203591265756E-2</v>
      </c>
      <c r="AO68" s="58" t="e">
        <v>#N/A</v>
      </c>
      <c r="AP68" t="e">
        <v>#N/A</v>
      </c>
      <c r="AR68" s="58" t="e">
        <v>#N/A</v>
      </c>
      <c r="AS68" t="e">
        <v>#N/A</v>
      </c>
      <c r="BH68" s="58" t="e">
        <v>#N/A</v>
      </c>
      <c r="BI68" t="e">
        <v>#N/A</v>
      </c>
      <c r="BK68" s="58" t="e">
        <v>#N/A</v>
      </c>
      <c r="BL68" t="e">
        <v>#N/A</v>
      </c>
      <c r="BZ68" s="58" t="e">
        <v>#N/A</v>
      </c>
      <c r="CA68" t="e">
        <v>#N/A</v>
      </c>
    </row>
    <row r="69" spans="3:79" x14ac:dyDescent="0.25">
      <c r="C69" s="46"/>
      <c r="D69" s="46"/>
      <c r="E69" s="46"/>
      <c r="F69" s="47"/>
      <c r="G69" s="47"/>
      <c r="H69" s="47"/>
      <c r="I69" s="48"/>
      <c r="J69" s="48"/>
      <c r="K69" s="46"/>
      <c r="L69" s="49" t="s">
        <v>600</v>
      </c>
      <c r="N69" s="50" t="s">
        <v>1038</v>
      </c>
      <c r="O69" s="51">
        <f>IFERROR(IF(RIGHT(N69, 1) = "D", WORKDAY($B$3, INT(LEFT(N69, LEN(N69)-1))),
                     IF(RIGHT(N69, 1) = "W",Business_Day($B$3 + 7 * INT(LEFT(N69, LEN(N69)-1)), "modified_following"),
                     IF(RIGHT(N69, 1) = "M",Business_Day(EDATE($B$3,  INT(LEFT(N69, LEN(N69)-1))), "modified_following"),
                     IF(RIGHT(N69, 1) = "Y",Business_Day(EDATE($B$3,  12 * INT(LEFT(N69, LEN(N69)-1))), "modified_following"),IF(RIGHT(N69, 1) = "Q",Business_Day(EDATE($B$3,  3*INT(LEFT(N69, LEN(N69)-1))), "modified_following"),
                    Business_Day(EDATE($B$3,  12 * INT(LEFT(N69, FIND("Y", N69)-1)) + INT(RIGHT(N69, LEN(N69) - FIND("Y", N69)))), "modified_following") ))))), "")</f>
        <v>48212</v>
      </c>
      <c r="P69" s="50" t="s">
        <v>1784</v>
      </c>
      <c r="Q69" s="50" t="s">
        <v>1785</v>
      </c>
      <c r="R69" s="46">
        <f>_xll.BDH(P69,$B$4,$B$3,$B$3)</f>
        <v>2.1497199999999999</v>
      </c>
      <c r="S69" s="46">
        <f>_xll.BDH(Q69,$B$4,$B$3,$B$3)</f>
        <v>0.72344900000000001</v>
      </c>
      <c r="T69" s="52">
        <f>DF_ZC2(Date!$E$3,O69,S69,"Taux actuariels","actual/actual")</f>
        <v>2.1816272665875491E-2</v>
      </c>
      <c r="V69" s="46"/>
      <c r="W69" s="46"/>
      <c r="X69" s="46"/>
      <c r="Y69" s="47"/>
      <c r="Z69" s="47"/>
      <c r="AA69" s="47"/>
      <c r="AB69" s="48"/>
      <c r="AC69" s="48"/>
      <c r="AD69" s="46"/>
      <c r="AE69" s="49" t="s">
        <v>600</v>
      </c>
      <c r="AG69" s="50" t="s">
        <v>1038</v>
      </c>
      <c r="AH69" s="51">
        <f>IFERROR(IF(RIGHT(AG69, 1) = "D", WORKDAY($B$3, INT(LEFT(AG69, LEN(AG69)-1))),
                     IF(RIGHT(AG69, 1) = "W",Business_Day($B$3 + 7 * INT(LEFT(AG69, LEN(AG69)-1)), "modified_following"),
                     IF(RIGHT(AG69, 1) = "M",Business_Day(EDATE($B$3,  INT(LEFT(AG69, LEN(AG69)-1))), "modified_following"),
                     IF(RIGHT(AG69, 1) = "Y",Business_Day(EDATE($B$3,  12 * INT(LEFT(AG69, LEN(AG69)-1))), "modified_following"),IF(RIGHT(AG69, 1) = "Q",Business_Day(EDATE($B$3,  3*INT(LEFT(AG69, LEN(AG69)-1))), "modified_following"),
                    Business_Day(EDATE($B$3,  12 * INT(LEFT(AG69, FIND("Y", AG69)-1)) + INT(RIGHT(AG69, LEN(AG69) - FIND("Y", AG69)))), "modified_following") ))))), "")</f>
        <v>48212</v>
      </c>
      <c r="AI69" s="50" t="s">
        <v>1786</v>
      </c>
      <c r="AJ69" s="50" t="s">
        <v>1787</v>
      </c>
      <c r="AK69" s="46">
        <f>_xll.BDH(AI69,$B$4,$B$3,$B$3)</f>
        <v>2.5435400000000001</v>
      </c>
      <c r="AL69" s="46">
        <f>_xll.BDH(AJ69,$B$4,$B$3,$B$3)</f>
        <v>0.68441200000000002</v>
      </c>
      <c r="AM69" s="52">
        <f>DF_ZC2(Date!$E$3,AH69,AL69,"Taux actuariels","actual/actual")</f>
        <v>2.5601946878823556E-2</v>
      </c>
      <c r="BH69" s="58" t="e">
        <v>#N/A</v>
      </c>
      <c r="BI69" t="e">
        <v>#N/A</v>
      </c>
      <c r="BK69" s="58" t="e">
        <v>#N/A</v>
      </c>
      <c r="BL69" t="e">
        <v>#N/A</v>
      </c>
      <c r="BZ69" s="58" t="e">
        <v>#N/A</v>
      </c>
      <c r="CA69" t="e">
        <v>#N/A</v>
      </c>
    </row>
    <row r="70" spans="3:79" x14ac:dyDescent="0.25">
      <c r="C70" s="46"/>
      <c r="D70" s="46"/>
      <c r="E70" s="46"/>
      <c r="F70" s="47"/>
      <c r="G70" s="47"/>
      <c r="H70" s="47"/>
      <c r="I70" s="48"/>
      <c r="J70" s="48"/>
      <c r="K70" s="46"/>
      <c r="L70" s="49" t="s">
        <v>600</v>
      </c>
      <c r="N70" s="50" t="s">
        <v>1049</v>
      </c>
      <c r="O70" s="51">
        <f>IFERROR(IF(RIGHT(N70, 1) = "D", WORKDAY($B$3, INT(LEFT(N70, LEN(N70)-1))),
                     IF(RIGHT(N70, 1) = "W",Business_Day($B$3 + 7 * INT(LEFT(N70, LEN(N70)-1)), "modified_following"),
                     IF(RIGHT(N70, 1) = "M",Business_Day(EDATE($B$3,  INT(LEFT(N70, LEN(N70)-1))), "modified_following"),
                     IF(RIGHT(N70, 1) = "Y",Business_Day(EDATE($B$3,  12 * INT(LEFT(N70, LEN(N70)-1))), "modified_following"),IF(RIGHT(N70, 1) = "Q",Business_Day(EDATE($B$3,  3*INT(LEFT(N70, LEN(N70)-1))), "modified_following"),
                    Business_Day(EDATE($B$3,  12 * INT(LEFT(N70, FIND("Y", N70)-1)) + INT(RIGHT(N70, LEN(N70) - FIND("Y", N70)))), "modified_following") ))))), "")</f>
        <v>48578</v>
      </c>
      <c r="P70" s="50" t="s">
        <v>1788</v>
      </c>
      <c r="Q70" s="50" t="s">
        <v>1789</v>
      </c>
      <c r="R70" s="46">
        <f>_xll.BDH(P70,$B$4,$B$3,$B$3)</f>
        <v>2.1637399999999998</v>
      </c>
      <c r="S70" s="46">
        <f>_xll.BDH(Q70,$B$4,$B$3,$B$3)</f>
        <v>0.70643800000000001</v>
      </c>
      <c r="T70" s="52">
        <f>DF_ZC2(Date!$E$3,O70,S70,"Taux actuariels","actual/actual")</f>
        <v>2.1957585884081032E-2</v>
      </c>
      <c r="V70" s="46"/>
      <c r="W70" s="46"/>
      <c r="X70" s="46"/>
      <c r="Y70" s="47"/>
      <c r="Z70" s="47"/>
      <c r="AA70" s="47"/>
      <c r="AB70" s="48"/>
      <c r="AC70" s="48"/>
      <c r="AD70" s="46"/>
      <c r="AE70" s="49" t="s">
        <v>600</v>
      </c>
      <c r="AG70" s="50" t="s">
        <v>1049</v>
      </c>
      <c r="AH70" s="51">
        <f>IFERROR(IF(RIGHT(AG70, 1) = "D", WORKDAY($B$3, INT(LEFT(AG70, LEN(AG70)-1))),
                     IF(RIGHT(AG70, 1) = "W",Business_Day($B$3 + 7 * INT(LEFT(AG70, LEN(AG70)-1)), "modified_following"),
                     IF(RIGHT(AG70, 1) = "M",Business_Day(EDATE($B$3,  INT(LEFT(AG70, LEN(AG70)-1))), "modified_following"),
                     IF(RIGHT(AG70, 1) = "Y",Business_Day(EDATE($B$3,  12 * INT(LEFT(AG70, LEN(AG70)-1))), "modified_following"),IF(RIGHT(AG70, 1) = "Q",Business_Day(EDATE($B$3,  3*INT(LEFT(AG70, LEN(AG70)-1))), "modified_following"),
                    Business_Day(EDATE($B$3,  12 * INT(LEFT(AG70, FIND("Y", AG70)-1)) + INT(RIGHT(AG70, LEN(AG70) - FIND("Y", AG70)))), "modified_following") ))))), "")</f>
        <v>48578</v>
      </c>
      <c r="AI70" s="50" t="s">
        <v>1790</v>
      </c>
      <c r="AJ70" s="50" t="s">
        <v>1791</v>
      </c>
      <c r="AK70" s="46">
        <f>_xll.BDH(AI70,$B$4,$B$3,$B$3)</f>
        <v>2.5601400000000001</v>
      </c>
      <c r="AL70" s="46">
        <f>_xll.BDH(AJ70,$B$4,$B$3,$B$3)</f>
        <v>0.66562900000000003</v>
      </c>
      <c r="AM70" s="52">
        <f>DF_ZC2(Date!$E$3,AH70,AL70,"Taux actuariels","actual/actual")</f>
        <v>2.5765257072179137E-2</v>
      </c>
      <c r="BZ70" s="58" t="e">
        <v>#N/A</v>
      </c>
      <c r="CA70" t="e">
        <v>#N/A</v>
      </c>
    </row>
    <row r="71" spans="3:79" x14ac:dyDescent="0.25">
      <c r="C71" s="46"/>
      <c r="D71" s="46"/>
      <c r="E71" s="46"/>
      <c r="F71" s="47"/>
      <c r="G71" s="47"/>
      <c r="H71" s="47"/>
      <c r="I71" s="48"/>
      <c r="J71" s="48"/>
      <c r="K71" s="46"/>
      <c r="L71" s="49" t="s">
        <v>600</v>
      </c>
      <c r="N71" s="50" t="s">
        <v>1060</v>
      </c>
      <c r="O71" s="51">
        <f>IFERROR(IF(RIGHT(N71, 1) = "D", WORKDAY($B$3, INT(LEFT(N71, LEN(N71)-1))),
                     IF(RIGHT(N71, 1) = "W",Business_Day($B$3 + 7 * INT(LEFT(N71, LEN(N71)-1)), "modified_following"),
                     IF(RIGHT(N71, 1) = "M",Business_Day(EDATE($B$3,  INT(LEFT(N71, LEN(N71)-1))), "modified_following"),
                     IF(RIGHT(N71, 1) = "Y",Business_Day(EDATE($B$3,  12 * INT(LEFT(N71, LEN(N71)-1))), "modified_following"),IF(RIGHT(N71, 1) = "Q",Business_Day(EDATE($B$3,  3*INT(LEFT(N71, LEN(N71)-1))), "modified_following"),
                    Business_Day(EDATE($B$3,  12 * INT(LEFT(N71, FIND("Y", N71)-1)) + INT(RIGHT(N71, LEN(N71) - FIND("Y", N71)))), "modified_following") ))))), "")</f>
        <v>48943</v>
      </c>
      <c r="P71" s="50" t="s">
        <v>1792</v>
      </c>
      <c r="Q71" s="50" t="s">
        <v>1793</v>
      </c>
      <c r="R71" s="46">
        <f>_xll.BDH(P71,$B$4,$B$3,$B$3)</f>
        <v>2.1768299999999998</v>
      </c>
      <c r="S71" s="46">
        <f>_xll.BDH(Q71,$B$4,$B$3,$B$3)</f>
        <v>0.68974400000000002</v>
      </c>
      <c r="T71" s="52">
        <f>DF_ZC2(Date!$E$3,O71,S71,"Taux actuariels","actual/actual")</f>
        <v>2.208956307961718E-2</v>
      </c>
      <c r="V71" s="46"/>
      <c r="W71" s="46"/>
      <c r="X71" s="46"/>
      <c r="Y71" s="47"/>
      <c r="Z71" s="47"/>
      <c r="AA71" s="47"/>
      <c r="AB71" s="48"/>
      <c r="AC71" s="48"/>
      <c r="AD71" s="46"/>
      <c r="AE71" s="49" t="s">
        <v>600</v>
      </c>
      <c r="AG71" s="50" t="s">
        <v>1060</v>
      </c>
      <c r="AH71" s="51">
        <f>IFERROR(IF(RIGHT(AG71, 1) = "D", WORKDAY($B$3, INT(LEFT(AG71, LEN(AG71)-1))),
                     IF(RIGHT(AG71, 1) = "W",Business_Day($B$3 + 7 * INT(LEFT(AG71, LEN(AG71)-1)), "modified_following"),
                     IF(RIGHT(AG71, 1) = "M",Business_Day(EDATE($B$3,  INT(LEFT(AG71, LEN(AG71)-1))), "modified_following"),
                     IF(RIGHT(AG71, 1) = "Y",Business_Day(EDATE($B$3,  12 * INT(LEFT(AG71, LEN(AG71)-1))), "modified_following"),IF(RIGHT(AG71, 1) = "Q",Business_Day(EDATE($B$3,  3*INT(LEFT(AG71, LEN(AG71)-1))), "modified_following"),
                    Business_Day(EDATE($B$3,  12 * INT(LEFT(AG71, FIND("Y", AG71)-1)) + INT(RIGHT(AG71, LEN(AG71) - FIND("Y", AG71)))), "modified_following") ))))), "")</f>
        <v>48943</v>
      </c>
      <c r="AI71" s="50" t="s">
        <v>1794</v>
      </c>
      <c r="AJ71" s="50" t="s">
        <v>1795</v>
      </c>
      <c r="AK71" s="46">
        <f>_xll.BDH(AI71,$B$4,$B$3,$B$3)</f>
        <v>2.5749599999999999</v>
      </c>
      <c r="AL71" s="46">
        <f>_xll.BDH(AJ71,$B$4,$B$3,$B$3)</f>
        <v>0.64729800000000004</v>
      </c>
      <c r="AM71" s="52">
        <f>DF_ZC2(Date!$E$3,AH71,AL71,"Taux actuariels","actual/actual")</f>
        <v>2.5915339874656107E-2</v>
      </c>
      <c r="BZ71" s="58" t="e">
        <v>#N/A</v>
      </c>
      <c r="CA71" t="e">
        <v>#N/A</v>
      </c>
    </row>
    <row r="72" spans="3:79" x14ac:dyDescent="0.25">
      <c r="C72" s="46"/>
      <c r="D72" s="46"/>
      <c r="E72" s="46"/>
      <c r="F72" s="47"/>
      <c r="G72" s="47"/>
      <c r="H72" s="47"/>
      <c r="I72" s="48"/>
      <c r="J72" s="48"/>
      <c r="K72" s="46"/>
      <c r="L72" s="49" t="s">
        <v>600</v>
      </c>
      <c r="N72" s="50" t="s">
        <v>1071</v>
      </c>
      <c r="O72" s="51">
        <f>IFERROR(IF(RIGHT(N72, 1) = "D", WORKDAY($B$3, INT(LEFT(N72, LEN(N72)-1))),
                     IF(RIGHT(N72, 1) = "W",Business_Day($B$3 + 7 * INT(LEFT(N72, LEN(N72)-1)), "modified_following"),
                     IF(RIGHT(N72, 1) = "M",Business_Day(EDATE($B$3,  INT(LEFT(N72, LEN(N72)-1))), "modified_following"),
                     IF(RIGHT(N72, 1) = "Y",Business_Day(EDATE($B$3,  12 * INT(LEFT(N72, LEN(N72)-1))), "modified_following"),IF(RIGHT(N72, 1) = "Q",Business_Day(EDATE($B$3,  3*INT(LEFT(N72, LEN(N72)-1))), "modified_following"),
                    Business_Day(EDATE($B$3,  12 * INT(LEFT(N72, FIND("Y", N72)-1)) + INT(RIGHT(N72, LEN(N72) - FIND("Y", N72)))), "modified_following") ))))), "")</f>
        <v>49307</v>
      </c>
      <c r="P72" s="50" t="s">
        <v>1796</v>
      </c>
      <c r="Q72" s="50" t="s">
        <v>1797</v>
      </c>
      <c r="R72" s="46">
        <f>_xll.BDH(P72,$B$4,$B$3,$B$3)</f>
        <v>2.1896499999999999</v>
      </c>
      <c r="S72" s="46">
        <f>_xll.BDH(Q72,$B$4,$B$3,$B$3)</f>
        <v>0.67328900000000003</v>
      </c>
      <c r="T72" s="52">
        <f>DF_ZC2(Date!$E$3,O72,S72,"Taux actuariels","actual/actual")</f>
        <v>2.222340621136798E-2</v>
      </c>
      <c r="V72" s="46"/>
      <c r="W72" s="46"/>
      <c r="X72" s="46"/>
      <c r="Y72" s="47"/>
      <c r="Z72" s="47"/>
      <c r="AA72" s="47"/>
      <c r="AB72" s="48"/>
      <c r="AC72" s="48"/>
      <c r="AD72" s="46"/>
      <c r="AE72" s="49" t="s">
        <v>600</v>
      </c>
      <c r="AG72" s="50" t="s">
        <v>1071</v>
      </c>
      <c r="AH72" s="51">
        <f>IFERROR(IF(RIGHT(AG72, 1) = "D", WORKDAY($B$3, INT(LEFT(AG72, LEN(AG72)-1))),
                     IF(RIGHT(AG72, 1) = "W",Business_Day($B$3 + 7 * INT(LEFT(AG72, LEN(AG72)-1)), "modified_following"),
                     IF(RIGHT(AG72, 1) = "M",Business_Day(EDATE($B$3,  INT(LEFT(AG72, LEN(AG72)-1))), "modified_following"),
                     IF(RIGHT(AG72, 1) = "Y",Business_Day(EDATE($B$3,  12 * INT(LEFT(AG72, LEN(AG72)-1))), "modified_following"),IF(RIGHT(AG72, 1) = "Q",Business_Day(EDATE($B$3,  3*INT(LEFT(AG72, LEN(AG72)-1))), "modified_following"),
                    Business_Day(EDATE($B$3,  12 * INT(LEFT(AG72, FIND("Y", AG72)-1)) + INT(RIGHT(AG72, LEN(AG72) - FIND("Y", AG72)))), "modified_following") ))))), "")</f>
        <v>49307</v>
      </c>
      <c r="AI72" s="50" t="s">
        <v>1798</v>
      </c>
      <c r="AJ72" s="50" t="s">
        <v>1799</v>
      </c>
      <c r="AK72" s="46">
        <f>_xll.BDH(AI72,$B$4,$B$3,$B$3)</f>
        <v>2.5885099999999999</v>
      </c>
      <c r="AL72" s="46">
        <f>_xll.BDH(AJ72,$B$4,$B$3,$B$3)</f>
        <v>0.62942900000000002</v>
      </c>
      <c r="AM72" s="52">
        <f>DF_ZC2(Date!$E$3,AH72,AL72,"Taux actuariels","actual/actual")</f>
        <v>2.6056638886332806E-2</v>
      </c>
      <c r="BZ72" s="58" t="e">
        <v>#N/A</v>
      </c>
      <c r="CA72" t="e">
        <v>#N/A</v>
      </c>
    </row>
    <row r="73" spans="3:79" x14ac:dyDescent="0.25">
      <c r="C73" s="46"/>
      <c r="D73" s="46"/>
      <c r="E73" s="46"/>
      <c r="F73" s="47"/>
      <c r="G73" s="47"/>
      <c r="H73" s="47"/>
      <c r="I73" s="48"/>
      <c r="J73" s="48"/>
      <c r="K73" s="46"/>
      <c r="L73" s="49" t="s">
        <v>600</v>
      </c>
      <c r="N73" s="50" t="s">
        <v>1082</v>
      </c>
      <c r="O73" s="51">
        <f>IFERROR(IF(RIGHT(N73, 1) = "D", WORKDAY($B$3, INT(LEFT(N73, LEN(N73)-1))),
                     IF(RIGHT(N73, 1) = "W",Business_Day($B$3 + 7 * INT(LEFT(N73, LEN(N73)-1)), "modified_following"),
                     IF(RIGHT(N73, 1) = "M",Business_Day(EDATE($B$3,  INT(LEFT(N73, LEN(N73)-1))), "modified_following"),
                     IF(RIGHT(N73, 1) = "Y",Business_Day(EDATE($B$3,  12 * INT(LEFT(N73, LEN(N73)-1))), "modified_following"),IF(RIGHT(N73, 1) = "Q",Business_Day(EDATE($B$3,  3*INT(LEFT(N73, LEN(N73)-1))), "modified_following"),
                    Business_Day(EDATE($B$3,  12 * INT(LEFT(N73, FIND("Y", N73)-1)) + INT(RIGHT(N73, LEN(N73) - FIND("Y", N73)))), "modified_following") ))))), "")</f>
        <v>49674</v>
      </c>
      <c r="P73" s="50" t="s">
        <v>1800</v>
      </c>
      <c r="Q73" s="50" t="s">
        <v>1801</v>
      </c>
      <c r="R73" s="46">
        <f>_xll.BDH(P73,$B$4,$B$3,$B$3)</f>
        <v>2.2009500000000002</v>
      </c>
      <c r="S73" s="46">
        <f>_xll.BDH(Q73,$B$4,$B$3,$B$3)</f>
        <v>0.65725999999999996</v>
      </c>
      <c r="T73" s="52">
        <f>DF_ZC2(Date!$E$3,O73,S73,"Taux actuariels","actual/actual")</f>
        <v>2.2330701715640444E-2</v>
      </c>
      <c r="V73" s="46"/>
      <c r="W73" s="46"/>
      <c r="X73" s="46"/>
      <c r="Y73" s="47"/>
      <c r="Z73" s="47"/>
      <c r="AA73" s="47"/>
      <c r="AB73" s="48"/>
      <c r="AC73" s="48"/>
      <c r="AD73" s="46"/>
      <c r="AE73" s="49" t="s">
        <v>600</v>
      </c>
      <c r="AG73" s="50" t="s">
        <v>1082</v>
      </c>
      <c r="AH73" s="51">
        <f>IFERROR(IF(RIGHT(AG73, 1) = "D", WORKDAY($B$3, INT(LEFT(AG73, LEN(AG73)-1))),
                     IF(RIGHT(AG73, 1) = "W",Business_Day($B$3 + 7 * INT(LEFT(AG73, LEN(AG73)-1)), "modified_following"),
                     IF(RIGHT(AG73, 1) = "M",Business_Day(EDATE($B$3,  INT(LEFT(AG73, LEN(AG73)-1))), "modified_following"),
                     IF(RIGHT(AG73, 1) = "Y",Business_Day(EDATE($B$3,  12 * INT(LEFT(AG73, LEN(AG73)-1))), "modified_following"),IF(RIGHT(AG73, 1) = "Q",Business_Day(EDATE($B$3,  3*INT(LEFT(AG73, LEN(AG73)-1))), "modified_following"),
                    Business_Day(EDATE($B$3,  12 * INT(LEFT(AG73, FIND("Y", AG73)-1)) + INT(RIGHT(AG73, LEN(AG73) - FIND("Y", AG73)))), "modified_following") ))))), "")</f>
        <v>49674</v>
      </c>
      <c r="AI73" s="50" t="s">
        <v>1802</v>
      </c>
      <c r="AJ73" s="50" t="s">
        <v>1803</v>
      </c>
      <c r="AK73" s="46">
        <f>_xll.BDH(AI73,$B$4,$B$3,$B$3)</f>
        <v>2.6008599999999999</v>
      </c>
      <c r="AL73" s="46">
        <f>_xll.BDH(AJ73,$B$4,$B$3,$B$3)</f>
        <v>0.61202800000000002</v>
      </c>
      <c r="AM73" s="52">
        <f>DF_ZC2(Date!$E$3,AH73,AL73,"Taux actuariels","actual/actual")</f>
        <v>2.6173876243054561E-2</v>
      </c>
      <c r="BZ73" s="58" t="e">
        <v>#N/A</v>
      </c>
      <c r="CA73" t="e">
        <v>#N/A</v>
      </c>
    </row>
    <row r="74" spans="3:79" x14ac:dyDescent="0.25">
      <c r="C74" s="46"/>
      <c r="D74" s="46"/>
      <c r="E74" s="46"/>
      <c r="F74" s="47"/>
      <c r="G74" s="47"/>
      <c r="H74" s="47"/>
      <c r="I74" s="48"/>
      <c r="J74" s="48"/>
      <c r="K74" s="46"/>
      <c r="L74" s="49" t="s">
        <v>600</v>
      </c>
      <c r="N74" s="50" t="s">
        <v>1093</v>
      </c>
      <c r="O74" s="51">
        <f>IFERROR(IF(RIGHT(N74, 1) = "D", WORKDAY($B$3, INT(LEFT(N74, LEN(N74)-1))),
                     IF(RIGHT(N74, 1) = "W",Business_Day($B$3 + 7 * INT(LEFT(N74, LEN(N74)-1)), "modified_following"),
                     IF(RIGHT(N74, 1) = "M",Business_Day(EDATE($B$3,  INT(LEFT(N74, LEN(N74)-1))), "modified_following"),
                     IF(RIGHT(N74, 1) = "Y",Business_Day(EDATE($B$3,  12 * INT(LEFT(N74, LEN(N74)-1))), "modified_following"),IF(RIGHT(N74, 1) = "Q",Business_Day(EDATE($B$3,  3*INT(LEFT(N74, LEN(N74)-1))), "modified_following"),
                    Business_Day(EDATE($B$3,  12 * INT(LEFT(N74, FIND("Y", N74)-1)) + INT(RIGHT(N74, LEN(N74) - FIND("Y", N74)))), "modified_following") ))))), "")</f>
        <v>50039</v>
      </c>
      <c r="P74" s="50" t="s">
        <v>1804</v>
      </c>
      <c r="Q74" s="50" t="s">
        <v>1805</v>
      </c>
      <c r="R74" s="46">
        <f>_xll.BDH(P74,$B$4,$B$3,$B$3)</f>
        <v>2.2109299999999998</v>
      </c>
      <c r="S74" s="46">
        <f>_xll.BDH(Q74,$B$4,$B$3,$B$3)</f>
        <v>0.64157399999999998</v>
      </c>
      <c r="T74" s="52">
        <f>DF_ZC2(Date!$E$3,O74,S74,"Taux actuariels","actual/actual")</f>
        <v>2.2439601085489258E-2</v>
      </c>
      <c r="V74" s="46"/>
      <c r="W74" s="46"/>
      <c r="X74" s="46"/>
      <c r="Y74" s="47"/>
      <c r="Z74" s="47"/>
      <c r="AA74" s="47"/>
      <c r="AB74" s="48"/>
      <c r="AC74" s="48"/>
      <c r="AD74" s="46"/>
      <c r="AE74" s="49" t="s">
        <v>600</v>
      </c>
      <c r="AG74" s="50" t="s">
        <v>1093</v>
      </c>
      <c r="AH74" s="51">
        <f>IFERROR(IF(RIGHT(AG74, 1) = "D", WORKDAY($B$3, INT(LEFT(AG74, LEN(AG74)-1))),
                     IF(RIGHT(AG74, 1) = "W",Business_Day($B$3 + 7 * INT(LEFT(AG74, LEN(AG74)-1)), "modified_following"),
                     IF(RIGHT(AG74, 1) = "M",Business_Day(EDATE($B$3,  INT(LEFT(AG74, LEN(AG74)-1))), "modified_following"),
                     IF(RIGHT(AG74, 1) = "Y",Business_Day(EDATE($B$3,  12 * INT(LEFT(AG74, LEN(AG74)-1))), "modified_following"),IF(RIGHT(AG74, 1) = "Q",Business_Day(EDATE($B$3,  3*INT(LEFT(AG74, LEN(AG74)-1))), "modified_following"),
                    Business_Day(EDATE($B$3,  12 * INT(LEFT(AG74, FIND("Y", AG74)-1)) + INT(RIGHT(AG74, LEN(AG74) - FIND("Y", AG74)))), "modified_following") ))))), "")</f>
        <v>50039</v>
      </c>
      <c r="AI74" s="50" t="s">
        <v>1806</v>
      </c>
      <c r="AJ74" s="50" t="s">
        <v>1807</v>
      </c>
      <c r="AK74" s="46">
        <f>_xll.BDH(AI74,$B$4,$B$3,$B$3)</f>
        <v>2.6124700000000001</v>
      </c>
      <c r="AL74" s="46">
        <f>_xll.BDH(AJ74,$B$4,$B$3,$B$3)</f>
        <v>0.59500600000000003</v>
      </c>
      <c r="AM74" s="52">
        <f>DF_ZC2(Date!$E$3,AH74,AL74,"Taux actuariels","actual/actual")</f>
        <v>2.6299063812805112E-2</v>
      </c>
      <c r="BZ74" s="58" t="e">
        <v>#N/A</v>
      </c>
      <c r="CA74" t="e">
        <v>#N/A</v>
      </c>
    </row>
    <row r="75" spans="3:79" x14ac:dyDescent="0.25">
      <c r="C75" s="46"/>
      <c r="D75" s="46"/>
      <c r="E75" s="46"/>
      <c r="F75" s="47"/>
      <c r="G75" s="47"/>
      <c r="H75" s="47"/>
      <c r="I75" s="48"/>
      <c r="J75" s="48"/>
      <c r="K75" s="46"/>
      <c r="L75" s="49" t="s">
        <v>600</v>
      </c>
      <c r="N75" s="50" t="s">
        <v>1104</v>
      </c>
      <c r="O75" s="51">
        <f>IFERROR(IF(RIGHT(N75, 1) = "D", WORKDAY($B$3, INT(LEFT(N75, LEN(N75)-1))),
                     IF(RIGHT(N75, 1) = "W",Business_Day($B$3 + 7 * INT(LEFT(N75, LEN(N75)-1)), "modified_following"),
                     IF(RIGHT(N75, 1) = "M",Business_Day(EDATE($B$3,  INT(LEFT(N75, LEN(N75)-1))), "modified_following"),
                     IF(RIGHT(N75, 1) = "Y",Business_Day(EDATE($B$3,  12 * INT(LEFT(N75, LEN(N75)-1))), "modified_following"),IF(RIGHT(N75, 1) = "Q",Business_Day(EDATE($B$3,  3*INT(LEFT(N75, LEN(N75)-1))), "modified_following"),
                    Business_Day(EDATE($B$3,  12 * INT(LEFT(N75, FIND("Y", N75)-1)) + INT(RIGHT(N75, LEN(N75) - FIND("Y", N75)))), "modified_following") ))))), "")</f>
        <v>50404</v>
      </c>
      <c r="P75" s="50" t="s">
        <v>1808</v>
      </c>
      <c r="Q75" s="50" t="s">
        <v>1809</v>
      </c>
      <c r="R75" s="46">
        <f>_xll.BDH(P75,$B$4,$B$3,$B$3)</f>
        <v>2.21434</v>
      </c>
      <c r="S75" s="46">
        <f>_xll.BDH(Q75,$B$4,$B$3,$B$3)</f>
        <v>0.62709599999999999</v>
      </c>
      <c r="T75" s="52">
        <f>DF_ZC2(Date!$E$3,O75,S75,"Taux actuariels","actual/actual")</f>
        <v>2.2470454319247768E-2</v>
      </c>
      <c r="V75" s="46"/>
      <c r="W75" s="46"/>
      <c r="X75" s="46"/>
      <c r="Y75" s="47"/>
      <c r="Z75" s="47"/>
      <c r="AA75" s="47"/>
      <c r="AB75" s="48"/>
      <c r="AC75" s="48"/>
      <c r="AD75" s="46"/>
      <c r="AE75" s="49" t="s">
        <v>600</v>
      </c>
      <c r="AG75" s="50" t="s">
        <v>1104</v>
      </c>
      <c r="AH75" s="51">
        <f>IFERROR(IF(RIGHT(AG75, 1) = "D", WORKDAY($B$3, INT(LEFT(AG75, LEN(AG75)-1))),
                     IF(RIGHT(AG75, 1) = "W",Business_Day($B$3 + 7 * INT(LEFT(AG75, LEN(AG75)-1)), "modified_following"),
                     IF(RIGHT(AG75, 1) = "M",Business_Day(EDATE($B$3,  INT(LEFT(AG75, LEN(AG75)-1))), "modified_following"),
                     IF(RIGHT(AG75, 1) = "Y",Business_Day(EDATE($B$3,  12 * INT(LEFT(AG75, LEN(AG75)-1))), "modified_following"),IF(RIGHT(AG75, 1) = "Q",Business_Day(EDATE($B$3,  3*INT(LEFT(AG75, LEN(AG75)-1))), "modified_following"),
                    Business_Day(EDATE($B$3,  12 * INT(LEFT(AG75, FIND("Y", AG75)-1)) + INT(RIGHT(AG75, LEN(AG75) - FIND("Y", AG75)))), "modified_following") ))))), "")</f>
        <v>50404</v>
      </c>
      <c r="AI75" s="50" t="s">
        <v>1810</v>
      </c>
      <c r="AJ75" s="50" t="s">
        <v>1811</v>
      </c>
      <c r="AK75" s="46">
        <f>_xll.BDH(AI75,$B$4,$B$3,$B$3)</f>
        <v>2.61686</v>
      </c>
      <c r="AL75" s="46">
        <f>_xll.BDH(AJ75,$B$4,$B$3,$B$3)</f>
        <v>0.57927600000000001</v>
      </c>
      <c r="AM75" s="52">
        <f>DF_ZC2(Date!$E$3,AH75,AL75,"Taux actuariels","actual/actual")</f>
        <v>2.633980582832196E-2</v>
      </c>
      <c r="BZ75" s="58" t="e">
        <v>#N/A</v>
      </c>
      <c r="CA75" t="e">
        <v>#N/A</v>
      </c>
    </row>
    <row r="76" spans="3:79" x14ac:dyDescent="0.25">
      <c r="C76" s="46"/>
      <c r="D76" s="46"/>
      <c r="E76" s="46"/>
      <c r="F76" s="47"/>
      <c r="G76" s="47"/>
      <c r="H76" s="47"/>
      <c r="I76" s="48"/>
      <c r="J76" s="48"/>
      <c r="K76" s="46"/>
      <c r="L76" s="49" t="s">
        <v>600</v>
      </c>
      <c r="N76" s="50" t="s">
        <v>1115</v>
      </c>
      <c r="O76" s="51">
        <f>IFERROR(IF(RIGHT(N76, 1) = "D", WORKDAY($B$3, INT(LEFT(N76, LEN(N76)-1))),
                     IF(RIGHT(N76, 1) = "W",Business_Day($B$3 + 7 * INT(LEFT(N76, LEN(N76)-1)), "modified_following"),
                     IF(RIGHT(N76, 1) = "M",Business_Day(EDATE($B$3,  INT(LEFT(N76, LEN(N76)-1))), "modified_following"),
                     IF(RIGHT(N76, 1) = "Y",Business_Day(EDATE($B$3,  12 * INT(LEFT(N76, LEN(N76)-1))), "modified_following"),IF(RIGHT(N76, 1) = "Q",Business_Day(EDATE($B$3,  3*INT(LEFT(N76, LEN(N76)-1))), "modified_following"),
                    Business_Day(EDATE($B$3,  12 * INT(LEFT(N76, FIND("Y", N76)-1)) + INT(RIGHT(N76, LEN(N76) - FIND("Y", N76)))), "modified_following") ))))), "")</f>
        <v>50769</v>
      </c>
      <c r="P76" s="50" t="s">
        <v>1812</v>
      </c>
      <c r="Q76" s="50" t="s">
        <v>1813</v>
      </c>
      <c r="R76" s="46">
        <f>_xll.BDH(P76,$B$4,$B$3,$B$3)</f>
        <v>2.2172999999999998</v>
      </c>
      <c r="S76" s="46">
        <f>_xll.BDH(Q76,$B$4,$B$3,$B$3)</f>
        <v>0.61292899999999995</v>
      </c>
      <c r="T76" s="52">
        <f>DF_ZC2(Date!$E$3,O76,S76,"Taux actuariels","actual/actual")</f>
        <v>2.2499679777147286E-2</v>
      </c>
      <c r="V76" s="46"/>
      <c r="W76" s="46"/>
      <c r="X76" s="46"/>
      <c r="Y76" s="47"/>
      <c r="Z76" s="47"/>
      <c r="AA76" s="47"/>
      <c r="AB76" s="48"/>
      <c r="AC76" s="48"/>
      <c r="AD76" s="46"/>
      <c r="AE76" s="49" t="s">
        <v>600</v>
      </c>
      <c r="AG76" s="50" t="s">
        <v>1115</v>
      </c>
      <c r="AH76" s="51">
        <f>IFERROR(IF(RIGHT(AG76, 1) = "D", WORKDAY($B$3, INT(LEFT(AG76, LEN(AG76)-1))),
                     IF(RIGHT(AG76, 1) = "W",Business_Day($B$3 + 7 * INT(LEFT(AG76, LEN(AG76)-1)), "modified_following"),
                     IF(RIGHT(AG76, 1) = "M",Business_Day(EDATE($B$3,  INT(LEFT(AG76, LEN(AG76)-1))), "modified_following"),
                     IF(RIGHT(AG76, 1) = "Y",Business_Day(EDATE($B$3,  12 * INT(LEFT(AG76, LEN(AG76)-1))), "modified_following"),IF(RIGHT(AG76, 1) = "Q",Business_Day(EDATE($B$3,  3*INT(LEFT(AG76, LEN(AG76)-1))), "modified_following"),
                    Business_Day(EDATE($B$3,  12 * INT(LEFT(AG76, FIND("Y", AG76)-1)) + INT(RIGHT(AG76, LEN(AG76) - FIND("Y", AG76)))), "modified_following") ))))), "")</f>
        <v>50769</v>
      </c>
      <c r="AI76" s="50" t="s">
        <v>1814</v>
      </c>
      <c r="AJ76" s="50" t="s">
        <v>1815</v>
      </c>
      <c r="AK76" s="46">
        <f>_xll.BDH(AI76,$B$4,$B$3,$B$3)</f>
        <v>2.62053</v>
      </c>
      <c r="AL76" s="46">
        <f>_xll.BDH(AJ76,$B$4,$B$3,$B$3)</f>
        <v>0.56396000000000002</v>
      </c>
      <c r="AM76" s="52">
        <f>DF_ZC2(Date!$E$3,AH76,AL76,"Taux actuariels","actual/actual")</f>
        <v>2.6376980286630491E-2</v>
      </c>
      <c r="BZ76" s="58" t="e">
        <v>#N/A</v>
      </c>
      <c r="CA76" t="e">
        <v>#N/A</v>
      </c>
    </row>
    <row r="77" spans="3:79" x14ac:dyDescent="0.25">
      <c r="C77" s="46"/>
      <c r="D77" s="46"/>
      <c r="E77" s="46"/>
      <c r="F77" s="47"/>
      <c r="G77" s="47"/>
      <c r="H77" s="47"/>
      <c r="I77" s="48"/>
      <c r="J77" s="48"/>
      <c r="K77" s="46"/>
      <c r="L77" s="49" t="s">
        <v>600</v>
      </c>
      <c r="N77" s="50" t="s">
        <v>1126</v>
      </c>
      <c r="O77" s="51">
        <f>IFERROR(IF(RIGHT(N77, 1) = "D", WORKDAY($B$3, INT(LEFT(N77, LEN(N77)-1))),
                     IF(RIGHT(N77, 1) = "W",Business_Day($B$3 + 7 * INT(LEFT(N77, LEN(N77)-1)), "modified_following"),
                     IF(RIGHT(N77, 1) = "M",Business_Day(EDATE($B$3,  INT(LEFT(N77, LEN(N77)-1))), "modified_following"),
                     IF(RIGHT(N77, 1) = "Y",Business_Day(EDATE($B$3,  12 * INT(LEFT(N77, LEN(N77)-1))), "modified_following"),IF(RIGHT(N77, 1) = "Q",Business_Day(EDATE($B$3,  3*INT(LEFT(N77, LEN(N77)-1))), "modified_following"),
                    Business_Day(EDATE($B$3,  12 * INT(LEFT(N77, FIND("Y", N77)-1)) + INT(RIGHT(N77, LEN(N77) - FIND("Y", N77)))), "modified_following") ))))), "")</f>
        <v>51134</v>
      </c>
      <c r="P77" s="50" t="s">
        <v>1816</v>
      </c>
      <c r="Q77" s="50" t="s">
        <v>1817</v>
      </c>
      <c r="R77" s="46">
        <f>_xll.BDH(P77,$B$4,$B$3,$B$3)</f>
        <v>2.2198000000000002</v>
      </c>
      <c r="S77" s="46">
        <f>_xll.BDH(Q77,$B$4,$B$3,$B$3)</f>
        <v>0.59910799999999997</v>
      </c>
      <c r="T77" s="52">
        <f>DF_ZC2(Date!$E$3,O77,S77,"Taux actuariels","actual/actual")</f>
        <v>2.252443913537383E-2</v>
      </c>
      <c r="V77" s="46"/>
      <c r="W77" s="46"/>
      <c r="X77" s="46"/>
      <c r="Y77" s="47"/>
      <c r="Z77" s="47"/>
      <c r="AA77" s="47"/>
      <c r="AB77" s="48"/>
      <c r="AC77" s="48"/>
      <c r="AD77" s="46"/>
      <c r="AE77" s="49" t="s">
        <v>600</v>
      </c>
      <c r="AG77" s="50" t="s">
        <v>1126</v>
      </c>
      <c r="AH77" s="51">
        <f>IFERROR(IF(RIGHT(AG77, 1) = "D", WORKDAY($B$3, INT(LEFT(AG77, LEN(AG77)-1))),
                     IF(RIGHT(AG77, 1) = "W",Business_Day($B$3 + 7 * INT(LEFT(AG77, LEN(AG77)-1)), "modified_following"),
                     IF(RIGHT(AG77, 1) = "M",Business_Day(EDATE($B$3,  INT(LEFT(AG77, LEN(AG77)-1))), "modified_following"),
                     IF(RIGHT(AG77, 1) = "Y",Business_Day(EDATE($B$3,  12 * INT(LEFT(AG77, LEN(AG77)-1))), "modified_following"),IF(RIGHT(AG77, 1) = "Q",Business_Day(EDATE($B$3,  3*INT(LEFT(AG77, LEN(AG77)-1))), "modified_following"),
                    Business_Day(EDATE($B$3,  12 * INT(LEFT(AG77, FIND("Y", AG77)-1)) + INT(RIGHT(AG77, LEN(AG77) - FIND("Y", AG77)))), "modified_following") ))))), "")</f>
        <v>51134</v>
      </c>
      <c r="AI77" s="50" t="s">
        <v>1818</v>
      </c>
      <c r="AJ77" s="50" t="s">
        <v>1819</v>
      </c>
      <c r="AK77" s="46">
        <f>_xll.BDH(AI77,$B$4,$B$3,$B$3)</f>
        <v>2.6234999999999999</v>
      </c>
      <c r="AL77" s="46">
        <f>_xll.BDH(AJ77,$B$4,$B$3,$B$3)</f>
        <v>0.54909600000000003</v>
      </c>
      <c r="AM77" s="52">
        <f>DF_ZC2(Date!$E$3,AH77,AL77,"Taux actuariels","actual/actual")</f>
        <v>2.6407099599589312E-2</v>
      </c>
      <c r="BZ77" s="58" t="e">
        <v>#N/A</v>
      </c>
      <c r="CA77" t="e">
        <v>#N/A</v>
      </c>
    </row>
    <row r="78" spans="3:79" x14ac:dyDescent="0.25">
      <c r="C78" s="46"/>
      <c r="D78" s="46"/>
      <c r="E78" s="46"/>
      <c r="F78" s="47"/>
      <c r="G78" s="47"/>
      <c r="H78" s="47"/>
      <c r="I78" s="48"/>
      <c r="J78" s="48"/>
      <c r="K78" s="46"/>
      <c r="L78" s="49" t="s">
        <v>600</v>
      </c>
      <c r="N78" s="50" t="s">
        <v>1137</v>
      </c>
      <c r="O78" s="51">
        <f>IFERROR(IF(RIGHT(N78, 1) = "D", WORKDAY($B$3, INT(LEFT(N78, LEN(N78)-1))),
                     IF(RIGHT(N78, 1) = "W",Business_Day($B$3 + 7 * INT(LEFT(N78, LEN(N78)-1)), "modified_following"),
                     IF(RIGHT(N78, 1) = "M",Business_Day(EDATE($B$3,  INT(LEFT(N78, LEN(N78)-1))), "modified_following"),
                     IF(RIGHT(N78, 1) = "Y",Business_Day(EDATE($B$3,  12 * INT(LEFT(N78, LEN(N78)-1))), "modified_following"),IF(RIGHT(N78, 1) = "Q",Business_Day(EDATE($B$3,  3*INT(LEFT(N78, LEN(N78)-1))), "modified_following"),
                    Business_Day(EDATE($B$3,  12 * INT(LEFT(N78, FIND("Y", N78)-1)) + INT(RIGHT(N78, LEN(N78) - FIND("Y", N78)))), "modified_following") ))))), "")</f>
        <v>51501</v>
      </c>
      <c r="P78" s="50" t="s">
        <v>1820</v>
      </c>
      <c r="Q78" s="50" t="s">
        <v>1821</v>
      </c>
      <c r="R78" s="46">
        <f>_xll.BDH(P78,$B$4,$B$3,$B$3)</f>
        <v>2.22228</v>
      </c>
      <c r="S78" s="46">
        <f>_xll.BDH(Q78,$B$4,$B$3,$B$3)</f>
        <v>0.58552000000000004</v>
      </c>
      <c r="T78" s="52">
        <f>DF_ZC2(Date!$E$3,O78,S78,"Taux actuariels","actual/actual")</f>
        <v>2.2550248374655801E-2</v>
      </c>
      <c r="V78" s="46"/>
      <c r="W78" s="46"/>
      <c r="X78" s="46"/>
      <c r="Y78" s="47"/>
      <c r="Z78" s="47"/>
      <c r="AA78" s="47"/>
      <c r="AB78" s="48"/>
      <c r="AC78" s="48"/>
      <c r="AD78" s="46"/>
      <c r="AE78" s="49" t="s">
        <v>600</v>
      </c>
      <c r="AG78" s="50" t="s">
        <v>1137</v>
      </c>
      <c r="AH78" s="51">
        <f>IFERROR(IF(RIGHT(AG78, 1) = "D", WORKDAY($B$3, INT(LEFT(AG78, LEN(AG78)-1))),
                     IF(RIGHT(AG78, 1) = "W",Business_Day($B$3 + 7 * INT(LEFT(AG78, LEN(AG78)-1)), "modified_following"),
                     IF(RIGHT(AG78, 1) = "M",Business_Day(EDATE($B$3,  INT(LEFT(AG78, LEN(AG78)-1))), "modified_following"),
                     IF(RIGHT(AG78, 1) = "Y",Business_Day(EDATE($B$3,  12 * INT(LEFT(AG78, LEN(AG78)-1))), "modified_following"),IF(RIGHT(AG78, 1) = "Q",Business_Day(EDATE($B$3,  3*INT(LEFT(AG78, LEN(AG78)-1))), "modified_following"),
                    Business_Day(EDATE($B$3,  12 * INT(LEFT(AG78, FIND("Y", AG78)-1)) + INT(RIGHT(AG78, LEN(AG78) - FIND("Y", AG78)))), "modified_following") ))))), "")</f>
        <v>51501</v>
      </c>
      <c r="AI78" s="50" t="s">
        <v>1822</v>
      </c>
      <c r="AJ78" s="50" t="s">
        <v>1823</v>
      </c>
      <c r="AK78" s="46">
        <f>_xll.BDH(AI78,$B$4,$B$3,$B$3)</f>
        <v>2.6261299999999999</v>
      </c>
      <c r="AL78" s="46">
        <f>_xll.BDH(AJ78,$B$4,$B$3,$B$3)</f>
        <v>0.534636</v>
      </c>
      <c r="AM78" s="52">
        <f>DF_ZC2(Date!$E$3,AH78,AL78,"Taux actuariels","actual/actual")</f>
        <v>2.6430665729142877E-2</v>
      </c>
      <c r="BZ78" s="58" t="e">
        <v>#N/A</v>
      </c>
      <c r="CA78" t="e">
        <v>#N/A</v>
      </c>
    </row>
    <row r="79" spans="3:79" x14ac:dyDescent="0.25">
      <c r="C79" s="46"/>
      <c r="D79" s="46"/>
      <c r="E79" s="46"/>
      <c r="F79" s="47"/>
      <c r="G79" s="47"/>
      <c r="H79" s="47"/>
      <c r="I79" s="48"/>
      <c r="J79" s="48"/>
      <c r="K79" s="46"/>
      <c r="L79" s="49" t="s">
        <v>600</v>
      </c>
      <c r="N79" s="50" t="s">
        <v>1148</v>
      </c>
      <c r="O79" s="51">
        <f>IFERROR(IF(RIGHT(N79, 1) = "D", WORKDAY($B$3, INT(LEFT(N79, LEN(N79)-1))),
                     IF(RIGHT(N79, 1) = "W",Business_Day($B$3 + 7 * INT(LEFT(N79, LEN(N79)-1)), "modified_following"),
                     IF(RIGHT(N79, 1) = "M",Business_Day(EDATE($B$3,  INT(LEFT(N79, LEN(N79)-1))), "modified_following"),
                     IF(RIGHT(N79, 1) = "Y",Business_Day(EDATE($B$3,  12 * INT(LEFT(N79, LEN(N79)-1))), "modified_following"),IF(RIGHT(N79, 1) = "Q",Business_Day(EDATE($B$3,  3*INT(LEFT(N79, LEN(N79)-1))), "modified_following"),
                    Business_Day(EDATE($B$3,  12 * INT(LEFT(N79, FIND("Y", N79)-1)) + INT(RIGHT(N79, LEN(N79) - FIND("Y", N79)))), "modified_following") ))))), "")</f>
        <v>51865</v>
      </c>
      <c r="P79" s="50" t="s">
        <v>1824</v>
      </c>
      <c r="Q79" s="50" t="s">
        <v>1825</v>
      </c>
      <c r="R79" s="46">
        <f>_xll.BDH(P79,$B$4,$B$3,$B$3)</f>
        <v>2.2235499999999999</v>
      </c>
      <c r="S79" s="46">
        <f>_xll.BDH(Q79,$B$4,$B$3,$B$3)</f>
        <v>0.57238199999999995</v>
      </c>
      <c r="T79" s="52">
        <f>DF_ZC2(Date!$E$3,O79,S79,"Taux actuariels","actual/actual")</f>
        <v>2.2568869293018823E-2</v>
      </c>
      <c r="V79" s="46"/>
      <c r="W79" s="46"/>
      <c r="X79" s="46"/>
      <c r="Y79" s="47"/>
      <c r="Z79" s="47"/>
      <c r="AA79" s="47"/>
      <c r="AB79" s="48"/>
      <c r="AC79" s="48"/>
      <c r="AD79" s="46"/>
      <c r="AE79" s="49" t="s">
        <v>600</v>
      </c>
      <c r="AG79" s="50" t="s">
        <v>1148</v>
      </c>
      <c r="AH79" s="51">
        <f>IFERROR(IF(RIGHT(AG79, 1) = "D", WORKDAY($B$3, INT(LEFT(AG79, LEN(AG79)-1))),
                     IF(RIGHT(AG79, 1) = "W",Business_Day($B$3 + 7 * INT(LEFT(AG79, LEN(AG79)-1)), "modified_following"),
                     IF(RIGHT(AG79, 1) = "M",Business_Day(EDATE($B$3,  INT(LEFT(AG79, LEN(AG79)-1))), "modified_following"),
                     IF(RIGHT(AG79, 1) = "Y",Business_Day(EDATE($B$3,  12 * INT(LEFT(AG79, LEN(AG79)-1))), "modified_following"),IF(RIGHT(AG79, 1) = "Q",Business_Day(EDATE($B$3,  3*INT(LEFT(AG79, LEN(AG79)-1))), "modified_following"),
                    Business_Day(EDATE($B$3,  12 * INT(LEFT(AG79, FIND("Y", AG79)-1)) + INT(RIGHT(AG79, LEN(AG79) - FIND("Y", AG79)))), "modified_following") ))))), "")</f>
        <v>51865</v>
      </c>
      <c r="AI79" s="50" t="s">
        <v>1826</v>
      </c>
      <c r="AJ79" s="50" t="s">
        <v>1827</v>
      </c>
      <c r="AK79" s="46">
        <f>_xll.BDH(AI79,$B$4,$B$3,$B$3)</f>
        <v>2.6278199999999998</v>
      </c>
      <c r="AL79" s="46">
        <f>_xll.BDH(AJ79,$B$4,$B$3,$B$3)</f>
        <v>0.52057500000000001</v>
      </c>
      <c r="AM79" s="52">
        <f>DF_ZC2(Date!$E$3,AH79,AL79,"Taux actuariels","actual/actual")</f>
        <v>2.6456796062418242E-2</v>
      </c>
      <c r="BZ79" s="58" t="e">
        <v>#N/A</v>
      </c>
      <c r="CA79" t="e">
        <v>#N/A</v>
      </c>
    </row>
    <row r="80" spans="3:79" x14ac:dyDescent="0.25">
      <c r="C80" s="46"/>
      <c r="D80" s="46"/>
      <c r="E80" s="46"/>
      <c r="F80" s="47"/>
      <c r="G80" s="47"/>
      <c r="H80" s="47"/>
      <c r="I80" s="48"/>
      <c r="J80" s="48"/>
      <c r="K80" s="46"/>
      <c r="L80" s="49" t="s">
        <v>600</v>
      </c>
      <c r="N80" s="50" t="s">
        <v>1159</v>
      </c>
      <c r="O80" s="51">
        <f>IFERROR(IF(RIGHT(N80, 1) = "D", WORKDAY($B$3, INT(LEFT(N80, LEN(N80)-1))),
                     IF(RIGHT(N80, 1) = "W",Business_Day($B$3 + 7 * INT(LEFT(N80, LEN(N80)-1)), "modified_following"),
                     IF(RIGHT(N80, 1) = "M",Business_Day(EDATE($B$3,  INT(LEFT(N80, LEN(N80)-1))), "modified_following"),
                     IF(RIGHT(N80, 1) = "Y",Business_Day(EDATE($B$3,  12 * INT(LEFT(N80, LEN(N80)-1))), "modified_following"),IF(RIGHT(N80, 1) = "Q",Business_Day(EDATE($B$3,  3*INT(LEFT(N80, LEN(N80)-1))), "modified_following"),
                    Business_Day(EDATE($B$3,  12 * INT(LEFT(N80, FIND("Y", N80)-1)) + INT(RIGHT(N80, LEN(N80) - FIND("Y", N80)))), "modified_following") ))))), "")</f>
        <v>52230</v>
      </c>
      <c r="P80" s="50" t="s">
        <v>1828</v>
      </c>
      <c r="Q80" s="50" t="s">
        <v>1829</v>
      </c>
      <c r="R80" s="46">
        <f>_xll.BDH(P80,$B$4,$B$3,$B$3)</f>
        <v>2.2249099999999999</v>
      </c>
      <c r="S80" s="46">
        <f>_xll.BDH(Q80,$B$4,$B$3,$B$3)</f>
        <v>0.55959700000000001</v>
      </c>
      <c r="T80" s="52">
        <f>DF_ZC2(Date!$E$3,O80,S80,"Taux actuariels","actual/actual")</f>
        <v>2.2579557494346814E-2</v>
      </c>
      <c r="V80" s="46"/>
      <c r="W80" s="46"/>
      <c r="X80" s="46"/>
      <c r="Y80" s="47"/>
      <c r="Z80" s="47"/>
      <c r="AA80" s="47"/>
      <c r="AB80" s="48"/>
      <c r="AC80" s="48"/>
      <c r="AD80" s="46"/>
      <c r="AE80" s="49" t="s">
        <v>600</v>
      </c>
      <c r="AG80" s="50" t="s">
        <v>1159</v>
      </c>
      <c r="AH80" s="51">
        <f>IFERROR(IF(RIGHT(AG80, 1) = "D", WORKDAY($B$3, INT(LEFT(AG80, LEN(AG80)-1))),
                     IF(RIGHT(AG80, 1) = "W",Business_Day($B$3 + 7 * INT(LEFT(AG80, LEN(AG80)-1)), "modified_following"),
                     IF(RIGHT(AG80, 1) = "M",Business_Day(EDATE($B$3,  INT(LEFT(AG80, LEN(AG80)-1))), "modified_following"),
                     IF(RIGHT(AG80, 1) = "Y",Business_Day(EDATE($B$3,  12 * INT(LEFT(AG80, LEN(AG80)-1))), "modified_following"),IF(RIGHT(AG80, 1) = "Q",Business_Day(EDATE($B$3,  3*INT(LEFT(AG80, LEN(AG80)-1))), "modified_following"),
                    Business_Day(EDATE($B$3,  12 * INT(LEFT(AG80, FIND("Y", AG80)-1)) + INT(RIGHT(AG80, LEN(AG80) - FIND("Y", AG80)))), "modified_following") ))))), "")</f>
        <v>52230</v>
      </c>
      <c r="AI80" s="50" t="s">
        <v>1830</v>
      </c>
      <c r="AJ80" s="50" t="s">
        <v>1831</v>
      </c>
      <c r="AK80" s="46">
        <f>_xll.BDH(AI80,$B$4,$B$3,$B$3)</f>
        <v>2.63042</v>
      </c>
      <c r="AL80" s="46">
        <f>_xll.BDH(AJ80,$B$4,$B$3,$B$3)</f>
        <v>0.50685899999999995</v>
      </c>
      <c r="AM80" s="52">
        <f>DF_ZC2(Date!$E$3,AH80,AL80,"Taux actuariels","actual/actual")</f>
        <v>2.6480019666469623E-2</v>
      </c>
      <c r="BZ80" s="58" t="e">
        <v>#N/A</v>
      </c>
      <c r="CA80" t="e">
        <v>#N/A</v>
      </c>
    </row>
    <row r="81" spans="3:79" x14ac:dyDescent="0.25">
      <c r="C81" s="46"/>
      <c r="D81" s="46"/>
      <c r="E81" s="46"/>
      <c r="F81" s="47"/>
      <c r="G81" s="47"/>
      <c r="H81" s="47"/>
      <c r="I81" s="48"/>
      <c r="J81" s="48"/>
      <c r="K81" s="46"/>
      <c r="L81" s="49" t="s">
        <v>600</v>
      </c>
      <c r="N81" s="50" t="s">
        <v>1170</v>
      </c>
      <c r="O81" s="51">
        <f>IFERROR(IF(RIGHT(N81, 1) = "D", WORKDAY($B$3, INT(LEFT(N81, LEN(N81)-1))),
                     IF(RIGHT(N81, 1) = "W",Business_Day($B$3 + 7 * INT(LEFT(N81, LEN(N81)-1)), "modified_following"),
                     IF(RIGHT(N81, 1) = "M",Business_Day(EDATE($B$3,  INT(LEFT(N81, LEN(N81)-1))), "modified_following"),
                     IF(RIGHT(N81, 1) = "Y",Business_Day(EDATE($B$3,  12 * INT(LEFT(N81, LEN(N81)-1))), "modified_following"),IF(RIGHT(N81, 1) = "Q",Business_Day(EDATE($B$3,  3*INT(LEFT(N81, LEN(N81)-1))), "modified_following"),
                    Business_Day(EDATE($B$3,  12 * INT(LEFT(N81, FIND("Y", N81)-1)) + INT(RIGHT(N81, LEN(N81) - FIND("Y", N81)))), "modified_following") ))))), "")</f>
        <v>52595</v>
      </c>
      <c r="P81" s="50" t="s">
        <v>1832</v>
      </c>
      <c r="Q81" s="50" t="s">
        <v>1833</v>
      </c>
      <c r="R81" s="46">
        <f>_xll.BDH(P81,$B$4,$B$3,$B$3)</f>
        <v>2.2259000000000002</v>
      </c>
      <c r="S81" s="46">
        <f>_xll.BDH(Q81,$B$4,$B$3,$B$3)</f>
        <v>0.54713699999999998</v>
      </c>
      <c r="T81" s="52">
        <f>DF_ZC2(Date!$E$3,O81,S81,"Taux actuariels","actual/actual")</f>
        <v>2.258672470611045E-2</v>
      </c>
      <c r="V81" s="46"/>
      <c r="W81" s="46"/>
      <c r="X81" s="46"/>
      <c r="Y81" s="47"/>
      <c r="Z81" s="47"/>
      <c r="AA81" s="47"/>
      <c r="AB81" s="48"/>
      <c r="AC81" s="48"/>
      <c r="AD81" s="46"/>
      <c r="AE81" s="49" t="s">
        <v>600</v>
      </c>
      <c r="AG81" s="50" t="s">
        <v>1170</v>
      </c>
      <c r="AH81" s="51">
        <f>IFERROR(IF(RIGHT(AG81, 1) = "D", WORKDAY($B$3, INT(LEFT(AG81, LEN(AG81)-1))),
                     IF(RIGHT(AG81, 1) = "W",Business_Day($B$3 + 7 * INT(LEFT(AG81, LEN(AG81)-1)), "modified_following"),
                     IF(RIGHT(AG81, 1) = "M",Business_Day(EDATE($B$3,  INT(LEFT(AG81, LEN(AG81)-1))), "modified_following"),
                     IF(RIGHT(AG81, 1) = "Y",Business_Day(EDATE($B$3,  12 * INT(LEFT(AG81, LEN(AG81)-1))), "modified_following"),IF(RIGHT(AG81, 1) = "Q",Business_Day(EDATE($B$3,  3*INT(LEFT(AG81, LEN(AG81)-1))), "modified_following"),
                    Business_Day(EDATE($B$3,  12 * INT(LEFT(AG81, FIND("Y", AG81)-1)) + INT(RIGHT(AG81, LEN(AG81) - FIND("Y", AG81)))), "modified_following") ))))), "")</f>
        <v>52595</v>
      </c>
      <c r="AI81" s="50" t="s">
        <v>1834</v>
      </c>
      <c r="AJ81" s="50" t="s">
        <v>1835</v>
      </c>
      <c r="AK81" s="46">
        <f>_xll.BDH(AI81,$B$4,$B$3,$B$3)</f>
        <v>2.63239</v>
      </c>
      <c r="AL81" s="46">
        <f>_xll.BDH(AJ81,$B$4,$B$3,$B$3)</f>
        <v>0.49356100000000003</v>
      </c>
      <c r="AM81" s="52">
        <f>DF_ZC2(Date!$E$3,AH81,AL81,"Taux actuariels","actual/actual")</f>
        <v>2.6497162321163836E-2</v>
      </c>
      <c r="BZ81" s="58" t="e">
        <v>#N/A</v>
      </c>
      <c r="CA81" t="e">
        <v>#N/A</v>
      </c>
    </row>
    <row r="82" spans="3:79" x14ac:dyDescent="0.25">
      <c r="C82" s="46"/>
      <c r="D82" s="46"/>
      <c r="E82" s="46"/>
      <c r="F82" s="47"/>
      <c r="G82" s="47"/>
      <c r="H82" s="47"/>
      <c r="I82" s="48"/>
      <c r="J82" s="48"/>
      <c r="K82" s="46"/>
      <c r="L82" s="49" t="s">
        <v>600</v>
      </c>
      <c r="N82" s="50" t="s">
        <v>1181</v>
      </c>
      <c r="O82" s="51">
        <f>IFERROR(IF(RIGHT(N82, 1) = "D", WORKDAY($B$3, INT(LEFT(N82, LEN(N82)-1))),
                     IF(RIGHT(N82, 1) = "W",Business_Day($B$3 + 7 * INT(LEFT(N82, LEN(N82)-1)), "modified_following"),
                     IF(RIGHT(N82, 1) = "M",Business_Day(EDATE($B$3,  INT(LEFT(N82, LEN(N82)-1))), "modified_following"),
                     IF(RIGHT(N82, 1) = "Y",Business_Day(EDATE($B$3,  12 * INT(LEFT(N82, LEN(N82)-1))), "modified_following"),IF(RIGHT(N82, 1) = "Q",Business_Day(EDATE($B$3,  3*INT(LEFT(N82, LEN(N82)-1))), "modified_following"),
                    Business_Day(EDATE($B$3,  12 * INT(LEFT(N82, FIND("Y", N82)-1)) + INT(RIGHT(N82, LEN(N82) - FIND("Y", N82)))), "modified_following") ))))), "")</f>
        <v>52961</v>
      </c>
      <c r="P82" s="50" t="s">
        <v>1836</v>
      </c>
      <c r="Q82" s="50" t="s">
        <v>1837</v>
      </c>
      <c r="R82" s="46">
        <f>_xll.BDH(P82,$B$4,$B$3,$B$3)</f>
        <v>2.22654</v>
      </c>
      <c r="S82" s="46">
        <f>_xll.BDH(Q82,$B$4,$B$3,$B$3)</f>
        <v>0.53493199999999996</v>
      </c>
      <c r="T82" s="52">
        <f>DF_ZC2(Date!$E$3,O82,S82,"Taux actuariels","actual/actual")</f>
        <v>2.2594899443985961E-2</v>
      </c>
      <c r="V82" s="46"/>
      <c r="W82" s="46"/>
      <c r="X82" s="46"/>
      <c r="Y82" s="47"/>
      <c r="Z82" s="47"/>
      <c r="AA82" s="47"/>
      <c r="AB82" s="48"/>
      <c r="AC82" s="48"/>
      <c r="AD82" s="46"/>
      <c r="AE82" s="49" t="s">
        <v>600</v>
      </c>
      <c r="AG82" s="50" t="s">
        <v>1181</v>
      </c>
      <c r="AH82" s="51">
        <f>IFERROR(IF(RIGHT(AG82, 1) = "D", WORKDAY($B$3, INT(LEFT(AG82, LEN(AG82)-1))),
                     IF(RIGHT(AG82, 1) = "W",Business_Day($B$3 + 7 * INT(LEFT(AG82, LEN(AG82)-1)), "modified_following"),
                     IF(RIGHT(AG82, 1) = "M",Business_Day(EDATE($B$3,  INT(LEFT(AG82, LEN(AG82)-1))), "modified_following"),
                     IF(RIGHT(AG82, 1) = "Y",Business_Day(EDATE($B$3,  12 * INT(LEFT(AG82, LEN(AG82)-1))), "modified_following"),IF(RIGHT(AG82, 1) = "Q",Business_Day(EDATE($B$3,  3*INT(LEFT(AG82, LEN(AG82)-1))), "modified_following"),
                    Business_Day(EDATE($B$3,  12 * INT(LEFT(AG82, FIND("Y", AG82)-1)) + INT(RIGHT(AG82, LEN(AG82) - FIND("Y", AG82)))), "modified_following") ))))), "")</f>
        <v>52961</v>
      </c>
      <c r="AI82" s="50" t="s">
        <v>1838</v>
      </c>
      <c r="AJ82" s="50" t="s">
        <v>1839</v>
      </c>
      <c r="AK82" s="46">
        <f>_xll.BDH(AI82,$B$4,$B$3,$B$3)</f>
        <v>2.6340300000000001</v>
      </c>
      <c r="AL82" s="46">
        <f>_xll.BDH(AJ82,$B$4,$B$3,$B$3)</f>
        <v>0.480603</v>
      </c>
      <c r="AM82" s="52">
        <f>DF_ZC2(Date!$E$3,AH82,AL82,"Taux actuariels","actual/actual")</f>
        <v>2.6513744345947998E-2</v>
      </c>
      <c r="BZ82" s="58" t="e">
        <v>#N/A</v>
      </c>
      <c r="CA82" t="e">
        <v>#N/A</v>
      </c>
    </row>
    <row r="83" spans="3:79" x14ac:dyDescent="0.25">
      <c r="C83" s="46"/>
      <c r="D83" s="46"/>
      <c r="E83" s="46"/>
      <c r="F83" s="47"/>
      <c r="G83" s="47"/>
      <c r="H83" s="47"/>
      <c r="I83" s="48"/>
      <c r="J83" s="48"/>
      <c r="K83" s="46"/>
      <c r="L83" s="49" t="s">
        <v>600</v>
      </c>
      <c r="N83" s="50" t="s">
        <v>1192</v>
      </c>
      <c r="O83" s="51">
        <f>IFERROR(IF(RIGHT(N83, 1) = "D", WORKDAY($B$3, INT(LEFT(N83, LEN(N83)-1))),
                     IF(RIGHT(N83, 1) = "W",Business_Day($B$3 + 7 * INT(LEFT(N83, LEN(N83)-1)), "modified_following"),
                     IF(RIGHT(N83, 1) = "M",Business_Day(EDATE($B$3,  INT(LEFT(N83, LEN(N83)-1))), "modified_following"),
                     IF(RIGHT(N83, 1) = "Y",Business_Day(EDATE($B$3,  12 * INT(LEFT(N83, LEN(N83)-1))), "modified_following"),IF(RIGHT(N83, 1) = "Q",Business_Day(EDATE($B$3,  3*INT(LEFT(N83, LEN(N83)-1))), "modified_following"),
                    Business_Day(EDATE($B$3,  12 * INT(LEFT(N83, FIND("Y", N83)-1)) + INT(RIGHT(N83, LEN(N83) - FIND("Y", N83)))), "modified_following") ))))), "")</f>
        <v>53325</v>
      </c>
      <c r="P83" s="50" t="s">
        <v>1840</v>
      </c>
      <c r="Q83" s="50" t="s">
        <v>1841</v>
      </c>
      <c r="R83" s="46">
        <f>_xll.BDH(P83,$B$4,$B$3,$B$3)</f>
        <v>2.2271399999999999</v>
      </c>
      <c r="S83" s="46">
        <f>_xll.BDH(Q83,$B$4,$B$3,$B$3)</f>
        <v>0.52301299999999995</v>
      </c>
      <c r="T83" s="52">
        <f>DF_ZC2(Date!$E$3,O83,S83,"Taux actuariels","actual/actual")</f>
        <v>2.2603766899069955E-2</v>
      </c>
      <c r="V83" s="46"/>
      <c r="W83" s="46"/>
      <c r="X83" s="46"/>
      <c r="Y83" s="47"/>
      <c r="Z83" s="47"/>
      <c r="AA83" s="47"/>
      <c r="AB83" s="48"/>
      <c r="AC83" s="48"/>
      <c r="AD83" s="46"/>
      <c r="AE83" s="49" t="s">
        <v>600</v>
      </c>
      <c r="AG83" s="50" t="s">
        <v>1192</v>
      </c>
      <c r="AH83" s="51">
        <f>IFERROR(IF(RIGHT(AG83, 1) = "D", WORKDAY($B$3, INT(LEFT(AG83, LEN(AG83)-1))),
                     IF(RIGHT(AG83, 1) = "W",Business_Day($B$3 + 7 * INT(LEFT(AG83, LEN(AG83)-1)), "modified_following"),
                     IF(RIGHT(AG83, 1) = "M",Business_Day(EDATE($B$3,  INT(LEFT(AG83, LEN(AG83)-1))), "modified_following"),
                     IF(RIGHT(AG83, 1) = "Y",Business_Day(EDATE($B$3,  12 * INT(LEFT(AG83, LEN(AG83)-1))), "modified_following"),IF(RIGHT(AG83, 1) = "Q",Business_Day(EDATE($B$3,  3*INT(LEFT(AG83, LEN(AG83)-1))), "modified_following"),
                    Business_Day(EDATE($B$3,  12 * INT(LEFT(AG83, FIND("Y", AG83)-1)) + INT(RIGHT(AG83, LEN(AG83) - FIND("Y", AG83)))), "modified_following") ))))), "")</f>
        <v>53325</v>
      </c>
      <c r="AI83" s="50" t="s">
        <v>1842</v>
      </c>
      <c r="AJ83" s="50" t="s">
        <v>1843</v>
      </c>
      <c r="AK83" s="46">
        <f>_xll.BDH(AI83,$B$4,$B$3,$B$3)</f>
        <v>2.6348400000000001</v>
      </c>
      <c r="AL83" s="46">
        <f>_xll.BDH(AJ83,$B$4,$B$3,$B$3)</f>
        <v>0.468082</v>
      </c>
      <c r="AM83" s="52">
        <f>DF_ZC2(Date!$E$3,AH83,AL83,"Taux actuariels","actual/actual")</f>
        <v>2.6524428599719485E-2</v>
      </c>
      <c r="BZ83" s="58" t="e">
        <v>#N/A</v>
      </c>
      <c r="CA83" t="e">
        <v>#N/A</v>
      </c>
    </row>
    <row r="84" spans="3:79" x14ac:dyDescent="0.25">
      <c r="C84" s="46"/>
      <c r="D84" s="46"/>
      <c r="E84" s="46"/>
      <c r="F84" s="47"/>
      <c r="G84" s="47"/>
      <c r="H84" s="47"/>
      <c r="I84" s="48"/>
      <c r="J84" s="48"/>
      <c r="K84" s="46"/>
      <c r="L84" s="49" t="s">
        <v>600</v>
      </c>
      <c r="N84" s="50" t="s">
        <v>1203</v>
      </c>
      <c r="O84" s="51">
        <f>IFERROR(IF(RIGHT(N84, 1) = "D", WORKDAY($B$3, INT(LEFT(N84, LEN(N84)-1))),
                     IF(RIGHT(N84, 1) = "W",Business_Day($B$3 + 7 * INT(LEFT(N84, LEN(N84)-1)), "modified_following"),
                     IF(RIGHT(N84, 1) = "M",Business_Day(EDATE($B$3,  INT(LEFT(N84, LEN(N84)-1))), "modified_following"),
                     IF(RIGHT(N84, 1) = "Y",Business_Day(EDATE($B$3,  12 * INT(LEFT(N84, LEN(N84)-1))), "modified_following"),IF(RIGHT(N84, 1) = "Q",Business_Day(EDATE($B$3,  3*INT(LEFT(N84, LEN(N84)-1))), "modified_following"),
                    Business_Day(EDATE($B$3,  12 * INT(LEFT(N84, FIND("Y", N84)-1)) + INT(RIGHT(N84, LEN(N84) - FIND("Y", N84)))), "modified_following") ))))), "")</f>
        <v>53692</v>
      </c>
      <c r="P84" s="50" t="s">
        <v>1844</v>
      </c>
      <c r="Q84" s="50" t="s">
        <v>1845</v>
      </c>
      <c r="R84" s="46">
        <f>_xll.BDH(P84,$B$4,$B$3,$B$3)</f>
        <v>2.22709</v>
      </c>
      <c r="S84" s="46">
        <f>_xll.BDH(Q84,$B$4,$B$3,$B$3)</f>
        <v>0.51146899999999995</v>
      </c>
      <c r="T84" s="52">
        <f>DF_ZC2(Date!$E$3,O84,S84,"Taux actuariels","actual/actual")</f>
        <v>2.259847638553758E-2</v>
      </c>
      <c r="V84" s="46"/>
      <c r="W84" s="46"/>
      <c r="X84" s="46"/>
      <c r="Y84" s="47"/>
      <c r="Z84" s="47"/>
      <c r="AA84" s="47"/>
      <c r="AB84" s="48"/>
      <c r="AC84" s="48"/>
      <c r="AD84" s="46"/>
      <c r="AE84" s="49" t="s">
        <v>600</v>
      </c>
      <c r="AG84" s="50" t="s">
        <v>1203</v>
      </c>
      <c r="AH84" s="51">
        <f>IFERROR(IF(RIGHT(AG84, 1) = "D", WORKDAY($B$3, INT(LEFT(AG84, LEN(AG84)-1))),
                     IF(RIGHT(AG84, 1) = "W",Business_Day($B$3 + 7 * INT(LEFT(AG84, LEN(AG84)-1)), "modified_following"),
                     IF(RIGHT(AG84, 1) = "M",Business_Day(EDATE($B$3,  INT(LEFT(AG84, LEN(AG84)-1))), "modified_following"),
                     IF(RIGHT(AG84, 1) = "Y",Business_Day(EDATE($B$3,  12 * INT(LEFT(AG84, LEN(AG84)-1))), "modified_following"),IF(RIGHT(AG84, 1) = "Q",Business_Day(EDATE($B$3,  3*INT(LEFT(AG84, LEN(AG84)-1))), "modified_following"),
                    Business_Day(EDATE($B$3,  12 * INT(LEFT(AG84, FIND("Y", AG84)-1)) + INT(RIGHT(AG84, LEN(AG84) - FIND("Y", AG84)))), "modified_following") ))))), "")</f>
        <v>53692</v>
      </c>
      <c r="AI84" s="50" t="s">
        <v>1846</v>
      </c>
      <c r="AJ84" s="50" t="s">
        <v>1847</v>
      </c>
      <c r="AK84" s="46">
        <f>_xll.BDH(AI84,$B$4,$B$3,$B$3)</f>
        <v>2.6351100000000001</v>
      </c>
      <c r="AL84" s="46">
        <f>_xll.BDH(AJ84,$B$4,$B$3,$B$3)</f>
        <v>0.45595200000000002</v>
      </c>
      <c r="AM84" s="52">
        <f>DF_ZC2(Date!$E$3,AH84,AL84,"Taux actuariels","actual/actual")</f>
        <v>2.6522162004250394E-2</v>
      </c>
      <c r="BZ84" s="58" t="e">
        <v>#N/A</v>
      </c>
      <c r="CA84" t="e">
        <v>#N/A</v>
      </c>
    </row>
    <row r="85" spans="3:79" x14ac:dyDescent="0.25">
      <c r="C85" s="46"/>
      <c r="D85" s="46"/>
      <c r="E85" s="46"/>
      <c r="F85" s="47"/>
      <c r="G85" s="47"/>
      <c r="H85" s="47"/>
      <c r="I85" s="48"/>
      <c r="J85" s="48"/>
      <c r="K85" s="46"/>
      <c r="L85" s="49" t="s">
        <v>600</v>
      </c>
      <c r="N85" s="50" t="s">
        <v>1214</v>
      </c>
      <c r="O85" s="51">
        <f>IFERROR(IF(RIGHT(N85, 1) = "D", WORKDAY($B$3, INT(LEFT(N85, LEN(N85)-1))),
                     IF(RIGHT(N85, 1) = "W",Business_Day($B$3 + 7 * INT(LEFT(N85, LEN(N85)-1)), "modified_following"),
                     IF(RIGHT(N85, 1) = "M",Business_Day(EDATE($B$3,  INT(LEFT(N85, LEN(N85)-1))), "modified_following"),
                     IF(RIGHT(N85, 1) = "Y",Business_Day(EDATE($B$3,  12 * INT(LEFT(N85, LEN(N85)-1))), "modified_following"),IF(RIGHT(N85, 1) = "Q",Business_Day(EDATE($B$3,  3*INT(LEFT(N85, LEN(N85)-1))), "modified_following"),
                    Business_Day(EDATE($B$3,  12 * INT(LEFT(N85, FIND("Y", N85)-1)) + INT(RIGHT(N85, LEN(N85) - FIND("Y", N85)))), "modified_following") ))))), "")</f>
        <v>54056</v>
      </c>
      <c r="P85" s="50" t="s">
        <v>1848</v>
      </c>
      <c r="Q85" s="50" t="s">
        <v>1849</v>
      </c>
      <c r="R85" s="46">
        <f>_xll.BDH(P85,$B$4,$B$3,$B$3)</f>
        <v>2.2239900000000001</v>
      </c>
      <c r="S85" s="46">
        <f>_xll.BDH(Q85,$B$4,$B$3,$B$3)</f>
        <v>0.50060499999999997</v>
      </c>
      <c r="T85" s="52">
        <f>DF_ZC2(Date!$E$3,O85,S85,"Taux actuariels","actual/actual")</f>
        <v>2.2571556697702944E-2</v>
      </c>
      <c r="V85" s="46"/>
      <c r="W85" s="46"/>
      <c r="X85" s="46"/>
      <c r="Y85" s="47"/>
      <c r="Z85" s="47"/>
      <c r="AA85" s="47"/>
      <c r="AB85" s="48"/>
      <c r="AC85" s="48"/>
      <c r="AD85" s="46"/>
      <c r="AE85" s="49" t="s">
        <v>600</v>
      </c>
      <c r="AG85" s="50" t="s">
        <v>1214</v>
      </c>
      <c r="AH85" s="51">
        <f>IFERROR(IF(RIGHT(AG85, 1) = "D", WORKDAY($B$3, INT(LEFT(AG85, LEN(AG85)-1))),
                     IF(RIGHT(AG85, 1) = "W",Business_Day($B$3 + 7 * INT(LEFT(AG85, LEN(AG85)-1)), "modified_following"),
                     IF(RIGHT(AG85, 1) = "M",Business_Day(EDATE($B$3,  INT(LEFT(AG85, LEN(AG85)-1))), "modified_following"),
                     IF(RIGHT(AG85, 1) = "Y",Business_Day(EDATE($B$3,  12 * INT(LEFT(AG85, LEN(AG85)-1))), "modified_following"),IF(RIGHT(AG85, 1) = "Q",Business_Day(EDATE($B$3,  3*INT(LEFT(AG85, LEN(AG85)-1))), "modified_following"),
                    Business_Day(EDATE($B$3,  12 * INT(LEFT(AG85, FIND("Y", AG85)-1)) + INT(RIGHT(AG85, LEN(AG85) - FIND("Y", AG85)))), "modified_following") ))))), "")</f>
        <v>54056</v>
      </c>
      <c r="AI85" s="50" t="s">
        <v>1850</v>
      </c>
      <c r="AJ85" s="50" t="s">
        <v>1851</v>
      </c>
      <c r="AK85" s="46">
        <f>_xll.BDH(AI85,$B$4,$B$3,$B$3)</f>
        <v>2.6322999999999999</v>
      </c>
      <c r="AL85" s="46">
        <f>_xll.BDH(AJ85,$B$4,$B$3,$B$3)</f>
        <v>0.44448700000000002</v>
      </c>
      <c r="AM85" s="52">
        <f>DF_ZC2(Date!$E$3,AH85,AL85,"Taux actuariels","actual/actual")</f>
        <v>2.6501032480819697E-2</v>
      </c>
      <c r="BZ85" s="58" t="e">
        <v>#N/A</v>
      </c>
      <c r="CA85" t="e">
        <v>#N/A</v>
      </c>
    </row>
    <row r="86" spans="3:79" x14ac:dyDescent="0.25">
      <c r="C86" s="46"/>
      <c r="D86" s="46"/>
      <c r="E86" s="46"/>
      <c r="F86" s="47"/>
      <c r="G86" s="47"/>
      <c r="H86" s="47"/>
      <c r="I86" s="48"/>
      <c r="J86" s="48"/>
      <c r="K86" s="46"/>
      <c r="L86" s="49" t="s">
        <v>600</v>
      </c>
      <c r="N86" s="50" t="s">
        <v>1225</v>
      </c>
      <c r="O86" s="51">
        <f>IFERROR(IF(RIGHT(N86, 1) = "D", WORKDAY($B$3, INT(LEFT(N86, LEN(N86)-1))),
                     IF(RIGHT(N86, 1) = "W",Business_Day($B$3 + 7 * INT(LEFT(N86, LEN(N86)-1)), "modified_following"),
                     IF(RIGHT(N86, 1) = "M",Business_Day(EDATE($B$3,  INT(LEFT(N86, LEN(N86)-1))), "modified_following"),
                     IF(RIGHT(N86, 1) = "Y",Business_Day(EDATE($B$3,  12 * INT(LEFT(N86, LEN(N86)-1))), "modified_following"),IF(RIGHT(N86, 1) = "Q",Business_Day(EDATE($B$3,  3*INT(LEFT(N86, LEN(N86)-1))), "modified_following"),
                    Business_Day(EDATE($B$3,  12 * INT(LEFT(N86, FIND("Y", N86)-1)) + INT(RIGHT(N86, LEN(N86) - FIND("Y", N86)))), "modified_following") ))))), "")</f>
        <v>54422</v>
      </c>
      <c r="P86" s="50" t="s">
        <v>1852</v>
      </c>
      <c r="Q86" s="50" t="s">
        <v>1853</v>
      </c>
      <c r="R86" s="46">
        <f>_xll.BDH(P86,$B$4,$B$3,$B$3)</f>
        <v>2.2210100000000002</v>
      </c>
      <c r="S86" s="46">
        <f>_xll.BDH(Q86,$B$4,$B$3,$B$3)</f>
        <v>0.49005799999999999</v>
      </c>
      <c r="T86" s="52">
        <f>DF_ZC2(Date!$E$3,O86,S86,"Taux actuariels","actual/actual")</f>
        <v>2.2538729250881628E-2</v>
      </c>
      <c r="V86" s="46"/>
      <c r="W86" s="46"/>
      <c r="X86" s="46"/>
      <c r="Y86" s="47"/>
      <c r="Z86" s="47"/>
      <c r="AA86" s="47"/>
      <c r="AB86" s="48"/>
      <c r="AC86" s="48"/>
      <c r="AD86" s="46"/>
      <c r="AE86" s="49" t="s">
        <v>600</v>
      </c>
      <c r="AG86" s="50" t="s">
        <v>1225</v>
      </c>
      <c r="AH86" s="51">
        <f>IFERROR(IF(RIGHT(AG86, 1) = "D", WORKDAY($B$3, INT(LEFT(AG86, LEN(AG86)-1))),
                     IF(RIGHT(AG86, 1) = "W",Business_Day($B$3 + 7 * INT(LEFT(AG86, LEN(AG86)-1)), "modified_following"),
                     IF(RIGHT(AG86, 1) = "M",Business_Day(EDATE($B$3,  INT(LEFT(AG86, LEN(AG86)-1))), "modified_following"),
                     IF(RIGHT(AG86, 1) = "Y",Business_Day(EDATE($B$3,  12 * INT(LEFT(AG86, LEN(AG86)-1))), "modified_following"),IF(RIGHT(AG86, 1) = "Q",Business_Day(EDATE($B$3,  3*INT(LEFT(AG86, LEN(AG86)-1))), "modified_following"),
                    Business_Day(EDATE($B$3,  12 * INT(LEFT(AG86, FIND("Y", AG86)-1)) + INT(RIGHT(AG86, LEN(AG86) - FIND("Y", AG86)))), "modified_following") ))))), "")</f>
        <v>54422</v>
      </c>
      <c r="AI86" s="50" t="s">
        <v>1854</v>
      </c>
      <c r="AJ86" s="50" t="s">
        <v>1855</v>
      </c>
      <c r="AK86" s="46">
        <f>_xll.BDH(AI86,$B$4,$B$3,$B$3)</f>
        <v>2.62941</v>
      </c>
      <c r="AL86" s="46">
        <f>_xll.BDH(AJ86,$B$4,$B$3,$B$3)</f>
        <v>0.433473</v>
      </c>
      <c r="AM86" s="52">
        <f>DF_ZC2(Date!$E$3,AH86,AL86,"Taux actuariels","actual/actual")</f>
        <v>2.6466867975403874E-2</v>
      </c>
      <c r="BZ86" s="58" t="e">
        <v>#N/A</v>
      </c>
      <c r="CA86" t="e">
        <v>#N/A</v>
      </c>
    </row>
    <row r="87" spans="3:79" x14ac:dyDescent="0.25">
      <c r="C87" s="46"/>
      <c r="D87" s="46"/>
      <c r="E87" s="46"/>
      <c r="F87" s="47"/>
      <c r="G87" s="47"/>
      <c r="H87" s="47"/>
      <c r="I87" s="48"/>
      <c r="J87" s="48"/>
      <c r="K87" s="46"/>
      <c r="L87" s="49" t="s">
        <v>600</v>
      </c>
      <c r="N87" s="50" t="s">
        <v>1236</v>
      </c>
      <c r="O87" s="51">
        <f>IFERROR(IF(RIGHT(N87, 1) = "D", WORKDAY($B$3, INT(LEFT(N87, LEN(N87)-1))),
                     IF(RIGHT(N87, 1) = "W",Business_Day($B$3 + 7 * INT(LEFT(N87, LEN(N87)-1)), "modified_following"),
                     IF(RIGHT(N87, 1) = "M",Business_Day(EDATE($B$3,  INT(LEFT(N87, LEN(N87)-1))), "modified_following"),
                     IF(RIGHT(N87, 1) = "Y",Business_Day(EDATE($B$3,  12 * INT(LEFT(N87, LEN(N87)-1))), "modified_following"),IF(RIGHT(N87, 1) = "Q",Business_Day(EDATE($B$3,  3*INT(LEFT(N87, LEN(N87)-1))), "modified_following"),
                    Business_Day(EDATE($B$3,  12 * INT(LEFT(N87, FIND("Y", N87)-1)) + INT(RIGHT(N87, LEN(N87) - FIND("Y", N87)))), "modified_following") ))))), "")</f>
        <v>54787</v>
      </c>
      <c r="P87" s="50" t="s">
        <v>1856</v>
      </c>
      <c r="Q87" s="50" t="s">
        <v>1857</v>
      </c>
      <c r="R87" s="46">
        <f>_xll.BDH(P87,$B$4,$B$3,$B$3)</f>
        <v>2.2178499999999999</v>
      </c>
      <c r="S87" s="46">
        <f>_xll.BDH(Q87,$B$4,$B$3,$B$3)</f>
        <v>0.47976099999999999</v>
      </c>
      <c r="T87" s="52">
        <f>DF_ZC2(Date!$E$3,O87,S87,"Taux actuariels","actual/actual")</f>
        <v>2.2506118103890138E-2</v>
      </c>
      <c r="V87" s="46"/>
      <c r="W87" s="46"/>
      <c r="X87" s="46"/>
      <c r="Y87" s="47"/>
      <c r="Z87" s="47"/>
      <c r="AA87" s="47"/>
      <c r="AB87" s="48"/>
      <c r="AC87" s="48"/>
      <c r="AD87" s="46"/>
      <c r="AE87" s="49" t="s">
        <v>600</v>
      </c>
      <c r="AG87" s="50" t="s">
        <v>1236</v>
      </c>
      <c r="AH87" s="51">
        <f>IFERROR(IF(RIGHT(AG87, 1) = "D", WORKDAY($B$3, INT(LEFT(AG87, LEN(AG87)-1))),
                     IF(RIGHT(AG87, 1) = "W",Business_Day($B$3 + 7 * INT(LEFT(AG87, LEN(AG87)-1)), "modified_following"),
                     IF(RIGHT(AG87, 1) = "M",Business_Day(EDATE($B$3,  INT(LEFT(AG87, LEN(AG87)-1))), "modified_following"),
                     IF(RIGHT(AG87, 1) = "Y",Business_Day(EDATE($B$3,  12 * INT(LEFT(AG87, LEN(AG87)-1))), "modified_following"),IF(RIGHT(AG87, 1) = "Q",Business_Day(EDATE($B$3,  3*INT(LEFT(AG87, LEN(AG87)-1))), "modified_following"),
                    Business_Day(EDATE($B$3,  12 * INT(LEFT(AG87, FIND("Y", AG87)-1)) + INT(RIGHT(AG87, LEN(AG87) - FIND("Y", AG87)))), "modified_following") ))))), "")</f>
        <v>54787</v>
      </c>
      <c r="AI87" s="50" t="s">
        <v>1858</v>
      </c>
      <c r="AJ87" s="50" t="s">
        <v>1859</v>
      </c>
      <c r="AK87" s="46">
        <f>_xll.BDH(AI87,$B$4,$B$3,$B$3)</f>
        <v>2.6259399999999999</v>
      </c>
      <c r="AL87" s="46">
        <f>_xll.BDH(AJ87,$B$4,$B$3,$B$3)</f>
        <v>0.42277300000000001</v>
      </c>
      <c r="AM87" s="52">
        <f>DF_ZC2(Date!$E$3,AH87,AL87,"Taux actuariels","actual/actual")</f>
        <v>2.6431776748686131E-2</v>
      </c>
      <c r="BZ87" s="58" t="e">
        <v>#N/A</v>
      </c>
      <c r="CA87" t="e">
        <v>#N/A</v>
      </c>
    </row>
    <row r="88" spans="3:79" x14ac:dyDescent="0.25">
      <c r="C88" s="46"/>
      <c r="D88" s="46"/>
      <c r="E88" s="46"/>
      <c r="F88" s="47"/>
      <c r="G88" s="47"/>
      <c r="H88" s="47"/>
      <c r="I88" s="48"/>
      <c r="J88" s="48"/>
      <c r="K88" s="46"/>
      <c r="L88" s="49" t="s">
        <v>600</v>
      </c>
      <c r="N88" s="50" t="s">
        <v>1247</v>
      </c>
      <c r="O88" s="51">
        <f>IFERROR(IF(RIGHT(N88, 1) = "D", WORKDAY($B$3, INT(LEFT(N88, LEN(N88)-1))),
                     IF(RIGHT(N88, 1) = "W",Business_Day($B$3 + 7 * INT(LEFT(N88, LEN(N88)-1)), "modified_following"),
                     IF(RIGHT(N88, 1) = "M",Business_Day(EDATE($B$3,  INT(LEFT(N88, LEN(N88)-1))), "modified_following"),
                     IF(RIGHT(N88, 1) = "Y",Business_Day(EDATE($B$3,  12 * INT(LEFT(N88, LEN(N88)-1))), "modified_following"),IF(RIGHT(N88, 1) = "Q",Business_Day(EDATE($B$3,  3*INT(LEFT(N88, LEN(N88)-1))), "modified_following"),
                    Business_Day(EDATE($B$3,  12 * INT(LEFT(N88, FIND("Y", N88)-1)) + INT(RIGHT(N88, LEN(N88) - FIND("Y", N88)))), "modified_following") ))))), "")</f>
        <v>55152</v>
      </c>
      <c r="P88" s="50" t="s">
        <v>1860</v>
      </c>
      <c r="Q88" s="50" t="s">
        <v>1861</v>
      </c>
      <c r="R88" s="46">
        <f>_xll.BDH(P88,$B$4,$B$3,$B$3)</f>
        <v>2.2145100000000002</v>
      </c>
      <c r="S88" s="46">
        <f>_xll.BDH(Q88,$B$4,$B$3,$B$3)</f>
        <v>0.46973700000000002</v>
      </c>
      <c r="T88" s="52">
        <f>DF_ZC2(Date!$E$3,O88,S88,"Taux actuariels","actual/actual")</f>
        <v>2.2471789743094606E-2</v>
      </c>
      <c r="V88" s="46"/>
      <c r="W88" s="46"/>
      <c r="X88" s="46"/>
      <c r="Y88" s="47"/>
      <c r="Z88" s="47"/>
      <c r="AA88" s="47"/>
      <c r="AB88" s="48"/>
      <c r="AC88" s="48"/>
      <c r="AD88" s="46"/>
      <c r="AE88" s="49" t="s">
        <v>600</v>
      </c>
      <c r="AG88" s="50" t="s">
        <v>1247</v>
      </c>
      <c r="AH88" s="51">
        <f>IFERROR(IF(RIGHT(AG88, 1) = "D", WORKDAY($B$3, INT(LEFT(AG88, LEN(AG88)-1))),
                     IF(RIGHT(AG88, 1) = "W",Business_Day($B$3 + 7 * INT(LEFT(AG88, LEN(AG88)-1)), "modified_following"),
                     IF(RIGHT(AG88, 1) = "M",Business_Day(EDATE($B$3,  INT(LEFT(AG88, LEN(AG88)-1))), "modified_following"),
                     IF(RIGHT(AG88, 1) = "Y",Business_Day(EDATE($B$3,  12 * INT(LEFT(AG88, LEN(AG88)-1))), "modified_following"),IF(RIGHT(AG88, 1) = "Q",Business_Day(EDATE($B$3,  3*INT(LEFT(AG88, LEN(AG88)-1))), "modified_following"),
                    Business_Day(EDATE($B$3,  12 * INT(LEFT(AG88, FIND("Y", AG88)-1)) + INT(RIGHT(AG88, LEN(AG88) - FIND("Y", AG88)))), "modified_following") ))))), "")</f>
        <v>55152</v>
      </c>
      <c r="AI88" s="50" t="s">
        <v>1862</v>
      </c>
      <c r="AJ88" s="50" t="s">
        <v>1863</v>
      </c>
      <c r="AK88" s="46">
        <f>_xll.BDH(AI88,$B$4,$B$3,$B$3)</f>
        <v>2.6221700000000001</v>
      </c>
      <c r="AL88" s="46">
        <f>_xll.BDH(AJ88,$B$4,$B$3,$B$3)</f>
        <v>0.41240700000000002</v>
      </c>
      <c r="AM88" s="52">
        <f>DF_ZC2(Date!$E$3,AH88,AL88,"Taux actuariels","actual/actual")</f>
        <v>2.6393623550100331E-2</v>
      </c>
      <c r="BZ88" s="58" t="e">
        <v>#N/A</v>
      </c>
      <c r="CA88" t="e">
        <v>#N/A</v>
      </c>
    </row>
    <row r="89" spans="3:79" x14ac:dyDescent="0.25">
      <c r="C89" s="46"/>
      <c r="D89" s="46"/>
      <c r="E89" s="46"/>
      <c r="F89" s="47"/>
      <c r="G89" s="47"/>
      <c r="H89" s="47"/>
      <c r="I89" s="48"/>
      <c r="J89" s="48"/>
      <c r="K89" s="46"/>
      <c r="L89" s="49" t="s">
        <v>600</v>
      </c>
      <c r="N89" s="50" t="s">
        <v>1258</v>
      </c>
      <c r="O89" s="51">
        <f>IFERROR(IF(RIGHT(N89, 1) = "D", WORKDAY($B$3, INT(LEFT(N89, LEN(N89)-1))),
                     IF(RIGHT(N89, 1) = "W",Business_Day($B$3 + 7 * INT(LEFT(N89, LEN(N89)-1)), "modified_following"),
                     IF(RIGHT(N89, 1) = "M",Business_Day(EDATE($B$3,  INT(LEFT(N89, LEN(N89)-1))), "modified_following"),
                     IF(RIGHT(N89, 1) = "Y",Business_Day(EDATE($B$3,  12 * INT(LEFT(N89, LEN(N89)-1))), "modified_following"),IF(RIGHT(N89, 1) = "Q",Business_Day(EDATE($B$3,  3*INT(LEFT(N89, LEN(N89)-1))), "modified_following"),
                    Business_Day(EDATE($B$3,  12 * INT(LEFT(N89, FIND("Y", N89)-1)) + INT(RIGHT(N89, LEN(N89) - FIND("Y", N89)))), "modified_following") ))))), "")</f>
        <v>55516</v>
      </c>
      <c r="P89" s="50" t="s">
        <v>1864</v>
      </c>
      <c r="Q89" s="50" t="s">
        <v>1865</v>
      </c>
      <c r="R89" s="46">
        <f>_xll.BDH(P89,$B$4,$B$3,$B$3)</f>
        <v>2.2112400000000001</v>
      </c>
      <c r="S89" s="46">
        <f>_xll.BDH(Q89,$B$4,$B$3,$B$3)</f>
        <v>0.45992499999999997</v>
      </c>
      <c r="T89" s="52">
        <f>DF_ZC2(Date!$E$3,O89,S89,"Taux actuariels","actual/actual")</f>
        <v>2.2441037583713852E-2</v>
      </c>
      <c r="V89" s="46"/>
      <c r="W89" s="46"/>
      <c r="X89" s="46"/>
      <c r="Y89" s="47"/>
      <c r="Z89" s="47"/>
      <c r="AA89" s="47"/>
      <c r="AB89" s="48"/>
      <c r="AC89" s="48"/>
      <c r="AD89" s="46"/>
      <c r="AE89" s="49" t="s">
        <v>600</v>
      </c>
      <c r="AG89" s="50" t="s">
        <v>1258</v>
      </c>
      <c r="AH89" s="51">
        <f>IFERROR(IF(RIGHT(AG89, 1) = "D", WORKDAY($B$3, INT(LEFT(AG89, LEN(AG89)-1))),
                     IF(RIGHT(AG89, 1) = "W",Business_Day($B$3 + 7 * INT(LEFT(AG89, LEN(AG89)-1)), "modified_following"),
                     IF(RIGHT(AG89, 1) = "M",Business_Day(EDATE($B$3,  INT(LEFT(AG89, LEN(AG89)-1))), "modified_following"),
                     IF(RIGHT(AG89, 1) = "Y",Business_Day(EDATE($B$3,  12 * INT(LEFT(AG89, LEN(AG89)-1))), "modified_following"),IF(RIGHT(AG89, 1) = "Q",Business_Day(EDATE($B$3,  3*INT(LEFT(AG89, LEN(AG89)-1))), "modified_following"),
                    Business_Day(EDATE($B$3,  12 * INT(LEFT(AG89, FIND("Y", AG89)-1)) + INT(RIGHT(AG89, LEN(AG89) - FIND("Y", AG89)))), "modified_following") ))))), "")</f>
        <v>55516</v>
      </c>
      <c r="AI89" s="50" t="s">
        <v>1866</v>
      </c>
      <c r="AJ89" s="50" t="s">
        <v>1867</v>
      </c>
      <c r="AK89" s="46">
        <f>_xll.BDH(AI89,$B$4,$B$3,$B$3)</f>
        <v>2.6181200000000002</v>
      </c>
      <c r="AL89" s="46">
        <f>_xll.BDH(AJ89,$B$4,$B$3,$B$3)</f>
        <v>0.40236499999999997</v>
      </c>
      <c r="AM89" s="52">
        <f>DF_ZC2(Date!$E$3,AH89,AL89,"Taux actuariels","actual/actual")</f>
        <v>2.6354651712614752E-2</v>
      </c>
      <c r="BZ89" s="58" t="e">
        <v>#N/A</v>
      </c>
      <c r="CA89" t="e">
        <v>#N/A</v>
      </c>
    </row>
    <row r="90" spans="3:79" x14ac:dyDescent="0.25">
      <c r="C90" s="46"/>
      <c r="D90" s="46"/>
      <c r="E90" s="46"/>
      <c r="F90" s="47"/>
      <c r="G90" s="47"/>
      <c r="H90" s="47"/>
      <c r="I90" s="48"/>
      <c r="J90" s="48"/>
      <c r="K90" s="46"/>
      <c r="L90" s="49" t="s">
        <v>600</v>
      </c>
      <c r="N90" s="50" t="s">
        <v>1269</v>
      </c>
      <c r="O90" s="51">
        <f>IFERROR(IF(RIGHT(N90, 1) = "D", WORKDAY($B$3, INT(LEFT(N90, LEN(N90)-1))),
                     IF(RIGHT(N90, 1) = "W",Business_Day($B$3 + 7 * INT(LEFT(N90, LEN(N90)-1)), "modified_following"),
                     IF(RIGHT(N90, 1) = "M",Business_Day(EDATE($B$3,  INT(LEFT(N90, LEN(N90)-1))), "modified_following"),
                     IF(RIGHT(N90, 1) = "Y",Business_Day(EDATE($B$3,  12 * INT(LEFT(N90, LEN(N90)-1))), "modified_following"),IF(RIGHT(N90, 1) = "Q",Business_Day(EDATE($B$3,  3*INT(LEFT(N90, LEN(N90)-1))), "modified_following"),
                    Business_Day(EDATE($B$3,  12 * INT(LEFT(N90, FIND("Y", N90)-1)) + INT(RIGHT(N90, LEN(N90) - FIND("Y", N90)))), "modified_following") ))))), "")</f>
        <v>55883</v>
      </c>
      <c r="P90" s="50" t="s">
        <v>1868</v>
      </c>
      <c r="Q90" s="50" t="s">
        <v>1869</v>
      </c>
      <c r="R90" s="46">
        <f>_xll.BDH(P90,$B$4,$B$3,$B$3)</f>
        <v>2.2073299999999998</v>
      </c>
      <c r="S90" s="46">
        <f>_xll.BDH(Q90,$B$4,$B$3,$B$3)</f>
        <v>0.450401</v>
      </c>
      <c r="T90" s="52">
        <f>DF_ZC2(Date!$E$3,O90,S90,"Taux actuariels","actual/actual")</f>
        <v>2.2403294826471187E-2</v>
      </c>
      <c r="V90" s="46"/>
      <c r="W90" s="46"/>
      <c r="X90" s="46"/>
      <c r="Y90" s="47"/>
      <c r="Z90" s="47"/>
      <c r="AA90" s="47"/>
      <c r="AB90" s="48"/>
      <c r="AC90" s="48"/>
      <c r="AD90" s="46"/>
      <c r="AE90" s="49" t="s">
        <v>600</v>
      </c>
      <c r="AG90" s="50" t="s">
        <v>1269</v>
      </c>
      <c r="AH90" s="51">
        <f>IFERROR(IF(RIGHT(AG90, 1) = "D", WORKDAY($B$3, INT(LEFT(AG90, LEN(AG90)-1))),
                     IF(RIGHT(AG90, 1) = "W",Business_Day($B$3 + 7 * INT(LEFT(AG90, LEN(AG90)-1)), "modified_following"),
                     IF(RIGHT(AG90, 1) = "M",Business_Day(EDATE($B$3,  INT(LEFT(AG90, LEN(AG90)-1))), "modified_following"),
                     IF(RIGHT(AG90, 1) = "Y",Business_Day(EDATE($B$3,  12 * INT(LEFT(AG90, LEN(AG90)-1))), "modified_following"),IF(RIGHT(AG90, 1) = "Q",Business_Day(EDATE($B$3,  3*INT(LEFT(AG90, LEN(AG90)-1))), "modified_following"),
                    Business_Day(EDATE($B$3,  12 * INT(LEFT(AG90, FIND("Y", AG90)-1)) + INT(RIGHT(AG90, LEN(AG90) - FIND("Y", AG90)))), "modified_following") ))))), "")</f>
        <v>55883</v>
      </c>
      <c r="AI90" s="50" t="s">
        <v>1870</v>
      </c>
      <c r="AJ90" s="50" t="s">
        <v>1871</v>
      </c>
      <c r="AK90" s="46">
        <f>_xll.BDH(AI90,$B$4,$B$3,$B$3)</f>
        <v>2.6139600000000001</v>
      </c>
      <c r="AL90" s="46">
        <f>_xll.BDH(AJ90,$B$4,$B$3,$B$3)</f>
        <v>0.39255699999999999</v>
      </c>
      <c r="AM90" s="52">
        <f>DF_ZC2(Date!$E$3,AH90,AL90,"Taux actuariels","actual/actual")</f>
        <v>2.6314535626051905E-2</v>
      </c>
      <c r="BZ90" s="58" t="e">
        <v>#N/A</v>
      </c>
      <c r="CA90" t="e">
        <v>#N/A</v>
      </c>
    </row>
    <row r="91" spans="3:79" x14ac:dyDescent="0.25">
      <c r="C91" s="46"/>
      <c r="D91" s="46"/>
      <c r="E91" s="46"/>
      <c r="F91" s="47"/>
      <c r="G91" s="47"/>
      <c r="H91" s="47"/>
      <c r="I91" s="48"/>
      <c r="J91" s="48"/>
      <c r="K91" s="46"/>
      <c r="L91" s="49" t="s">
        <v>600</v>
      </c>
      <c r="N91" s="50" t="s">
        <v>1280</v>
      </c>
      <c r="O91" s="51">
        <f>IFERROR(IF(RIGHT(N91, 1) = "D", WORKDAY($B$3, INT(LEFT(N91, LEN(N91)-1))),
                     IF(RIGHT(N91, 1) = "W",Business_Day($B$3 + 7 * INT(LEFT(N91, LEN(N91)-1)), "modified_following"),
                     IF(RIGHT(N91, 1) = "M",Business_Day(EDATE($B$3,  INT(LEFT(N91, LEN(N91)-1))), "modified_following"),
                     IF(RIGHT(N91, 1) = "Y",Business_Day(EDATE($B$3,  12 * INT(LEFT(N91, LEN(N91)-1))), "modified_following"),IF(RIGHT(N91, 1) = "Q",Business_Day(EDATE($B$3,  3*INT(LEFT(N91, LEN(N91)-1))), "modified_following"),
                    Business_Day(EDATE($B$3,  12 * INT(LEFT(N91, FIND("Y", N91)-1)) + INT(RIGHT(N91, LEN(N91) - FIND("Y", N91)))), "modified_following") ))))), "")</f>
        <v>56248</v>
      </c>
      <c r="P91" s="50" t="s">
        <v>1872</v>
      </c>
      <c r="Q91" s="50" t="s">
        <v>1873</v>
      </c>
      <c r="R91" s="46">
        <f>_xll.BDH(P91,$B$4,$B$3,$B$3)</f>
        <v>2.2035499999999999</v>
      </c>
      <c r="S91" s="46">
        <f>_xll.BDH(Q91,$B$4,$B$3,$B$3)</f>
        <v>0.44117800000000001</v>
      </c>
      <c r="T91" s="52">
        <f>DF_ZC2(Date!$E$3,O91,S91,"Taux actuariels","actual/actual")</f>
        <v>2.236279129233476E-2</v>
      </c>
      <c r="V91" s="46"/>
      <c r="W91" s="46"/>
      <c r="X91" s="46"/>
      <c r="Y91" s="47"/>
      <c r="Z91" s="47"/>
      <c r="AA91" s="47"/>
      <c r="AB91" s="48"/>
      <c r="AC91" s="48"/>
      <c r="AD91" s="46"/>
      <c r="AE91" s="49" t="s">
        <v>600</v>
      </c>
      <c r="AG91" s="50" t="s">
        <v>1280</v>
      </c>
      <c r="AH91" s="51">
        <f>IFERROR(IF(RIGHT(AG91, 1) = "D", WORKDAY($B$3, INT(LEFT(AG91, LEN(AG91)-1))),
                     IF(RIGHT(AG91, 1) = "W",Business_Day($B$3 + 7 * INT(LEFT(AG91, LEN(AG91)-1)), "modified_following"),
                     IF(RIGHT(AG91, 1) = "M",Business_Day(EDATE($B$3,  INT(LEFT(AG91, LEN(AG91)-1))), "modified_following"),
                     IF(RIGHT(AG91, 1) = "Y",Business_Day(EDATE($B$3,  12 * INT(LEFT(AG91, LEN(AG91)-1))), "modified_following"),IF(RIGHT(AG91, 1) = "Q",Business_Day(EDATE($B$3,  3*INT(LEFT(AG91, LEN(AG91)-1))), "modified_following"),
                    Business_Day(EDATE($B$3,  12 * INT(LEFT(AG91, FIND("Y", AG91)-1)) + INT(RIGHT(AG91, LEN(AG91) - FIND("Y", AG91)))), "modified_following") ))))), "")</f>
        <v>56248</v>
      </c>
      <c r="AI91" s="50" t="s">
        <v>1874</v>
      </c>
      <c r="AJ91" s="50" t="s">
        <v>1875</v>
      </c>
      <c r="AK91" s="46">
        <f>_xll.BDH(AI91,$B$4,$B$3,$B$3)</f>
        <v>2.6093999999999999</v>
      </c>
      <c r="AL91" s="46">
        <f>_xll.BDH(AJ91,$B$4,$B$3,$B$3)</f>
        <v>0.38315900000000003</v>
      </c>
      <c r="AM91" s="52">
        <f>DF_ZC2(Date!$E$3,AH91,AL91,"Taux actuariels","actual/actual")</f>
        <v>2.6266211951312401E-2</v>
      </c>
      <c r="BZ91" s="58" t="e">
        <v>#N/A</v>
      </c>
      <c r="CA91" t="e">
        <v>#N/A</v>
      </c>
    </row>
    <row r="92" spans="3:79" x14ac:dyDescent="0.25">
      <c r="C92" s="46"/>
      <c r="D92" s="46"/>
      <c r="E92" s="46"/>
      <c r="F92" s="47"/>
      <c r="G92" s="47"/>
      <c r="H92" s="47"/>
      <c r="I92" s="48"/>
      <c r="J92" s="48"/>
      <c r="K92" s="46"/>
      <c r="L92" s="49" t="s">
        <v>600</v>
      </c>
      <c r="N92" s="50" t="s">
        <v>1291</v>
      </c>
      <c r="O92" s="51">
        <f>IFERROR(IF(RIGHT(N92, 1) = "D", WORKDAY($B$3, INT(LEFT(N92, LEN(N92)-1))),
                     IF(RIGHT(N92, 1) = "W",Business_Day($B$3 + 7 * INT(LEFT(N92, LEN(N92)-1)), "modified_following"),
                     IF(RIGHT(N92, 1) = "M",Business_Day(EDATE($B$3,  INT(LEFT(N92, LEN(N92)-1))), "modified_following"),
                     IF(RIGHT(N92, 1) = "Y",Business_Day(EDATE($B$3,  12 * INT(LEFT(N92, LEN(N92)-1))), "modified_following"),IF(RIGHT(N92, 1) = "Q",Business_Day(EDATE($B$3,  3*INT(LEFT(N92, LEN(N92)-1))), "modified_following"),
                    Business_Day(EDATE($B$3,  12 * INT(LEFT(N92, FIND("Y", N92)-1)) + INT(RIGHT(N92, LEN(N92) - FIND("Y", N92)))), "modified_following") ))))), "")</f>
        <v>56613</v>
      </c>
      <c r="P92" s="50" t="s">
        <v>1876</v>
      </c>
      <c r="Q92" s="50" t="s">
        <v>1877</v>
      </c>
      <c r="R92" s="46">
        <f>_xll.BDH(P92,$B$4,$B$3,$B$3)</f>
        <v>2.19964</v>
      </c>
      <c r="S92" s="46">
        <f>_xll.BDH(Q92,$B$4,$B$3,$B$3)</f>
        <v>0.432199</v>
      </c>
      <c r="T92" s="52">
        <f>DF_ZC2(Date!$E$3,O92,S92,"Taux actuariels","actual/actual")</f>
        <v>2.2320979680479747E-2</v>
      </c>
      <c r="V92" s="46"/>
      <c r="W92" s="46"/>
      <c r="X92" s="46"/>
      <c r="Y92" s="47"/>
      <c r="Z92" s="47"/>
      <c r="AA92" s="47"/>
      <c r="AB92" s="48"/>
      <c r="AC92" s="48"/>
      <c r="AD92" s="46"/>
      <c r="AE92" s="49" t="s">
        <v>600</v>
      </c>
      <c r="AG92" s="50" t="s">
        <v>1291</v>
      </c>
      <c r="AH92" s="51">
        <f>IFERROR(IF(RIGHT(AG92, 1) = "D", WORKDAY($B$3, INT(LEFT(AG92, LEN(AG92)-1))),
                     IF(RIGHT(AG92, 1) = "W",Business_Day($B$3 + 7 * INT(LEFT(AG92, LEN(AG92)-1)), "modified_following"),
                     IF(RIGHT(AG92, 1) = "M",Business_Day(EDATE($B$3,  INT(LEFT(AG92, LEN(AG92)-1))), "modified_following"),
                     IF(RIGHT(AG92, 1) = "Y",Business_Day(EDATE($B$3,  12 * INT(LEFT(AG92, LEN(AG92)-1))), "modified_following"),IF(RIGHT(AG92, 1) = "Q",Business_Day(EDATE($B$3,  3*INT(LEFT(AG92, LEN(AG92)-1))), "modified_following"),
                    Business_Day(EDATE($B$3,  12 * INT(LEFT(AG92, FIND("Y", AG92)-1)) + INT(RIGHT(AG92, LEN(AG92) - FIND("Y", AG92)))), "modified_following") ))))), "")</f>
        <v>56613</v>
      </c>
      <c r="AI92" s="50" t="s">
        <v>1878</v>
      </c>
      <c r="AJ92" s="50" t="s">
        <v>1879</v>
      </c>
      <c r="AK92" s="46">
        <f>_xll.BDH(AI92,$B$4,$B$3,$B$3)</f>
        <v>2.6046</v>
      </c>
      <c r="AL92" s="46">
        <f>_xll.BDH(AJ92,$B$4,$B$3,$B$3)</f>
        <v>0.37405300000000002</v>
      </c>
      <c r="AM92" s="52">
        <f>DF_ZC2(Date!$E$3,AH92,AL92,"Taux actuariels","actual/actual")</f>
        <v>2.621558501293797E-2</v>
      </c>
      <c r="BZ92" s="58" t="e">
        <v>#N/A</v>
      </c>
      <c r="CA92" t="e">
        <v>#N/A</v>
      </c>
    </row>
    <row r="93" spans="3:79" x14ac:dyDescent="0.25">
      <c r="C93" s="46"/>
      <c r="D93" s="46"/>
      <c r="E93" s="46"/>
      <c r="F93" s="47"/>
      <c r="G93" s="47"/>
      <c r="H93" s="47"/>
      <c r="I93" s="48"/>
      <c r="J93" s="48"/>
      <c r="K93" s="46"/>
      <c r="L93" s="49" t="s">
        <v>600</v>
      </c>
      <c r="N93" s="50" t="s">
        <v>1302</v>
      </c>
      <c r="O93" s="51">
        <f>IFERROR(IF(RIGHT(N93, 1) = "D", WORKDAY($B$3, INT(LEFT(N93, LEN(N93)-1))),
                     IF(RIGHT(N93, 1) = "W",Business_Day($B$3 + 7 * INT(LEFT(N93, LEN(N93)-1)), "modified_following"),
                     IF(RIGHT(N93, 1) = "M",Business_Day(EDATE($B$3,  INT(LEFT(N93, LEN(N93)-1))), "modified_following"),
                     IF(RIGHT(N93, 1) = "Y",Business_Day(EDATE($B$3,  12 * INT(LEFT(N93, LEN(N93)-1))), "modified_following"),IF(RIGHT(N93, 1) = "Q",Business_Day(EDATE($B$3,  3*INT(LEFT(N93, LEN(N93)-1))), "modified_following"),
                    Business_Day(EDATE($B$3,  12 * INT(LEFT(N93, FIND("Y", N93)-1)) + INT(RIGHT(N93, LEN(N93) - FIND("Y", N93)))), "modified_following") ))))), "")</f>
        <v>56978</v>
      </c>
      <c r="P93" s="50" t="s">
        <v>1880</v>
      </c>
      <c r="Q93" s="50" t="s">
        <v>1881</v>
      </c>
      <c r="R93" s="46">
        <f>_xll.BDH(P93,$B$4,$B$3,$B$3)</f>
        <v>2.1955900000000002</v>
      </c>
      <c r="S93" s="46">
        <f>_xll.BDH(Q93,$B$4,$B$3,$B$3)</f>
        <v>0.42343199999999998</v>
      </c>
      <c r="T93" s="52">
        <f>DF_ZC2(Date!$E$3,O93,S93,"Taux actuariels","actual/actual")</f>
        <v>2.2279502669117157E-2</v>
      </c>
      <c r="V93" s="46"/>
      <c r="W93" s="46"/>
      <c r="X93" s="46"/>
      <c r="Y93" s="47"/>
      <c r="Z93" s="47"/>
      <c r="AA93" s="47"/>
      <c r="AB93" s="48"/>
      <c r="AC93" s="48"/>
      <c r="AD93" s="46"/>
      <c r="AE93" s="49" t="s">
        <v>600</v>
      </c>
      <c r="AG93" s="50" t="s">
        <v>1302</v>
      </c>
      <c r="AH93" s="51">
        <f>IFERROR(IF(RIGHT(AG93, 1) = "D", WORKDAY($B$3, INT(LEFT(AG93, LEN(AG93)-1))),
                     IF(RIGHT(AG93, 1) = "W",Business_Day($B$3 + 7 * INT(LEFT(AG93, LEN(AG93)-1)), "modified_following"),
                     IF(RIGHT(AG93, 1) = "M",Business_Day(EDATE($B$3,  INT(LEFT(AG93, LEN(AG93)-1))), "modified_following"),
                     IF(RIGHT(AG93, 1) = "Y",Business_Day(EDATE($B$3,  12 * INT(LEFT(AG93, LEN(AG93)-1))), "modified_following"),IF(RIGHT(AG93, 1) = "Q",Business_Day(EDATE($B$3,  3*INT(LEFT(AG93, LEN(AG93)-1))), "modified_following"),
                    Business_Day(EDATE($B$3,  12 * INT(LEFT(AG93, FIND("Y", AG93)-1)) + INT(RIGHT(AG93, LEN(AG93) - FIND("Y", AG93)))), "modified_following") ))))), "")</f>
        <v>56978</v>
      </c>
      <c r="AI93" s="50" t="s">
        <v>1882</v>
      </c>
      <c r="AJ93" s="50" t="s">
        <v>1883</v>
      </c>
      <c r="AK93" s="46">
        <f>_xll.BDH(AI93,$B$4,$B$3,$B$3)</f>
        <v>2.5995699999999999</v>
      </c>
      <c r="AL93" s="46">
        <f>_xll.BDH(AJ93,$B$4,$B$3,$B$3)</f>
        <v>0.36520399999999997</v>
      </c>
      <c r="AM93" s="52">
        <f>DF_ZC2(Date!$E$3,AH93,AL93,"Taux actuariels","actual/actual")</f>
        <v>2.6164632036926205E-2</v>
      </c>
      <c r="BZ93" s="58" t="e">
        <v>#N/A</v>
      </c>
      <c r="CA93" t="e">
        <v>#N/A</v>
      </c>
    </row>
    <row r="94" spans="3:79" x14ac:dyDescent="0.25">
      <c r="C94" s="46"/>
      <c r="D94" s="46"/>
      <c r="E94" s="46"/>
      <c r="F94" s="47"/>
      <c r="G94" s="47"/>
      <c r="H94" s="47"/>
      <c r="I94" s="48"/>
      <c r="J94" s="48"/>
      <c r="K94" s="46"/>
      <c r="L94" s="49" t="s">
        <v>600</v>
      </c>
      <c r="N94" s="50" t="s">
        <v>1313</v>
      </c>
      <c r="O94" s="51">
        <f>IFERROR(IF(RIGHT(N94, 1) = "D", WORKDAY($B$3, INT(LEFT(N94, LEN(N94)-1))),
                     IF(RIGHT(N94, 1) = "W",Business_Day($B$3 + 7 * INT(LEFT(N94, LEN(N94)-1)), "modified_following"),
                     IF(RIGHT(N94, 1) = "M",Business_Day(EDATE($B$3,  INT(LEFT(N94, LEN(N94)-1))), "modified_following"),
                     IF(RIGHT(N94, 1) = "Y",Business_Day(EDATE($B$3,  12 * INT(LEFT(N94, LEN(N94)-1))), "modified_following"),IF(RIGHT(N94, 1) = "Q",Business_Day(EDATE($B$3,  3*INT(LEFT(N94, LEN(N94)-1))), "modified_following"),
                    Business_Day(EDATE($B$3,  12 * INT(LEFT(N94, FIND("Y", N94)-1)) + INT(RIGHT(N94, LEN(N94) - FIND("Y", N94)))), "modified_following") ))))), "")</f>
        <v>57343</v>
      </c>
      <c r="P94" s="50" t="s">
        <v>1884</v>
      </c>
      <c r="Q94" s="50" t="s">
        <v>1885</v>
      </c>
      <c r="R94" s="46">
        <f>_xll.BDH(P94,$B$4,$B$3,$B$3)</f>
        <v>2.1915900000000001</v>
      </c>
      <c r="S94" s="46">
        <f>_xll.BDH(Q94,$B$4,$B$3,$B$3)</f>
        <v>0.41482599999999997</v>
      </c>
      <c r="T94" s="52">
        <f>DF_ZC2(Date!$E$3,O94,S94,"Taux actuariels","actual/actual")</f>
        <v>2.2242665882858281E-2</v>
      </c>
      <c r="V94" s="46"/>
      <c r="W94" s="46"/>
      <c r="X94" s="46"/>
      <c r="Y94" s="47"/>
      <c r="Z94" s="47"/>
      <c r="AA94" s="47"/>
      <c r="AB94" s="48"/>
      <c r="AC94" s="48"/>
      <c r="AD94" s="46"/>
      <c r="AE94" s="49" t="s">
        <v>600</v>
      </c>
      <c r="AG94" s="50" t="s">
        <v>1313</v>
      </c>
      <c r="AH94" s="51">
        <f>IFERROR(IF(RIGHT(AG94, 1) = "D", WORKDAY($B$3, INT(LEFT(AG94, LEN(AG94)-1))),
                     IF(RIGHT(AG94, 1) = "W",Business_Day($B$3 + 7 * INT(LEFT(AG94, LEN(AG94)-1)), "modified_following"),
                     IF(RIGHT(AG94, 1) = "M",Business_Day(EDATE($B$3,  INT(LEFT(AG94, LEN(AG94)-1))), "modified_following"),
                     IF(RIGHT(AG94, 1) = "Y",Business_Day(EDATE($B$3,  12 * INT(LEFT(AG94, LEN(AG94)-1))), "modified_following"),IF(RIGHT(AG94, 1) = "Q",Business_Day(EDATE($B$3,  3*INT(LEFT(AG94, LEN(AG94)-1))), "modified_following"),
                    Business_Day(EDATE($B$3,  12 * INT(LEFT(AG94, FIND("Y", AG94)-1)) + INT(RIGHT(AG94, LEN(AG94) - FIND("Y", AG94)))), "modified_following") ))))), "")</f>
        <v>57343</v>
      </c>
      <c r="AI94" s="50" t="s">
        <v>1886</v>
      </c>
      <c r="AJ94" s="50" t="s">
        <v>1887</v>
      </c>
      <c r="AK94" s="46">
        <f>_xll.BDH(AI94,$B$4,$B$3,$B$3)</f>
        <v>2.5945</v>
      </c>
      <c r="AL94" s="46">
        <f>_xll.BDH(AJ94,$B$4,$B$3,$B$3)</f>
        <v>0.35660599999999998</v>
      </c>
      <c r="AM94" s="52">
        <f>DF_ZC2(Date!$E$3,AH94,AL94,"Taux actuariels","actual/actual")</f>
        <v>2.6115029125872491E-2</v>
      </c>
      <c r="BZ94" s="58" t="e">
        <v>#N/A</v>
      </c>
      <c r="CA94" t="e">
        <v>#N/A</v>
      </c>
    </row>
    <row r="95" spans="3:79" x14ac:dyDescent="0.25">
      <c r="C95" s="46"/>
      <c r="D95" s="46"/>
      <c r="E95" s="46"/>
      <c r="F95" s="47"/>
      <c r="G95" s="47"/>
      <c r="H95" s="47"/>
      <c r="I95" s="48"/>
      <c r="J95" s="48"/>
      <c r="K95" s="46"/>
      <c r="L95" s="49" t="s">
        <v>600</v>
      </c>
      <c r="N95" s="50" t="s">
        <v>1324</v>
      </c>
      <c r="O95" s="51">
        <f>IFERROR(IF(RIGHT(N95, 1) = "D", WORKDAY($B$3, INT(LEFT(N95, LEN(N95)-1))),
                     IF(RIGHT(N95, 1) = "W",Business_Day($B$3 + 7 * INT(LEFT(N95, LEN(N95)-1)), "modified_following"),
                     IF(RIGHT(N95, 1) = "M",Business_Day(EDATE($B$3,  INT(LEFT(N95, LEN(N95)-1))), "modified_following"),
                     IF(RIGHT(N95, 1) = "Y",Business_Day(EDATE($B$3,  12 * INT(LEFT(N95, LEN(N95)-1))), "modified_following"),IF(RIGHT(N95, 1) = "Q",Business_Day(EDATE($B$3,  3*INT(LEFT(N95, LEN(N95)-1))), "modified_following"),
                    Business_Day(EDATE($B$3,  12 * INT(LEFT(N95, FIND("Y", N95)-1)) + INT(RIGHT(N95, LEN(N95) - FIND("Y", N95)))), "modified_following") ))))), "")</f>
        <v>57710</v>
      </c>
      <c r="P95" s="50" t="s">
        <v>1888</v>
      </c>
      <c r="Q95" s="50" t="s">
        <v>1889</v>
      </c>
      <c r="R95" s="46">
        <f>_xll.BDH(P95,$B$4,$B$3,$B$3)</f>
        <v>2.1892100000000001</v>
      </c>
      <c r="S95" s="46">
        <f>_xll.BDH(Q95,$B$4,$B$3,$B$3)</f>
        <v>0.40620099999999998</v>
      </c>
      <c r="T95" s="52">
        <f>DF_ZC2(Date!$E$3,O95,S95,"Taux actuariels","actual/actual")</f>
        <v>2.2215044864340339E-2</v>
      </c>
      <c r="V95" s="46"/>
      <c r="W95" s="46"/>
      <c r="X95" s="46"/>
      <c r="Y95" s="47"/>
      <c r="Z95" s="47"/>
      <c r="AA95" s="47"/>
      <c r="AB95" s="48"/>
      <c r="AC95" s="48"/>
      <c r="AD95" s="46"/>
      <c r="AE95" s="49" t="s">
        <v>600</v>
      </c>
      <c r="AG95" s="50" t="s">
        <v>1324</v>
      </c>
      <c r="AH95" s="51">
        <f>IFERROR(IF(RIGHT(AG95, 1) = "D", WORKDAY($B$3, INT(LEFT(AG95, LEN(AG95)-1))),
                     IF(RIGHT(AG95, 1) = "W",Business_Day($B$3 + 7 * INT(LEFT(AG95, LEN(AG95)-1)), "modified_following"),
                     IF(RIGHT(AG95, 1) = "M",Business_Day(EDATE($B$3,  INT(LEFT(AG95, LEN(AG95)-1))), "modified_following"),
                     IF(RIGHT(AG95, 1) = "Y",Business_Day(EDATE($B$3,  12 * INT(LEFT(AG95, LEN(AG95)-1))), "modified_following"),IF(RIGHT(AG95, 1) = "Q",Business_Day(EDATE($B$3,  3*INT(LEFT(AG95, LEN(AG95)-1))), "modified_following"),
                    Business_Day(EDATE($B$3,  12 * INT(LEFT(AG95, FIND("Y", AG95)-1)) + INT(RIGHT(AG95, LEN(AG95) - FIND("Y", AG95)))), "modified_following") ))))), "")</f>
        <v>57710</v>
      </c>
      <c r="AI95" s="50" t="s">
        <v>1890</v>
      </c>
      <c r="AJ95" s="50" t="s">
        <v>1891</v>
      </c>
      <c r="AK95" s="46">
        <f>_xll.BDH(AI95,$B$4,$B$3,$B$3)</f>
        <v>2.5921799999999999</v>
      </c>
      <c r="AL95" s="46">
        <f>_xll.BDH(AJ95,$B$4,$B$3,$B$3)</f>
        <v>0.347856</v>
      </c>
      <c r="AM95" s="52">
        <f>DF_ZC2(Date!$E$3,AH95,AL95,"Taux actuariels","actual/actual")</f>
        <v>2.6088061832573839E-2</v>
      </c>
      <c r="BZ95" s="58" t="e">
        <v>#N/A</v>
      </c>
      <c r="CA95" t="e">
        <v>#N/A</v>
      </c>
    </row>
    <row r="96" spans="3:79" x14ac:dyDescent="0.25">
      <c r="C96" s="46"/>
      <c r="D96" s="46"/>
      <c r="E96" s="46"/>
      <c r="F96" s="47"/>
      <c r="G96" s="47"/>
      <c r="H96" s="47"/>
      <c r="I96" s="48"/>
      <c r="J96" s="48"/>
      <c r="K96" s="46"/>
      <c r="L96" s="49" t="s">
        <v>600</v>
      </c>
      <c r="N96" s="50" t="s">
        <v>1335</v>
      </c>
      <c r="O96" s="51">
        <f>IFERROR(IF(RIGHT(N96, 1) = "D", WORKDAY($B$3, INT(LEFT(N96, LEN(N96)-1))),
                     IF(RIGHT(N96, 1) = "W",Business_Day($B$3 + 7 * INT(LEFT(N96, LEN(N96)-1)), "modified_following"),
                     IF(RIGHT(N96, 1) = "M",Business_Day(EDATE($B$3,  INT(LEFT(N96, LEN(N96)-1))), "modified_following"),
                     IF(RIGHT(N96, 1) = "Y",Business_Day(EDATE($B$3,  12 * INT(LEFT(N96, LEN(N96)-1))), "modified_following"),IF(RIGHT(N96, 1) = "Q",Business_Day(EDATE($B$3,  3*INT(LEFT(N96, LEN(N96)-1))), "modified_following"),
                    Business_Day(EDATE($B$3,  12 * INT(LEFT(N96, FIND("Y", N96)-1)) + INT(RIGHT(N96, LEN(N96) - FIND("Y", N96)))), "modified_following") ))))), "")</f>
        <v>58074</v>
      </c>
      <c r="P96" s="50" t="s">
        <v>1892</v>
      </c>
      <c r="Q96" s="50" t="s">
        <v>1893</v>
      </c>
      <c r="R96" s="46">
        <f>_xll.BDH(P96,$B$4,$B$3,$B$3)</f>
        <v>2.1864499999999998</v>
      </c>
      <c r="S96" s="46">
        <f>_xll.BDH(Q96,$B$4,$B$3,$B$3)</f>
        <v>0.39780500000000002</v>
      </c>
      <c r="T96" s="52">
        <f>DF_ZC2(Date!$E$3,O96,S96,"Taux actuariels","actual/actual")</f>
        <v>2.2190085762034961E-2</v>
      </c>
      <c r="V96" s="46"/>
      <c r="W96" s="46"/>
      <c r="X96" s="46"/>
      <c r="Y96" s="47"/>
      <c r="Z96" s="47"/>
      <c r="AA96" s="47"/>
      <c r="AB96" s="48"/>
      <c r="AC96" s="48"/>
      <c r="AD96" s="46"/>
      <c r="AE96" s="49" t="s">
        <v>600</v>
      </c>
      <c r="AG96" s="50" t="s">
        <v>1335</v>
      </c>
      <c r="AH96" s="51">
        <f>IFERROR(IF(RIGHT(AG96, 1) = "D", WORKDAY($B$3, INT(LEFT(AG96, LEN(AG96)-1))),
                     IF(RIGHT(AG96, 1) = "W",Business_Day($B$3 + 7 * INT(LEFT(AG96, LEN(AG96)-1)), "modified_following"),
                     IF(RIGHT(AG96, 1) = "M",Business_Day(EDATE($B$3,  INT(LEFT(AG96, LEN(AG96)-1))), "modified_following"),
                     IF(RIGHT(AG96, 1) = "Y",Business_Day(EDATE($B$3,  12 * INT(LEFT(AG96, LEN(AG96)-1))), "modified_following"),IF(RIGHT(AG96, 1) = "Q",Business_Day(EDATE($B$3,  3*INT(LEFT(AG96, LEN(AG96)-1))), "modified_following"),
                    Business_Day(EDATE($B$3,  12 * INT(LEFT(AG96, FIND("Y", AG96)-1)) + INT(RIGHT(AG96, LEN(AG96) - FIND("Y", AG96)))), "modified_following") ))))), "")</f>
        <v>58074</v>
      </c>
      <c r="AI96" s="50" t="s">
        <v>1894</v>
      </c>
      <c r="AJ96" s="50" t="s">
        <v>1895</v>
      </c>
      <c r="AK96" s="46">
        <f>_xll.BDH(AI96,$B$4,$B$3,$B$3)</f>
        <v>2.5895299999999999</v>
      </c>
      <c r="AL96" s="46">
        <f>_xll.BDH(AJ96,$B$4,$B$3,$B$3)</f>
        <v>0.339337</v>
      </c>
      <c r="AM96" s="52">
        <f>DF_ZC2(Date!$E$3,AH96,AL96,"Taux actuariels","actual/actual")</f>
        <v>2.6066364483396054E-2</v>
      </c>
      <c r="BZ96" s="58" t="e">
        <v>#N/A</v>
      </c>
      <c r="CA96" t="e">
        <v>#N/A</v>
      </c>
    </row>
    <row r="97" spans="3:79" x14ac:dyDescent="0.25">
      <c r="C97" s="46"/>
      <c r="D97" s="46"/>
      <c r="E97" s="46"/>
      <c r="F97" s="47"/>
      <c r="G97" s="47"/>
      <c r="H97" s="47"/>
      <c r="I97" s="48"/>
      <c r="J97" s="48"/>
      <c r="K97" s="46"/>
      <c r="L97" s="49" t="s">
        <v>600</v>
      </c>
      <c r="N97" s="50" t="s">
        <v>1346</v>
      </c>
      <c r="O97" s="51">
        <f>IFERROR(IF(RIGHT(N97, 1) = "D", WORKDAY($B$3, INT(LEFT(N97, LEN(N97)-1))),
                     IF(RIGHT(N97, 1) = "W",Business_Day($B$3 + 7 * INT(LEFT(N97, LEN(N97)-1)), "modified_following"),
                     IF(RIGHT(N97, 1) = "M",Business_Day(EDATE($B$3,  INT(LEFT(N97, LEN(N97)-1))), "modified_following"),
                     IF(RIGHT(N97, 1) = "Y",Business_Day(EDATE($B$3,  12 * INT(LEFT(N97, LEN(N97)-1))), "modified_following"),IF(RIGHT(N97, 1) = "Q",Business_Day(EDATE($B$3,  3*INT(LEFT(N97, LEN(N97)-1))), "modified_following"),
                    Business_Day(EDATE($B$3,  12 * INT(LEFT(N97, FIND("Y", N97)-1)) + INT(RIGHT(N97, LEN(N97) - FIND("Y", N97)))), "modified_following") ))))), "")</f>
        <v>58439</v>
      </c>
      <c r="P97" s="50" t="s">
        <v>1896</v>
      </c>
      <c r="Q97" s="50" t="s">
        <v>1897</v>
      </c>
      <c r="R97" s="46">
        <f>_xll.BDH(P97,$B$4,$B$3,$B$3)</f>
        <v>2.1837300000000002</v>
      </c>
      <c r="S97" s="46">
        <f>_xll.BDH(Q97,$B$4,$B$3,$B$3)</f>
        <v>0.389652</v>
      </c>
      <c r="T97" s="52">
        <f>DF_ZC2(Date!$E$3,O97,S97,"Taux actuariels","actual/actual")</f>
        <v>2.2160619384033797E-2</v>
      </c>
      <c r="V97" s="46"/>
      <c r="W97" s="46"/>
      <c r="X97" s="46"/>
      <c r="Y97" s="47"/>
      <c r="Z97" s="47"/>
      <c r="AA97" s="47"/>
      <c r="AB97" s="48"/>
      <c r="AC97" s="48"/>
      <c r="AD97" s="46"/>
      <c r="AE97" s="49" t="s">
        <v>600</v>
      </c>
      <c r="AG97" s="50" t="s">
        <v>1346</v>
      </c>
      <c r="AH97" s="51">
        <f>IFERROR(IF(RIGHT(AG97, 1) = "D", WORKDAY($B$3, INT(LEFT(AG97, LEN(AG97)-1))),
                     IF(RIGHT(AG97, 1) = "W",Business_Day($B$3 + 7 * INT(LEFT(AG97, LEN(AG97)-1)), "modified_following"),
                     IF(RIGHT(AG97, 1) = "M",Business_Day(EDATE($B$3,  INT(LEFT(AG97, LEN(AG97)-1))), "modified_following"),
                     IF(RIGHT(AG97, 1) = "Y",Business_Day(EDATE($B$3,  12 * INT(LEFT(AG97, LEN(AG97)-1))), "modified_following"),IF(RIGHT(AG97, 1) = "Q",Business_Day(EDATE($B$3,  3*INT(LEFT(AG97, LEN(AG97)-1))), "modified_following"),
                    Business_Day(EDATE($B$3,  12 * INT(LEFT(AG97, FIND("Y", AG97)-1)) + INT(RIGHT(AG97, LEN(AG97) - FIND("Y", AG97)))), "modified_following") ))))), "")</f>
        <v>58439</v>
      </c>
      <c r="AI97" s="50" t="s">
        <v>1898</v>
      </c>
      <c r="AJ97" s="50" t="s">
        <v>1899</v>
      </c>
      <c r="AK97" s="46">
        <f>_xll.BDH(AI97,$B$4,$B$3,$B$3)</f>
        <v>2.5865900000000002</v>
      </c>
      <c r="AL97" s="46">
        <f>_xll.BDH(AJ97,$B$4,$B$3,$B$3)</f>
        <v>0.331154</v>
      </c>
      <c r="AM97" s="52">
        <f>DF_ZC2(Date!$E$3,AH97,AL97,"Taux actuariels","actual/actual")</f>
        <v>2.6034813715537286E-2</v>
      </c>
      <c r="BZ97" s="58" t="e">
        <v>#N/A</v>
      </c>
      <c r="CA97" t="e">
        <v>#N/A</v>
      </c>
    </row>
    <row r="98" spans="3:79" x14ac:dyDescent="0.25">
      <c r="C98" s="46"/>
      <c r="D98" s="46"/>
      <c r="E98" s="46"/>
      <c r="F98" s="47"/>
      <c r="G98" s="47"/>
      <c r="H98" s="47"/>
      <c r="I98" s="48"/>
      <c r="J98" s="48"/>
      <c r="K98" s="46"/>
      <c r="L98" s="49" t="s">
        <v>600</v>
      </c>
      <c r="N98" s="50" t="s">
        <v>1357</v>
      </c>
      <c r="O98" s="51">
        <f>IFERROR(IF(RIGHT(N98, 1) = "D", WORKDAY($B$3, INT(LEFT(N98, LEN(N98)-1))),
                     IF(RIGHT(N98, 1) = "W",Business_Day($B$3 + 7 * INT(LEFT(N98, LEN(N98)-1)), "modified_following"),
                     IF(RIGHT(N98, 1) = "M",Business_Day(EDATE($B$3,  INT(LEFT(N98, LEN(N98)-1))), "modified_following"),
                     IF(RIGHT(N98, 1) = "Y",Business_Day(EDATE($B$3,  12 * INT(LEFT(N98, LEN(N98)-1))), "modified_following"),IF(RIGHT(N98, 1) = "Q",Business_Day(EDATE($B$3,  3*INT(LEFT(N98, LEN(N98)-1))), "modified_following"),
                    Business_Day(EDATE($B$3,  12 * INT(LEFT(N98, FIND("Y", N98)-1)) + INT(RIGHT(N98, LEN(N98) - FIND("Y", N98)))), "modified_following") ))))), "")</f>
        <v>58805</v>
      </c>
      <c r="P98" s="50" t="s">
        <v>1900</v>
      </c>
      <c r="Q98" s="50" t="s">
        <v>1901</v>
      </c>
      <c r="R98" s="46">
        <f>_xll.BDH(P98,$B$4,$B$3,$B$3)</f>
        <v>2.1808399999999999</v>
      </c>
      <c r="S98" s="46">
        <f>_xll.BDH(Q98,$B$4,$B$3,$B$3)</f>
        <v>0.381693</v>
      </c>
      <c r="T98" s="52">
        <f>DF_ZC2(Date!$E$3,O98,S98,"Taux actuariels","actual/actual")</f>
        <v>2.2130848067949405E-2</v>
      </c>
      <c r="V98" s="46"/>
      <c r="W98" s="46"/>
      <c r="X98" s="46"/>
      <c r="Y98" s="47"/>
      <c r="Z98" s="47"/>
      <c r="AA98" s="47"/>
      <c r="AB98" s="48"/>
      <c r="AC98" s="48"/>
      <c r="AD98" s="46"/>
      <c r="AE98" s="49" t="s">
        <v>600</v>
      </c>
      <c r="AG98" s="50" t="s">
        <v>1357</v>
      </c>
      <c r="AH98" s="51">
        <f>IFERROR(IF(RIGHT(AG98, 1) = "D", WORKDAY($B$3, INT(LEFT(AG98, LEN(AG98)-1))),
                     IF(RIGHT(AG98, 1) = "W",Business_Day($B$3 + 7 * INT(LEFT(AG98, LEN(AG98)-1)), "modified_following"),
                     IF(RIGHT(AG98, 1) = "M",Business_Day(EDATE($B$3,  INT(LEFT(AG98, LEN(AG98)-1))), "modified_following"),
                     IF(RIGHT(AG98, 1) = "Y",Business_Day(EDATE($B$3,  12 * INT(LEFT(AG98, LEN(AG98)-1))), "modified_following"),IF(RIGHT(AG98, 1) = "Q",Business_Day(EDATE($B$3,  3*INT(LEFT(AG98, LEN(AG98)-1))), "modified_following"),
                    Business_Day(EDATE($B$3,  12 * INT(LEFT(AG98, FIND("Y", AG98)-1)) + INT(RIGHT(AG98, LEN(AG98) - FIND("Y", AG98)))), "modified_following") ))))), "")</f>
        <v>58805</v>
      </c>
      <c r="AI98" s="50" t="s">
        <v>1902</v>
      </c>
      <c r="AJ98" s="50" t="s">
        <v>1903</v>
      </c>
      <c r="AK98" s="46">
        <f>_xll.BDH(AI98,$B$4,$B$3,$B$3)</f>
        <v>2.58352</v>
      </c>
      <c r="AL98" s="46">
        <f>_xll.BDH(AJ98,$B$4,$B$3,$B$3)</f>
        <v>0.32320500000000002</v>
      </c>
      <c r="AM98" s="52">
        <f>DF_ZC2(Date!$E$3,AH98,AL98,"Taux actuariels","actual/actual")</f>
        <v>2.6002043262855823E-2</v>
      </c>
      <c r="BZ98" s="58" t="e">
        <v>#N/A</v>
      </c>
      <c r="CA98" t="e">
        <v>#N/A</v>
      </c>
    </row>
    <row r="99" spans="3:79" x14ac:dyDescent="0.25">
      <c r="C99" s="46"/>
      <c r="D99" s="46"/>
      <c r="E99" s="46"/>
      <c r="F99" s="47"/>
      <c r="G99" s="47"/>
      <c r="H99" s="47"/>
      <c r="I99" s="48"/>
      <c r="J99" s="48"/>
      <c r="K99" s="46"/>
      <c r="L99" s="49" t="s">
        <v>600</v>
      </c>
      <c r="N99" s="50" t="s">
        <v>1368</v>
      </c>
      <c r="O99" s="51">
        <f>IFERROR(IF(RIGHT(N99, 1) = "D", WORKDAY($B$3, INT(LEFT(N99, LEN(N99)-1))),
                     IF(RIGHT(N99, 1) = "W",Business_Day($B$3 + 7 * INT(LEFT(N99, LEN(N99)-1)), "modified_following"),
                     IF(RIGHT(N99, 1) = "M",Business_Day(EDATE($B$3,  INT(LEFT(N99, LEN(N99)-1))), "modified_following"),
                     IF(RIGHT(N99, 1) = "Y",Business_Day(EDATE($B$3,  12 * INT(LEFT(N99, LEN(N99)-1))), "modified_following"),IF(RIGHT(N99, 1) = "Q",Business_Day(EDATE($B$3,  3*INT(LEFT(N99, LEN(N99)-1))), "modified_following"),
                    Business_Day(EDATE($B$3,  12 * INT(LEFT(N99, FIND("Y", N99)-1)) + INT(RIGHT(N99, LEN(N99) - FIND("Y", N99)))), "modified_following") ))))), "")</f>
        <v>59170</v>
      </c>
      <c r="P99" s="50" t="s">
        <v>1904</v>
      </c>
      <c r="Q99" s="50" t="s">
        <v>1905</v>
      </c>
      <c r="R99" s="46">
        <f>_xll.BDH(P99,$B$4,$B$3,$B$3)</f>
        <v>2.1777899999999999</v>
      </c>
      <c r="S99" s="46">
        <f>_xll.BDH(Q99,$B$4,$B$3,$B$3)</f>
        <v>0.37394300000000003</v>
      </c>
      <c r="T99" s="52">
        <f>DF_ZC2(Date!$E$3,O99,S99,"Taux actuariels","actual/actual")</f>
        <v>2.2099595270595129E-2</v>
      </c>
      <c r="V99" s="46"/>
      <c r="W99" s="46"/>
      <c r="X99" s="46"/>
      <c r="Y99" s="47"/>
      <c r="Z99" s="47"/>
      <c r="AA99" s="47"/>
      <c r="AB99" s="48"/>
      <c r="AC99" s="48"/>
      <c r="AD99" s="46"/>
      <c r="AE99" s="49" t="s">
        <v>600</v>
      </c>
      <c r="AG99" s="50" t="s">
        <v>1368</v>
      </c>
      <c r="AH99" s="51">
        <f>IFERROR(IF(RIGHT(AG99, 1) = "D", WORKDAY($B$3, INT(LEFT(AG99, LEN(AG99)-1))),
                     IF(RIGHT(AG99, 1) = "W",Business_Day($B$3 + 7 * INT(LEFT(AG99, LEN(AG99)-1)), "modified_following"),
                     IF(RIGHT(AG99, 1) = "M",Business_Day(EDATE($B$3,  INT(LEFT(AG99, LEN(AG99)-1))), "modified_following"),
                     IF(RIGHT(AG99, 1) = "Y",Business_Day(EDATE($B$3,  12 * INT(LEFT(AG99, LEN(AG99)-1))), "modified_following"),IF(RIGHT(AG99, 1) = "Q",Business_Day(EDATE($B$3,  3*INT(LEFT(AG99, LEN(AG99)-1))), "modified_following"),
                    Business_Day(EDATE($B$3,  12 * INT(LEFT(AG99, FIND("Y", AG99)-1)) + INT(RIGHT(AG99, LEN(AG99) - FIND("Y", AG99)))), "modified_following") ))))), "")</f>
        <v>59170</v>
      </c>
      <c r="AI99" s="50" t="s">
        <v>1906</v>
      </c>
      <c r="AJ99" s="50" t="s">
        <v>1907</v>
      </c>
      <c r="AK99" s="46">
        <f>_xll.BDH(AI99,$B$4,$B$3,$B$3)</f>
        <v>2.58</v>
      </c>
      <c r="AL99" s="46">
        <f>_xll.BDH(AJ99,$B$4,$B$3,$B$3)</f>
        <v>0.31550600000000001</v>
      </c>
      <c r="AM99" s="52">
        <f>DF_ZC2(Date!$E$3,AH99,AL99,"Taux actuariels","actual/actual")</f>
        <v>2.5966469952484639E-2</v>
      </c>
      <c r="BZ99" s="58" t="e">
        <v>#N/A</v>
      </c>
      <c r="CA99" t="e">
        <v>#N/A</v>
      </c>
    </row>
    <row r="100" spans="3:79" x14ac:dyDescent="0.25">
      <c r="C100" s="46"/>
      <c r="D100" s="46"/>
      <c r="E100" s="46"/>
      <c r="F100" s="47"/>
      <c r="G100" s="47"/>
      <c r="H100" s="47"/>
      <c r="I100" s="48"/>
      <c r="J100" s="48"/>
      <c r="K100" s="46"/>
      <c r="L100" s="49" t="s">
        <v>600</v>
      </c>
      <c r="N100" s="50" t="s">
        <v>1379</v>
      </c>
      <c r="O100" s="51">
        <f>IFERROR(IF(RIGHT(N100, 1) = "D", WORKDAY($B$3, INT(LEFT(N100, LEN(N100)-1))),
                     IF(RIGHT(N100, 1) = "W",Business_Day($B$3 + 7 * INT(LEFT(N100, LEN(N100)-1)), "modified_following"),
                     IF(RIGHT(N100, 1) = "M",Business_Day(EDATE($B$3,  INT(LEFT(N100, LEN(N100)-1))), "modified_following"),
                     IF(RIGHT(N100, 1) = "Y",Business_Day(EDATE($B$3,  12 * INT(LEFT(N100, LEN(N100)-1))), "modified_following"),IF(RIGHT(N100, 1) = "Q",Business_Day(EDATE($B$3,  3*INT(LEFT(N100, LEN(N100)-1))), "modified_following"),
                    Business_Day(EDATE($B$3,  12 * INT(LEFT(N100, FIND("Y", N100)-1)) + INT(RIGHT(N100, LEN(N100) - FIND("Y", N100)))), "modified_following") ))))), "")</f>
        <v>59534</v>
      </c>
      <c r="P100" s="50" t="s">
        <v>1908</v>
      </c>
      <c r="Q100" s="50" t="s">
        <v>1909</v>
      </c>
      <c r="R100" s="46">
        <f>_xll.BDH(P100,$B$4,$B$3,$B$3)</f>
        <v>2.1747399999999999</v>
      </c>
      <c r="S100" s="46">
        <f>_xll.BDH(Q100,$B$4,$B$3,$B$3)</f>
        <v>0.36635699999999999</v>
      </c>
      <c r="T100" s="52">
        <f>DF_ZC2(Date!$E$3,O100,S100,"Taux actuariels","actual/actual")</f>
        <v>2.2070620992761025E-2</v>
      </c>
      <c r="V100" s="46"/>
      <c r="W100" s="46"/>
      <c r="X100" s="46"/>
      <c r="Y100" s="47"/>
      <c r="Z100" s="47"/>
      <c r="AA100" s="47"/>
      <c r="AB100" s="48"/>
      <c r="AC100" s="48"/>
      <c r="AD100" s="46"/>
      <c r="AE100" s="49" t="s">
        <v>600</v>
      </c>
      <c r="AG100" s="50" t="s">
        <v>1379</v>
      </c>
      <c r="AH100" s="51">
        <f>IFERROR(IF(RIGHT(AG100, 1) = "D", WORKDAY($B$3, INT(LEFT(AG100, LEN(AG100)-1))),
                     IF(RIGHT(AG100, 1) = "W",Business_Day($B$3 + 7 * INT(LEFT(AG100, LEN(AG100)-1)), "modified_following"),
                     IF(RIGHT(AG100, 1) = "M",Business_Day(EDATE($B$3,  INT(LEFT(AG100, LEN(AG100)-1))), "modified_following"),
                     IF(RIGHT(AG100, 1) = "Y",Business_Day(EDATE($B$3,  12 * INT(LEFT(AG100, LEN(AG100)-1))), "modified_following"),IF(RIGHT(AG100, 1) = "Q",Business_Day(EDATE($B$3,  3*INT(LEFT(AG100, LEN(AG100)-1))), "modified_following"),
                    Business_Day(EDATE($B$3,  12 * INT(LEFT(AG100, FIND("Y", AG100)-1)) + INT(RIGHT(AG100, LEN(AG100) - FIND("Y", AG100)))), "modified_following") ))))), "")</f>
        <v>59534</v>
      </c>
      <c r="AI100" s="50" t="s">
        <v>1910</v>
      </c>
      <c r="AJ100" s="50" t="s">
        <v>1911</v>
      </c>
      <c r="AK100" s="46">
        <f>_xll.BDH(AI100,$B$4,$B$3,$B$3)</f>
        <v>2.5762399999999999</v>
      </c>
      <c r="AL100" s="46">
        <f>_xll.BDH(AJ100,$B$4,$B$3,$B$3)</f>
        <v>0.30804799999999999</v>
      </c>
      <c r="AM100" s="52">
        <f>DF_ZC2(Date!$E$3,AH100,AL100,"Taux actuariels","actual/actual")</f>
        <v>2.5929829174825114E-2</v>
      </c>
      <c r="BZ100" s="58" t="e">
        <v>#N/A</v>
      </c>
      <c r="CA100" t="e">
        <v>#N/A</v>
      </c>
    </row>
    <row r="101" spans="3:79" x14ac:dyDescent="0.25">
      <c r="C101" s="46"/>
      <c r="D101" s="46"/>
      <c r="E101" s="46"/>
      <c r="F101" s="47"/>
      <c r="G101" s="47"/>
      <c r="H101" s="47"/>
      <c r="I101" s="48"/>
      <c r="J101" s="48"/>
      <c r="K101" s="46"/>
      <c r="L101" s="49" t="s">
        <v>600</v>
      </c>
      <c r="N101" s="50" t="s">
        <v>1390</v>
      </c>
      <c r="O101" s="51">
        <f>IFERROR(IF(RIGHT(N101, 1) = "D", WORKDAY($B$3, INT(LEFT(N101, LEN(N101)-1))),
                     IF(RIGHT(N101, 1) = "W",Business_Day($B$3 + 7 * INT(LEFT(N101, LEN(N101)-1)), "modified_following"),
                     IF(RIGHT(N101, 1) = "M",Business_Day(EDATE($B$3,  INT(LEFT(N101, LEN(N101)-1))), "modified_following"),
                     IF(RIGHT(N101, 1) = "Y",Business_Day(EDATE($B$3,  12 * INT(LEFT(N101, LEN(N101)-1))), "modified_following"),IF(RIGHT(N101, 1) = "Q",Business_Day(EDATE($B$3,  3*INT(LEFT(N101, LEN(N101)-1))), "modified_following"),
                    Business_Day(EDATE($B$3,  12 * INT(LEFT(N101, FIND("Y", N101)-1)) + INT(RIGHT(N101, LEN(N101) - FIND("Y", N101)))), "modified_following") ))))), "")</f>
        <v>59901</v>
      </c>
      <c r="P101" s="50" t="s">
        <v>1912</v>
      </c>
      <c r="Q101" s="50" t="s">
        <v>1913</v>
      </c>
      <c r="R101" s="46">
        <f>_xll.BDH(P101,$B$4,$B$3,$B$3)</f>
        <v>2.1714000000000002</v>
      </c>
      <c r="S101" s="46">
        <f>_xll.BDH(Q101,$B$4,$B$3,$B$3)</f>
        <v>0.35901100000000002</v>
      </c>
      <c r="T101" s="52">
        <f>DF_ZC2(Date!$E$3,O101,S101,"Taux actuariels","actual/actual")</f>
        <v>2.2033764650400522E-2</v>
      </c>
      <c r="V101" s="46"/>
      <c r="W101" s="46"/>
      <c r="X101" s="46"/>
      <c r="Y101" s="47"/>
      <c r="Z101" s="47"/>
      <c r="AA101" s="47"/>
      <c r="AB101" s="48"/>
      <c r="AC101" s="48"/>
      <c r="AD101" s="46"/>
      <c r="AE101" s="49" t="s">
        <v>600</v>
      </c>
      <c r="AG101" s="50" t="s">
        <v>1390</v>
      </c>
      <c r="AH101" s="51">
        <f>IFERROR(IF(RIGHT(AG101, 1) = "D", WORKDAY($B$3, INT(LEFT(AG101, LEN(AG101)-1))),
                     IF(RIGHT(AG101, 1) = "W",Business_Day($B$3 + 7 * INT(LEFT(AG101, LEN(AG101)-1)), "modified_following"),
                     IF(RIGHT(AG101, 1) = "M",Business_Day(EDATE($B$3,  INT(LEFT(AG101, LEN(AG101)-1))), "modified_following"),
                     IF(RIGHT(AG101, 1) = "Y",Business_Day(EDATE($B$3,  12 * INT(LEFT(AG101, LEN(AG101)-1))), "modified_following"),IF(RIGHT(AG101, 1) = "Q",Business_Day(EDATE($B$3,  3*INT(LEFT(AG101, LEN(AG101)-1))), "modified_following"),
                    Business_Day(EDATE($B$3,  12 * INT(LEFT(AG101, FIND("Y", AG101)-1)) + INT(RIGHT(AG101, LEN(AG101) - FIND("Y", AG101)))), "modified_following") ))))), "")</f>
        <v>59901</v>
      </c>
      <c r="AI101" s="50" t="s">
        <v>1914</v>
      </c>
      <c r="AJ101" s="50" t="s">
        <v>1915</v>
      </c>
      <c r="AK101" s="46">
        <f>_xll.BDH(AI101,$B$4,$B$3,$B$3)</f>
        <v>2.5722300000000002</v>
      </c>
      <c r="AL101" s="46">
        <f>_xll.BDH(AJ101,$B$4,$B$3,$B$3)</f>
        <v>0.30082100000000001</v>
      </c>
      <c r="AM101" s="52">
        <f>DF_ZC2(Date!$E$3,AH101,AL101,"Taux actuariels","actual/actual")</f>
        <v>2.5886188908101904E-2</v>
      </c>
      <c r="BZ101" s="58" t="e">
        <v>#N/A</v>
      </c>
      <c r="CA101" t="e">
        <v>#N/A</v>
      </c>
    </row>
    <row r="102" spans="3:79" x14ac:dyDescent="0.25">
      <c r="C102" s="46"/>
      <c r="D102" s="46"/>
      <c r="E102" s="46"/>
      <c r="F102" s="47"/>
      <c r="G102" s="47"/>
      <c r="H102" s="47"/>
      <c r="I102" s="48"/>
      <c r="J102" s="48"/>
      <c r="K102" s="46"/>
      <c r="L102" s="49" t="s">
        <v>600</v>
      </c>
      <c r="N102" s="50" t="s">
        <v>1401</v>
      </c>
      <c r="O102" s="51">
        <f>IFERROR(IF(RIGHT(N102, 1) = "D", WORKDAY($B$3, INT(LEFT(N102, LEN(N102)-1))),
                     IF(RIGHT(N102, 1) = "W",Business_Day($B$3 + 7 * INT(LEFT(N102, LEN(N102)-1)), "modified_following"),
                     IF(RIGHT(N102, 1) = "M",Business_Day(EDATE($B$3,  INT(LEFT(N102, LEN(N102)-1))), "modified_following"),
                     IF(RIGHT(N102, 1) = "Y",Business_Day(EDATE($B$3,  12 * INT(LEFT(N102, LEN(N102)-1))), "modified_following"),IF(RIGHT(N102, 1) = "Q",Business_Day(EDATE($B$3,  3*INT(LEFT(N102, LEN(N102)-1))), "modified_following"),
                    Business_Day(EDATE($B$3,  12 * INT(LEFT(N102, FIND("Y", N102)-1)) + INT(RIGHT(N102, LEN(N102) - FIND("Y", N102)))), "modified_following") ))))), "")</f>
        <v>60266</v>
      </c>
      <c r="P102" s="50" t="s">
        <v>1916</v>
      </c>
      <c r="Q102" s="50" t="s">
        <v>1917</v>
      </c>
      <c r="R102" s="46">
        <f>_xll.BDH(P102,$B$4,$B$3,$B$3)</f>
        <v>2.16777</v>
      </c>
      <c r="S102" s="46">
        <f>_xll.BDH(Q102,$B$4,$B$3,$B$3)</f>
        <v>0.35185699999999998</v>
      </c>
      <c r="T102" s="52">
        <f>DF_ZC2(Date!$E$3,O102,S102,"Taux actuariels","actual/actual")</f>
        <v>2.1999549264316354E-2</v>
      </c>
      <c r="V102" s="46"/>
      <c r="W102" s="46"/>
      <c r="X102" s="46"/>
      <c r="Y102" s="47"/>
      <c r="Z102" s="47"/>
      <c r="AA102" s="47"/>
      <c r="AB102" s="48"/>
      <c r="AC102" s="48"/>
      <c r="AD102" s="46"/>
      <c r="AE102" s="49" t="s">
        <v>600</v>
      </c>
      <c r="AG102" s="50" t="s">
        <v>1401</v>
      </c>
      <c r="AH102" s="51">
        <f>IFERROR(IF(RIGHT(AG102, 1) = "D", WORKDAY($B$3, INT(LEFT(AG102, LEN(AG102)-1))),
                     IF(RIGHT(AG102, 1) = "W",Business_Day($B$3 + 7 * INT(LEFT(AG102, LEN(AG102)-1)), "modified_following"),
                     IF(RIGHT(AG102, 1) = "M",Business_Day(EDATE($B$3,  INT(LEFT(AG102, LEN(AG102)-1))), "modified_following"),
                     IF(RIGHT(AG102, 1) = "Y",Business_Day(EDATE($B$3,  12 * INT(LEFT(AG102, LEN(AG102)-1))), "modified_following"),IF(RIGHT(AG102, 1) = "Q",Business_Day(EDATE($B$3,  3*INT(LEFT(AG102, LEN(AG102)-1))), "modified_following"),
                    Business_Day(EDATE($B$3,  12 * INT(LEFT(AG102, FIND("Y", AG102)-1)) + INT(RIGHT(AG102, LEN(AG102) - FIND("Y", AG102)))), "modified_following") ))))), "")</f>
        <v>60266</v>
      </c>
      <c r="AI102" s="50" t="s">
        <v>1918</v>
      </c>
      <c r="AJ102" s="50" t="s">
        <v>1919</v>
      </c>
      <c r="AK102" s="46">
        <f>_xll.BDH(AI102,$B$4,$B$3,$B$3)</f>
        <v>2.56812</v>
      </c>
      <c r="AL102" s="46">
        <f>_xll.BDH(AJ102,$B$4,$B$3,$B$3)</f>
        <v>0.29378100000000001</v>
      </c>
      <c r="AM102" s="52">
        <f>DF_ZC2(Date!$E$3,AH102,AL102,"Taux actuariels","actual/actual")</f>
        <v>2.5847582846632911E-2</v>
      </c>
      <c r="BZ102" s="58" t="e">
        <v>#N/A</v>
      </c>
      <c r="CA102" t="e">
        <v>#N/A</v>
      </c>
    </row>
    <row r="103" spans="3:79" x14ac:dyDescent="0.25">
      <c r="C103" s="46"/>
      <c r="D103" s="46"/>
      <c r="E103" s="46"/>
      <c r="F103" s="47"/>
      <c r="G103" s="47"/>
      <c r="H103" s="47"/>
      <c r="I103" s="48"/>
      <c r="J103" s="48"/>
      <c r="K103" s="46"/>
      <c r="L103" s="49" t="s">
        <v>600</v>
      </c>
      <c r="N103" s="50" t="s">
        <v>1412</v>
      </c>
      <c r="O103" s="51">
        <f>IFERROR(IF(RIGHT(N103, 1) = "D", WORKDAY($B$3, INT(LEFT(N103, LEN(N103)-1))),
                     IF(RIGHT(N103, 1) = "W",Business_Day($B$3 + 7 * INT(LEFT(N103, LEN(N103)-1)), "modified_following"),
                     IF(RIGHT(N103, 1) = "M",Business_Day(EDATE($B$3,  INT(LEFT(N103, LEN(N103)-1))), "modified_following"),
                     IF(RIGHT(N103, 1) = "Y",Business_Day(EDATE($B$3,  12 * INT(LEFT(N103, LEN(N103)-1))), "modified_following"),IF(RIGHT(N103, 1) = "Q",Business_Day(EDATE($B$3,  3*INT(LEFT(N103, LEN(N103)-1))), "modified_following"),
                    Business_Day(EDATE($B$3,  12 * INT(LEFT(N103, FIND("Y", N103)-1)) + INT(RIGHT(N103, LEN(N103) - FIND("Y", N103)))), "modified_following") ))))), "")</f>
        <v>60631</v>
      </c>
      <c r="P103" s="50" t="s">
        <v>1920</v>
      </c>
      <c r="Q103" s="50" t="s">
        <v>1921</v>
      </c>
      <c r="R103" s="46">
        <f>_xll.BDH(P103,$B$4,$B$3,$B$3)</f>
        <v>2.1642000000000001</v>
      </c>
      <c r="S103" s="46">
        <f>_xll.BDH(Q103,$B$4,$B$3,$B$3)</f>
        <v>0.34490900000000002</v>
      </c>
      <c r="T103" s="52">
        <f>DF_ZC2(Date!$E$3,O103,S103,"Taux actuariels","actual/actual")</f>
        <v>2.196166305458469E-2</v>
      </c>
      <c r="V103" s="46"/>
      <c r="W103" s="46"/>
      <c r="X103" s="46"/>
      <c r="Y103" s="47"/>
      <c r="Z103" s="47"/>
      <c r="AA103" s="47"/>
      <c r="AB103" s="48"/>
      <c r="AC103" s="48"/>
      <c r="AD103" s="46"/>
      <c r="AE103" s="49" t="s">
        <v>600</v>
      </c>
      <c r="AG103" s="50" t="s">
        <v>1412</v>
      </c>
      <c r="AH103" s="51">
        <f>IFERROR(IF(RIGHT(AG103, 1) = "D", WORKDAY($B$3, INT(LEFT(AG103, LEN(AG103)-1))),
                     IF(RIGHT(AG103, 1) = "W",Business_Day($B$3 + 7 * INT(LEFT(AG103, LEN(AG103)-1)), "modified_following"),
                     IF(RIGHT(AG103, 1) = "M",Business_Day(EDATE($B$3,  INT(LEFT(AG103, LEN(AG103)-1))), "modified_following"),
                     IF(RIGHT(AG103, 1) = "Y",Business_Day(EDATE($B$3,  12 * INT(LEFT(AG103, LEN(AG103)-1))), "modified_following"),IF(RIGHT(AG103, 1) = "Q",Business_Day(EDATE($B$3,  3*INT(LEFT(AG103, LEN(AG103)-1))), "modified_following"),
                    Business_Day(EDATE($B$3,  12 * INT(LEFT(AG103, FIND("Y", AG103)-1)) + INT(RIGHT(AG103, LEN(AG103) - FIND("Y", AG103)))), "modified_following") ))))), "")</f>
        <v>60631</v>
      </c>
      <c r="AI103" s="50" t="s">
        <v>1922</v>
      </c>
      <c r="AJ103" s="50" t="s">
        <v>1923</v>
      </c>
      <c r="AK103" s="46">
        <f>_xll.BDH(AI103,$B$4,$B$3,$B$3)</f>
        <v>2.5636900000000002</v>
      </c>
      <c r="AL103" s="46">
        <f>_xll.BDH(AJ103,$B$4,$B$3,$B$3)</f>
        <v>0.28701399999999999</v>
      </c>
      <c r="AM103" s="52">
        <f>DF_ZC2(Date!$E$3,AH103,AL103,"Taux actuariels","actual/actual")</f>
        <v>2.5801207150036642E-2</v>
      </c>
      <c r="BZ103" s="58" t="e">
        <v>#N/A</v>
      </c>
      <c r="CA103" t="e">
        <v>#N/A</v>
      </c>
    </row>
    <row r="104" spans="3:79" x14ac:dyDescent="0.25">
      <c r="C104" s="46"/>
      <c r="D104" s="46"/>
      <c r="E104" s="46"/>
      <c r="F104" s="47"/>
      <c r="G104" s="47"/>
      <c r="H104" s="47"/>
      <c r="I104" s="48"/>
      <c r="J104" s="48"/>
      <c r="K104" s="46"/>
      <c r="L104" s="49" t="s">
        <v>600</v>
      </c>
      <c r="N104" s="50" t="s">
        <v>1423</v>
      </c>
      <c r="O104" s="51">
        <f>IFERROR(IF(RIGHT(N104, 1) = "D", WORKDAY($B$3, INT(LEFT(N104, LEN(N104)-1))),
                     IF(RIGHT(N104, 1) = "W",Business_Day($B$3 + 7 * INT(LEFT(N104, LEN(N104)-1)), "modified_following"),
                     IF(RIGHT(N104, 1) = "M",Business_Day(EDATE($B$3,  INT(LEFT(N104, LEN(N104)-1))), "modified_following"),
                     IF(RIGHT(N104, 1) = "Y",Business_Day(EDATE($B$3,  12 * INT(LEFT(N104, LEN(N104)-1))), "modified_following"),IF(RIGHT(N104, 1) = "Q",Business_Day(EDATE($B$3,  3*INT(LEFT(N104, LEN(N104)-1))), "modified_following"),
                    Business_Day(EDATE($B$3,  12 * INT(LEFT(N104, FIND("Y", N104)-1)) + INT(RIGHT(N104, LEN(N104) - FIND("Y", N104)))), "modified_following") ))))), "")</f>
        <v>60996</v>
      </c>
      <c r="P104" s="50" t="s">
        <v>1924</v>
      </c>
      <c r="Q104" s="50" t="s">
        <v>1925</v>
      </c>
      <c r="R104" s="46">
        <f>_xll.BDH(P104,$B$4,$B$3,$B$3)</f>
        <v>2.1604899999999998</v>
      </c>
      <c r="S104" s="46">
        <f>_xll.BDH(Q104,$B$4,$B$3,$B$3)</f>
        <v>0.33812399999999998</v>
      </c>
      <c r="T104" s="52">
        <f>DF_ZC2(Date!$E$3,O104,S104,"Taux actuariels","actual/actual")</f>
        <v>2.1923727357655798E-2</v>
      </c>
      <c r="V104" s="46"/>
      <c r="W104" s="46"/>
      <c r="X104" s="46"/>
      <c r="Y104" s="47"/>
      <c r="Z104" s="47"/>
      <c r="AA104" s="47"/>
      <c r="AB104" s="48"/>
      <c r="AC104" s="48"/>
      <c r="AD104" s="46"/>
      <c r="AE104" s="49" t="s">
        <v>600</v>
      </c>
      <c r="AG104" s="50" t="s">
        <v>1423</v>
      </c>
      <c r="AH104" s="51">
        <f>IFERROR(IF(RIGHT(AG104, 1) = "D", WORKDAY($B$3, INT(LEFT(AG104, LEN(AG104)-1))),
                     IF(RIGHT(AG104, 1) = "W",Business_Day($B$3 + 7 * INT(LEFT(AG104, LEN(AG104)-1)), "modified_following"),
                     IF(RIGHT(AG104, 1) = "M",Business_Day(EDATE($B$3,  INT(LEFT(AG104, LEN(AG104)-1))), "modified_following"),
                     IF(RIGHT(AG104, 1) = "Y",Business_Day(EDATE($B$3,  12 * INT(LEFT(AG104, LEN(AG104)-1))), "modified_following"),IF(RIGHT(AG104, 1) = "Q",Business_Day(EDATE($B$3,  3*INT(LEFT(AG104, LEN(AG104)-1))), "modified_following"),
                    Business_Day(EDATE($B$3,  12 * INT(LEFT(AG104, FIND("Y", AG104)-1)) + INT(RIGHT(AG104, LEN(AG104) - FIND("Y", AG104)))), "modified_following") ))))), "")</f>
        <v>60996</v>
      </c>
      <c r="AI104" s="50" t="s">
        <v>1926</v>
      </c>
      <c r="AJ104" s="50" t="s">
        <v>1927</v>
      </c>
      <c r="AK104" s="46">
        <f>_xll.BDH(AI104,$B$4,$B$3,$B$3)</f>
        <v>2.55905</v>
      </c>
      <c r="AL104" s="46">
        <f>_xll.BDH(AJ104,$B$4,$B$3,$B$3)</f>
        <v>0.28043699999999999</v>
      </c>
      <c r="AM104" s="52">
        <f>DF_ZC2(Date!$E$3,AH104,AL104,"Taux actuariels","actual/actual")</f>
        <v>2.5754183875733139E-2</v>
      </c>
      <c r="BZ104" s="58" t="e">
        <v>#N/A</v>
      </c>
      <c r="CA104" t="e">
        <v>#N/A</v>
      </c>
    </row>
    <row r="105" spans="3:79" x14ac:dyDescent="0.25">
      <c r="AE105" t="s">
        <v>600</v>
      </c>
      <c r="BZ105" s="58" t="e">
        <v>#N/A</v>
      </c>
      <c r="CA105" t="e">
        <v>#N/A</v>
      </c>
    </row>
    <row r="106" spans="3:79" x14ac:dyDescent="0.25">
      <c r="AE106" t="s">
        <v>600</v>
      </c>
      <c r="BZ106" s="58" t="e">
        <v>#N/A</v>
      </c>
      <c r="CA106" t="e">
        <v>#N/A</v>
      </c>
    </row>
    <row r="107" spans="3:79" x14ac:dyDescent="0.25">
      <c r="AE107" t="s">
        <v>600</v>
      </c>
      <c r="BZ107" s="58" t="e">
        <v>#N/A</v>
      </c>
      <c r="CA107" t="e">
        <v>#N/A</v>
      </c>
    </row>
    <row r="108" spans="3:79" x14ac:dyDescent="0.25">
      <c r="AE108" t="s">
        <v>600</v>
      </c>
      <c r="BZ108" s="58" t="e">
        <v>#N/A</v>
      </c>
      <c r="CA108" t="e">
        <v>#N/A</v>
      </c>
    </row>
    <row r="109" spans="3:79" x14ac:dyDescent="0.25">
      <c r="AE109" t="s">
        <v>600</v>
      </c>
      <c r="BZ109" s="58" t="e">
        <v>#N/A</v>
      </c>
      <c r="CA109" t="e">
        <v>#N/A</v>
      </c>
    </row>
    <row r="110" spans="3:79" x14ac:dyDescent="0.25">
      <c r="AE110" t="s">
        <v>600</v>
      </c>
    </row>
    <row r="129" spans="1:235" s="25" customFormat="1" ht="26.25" thickBot="1" x14ac:dyDescent="0.4">
      <c r="A129" s="153" t="s">
        <v>1434</v>
      </c>
      <c r="B129" s="153"/>
      <c r="C129" s="153"/>
      <c r="D129" s="153"/>
      <c r="E129" s="153"/>
      <c r="F129" s="153"/>
      <c r="G129" s="153"/>
      <c r="H129" s="153"/>
      <c r="I129" s="153"/>
      <c r="J129" s="153"/>
      <c r="K129" s="153"/>
      <c r="L129" s="153"/>
      <c r="M129" s="153"/>
      <c r="N129" s="153"/>
      <c r="O129" s="153"/>
      <c r="P129" s="153"/>
      <c r="Q129" s="153"/>
      <c r="R129" s="153"/>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row>
    <row r="130" spans="1:235" s="25" customFormat="1" x14ac:dyDescent="0.25">
      <c r="A130" s="25" t="s">
        <v>0</v>
      </c>
      <c r="B130" s="25" t="s">
        <v>1435</v>
      </c>
      <c r="C130" s="25" t="s">
        <v>1436</v>
      </c>
      <c r="D130" s="25" t="s">
        <v>1437</v>
      </c>
      <c r="E130" s="25" t="s">
        <v>24</v>
      </c>
      <c r="F130" s="25" t="s">
        <v>25</v>
      </c>
      <c r="G130" s="25" t="s">
        <v>27</v>
      </c>
      <c r="H130" s="25" t="s">
        <v>26</v>
      </c>
      <c r="I130" s="25" t="s">
        <v>1438</v>
      </c>
      <c r="J130" s="25" t="s">
        <v>28</v>
      </c>
      <c r="K130" s="25" t="s">
        <v>1439</v>
      </c>
      <c r="L130" s="25" t="s">
        <v>1440</v>
      </c>
      <c r="M130" s="25" t="s">
        <v>29</v>
      </c>
      <c r="N130" s="64" t="s">
        <v>30</v>
      </c>
      <c r="O130" s="25" t="s">
        <v>1441</v>
      </c>
      <c r="P130" s="25" t="s">
        <v>1442</v>
      </c>
      <c r="Q130" s="25" t="s">
        <v>1443</v>
      </c>
      <c r="R130" s="25" t="s">
        <v>1444</v>
      </c>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row>
    <row r="131" spans="1:235" s="25" customFormat="1" x14ac:dyDescent="0.25">
      <c r="A131" s="30">
        <f>Date!$E$3</f>
        <v>42734</v>
      </c>
      <c r="B131" s="30">
        <f>A131</f>
        <v>42734</v>
      </c>
      <c r="C131" s="65">
        <f>$AA$37</f>
        <v>46756</v>
      </c>
      <c r="D131" s="66">
        <v>3</v>
      </c>
      <c r="E131" s="31" t="s">
        <v>38</v>
      </c>
      <c r="F131" s="31" t="s">
        <v>39</v>
      </c>
      <c r="G131" s="31" t="s">
        <v>41</v>
      </c>
      <c r="H131" s="31" t="s">
        <v>40</v>
      </c>
      <c r="I131" s="67">
        <f>10000000</f>
        <v>10000000</v>
      </c>
      <c r="J131" s="31" t="s">
        <v>1928</v>
      </c>
      <c r="K131" s="68">
        <v>0</v>
      </c>
      <c r="L131" s="68">
        <v>0</v>
      </c>
      <c r="M131" s="32" t="s">
        <v>40</v>
      </c>
      <c r="N131" s="31" t="s">
        <v>42</v>
      </c>
      <c r="O131" s="68">
        <f>AP13</f>
        <v>1.0015607998607789E-2</v>
      </c>
      <c r="P131" s="69">
        <f t="array" ref="P131:R131">pricer_oblig_tx_variable3(A131,B131,C131,I131,K131,D131,F131,E131,G131,H131,L131,M131,N131,$O$13:$O$104,$T$13:$T$104,$AO$13:$AO$44,$AP$13:$AP$44,O131)</f>
        <v>0</v>
      </c>
      <c r="Q131" s="69">
        <v>10354293.627116984</v>
      </c>
      <c r="R131" s="69">
        <v>10354293.627116984</v>
      </c>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row>
    <row r="132" spans="1:235" s="25" customFormat="1" x14ac:dyDescent="0.25">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row>
    <row r="133" spans="1:235" s="25" customFormat="1" x14ac:dyDescent="0.25">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row>
    <row r="134" spans="1:235" s="25" customFormat="1" x14ac:dyDescent="0.25">
      <c r="A134" s="25" t="s">
        <v>0</v>
      </c>
      <c r="B134" s="25" t="s">
        <v>1435</v>
      </c>
      <c r="C134" s="25" t="s">
        <v>1436</v>
      </c>
      <c r="D134" s="25" t="s">
        <v>1437</v>
      </c>
      <c r="E134" s="25" t="s">
        <v>24</v>
      </c>
      <c r="F134" s="25" t="s">
        <v>25</v>
      </c>
      <c r="G134" s="25" t="s">
        <v>27</v>
      </c>
      <c r="H134" s="25" t="s">
        <v>26</v>
      </c>
      <c r="I134" s="25" t="s">
        <v>1438</v>
      </c>
      <c r="J134" s="25" t="s">
        <v>28</v>
      </c>
      <c r="K134" s="25" t="s">
        <v>1445</v>
      </c>
      <c r="L134" s="25" t="s">
        <v>1439</v>
      </c>
      <c r="M134" s="25" t="s">
        <v>1442</v>
      </c>
      <c r="N134" s="25" t="s">
        <v>1443</v>
      </c>
      <c r="O134" s="25" t="s">
        <v>1444</v>
      </c>
      <c r="P134" s="25" t="s">
        <v>37</v>
      </c>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row>
    <row r="135" spans="1:235" s="25" customFormat="1" x14ac:dyDescent="0.25">
      <c r="A135" s="30">
        <f>A131</f>
        <v>42734</v>
      </c>
      <c r="B135" s="30">
        <f>A131</f>
        <v>42734</v>
      </c>
      <c r="C135" s="30">
        <f>C131</f>
        <v>46756</v>
      </c>
      <c r="D135" s="66">
        <v>6</v>
      </c>
      <c r="E135" s="31" t="s">
        <v>38</v>
      </c>
      <c r="F135" s="31" t="s">
        <v>39</v>
      </c>
      <c r="G135" s="31" t="s">
        <v>41</v>
      </c>
      <c r="H135" s="31" t="s">
        <v>40</v>
      </c>
      <c r="I135" s="67">
        <f>I131</f>
        <v>10000000</v>
      </c>
      <c r="J135" s="31" t="s">
        <v>1928</v>
      </c>
      <c r="K135" s="70">
        <f>$AE$37</f>
        <v>2.3792000000000001E-2</v>
      </c>
      <c r="L135" s="68">
        <v>0</v>
      </c>
      <c r="M135" s="71">
        <f t="array" ref="M135:O135">pricer_oblig_tx_fixeFinal(A135,B135,C135,I135,K135,L135,D135,F135,E135,P135,G135,H135,$O$13:$O$104,$T$13:$T$104)</f>
        <v>0</v>
      </c>
      <c r="N135" s="71">
        <v>10353248.654254293</v>
      </c>
      <c r="O135" s="71">
        <v>10353248.654254293</v>
      </c>
      <c r="P135" s="31" t="s">
        <v>60</v>
      </c>
      <c r="Q135" s="72">
        <f>-Q131+N135</f>
        <v>-1044.9728626906872</v>
      </c>
      <c r="R135" s="73">
        <f>Q135/I131</f>
        <v>-1.0449728626906871E-4</v>
      </c>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row>
    <row r="136" spans="1:235" x14ac:dyDescent="0.25">
      <c r="BO136"/>
      <c r="BP136"/>
      <c r="BQ136"/>
      <c r="BR136"/>
      <c r="BS136"/>
      <c r="BT136"/>
      <c r="BU136"/>
      <c r="BV136"/>
      <c r="BW136"/>
      <c r="DX136"/>
      <c r="DY136"/>
      <c r="DZ136"/>
      <c r="EA136"/>
      <c r="EB136"/>
      <c r="EC136"/>
      <c r="ED136"/>
      <c r="HB136" s="78"/>
      <c r="HC136" s="25"/>
      <c r="HD136" s="25"/>
      <c r="HE136" s="25"/>
      <c r="HF136" s="25"/>
      <c r="HG136" s="25"/>
      <c r="HH136" s="25"/>
      <c r="HI136" s="25"/>
      <c r="HJ136" s="25"/>
      <c r="HK136" s="25"/>
      <c r="HL136" s="25"/>
      <c r="HM136" s="25"/>
      <c r="HN136" s="25"/>
      <c r="HO136" s="25"/>
      <c r="HP136" s="25"/>
      <c r="HQ136" s="25"/>
      <c r="HR136" s="25"/>
      <c r="HS136" s="25"/>
      <c r="HT136" s="25"/>
      <c r="HU136" s="25"/>
      <c r="HV136" s="25"/>
      <c r="HW136" s="25"/>
      <c r="HX136" s="25"/>
      <c r="HY136" s="25"/>
      <c r="HZ136" s="25"/>
      <c r="IA136" s="25"/>
    </row>
    <row r="137" spans="1:235" x14ac:dyDescent="0.25">
      <c r="BO137"/>
      <c r="BP137"/>
      <c r="BQ137"/>
      <c r="BR137"/>
      <c r="BS137"/>
      <c r="BT137"/>
      <c r="BU137"/>
      <c r="BV137"/>
      <c r="BW137"/>
      <c r="DX137"/>
      <c r="DY137"/>
      <c r="DZ137"/>
      <c r="EA137"/>
      <c r="EB137"/>
      <c r="EC137"/>
      <c r="ED137"/>
      <c r="HB137" s="78"/>
      <c r="HC137" s="25"/>
      <c r="HD137" s="25"/>
      <c r="HE137" s="25"/>
      <c r="HF137" s="25"/>
      <c r="HG137" s="25"/>
      <c r="HH137" s="25"/>
      <c r="HI137" s="25"/>
      <c r="HJ137" s="25"/>
      <c r="HK137" s="25"/>
      <c r="HL137" s="25"/>
      <c r="HM137" s="25"/>
      <c r="HN137" s="25"/>
      <c r="HO137" s="25"/>
      <c r="HP137" s="25"/>
      <c r="HQ137" s="25"/>
      <c r="HR137" s="25"/>
      <c r="HS137" s="25"/>
      <c r="HT137" s="25"/>
      <c r="HU137" s="25"/>
      <c r="HV137" s="25"/>
      <c r="HW137" s="25"/>
      <c r="HX137" s="25"/>
      <c r="HY137" s="25"/>
      <c r="HZ137" s="25"/>
      <c r="IA137" s="25"/>
    </row>
    <row r="138" spans="1:235" ht="26.25" thickBot="1" x14ac:dyDescent="0.4">
      <c r="A138" s="153" t="s">
        <v>1929</v>
      </c>
      <c r="B138" s="153"/>
      <c r="C138" s="153"/>
      <c r="D138" s="153"/>
      <c r="E138" s="153"/>
      <c r="F138" s="153"/>
      <c r="G138" s="153"/>
      <c r="H138" s="153"/>
      <c r="I138" s="153"/>
      <c r="J138" s="153"/>
      <c r="K138" s="153"/>
      <c r="L138" s="153"/>
      <c r="M138" s="153"/>
      <c r="N138" s="153"/>
      <c r="O138" s="153"/>
      <c r="P138" s="153"/>
      <c r="Q138" s="153"/>
      <c r="R138" s="153"/>
    </row>
    <row r="139" spans="1:235" x14ac:dyDescent="0.25">
      <c r="A139" s="25" t="s">
        <v>0</v>
      </c>
      <c r="B139" s="25" t="s">
        <v>1435</v>
      </c>
      <c r="C139" s="25" t="s">
        <v>1436</v>
      </c>
      <c r="D139" s="25" t="s">
        <v>1437</v>
      </c>
      <c r="E139" s="25" t="s">
        <v>24</v>
      </c>
      <c r="F139" s="25" t="s">
        <v>25</v>
      </c>
      <c r="G139" s="25" t="s">
        <v>27</v>
      </c>
      <c r="H139" s="25" t="s">
        <v>26</v>
      </c>
      <c r="I139" s="25" t="s">
        <v>1438</v>
      </c>
      <c r="J139" s="25" t="s">
        <v>28</v>
      </c>
      <c r="K139" s="25" t="s">
        <v>1439</v>
      </c>
      <c r="L139" s="25" t="s">
        <v>1440</v>
      </c>
      <c r="M139" s="25" t="s">
        <v>29</v>
      </c>
      <c r="N139" s="64" t="s">
        <v>30</v>
      </c>
      <c r="O139" s="25" t="s">
        <v>1441</v>
      </c>
      <c r="P139" s="25" t="s">
        <v>1442</v>
      </c>
      <c r="Q139" s="25" t="s">
        <v>1443</v>
      </c>
      <c r="R139" s="25" t="s">
        <v>1444</v>
      </c>
    </row>
    <row r="140" spans="1:235" x14ac:dyDescent="0.25">
      <c r="A140" s="30">
        <f>Date!$E$3</f>
        <v>42734</v>
      </c>
      <c r="B140" s="30">
        <f>A140</f>
        <v>42734</v>
      </c>
      <c r="C140" s="65">
        <f>$AA$37</f>
        <v>46756</v>
      </c>
      <c r="D140" s="66">
        <v>3</v>
      </c>
      <c r="E140" s="31" t="s">
        <v>38</v>
      </c>
      <c r="F140" s="31" t="s">
        <v>39</v>
      </c>
      <c r="G140" s="31" t="s">
        <v>41</v>
      </c>
      <c r="H140" s="31" t="s">
        <v>40</v>
      </c>
      <c r="I140" s="67">
        <f>10000000</f>
        <v>10000000</v>
      </c>
      <c r="J140" s="31" t="s">
        <v>1928</v>
      </c>
      <c r="K140" s="68">
        <v>0</v>
      </c>
      <c r="L140" s="68">
        <v>0</v>
      </c>
      <c r="M140" s="32" t="s">
        <v>40</v>
      </c>
      <c r="N140" s="31" t="s">
        <v>42</v>
      </c>
      <c r="O140" s="68">
        <f>AP13</f>
        <v>1.0015607998607789E-2</v>
      </c>
      <c r="P140" s="69">
        <f t="array" ref="P140:R140">pricer_oblig_tx_variable3(A140,B140,C140,I140,K140,D140,F140,E140,G140,H140,L140,M140,N140,$BH$13:$BH$46,$BI$13:$BI$46,$BK$13:$BK$44,$BL$13:$BL$44,O140)</f>
        <v>0</v>
      </c>
      <c r="Q140" s="69">
        <v>9638328.4179385398</v>
      </c>
      <c r="R140" s="69">
        <v>9638328.4179385398</v>
      </c>
    </row>
    <row r="141" spans="1:235" x14ac:dyDescent="0.25">
      <c r="A141" s="25"/>
      <c r="B141" s="25"/>
      <c r="C141" s="25"/>
      <c r="D141" s="25"/>
      <c r="E141" s="25"/>
      <c r="F141" s="25"/>
      <c r="G141" s="25"/>
      <c r="H141" s="25"/>
      <c r="I141" s="25"/>
      <c r="J141" s="25"/>
      <c r="K141" s="25"/>
      <c r="L141" s="25"/>
      <c r="M141" s="25"/>
      <c r="N141" s="25"/>
      <c r="O141" s="25"/>
      <c r="P141" s="25"/>
      <c r="Q141" s="25"/>
      <c r="R141" s="25"/>
    </row>
    <row r="142" spans="1:235" x14ac:dyDescent="0.25">
      <c r="A142" s="25"/>
      <c r="B142" s="25"/>
      <c r="C142" s="25"/>
      <c r="D142" s="25"/>
      <c r="E142" s="25"/>
      <c r="F142" s="25"/>
      <c r="G142" s="25"/>
      <c r="H142" s="25"/>
      <c r="I142" s="25"/>
      <c r="J142" s="25"/>
      <c r="K142" s="25"/>
      <c r="L142" s="25"/>
      <c r="M142" s="25"/>
      <c r="N142" s="25"/>
      <c r="O142" s="25"/>
      <c r="P142" s="25"/>
      <c r="Q142" s="25"/>
      <c r="R142" s="25"/>
    </row>
    <row r="143" spans="1:235" x14ac:dyDescent="0.25">
      <c r="A143" s="25" t="s">
        <v>0</v>
      </c>
      <c r="B143" s="25" t="s">
        <v>1435</v>
      </c>
      <c r="C143" s="25" t="s">
        <v>1436</v>
      </c>
      <c r="D143" s="25" t="s">
        <v>1437</v>
      </c>
      <c r="E143" s="25" t="s">
        <v>24</v>
      </c>
      <c r="F143" s="25" t="s">
        <v>25</v>
      </c>
      <c r="G143" s="25" t="s">
        <v>27</v>
      </c>
      <c r="H143" s="25" t="s">
        <v>26</v>
      </c>
      <c r="I143" s="25" t="s">
        <v>1438</v>
      </c>
      <c r="J143" s="25" t="s">
        <v>28</v>
      </c>
      <c r="K143" s="25" t="s">
        <v>1445</v>
      </c>
      <c r="L143" s="25" t="s">
        <v>1439</v>
      </c>
      <c r="M143" s="25" t="s">
        <v>1442</v>
      </c>
      <c r="N143" s="25" t="s">
        <v>1443</v>
      </c>
      <c r="O143" s="25" t="s">
        <v>1444</v>
      </c>
      <c r="P143" s="25" t="s">
        <v>37</v>
      </c>
      <c r="Q143" s="25"/>
      <c r="R143" s="25"/>
    </row>
    <row r="144" spans="1:235" x14ac:dyDescent="0.25">
      <c r="A144" s="30">
        <f>A140</f>
        <v>42734</v>
      </c>
      <c r="B144" s="30">
        <f>A140</f>
        <v>42734</v>
      </c>
      <c r="C144" s="30">
        <f>C140</f>
        <v>46756</v>
      </c>
      <c r="D144" s="66">
        <v>6</v>
      </c>
      <c r="E144" s="31" t="s">
        <v>38</v>
      </c>
      <c r="F144" s="31" t="s">
        <v>39</v>
      </c>
      <c r="G144" s="31" t="s">
        <v>41</v>
      </c>
      <c r="H144" s="31" t="s">
        <v>40</v>
      </c>
      <c r="I144" s="67">
        <f>I140</f>
        <v>10000000</v>
      </c>
      <c r="J144" s="31" t="s">
        <v>1928</v>
      </c>
      <c r="K144" s="70">
        <f>$AE$37</f>
        <v>2.3792000000000001E-2</v>
      </c>
      <c r="L144" s="68">
        <v>0</v>
      </c>
      <c r="M144" s="71">
        <f t="array" ref="M144:O144">pricer_oblig_tx_fixeFinal(A144,B144,C144,I144,K144,L144,D144,F144,E144,P144,G144,H144,$BH$13:$BH$46,$BI$13:$BI$46)</f>
        <v>0</v>
      </c>
      <c r="N144" s="71">
        <v>9637329.7524075452</v>
      </c>
      <c r="O144" s="71">
        <v>9637329.7524075452</v>
      </c>
      <c r="P144" s="31" t="s">
        <v>60</v>
      </c>
      <c r="Q144" s="72">
        <f>-Q140+N144</f>
        <v>-998.66553099453449</v>
      </c>
      <c r="R144" s="73">
        <f>Q144/I140</f>
        <v>-9.9866553099453454E-5</v>
      </c>
    </row>
    <row r="150" spans="1:19" ht="26.25" thickBot="1" x14ac:dyDescent="0.4">
      <c r="A150" s="153" t="s">
        <v>1930</v>
      </c>
      <c r="B150" s="153"/>
      <c r="C150" s="153"/>
      <c r="D150" s="153"/>
      <c r="E150" s="153"/>
      <c r="F150" s="153"/>
      <c r="G150" s="153"/>
      <c r="H150" s="153"/>
      <c r="I150" s="153"/>
      <c r="J150" s="153"/>
      <c r="K150" s="153"/>
      <c r="L150" s="153"/>
      <c r="M150" s="153"/>
      <c r="N150" s="153"/>
      <c r="O150" s="153"/>
      <c r="P150" s="153"/>
      <c r="Q150" s="153"/>
      <c r="R150" s="153"/>
    </row>
    <row r="151" spans="1:19" ht="27" thickBot="1" x14ac:dyDescent="0.45">
      <c r="A151" s="162" t="s">
        <v>1931</v>
      </c>
      <c r="B151" s="162"/>
      <c r="C151" s="162"/>
      <c r="D151" s="162"/>
      <c r="E151" s="162"/>
      <c r="F151" s="162"/>
      <c r="G151" s="162"/>
      <c r="H151" s="162"/>
      <c r="I151" s="162"/>
      <c r="J151" s="162"/>
      <c r="K151" s="162"/>
      <c r="L151" s="162"/>
      <c r="M151" s="162"/>
      <c r="N151" s="162"/>
      <c r="O151" s="162"/>
      <c r="P151" s="162"/>
      <c r="Q151" s="162"/>
      <c r="R151" s="162"/>
    </row>
    <row r="152" spans="1:19" x14ac:dyDescent="0.25">
      <c r="A152" s="25" t="s">
        <v>0</v>
      </c>
      <c r="B152" s="25" t="s">
        <v>1435</v>
      </c>
      <c r="C152" s="25" t="s">
        <v>1436</v>
      </c>
      <c r="D152" s="25" t="s">
        <v>1437</v>
      </c>
      <c r="E152" s="25" t="s">
        <v>24</v>
      </c>
      <c r="F152" s="25" t="s">
        <v>25</v>
      </c>
      <c r="G152" s="25" t="s">
        <v>27</v>
      </c>
      <c r="H152" s="25" t="s">
        <v>26</v>
      </c>
      <c r="I152" s="25" t="s">
        <v>1438</v>
      </c>
      <c r="J152" s="25" t="s">
        <v>28</v>
      </c>
      <c r="K152" s="25" t="s">
        <v>1439</v>
      </c>
      <c r="L152" s="25" t="s">
        <v>1440</v>
      </c>
      <c r="M152" s="25" t="s">
        <v>29</v>
      </c>
      <c r="N152" s="64" t="s">
        <v>30</v>
      </c>
      <c r="O152" s="25" t="s">
        <v>1441</v>
      </c>
      <c r="P152" s="25" t="s">
        <v>1442</v>
      </c>
      <c r="Q152" s="25" t="s">
        <v>1443</v>
      </c>
      <c r="R152" s="25" t="s">
        <v>1444</v>
      </c>
    </row>
    <row r="153" spans="1:19" x14ac:dyDescent="0.25">
      <c r="A153" s="30">
        <f>Date!$E$3</f>
        <v>42734</v>
      </c>
      <c r="B153" s="30">
        <f>A153</f>
        <v>42734</v>
      </c>
      <c r="C153" s="65">
        <f>$O$69</f>
        <v>48212</v>
      </c>
      <c r="D153" s="66">
        <v>3</v>
      </c>
      <c r="E153" s="31" t="s">
        <v>38</v>
      </c>
      <c r="F153" s="31" t="s">
        <v>39</v>
      </c>
      <c r="G153" s="31" t="s">
        <v>41</v>
      </c>
      <c r="H153" s="31" t="s">
        <v>40</v>
      </c>
      <c r="I153" s="67">
        <v>10000000</v>
      </c>
      <c r="J153" s="31" t="s">
        <v>1928</v>
      </c>
      <c r="K153" s="68">
        <v>0</v>
      </c>
      <c r="L153" s="68">
        <v>0</v>
      </c>
      <c r="M153" s="32" t="s">
        <v>40</v>
      </c>
      <c r="N153" s="31" t="s">
        <v>42</v>
      </c>
      <c r="O153" s="68">
        <f>$AS$13</f>
        <v>1.0015607998607789E-2</v>
      </c>
      <c r="P153" s="69">
        <f t="array" ref="P153:R153">pricer_oblig_tx_variable3(A153,B153,C153,I153,K153,D153,F153,E153,G153,H153,L153,M153,N153,$AH$13:$AH$104,$AM$13:$AM$104,$AR$13:$AR$44,$AS$13:$AS$44,O153)</f>
        <v>0</v>
      </c>
      <c r="Q153" s="69">
        <v>9999355.5760425497</v>
      </c>
      <c r="R153" s="69">
        <v>9999355.5760425497</v>
      </c>
    </row>
    <row r="154" spans="1:19" x14ac:dyDescent="0.25">
      <c r="A154" s="25"/>
      <c r="B154" s="25"/>
      <c r="C154" s="25"/>
      <c r="D154" s="25"/>
      <c r="E154" s="25"/>
      <c r="F154" s="25"/>
      <c r="G154" s="25"/>
      <c r="H154" s="25"/>
      <c r="I154" s="25"/>
      <c r="J154" s="25"/>
      <c r="K154" s="25"/>
      <c r="L154" s="25"/>
      <c r="M154" s="25"/>
      <c r="N154" s="64"/>
      <c r="O154" s="25"/>
      <c r="P154" s="25"/>
      <c r="Q154" s="72"/>
      <c r="R154" s="25"/>
    </row>
    <row r="155" spans="1:19" ht="27" thickBot="1" x14ac:dyDescent="0.45">
      <c r="A155" s="162" t="s">
        <v>1932</v>
      </c>
      <c r="B155" s="162"/>
      <c r="C155" s="162"/>
      <c r="D155" s="162"/>
      <c r="E155" s="162"/>
      <c r="F155" s="162"/>
      <c r="G155" s="162"/>
      <c r="H155" s="162"/>
      <c r="I155" s="162"/>
      <c r="J155" s="162"/>
      <c r="K155" s="162"/>
      <c r="L155" s="162"/>
      <c r="M155" s="162"/>
      <c r="N155" s="162"/>
      <c r="O155" s="162"/>
      <c r="P155" s="162"/>
      <c r="Q155" s="162"/>
      <c r="R155" s="162"/>
    </row>
    <row r="156" spans="1:19" x14ac:dyDescent="0.25">
      <c r="A156" s="25" t="s">
        <v>0</v>
      </c>
      <c r="B156" s="25" t="s">
        <v>1435</v>
      </c>
      <c r="C156" s="25" t="s">
        <v>1436</v>
      </c>
      <c r="D156" s="25" t="s">
        <v>1437</v>
      </c>
      <c r="E156" s="25" t="s">
        <v>24</v>
      </c>
      <c r="F156" s="25" t="s">
        <v>25</v>
      </c>
      <c r="G156" s="25" t="s">
        <v>27</v>
      </c>
      <c r="H156" s="25" t="s">
        <v>26</v>
      </c>
      <c r="I156" s="25" t="s">
        <v>1438</v>
      </c>
      <c r="J156" s="25" t="s">
        <v>28</v>
      </c>
      <c r="K156" s="25" t="s">
        <v>1439</v>
      </c>
      <c r="L156" s="25" t="s">
        <v>1440</v>
      </c>
      <c r="M156" s="25" t="s">
        <v>29</v>
      </c>
      <c r="N156" s="64" t="s">
        <v>30</v>
      </c>
      <c r="O156" s="25" t="s">
        <v>1441</v>
      </c>
      <c r="P156" s="25" t="s">
        <v>1442</v>
      </c>
      <c r="Q156" s="25" t="s">
        <v>1443</v>
      </c>
      <c r="R156" s="25" t="s">
        <v>1444</v>
      </c>
    </row>
    <row r="157" spans="1:19" x14ac:dyDescent="0.25">
      <c r="A157" s="30">
        <f>A153</f>
        <v>42734</v>
      </c>
      <c r="B157" s="30">
        <f>A157</f>
        <v>42734</v>
      </c>
      <c r="C157" s="30">
        <f>C153</f>
        <v>48212</v>
      </c>
      <c r="D157" s="66">
        <v>3</v>
      </c>
      <c r="E157" s="31" t="s">
        <v>38</v>
      </c>
      <c r="F157" s="31" t="s">
        <v>39</v>
      </c>
      <c r="G157" s="31" t="s">
        <v>41</v>
      </c>
      <c r="H157" s="31" t="s">
        <v>40</v>
      </c>
      <c r="I157" s="67">
        <f>I153/'Swaps points'!$F$8</f>
        <v>9508776.6008025408</v>
      </c>
      <c r="J157" s="31" t="s">
        <v>58</v>
      </c>
      <c r="K157" s="68">
        <v>0</v>
      </c>
      <c r="L157" s="79">
        <f>basis!$D$24/10000</f>
        <v>-3.6625E-3</v>
      </c>
      <c r="M157" s="32" t="s">
        <v>40</v>
      </c>
      <c r="N157" s="31" t="s">
        <v>42</v>
      </c>
      <c r="O157" s="68">
        <f>EUR!$GG$13</f>
        <v>-3.1862424060257188E-3</v>
      </c>
      <c r="P157" s="69">
        <f t="array" ref="P157:R157">pricer_oblig_tx_variable3(A157,B157,C157,I157,K157,D157,F157,E157,G157,H157,L157,M157,N157,EUR!$GC$13:$GC$46,EUR!$GD$13:$GD$46,EUR!$GF$13:$GF$42,EUR!$GG$13:$GG$42,O157)</f>
        <v>0</v>
      </c>
      <c r="Q157" s="69">
        <v>9508172.9197244719</v>
      </c>
      <c r="R157" s="69">
        <v>9508172.9197244719</v>
      </c>
    </row>
    <row r="158" spans="1:19" x14ac:dyDescent="0.25">
      <c r="A158" s="25"/>
      <c r="B158" s="25"/>
      <c r="C158" s="25"/>
      <c r="D158" s="25"/>
      <c r="E158" s="25"/>
      <c r="F158" s="25"/>
      <c r="G158" s="25"/>
      <c r="H158" s="25"/>
      <c r="I158" s="25"/>
      <c r="J158" s="25"/>
      <c r="K158" s="25"/>
      <c r="L158" s="25"/>
      <c r="M158" s="25"/>
      <c r="N158" s="25"/>
      <c r="O158" s="25"/>
      <c r="P158" s="25"/>
      <c r="Q158" s="69">
        <f>Q157*'Swaps points'!$F$8</f>
        <v>9999365.1327574383</v>
      </c>
      <c r="R158" s="25"/>
    </row>
    <row r="159" spans="1:19" x14ac:dyDescent="0.25">
      <c r="R159" s="80">
        <f>Q153-Q158</f>
        <v>-9.5567148886620998</v>
      </c>
      <c r="S159" s="81">
        <f>R159/I153</f>
        <v>-9.5567148886620991E-7</v>
      </c>
    </row>
    <row r="162" spans="1:19" ht="26.25" thickBot="1" x14ac:dyDescent="0.4">
      <c r="A162" s="153" t="s">
        <v>1933</v>
      </c>
      <c r="B162" s="153"/>
      <c r="C162" s="153"/>
      <c r="D162" s="153"/>
      <c r="E162" s="153"/>
      <c r="F162" s="153"/>
      <c r="G162" s="153"/>
      <c r="H162" s="153"/>
      <c r="I162" s="153"/>
      <c r="J162" s="153"/>
      <c r="K162" s="153"/>
      <c r="L162" s="153"/>
      <c r="M162" s="153"/>
      <c r="N162" s="153"/>
      <c r="O162" s="153"/>
      <c r="P162" s="153"/>
      <c r="Q162" s="153"/>
      <c r="R162" s="153"/>
    </row>
    <row r="163" spans="1:19" ht="27" thickBot="1" x14ac:dyDescent="0.45">
      <c r="A163" s="162" t="s">
        <v>1931</v>
      </c>
      <c r="B163" s="162"/>
      <c r="C163" s="162"/>
      <c r="D163" s="162"/>
      <c r="E163" s="162"/>
      <c r="F163" s="162"/>
      <c r="G163" s="162"/>
      <c r="H163" s="162"/>
      <c r="I163" s="162"/>
      <c r="J163" s="162"/>
      <c r="K163" s="162"/>
      <c r="L163" s="162"/>
      <c r="M163" s="162"/>
      <c r="N163" s="162"/>
      <c r="O163" s="162"/>
      <c r="P163" s="162"/>
      <c r="Q163" s="162"/>
      <c r="R163" s="162"/>
    </row>
    <row r="164" spans="1:19" x14ac:dyDescent="0.25">
      <c r="A164" s="25" t="s">
        <v>0</v>
      </c>
      <c r="B164" s="25" t="s">
        <v>1435</v>
      </c>
      <c r="C164" s="25" t="s">
        <v>1436</v>
      </c>
      <c r="D164" s="25" t="s">
        <v>1437</v>
      </c>
      <c r="E164" s="25" t="s">
        <v>24</v>
      </c>
      <c r="F164" s="25" t="s">
        <v>25</v>
      </c>
      <c r="G164" s="25" t="s">
        <v>27</v>
      </c>
      <c r="H164" s="25" t="s">
        <v>26</v>
      </c>
      <c r="I164" s="25" t="s">
        <v>1438</v>
      </c>
      <c r="J164" s="25" t="s">
        <v>28</v>
      </c>
      <c r="K164" s="25" t="s">
        <v>1439</v>
      </c>
      <c r="L164" s="25" t="s">
        <v>1440</v>
      </c>
      <c r="M164" s="25" t="s">
        <v>29</v>
      </c>
      <c r="N164" s="64" t="s">
        <v>30</v>
      </c>
      <c r="O164" s="25" t="s">
        <v>1441</v>
      </c>
      <c r="P164" s="25" t="s">
        <v>1442</v>
      </c>
      <c r="Q164" s="25" t="s">
        <v>1443</v>
      </c>
      <c r="R164" s="25" t="s">
        <v>1444</v>
      </c>
    </row>
    <row r="165" spans="1:19" x14ac:dyDescent="0.25">
      <c r="A165" s="30">
        <f>Date!$E$3</f>
        <v>42734</v>
      </c>
      <c r="B165" s="30">
        <f>A165</f>
        <v>42734</v>
      </c>
      <c r="C165" s="65">
        <f>$O$69</f>
        <v>48212</v>
      </c>
      <c r="D165" s="66">
        <v>3</v>
      </c>
      <c r="E165" s="31" t="s">
        <v>38</v>
      </c>
      <c r="F165" s="31" t="s">
        <v>39</v>
      </c>
      <c r="G165" s="31" t="s">
        <v>41</v>
      </c>
      <c r="H165" s="31" t="s">
        <v>40</v>
      </c>
      <c r="I165" s="67">
        <v>10000000</v>
      </c>
      <c r="J165" s="31" t="s">
        <v>1928</v>
      </c>
      <c r="K165" s="68">
        <v>0</v>
      </c>
      <c r="L165" s="68">
        <v>0</v>
      </c>
      <c r="M165" s="32" t="s">
        <v>40</v>
      </c>
      <c r="N165" s="31" t="s">
        <v>42</v>
      </c>
      <c r="O165" s="68">
        <f>BL13</f>
        <v>1.0015607998607789E-2</v>
      </c>
      <c r="P165" s="69">
        <f t="array" ref="P165:R165">pricer_oblig_tx_variable3(A165,B165,C165,I165,K165,D165,F165,E165,G165,H165,L165,M165,N165,$BH$13:$BH$46,$BI$13:$BI$46,$BK$13:$BK$44,$BL$13:$BL$44,O165)</f>
        <v>0</v>
      </c>
      <c r="Q165" s="69">
        <v>9587321.3226404879</v>
      </c>
      <c r="R165" s="69">
        <v>9587321.3226404879</v>
      </c>
    </row>
    <row r="166" spans="1:19" x14ac:dyDescent="0.25">
      <c r="A166" s="25"/>
      <c r="B166" s="25"/>
      <c r="C166" s="25"/>
      <c r="D166" s="25"/>
      <c r="E166" s="25"/>
      <c r="F166" s="25"/>
      <c r="G166" s="25"/>
      <c r="H166" s="25"/>
      <c r="I166" s="25"/>
      <c r="J166" s="25"/>
      <c r="K166" s="25"/>
      <c r="L166" s="25"/>
      <c r="M166" s="25"/>
      <c r="N166" s="64"/>
      <c r="O166" s="25"/>
      <c r="P166" s="25"/>
      <c r="Q166" s="69">
        <f>Q165/'Swaps points'!$F$8</f>
        <v>9116369.6657099128</v>
      </c>
      <c r="R166" s="25"/>
    </row>
    <row r="167" spans="1:19" ht="27" thickBot="1" x14ac:dyDescent="0.45">
      <c r="A167" s="162" t="s">
        <v>1932</v>
      </c>
      <c r="B167" s="162"/>
      <c r="C167" s="162"/>
      <c r="D167" s="162"/>
      <c r="E167" s="162"/>
      <c r="F167" s="162"/>
      <c r="G167" s="162"/>
      <c r="H167" s="162"/>
      <c r="I167" s="162"/>
      <c r="J167" s="162"/>
      <c r="K167" s="162"/>
      <c r="L167" s="162"/>
      <c r="M167" s="162"/>
      <c r="N167" s="162"/>
      <c r="O167" s="162"/>
      <c r="P167" s="162"/>
      <c r="Q167" s="162"/>
      <c r="R167" s="162"/>
    </row>
    <row r="168" spans="1:19" x14ac:dyDescent="0.25">
      <c r="A168" s="25" t="s">
        <v>0</v>
      </c>
      <c r="B168" s="25" t="s">
        <v>1435</v>
      </c>
      <c r="C168" s="25" t="s">
        <v>1436</v>
      </c>
      <c r="D168" s="25" t="s">
        <v>1437</v>
      </c>
      <c r="E168" s="25" t="s">
        <v>24</v>
      </c>
      <c r="F168" s="25" t="s">
        <v>25</v>
      </c>
      <c r="G168" s="25" t="s">
        <v>27</v>
      </c>
      <c r="H168" s="25" t="s">
        <v>26</v>
      </c>
      <c r="I168" s="25" t="s">
        <v>1438</v>
      </c>
      <c r="J168" s="25" t="s">
        <v>28</v>
      </c>
      <c r="K168" s="25" t="s">
        <v>1439</v>
      </c>
      <c r="L168" s="25" t="s">
        <v>1440</v>
      </c>
      <c r="M168" s="25" t="s">
        <v>29</v>
      </c>
      <c r="N168" s="64" t="s">
        <v>30</v>
      </c>
      <c r="O168" s="25" t="s">
        <v>1441</v>
      </c>
      <c r="P168" s="25" t="s">
        <v>1442</v>
      </c>
      <c r="Q168" s="25" t="s">
        <v>1443</v>
      </c>
      <c r="R168" s="25" t="s">
        <v>1444</v>
      </c>
    </row>
    <row r="169" spans="1:19" x14ac:dyDescent="0.25">
      <c r="A169" s="30">
        <f>A165</f>
        <v>42734</v>
      </c>
      <c r="B169" s="30">
        <f>A169</f>
        <v>42734</v>
      </c>
      <c r="C169" s="30">
        <f>C165</f>
        <v>48212</v>
      </c>
      <c r="D169" s="66">
        <v>3</v>
      </c>
      <c r="E169" s="31" t="s">
        <v>38</v>
      </c>
      <c r="F169" s="31" t="s">
        <v>39</v>
      </c>
      <c r="G169" s="31" t="s">
        <v>41</v>
      </c>
      <c r="H169" s="31" t="s">
        <v>40</v>
      </c>
      <c r="I169" s="67">
        <f>I165/'Swaps points'!$F$8</f>
        <v>9508776.6008025408</v>
      </c>
      <c r="J169" s="31" t="s">
        <v>58</v>
      </c>
      <c r="K169" s="68">
        <v>0</v>
      </c>
      <c r="L169" s="82">
        <f>basis!$D$24/10000</f>
        <v>-3.6625E-3</v>
      </c>
      <c r="M169" s="32" t="s">
        <v>40</v>
      </c>
      <c r="N169" s="31" t="s">
        <v>42</v>
      </c>
      <c r="O169" s="68">
        <f>EUR!$DA$13</f>
        <v>-3.1862424060257188E-3</v>
      </c>
      <c r="P169" s="69">
        <f t="array" ref="P169:R169">pricer_oblig_tx_variable3(A169,B169,C169,I169,K169,D169,F169,E169,G169,H169,L169,M169,N169,EUR!$O$13:$O$104,EUR!$T$13:$T$104,EUR!$CZ$13:$CZ$69,EUR!$DA$13:$DA$69,O169)</f>
        <v>0</v>
      </c>
      <c r="Q169" s="69">
        <v>9116281.1036737617</v>
      </c>
      <c r="R169" s="69">
        <v>9116281.1036737617</v>
      </c>
    </row>
    <row r="170" spans="1:19" x14ac:dyDescent="0.25">
      <c r="A170" s="25"/>
      <c r="B170" s="25"/>
      <c r="C170" s="25"/>
      <c r="D170" s="25"/>
      <c r="E170" s="25"/>
      <c r="F170" s="25"/>
      <c r="G170" s="25"/>
      <c r="H170" s="25"/>
      <c r="I170" s="25"/>
      <c r="J170" s="25"/>
      <c r="K170" s="25"/>
      <c r="L170" s="25"/>
      <c r="M170" s="25"/>
      <c r="N170" s="25"/>
      <c r="O170" s="25"/>
      <c r="P170" s="25"/>
      <c r="Q170" s="69">
        <f>Q169*'Swaps points'!$F$8</f>
        <v>9587228.1854895484</v>
      </c>
      <c r="R170" s="25"/>
    </row>
    <row r="171" spans="1:19" x14ac:dyDescent="0.25">
      <c r="R171" s="80">
        <f>Q165-Q170</f>
        <v>93.137150939553976</v>
      </c>
      <c r="S171" s="81">
        <f>R171/I165</f>
        <v>9.313715093955398E-6</v>
      </c>
    </row>
    <row r="175" spans="1:19" ht="26.25" thickBot="1" x14ac:dyDescent="0.4">
      <c r="A175" s="153" t="s">
        <v>1934</v>
      </c>
      <c r="B175" s="153"/>
      <c r="C175" s="153"/>
      <c r="D175" s="153"/>
      <c r="E175" s="153"/>
      <c r="F175" s="153"/>
      <c r="G175" s="153"/>
      <c r="H175" s="153"/>
      <c r="I175" s="153"/>
      <c r="J175" s="153"/>
      <c r="K175" s="153"/>
      <c r="L175" s="153"/>
      <c r="M175" s="153"/>
      <c r="N175" s="153"/>
      <c r="O175" s="153"/>
      <c r="P175" s="153"/>
      <c r="Q175" s="153"/>
      <c r="R175" s="153"/>
    </row>
    <row r="176" spans="1:19" ht="27" thickBot="1" x14ac:dyDescent="0.45">
      <c r="A176" s="162" t="s">
        <v>1931</v>
      </c>
      <c r="B176" s="162"/>
      <c r="C176" s="162"/>
      <c r="D176" s="162"/>
      <c r="E176" s="162"/>
      <c r="F176" s="162"/>
      <c r="G176" s="162"/>
      <c r="H176" s="162"/>
      <c r="I176" s="162"/>
      <c r="J176" s="162"/>
      <c r="K176" s="162"/>
      <c r="L176" s="162"/>
      <c r="M176" s="162"/>
      <c r="N176" s="162"/>
      <c r="O176" s="162"/>
      <c r="P176" s="162"/>
      <c r="Q176" s="162"/>
      <c r="R176" s="162"/>
    </row>
    <row r="177" spans="1:19" x14ac:dyDescent="0.25">
      <c r="A177" s="25" t="s">
        <v>0</v>
      </c>
      <c r="B177" s="25" t="s">
        <v>1435</v>
      </c>
      <c r="C177" s="25" t="s">
        <v>1436</v>
      </c>
      <c r="D177" s="25" t="s">
        <v>1437</v>
      </c>
      <c r="E177" s="25" t="s">
        <v>24</v>
      </c>
      <c r="F177" s="25" t="s">
        <v>25</v>
      </c>
      <c r="G177" s="25" t="s">
        <v>27</v>
      </c>
      <c r="H177" s="25" t="s">
        <v>26</v>
      </c>
      <c r="I177" s="25" t="s">
        <v>1438</v>
      </c>
      <c r="J177" s="25" t="s">
        <v>28</v>
      </c>
      <c r="K177" s="25" t="s">
        <v>1439</v>
      </c>
      <c r="L177" s="25" t="s">
        <v>1440</v>
      </c>
      <c r="M177" s="25" t="s">
        <v>29</v>
      </c>
      <c r="N177" s="64" t="s">
        <v>30</v>
      </c>
      <c r="O177" s="25" t="s">
        <v>1441</v>
      </c>
      <c r="P177" s="25" t="s">
        <v>1442</v>
      </c>
      <c r="Q177" s="25" t="s">
        <v>1443</v>
      </c>
      <c r="R177" s="25" t="s">
        <v>1444</v>
      </c>
    </row>
    <row r="178" spans="1:19" x14ac:dyDescent="0.25">
      <c r="A178" s="30">
        <f>Date!$E$3</f>
        <v>42734</v>
      </c>
      <c r="B178" s="30">
        <f>A178</f>
        <v>42734</v>
      </c>
      <c r="C178" s="65">
        <f>$O$69</f>
        <v>48212</v>
      </c>
      <c r="D178" s="66">
        <v>3</v>
      </c>
      <c r="E178" s="31" t="s">
        <v>38</v>
      </c>
      <c r="F178" s="31" t="s">
        <v>39</v>
      </c>
      <c r="G178" s="31" t="s">
        <v>41</v>
      </c>
      <c r="H178" s="31" t="s">
        <v>40</v>
      </c>
      <c r="I178" s="67">
        <v>10000000</v>
      </c>
      <c r="J178" s="31" t="s">
        <v>1928</v>
      </c>
      <c r="K178" s="68">
        <v>0</v>
      </c>
      <c r="L178" s="68">
        <v>0</v>
      </c>
      <c r="M178" s="32" t="s">
        <v>40</v>
      </c>
      <c r="N178" s="31" t="s">
        <v>42</v>
      </c>
      <c r="O178" s="68">
        <f>AP13</f>
        <v>1.0015607998607789E-2</v>
      </c>
      <c r="P178" s="69">
        <f t="array" ref="P178:R178">pricer_oblig_tx_variable3(A178,B178,C178,I178,K178,D178,F178,E178,G178,H178,L178,M178,N178,$O$13:$O$104,$T$13:$T$104,$AO$13:$AO$44,$AP$13:$AP$44,O178)</f>
        <v>0</v>
      </c>
      <c r="Q178" s="69">
        <v>10472350.502592765</v>
      </c>
      <c r="R178" s="69">
        <v>10472350.502592765</v>
      </c>
    </row>
    <row r="179" spans="1:19" x14ac:dyDescent="0.25">
      <c r="A179" s="25"/>
      <c r="B179" s="25"/>
      <c r="C179" s="25"/>
      <c r="D179" s="25"/>
      <c r="E179" s="25"/>
      <c r="F179" s="25"/>
      <c r="G179" s="25"/>
      <c r="H179" s="25"/>
      <c r="I179" s="25"/>
      <c r="J179" s="25"/>
      <c r="K179" s="25"/>
      <c r="L179" s="25"/>
      <c r="M179" s="25"/>
      <c r="N179" s="64"/>
      <c r="O179" s="25"/>
      <c r="P179" s="25"/>
      <c r="Q179" s="72"/>
      <c r="R179" s="25"/>
    </row>
    <row r="180" spans="1:19" ht="27" thickBot="1" x14ac:dyDescent="0.45">
      <c r="A180" s="162" t="s">
        <v>1932</v>
      </c>
      <c r="B180" s="162"/>
      <c r="C180" s="162"/>
      <c r="D180" s="162"/>
      <c r="E180" s="162"/>
      <c r="F180" s="162"/>
      <c r="G180" s="162"/>
      <c r="H180" s="162"/>
      <c r="I180" s="162"/>
      <c r="J180" s="162"/>
      <c r="K180" s="162"/>
      <c r="L180" s="162"/>
      <c r="M180" s="162"/>
      <c r="N180" s="162"/>
      <c r="O180" s="162"/>
      <c r="P180" s="162"/>
      <c r="Q180" s="162"/>
      <c r="R180" s="162"/>
    </row>
    <row r="181" spans="1:19" x14ac:dyDescent="0.25">
      <c r="A181" s="25" t="s">
        <v>0</v>
      </c>
      <c r="B181" s="25" t="s">
        <v>1435</v>
      </c>
      <c r="C181" s="25" t="s">
        <v>1436</v>
      </c>
      <c r="D181" s="25" t="s">
        <v>1437</v>
      </c>
      <c r="E181" s="25" t="s">
        <v>24</v>
      </c>
      <c r="F181" s="25" t="s">
        <v>25</v>
      </c>
      <c r="G181" s="25" t="s">
        <v>27</v>
      </c>
      <c r="H181" s="25" t="s">
        <v>26</v>
      </c>
      <c r="I181" s="25" t="s">
        <v>1438</v>
      </c>
      <c r="J181" s="25" t="s">
        <v>28</v>
      </c>
      <c r="K181" s="25" t="s">
        <v>1439</v>
      </c>
      <c r="L181" s="25" t="s">
        <v>1440</v>
      </c>
      <c r="M181" s="25" t="s">
        <v>29</v>
      </c>
      <c r="N181" s="64" t="s">
        <v>30</v>
      </c>
      <c r="O181" s="25" t="s">
        <v>1441</v>
      </c>
      <c r="P181" s="25" t="s">
        <v>1442</v>
      </c>
      <c r="Q181" s="25" t="s">
        <v>1443</v>
      </c>
      <c r="R181" s="25" t="s">
        <v>1444</v>
      </c>
    </row>
    <row r="182" spans="1:19" x14ac:dyDescent="0.25">
      <c r="A182" s="30">
        <f>A178</f>
        <v>42734</v>
      </c>
      <c r="B182" s="30">
        <f>A182</f>
        <v>42734</v>
      </c>
      <c r="C182" s="30">
        <f>C178</f>
        <v>48212</v>
      </c>
      <c r="D182" s="66">
        <v>3</v>
      </c>
      <c r="E182" s="31" t="s">
        <v>38</v>
      </c>
      <c r="F182" s="31" t="s">
        <v>39</v>
      </c>
      <c r="G182" s="31" t="s">
        <v>41</v>
      </c>
      <c r="H182" s="31" t="s">
        <v>40</v>
      </c>
      <c r="I182" s="67">
        <f>I178/'Swaps points'!$F$8</f>
        <v>9508776.6008025408</v>
      </c>
      <c r="J182" s="31" t="s">
        <v>58</v>
      </c>
      <c r="K182" s="68">
        <v>0</v>
      </c>
      <c r="L182" s="79">
        <f>basis!$D$24/10000</f>
        <v>-3.6625E-3</v>
      </c>
      <c r="M182" s="32" t="s">
        <v>40</v>
      </c>
      <c r="N182" s="31" t="s">
        <v>42</v>
      </c>
      <c r="O182" s="68">
        <f>EUR!EZ13</f>
        <v>-3.1862424060257188E-3</v>
      </c>
      <c r="P182" s="69">
        <f t="array" ref="P182:R182">pricer_oblig_tx_variable3(A182,B182,C182,I182,K182,D182,F182,E182,G182,H182,L182,M182,N182,EUR!$EV$13:$EV$46,EUR!$EW$13:$EW$46,EUR!$EY$13:$EY$42,EUR!$EZ$13:$EZ$42,O182)</f>
        <v>0</v>
      </c>
      <c r="Q182" s="69">
        <v>9957933.2362586968</v>
      </c>
      <c r="R182" s="69">
        <v>9957933.2362586968</v>
      </c>
    </row>
    <row r="183" spans="1:19" x14ac:dyDescent="0.25">
      <c r="A183" s="25"/>
      <c r="B183" s="25"/>
      <c r="C183" s="25"/>
      <c r="D183" s="25"/>
      <c r="E183" s="25"/>
      <c r="F183" s="25"/>
      <c r="G183" s="25"/>
      <c r="H183" s="25"/>
      <c r="I183" s="25"/>
      <c r="J183" s="25"/>
      <c r="K183" s="25"/>
      <c r="L183" s="25"/>
      <c r="M183" s="25"/>
      <c r="N183" s="25"/>
      <c r="O183" s="25"/>
      <c r="P183" s="25"/>
      <c r="Q183" s="69">
        <f>Q182*'Swaps points'!$F$8</f>
        <v>10472360.067243822</v>
      </c>
      <c r="R183" s="25"/>
    </row>
    <row r="184" spans="1:19" x14ac:dyDescent="0.25">
      <c r="R184" s="80">
        <f>Q178-Q183</f>
        <v>-9.5646510571241379</v>
      </c>
      <c r="S184" s="81">
        <f>R184/I178</f>
        <v>-9.5646510571241381E-7</v>
      </c>
    </row>
  </sheetData>
  <mergeCells count="31">
    <mergeCell ref="AO9:AP9"/>
    <mergeCell ref="AR9:AS9"/>
    <mergeCell ref="BH9:BI9"/>
    <mergeCell ref="BK9:BL9"/>
    <mergeCell ref="A1:D1"/>
    <mergeCell ref="BO1:BW1"/>
    <mergeCell ref="CS2:DJ2"/>
    <mergeCell ref="CH6:CP6"/>
    <mergeCell ref="CS6:DJ6"/>
    <mergeCell ref="A129:R129"/>
    <mergeCell ref="CH10:CO10"/>
    <mergeCell ref="C11:L11"/>
    <mergeCell ref="N11:S11"/>
    <mergeCell ref="V11:AE11"/>
    <mergeCell ref="AG11:AL11"/>
    <mergeCell ref="DJ13:DO13"/>
    <mergeCell ref="CS14:CT14"/>
    <mergeCell ref="CV14:CW14"/>
    <mergeCell ref="DJ14:DK14"/>
    <mergeCell ref="DM14:DN14"/>
    <mergeCell ref="CS13:CX13"/>
    <mergeCell ref="A167:R167"/>
    <mergeCell ref="A175:R175"/>
    <mergeCell ref="A176:R176"/>
    <mergeCell ref="A180:R180"/>
    <mergeCell ref="A138:R138"/>
    <mergeCell ref="A150:R150"/>
    <mergeCell ref="A151:R151"/>
    <mergeCell ref="A155:R155"/>
    <mergeCell ref="A162:R162"/>
    <mergeCell ref="A163:R163"/>
  </mergeCells>
  <dataValidations count="8">
    <dataValidation type="whole" operator="greaterThanOrEqual" showInputMessage="1" showErrorMessage="1" sqref="CV4 CV8 CV11 D131 D135 D140 D144 D153 D157 D165 D169 D178 D182">
      <formula1>1</formula1>
    </dataValidation>
    <dataValidation type="list" showInputMessage="1" showErrorMessage="1" sqref="CZ4 CZ8 CZ11 H131 H135 H140 H144 H153 H157 H165 H169 H178 H182">
      <formula1>"Taux linéaires,Taux actuariels,Taux continus"</formula1>
    </dataValidation>
    <dataValidation type="list" showInputMessage="1" showErrorMessage="1" sqref="DM3">
      <formula1>"Payeur jambe 1/Receveur Jambe 2,Payeur jambe 2/Receveur jambe 1"</formula1>
    </dataValidation>
    <dataValidation type="list" showInputMessage="1" showErrorMessage="1" sqref="BB10 AY10 BU8 BQ12 BR8 CN8 CJ12 CK8 DE4 DE8 M131 M140 M153 M157 M165 M169 M178 M182">
      <formula1>"Taux continues,Taux actuariels,Taux linéaires"</formula1>
    </dataValidation>
    <dataValidation type="list" allowBlank="1" showInputMessage="1" showErrorMessage="1" sqref="AZ10 BS8 BR12 CL8 CK12 CY4 CY8 CY11 G131 G135 G140 G144 G153 G157 G165 G169 G178 G182">
      <formula1>"start,end"</formula1>
    </dataValidation>
    <dataValidation type="list" showInputMessage="1" showErrorMessage="1" sqref="AX10 BQ8 BP12 CJ8 CI12 CX4 CX8 CX11 F131 F135 F140 F144 F153 F157 F165 F169 F178 F182">
      <formula1>"previous,following,modified following"</formula1>
    </dataValidation>
    <dataValidation type="list" showInputMessage="1" showErrorMessage="1" sqref="AW10 BC10 BP8 BV8 BO12 BV12:BW12 CI8 CO8 CH12 CO12:CP12 BE10 BF9 CW4 CW8 DF4 DF8 CW11 DG12 E131 E135 P135 N131 E140 E144 P144 N140 E153 E157 N153 N157 E165 E169 N165 N169 E178 E182 N178 N182">
      <formula1>"actual/actual,actual/365,actual/360,30/365,30/360"</formula1>
    </dataValidation>
    <dataValidation type="list" allowBlank="1" showInputMessage="1" showErrorMessage="1" sqref="BD10 BW8 BT12 CP8 CM12">
      <formula1>"Semi,Annual,Quarterly"</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rgb="FF00B0F0"/>
  </sheetPr>
  <dimension ref="A1:KD297"/>
  <sheetViews>
    <sheetView showGridLines="0" topLeftCell="A256" zoomScale="60" zoomScaleNormal="60" workbookViewId="0">
      <selection activeCell="DN20" sqref="DN20"/>
    </sheetView>
  </sheetViews>
  <sheetFormatPr baseColWidth="10" defaultColWidth="11.42578125" defaultRowHeight="15" x14ac:dyDescent="0.25"/>
  <cols>
    <col min="1" max="1" width="14" customWidth="1"/>
    <col min="2" max="2" width="18.42578125" customWidth="1"/>
    <col min="3" max="3" width="20" customWidth="1"/>
    <col min="4" max="4" width="9.42578125" bestFit="1" customWidth="1"/>
    <col min="5" max="5" width="22" bestFit="1" customWidth="1"/>
    <col min="6" max="6" width="32.85546875" bestFit="1" customWidth="1"/>
    <col min="7" max="8" width="11.5703125" bestFit="1" customWidth="1"/>
    <col min="9" max="9" width="16.5703125" customWidth="1"/>
    <col min="10" max="10" width="8.140625" customWidth="1"/>
    <col min="11" max="11" width="14.28515625" customWidth="1"/>
    <col min="12" max="12" width="12.7109375" customWidth="1"/>
    <col min="13" max="13" width="16.140625" customWidth="1"/>
    <col min="14" max="20" width="20.140625" customWidth="1"/>
    <col min="22" max="22" width="11.28515625" bestFit="1" customWidth="1"/>
    <col min="23" max="23" width="9.42578125" bestFit="1" customWidth="1"/>
    <col min="24" max="24" width="23.140625" bestFit="1" customWidth="1"/>
    <col min="25" max="25" width="27.28515625" bestFit="1" customWidth="1"/>
    <col min="26" max="27" width="11.5703125" bestFit="1" customWidth="1"/>
    <col min="28" max="29" width="6" bestFit="1" customWidth="1"/>
    <col min="30" max="30" width="7.5703125" customWidth="1"/>
    <col min="31" max="31" width="12.7109375" customWidth="1"/>
    <col min="32" max="32" width="15" customWidth="1"/>
    <col min="33" max="33" width="13.140625" customWidth="1"/>
    <col min="35" max="35" width="11.28515625" bestFit="1" customWidth="1"/>
    <col min="36" max="36" width="11.5703125" bestFit="1" customWidth="1"/>
    <col min="37" max="37" width="24.140625" bestFit="1" customWidth="1"/>
    <col min="38" max="38" width="24.42578125" bestFit="1" customWidth="1"/>
    <col min="39" max="39" width="14.42578125" bestFit="1" customWidth="1"/>
    <col min="40" max="40" width="20.5703125" bestFit="1" customWidth="1"/>
    <col min="41" max="41" width="20.5703125" customWidth="1"/>
    <col min="43" max="43" width="11.5703125" customWidth="1"/>
    <col min="44" max="44" width="12.42578125" customWidth="1"/>
    <col min="45" max="45" width="25.42578125" customWidth="1"/>
    <col min="46" max="46" width="27" bestFit="1" customWidth="1"/>
    <col min="47" max="47" width="11.5703125" customWidth="1"/>
    <col min="48" max="48" width="15.28515625" customWidth="1"/>
    <col min="49" max="53" width="11.5703125" customWidth="1"/>
    <col min="56" max="56" width="11.28515625" bestFit="1" customWidth="1"/>
    <col min="57" max="57" width="11.5703125" bestFit="1" customWidth="1"/>
    <col min="58" max="58" width="24.140625" bestFit="1" customWidth="1"/>
    <col min="59" max="59" width="24.42578125" bestFit="1" customWidth="1"/>
    <col min="60" max="60" width="14.42578125" bestFit="1" customWidth="1"/>
    <col min="61" max="61" width="20.5703125" bestFit="1" customWidth="1"/>
    <col min="62" max="62" width="20.5703125" customWidth="1"/>
    <col min="64" max="64" width="15.28515625" bestFit="1" customWidth="1"/>
    <col min="65" max="65" width="18" bestFit="1" customWidth="1"/>
    <col min="66" max="66" width="23.140625" bestFit="1" customWidth="1"/>
    <col min="67" max="67" width="23.42578125" bestFit="1" customWidth="1"/>
    <col min="68" max="69" width="11.5703125" bestFit="1" customWidth="1"/>
    <col min="70" max="70" width="9.140625" customWidth="1"/>
    <col min="71" max="71" width="8.28515625" customWidth="1"/>
    <col min="72" max="72" width="6.5703125" bestFit="1" customWidth="1"/>
    <col min="73" max="73" width="9.85546875" bestFit="1" customWidth="1"/>
    <col min="74" max="74" width="9.85546875" customWidth="1"/>
    <col min="76" max="76" width="11.28515625" bestFit="1" customWidth="1"/>
    <col min="77" max="77" width="11.5703125" bestFit="1" customWidth="1"/>
    <col min="78" max="78" width="24.140625" bestFit="1" customWidth="1"/>
    <col min="79" max="79" width="24.42578125" bestFit="1" customWidth="1"/>
    <col min="80" max="80" width="14.42578125" bestFit="1" customWidth="1"/>
    <col min="81" max="81" width="20.5703125" bestFit="1" customWidth="1"/>
    <col min="82" max="82" width="20.5703125" customWidth="1"/>
    <col min="84" max="84" width="12.7109375" bestFit="1" customWidth="1"/>
    <col min="85" max="85" width="9.42578125" bestFit="1" customWidth="1"/>
    <col min="86" max="86" width="18.140625" bestFit="1" customWidth="1"/>
    <col min="87" max="87" width="24.85546875" bestFit="1" customWidth="1"/>
    <col min="88" max="88" width="11.5703125" bestFit="1" customWidth="1"/>
    <col min="89" max="89" width="13.28515625" customWidth="1"/>
    <col min="90" max="91" width="6" bestFit="1" customWidth="1"/>
    <col min="92" max="92" width="6.5703125" bestFit="1" customWidth="1"/>
    <col min="93" max="93" width="14.5703125" customWidth="1"/>
    <col min="94" max="94" width="14.28515625" customWidth="1"/>
    <col min="95" max="95" width="16.140625" customWidth="1"/>
    <col min="96" max="96" width="12.7109375" bestFit="1" customWidth="1"/>
    <col min="97" max="97" width="11.5703125" bestFit="1" customWidth="1"/>
    <col min="98" max="98" width="24.140625" bestFit="1" customWidth="1"/>
    <col min="99" max="99" width="24.42578125" bestFit="1" customWidth="1"/>
    <col min="100" max="100" width="14.42578125" bestFit="1" customWidth="1"/>
    <col min="101" max="101" width="20.5703125" bestFit="1" customWidth="1"/>
    <col min="102" max="102" width="20.5703125" customWidth="1"/>
    <col min="104" max="104" width="21.28515625" customWidth="1"/>
    <col min="107" max="107" width="24.140625" customWidth="1"/>
    <col min="108" max="108" width="10" customWidth="1"/>
    <col min="110" max="110" width="25.140625" customWidth="1"/>
    <col min="111" max="111" width="8.7109375" customWidth="1"/>
    <col min="113" max="113" width="18" customWidth="1"/>
    <col min="118" max="118" width="15.7109375" customWidth="1"/>
    <col min="121" max="121" width="14.7109375" customWidth="1"/>
    <col min="122" max="122" width="14" customWidth="1"/>
    <col min="124" max="124" width="17.28515625" customWidth="1"/>
    <col min="125" max="125" width="13.28515625" customWidth="1"/>
    <col min="127" max="127" width="16.140625" customWidth="1"/>
    <col min="130" max="130" width="16" customWidth="1"/>
    <col min="131" max="131" width="14.7109375" customWidth="1"/>
    <col min="133" max="133" width="16.28515625" customWidth="1"/>
    <col min="140" max="140" width="15.42578125" customWidth="1"/>
    <col min="147" max="147" width="12.85546875" customWidth="1"/>
    <col min="151" max="151" width="19.42578125" customWidth="1"/>
    <col min="152" max="152" width="13.85546875" customWidth="1"/>
    <col min="153" max="153" width="15.140625" customWidth="1"/>
    <col min="154" max="154" width="15.42578125" customWidth="1"/>
    <col min="155" max="155" width="12.28515625" bestFit="1" customWidth="1"/>
    <col min="156" max="156" width="15.7109375" bestFit="1" customWidth="1"/>
    <col min="158" max="158" width="12.5703125" customWidth="1"/>
    <col min="161" max="161" width="12.28515625" bestFit="1" customWidth="1"/>
    <col min="162" max="162" width="14.7109375" bestFit="1" customWidth="1"/>
    <col min="164" max="164" width="12.28515625" bestFit="1" customWidth="1"/>
    <col min="165" max="165" width="14.42578125" bestFit="1" customWidth="1"/>
    <col min="171" max="171" width="20.42578125" customWidth="1"/>
    <col min="172" max="172" width="12.5703125" customWidth="1"/>
    <col min="174" max="174" width="16.140625" customWidth="1"/>
    <col min="175" max="175" width="13.5703125" customWidth="1"/>
    <col min="180" max="180" width="13.85546875" customWidth="1"/>
    <col min="181" max="181" width="15.140625" customWidth="1"/>
    <col min="182" max="182" width="15.42578125" customWidth="1"/>
    <col min="183" max="183" width="12.28515625" bestFit="1" customWidth="1"/>
    <col min="184" max="184" width="15.7109375" bestFit="1" customWidth="1"/>
    <col min="189" max="189" width="12.28515625" bestFit="1" customWidth="1"/>
    <col min="190" max="190" width="14.7109375" bestFit="1" customWidth="1"/>
    <col min="192" max="192" width="12.28515625" bestFit="1" customWidth="1"/>
    <col min="193" max="193" width="14.42578125" bestFit="1" customWidth="1"/>
    <col min="199" max="199" width="11.7109375" bestFit="1" customWidth="1"/>
    <col min="214" max="214" width="13.140625" customWidth="1"/>
    <col min="220" max="220" width="12.85546875" customWidth="1"/>
    <col min="230" max="230" width="29.5703125" customWidth="1"/>
    <col min="236" max="236" width="15.28515625" customWidth="1"/>
    <col min="242" max="242" width="16.28515625" customWidth="1"/>
    <col min="245" max="245" width="18.7109375" customWidth="1"/>
    <col min="248" max="248" width="17.28515625" customWidth="1"/>
    <col min="263" max="263" width="17.5703125" bestFit="1" customWidth="1"/>
    <col min="264" max="264" width="13.140625" bestFit="1" customWidth="1"/>
    <col min="265" max="265" width="14.42578125" bestFit="1" customWidth="1"/>
    <col min="266" max="266" width="22" bestFit="1" customWidth="1"/>
    <col min="267" max="267" width="16.7109375" bestFit="1" customWidth="1"/>
    <col min="268" max="268" width="19.5703125" bestFit="1" customWidth="1"/>
    <col min="269" max="269" width="15.140625" bestFit="1" customWidth="1"/>
    <col min="270" max="271" width="15.7109375" bestFit="1" customWidth="1"/>
    <col min="272" max="272" width="8" bestFit="1" customWidth="1"/>
    <col min="273" max="273" width="17" bestFit="1" customWidth="1"/>
    <col min="274" max="274" width="23.28515625" bestFit="1" customWidth="1"/>
    <col min="275" max="275" width="21.140625" bestFit="1" customWidth="1"/>
    <col min="276" max="276" width="15.28515625" bestFit="1" customWidth="1"/>
    <col min="277" max="277" width="23" bestFit="1" customWidth="1"/>
    <col min="278" max="278" width="9.42578125" bestFit="1" customWidth="1"/>
    <col min="279" max="279" width="16" customWidth="1"/>
    <col min="280" max="280" width="15" bestFit="1" customWidth="1"/>
    <col min="281" max="281" width="12.5703125" bestFit="1" customWidth="1"/>
    <col min="282" max="282" width="16.28515625" customWidth="1"/>
    <col min="283" max="283" width="31" bestFit="1" customWidth="1"/>
    <col min="284" max="284" width="16.7109375" bestFit="1" customWidth="1"/>
    <col min="285" max="285" width="16" bestFit="1" customWidth="1"/>
  </cols>
  <sheetData>
    <row r="1" spans="1:285" ht="27" thickBot="1" x14ac:dyDescent="0.45">
      <c r="A1" s="161" t="s">
        <v>1935</v>
      </c>
      <c r="B1" s="161"/>
      <c r="C1" s="161"/>
      <c r="D1" s="161"/>
    </row>
    <row r="2" spans="1:285" ht="14.45" customHeight="1" x14ac:dyDescent="0.25">
      <c r="DL2" s="120"/>
      <c r="JC2" s="154"/>
      <c r="JD2" s="154"/>
      <c r="JE2" s="154"/>
      <c r="JF2" s="154"/>
      <c r="JG2" s="154"/>
      <c r="JH2" s="154"/>
      <c r="JI2" s="154"/>
      <c r="JJ2" s="154"/>
      <c r="JK2" s="154"/>
      <c r="JL2" s="154"/>
      <c r="JM2" s="154"/>
      <c r="JN2" s="154"/>
      <c r="JO2" s="154"/>
      <c r="JP2" s="154"/>
      <c r="JQ2" s="154"/>
      <c r="JR2" s="154"/>
      <c r="JS2" s="154"/>
      <c r="JT2" s="154"/>
    </row>
    <row r="3" spans="1:285" ht="26.25" x14ac:dyDescent="0.4">
      <c r="A3" s="13" t="s">
        <v>14</v>
      </c>
      <c r="B3" s="14">
        <f>Date!E3</f>
        <v>42734</v>
      </c>
      <c r="FL3" s="83"/>
      <c r="FV3" s="18"/>
      <c r="FW3" s="83"/>
    </row>
    <row r="4" spans="1:285" ht="14.45" x14ac:dyDescent="0.3">
      <c r="A4" s="13" t="s">
        <v>15</v>
      </c>
      <c r="B4" s="15" t="s">
        <v>16</v>
      </c>
      <c r="FL4" s="83"/>
      <c r="FW4" s="83"/>
    </row>
    <row r="5" spans="1:285" ht="27" thickBot="1" x14ac:dyDescent="0.45">
      <c r="CZ5" s="162" t="s">
        <v>17</v>
      </c>
      <c r="DA5" s="162"/>
      <c r="DB5" s="162"/>
      <c r="DC5" s="162"/>
      <c r="DD5" s="162"/>
      <c r="DE5" s="162"/>
      <c r="DF5" s="162"/>
      <c r="DG5" s="162"/>
      <c r="DH5" s="162"/>
      <c r="DI5" s="162"/>
      <c r="DJ5" s="162"/>
      <c r="DK5" s="162"/>
      <c r="DL5" s="16"/>
      <c r="DM5" s="16"/>
      <c r="DN5" s="162" t="s">
        <v>18</v>
      </c>
      <c r="DO5" s="162"/>
      <c r="DP5" s="162"/>
      <c r="DQ5" s="162"/>
      <c r="DR5" s="162"/>
      <c r="DS5" s="162"/>
      <c r="DT5" s="162"/>
      <c r="DU5" s="162"/>
      <c r="DV5" s="162"/>
      <c r="DW5" s="162"/>
      <c r="DX5" s="162"/>
      <c r="DY5" s="162"/>
      <c r="DZ5" s="162"/>
      <c r="EA5" s="162"/>
      <c r="EB5" s="162"/>
      <c r="EC5" s="162"/>
      <c r="ED5" s="162"/>
      <c r="EE5" s="162"/>
      <c r="EJ5" s="17" t="s">
        <v>19</v>
      </c>
      <c r="EK5" s="17"/>
      <c r="EL5" s="17"/>
      <c r="EM5" s="17"/>
      <c r="EN5" s="17"/>
      <c r="EO5" s="17"/>
      <c r="EP5" s="17"/>
      <c r="EQ5" s="17"/>
      <c r="ER5" s="17"/>
      <c r="ES5" s="17"/>
      <c r="EV5" s="17" t="s">
        <v>20</v>
      </c>
      <c r="EW5" s="17"/>
      <c r="EX5" s="17"/>
      <c r="EY5" s="17"/>
      <c r="EZ5" s="17"/>
      <c r="FA5" s="17"/>
      <c r="FB5" s="17"/>
      <c r="FC5" s="17"/>
      <c r="FD5" s="17"/>
      <c r="FE5" s="17"/>
      <c r="FF5" s="17"/>
      <c r="FG5" s="17"/>
      <c r="FH5" s="17"/>
      <c r="FI5" s="17"/>
      <c r="FL5" s="83"/>
      <c r="FM5" s="17" t="s">
        <v>19</v>
      </c>
      <c r="FN5" s="17"/>
      <c r="FO5" s="17"/>
      <c r="FP5" s="17"/>
      <c r="FQ5" s="17"/>
      <c r="FR5" s="17"/>
      <c r="FS5" s="17"/>
      <c r="FT5" s="17"/>
      <c r="FU5" s="17"/>
      <c r="FV5" s="83"/>
      <c r="FW5" s="83"/>
      <c r="FX5" s="17" t="s">
        <v>1458</v>
      </c>
      <c r="FY5" s="17"/>
      <c r="FZ5" s="17"/>
      <c r="GA5" s="17"/>
      <c r="GB5" s="17"/>
      <c r="GC5" s="17"/>
      <c r="GD5" s="17"/>
      <c r="GE5" s="17"/>
      <c r="GF5" s="17"/>
      <c r="GG5" s="17"/>
      <c r="GH5" s="17"/>
      <c r="GI5" s="17"/>
      <c r="GJ5" s="17"/>
      <c r="GK5" s="17"/>
      <c r="GN5" s="17" t="s">
        <v>19</v>
      </c>
      <c r="GO5" s="17"/>
      <c r="GP5" s="17"/>
      <c r="GQ5" s="17"/>
      <c r="GR5" s="17"/>
      <c r="GS5" s="17"/>
      <c r="GT5" s="17"/>
      <c r="GU5" s="17"/>
      <c r="GV5" s="17"/>
      <c r="GZ5" s="17" t="s">
        <v>21</v>
      </c>
      <c r="HA5" s="17"/>
      <c r="HB5" s="17"/>
      <c r="HC5" s="17"/>
      <c r="HD5" s="17"/>
      <c r="HE5" s="17"/>
      <c r="HF5" s="17"/>
      <c r="HG5" s="17"/>
      <c r="HH5" s="17"/>
      <c r="HI5" s="17"/>
      <c r="HJ5" s="17"/>
      <c r="HK5" s="17"/>
      <c r="HL5" s="17"/>
      <c r="HM5" s="17"/>
      <c r="HQ5" s="17" t="s">
        <v>19</v>
      </c>
      <c r="HR5" s="17"/>
      <c r="HS5" s="17"/>
      <c r="HT5" s="17"/>
      <c r="HU5" s="17"/>
      <c r="HV5" s="17"/>
      <c r="HW5" s="17"/>
      <c r="HX5" s="17"/>
      <c r="HY5" s="17"/>
      <c r="IB5" s="17" t="s">
        <v>1459</v>
      </c>
      <c r="IC5" s="17"/>
      <c r="ID5" s="17"/>
      <c r="IE5" s="17"/>
      <c r="IF5" s="17"/>
      <c r="IG5" s="17"/>
      <c r="IH5" s="17"/>
      <c r="II5" s="17"/>
      <c r="IJ5" s="17"/>
      <c r="IK5" s="17"/>
      <c r="IL5" s="17"/>
      <c r="IM5" s="17"/>
      <c r="IN5" s="17"/>
      <c r="IO5" s="17"/>
      <c r="IR5" s="17" t="s">
        <v>19</v>
      </c>
      <c r="IS5" s="17"/>
      <c r="IT5" s="17"/>
      <c r="IU5" s="17"/>
      <c r="IV5" s="17"/>
      <c r="IW5" s="17"/>
      <c r="IX5" s="17"/>
      <c r="IY5" s="17"/>
      <c r="IZ5" s="17"/>
    </row>
    <row r="6" spans="1:285" ht="18" x14ac:dyDescent="0.35">
      <c r="EV6" s="19"/>
      <c r="EW6" s="19"/>
      <c r="EX6" s="19"/>
      <c r="FL6" s="83"/>
      <c r="FM6" s="74" t="s">
        <v>22</v>
      </c>
      <c r="FN6" s="74"/>
      <c r="FO6" s="74"/>
      <c r="FP6" s="74"/>
      <c r="FQ6" s="74"/>
      <c r="FR6" s="74"/>
      <c r="FS6" s="74"/>
      <c r="FT6" s="74"/>
      <c r="FU6" s="74"/>
      <c r="FV6" s="83"/>
      <c r="FW6" s="83"/>
      <c r="FX6" s="19"/>
      <c r="FY6" s="19"/>
      <c r="FZ6" s="19"/>
      <c r="GN6" s="74" t="s">
        <v>22</v>
      </c>
      <c r="GO6" s="74"/>
      <c r="GP6" s="74"/>
      <c r="GQ6" s="74"/>
      <c r="GR6" s="74"/>
      <c r="GS6" s="74"/>
      <c r="GT6" s="74"/>
      <c r="GU6" s="74"/>
      <c r="GV6" s="74"/>
      <c r="HQ6" s="158" t="s">
        <v>22</v>
      </c>
      <c r="HR6" s="158"/>
      <c r="HS6" s="158"/>
      <c r="HT6" s="158"/>
      <c r="HU6" s="158"/>
      <c r="HV6" s="158"/>
      <c r="HW6" s="158"/>
      <c r="HX6" s="158"/>
      <c r="HY6" s="158"/>
      <c r="IR6" s="158" t="s">
        <v>22</v>
      </c>
      <c r="IS6" s="158"/>
      <c r="IT6" s="158"/>
      <c r="IU6" s="158"/>
      <c r="IV6" s="158"/>
      <c r="IW6" s="158"/>
      <c r="IX6" s="158"/>
      <c r="IY6" s="158"/>
      <c r="IZ6" s="158"/>
      <c r="JC6" s="154"/>
      <c r="JD6" s="154"/>
      <c r="JE6" s="154"/>
      <c r="JF6" s="154"/>
      <c r="JG6" s="154"/>
      <c r="JH6" s="154"/>
      <c r="JI6" s="154"/>
      <c r="JJ6" s="154"/>
      <c r="JK6" s="154"/>
      <c r="JL6" s="154"/>
      <c r="JM6" s="154"/>
      <c r="JN6" s="154"/>
      <c r="JO6" s="154"/>
      <c r="JP6" s="154"/>
      <c r="JQ6" s="154"/>
      <c r="JR6" s="154"/>
      <c r="JS6" s="154"/>
      <c r="JT6" s="154"/>
    </row>
    <row r="7" spans="1:285" ht="18" x14ac:dyDescent="0.35">
      <c r="EJ7" s="155" t="s">
        <v>23</v>
      </c>
      <c r="EK7" s="155"/>
      <c r="EL7" s="155"/>
      <c r="EM7" s="155"/>
      <c r="EN7" s="155"/>
      <c r="EO7" s="155"/>
      <c r="EP7" s="155"/>
      <c r="EQ7" s="155"/>
      <c r="ER7" s="155"/>
      <c r="ES7" s="6"/>
      <c r="EV7" s="19"/>
      <c r="EW7" s="19"/>
      <c r="EX7" s="19"/>
      <c r="FL7" s="83"/>
      <c r="FM7" s="25" t="s">
        <v>0</v>
      </c>
      <c r="FN7" s="25" t="s">
        <v>24</v>
      </c>
      <c r="FO7" s="25" t="s">
        <v>25</v>
      </c>
      <c r="FP7" s="25" t="s">
        <v>26</v>
      </c>
      <c r="FQ7" s="25" t="s">
        <v>27</v>
      </c>
      <c r="FR7" s="25" t="s">
        <v>28</v>
      </c>
      <c r="FS7" s="25" t="s">
        <v>29</v>
      </c>
      <c r="FT7" s="25" t="s">
        <v>30</v>
      </c>
      <c r="FU7" s="25" t="s">
        <v>31</v>
      </c>
      <c r="FV7" s="83"/>
      <c r="FW7" s="83"/>
      <c r="FX7" s="19"/>
      <c r="FY7" s="19"/>
      <c r="FZ7" s="19"/>
      <c r="GN7" s="25" t="s">
        <v>0</v>
      </c>
      <c r="GO7" s="25" t="s">
        <v>24</v>
      </c>
      <c r="GP7" s="25" t="s">
        <v>25</v>
      </c>
      <c r="GQ7" s="25" t="s">
        <v>26</v>
      </c>
      <c r="GR7" s="25" t="s">
        <v>27</v>
      </c>
      <c r="GS7" s="25" t="s">
        <v>28</v>
      </c>
      <c r="GT7" s="25" t="s">
        <v>29</v>
      </c>
      <c r="GU7" s="25" t="s">
        <v>30</v>
      </c>
      <c r="GV7" s="25" t="s">
        <v>31</v>
      </c>
      <c r="GZ7" s="29"/>
      <c r="HA7" s="29"/>
      <c r="HB7" s="29"/>
      <c r="HC7" s="29"/>
      <c r="HD7" s="29"/>
      <c r="HE7" s="29"/>
      <c r="HF7" s="29"/>
      <c r="HG7" s="29"/>
      <c r="HH7" s="29"/>
      <c r="HI7" s="29"/>
      <c r="HJ7" s="29"/>
      <c r="HK7" s="29"/>
      <c r="HL7" s="29"/>
      <c r="HM7" s="29"/>
      <c r="HQ7" s="25" t="s">
        <v>0</v>
      </c>
      <c r="HR7" s="25" t="s">
        <v>24</v>
      </c>
      <c r="HS7" s="25" t="s">
        <v>25</v>
      </c>
      <c r="HT7" s="25" t="s">
        <v>26</v>
      </c>
      <c r="HU7" s="25" t="s">
        <v>27</v>
      </c>
      <c r="HV7" s="25" t="s">
        <v>28</v>
      </c>
      <c r="HW7" s="25" t="s">
        <v>29</v>
      </c>
      <c r="HX7" s="25" t="s">
        <v>30</v>
      </c>
      <c r="HY7" s="25" t="s">
        <v>31</v>
      </c>
      <c r="IB7" s="29"/>
      <c r="IC7" s="29"/>
      <c r="ID7" s="29"/>
      <c r="IE7" s="29"/>
      <c r="IF7" s="29"/>
      <c r="IG7" s="29"/>
      <c r="IH7" s="29"/>
      <c r="II7" s="29"/>
      <c r="IJ7" s="29"/>
      <c r="IK7" s="29"/>
      <c r="IL7" s="29"/>
      <c r="IM7" s="29"/>
      <c r="IN7" s="29"/>
      <c r="IO7" s="29"/>
      <c r="IR7" s="25" t="s">
        <v>0</v>
      </c>
      <c r="IS7" s="25" t="s">
        <v>24</v>
      </c>
      <c r="IT7" s="25" t="s">
        <v>25</v>
      </c>
      <c r="IU7" s="25" t="s">
        <v>26</v>
      </c>
      <c r="IV7" s="25" t="s">
        <v>27</v>
      </c>
      <c r="IW7" s="25" t="s">
        <v>28</v>
      </c>
      <c r="IX7" s="25" t="s">
        <v>29</v>
      </c>
      <c r="IY7" s="25" t="s">
        <v>30</v>
      </c>
      <c r="IZ7" s="25" t="s">
        <v>31</v>
      </c>
    </row>
    <row r="8" spans="1:285" ht="18" x14ac:dyDescent="0.35">
      <c r="C8" s="26" t="s">
        <v>1936</v>
      </c>
      <c r="N8" s="26" t="s">
        <v>1936</v>
      </c>
      <c r="V8" s="26" t="s">
        <v>1937</v>
      </c>
      <c r="AI8" s="26" t="s">
        <v>1937</v>
      </c>
      <c r="AJ8" s="27"/>
      <c r="AQ8" s="26" t="s">
        <v>1938</v>
      </c>
      <c r="BD8" s="26" t="s">
        <v>1938</v>
      </c>
      <c r="BE8" s="27"/>
      <c r="BL8" s="26" t="s">
        <v>1939</v>
      </c>
      <c r="BX8" s="26" t="s">
        <v>1939</v>
      </c>
      <c r="BY8" s="27"/>
      <c r="CF8" s="26" t="s">
        <v>1940</v>
      </c>
      <c r="CR8" s="26" t="s">
        <v>1940</v>
      </c>
      <c r="CS8" s="27"/>
      <c r="DW8" s="28"/>
      <c r="EJ8" s="25" t="s">
        <v>0</v>
      </c>
      <c r="EK8" s="25" t="s">
        <v>24</v>
      </c>
      <c r="EL8" s="25" t="s">
        <v>25</v>
      </c>
      <c r="EM8" s="25" t="s">
        <v>26</v>
      </c>
      <c r="EN8" s="25" t="s">
        <v>27</v>
      </c>
      <c r="EO8" s="25" t="s">
        <v>28</v>
      </c>
      <c r="EP8" s="25" t="s">
        <v>29</v>
      </c>
      <c r="EQ8" s="25" t="s">
        <v>30</v>
      </c>
      <c r="ER8" s="25" t="s">
        <v>31</v>
      </c>
      <c r="ES8" s="25" t="s">
        <v>37</v>
      </c>
      <c r="EV8" s="19"/>
      <c r="EW8" s="19"/>
      <c r="EX8" s="19"/>
      <c r="EY8" s="29"/>
      <c r="EZ8" s="29"/>
      <c r="FA8" s="29"/>
      <c r="FB8" s="29"/>
      <c r="FC8" s="29"/>
      <c r="FD8" s="29"/>
      <c r="FE8" s="29"/>
      <c r="FF8" s="29"/>
      <c r="FG8" s="29"/>
      <c r="FH8" s="29"/>
      <c r="FI8" s="29"/>
      <c r="FL8" s="83"/>
      <c r="FM8" s="30">
        <f>Date!E3</f>
        <v>42734</v>
      </c>
      <c r="FN8" s="31" t="s">
        <v>38</v>
      </c>
      <c r="FO8" s="31" t="s">
        <v>39</v>
      </c>
      <c r="FP8" s="32" t="s">
        <v>40</v>
      </c>
      <c r="FQ8" s="31" t="s">
        <v>41</v>
      </c>
      <c r="FR8" s="31"/>
      <c r="FS8" s="32" t="s">
        <v>40</v>
      </c>
      <c r="FT8" s="31" t="s">
        <v>42</v>
      </c>
      <c r="FU8" s="33" t="s">
        <v>43</v>
      </c>
      <c r="FV8" s="83"/>
      <c r="FW8" s="83"/>
      <c r="FX8" s="19"/>
      <c r="FY8" s="19"/>
      <c r="FZ8" s="19"/>
      <c r="GA8" s="29"/>
      <c r="GB8" s="29"/>
      <c r="GC8" s="29"/>
      <c r="GD8" s="29"/>
      <c r="GE8" s="29"/>
      <c r="GF8" s="29"/>
      <c r="GG8" s="29"/>
      <c r="GH8" s="29"/>
      <c r="GI8" s="29"/>
      <c r="GJ8" s="29"/>
      <c r="GK8" s="29"/>
      <c r="GN8" s="30">
        <f>B3</f>
        <v>42734</v>
      </c>
      <c r="GO8" s="31" t="s">
        <v>38</v>
      </c>
      <c r="GP8" s="31" t="s">
        <v>39</v>
      </c>
      <c r="GQ8" s="32" t="s">
        <v>40</v>
      </c>
      <c r="GR8" s="31" t="s">
        <v>41</v>
      </c>
      <c r="GS8" s="31"/>
      <c r="GT8" s="32" t="s">
        <v>40</v>
      </c>
      <c r="GU8" s="31" t="s">
        <v>42</v>
      </c>
      <c r="GV8" s="33" t="s">
        <v>59</v>
      </c>
      <c r="GZ8" s="29"/>
      <c r="HA8" s="29"/>
      <c r="HB8" s="29"/>
      <c r="HC8" s="29"/>
      <c r="HD8" s="29"/>
      <c r="HE8" s="29"/>
      <c r="HF8" s="29"/>
      <c r="HG8" s="29"/>
      <c r="HH8" s="29"/>
      <c r="HI8" s="29"/>
      <c r="HJ8" s="29"/>
      <c r="HK8" s="29"/>
      <c r="HL8" s="29"/>
      <c r="HM8" s="29"/>
      <c r="HQ8" s="30">
        <f>Date!E3</f>
        <v>42734</v>
      </c>
      <c r="HR8" s="31" t="s">
        <v>38</v>
      </c>
      <c r="HS8" s="31" t="s">
        <v>39</v>
      </c>
      <c r="HT8" s="32" t="s">
        <v>40</v>
      </c>
      <c r="HU8" s="31" t="s">
        <v>41</v>
      </c>
      <c r="HV8" s="31"/>
      <c r="HW8" s="32" t="s">
        <v>40</v>
      </c>
      <c r="HX8" s="31" t="s">
        <v>42</v>
      </c>
      <c r="HY8" s="33" t="s">
        <v>43</v>
      </c>
      <c r="IB8" s="29"/>
      <c r="IC8" s="29"/>
      <c r="ID8" s="29"/>
      <c r="IE8" s="29"/>
      <c r="IF8" s="29"/>
      <c r="IG8" s="29"/>
      <c r="IH8" s="29"/>
      <c r="II8" s="29"/>
      <c r="IJ8" s="29"/>
      <c r="IK8" s="29"/>
      <c r="IL8" s="29"/>
      <c r="IM8" s="29"/>
      <c r="IN8" s="29"/>
      <c r="IO8" s="29"/>
      <c r="IR8" s="30">
        <f>Date!E3</f>
        <v>42734</v>
      </c>
      <c r="IS8" s="31" t="s">
        <v>38</v>
      </c>
      <c r="IT8" s="31" t="s">
        <v>39</v>
      </c>
      <c r="IU8" s="32" t="s">
        <v>40</v>
      </c>
      <c r="IV8" s="31" t="s">
        <v>41</v>
      </c>
      <c r="IW8" s="31"/>
      <c r="IX8" s="32" t="s">
        <v>40</v>
      </c>
      <c r="IY8" s="31" t="s">
        <v>42</v>
      </c>
      <c r="IZ8" s="33" t="s">
        <v>59</v>
      </c>
    </row>
    <row r="9" spans="1:285" ht="18" x14ac:dyDescent="0.35">
      <c r="C9" s="34" t="s">
        <v>1941</v>
      </c>
      <c r="L9" s="35"/>
      <c r="N9" s="34" t="s">
        <v>1941</v>
      </c>
      <c r="V9" s="34" t="s">
        <v>1942</v>
      </c>
      <c r="AI9" s="34" t="s">
        <v>1942</v>
      </c>
      <c r="AQ9" s="34" t="s">
        <v>1943</v>
      </c>
      <c r="BD9" s="34" t="s">
        <v>1943</v>
      </c>
      <c r="BL9" s="34" t="s">
        <v>1944</v>
      </c>
      <c r="BX9" s="34" t="s">
        <v>1944</v>
      </c>
      <c r="CF9" s="34" t="s">
        <v>1945</v>
      </c>
      <c r="CR9" s="34" t="s">
        <v>1945</v>
      </c>
      <c r="CZ9" s="159" t="s">
        <v>23</v>
      </c>
      <c r="DA9" s="159"/>
      <c r="DB9" s="36"/>
      <c r="DC9" s="159" t="s">
        <v>49</v>
      </c>
      <c r="DD9" s="159"/>
      <c r="DF9" s="159" t="s">
        <v>50</v>
      </c>
      <c r="DG9" s="159"/>
      <c r="DH9" s="36"/>
      <c r="DI9" s="159" t="s">
        <v>51</v>
      </c>
      <c r="DJ9" s="159"/>
      <c r="DN9" s="159" t="s">
        <v>52</v>
      </c>
      <c r="DO9" s="159"/>
      <c r="DP9" s="36"/>
      <c r="DQ9" s="159" t="s">
        <v>53</v>
      </c>
      <c r="DR9" s="159"/>
      <c r="DT9" s="159" t="s">
        <v>54</v>
      </c>
      <c r="DU9" s="159"/>
      <c r="DW9" s="159" t="s">
        <v>55</v>
      </c>
      <c r="DX9" s="159"/>
      <c r="DY9" s="36"/>
      <c r="DZ9" s="159" t="s">
        <v>56</v>
      </c>
      <c r="EA9" s="159"/>
      <c r="EC9" s="159" t="s">
        <v>57</v>
      </c>
      <c r="ED9" s="159"/>
      <c r="EJ9" s="30">
        <f>B3</f>
        <v>42734</v>
      </c>
      <c r="EK9" s="31" t="s">
        <v>38</v>
      </c>
      <c r="EL9" s="31" t="s">
        <v>39</v>
      </c>
      <c r="EM9" s="32" t="s">
        <v>40</v>
      </c>
      <c r="EN9" s="31" t="s">
        <v>41</v>
      </c>
      <c r="EO9" s="31" t="s">
        <v>58</v>
      </c>
      <c r="EP9" s="37" t="s">
        <v>40</v>
      </c>
      <c r="EQ9" s="38" t="s">
        <v>1946</v>
      </c>
      <c r="ER9" s="33" t="s">
        <v>1947</v>
      </c>
      <c r="ES9" s="31" t="s">
        <v>1946</v>
      </c>
      <c r="EV9" s="160" t="s">
        <v>61</v>
      </c>
      <c r="EW9" s="160"/>
      <c r="EX9" s="25" t="s">
        <v>62</v>
      </c>
      <c r="EY9" s="159" t="s">
        <v>63</v>
      </c>
      <c r="EZ9" s="159"/>
      <c r="FA9" s="25"/>
      <c r="FB9" s="159" t="s">
        <v>64</v>
      </c>
      <c r="FC9" s="159"/>
      <c r="FE9" s="159" t="s">
        <v>65</v>
      </c>
      <c r="FF9" s="159"/>
      <c r="FH9" s="159" t="s">
        <v>66</v>
      </c>
      <c r="FI9" s="159"/>
      <c r="FL9" s="83"/>
      <c r="FM9" s="25"/>
      <c r="FN9" s="25"/>
      <c r="FO9" s="25"/>
      <c r="FP9" s="25"/>
      <c r="FQ9" s="25"/>
      <c r="FR9" s="25"/>
      <c r="FS9" s="25"/>
      <c r="FT9" s="25"/>
      <c r="FU9" s="25"/>
      <c r="FV9" s="83"/>
      <c r="FW9" s="83"/>
      <c r="FX9" s="160" t="s">
        <v>61</v>
      </c>
      <c r="FY9" s="160"/>
      <c r="FZ9" s="25" t="s">
        <v>62</v>
      </c>
      <c r="GA9" s="159" t="s">
        <v>63</v>
      </c>
      <c r="GB9" s="159"/>
      <c r="GC9" s="25"/>
      <c r="GD9" s="159" t="s">
        <v>64</v>
      </c>
      <c r="GE9" s="159"/>
      <c r="GG9" s="159" t="s">
        <v>65</v>
      </c>
      <c r="GH9" s="159"/>
      <c r="GJ9" s="159" t="s">
        <v>66</v>
      </c>
      <c r="GK9" s="159"/>
      <c r="GN9" s="25"/>
      <c r="GO9" s="25"/>
      <c r="GP9" s="25"/>
      <c r="GQ9" s="25"/>
      <c r="GR9" s="25"/>
      <c r="GS9" s="25"/>
      <c r="GT9" s="25"/>
      <c r="GU9" s="25"/>
      <c r="GV9" s="25"/>
      <c r="GZ9" s="159" t="s">
        <v>90</v>
      </c>
      <c r="HA9" s="159"/>
      <c r="HB9" s="25" t="s">
        <v>62</v>
      </c>
      <c r="HC9" s="159" t="s">
        <v>63</v>
      </c>
      <c r="HD9" s="159"/>
      <c r="HE9" s="25"/>
      <c r="HF9" s="159" t="s">
        <v>91</v>
      </c>
      <c r="HG9" s="159"/>
      <c r="HH9" s="36"/>
      <c r="HI9" s="159" t="s">
        <v>92</v>
      </c>
      <c r="HJ9" s="159"/>
      <c r="HK9" s="36"/>
      <c r="HL9" s="159" t="s">
        <v>93</v>
      </c>
      <c r="HM9" s="159"/>
      <c r="HQ9" s="25"/>
      <c r="HR9" s="25"/>
      <c r="HS9" s="25"/>
      <c r="HT9" s="25"/>
      <c r="HU9" s="25"/>
      <c r="HV9" s="25"/>
      <c r="HW9" s="25"/>
      <c r="HX9" s="25"/>
      <c r="HY9" s="25"/>
      <c r="IB9" s="159" t="s">
        <v>90</v>
      </c>
      <c r="IC9" s="159"/>
      <c r="ID9" s="25" t="s">
        <v>62</v>
      </c>
      <c r="IE9" s="159" t="s">
        <v>63</v>
      </c>
      <c r="IF9" s="159"/>
      <c r="IG9" s="25"/>
      <c r="IH9" s="159" t="s">
        <v>1948</v>
      </c>
      <c r="II9" s="159"/>
      <c r="IJ9" s="36"/>
      <c r="IK9" s="159" t="s">
        <v>1949</v>
      </c>
      <c r="IL9" s="159"/>
      <c r="IM9" s="36"/>
      <c r="IN9" s="159" t="s">
        <v>1950</v>
      </c>
      <c r="IO9" s="159"/>
      <c r="IR9" s="25"/>
      <c r="IS9" s="25"/>
      <c r="IT9" s="25"/>
      <c r="IU9" s="25"/>
      <c r="IV9" s="25"/>
      <c r="IW9" s="25"/>
      <c r="IX9" s="25"/>
      <c r="IY9" s="25"/>
      <c r="IZ9" s="25"/>
    </row>
    <row r="10" spans="1:285" ht="18" x14ac:dyDescent="0.35">
      <c r="EJ10" s="155" t="s">
        <v>49</v>
      </c>
      <c r="EK10" s="155"/>
      <c r="EL10" s="155"/>
      <c r="EM10" s="155"/>
      <c r="EN10" s="155"/>
      <c r="EO10" s="155"/>
      <c r="EP10" s="155"/>
      <c r="EQ10" s="155"/>
      <c r="ER10" s="155"/>
      <c r="ES10" s="6"/>
      <c r="FL10" s="83"/>
      <c r="FM10" s="74" t="s">
        <v>22</v>
      </c>
      <c r="FN10" s="74"/>
      <c r="FO10" s="74"/>
      <c r="FP10" s="74"/>
      <c r="FQ10" s="74"/>
      <c r="FR10" s="74"/>
      <c r="FS10" s="74"/>
      <c r="FT10" s="74"/>
      <c r="FU10" s="25"/>
      <c r="FV10" s="83"/>
      <c r="FW10" s="83"/>
      <c r="GN10" s="74" t="s">
        <v>1951</v>
      </c>
      <c r="GO10" s="74"/>
      <c r="GP10" s="74"/>
      <c r="GQ10" s="74"/>
      <c r="GR10" s="74"/>
      <c r="GS10" s="74"/>
      <c r="GT10" s="74"/>
      <c r="GU10" s="74"/>
      <c r="GV10" s="25"/>
      <c r="GZ10" s="29"/>
      <c r="HA10" s="29"/>
      <c r="HB10" s="29"/>
      <c r="HC10" s="29"/>
      <c r="HD10" s="29"/>
      <c r="HE10" s="29"/>
      <c r="HF10" s="29"/>
      <c r="HG10" s="29"/>
      <c r="HH10" s="29"/>
      <c r="HI10" s="29"/>
      <c r="HJ10" s="29"/>
      <c r="HK10" s="29"/>
      <c r="HL10" s="29"/>
      <c r="HM10" s="29"/>
      <c r="HQ10" s="158" t="s">
        <v>22</v>
      </c>
      <c r="HR10" s="158"/>
      <c r="HS10" s="158"/>
      <c r="HT10" s="158"/>
      <c r="HU10" s="158"/>
      <c r="HV10" s="158"/>
      <c r="HW10" s="158"/>
      <c r="HX10" s="158"/>
      <c r="HY10" s="25"/>
      <c r="IR10" s="158" t="s">
        <v>22</v>
      </c>
      <c r="IS10" s="158"/>
      <c r="IT10" s="158"/>
      <c r="IU10" s="158"/>
      <c r="IV10" s="158"/>
      <c r="IW10" s="158"/>
      <c r="IX10" s="158"/>
      <c r="IY10" s="158"/>
      <c r="IZ10" s="25"/>
    </row>
    <row r="11" spans="1:285" ht="18" x14ac:dyDescent="0.35">
      <c r="C11" s="157" t="s">
        <v>68</v>
      </c>
      <c r="D11" s="157"/>
      <c r="E11" s="157"/>
      <c r="F11" s="157"/>
      <c r="G11" s="157"/>
      <c r="H11" s="157"/>
      <c r="I11" s="157"/>
      <c r="J11" s="157"/>
      <c r="K11" s="157"/>
      <c r="L11" s="157"/>
      <c r="N11" s="157" t="s">
        <v>69</v>
      </c>
      <c r="O11" s="157"/>
      <c r="P11" s="157"/>
      <c r="Q11" s="157"/>
      <c r="R11" s="157"/>
      <c r="S11" s="157"/>
      <c r="T11" s="27"/>
      <c r="V11" s="157" t="s">
        <v>68</v>
      </c>
      <c r="W11" s="157"/>
      <c r="X11" s="157"/>
      <c r="Y11" s="157"/>
      <c r="Z11" s="157"/>
      <c r="AA11" s="157"/>
      <c r="AB11" s="157"/>
      <c r="AC11" s="157"/>
      <c r="AD11" s="157"/>
      <c r="AE11" s="157"/>
      <c r="AF11" s="27"/>
      <c r="AG11" s="27"/>
      <c r="AI11" s="157" t="s">
        <v>69</v>
      </c>
      <c r="AJ11" s="157"/>
      <c r="AK11" s="157"/>
      <c r="AL11" s="157"/>
      <c r="AM11" s="157"/>
      <c r="AN11" s="157"/>
      <c r="AO11" s="27"/>
      <c r="AQ11" s="157" t="s">
        <v>68</v>
      </c>
      <c r="AR11" s="157"/>
      <c r="AS11" s="157"/>
      <c r="AT11" s="157"/>
      <c r="AU11" s="157"/>
      <c r="AV11" s="157"/>
      <c r="AW11" s="157"/>
      <c r="AX11" s="157"/>
      <c r="AY11" s="157"/>
      <c r="AZ11" s="157"/>
      <c r="BA11" s="27"/>
      <c r="BD11" s="157" t="s">
        <v>69</v>
      </c>
      <c r="BE11" s="157"/>
      <c r="BF11" s="157"/>
      <c r="BG11" s="157"/>
      <c r="BH11" s="157"/>
      <c r="BI11" s="157"/>
      <c r="BJ11" s="27"/>
      <c r="BL11" s="157" t="s">
        <v>68</v>
      </c>
      <c r="BM11" s="157"/>
      <c r="BN11" s="157"/>
      <c r="BO11" s="157"/>
      <c r="BP11" s="157"/>
      <c r="BQ11" s="157"/>
      <c r="BR11" s="157"/>
      <c r="BS11" s="157"/>
      <c r="BT11" s="157"/>
      <c r="BU11" s="157"/>
      <c r="BV11" s="27"/>
      <c r="BX11" s="157" t="s">
        <v>69</v>
      </c>
      <c r="BY11" s="157"/>
      <c r="BZ11" s="157"/>
      <c r="CA11" s="157"/>
      <c r="CB11" s="157"/>
      <c r="CC11" s="157"/>
      <c r="CD11" s="27"/>
      <c r="CF11" s="157" t="s">
        <v>68</v>
      </c>
      <c r="CG11" s="157"/>
      <c r="CH11" s="157"/>
      <c r="CI11" s="157"/>
      <c r="CJ11" s="157"/>
      <c r="CK11" s="157"/>
      <c r="CL11" s="157"/>
      <c r="CM11" s="157"/>
      <c r="CN11" s="157"/>
      <c r="CO11" s="157"/>
      <c r="CP11" s="27"/>
      <c r="CR11" s="157" t="s">
        <v>69</v>
      </c>
      <c r="CS11" s="157"/>
      <c r="CT11" s="157"/>
      <c r="CU11" s="157"/>
      <c r="CV11" s="157"/>
      <c r="CW11" s="157"/>
      <c r="CX11" s="27"/>
      <c r="EJ11" s="25" t="s">
        <v>0</v>
      </c>
      <c r="EK11" s="25" t="s">
        <v>24</v>
      </c>
      <c r="EL11" s="25" t="s">
        <v>25</v>
      </c>
      <c r="EM11" s="25" t="s">
        <v>26</v>
      </c>
      <c r="EN11" s="25" t="s">
        <v>27</v>
      </c>
      <c r="EO11" s="25" t="s">
        <v>28</v>
      </c>
      <c r="EP11" s="25" t="s">
        <v>29</v>
      </c>
      <c r="EQ11" s="25" t="s">
        <v>30</v>
      </c>
      <c r="ER11" s="25" t="s">
        <v>31</v>
      </c>
      <c r="ES11" s="25" t="s">
        <v>37</v>
      </c>
      <c r="FL11" s="83"/>
      <c r="FM11" s="25" t="s">
        <v>24</v>
      </c>
      <c r="FN11" s="25" t="s">
        <v>25</v>
      </c>
      <c r="FO11" s="25" t="s">
        <v>26</v>
      </c>
      <c r="FP11" s="25" t="s">
        <v>27</v>
      </c>
      <c r="FQ11" s="25" t="s">
        <v>28</v>
      </c>
      <c r="FR11" s="25" t="s">
        <v>31</v>
      </c>
      <c r="FS11" s="25" t="s">
        <v>70</v>
      </c>
      <c r="FT11" s="25" t="s">
        <v>24</v>
      </c>
      <c r="FU11" s="25" t="s">
        <v>37</v>
      </c>
      <c r="FV11" s="83"/>
      <c r="FW11" s="83"/>
      <c r="GN11" s="25" t="s">
        <v>24</v>
      </c>
      <c r="GO11" s="25" t="s">
        <v>25</v>
      </c>
      <c r="GP11" s="25" t="s">
        <v>26</v>
      </c>
      <c r="GQ11" s="25" t="s">
        <v>27</v>
      </c>
      <c r="GR11" s="25" t="s">
        <v>28</v>
      </c>
      <c r="GS11" s="25" t="s">
        <v>31</v>
      </c>
      <c r="GT11" s="25" t="s">
        <v>1465</v>
      </c>
      <c r="GU11" s="25" t="s">
        <v>24</v>
      </c>
      <c r="GV11" s="25" t="s">
        <v>37</v>
      </c>
      <c r="GZ11" s="29"/>
      <c r="HA11" s="29"/>
      <c r="HB11" s="29"/>
      <c r="HC11" s="29"/>
      <c r="HD11" s="29"/>
      <c r="HE11" s="29"/>
      <c r="HF11" s="29"/>
      <c r="HG11" s="29"/>
      <c r="HH11" s="29"/>
      <c r="HI11" s="29"/>
      <c r="HJ11" s="29"/>
      <c r="HK11" s="29"/>
      <c r="HL11" s="29"/>
      <c r="HM11" s="29"/>
      <c r="HQ11" s="25" t="s">
        <v>24</v>
      </c>
      <c r="HR11" s="25" t="s">
        <v>25</v>
      </c>
      <c r="HS11" s="25" t="s">
        <v>26</v>
      </c>
      <c r="HT11" s="25" t="s">
        <v>27</v>
      </c>
      <c r="HU11" s="25" t="s">
        <v>28</v>
      </c>
      <c r="HV11" s="25" t="s">
        <v>31</v>
      </c>
      <c r="HW11" s="25" t="s">
        <v>70</v>
      </c>
      <c r="HX11" s="25" t="s">
        <v>24</v>
      </c>
      <c r="HY11" s="25" t="str">
        <f>ES17</f>
        <v>Day count Fixed Leg</v>
      </c>
      <c r="IR11" s="25" t="s">
        <v>24</v>
      </c>
      <c r="IS11" s="25" t="s">
        <v>25</v>
      </c>
      <c r="IT11" s="25" t="s">
        <v>26</v>
      </c>
      <c r="IU11" s="25" t="s">
        <v>27</v>
      </c>
      <c r="IV11" s="25" t="s">
        <v>28</v>
      </c>
      <c r="IW11" s="25" t="s">
        <v>31</v>
      </c>
      <c r="IX11" s="25" t="s">
        <v>1465</v>
      </c>
      <c r="IY11" s="25" t="s">
        <v>24</v>
      </c>
      <c r="IZ11" s="25" t="str">
        <f>HY11</f>
        <v>Day count Fixed Leg</v>
      </c>
    </row>
    <row r="12" spans="1:285" ht="14.45" x14ac:dyDescent="0.3">
      <c r="C12" s="42" t="str">
        <f>_xll.BCurve(C9,"CurveDate="&amp;$B$3&amp;"","View=Extended","cols=9;rows=33")</f>
        <v>Term</v>
      </c>
      <c r="D12" s="42" t="s">
        <v>71</v>
      </c>
      <c r="E12" s="42" t="s">
        <v>72</v>
      </c>
      <c r="F12" s="42" t="s">
        <v>73</v>
      </c>
      <c r="G12" s="42" t="s">
        <v>74</v>
      </c>
      <c r="H12" s="42" t="s">
        <v>75</v>
      </c>
      <c r="I12" s="42" t="s">
        <v>76</v>
      </c>
      <c r="J12" s="42" t="s">
        <v>77</v>
      </c>
      <c r="K12" s="42" t="s">
        <v>78</v>
      </c>
      <c r="L12" s="42" t="s">
        <v>16</v>
      </c>
      <c r="N12" s="42" t="s">
        <v>79</v>
      </c>
      <c r="O12" s="42" t="s">
        <v>75</v>
      </c>
      <c r="P12" s="42" t="s">
        <v>85</v>
      </c>
      <c r="Q12" s="42" t="s">
        <v>85</v>
      </c>
      <c r="R12" t="s">
        <v>82</v>
      </c>
      <c r="S12" t="s">
        <v>83</v>
      </c>
      <c r="T12" s="43" t="s">
        <v>84</v>
      </c>
      <c r="V12" s="42" t="str">
        <f>_xll.BCurve(V9,"CurveDate="&amp;$B$3&amp;"","View=Extended","cols=9;rows=24")</f>
        <v>Term</v>
      </c>
      <c r="W12" s="42" t="s">
        <v>71</v>
      </c>
      <c r="X12" s="42" t="s">
        <v>72</v>
      </c>
      <c r="Y12" s="42" t="s">
        <v>73</v>
      </c>
      <c r="Z12" s="42" t="s">
        <v>74</v>
      </c>
      <c r="AA12" s="42" t="s">
        <v>75</v>
      </c>
      <c r="AB12" s="42" t="s">
        <v>76</v>
      </c>
      <c r="AC12" s="42" t="s">
        <v>77</v>
      </c>
      <c r="AD12" s="42" t="s">
        <v>78</v>
      </c>
      <c r="AE12" s="42" t="s">
        <v>16</v>
      </c>
      <c r="AF12" s="42" t="s">
        <v>75</v>
      </c>
      <c r="AG12" s="42" t="s">
        <v>16</v>
      </c>
      <c r="AI12" s="42" t="s">
        <v>79</v>
      </c>
      <c r="AJ12" s="42" t="s">
        <v>75</v>
      </c>
      <c r="AK12" s="42" t="s">
        <v>85</v>
      </c>
      <c r="AL12" s="42" t="s">
        <v>85</v>
      </c>
      <c r="AM12" t="s">
        <v>82</v>
      </c>
      <c r="AN12" t="s">
        <v>83</v>
      </c>
      <c r="AO12" s="43" t="s">
        <v>84</v>
      </c>
      <c r="AQ12" s="42" t="str">
        <f>_xll.BCurve(AQ9,"CurveDate="&amp;$B$3&amp;"","View=Extended","cols=9;rows=26")</f>
        <v>Term</v>
      </c>
      <c r="AR12" s="42" t="s">
        <v>71</v>
      </c>
      <c r="AS12" s="42" t="s">
        <v>72</v>
      </c>
      <c r="AT12" s="42" t="s">
        <v>73</v>
      </c>
      <c r="AU12" s="42" t="s">
        <v>74</v>
      </c>
      <c r="AV12" s="42" t="s">
        <v>75</v>
      </c>
      <c r="AW12" s="42" t="s">
        <v>76</v>
      </c>
      <c r="AX12" s="42" t="s">
        <v>77</v>
      </c>
      <c r="AY12" s="42" t="s">
        <v>78</v>
      </c>
      <c r="AZ12" s="42" t="s">
        <v>16</v>
      </c>
      <c r="BA12" s="42"/>
      <c r="BD12" s="42" t="s">
        <v>79</v>
      </c>
      <c r="BE12" s="42" t="s">
        <v>75</v>
      </c>
      <c r="BF12" s="42" t="s">
        <v>85</v>
      </c>
      <c r="BG12" s="42" t="s">
        <v>85</v>
      </c>
      <c r="BH12" t="s">
        <v>82</v>
      </c>
      <c r="BI12" t="s">
        <v>83</v>
      </c>
      <c r="BJ12" s="43" t="s">
        <v>84</v>
      </c>
      <c r="BL12" s="42" t="str">
        <f>_xll.BCurve(BL9,"CurveDate="&amp;$B$3&amp;"","View=Extended","cols=9;rows=26")</f>
        <v>Term</v>
      </c>
      <c r="BM12" s="42" t="s">
        <v>71</v>
      </c>
      <c r="BN12" s="42" t="s">
        <v>72</v>
      </c>
      <c r="BO12" s="42" t="s">
        <v>73</v>
      </c>
      <c r="BP12" s="42" t="s">
        <v>74</v>
      </c>
      <c r="BQ12" s="42" t="s">
        <v>75</v>
      </c>
      <c r="BR12" s="42" t="s">
        <v>76</v>
      </c>
      <c r="BS12" s="42" t="s">
        <v>77</v>
      </c>
      <c r="BT12" s="42" t="s">
        <v>78</v>
      </c>
      <c r="BU12" s="42" t="s">
        <v>16</v>
      </c>
      <c r="BV12" s="42"/>
      <c r="BX12" s="42" t="s">
        <v>79</v>
      </c>
      <c r="BY12" s="42" t="s">
        <v>75</v>
      </c>
      <c r="BZ12" s="42" t="s">
        <v>85</v>
      </c>
      <c r="CA12" s="42" t="s">
        <v>85</v>
      </c>
      <c r="CB12" t="s">
        <v>82</v>
      </c>
      <c r="CC12" t="s">
        <v>83</v>
      </c>
      <c r="CD12" s="43" t="s">
        <v>84</v>
      </c>
      <c r="CF12" s="42" t="str">
        <f>_xll.BCurve(CF9,"CurveDate="&amp;$B$3&amp;"","View=Extended","cols=9;rows=22")</f>
        <v>Term</v>
      </c>
      <c r="CG12" s="42" t="s">
        <v>71</v>
      </c>
      <c r="CH12" s="42" t="s">
        <v>72</v>
      </c>
      <c r="CI12" s="42" t="s">
        <v>73</v>
      </c>
      <c r="CJ12" s="42" t="s">
        <v>74</v>
      </c>
      <c r="CK12" s="42" t="s">
        <v>75</v>
      </c>
      <c r="CL12" s="42" t="s">
        <v>76</v>
      </c>
      <c r="CM12" s="42" t="s">
        <v>77</v>
      </c>
      <c r="CN12" s="42" t="s">
        <v>78</v>
      </c>
      <c r="CO12" s="42" t="s">
        <v>16</v>
      </c>
      <c r="CP12" s="42" t="s">
        <v>16</v>
      </c>
      <c r="CR12" s="42" t="s">
        <v>79</v>
      </c>
      <c r="CS12" s="42" t="s">
        <v>75</v>
      </c>
      <c r="CT12" s="42" t="s">
        <v>85</v>
      </c>
      <c r="CU12" s="42" t="s">
        <v>85</v>
      </c>
      <c r="CV12" t="s">
        <v>82</v>
      </c>
      <c r="CW12" t="s">
        <v>83</v>
      </c>
      <c r="CX12" s="43" t="s">
        <v>84</v>
      </c>
      <c r="CZ12" s="43" t="s">
        <v>87</v>
      </c>
      <c r="DA12" s="43" t="s">
        <v>88</v>
      </c>
      <c r="DC12" s="43" t="s">
        <v>87</v>
      </c>
      <c r="DD12" s="43" t="s">
        <v>88</v>
      </c>
      <c r="DF12" s="43" t="s">
        <v>87</v>
      </c>
      <c r="DG12" s="43" t="s">
        <v>88</v>
      </c>
      <c r="DI12" s="43" t="s">
        <v>87</v>
      </c>
      <c r="DJ12" s="43" t="s">
        <v>88</v>
      </c>
      <c r="DN12" s="43" t="s">
        <v>87</v>
      </c>
      <c r="DO12" s="43" t="s">
        <v>88</v>
      </c>
      <c r="DP12" s="45"/>
      <c r="DQ12" s="43" t="s">
        <v>87</v>
      </c>
      <c r="DR12" s="43" t="s">
        <v>88</v>
      </c>
      <c r="DT12" s="43" t="s">
        <v>87</v>
      </c>
      <c r="DU12" s="43" t="s">
        <v>88</v>
      </c>
      <c r="DW12" s="43" t="s">
        <v>87</v>
      </c>
      <c r="DX12" s="43" t="s">
        <v>88</v>
      </c>
      <c r="DY12" s="45"/>
      <c r="DZ12" s="43" t="s">
        <v>87</v>
      </c>
      <c r="EA12" s="43" t="s">
        <v>88</v>
      </c>
      <c r="EC12" s="43" t="s">
        <v>87</v>
      </c>
      <c r="ED12" s="43" t="s">
        <v>88</v>
      </c>
      <c r="EJ12" s="30">
        <f>EJ9</f>
        <v>42734</v>
      </c>
      <c r="EK12" s="31" t="s">
        <v>38</v>
      </c>
      <c r="EL12" s="31" t="s">
        <v>39</v>
      </c>
      <c r="EM12" s="32" t="s">
        <v>40</v>
      </c>
      <c r="EN12" s="31" t="s">
        <v>41</v>
      </c>
      <c r="EO12" s="31" t="s">
        <v>58</v>
      </c>
      <c r="EP12" s="37" t="s">
        <v>40</v>
      </c>
      <c r="EQ12" s="38" t="s">
        <v>1946</v>
      </c>
      <c r="ER12" s="33" t="s">
        <v>43</v>
      </c>
      <c r="ES12" s="31" t="s">
        <v>1946</v>
      </c>
      <c r="EV12" s="43" t="s">
        <v>87</v>
      </c>
      <c r="EW12" s="43" t="s">
        <v>88</v>
      </c>
      <c r="EY12" s="43" t="s">
        <v>87</v>
      </c>
      <c r="EZ12" s="43" t="s">
        <v>88</v>
      </c>
      <c r="FB12" s="43" t="s">
        <v>87</v>
      </c>
      <c r="FC12" s="43" t="s">
        <v>88</v>
      </c>
      <c r="FE12" s="43" t="s">
        <v>87</v>
      </c>
      <c r="FF12" s="43" t="s">
        <v>88</v>
      </c>
      <c r="FH12" s="43" t="s">
        <v>87</v>
      </c>
      <c r="FI12" s="43" t="s">
        <v>88</v>
      </c>
      <c r="FL12" s="83"/>
      <c r="FM12" s="38" t="s">
        <v>38</v>
      </c>
      <c r="FN12" s="31" t="s">
        <v>39</v>
      </c>
      <c r="FO12" s="37" t="s">
        <v>40</v>
      </c>
      <c r="FP12" s="31" t="s">
        <v>41</v>
      </c>
      <c r="FQ12" s="31"/>
      <c r="FR12" s="33" t="s">
        <v>1947</v>
      </c>
      <c r="FS12" s="30">
        <f>USD!AA13</f>
        <v>42829</v>
      </c>
      <c r="FT12" s="31" t="s">
        <v>1946</v>
      </c>
      <c r="FU12" s="31" t="s">
        <v>1946</v>
      </c>
      <c r="FV12" s="83"/>
      <c r="FW12" s="83"/>
      <c r="FX12" s="43" t="s">
        <v>87</v>
      </c>
      <c r="FY12" s="43" t="s">
        <v>88</v>
      </c>
      <c r="GA12" s="43" t="s">
        <v>87</v>
      </c>
      <c r="GB12" s="43" t="s">
        <v>88</v>
      </c>
      <c r="GD12" s="43" t="s">
        <v>87</v>
      </c>
      <c r="GE12" s="43" t="s">
        <v>88</v>
      </c>
      <c r="GG12" s="43" t="s">
        <v>87</v>
      </c>
      <c r="GH12" s="43" t="s">
        <v>88</v>
      </c>
      <c r="GJ12" s="43" t="s">
        <v>87</v>
      </c>
      <c r="GK12" s="43" t="s">
        <v>88</v>
      </c>
      <c r="GN12" s="38" t="s">
        <v>38</v>
      </c>
      <c r="GO12" s="31" t="s">
        <v>39</v>
      </c>
      <c r="GP12" s="37" t="s">
        <v>40</v>
      </c>
      <c r="GQ12" s="31" t="s">
        <v>41</v>
      </c>
      <c r="GR12" s="31"/>
      <c r="GS12" s="33" t="s">
        <v>1947</v>
      </c>
      <c r="GT12" s="30">
        <f>EUR!AU13</f>
        <v>42828</v>
      </c>
      <c r="GU12" s="31" t="s">
        <v>1946</v>
      </c>
      <c r="GV12" s="31" t="s">
        <v>1946</v>
      </c>
      <c r="GZ12" s="43" t="s">
        <v>87</v>
      </c>
      <c r="HA12" s="43" t="s">
        <v>88</v>
      </c>
      <c r="HC12" s="43" t="s">
        <v>87</v>
      </c>
      <c r="HD12" s="43" t="s">
        <v>88</v>
      </c>
      <c r="HF12" s="43" t="s">
        <v>87</v>
      </c>
      <c r="HG12" s="43" t="s">
        <v>88</v>
      </c>
      <c r="HI12" s="43" t="s">
        <v>87</v>
      </c>
      <c r="HJ12" s="43" t="s">
        <v>88</v>
      </c>
      <c r="HL12" s="43" t="s">
        <v>87</v>
      </c>
      <c r="HM12" s="43" t="s">
        <v>88</v>
      </c>
      <c r="HQ12" s="38" t="s">
        <v>38</v>
      </c>
      <c r="HR12" s="31" t="s">
        <v>39</v>
      </c>
      <c r="HS12" s="37" t="s">
        <v>40</v>
      </c>
      <c r="HT12" s="31" t="s">
        <v>41</v>
      </c>
      <c r="HU12" s="31"/>
      <c r="HV12" s="33" t="s">
        <v>1947</v>
      </c>
      <c r="HW12" s="30">
        <f>USD!AA13</f>
        <v>42829</v>
      </c>
      <c r="HX12" s="31" t="s">
        <v>1946</v>
      </c>
      <c r="HY12" s="31" t="str">
        <f>ES18</f>
        <v>actual/365</v>
      </c>
      <c r="IB12" s="43" t="s">
        <v>87</v>
      </c>
      <c r="IC12" s="43" t="s">
        <v>88</v>
      </c>
      <c r="IE12" s="43" t="s">
        <v>87</v>
      </c>
      <c r="IF12" s="43" t="s">
        <v>88</v>
      </c>
      <c r="IH12" s="43" t="s">
        <v>87</v>
      </c>
      <c r="II12" s="43" t="s">
        <v>88</v>
      </c>
      <c r="IK12" s="43" t="s">
        <v>87</v>
      </c>
      <c r="IL12" s="43" t="s">
        <v>88</v>
      </c>
      <c r="IN12" s="43" t="s">
        <v>87</v>
      </c>
      <c r="IO12" s="43" t="s">
        <v>88</v>
      </c>
      <c r="IR12" s="38" t="s">
        <v>38</v>
      </c>
      <c r="IS12" s="31" t="s">
        <v>39</v>
      </c>
      <c r="IT12" s="37" t="s">
        <v>40</v>
      </c>
      <c r="IU12" s="31" t="s">
        <v>41</v>
      </c>
      <c r="IV12" s="31"/>
      <c r="IW12" s="33" t="s">
        <v>1947</v>
      </c>
      <c r="IX12" s="30">
        <f>EUR!AU13</f>
        <v>42828</v>
      </c>
      <c r="IY12" s="31" t="s">
        <v>1946</v>
      </c>
      <c r="IZ12" s="31" t="str">
        <f>HY12</f>
        <v>actual/365</v>
      </c>
    </row>
    <row r="13" spans="1:285" ht="18" customHeight="1" x14ac:dyDescent="0.3">
      <c r="C13" s="46" t="s">
        <v>94</v>
      </c>
      <c r="D13" s="46" t="s">
        <v>95</v>
      </c>
      <c r="E13" s="46" t="s">
        <v>1952</v>
      </c>
      <c r="F13" s="46" t="s">
        <v>1953</v>
      </c>
      <c r="G13" s="47">
        <v>42734</v>
      </c>
      <c r="H13" s="47">
        <v>42738</v>
      </c>
      <c r="I13" s="48">
        <v>0.1618</v>
      </c>
      <c r="J13" s="48">
        <v>0.1618</v>
      </c>
      <c r="K13" s="46" t="s">
        <v>98</v>
      </c>
      <c r="L13" s="49">
        <f t="shared" ref="L13:L44" si="0">AVERAGE(I13:J13)/100</f>
        <v>1.6180000000000001E-3</v>
      </c>
      <c r="N13" s="50" t="s">
        <v>99</v>
      </c>
      <c r="O13" s="51">
        <f>IFERROR(IF(RIGHT(N13, 1) = "D", WORKDAY($B$3, INT(LEFT(N13, LEN(N13)-1))),
                     IF(RIGHT(N13, 1) = "W",Business_Day($B$3 + 7 * INT(LEFT(N13, LEN(N13)-1)), "modified_following"),
                     IF(RIGHT(N13, 1) = "M",Business_Day(EDATE($B$3,  INT(LEFT(N13, LEN(N13)-1))), "modified_following"),
                     IF(RIGHT(N13, 1) = "Y",Business_Day(EDATE($B$3,  12 * INT(LEFT(N13, LEN(N13)-1))), "modified_following"),IF(RIGHT(N13, 1) = "Q",Business_Day(EDATE($B$3,  3*INT(LEFT(N13, LEN(N13)-1))), "modified_following"),
                    Business_Day(EDATE($B$3,  12 * INT(LEFT(N13, FIND("Y", N13)-1)) + INT(RIGHT(N13, LEN(N13) - FIND("Y", N13)))), "modified_following") ))))), "")</f>
        <v>42737</v>
      </c>
      <c r="P13" s="50" t="s">
        <v>1954</v>
      </c>
      <c r="Q13" s="50" t="s">
        <v>1955</v>
      </c>
      <c r="R13" s="46">
        <f>_xll.BDH(P13,$B$4,$B$3,$B$3)</f>
        <v>0.1618</v>
      </c>
      <c r="S13" s="46">
        <f>_xll.BDH(Q13,$B$4,$B$3,$B$3)</f>
        <v>0.99998200000000004</v>
      </c>
      <c r="T13" s="52">
        <f>DF_ZC2(Date!$E$3,O13,S13,"Taux actuariels","actual/actual")</f>
        <v>2.1964247110712876E-3</v>
      </c>
      <c r="V13" s="46" t="s">
        <v>94</v>
      </c>
      <c r="W13" s="46" t="s">
        <v>95</v>
      </c>
      <c r="X13" s="46" t="s">
        <v>1956</v>
      </c>
      <c r="Y13" s="46" t="s">
        <v>1957</v>
      </c>
      <c r="Z13" s="47">
        <v>42734</v>
      </c>
      <c r="AA13" s="47">
        <v>42738</v>
      </c>
      <c r="AB13" s="48">
        <v>0.21875</v>
      </c>
      <c r="AC13" s="48">
        <v>0.21875</v>
      </c>
      <c r="AD13" s="46" t="s">
        <v>98</v>
      </c>
      <c r="AE13" s="49">
        <f t="shared" ref="AE13:AE35" si="1">AVERAGE(AB13:AC13)/100</f>
        <v>2.1875000000000002E-3</v>
      </c>
      <c r="AF13" s="47">
        <f t="shared" ref="AF13:AF19" si="2">AA13</f>
        <v>42738</v>
      </c>
      <c r="AG13" s="53">
        <f t="shared" ref="AG13:AG19" si="3">AE13</f>
        <v>2.1875000000000002E-3</v>
      </c>
      <c r="AI13" s="50" t="s">
        <v>99</v>
      </c>
      <c r="AJ13" s="51">
        <f>IFERROR(IF(RIGHT(AI13, 1) = "D", WORKDAY($B$3, INT(LEFT(AI13, LEN(AI13)-1))),
                     IF(RIGHT(AI13, 1) = "W",Business_Day($B$3 + 7 * INT(LEFT(AI13, LEN(AI13)-1)), "modified_following"),
                     IF(RIGHT(AI13, 1) = "M",Business_Day(EDATE($B$3,  INT(LEFT(AI13, LEN(AI13)-1))), "modified_following"),
                     IF(RIGHT(AI13, 1) = "Y",Business_Day(EDATE($B$3,  12 * INT(LEFT(AI13, LEN(AI13)-1))), "modified_following"),IF(RIGHT(AI13, 1) = "Q",Business_Day(EDATE($B$3,  3*INT(LEFT(AI13, LEN(AI13)-1))), "modified_following"),
                    Business_Day(EDATE($B$3,  12 * INT(LEFT(AI13, FIND("Y", AI13)-1)) + INT(RIGHT(AI13, LEN(AI13) - FIND("Y", AI13)))), "modified_following") ))))), "")</f>
        <v>42737</v>
      </c>
      <c r="AK13" s="50" t="s">
        <v>1958</v>
      </c>
      <c r="AL13" s="50" t="s">
        <v>1959</v>
      </c>
      <c r="AM13" s="46">
        <f>_xll.BDH(AK13,$B$4,$B$3,$B$3)</f>
        <v>0.21875</v>
      </c>
      <c r="AN13" s="46">
        <f>_xll.BDH(AL13,$B$4,$B$3,$B$3)</f>
        <v>0.99997599999999998</v>
      </c>
      <c r="AO13" s="52">
        <f>DF_ZC2(Date!$E$3,AJ13,AN13,"Taux actuariels","actual/actual")</f>
        <v>2.9296466231485407E-3</v>
      </c>
      <c r="AQ13" s="46" t="s">
        <v>107</v>
      </c>
      <c r="AR13" s="46" t="s">
        <v>95</v>
      </c>
      <c r="AS13" s="46" t="s">
        <v>1960</v>
      </c>
      <c r="AT13" s="46" t="s">
        <v>1961</v>
      </c>
      <c r="AU13" s="47">
        <v>42734</v>
      </c>
      <c r="AV13" s="47">
        <v>42824</v>
      </c>
      <c r="AW13" s="48">
        <v>0.36663000000000001</v>
      </c>
      <c r="AX13" s="48">
        <v>0.36663000000000001</v>
      </c>
      <c r="AY13" s="46" t="s">
        <v>98</v>
      </c>
      <c r="AZ13" s="49">
        <f t="shared" ref="AZ13:AZ37" si="4">IFERROR(AVERAGE(AW13:AX13)/100,"")</f>
        <v>3.6662999999999999E-3</v>
      </c>
      <c r="BA13" s="49">
        <f t="shared" ref="BA13:BA31" si="5">AZ13</f>
        <v>3.6662999999999999E-3</v>
      </c>
      <c r="BD13" s="50" t="s">
        <v>99</v>
      </c>
      <c r="BE13" s="51">
        <f>IFERROR(IF(RIGHT(BD13, 1) = "D", WORKDAY($B$3, INT(LEFT(BD13, LEN(BD13)-1))),
                     IF(RIGHT(BD13, 1) = "W",Business_Day($B$3 + 7 * INT(LEFT(BD13, LEN(BD13)-1)), "modified_following"),
                     IF(RIGHT(BD13, 1) = "M",Business_Day(EDATE($B$3,  INT(LEFT(BD13, LEN(BD13)-1))), "modified_following"),
                     IF(RIGHT(BD13, 1) = "Y",Business_Day(EDATE($B$3,  12 * INT(LEFT(BD13, LEN(BD13)-1))), "modified_following"),IF(RIGHT(BD13, 1) = "Q",Business_Day(EDATE($B$3,  3*INT(LEFT(BD13, LEN(BD13)-1))), "modified_following"),
                    Business_Day(EDATE($B$3,  12 * INT(LEFT(BD13, FIND("Y", BD13)-1)) + INT(RIGHT(BD13, LEN(BD13) - FIND("Y", BD13)))), "modified_following") ))))), "")</f>
        <v>42737</v>
      </c>
      <c r="BF13" s="50" t="s">
        <v>1962</v>
      </c>
      <c r="BG13" s="50" t="s">
        <v>1963</v>
      </c>
      <c r="BH13" s="46">
        <f>_xll.BDH(BF13,$B$4,$B$3,$B$3)</f>
        <v>0.21875</v>
      </c>
      <c r="BI13" s="46">
        <f>_xll.BDH(BG13,$B$4,$B$3,$B$3)</f>
        <v>0.99997599999999998</v>
      </c>
      <c r="BJ13" s="52">
        <f>DF_ZC2(Date!$E$3,BE13,BI13,"Taux actuariels","actual/actual")</f>
        <v>2.9296466231485407E-3</v>
      </c>
      <c r="BL13" s="46" t="s">
        <v>112</v>
      </c>
      <c r="BM13" s="46" t="s">
        <v>95</v>
      </c>
      <c r="BN13" s="46" t="s">
        <v>1964</v>
      </c>
      <c r="BO13" s="46" t="s">
        <v>1965</v>
      </c>
      <c r="BP13" s="47">
        <v>42734</v>
      </c>
      <c r="BQ13" s="47">
        <v>42916</v>
      </c>
      <c r="BR13" s="48">
        <v>0.53300000000000003</v>
      </c>
      <c r="BS13" s="48">
        <v>0.53300000000000003</v>
      </c>
      <c r="BT13" s="46" t="s">
        <v>98</v>
      </c>
      <c r="BU13" s="49">
        <f t="shared" ref="BU13:BU39" si="6">IFERROR(AVERAGE(BR13:BS13)/100,"")</f>
        <v>5.3300000000000005E-3</v>
      </c>
      <c r="BV13" s="53">
        <f t="shared" ref="BV13:BV35" si="7">BU13</f>
        <v>5.3300000000000005E-3</v>
      </c>
      <c r="BX13" s="50" t="s">
        <v>99</v>
      </c>
      <c r="BY13" s="51">
        <f>IFERROR(IF(RIGHT(BX13, 1) = "D", WORKDAY($B$3, INT(LEFT(BX13, LEN(BX13)-1))),
                     IF(RIGHT(BX13, 1) = "W",Business_Day($B$3 + 7 * INT(LEFT(BX13, LEN(BX13)-1)), "modified_following"),
                     IF(RIGHT(BX13, 1) = "M",Business_Day(EDATE($B$3,  INT(LEFT(BX13, LEN(BX13)-1))), "modified_following"),
                     IF(RIGHT(BX13, 1) = "Y",Business_Day(EDATE($B$3,  12 * INT(LEFT(BX13, LEN(BX13)-1))), "modified_following"),IF(RIGHT(BX13, 1) = "Q",Business_Day(EDATE($B$3,  3*INT(LEFT(BX13, LEN(BX13)-1))), "modified_following"),
                    Business_Day(EDATE($B$3,  12 * INT(LEFT(BX13, FIND("Y", BX13)-1)) + INT(RIGHT(BX13, LEN(BX13) - FIND("Y", BX13)))), "modified_following") ))))), "")</f>
        <v>42737</v>
      </c>
      <c r="BZ13" s="50" t="s">
        <v>1966</v>
      </c>
      <c r="CA13" s="50" t="s">
        <v>1967</v>
      </c>
      <c r="CB13" s="46">
        <f>_xll.BDH(BZ13,$B$4,$B$3,$B$3)</f>
        <v>0.21875</v>
      </c>
      <c r="CC13" s="46">
        <f>_xll.BDH(CA13,$B$4,$B$3,$B$3)</f>
        <v>0.99997599999999998</v>
      </c>
      <c r="CD13" s="52">
        <f>DF_ZC2(Date!$E$3,BY13,CC13,"Taux actuariels","actual/actual")</f>
        <v>2.9296466231485407E-3</v>
      </c>
      <c r="CF13" s="46" t="s">
        <v>94</v>
      </c>
      <c r="CG13" s="46" t="s">
        <v>95</v>
      </c>
      <c r="CH13" s="46" t="s">
        <v>1956</v>
      </c>
      <c r="CI13" s="46" t="s">
        <v>1957</v>
      </c>
      <c r="CJ13" s="47">
        <v>42734</v>
      </c>
      <c r="CK13" s="47">
        <v>42738</v>
      </c>
      <c r="CL13" s="48">
        <v>0.21875</v>
      </c>
      <c r="CM13" s="48">
        <v>0.21875</v>
      </c>
      <c r="CN13" s="46" t="s">
        <v>98</v>
      </c>
      <c r="CO13" s="49">
        <f t="shared" ref="CO13:CO33" si="8">AVERAGE(CL13:CM13)/100</f>
        <v>2.1875000000000002E-3</v>
      </c>
      <c r="CP13" s="53">
        <f t="shared" ref="CP13:CP19" si="9">CO13</f>
        <v>2.1875000000000002E-3</v>
      </c>
      <c r="CQ13" s="58">
        <f t="shared" ref="CQ13:CQ19" si="10">CK13</f>
        <v>42738</v>
      </c>
      <c r="CR13" s="50" t="s">
        <v>99</v>
      </c>
      <c r="CS13" s="51">
        <f>IFERROR(IF(RIGHT(CR13, 1) = "D", WORKDAY($B$3, INT(LEFT(CR13, LEN(CR13)-1))),
                     IF(RIGHT(CR13, 1) = "W",Business_Day($B$3 + 7 * INT(LEFT(CR13, LEN(CR13)-1)), "modified_following"),
                     IF(RIGHT(CR13, 1) = "M",Business_Day(EDATE($B$3,  INT(LEFT(CR13, LEN(CR13)-1))), "modified_following"),
                     IF(RIGHT(CR13, 1) = "Y",Business_Day(EDATE($B$3,  12 * INT(LEFT(CR13, LEN(CR13)-1))), "modified_following"),IF(RIGHT(CR13, 1) = "Q",Business_Day(EDATE($B$3,  3*INT(LEFT(CR13, LEN(CR13)-1))), "modified_following"),
                    Business_Day(EDATE($B$3,  12 * INT(LEFT(CR13, FIND("Y", CR13)-1)) + INT(RIGHT(CR13, LEN(CR13) - FIND("Y", CR13)))), "modified_following") ))))), "")</f>
        <v>42737</v>
      </c>
      <c r="CT13" s="50" t="s">
        <v>1968</v>
      </c>
      <c r="CU13" s="50" t="s">
        <v>1969</v>
      </c>
      <c r="CV13" s="46">
        <f>_xll.BDH(CT13,$B$4,$B$3,$B$3)</f>
        <v>0.21875</v>
      </c>
      <c r="CW13" s="46">
        <f>_xll.BDH(CU13,$B$4,$B$3,$B$3)</f>
        <v>0.99997599999999998</v>
      </c>
      <c r="CX13" s="52">
        <f>DF_ZC2(Date!$E$3,CS13,CW13,"Taux actuariels","actual/actual")</f>
        <v>2.9296466231485407E-3</v>
      </c>
      <c r="CZ13" s="51">
        <f t="array" aca="1" ref="CZ13:DA69" ca="1">TRANSPOSE(DCStrip3M2(EJ9,EL9,EM9,EK9,ES9,EN9,EP9,EQ9,O13:O104,T13:T104,AV13:AV40,BA13:BA40,AR13:AR40,ER9,1))</f>
        <v>42824</v>
      </c>
      <c r="DA13" s="53">
        <f ca="1"/>
        <v>3.6713668123815602E-3</v>
      </c>
      <c r="DC13" s="51">
        <f t="array" ref="DC13:DD69">TRANSPOSE(DCStrip6M2(EJ12,EL12,EM12,EK12,ES12,EN12,EP12,EQ12,O13:O104,T13:T104,BQ13:BQ39,BV13:BV39,BM13:BM39,ER12,1))</f>
        <v>42916</v>
      </c>
      <c r="DD13" s="53">
        <v>5.337121717793103E-3</v>
      </c>
      <c r="DF13" s="51">
        <f t="array" ref="DF13:DG69">TRANSPOSE(DCStrip12M(EJ24,EL24,EM24,EK24,ES24,EN24,EP24,EQ24,O13:O104,T13:T104,CK19:CK33,CP19:CP33,CG19:CG33,ER24,1))</f>
        <v>43098</v>
      </c>
      <c r="DG13" s="53">
        <v>7.7650823844017669E-3</v>
      </c>
      <c r="DI13" s="51">
        <f t="array" ref="DI13:DJ69">TRANSPOSE(DCStrip1M(EJ21,EL21,EM21,EK21,ES21,EN21,EP21,EQ21,O13:O104,T13:T104,AF15:AF32,AG15:AG32,W15:W32,ER21,1))</f>
        <v>42765</v>
      </c>
      <c r="DJ13" s="53">
        <v>2.5604947617374751E-3</v>
      </c>
      <c r="DN13" s="51">
        <f t="array" aca="1" ref="DN13:DO69" ca="1">TRANSPOSE(DCStrip3M2(EJ18,EL18,EM18,EK18,ES18,EN18,EP18,EQ18,BY13:BY104,CD13:CD104,AV13:AV40,BA13:BA40,AR13:AR40,ER18,1))</f>
        <v>42824</v>
      </c>
      <c r="DO13" s="53">
        <f ca="1"/>
        <v>3.6713668123815602E-3</v>
      </c>
      <c r="DQ13" s="51">
        <f t="array" ref="DQ13:DR69">TRANSPOSE(DCStrip6M2(EJ12,EL12,EM12,EK12,ES12,EN12,EP12,EQ12,BY13:BY104,CD13:CD104,BQ13:BQ39,BV13:BV39,BM13:BM39,ER12,1))</f>
        <v>42916</v>
      </c>
      <c r="DR13" s="53">
        <v>5.337121717793103E-3</v>
      </c>
      <c r="DT13" s="51">
        <f t="array" ref="DT13:DU69">TRANSPOSE(DCStrip12M(EJ30,EL30,EM30,EK30,ES30,EN30,EP30,EQ30,BY13:BY104,CD13:CD104,CK13:CK33,CO13:CO33,CG13:CG33,ER30,1))</f>
        <v>42738</v>
      </c>
      <c r="DU13" s="53">
        <v>2.1898680466336806E-3</v>
      </c>
      <c r="DW13" s="51">
        <f t="array" ref="DW13:DX69">TRANSPOSE(DCStrip1M(EJ27,EL27,EM27,EK27,ES27,EN27,EP27,EQ27,BY13:BY104,CD13:CD104,AF15:AF32,AG15:AG32,W15:W32,ER27,1))</f>
        <v>42765</v>
      </c>
      <c r="DX13" s="53">
        <v>2.5604947617374751E-3</v>
      </c>
      <c r="DZ13" s="51">
        <f t="array" aca="1" ref="DZ13:EA69" ca="1">TRANSPOSE(DCStrip3M2(EJ9,EL9,EM9,EK9,ES9,EN9,EP9,EQ9,BE13:BE104,BJ13:BJ104,AV13:AV40,BA13:BA40,AR13:AR40,ER9,1))</f>
        <v>42824</v>
      </c>
      <c r="EA13" s="53">
        <f ca="1"/>
        <v>3.6713668123815602E-3</v>
      </c>
      <c r="EC13" s="51">
        <f t="array" ref="EC13:ED69">TRANSPOSE(DCStrip6M2(EJ15,EL15,EM15,EK15,ES15,EN15,EP15,EQ15,BE13:BE104,BJ13:BJ104,BQ13:BQ39,BV13:BV39,BM13:BM39,ER15,1))</f>
        <v>42916</v>
      </c>
      <c r="ED13" s="53">
        <v>5.337121717793103E-3</v>
      </c>
      <c r="EJ13" s="155" t="s">
        <v>57</v>
      </c>
      <c r="EK13" s="155"/>
      <c r="EL13" s="155"/>
      <c r="EM13" s="155"/>
      <c r="EN13" s="155"/>
      <c r="EO13" s="155"/>
      <c r="EP13" s="155"/>
      <c r="EQ13" s="155"/>
      <c r="ER13" s="155"/>
      <c r="ES13" s="6"/>
      <c r="EV13" s="51">
        <f t="array" ref="EV13:EW69">TRANSPOSE(CCYDualCurve2(FM8,FO8,FN12,FP8,FN8,FM12,FQ8,FP12,FS8,FO12,FT8,FT12,FU12,USD!O13:O104,USD!T13:T104,USD!AO13:AO44,USD!AP13:AP44,interpol_lin_excel(USD!AO13:AO44,USD!AP13:AP44,GBP!FS12),'Swap Rates'!T10:T26,'Swap Rates'!V10:V26,'Swaps points'!L8,'Swaps points'!K9:K38,'Swaps points'!M9:M38,basis!C10:C28,basis!S10:S28,1,GBP!FR12,GBP!FP15,GBP!FP16,GBP!FP18))</f>
        <v>42737</v>
      </c>
      <c r="EW13" s="52">
        <v>-7.6534330163010589E-3</v>
      </c>
      <c r="EX13">
        <f>interpol_lin_excel($O$13:$O$104,$T$13:$T$104,EV13)</f>
        <v>2.1964247110712876E-3</v>
      </c>
      <c r="EY13" s="51">
        <f t="array" aca="1" ref="EY13:EZ69" ca="1">TRANSPOSE(DCStrip3M2(EJ9,EL9,EM9,EK9,ES9,EN9,EP9,EQ9,EV13:EV46,EW13:EW46,$AV13:AV42,BA13:BA42,AR13:AR42,ER9,1))</f>
        <v>42824</v>
      </c>
      <c r="EZ13" s="52">
        <f ca="1"/>
        <v>3.6713668123815602E-3</v>
      </c>
      <c r="FB13" s="51">
        <f t="array" ref="FB13:FC69">TRANSPOSE(DCStrip6M2(EJ12,EL12,EM12,EK12,ES12,EN12,EP12,EQ12,EV13:EV46,EW13:EW46,BQ13:BQ39,BV13:BV39,BM13:BM39,ER12,1))</f>
        <v>42916</v>
      </c>
      <c r="FC13" s="52">
        <v>5.337121717793103E-3</v>
      </c>
      <c r="FE13" s="51">
        <f t="array" ref="FE13:FF69">TRANSPOSE(DCStrip12M(EJ24,EL24,EM24,EK24,ES24,EN24,EP24,EQ24,EV13:EV46,EW13:EW46,CK19:CK33,CP19:CP33,CG19:CG33,ER24,1))</f>
        <v>43098</v>
      </c>
      <c r="FF13" s="52">
        <v>7.7650823844017669E-3</v>
      </c>
      <c r="FH13" s="51">
        <f t="array" ref="FH13:FI69">TRANSPOSE(DCStrip1M(EJ21,EL21,EM21,EK21,ES21,EN21,EP21,EQ21,EV13:EV46,EW13:EW46,AF15:AF35,AG15:AG35,W15:W35,ER21,1))</f>
        <v>42765</v>
      </c>
      <c r="FI13" s="52">
        <v>2.5604947617374751E-3</v>
      </c>
      <c r="FL13" s="83"/>
      <c r="FM13" s="83"/>
      <c r="FN13" s="83"/>
      <c r="FO13" s="83"/>
      <c r="FP13" s="83"/>
      <c r="FQ13" s="83"/>
      <c r="FR13" s="83"/>
      <c r="FS13" s="83"/>
      <c r="FT13" s="83"/>
      <c r="FU13" s="83"/>
      <c r="FV13" s="83"/>
      <c r="FW13" s="83"/>
      <c r="FX13" s="51">
        <f t="array" ref="FX13:FY69">TRANSPOSE(CCYDualCurve2(GN8,GP8,GO12,GQ8,GO8,GN12,GR8,GQ12,GT8,GP12,GU8,GU12,GV12,EUR!O13:O104,EUR!T13:T104,EUR!CZ13:CZ42,EUR!DA13:DA42,interpol_lin_excel(EUR!CZ13:CZ42,EUR!DA13:DA42,GBP!GT12),'Swap Rates'!T10:T26,'Swap Rates'!V10:V26,'Swaps points'!AD8,'Swaps points'!AC9:AC35,'Swaps points'!AE9:AE35,basis!I10:I26,basis!X10:X26,1,GBP!GS12,GBP!GQ16,GBP!GQ17,GBP!GQ19))</f>
        <v>42737</v>
      </c>
      <c r="FY13" s="52">
        <v>9.5437489927796548E-5</v>
      </c>
      <c r="FZ13">
        <f>interpol_lin_excel($O$13:$O$104,$T$13:$T$104,FX13)</f>
        <v>2.1964247110712876E-3</v>
      </c>
      <c r="GA13" s="51">
        <f t="array" aca="1" ref="GA13:GB69" ca="1">TRANSPOSE(DCStrip3M2(EJ9,EL9,EM9,EK9,ES9,EN9,EP9,EQ9,FX13:FX44,FY13:FY44,AV13:AV40,BA13:BA40,AR13:AR40,ER9,1))</f>
        <v>42824</v>
      </c>
      <c r="GB13" s="52">
        <f ca="1"/>
        <v>3.6713668123815602E-3</v>
      </c>
      <c r="GD13" s="51">
        <f t="array" ref="GD13:GE69">TRANSPOSE(DCStrip6M2(EJ12,EL12,EM12,EK12,ES12,EN12,EP12,EQ12,FX13:FX44,FY13:FY44,BQ13:BQ39,BV13:BV39,BM13:BM39,ER12,1))</f>
        <v>42916</v>
      </c>
      <c r="GE13" s="52">
        <v>5.337121717793103E-3</v>
      </c>
      <c r="GG13" s="51">
        <f t="array" ref="GG13:GH69">TRANSPOSE(DCStrip12M(EJ24,EL24,EM24,EK24,ES24,EN24,EP24,EQ24,FX13:FX44,FY13:FY44,CK13:CK33,CP13:CP33,CG13:CG33,ER24,1))</f>
        <v>42738</v>
      </c>
      <c r="GH13" s="52">
        <v>2.1898680466336806E-3</v>
      </c>
      <c r="GJ13" s="51">
        <f t="array" ref="GJ13:GK69">TRANSPOSE(DCStrip1M(EJ21,EL21,EM21,EK21,ES21,EN21,EP21,EQ21,FX13:FX44,FY13:FY44,AF15:AF35,AG15:AG35,W15:W35,ER21,1))</f>
        <v>42765</v>
      </c>
      <c r="GK13" s="52">
        <v>2.5604947617374751E-3</v>
      </c>
      <c r="GZ13" s="51">
        <f t="array" ref="GZ13:HA56">TRANSPOSE(CCYDualCurve2(HQ8,HS8,HR12,HT8,HR8,HQ12,HU8,HT12,HW8,HS12,HX8,HX12,HY12,USD!AH13:AH104,USD!AM13:AM104,USD!AR13:AR44,USD!AS13:AS44,interpol_lin_excel(USD!AR13:AR44,USD!AS13:AS44,GBP!HW12),'Swap Rates'!T10:T26,'Swap Rates'!V10:V26,'Swaps points'!L8,'Swaps points'!K9:K38,'Swaps points'!M9:M38,basis!Q10:Q28,basis!S10:S28,1,GBP!HV12,GBP!HT15,GBP!HT16,GBP!HT18))</f>
        <v>42737</v>
      </c>
      <c r="HA13" s="52">
        <v>-7.5324675871938362E-3</v>
      </c>
      <c r="HC13" s="51">
        <f t="array" aca="1" ref="HC13:HD49" ca="1">TRANSPOSE(DCStrip3M2(EJ18,EL18,EM18,EK18,ES18,EN18,EP18,EQ18,GZ13:GZ46,HA13:HA46,AV13:AV40,BA13:BA40,AR13:AR40,ER18,1))</f>
        <v>42824</v>
      </c>
      <c r="HD13" s="52">
        <f ca="1"/>
        <v>3.6713668123815602E-3</v>
      </c>
      <c r="HF13" s="51">
        <f t="array" ref="HF13:HG53">TRANSPOSE(DCStrip6M2(EJ12,EL12,EM12,EK12,ES12,EN12,EP12,EQ12,GZ13:GZ46,HA13:HA46,BQ13:BQ39,BV13:BV39,BM13:BM39,ER12,1))</f>
        <v>42916</v>
      </c>
      <c r="HG13" s="52">
        <v>5.337121717793103E-3</v>
      </c>
      <c r="HI13" s="51">
        <f t="array" ref="HI13:HJ49">TRANSPOSE(DCStrip12M(EJ30,EL30,EM30,EK30,ES30,EN30,EP30,EQ30,GZ13:GZ46,HA13:HA46,CK19:CK33,CP19:CP33,CG19:CG33,ER30,1))</f>
        <v>43098</v>
      </c>
      <c r="HJ13" s="52">
        <v>7.7650823844017669E-3</v>
      </c>
      <c r="HL13" s="51">
        <f t="array" ref="HL13:HM51">TRANSPOSE(DCStrip1M(EJ27,EL27,EM27,EK27,ES27,EN27,EP27,EQ27,GZ13:GZ46,HA13:HA46,AF15:AF32,AG15:AG32,W15:W32,ER27,1))</f>
        <v>42765</v>
      </c>
      <c r="HM13" s="52">
        <v>2.5604947617374751E-3</v>
      </c>
      <c r="IB13" s="51">
        <f t="array" ref="IB13:IC73">TRANSPOSE(CCYDualCurve2(IR8,IT8,IS12,IU8,IS8,IR12,IV8,IU12,IX8,IT12,IY8,IY12,IZ12,EUR!BU13:BU104,EUR!BZ13:BZ104,EUR!DN13:DN40,EUR!DO13:DO40,interpol_lin_excel(EUR!DN13:DN40,EUR!DO13:DO40,GBP!IX12),'Swap Rates'!T10:T26,'Swap Rates'!V10:V26,'Swaps points'!AD8,'Swaps points'!AC9:AC35,'Swaps points'!AE9:AE35,basis!W10:W26,basis!X10:X26,1,GBP!IW12,GBP!IU15,GBP!IU16,GBP!IU18))</f>
        <v>42737</v>
      </c>
      <c r="IC13" s="52">
        <v>9.5437489927796548E-5</v>
      </c>
      <c r="IE13" s="51">
        <f t="array" aca="1" ref="IE13:IF54" ca="1">TRANSPOSE(DCStrip3M2(EJ18,EL18,EM18,EK18,ES18,EN18,EP18,EQ18,IB13:IB44,IC13:IC44,AV13:AV40,BA13:BA40,AR13:AR40,ER18,1))</f>
        <v>42824</v>
      </c>
      <c r="IF13" s="52">
        <f ca="1"/>
        <v>3.6713668123815602E-3</v>
      </c>
      <c r="IH13" s="51">
        <f t="array" ref="IH13:II52">TRANSPOSE(DCStrip6M2(EJ12,EL12,EM12,EK12,ES12,EN12,EP12,EQ12,IB13:IB44,IC13:IC44,BQ13:BQ39,BV13:BV39,BM13:BM39,ER12,1))</f>
        <v>42916</v>
      </c>
      <c r="II13" s="52">
        <v>5.337121717793103E-3</v>
      </c>
      <c r="IK13" s="51">
        <f t="array" ref="IK13:IL49">TRANSPOSE(DCStrip12M(EJ30,EL30,EM30,EK30,ES30,EN30,EP30,EQ30,IB13:IB44,IC13:IC44,CK19:CK33,CP19:CP33,CG19:CG33,ER30,1))</f>
        <v>43098</v>
      </c>
      <c r="IL13" s="52">
        <v>7.7650823844017669E-3</v>
      </c>
      <c r="IN13" s="51">
        <f t="array" ref="IN13:IO41">TRANSPOSE(DCStrip1M(EJ27,EL27,EM27,EK27,ES27,EN27,EP27,EQ27,IB13:IB44,IC13:IC44,AF15:AF32,AG15:AG32,W15:W32,ER27,1))</f>
        <v>42765</v>
      </c>
      <c r="IO13" s="52">
        <v>2.5604947617374751E-3</v>
      </c>
      <c r="JC13" s="154"/>
      <c r="JD13" s="154"/>
      <c r="JE13" s="154"/>
      <c r="JF13" s="154"/>
      <c r="JG13" s="154"/>
      <c r="JH13" s="154"/>
    </row>
    <row r="14" spans="1:285" x14ac:dyDescent="0.25">
      <c r="C14" s="46" t="s">
        <v>120</v>
      </c>
      <c r="D14" s="46" t="s">
        <v>121</v>
      </c>
      <c r="E14" s="46" t="s">
        <v>1970</v>
      </c>
      <c r="F14" s="47" t="s">
        <v>1971</v>
      </c>
      <c r="G14" s="47">
        <v>42734</v>
      </c>
      <c r="H14" s="47">
        <v>42741</v>
      </c>
      <c r="I14" s="48">
        <v>0.16653999999999999</v>
      </c>
      <c r="J14" s="48">
        <v>0.20346</v>
      </c>
      <c r="K14" s="46" t="s">
        <v>124</v>
      </c>
      <c r="L14" s="49">
        <f t="shared" si="0"/>
        <v>1.8500000000000001E-3</v>
      </c>
      <c r="N14" s="50" t="s">
        <v>125</v>
      </c>
      <c r="O14" s="51">
        <f>IFERROR(IF(RIGHT(N14, 1) = "D", WORKDAY($B$3, INT(LEFT(N14, LEN(N14)-1))),
                     IF(RIGHT(N14, 1) = "W",Business_Day($B$3 + 7 * INT(LEFT(N14, LEN(N14)-1)), "modified_following"),
                     IF(RIGHT(N14, 1) = "M",Business_Day(EDATE($B$3,  INT(LEFT(N14, LEN(N14)-1))), "modified_following"),
                     IF(RIGHT(N14, 1) = "Y",Business_Day(EDATE($B$3,  12 * INT(LEFT(N14, LEN(N14)-1))), "modified_following"),IF(RIGHT(N14, 1) = "Q",Business_Day(EDATE($B$3,  3*INT(LEFT(N14, LEN(N14)-1))), "modified_following"),
                    Business_Day(EDATE($B$3,  12 * INT(LEFT(N14, FIND("Y", N14)-1)) + INT(RIGHT(N14, LEN(N14) - FIND("Y", N14)))), "modified_following") ))))), "")</f>
        <v>42738</v>
      </c>
      <c r="P14" s="50" t="s">
        <v>1972</v>
      </c>
      <c r="Q14" s="50" t="s">
        <v>1973</v>
      </c>
      <c r="R14" s="46">
        <f>_xll.BDH(P14,$B$4,$B$3,$B$3)</f>
        <v>0.16192999999999999</v>
      </c>
      <c r="S14" s="46">
        <f>_xll.BDH(Q14,$B$4,$B$3,$B$3)</f>
        <v>0.99998200000000004</v>
      </c>
      <c r="T14" s="52">
        <f>DF_ZC2(Date!$E$3,O14,S14,"Taux actuariels","actual/actual")</f>
        <v>1.646115087371447E-3</v>
      </c>
      <c r="V14" s="46" t="s">
        <v>120</v>
      </c>
      <c r="W14" s="46" t="s">
        <v>95</v>
      </c>
      <c r="X14" s="46" t="s">
        <v>1974</v>
      </c>
      <c r="Y14" s="47" t="s">
        <v>1975</v>
      </c>
      <c r="Z14" s="47">
        <v>42734</v>
      </c>
      <c r="AA14" s="47">
        <v>42741</v>
      </c>
      <c r="AB14" s="48">
        <v>0.23319000000000001</v>
      </c>
      <c r="AC14" s="48">
        <v>0.23319000000000001</v>
      </c>
      <c r="AD14" s="46" t="s">
        <v>98</v>
      </c>
      <c r="AE14" s="49">
        <f t="shared" si="1"/>
        <v>2.3319E-3</v>
      </c>
      <c r="AF14" s="47">
        <f t="shared" si="2"/>
        <v>42741</v>
      </c>
      <c r="AG14" s="53">
        <f t="shared" si="3"/>
        <v>2.3319E-3</v>
      </c>
      <c r="AI14" s="50" t="s">
        <v>125</v>
      </c>
      <c r="AJ14" s="51">
        <f>IFERROR(IF(RIGHT(AI14, 1) = "D", WORKDAY($B$3, INT(LEFT(AI14, LEN(AI14)-1))),
                     IF(RIGHT(AI14, 1) = "W",Business_Day($B$3 + 7 * INT(LEFT(AI14, LEN(AI14)-1)), "modified_following"),
                     IF(RIGHT(AI14, 1) = "M",Business_Day(EDATE($B$3,  INT(LEFT(AI14, LEN(AI14)-1))), "modified_following"),
                     IF(RIGHT(AI14, 1) = "Y",Business_Day(EDATE($B$3,  12 * INT(LEFT(AI14, LEN(AI14)-1))), "modified_following"),IF(RIGHT(AI14, 1) = "Q",Business_Day(EDATE($B$3,  3*INT(LEFT(AI14, LEN(AI14)-1))), "modified_following"),
                    Business_Day(EDATE($B$3,  12 * INT(LEFT(AI14, FIND("Y", AI14)-1)) + INT(RIGHT(AI14, LEN(AI14) - FIND("Y", AI14)))), "modified_following") ))))), "")</f>
        <v>42738</v>
      </c>
      <c r="AK14" s="50" t="s">
        <v>1976</v>
      </c>
      <c r="AL14" s="50" t="s">
        <v>1977</v>
      </c>
      <c r="AM14" s="46">
        <f>_xll.BDH(AK14,$B$4,$B$3,$B$3)</f>
        <v>0.21875</v>
      </c>
      <c r="AN14" s="46">
        <f>_xll.BDH(AL14,$B$4,$B$3,$B$3)</f>
        <v>0.99997599999999998</v>
      </c>
      <c r="AO14" s="52">
        <f>DF_ZC2(Date!$E$3,AJ14,AN14,"Taux actuariels","actual/actual")</f>
        <v>2.195428644417019E-3</v>
      </c>
      <c r="AQ14" s="46" t="s">
        <v>133</v>
      </c>
      <c r="AR14" s="46" t="s">
        <v>134</v>
      </c>
      <c r="AS14" s="46" t="s">
        <v>6372</v>
      </c>
      <c r="AT14" s="47" t="s">
        <v>6373</v>
      </c>
      <c r="AU14" s="47">
        <v>42753</v>
      </c>
      <c r="AV14" s="47">
        <v>42844</v>
      </c>
      <c r="AW14" s="48">
        <v>0.37991999999999998</v>
      </c>
      <c r="AX14" s="48">
        <v>0.37991999999999998</v>
      </c>
      <c r="AY14" s="46" t="s">
        <v>124</v>
      </c>
      <c r="AZ14" s="49">
        <f t="shared" si="4"/>
        <v>3.7992E-3</v>
      </c>
      <c r="BA14" s="49">
        <f t="shared" si="5"/>
        <v>3.7992E-3</v>
      </c>
      <c r="BD14" s="50" t="s">
        <v>125</v>
      </c>
      <c r="BE14" s="51">
        <f>IFERROR(IF(RIGHT(BD14, 1) = "D", WORKDAY($B$3, INT(LEFT(BD14, LEN(BD14)-1))),
                     IF(RIGHT(BD14, 1) = "W",Business_Day($B$3 + 7 * INT(LEFT(BD14, LEN(BD14)-1)), "modified_following"),
                     IF(RIGHT(BD14, 1) = "M",Business_Day(EDATE($B$3,  INT(LEFT(BD14, LEN(BD14)-1))), "modified_following"),
                     IF(RIGHT(BD14, 1) = "Y",Business_Day(EDATE($B$3,  12 * INT(LEFT(BD14, LEN(BD14)-1))), "modified_following"),IF(RIGHT(BD14, 1) = "Q",Business_Day(EDATE($B$3,  3*INT(LEFT(BD14, LEN(BD14)-1))), "modified_following"),
                    Business_Day(EDATE($B$3,  12 * INT(LEFT(BD14, FIND("Y", BD14)-1)) + INT(RIGHT(BD14, LEN(BD14) - FIND("Y", BD14)))), "modified_following") ))))), "")</f>
        <v>42738</v>
      </c>
      <c r="BF14" s="50" t="s">
        <v>1978</v>
      </c>
      <c r="BG14" s="50" t="s">
        <v>1979</v>
      </c>
      <c r="BH14" s="46">
        <f>_xll.BDH(BF14,$B$4,$B$3,$B$3)</f>
        <v>0.21875</v>
      </c>
      <c r="BI14" s="46">
        <f>_xll.BDH(BG14,$B$4,$B$3,$B$3)</f>
        <v>0.99997599999999998</v>
      </c>
      <c r="BJ14" s="52">
        <f>DF_ZC2(Date!$E$3,BE14,BI14,"Taux actuariels","actual/actual")</f>
        <v>2.195428644417019E-3</v>
      </c>
      <c r="BL14" s="46" t="s">
        <v>137</v>
      </c>
      <c r="BM14" s="46" t="s">
        <v>138</v>
      </c>
      <c r="BN14" s="46" t="s">
        <v>1980</v>
      </c>
      <c r="BO14" s="47" t="s">
        <v>1981</v>
      </c>
      <c r="BP14" s="47">
        <v>42765</v>
      </c>
      <c r="BQ14" s="47">
        <v>42947</v>
      </c>
      <c r="BR14" s="48">
        <v>0.52200000000000002</v>
      </c>
      <c r="BS14" s="48">
        <v>0.56200000000000006</v>
      </c>
      <c r="BT14" s="46" t="s">
        <v>98</v>
      </c>
      <c r="BU14" s="49">
        <f t="shared" si="6"/>
        <v>5.4200000000000003E-3</v>
      </c>
      <c r="BV14" s="53">
        <f t="shared" si="7"/>
        <v>5.4200000000000003E-3</v>
      </c>
      <c r="BX14" s="50" t="s">
        <v>125</v>
      </c>
      <c r="BY14" s="51">
        <f>IFERROR(IF(RIGHT(BX14, 1) = "D", WORKDAY($B$3, INT(LEFT(BX14, LEN(BX14)-1))),
                     IF(RIGHT(BX14, 1) = "W",Business_Day($B$3 + 7 * INT(LEFT(BX14, LEN(BX14)-1)), "modified_following"),
                     IF(RIGHT(BX14, 1) = "M",Business_Day(EDATE($B$3,  INT(LEFT(BX14, LEN(BX14)-1))), "modified_following"),
                     IF(RIGHT(BX14, 1) = "Y",Business_Day(EDATE($B$3,  12 * INT(LEFT(BX14, LEN(BX14)-1))), "modified_following"),IF(RIGHT(BX14, 1) = "Q",Business_Day(EDATE($B$3,  3*INT(LEFT(BX14, LEN(BX14)-1))), "modified_following"),
                    Business_Day(EDATE($B$3,  12 * INT(LEFT(BX14, FIND("Y", BX14)-1)) + INT(RIGHT(BX14, LEN(BX14) - FIND("Y", BX14)))), "modified_following") ))))), "")</f>
        <v>42738</v>
      </c>
      <c r="BZ14" s="50" t="s">
        <v>1982</v>
      </c>
      <c r="CA14" s="50" t="s">
        <v>1983</v>
      </c>
      <c r="CB14" s="46">
        <f>_xll.BDH(BZ14,$B$4,$B$3,$B$3)</f>
        <v>0.21875</v>
      </c>
      <c r="CC14" s="46">
        <f>_xll.BDH(CA14,$B$4,$B$3,$B$3)</f>
        <v>0.99997599999999998</v>
      </c>
      <c r="CD14" s="52">
        <f>DF_ZC2(Date!$E$3,BY14,CC14,"Taux actuariels","actual/actual")</f>
        <v>2.195428644417019E-3</v>
      </c>
      <c r="CF14" s="46" t="s">
        <v>120</v>
      </c>
      <c r="CG14" s="46" t="s">
        <v>95</v>
      </c>
      <c r="CH14" s="46" t="s">
        <v>1974</v>
      </c>
      <c r="CI14" s="47" t="s">
        <v>1975</v>
      </c>
      <c r="CJ14" s="47">
        <v>42734</v>
      </c>
      <c r="CK14" s="47">
        <v>42741</v>
      </c>
      <c r="CL14" s="48">
        <v>0.23319000000000001</v>
      </c>
      <c r="CM14" s="48">
        <v>0.23319000000000001</v>
      </c>
      <c r="CN14" s="46" t="s">
        <v>98</v>
      </c>
      <c r="CO14" s="49">
        <f t="shared" si="8"/>
        <v>2.3319E-3</v>
      </c>
      <c r="CP14" s="53">
        <f t="shared" si="9"/>
        <v>2.3319E-3</v>
      </c>
      <c r="CQ14" s="58">
        <f t="shared" si="10"/>
        <v>42741</v>
      </c>
      <c r="CR14" s="50" t="s">
        <v>125</v>
      </c>
      <c r="CS14" s="51">
        <f>IFERROR(IF(RIGHT(CR14, 1) = "D", WORKDAY($B$3, INT(LEFT(CR14, LEN(CR14)-1))),
                     IF(RIGHT(CR14, 1) = "W",Business_Day($B$3 + 7 * INT(LEFT(CR14, LEN(CR14)-1)), "modified_following"),
                     IF(RIGHT(CR14, 1) = "M",Business_Day(EDATE($B$3,  INT(LEFT(CR14, LEN(CR14)-1))), "modified_following"),
                     IF(RIGHT(CR14, 1) = "Y",Business_Day(EDATE($B$3,  12 * INT(LEFT(CR14, LEN(CR14)-1))), "modified_following"),IF(RIGHT(CR14, 1) = "Q",Business_Day(EDATE($B$3,  3*INT(LEFT(CR14, LEN(CR14)-1))), "modified_following"),
                    Business_Day(EDATE($B$3,  12 * INT(LEFT(CR14, FIND("Y", CR14)-1)) + INT(RIGHT(CR14, LEN(CR14) - FIND("Y", CR14)))), "modified_following") ))))), "")</f>
        <v>42738</v>
      </c>
      <c r="CT14" s="50" t="s">
        <v>1984</v>
      </c>
      <c r="CU14" s="50" t="s">
        <v>1985</v>
      </c>
      <c r="CV14" s="46">
        <f>_xll.BDH(CT14,$B$4,$B$3,$B$3)</f>
        <v>0.21875</v>
      </c>
      <c r="CW14" s="46">
        <f>_xll.BDH(CU14,$B$4,$B$3,$B$3)</f>
        <v>0.99997599999999998</v>
      </c>
      <c r="CX14" s="52">
        <f>DF_ZC2(Date!$E$3,CS14,CW14,"Taux actuariels","actual/actual")</f>
        <v>2.195428644417019E-3</v>
      </c>
      <c r="CZ14" s="51">
        <f ca="1"/>
        <v>42844</v>
      </c>
      <c r="DA14" s="53">
        <f ca="1"/>
        <v>3.7597665736597286E-3</v>
      </c>
      <c r="DC14" s="51">
        <v>42947</v>
      </c>
      <c r="DD14" s="53">
        <v>5.3511423375098843E-3</v>
      </c>
      <c r="DF14" s="51">
        <v>43465</v>
      </c>
      <c r="DG14" s="53">
        <v>8.2516399442083728E-3</v>
      </c>
      <c r="DI14" s="51">
        <v>42796</v>
      </c>
      <c r="DJ14" s="53">
        <v>2.6279184205867758E-3</v>
      </c>
      <c r="DN14" s="51">
        <f ca="1"/>
        <v>42844</v>
      </c>
      <c r="DO14" s="53">
        <f ca="1"/>
        <v>3.7597665736597286E-3</v>
      </c>
      <c r="DQ14" s="51">
        <v>42947</v>
      </c>
      <c r="DR14" s="53">
        <v>5.3511423375098843E-3</v>
      </c>
      <c r="DT14" s="51">
        <v>42741</v>
      </c>
      <c r="DU14" s="53">
        <v>2.3345687303670815E-3</v>
      </c>
      <c r="DW14" s="51">
        <v>42796</v>
      </c>
      <c r="DX14" s="53">
        <v>2.6277236947228346E-3</v>
      </c>
      <c r="DZ14" s="51">
        <f ca="1"/>
        <v>42844</v>
      </c>
      <c r="EA14" s="53">
        <f ca="1"/>
        <v>3.7597665736597286E-3</v>
      </c>
      <c r="EC14" s="51">
        <v>42947</v>
      </c>
      <c r="ED14" s="53">
        <v>5.3511423375098843E-3</v>
      </c>
      <c r="EJ14" s="25" t="s">
        <v>0</v>
      </c>
      <c r="EK14" s="25" t="s">
        <v>24</v>
      </c>
      <c r="EL14" s="25" t="s">
        <v>25</v>
      </c>
      <c r="EM14" s="25" t="s">
        <v>26</v>
      </c>
      <c r="EN14" s="25" t="s">
        <v>27</v>
      </c>
      <c r="EO14" s="25" t="s">
        <v>28</v>
      </c>
      <c r="EP14" s="25" t="s">
        <v>29</v>
      </c>
      <c r="EQ14" s="25" t="s">
        <v>30</v>
      </c>
      <c r="ER14" s="25" t="s">
        <v>31</v>
      </c>
      <c r="ES14" s="25" t="s">
        <v>37</v>
      </c>
      <c r="EV14" s="51">
        <v>42738</v>
      </c>
      <c r="EW14" s="52">
        <v>-8.2991126947412619E-3</v>
      </c>
      <c r="EX14">
        <f>interpol_lin_excel($O$13:$O$104,$T$13:$T$104,EV14)</f>
        <v>1.646115087371447E-3</v>
      </c>
      <c r="EY14" s="51">
        <f ca="1"/>
        <v>42844</v>
      </c>
      <c r="EZ14" s="52">
        <f ca="1"/>
        <v>3.7597665736597286E-3</v>
      </c>
      <c r="FB14" s="51">
        <v>42947</v>
      </c>
      <c r="FC14" s="52">
        <v>5.3511423375098843E-3</v>
      </c>
      <c r="FE14" s="51">
        <v>43465</v>
      </c>
      <c r="FF14" s="52">
        <v>8.2459362250275198E-3</v>
      </c>
      <c r="FH14" s="51">
        <v>42796</v>
      </c>
      <c r="FI14" s="52">
        <v>2.6282815941512019E-3</v>
      </c>
      <c r="FL14" s="83"/>
      <c r="FM14" s="83"/>
      <c r="FN14" s="83"/>
      <c r="FO14" s="83"/>
      <c r="FP14" s="83"/>
      <c r="FQ14" s="83"/>
      <c r="FR14" s="83"/>
      <c r="FS14" s="83"/>
      <c r="FT14" s="83"/>
      <c r="FU14" s="83"/>
      <c r="FV14" s="83"/>
      <c r="FW14" s="83"/>
      <c r="FX14" s="51">
        <v>42738</v>
      </c>
      <c r="FY14" s="52">
        <v>3.6892670812911366E-3</v>
      </c>
      <c r="FZ14">
        <f>interpol_lin_excel($O$13:$O$104,$T$13:$T$104,FX14)</f>
        <v>1.646115087371447E-3</v>
      </c>
      <c r="GA14" s="51">
        <f ca="1"/>
        <v>42844</v>
      </c>
      <c r="GB14" s="52">
        <f ca="1"/>
        <v>3.7597665736597286E-3</v>
      </c>
      <c r="GD14" s="51">
        <v>42947</v>
      </c>
      <c r="GE14" s="52">
        <v>5.3511423375098843E-3</v>
      </c>
      <c r="GG14" s="51">
        <v>42741</v>
      </c>
      <c r="GH14" s="52">
        <v>2.3345687303670815E-3</v>
      </c>
      <c r="GJ14" s="51">
        <v>42796</v>
      </c>
      <c r="GK14" s="52">
        <v>2.6275178272326988E-3</v>
      </c>
      <c r="GZ14" s="51">
        <v>42738</v>
      </c>
      <c r="HA14" s="52">
        <v>-7.9365670335116434E-3</v>
      </c>
      <c r="HC14" s="51">
        <f ca="1"/>
        <v>42844</v>
      </c>
      <c r="HD14" s="52">
        <f ca="1"/>
        <v>3.7597665736597286E-3</v>
      </c>
      <c r="HF14" s="51">
        <v>42947</v>
      </c>
      <c r="HG14" s="52">
        <v>5.3511423375098843E-3</v>
      </c>
      <c r="HI14" s="51">
        <v>43465</v>
      </c>
      <c r="HJ14" s="52">
        <v>8.2531176946946932E-3</v>
      </c>
      <c r="HL14" s="51">
        <v>42796</v>
      </c>
      <c r="HM14" s="52">
        <v>2.6280247478868042E-3</v>
      </c>
      <c r="IB14" s="51">
        <v>42738</v>
      </c>
      <c r="IC14" s="52">
        <v>3.5975610325955643E-3</v>
      </c>
      <c r="IE14" s="51">
        <f ca="1"/>
        <v>42844</v>
      </c>
      <c r="IF14" s="52">
        <f ca="1"/>
        <v>3.7597665736597286E-3</v>
      </c>
      <c r="IH14" s="51">
        <v>42947</v>
      </c>
      <c r="II14" s="52">
        <v>5.3511423375098843E-3</v>
      </c>
      <c r="IK14" s="51">
        <v>43465</v>
      </c>
      <c r="IL14" s="52">
        <v>8.2658892667422344E-3</v>
      </c>
      <c r="IN14" s="51">
        <v>42796</v>
      </c>
      <c r="IO14" s="52">
        <v>2.6274721355937932E-3</v>
      </c>
      <c r="JC14" s="154"/>
      <c r="JD14" s="154"/>
      <c r="JE14" s="154"/>
      <c r="JF14" s="154"/>
      <c r="JG14" s="154"/>
      <c r="JH14" s="154"/>
      <c r="JT14" s="154"/>
      <c r="JU14" s="154"/>
      <c r="JV14" s="154"/>
      <c r="JW14" s="154"/>
      <c r="JX14" s="154"/>
      <c r="JY14" s="154"/>
    </row>
    <row r="15" spans="1:285" ht="14.45" x14ac:dyDescent="0.3">
      <c r="C15" s="46" t="s">
        <v>147</v>
      </c>
      <c r="D15" s="46" t="s">
        <v>121</v>
      </c>
      <c r="E15" s="46" t="s">
        <v>1986</v>
      </c>
      <c r="F15" s="47" t="s">
        <v>1987</v>
      </c>
      <c r="G15" s="47">
        <v>42734</v>
      </c>
      <c r="H15" s="47">
        <v>42748</v>
      </c>
      <c r="I15" s="48">
        <v>0.19348000000000001</v>
      </c>
      <c r="J15" s="48">
        <v>0.23252</v>
      </c>
      <c r="K15" s="46" t="s">
        <v>124</v>
      </c>
      <c r="L15" s="49">
        <f t="shared" si="0"/>
        <v>2.1300000000000004E-3</v>
      </c>
      <c r="N15" s="50" t="s">
        <v>150</v>
      </c>
      <c r="O15" s="51">
        <f>IFERROR(IF(RIGHT(N15, 1) = "D", WORKDAY($B$3, INT(LEFT(N15, LEN(N15)-1))),
                     IF(RIGHT(N15, 1) = "W",Business_Day($B$3 + 7 * INT(LEFT(N15, LEN(N15)-1)), "modified_following"),
                     IF(RIGHT(N15, 1) = "M",Business_Day(EDATE($B$3,  INT(LEFT(N15, LEN(N15)-1))), "modified_following"),
                     IF(RIGHT(N15, 1) = "Y",Business_Day(EDATE($B$3,  12 * INT(LEFT(N15, LEN(N15)-1))), "modified_following"),IF(RIGHT(N15, 1) = "Q",Business_Day(EDATE($B$3,  3*INT(LEFT(N15, LEN(N15)-1))), "modified_following"),
                    Business_Day(EDATE($B$3,  12 * INT(LEFT(N15, FIND("Y", N15)-1)) + INT(RIGHT(N15, LEN(N15) - FIND("Y", N15)))), "modified_following") ))))), "")</f>
        <v>42741</v>
      </c>
      <c r="P15" s="50" t="s">
        <v>1988</v>
      </c>
      <c r="Q15" s="50" t="s">
        <v>1989</v>
      </c>
      <c r="R15" s="46">
        <f>_xll.BDH(P15,$B$4,$B$3,$B$3)</f>
        <v>0.18517</v>
      </c>
      <c r="S15" s="46">
        <f>_xll.BDH(Q15,$B$4,$B$3,$B$3)</f>
        <v>0.99996499999999999</v>
      </c>
      <c r="T15" s="52">
        <f>DF_ZC2(Date!$E$3,O15,S15,"Taux actuariels","actual/actual")</f>
        <v>1.8281267343520646E-3</v>
      </c>
      <c r="V15" s="46" t="s">
        <v>102</v>
      </c>
      <c r="W15" s="46" t="s">
        <v>95</v>
      </c>
      <c r="X15" s="46" t="s">
        <v>1990</v>
      </c>
      <c r="Y15" s="47" t="s">
        <v>1991</v>
      </c>
      <c r="Z15" s="47">
        <v>42734</v>
      </c>
      <c r="AA15" s="47">
        <v>42765</v>
      </c>
      <c r="AB15" s="48">
        <v>0.25574999999999998</v>
      </c>
      <c r="AC15" s="48">
        <v>0.25574999999999998</v>
      </c>
      <c r="AD15" s="46" t="s">
        <v>98</v>
      </c>
      <c r="AE15" s="49">
        <f t="shared" si="1"/>
        <v>2.5574999999999999E-3</v>
      </c>
      <c r="AF15" s="47">
        <f t="shared" si="2"/>
        <v>42765</v>
      </c>
      <c r="AG15" s="53">
        <f t="shared" si="3"/>
        <v>2.5574999999999999E-3</v>
      </c>
      <c r="AI15" s="50" t="s">
        <v>150</v>
      </c>
      <c r="AJ15" s="51">
        <f>IFERROR(IF(RIGHT(AI15, 1) = "D", WORKDAY($B$3, INT(LEFT(AI15, LEN(AI15)-1))),
                     IF(RIGHT(AI15, 1) = "W",Business_Day($B$3 + 7 * INT(LEFT(AI15, LEN(AI15)-1)), "modified_following"),
                     IF(RIGHT(AI15, 1) = "M",Business_Day(EDATE($B$3,  INT(LEFT(AI15, LEN(AI15)-1))), "modified_following"),
                     IF(RIGHT(AI15, 1) = "Y",Business_Day(EDATE($B$3,  12 * INT(LEFT(AI15, LEN(AI15)-1))), "modified_following"),IF(RIGHT(AI15, 1) = "Q",Business_Day(EDATE($B$3,  3*INT(LEFT(AI15, LEN(AI15)-1))), "modified_following"),
                    Business_Day(EDATE($B$3,  12 * INT(LEFT(AI15, FIND("Y", AI15)-1)) + INT(RIGHT(AI15, LEN(AI15) - FIND("Y", AI15)))), "modified_following") ))))), "")</f>
        <v>42741</v>
      </c>
      <c r="AK15" s="50" t="s">
        <v>1992</v>
      </c>
      <c r="AL15" s="50" t="s">
        <v>1993</v>
      </c>
      <c r="AM15" s="46">
        <f>_xll.BDH(AK15,$B$4,$B$3,$B$3)</f>
        <v>0.23319000000000001</v>
      </c>
      <c r="AN15" s="46">
        <f>_xll.BDH(AL15,$B$4,$B$3,$B$3)</f>
        <v>0.99995500000000004</v>
      </c>
      <c r="AO15" s="52">
        <f>DF_ZC2(Date!$E$3,AJ15,AN15,"Taux actuariels","actual/actual")</f>
        <v>2.3510740064456304E-3</v>
      </c>
      <c r="AQ15" s="46" t="s">
        <v>157</v>
      </c>
      <c r="AR15" s="46" t="s">
        <v>134</v>
      </c>
      <c r="AS15" s="46" t="s">
        <v>6374</v>
      </c>
      <c r="AT15" s="47" t="s">
        <v>6375</v>
      </c>
      <c r="AU15" s="47">
        <v>42781</v>
      </c>
      <c r="AV15" s="47">
        <v>42872</v>
      </c>
      <c r="AW15" s="48">
        <v>0.38977000000000001</v>
      </c>
      <c r="AX15" s="48">
        <v>0.38977000000000001</v>
      </c>
      <c r="AY15" s="46" t="s">
        <v>124</v>
      </c>
      <c r="AZ15" s="49">
        <f t="shared" si="4"/>
        <v>3.8977E-3</v>
      </c>
      <c r="BA15" s="49">
        <f t="shared" si="5"/>
        <v>3.8977E-3</v>
      </c>
      <c r="BD15" s="50" t="s">
        <v>150</v>
      </c>
      <c r="BE15" s="51">
        <f>IFERROR(IF(RIGHT(BD15, 1) = "D", WORKDAY($B$3, INT(LEFT(BD15, LEN(BD15)-1))),
                     IF(RIGHT(BD15, 1) = "W",Business_Day($B$3 + 7 * INT(LEFT(BD15, LEN(BD15)-1)), "modified_following"),
                     IF(RIGHT(BD15, 1) = "M",Business_Day(EDATE($B$3,  INT(LEFT(BD15, LEN(BD15)-1))), "modified_following"),
                     IF(RIGHT(BD15, 1) = "Y",Business_Day(EDATE($B$3,  12 * INT(LEFT(BD15, LEN(BD15)-1))), "modified_following"),IF(RIGHT(BD15, 1) = "Q",Business_Day(EDATE($B$3,  3*INT(LEFT(BD15, LEN(BD15)-1))), "modified_following"),
                    Business_Day(EDATE($B$3,  12 * INT(LEFT(BD15, FIND("Y", BD15)-1)) + INT(RIGHT(BD15, LEN(BD15) - FIND("Y", BD15)))), "modified_following") ))))), "")</f>
        <v>42741</v>
      </c>
      <c r="BF15" s="50" t="s">
        <v>1994</v>
      </c>
      <c r="BG15" s="50" t="s">
        <v>1995</v>
      </c>
      <c r="BH15" s="46">
        <f>_xll.BDH(BF15,$B$4,$B$3,$B$3)</f>
        <v>0.23319000000000001</v>
      </c>
      <c r="BI15" s="46">
        <f>_xll.BDH(BG15,$B$4,$B$3,$B$3)</f>
        <v>0.99995500000000004</v>
      </c>
      <c r="BJ15" s="52">
        <f>DF_ZC2(Date!$E$3,BE15,BI15,"Taux actuariels","actual/actual")</f>
        <v>2.3510740064456304E-3</v>
      </c>
      <c r="BL15" s="46" t="s">
        <v>160</v>
      </c>
      <c r="BM15" s="46" t="s">
        <v>138</v>
      </c>
      <c r="BN15" s="46" t="s">
        <v>1996</v>
      </c>
      <c r="BO15" s="47" t="s">
        <v>1997</v>
      </c>
      <c r="BP15" s="47">
        <v>42794</v>
      </c>
      <c r="BQ15" s="47">
        <v>42977</v>
      </c>
      <c r="BR15" s="48">
        <v>0.53</v>
      </c>
      <c r="BS15" s="48">
        <v>0.56999999999999995</v>
      </c>
      <c r="BT15" s="46" t="s">
        <v>98</v>
      </c>
      <c r="BU15" s="49">
        <f t="shared" si="6"/>
        <v>5.5000000000000005E-3</v>
      </c>
      <c r="BV15" s="53">
        <f t="shared" si="7"/>
        <v>5.5000000000000005E-3</v>
      </c>
      <c r="BX15" s="50" t="s">
        <v>150</v>
      </c>
      <c r="BY15" s="51">
        <f>IFERROR(IF(RIGHT(BX15, 1) = "D", WORKDAY($B$3, INT(LEFT(BX15, LEN(BX15)-1))),
                     IF(RIGHT(BX15, 1) = "W",Business_Day($B$3 + 7 * INT(LEFT(BX15, LEN(BX15)-1)), "modified_following"),
                     IF(RIGHT(BX15, 1) = "M",Business_Day(EDATE($B$3,  INT(LEFT(BX15, LEN(BX15)-1))), "modified_following"),
                     IF(RIGHT(BX15, 1) = "Y",Business_Day(EDATE($B$3,  12 * INT(LEFT(BX15, LEN(BX15)-1))), "modified_following"),IF(RIGHT(BX15, 1) = "Q",Business_Day(EDATE($B$3,  3*INT(LEFT(BX15, LEN(BX15)-1))), "modified_following"),
                    Business_Day(EDATE($B$3,  12 * INT(LEFT(BX15, FIND("Y", BX15)-1)) + INT(RIGHT(BX15, LEN(BX15) - FIND("Y", BX15)))), "modified_following") ))))), "")</f>
        <v>42741</v>
      </c>
      <c r="BZ15" s="50" t="s">
        <v>1998</v>
      </c>
      <c r="CA15" s="50" t="s">
        <v>1999</v>
      </c>
      <c r="CB15" s="46">
        <f>_xll.BDH(BZ15,$B$4,$B$3,$B$3)</f>
        <v>0.23319000000000001</v>
      </c>
      <c r="CC15" s="46">
        <f>_xll.BDH(CA15,$B$4,$B$3,$B$3)</f>
        <v>0.99995500000000004</v>
      </c>
      <c r="CD15" s="52">
        <f>DF_ZC2(Date!$E$3,BY15,CC15,"Taux actuariels","actual/actual")</f>
        <v>2.3510740064456304E-3</v>
      </c>
      <c r="CF15" s="46" t="s">
        <v>102</v>
      </c>
      <c r="CG15" s="46" t="s">
        <v>95</v>
      </c>
      <c r="CH15" s="46" t="s">
        <v>1990</v>
      </c>
      <c r="CI15" s="47" t="s">
        <v>1991</v>
      </c>
      <c r="CJ15" s="47">
        <v>42734</v>
      </c>
      <c r="CK15" s="47">
        <v>42765</v>
      </c>
      <c r="CL15" s="48">
        <v>0.25574999999999998</v>
      </c>
      <c r="CM15" s="48">
        <v>0.25574999999999998</v>
      </c>
      <c r="CN15" s="46" t="s">
        <v>98</v>
      </c>
      <c r="CO15" s="49">
        <f t="shared" si="8"/>
        <v>2.5574999999999999E-3</v>
      </c>
      <c r="CP15" s="53">
        <f t="shared" si="9"/>
        <v>2.5574999999999999E-3</v>
      </c>
      <c r="CQ15" s="58">
        <f t="shared" si="10"/>
        <v>42765</v>
      </c>
      <c r="CR15" s="50" t="s">
        <v>150</v>
      </c>
      <c r="CS15" s="51">
        <f>IFERROR(IF(RIGHT(CR15, 1) = "D", WORKDAY($B$3, INT(LEFT(CR15, LEN(CR15)-1))),
                     IF(RIGHT(CR15, 1) = "W",Business_Day($B$3 + 7 * INT(LEFT(CR15, LEN(CR15)-1)), "modified_following"),
                     IF(RIGHT(CR15, 1) = "M",Business_Day(EDATE($B$3,  INT(LEFT(CR15, LEN(CR15)-1))), "modified_following"),
                     IF(RIGHT(CR15, 1) = "Y",Business_Day(EDATE($B$3,  12 * INT(LEFT(CR15, LEN(CR15)-1))), "modified_following"),IF(RIGHT(CR15, 1) = "Q",Business_Day(EDATE($B$3,  3*INT(LEFT(CR15, LEN(CR15)-1))), "modified_following"),
                    Business_Day(EDATE($B$3,  12 * INT(LEFT(CR15, FIND("Y", CR15)-1)) + INT(RIGHT(CR15, LEN(CR15) - FIND("Y", CR15)))), "modified_following") ))))), "")</f>
        <v>42741</v>
      </c>
      <c r="CT15" s="50" t="s">
        <v>2000</v>
      </c>
      <c r="CU15" s="50" t="s">
        <v>2001</v>
      </c>
      <c r="CV15" s="46">
        <f>_xll.BDH(CT15,$B$4,$B$3,$B$3)</f>
        <v>0.23319000000000001</v>
      </c>
      <c r="CW15" s="46">
        <f>_xll.BDH(CU15,$B$4,$B$3,$B$3)</f>
        <v>0.99995500000000004</v>
      </c>
      <c r="CX15" s="52">
        <f>DF_ZC2(Date!$E$3,CS15,CW15,"Taux actuariels","actual/actual")</f>
        <v>2.3510740064456304E-3</v>
      </c>
      <c r="CZ15" s="51">
        <f ca="1"/>
        <v>42872</v>
      </c>
      <c r="DA15" s="53">
        <f ca="1"/>
        <v>3.7974251912338275E-3</v>
      </c>
      <c r="DC15" s="51">
        <v>42977</v>
      </c>
      <c r="DD15" s="53">
        <v>5.3712348378827102E-3</v>
      </c>
      <c r="DF15" s="51">
        <v>43829</v>
      </c>
      <c r="DG15" s="53">
        <v>8.8508507979179318E-3</v>
      </c>
      <c r="DI15" s="51">
        <v>42824</v>
      </c>
      <c r="DJ15" s="53">
        <v>2.6477479502190855E-3</v>
      </c>
      <c r="DN15" s="51">
        <f ca="1"/>
        <v>42872</v>
      </c>
      <c r="DO15" s="53">
        <f ca="1"/>
        <v>3.7974251912338275E-3</v>
      </c>
      <c r="DQ15" s="51">
        <v>42977</v>
      </c>
      <c r="DR15" s="53">
        <v>5.3712348378827102E-3</v>
      </c>
      <c r="DT15" s="51">
        <v>42765</v>
      </c>
      <c r="DU15" s="53">
        <v>2.5604947617374751E-3</v>
      </c>
      <c r="DW15" s="51">
        <v>42824</v>
      </c>
      <c r="DX15" s="53">
        <v>2.6472814091446548E-3</v>
      </c>
      <c r="DZ15" s="51">
        <f ca="1"/>
        <v>42872</v>
      </c>
      <c r="EA15" s="53">
        <f ca="1"/>
        <v>3.7974251912338275E-3</v>
      </c>
      <c r="EC15" s="51">
        <v>42977</v>
      </c>
      <c r="ED15" s="53">
        <v>5.3712348378827102E-3</v>
      </c>
      <c r="EJ15" s="30">
        <f>EJ9</f>
        <v>42734</v>
      </c>
      <c r="EK15" s="31" t="s">
        <v>38</v>
      </c>
      <c r="EL15" s="31" t="s">
        <v>39</v>
      </c>
      <c r="EM15" s="32" t="s">
        <v>40</v>
      </c>
      <c r="EN15" s="31" t="s">
        <v>41</v>
      </c>
      <c r="EO15" s="31" t="s">
        <v>58</v>
      </c>
      <c r="EP15" s="37" t="s">
        <v>40</v>
      </c>
      <c r="EQ15" s="38" t="s">
        <v>1946</v>
      </c>
      <c r="ER15" s="33" t="s">
        <v>43</v>
      </c>
      <c r="ES15" s="31" t="s">
        <v>1946</v>
      </c>
      <c r="EV15" s="51">
        <v>42741</v>
      </c>
      <c r="EW15" s="52">
        <v>-7.0045730511678617E-3</v>
      </c>
      <c r="EX15">
        <f>interpol_lin_excel($O$13:$O$104,$T$13:$T$104,EV15)</f>
        <v>1.8281267343520646E-3</v>
      </c>
      <c r="EY15" s="51">
        <f ca="1"/>
        <v>42872</v>
      </c>
      <c r="EZ15" s="52">
        <f ca="1"/>
        <v>3.7974251912338275E-3</v>
      </c>
      <c r="FB15" s="51">
        <v>42977</v>
      </c>
      <c r="FC15" s="52">
        <v>5.3712348378827102E-3</v>
      </c>
      <c r="FE15" s="51">
        <v>43829</v>
      </c>
      <c r="FF15" s="52">
        <v>8.8446759662903583E-3</v>
      </c>
      <c r="FH15" s="51">
        <v>42824</v>
      </c>
      <c r="FI15" s="52">
        <v>2.6487873883399341E-3</v>
      </c>
      <c r="FL15" s="83"/>
      <c r="FM15" s="83"/>
      <c r="FN15" s="83"/>
      <c r="FO15" s="25" t="s">
        <v>189</v>
      </c>
      <c r="FP15" s="59">
        <v>1.0000000000000001E-9</v>
      </c>
      <c r="FQ15" s="83"/>
      <c r="FR15" s="83"/>
      <c r="FS15" s="83"/>
      <c r="FT15" s="83"/>
      <c r="FU15" s="83"/>
      <c r="FV15" s="83"/>
      <c r="FW15" s="83"/>
      <c r="FX15" s="51">
        <v>42741</v>
      </c>
      <c r="FY15" s="52">
        <v>7.1139080182840431E-3</v>
      </c>
      <c r="FZ15">
        <f>interpol_lin_excel($O$13:$O$104,$T$13:$T$104,FX15)</f>
        <v>1.8281267343520646E-3</v>
      </c>
      <c r="GA15" s="51">
        <f ca="1"/>
        <v>42872</v>
      </c>
      <c r="GB15" s="52">
        <f ca="1"/>
        <v>3.7974251912338275E-3</v>
      </c>
      <c r="GD15" s="51">
        <v>42977</v>
      </c>
      <c r="GE15" s="52">
        <v>5.3712348378827102E-3</v>
      </c>
      <c r="GG15" s="51">
        <v>42765</v>
      </c>
      <c r="GH15" s="52">
        <v>2.5604947617374751E-3</v>
      </c>
      <c r="GJ15" s="51">
        <v>42824</v>
      </c>
      <c r="GK15" s="52">
        <v>2.6469138692313209E-3</v>
      </c>
      <c r="GZ15" s="51">
        <v>42741</v>
      </c>
      <c r="HA15" s="52">
        <v>-6.3306195942703924E-3</v>
      </c>
      <c r="HC15" s="51">
        <f ca="1"/>
        <v>42872</v>
      </c>
      <c r="HD15" s="52">
        <f ca="1"/>
        <v>3.7974251912338275E-3</v>
      </c>
      <c r="HF15" s="51">
        <v>42977</v>
      </c>
      <c r="HG15" s="52">
        <v>5.3712348378827102E-3</v>
      </c>
      <c r="HI15" s="51">
        <v>43829</v>
      </c>
      <c r="HJ15" s="52">
        <v>8.8540826410759971E-3</v>
      </c>
      <c r="HL15" s="51">
        <v>42824</v>
      </c>
      <c r="HM15" s="52">
        <v>2.6476748983969016E-3</v>
      </c>
      <c r="HS15" s="25" t="s">
        <v>189</v>
      </c>
      <c r="HT15" s="59">
        <v>1.0000000000000001E-9</v>
      </c>
      <c r="IB15" s="51">
        <v>42741</v>
      </c>
      <c r="IC15" s="52">
        <v>6.8511867008029803E-3</v>
      </c>
      <c r="IE15" s="51">
        <f ca="1"/>
        <v>42872</v>
      </c>
      <c r="IF15" s="52">
        <f ca="1"/>
        <v>3.7974251912338275E-3</v>
      </c>
      <c r="IH15" s="51">
        <v>42977</v>
      </c>
      <c r="II15" s="52">
        <v>5.3712348378827102E-3</v>
      </c>
      <c r="IK15" s="51">
        <v>43829</v>
      </c>
      <c r="IL15" s="52">
        <v>8.8689324181990044E-3</v>
      </c>
      <c r="IN15" s="51">
        <v>42824</v>
      </c>
      <c r="IO15" s="52">
        <v>2.6467901834628313E-3</v>
      </c>
      <c r="IT15" s="25" t="s">
        <v>189</v>
      </c>
      <c r="IU15" s="59">
        <v>1.0000000000000001E-9</v>
      </c>
      <c r="JC15" s="154"/>
      <c r="JD15" s="154"/>
      <c r="JF15" s="154"/>
      <c r="JG15" s="154"/>
      <c r="JT15" s="154"/>
      <c r="JU15" s="154"/>
      <c r="JW15" s="154"/>
      <c r="JX15" s="154"/>
    </row>
    <row r="16" spans="1:285" ht="18" x14ac:dyDescent="0.35">
      <c r="C16" s="46" t="s">
        <v>102</v>
      </c>
      <c r="D16" s="46" t="s">
        <v>121</v>
      </c>
      <c r="E16" s="46" t="s">
        <v>2002</v>
      </c>
      <c r="F16" s="47" t="s">
        <v>2003</v>
      </c>
      <c r="G16" s="47">
        <v>42734</v>
      </c>
      <c r="H16" s="47">
        <v>42765</v>
      </c>
      <c r="I16" s="48">
        <v>0.2049</v>
      </c>
      <c r="J16" s="48">
        <v>0.21909999999999999</v>
      </c>
      <c r="K16" s="46" t="s">
        <v>124</v>
      </c>
      <c r="L16" s="49">
        <f t="shared" si="0"/>
        <v>2.1199999999999999E-3</v>
      </c>
      <c r="N16" s="50" t="s">
        <v>169</v>
      </c>
      <c r="O16" s="51">
        <f>IFERROR(IF(RIGHT(N16, 1) = "D", WORKDAY($B$3, INT(LEFT(N16, LEN(N16)-1))),
                     IF(RIGHT(N16, 1) = "W",Business_Day($B$3 + 7 * INT(LEFT(N16, LEN(N16)-1)), "modified_following"),
                     IF(RIGHT(N16, 1) = "M",Business_Day(EDATE($B$3,  INT(LEFT(N16, LEN(N16)-1))), "modified_following"),
                     IF(RIGHT(N16, 1) = "Y",Business_Day(EDATE($B$3,  12 * INT(LEFT(N16, LEN(N16)-1))), "modified_following"),IF(RIGHT(N16, 1) = "Q",Business_Day(EDATE($B$3,  3*INT(LEFT(N16, LEN(N16)-1))), "modified_following"),
                    Business_Day(EDATE($B$3,  12 * INT(LEFT(N16, FIND("Y", N16)-1)) + INT(RIGHT(N16, LEN(N16) - FIND("Y", N16)))), "modified_following") ))))), "")</f>
        <v>42748</v>
      </c>
      <c r="P16" s="50" t="s">
        <v>2004</v>
      </c>
      <c r="Q16" s="50" t="s">
        <v>2005</v>
      </c>
      <c r="R16" s="46">
        <f>_xll.BDH(P16,$B$4,$B$3,$B$3)</f>
        <v>0.21321999999999999</v>
      </c>
      <c r="S16" s="46">
        <f>_xll.BDH(Q16,$B$4,$B$3,$B$3)</f>
        <v>0.99991799999999997</v>
      </c>
      <c r="T16" s="52">
        <f>DF_ZC2(Date!$E$3,O16,S16,"Taux actuariels","actual/actual")</f>
        <v>2.1410684289595583E-3</v>
      </c>
      <c r="V16" s="46" t="s">
        <v>128</v>
      </c>
      <c r="W16" s="46" t="s">
        <v>121</v>
      </c>
      <c r="X16" s="46" t="s">
        <v>2006</v>
      </c>
      <c r="Y16" s="47" t="s">
        <v>2007</v>
      </c>
      <c r="Z16" s="47">
        <v>42734</v>
      </c>
      <c r="AA16" s="47">
        <v>42794</v>
      </c>
      <c r="AB16" s="48">
        <v>0.252</v>
      </c>
      <c r="AC16" s="48">
        <v>0.27300000000000002</v>
      </c>
      <c r="AD16" s="46" t="s">
        <v>98</v>
      </c>
      <c r="AE16" s="49">
        <f t="shared" si="1"/>
        <v>2.6250000000000002E-3</v>
      </c>
      <c r="AF16" s="47">
        <f t="shared" si="2"/>
        <v>42794</v>
      </c>
      <c r="AG16" s="53">
        <f t="shared" si="3"/>
        <v>2.6250000000000002E-3</v>
      </c>
      <c r="AI16" s="50" t="s">
        <v>169</v>
      </c>
      <c r="AJ16" s="51">
        <f>IFERROR(IF(RIGHT(AI16, 1) = "D", WORKDAY($B$3, INT(LEFT(AI16, LEN(AI16)-1))),
                     IF(RIGHT(AI16, 1) = "W",Business_Day($B$3 + 7 * INT(LEFT(AI16, LEN(AI16)-1)), "modified_following"),
                     IF(RIGHT(AI16, 1) = "M",Business_Day(EDATE($B$3,  INT(LEFT(AI16, LEN(AI16)-1))), "modified_following"),
                     IF(RIGHT(AI16, 1) = "Y",Business_Day(EDATE($B$3,  12 * INT(LEFT(AI16, LEN(AI16)-1))), "modified_following"),IF(RIGHT(AI16, 1) = "Q",Business_Day(EDATE($B$3,  3*INT(LEFT(AI16, LEN(AI16)-1))), "modified_following"),
                    Business_Day(EDATE($B$3,  12 * INT(LEFT(AI16, FIND("Y", AI16)-1)) + INT(RIGHT(AI16, LEN(AI16) - FIND("Y", AI16)))), "modified_following") ))))), "")</f>
        <v>42748</v>
      </c>
      <c r="AK16" s="50" t="s">
        <v>2008</v>
      </c>
      <c r="AL16" s="50" t="s">
        <v>2009</v>
      </c>
      <c r="AM16" s="46">
        <f>_xll.BDH(AK16,$B$4,$B$3,$B$3)</f>
        <v>0.23977000000000001</v>
      </c>
      <c r="AN16" s="46">
        <f>_xll.BDH(AL16,$B$4,$B$3,$B$3)</f>
        <v>0.99990800000000002</v>
      </c>
      <c r="AO16" s="52">
        <f>DF_ZC2(Date!$E$3,AJ16,AN16,"Taux actuariels","actual/actual")</f>
        <v>2.4024997773128831E-3</v>
      </c>
      <c r="AQ16" s="46" t="s">
        <v>177</v>
      </c>
      <c r="AR16" s="46" t="s">
        <v>134</v>
      </c>
      <c r="AS16" s="46" t="s">
        <v>2044</v>
      </c>
      <c r="AT16" s="47" t="s">
        <v>2045</v>
      </c>
      <c r="AU16" s="47">
        <v>42809</v>
      </c>
      <c r="AV16" s="47">
        <v>42907</v>
      </c>
      <c r="AW16" s="48">
        <v>0.39459</v>
      </c>
      <c r="AX16" s="48">
        <v>0.39459</v>
      </c>
      <c r="AY16" s="46" t="s">
        <v>124</v>
      </c>
      <c r="AZ16" s="49">
        <f t="shared" si="4"/>
        <v>3.9458999999999996E-3</v>
      </c>
      <c r="BA16" s="49">
        <f t="shared" si="5"/>
        <v>3.9458999999999996E-3</v>
      </c>
      <c r="BD16" s="50" t="s">
        <v>169</v>
      </c>
      <c r="BE16" s="51">
        <f>IFERROR(IF(RIGHT(BD16, 1) = "D", WORKDAY($B$3, INT(LEFT(BD16, LEN(BD16)-1))),
                     IF(RIGHT(BD16, 1) = "W",Business_Day($B$3 + 7 * INT(LEFT(BD16, LEN(BD16)-1)), "modified_following"),
                     IF(RIGHT(BD16, 1) = "M",Business_Day(EDATE($B$3,  INT(LEFT(BD16, LEN(BD16)-1))), "modified_following"),
                     IF(RIGHT(BD16, 1) = "Y",Business_Day(EDATE($B$3,  12 * INT(LEFT(BD16, LEN(BD16)-1))), "modified_following"),IF(RIGHT(BD16, 1) = "Q",Business_Day(EDATE($B$3,  3*INT(LEFT(BD16, LEN(BD16)-1))), "modified_following"),
                    Business_Day(EDATE($B$3,  12 * INT(LEFT(BD16, FIND("Y", BD16)-1)) + INT(RIGHT(BD16, LEN(BD16) - FIND("Y", BD16)))), "modified_following") ))))), "")</f>
        <v>42748</v>
      </c>
      <c r="BF16" s="50" t="s">
        <v>2010</v>
      </c>
      <c r="BG16" s="50" t="s">
        <v>2011</v>
      </c>
      <c r="BH16" s="46">
        <f>_xll.BDH(BF16,$B$4,$B$3,$B$3)</f>
        <v>0.23977000000000001</v>
      </c>
      <c r="BI16" s="46">
        <f>_xll.BDH(BG16,$B$4,$B$3,$B$3)</f>
        <v>0.99990800000000002</v>
      </c>
      <c r="BJ16" s="52">
        <f>DF_ZC2(Date!$E$3,BE16,BI16,"Taux actuariels","actual/actual")</f>
        <v>2.4024997773128831E-3</v>
      </c>
      <c r="BL16" s="46" t="s">
        <v>180</v>
      </c>
      <c r="BM16" s="46" t="s">
        <v>138</v>
      </c>
      <c r="BN16" s="46" t="s">
        <v>2012</v>
      </c>
      <c r="BO16" s="47" t="s">
        <v>2013</v>
      </c>
      <c r="BP16" s="47">
        <v>42824</v>
      </c>
      <c r="BQ16" s="47">
        <v>43007</v>
      </c>
      <c r="BR16" s="48">
        <v>0.53700000000000003</v>
      </c>
      <c r="BS16" s="48">
        <v>0.57699999999999996</v>
      </c>
      <c r="BT16" s="46" t="s">
        <v>98</v>
      </c>
      <c r="BU16" s="49">
        <f t="shared" si="6"/>
        <v>5.5699999999999994E-3</v>
      </c>
      <c r="BV16" s="53">
        <f t="shared" si="7"/>
        <v>5.5699999999999994E-3</v>
      </c>
      <c r="BX16" s="50" t="s">
        <v>169</v>
      </c>
      <c r="BY16" s="51">
        <f>IFERROR(IF(RIGHT(BX16, 1) = "D", WORKDAY($B$3, INT(LEFT(BX16, LEN(BX16)-1))),
                     IF(RIGHT(BX16, 1) = "W",Business_Day($B$3 + 7 * INT(LEFT(BX16, LEN(BX16)-1)), "modified_following"),
                     IF(RIGHT(BX16, 1) = "M",Business_Day(EDATE($B$3,  INT(LEFT(BX16, LEN(BX16)-1))), "modified_following"),
                     IF(RIGHT(BX16, 1) = "Y",Business_Day(EDATE($B$3,  12 * INT(LEFT(BX16, LEN(BX16)-1))), "modified_following"),IF(RIGHT(BX16, 1) = "Q",Business_Day(EDATE($B$3,  3*INT(LEFT(BX16, LEN(BX16)-1))), "modified_following"),
                    Business_Day(EDATE($B$3,  12 * INT(LEFT(BX16, FIND("Y", BX16)-1)) + INT(RIGHT(BX16, LEN(BX16) - FIND("Y", BX16)))), "modified_following") ))))), "")</f>
        <v>42748</v>
      </c>
      <c r="BZ16" s="50" t="s">
        <v>2014</v>
      </c>
      <c r="CA16" s="50" t="s">
        <v>2015</v>
      </c>
      <c r="CB16" s="46">
        <f>_xll.BDH(BZ16,$B$4,$B$3,$B$3)</f>
        <v>0.23977000000000001</v>
      </c>
      <c r="CC16" s="46">
        <f>_xll.BDH(CA16,$B$4,$B$3,$B$3)</f>
        <v>0.99990800000000002</v>
      </c>
      <c r="CD16" s="52">
        <f>DF_ZC2(Date!$E$3,BY16,CC16,"Taux actuariels","actual/actual")</f>
        <v>2.4024997773128831E-3</v>
      </c>
      <c r="CF16" s="46" t="s">
        <v>128</v>
      </c>
      <c r="CG16" s="46" t="s">
        <v>95</v>
      </c>
      <c r="CH16" s="46" t="s">
        <v>2016</v>
      </c>
      <c r="CI16" s="47" t="s">
        <v>2017</v>
      </c>
      <c r="CJ16" s="47">
        <v>42734</v>
      </c>
      <c r="CK16" s="47">
        <v>42794</v>
      </c>
      <c r="CL16" s="48">
        <v>0.32188</v>
      </c>
      <c r="CM16" s="48">
        <v>0.32188</v>
      </c>
      <c r="CN16" s="46" t="s">
        <v>98</v>
      </c>
      <c r="CO16" s="49">
        <f t="shared" si="8"/>
        <v>3.2188E-3</v>
      </c>
      <c r="CP16" s="53">
        <f t="shared" si="9"/>
        <v>3.2188E-3</v>
      </c>
      <c r="CQ16" s="58">
        <f t="shared" si="10"/>
        <v>42794</v>
      </c>
      <c r="CR16" s="50" t="s">
        <v>169</v>
      </c>
      <c r="CS16" s="51">
        <f>IFERROR(IF(RIGHT(CR16, 1) = "D", WORKDAY($B$3, INT(LEFT(CR16, LEN(CR16)-1))),
                     IF(RIGHT(CR16, 1) = "W",Business_Day($B$3 + 7 * INT(LEFT(CR16, LEN(CR16)-1)), "modified_following"),
                     IF(RIGHT(CR16, 1) = "M",Business_Day(EDATE($B$3,  INT(LEFT(CR16, LEN(CR16)-1))), "modified_following"),
                     IF(RIGHT(CR16, 1) = "Y",Business_Day(EDATE($B$3,  12 * INT(LEFT(CR16, LEN(CR16)-1))), "modified_following"),IF(RIGHT(CR16, 1) = "Q",Business_Day(EDATE($B$3,  3*INT(LEFT(CR16, LEN(CR16)-1))), "modified_following"),
                    Business_Day(EDATE($B$3,  12 * INT(LEFT(CR16, FIND("Y", CR16)-1)) + INT(RIGHT(CR16, LEN(CR16) - FIND("Y", CR16)))), "modified_following") ))))), "")</f>
        <v>42748</v>
      </c>
      <c r="CT16" s="50" t="s">
        <v>2018</v>
      </c>
      <c r="CU16" s="50" t="s">
        <v>2019</v>
      </c>
      <c r="CV16" s="46">
        <f>_xll.BDH(CT16,$B$4,$B$3,$B$3)</f>
        <v>0.23977000000000001</v>
      </c>
      <c r="CW16" s="46">
        <f>_xll.BDH(CU16,$B$4,$B$3,$B$3)</f>
        <v>0.99990800000000002</v>
      </c>
      <c r="CX16" s="52">
        <f>DF_ZC2(Date!$E$3,CS16,CW16,"Taux actuariels","actual/actual")</f>
        <v>2.4024997773128831E-3</v>
      </c>
      <c r="CZ16" s="51">
        <f ca="1"/>
        <v>42907</v>
      </c>
      <c r="DA16" s="53">
        <f ca="1"/>
        <v>3.8059572460258373E-3</v>
      </c>
      <c r="DC16" s="51">
        <v>43007</v>
      </c>
      <c r="DD16" s="53">
        <v>5.3946419414510061E-3</v>
      </c>
      <c r="DF16" s="51">
        <v>44195</v>
      </c>
      <c r="DG16" s="53">
        <v>9.5782407921815409E-3</v>
      </c>
      <c r="DI16" s="51">
        <v>42916</v>
      </c>
      <c r="DJ16" s="53">
        <v>2.7279241177054349E-3</v>
      </c>
      <c r="DN16" s="51">
        <f ca="1"/>
        <v>42907</v>
      </c>
      <c r="DO16" s="53">
        <f ca="1"/>
        <v>3.8059572460258373E-3</v>
      </c>
      <c r="DQ16" s="51">
        <v>43007</v>
      </c>
      <c r="DR16" s="53">
        <v>5.3946419414510061E-3</v>
      </c>
      <c r="DT16" s="51">
        <v>42794</v>
      </c>
      <c r="DU16" s="53">
        <v>3.2231318933231279E-3</v>
      </c>
      <c r="DW16" s="51">
        <v>42916</v>
      </c>
      <c r="DX16" s="53">
        <v>2.7271111052696215E-3</v>
      </c>
      <c r="DZ16" s="51">
        <f ca="1"/>
        <v>42907</v>
      </c>
      <c r="EA16" s="53">
        <f ca="1"/>
        <v>3.8059572460258373E-3</v>
      </c>
      <c r="EC16" s="51">
        <v>43007</v>
      </c>
      <c r="ED16" s="53">
        <v>5.3946419414510061E-3</v>
      </c>
      <c r="EJ16" s="155" t="s">
        <v>52</v>
      </c>
      <c r="EK16" s="155"/>
      <c r="EL16" s="155"/>
      <c r="EM16" s="155"/>
      <c r="EN16" s="155"/>
      <c r="EO16" s="155"/>
      <c r="EP16" s="155"/>
      <c r="EQ16" s="155"/>
      <c r="ER16" s="155"/>
      <c r="ES16" s="6"/>
      <c r="EV16" s="51">
        <v>42748</v>
      </c>
      <c r="EW16" s="52">
        <v>-4.4307995847088222E-3</v>
      </c>
      <c r="EX16">
        <f>interpol_lin_excel($O$13:$O$104,$T$13:$T$104,EV16)</f>
        <v>2.1410684289595583E-3</v>
      </c>
      <c r="EY16" s="51">
        <f ca="1"/>
        <v>42907</v>
      </c>
      <c r="EZ16" s="52">
        <f ca="1"/>
        <v>3.8059572460258373E-3</v>
      </c>
      <c r="FB16" s="51">
        <v>43007</v>
      </c>
      <c r="FC16" s="52">
        <v>5.3946419414510061E-3</v>
      </c>
      <c r="FE16" s="51">
        <v>44195</v>
      </c>
      <c r="FF16" s="52">
        <v>9.5698592324833954E-3</v>
      </c>
      <c r="FH16" s="51">
        <v>42916</v>
      </c>
      <c r="FI16" s="52">
        <v>2.7289197716120163E-3</v>
      </c>
      <c r="FL16" s="83"/>
      <c r="FN16" s="83"/>
      <c r="FO16" s="25" t="s">
        <v>210</v>
      </c>
      <c r="FP16" s="59">
        <v>1E-10</v>
      </c>
      <c r="FQ16" s="83"/>
      <c r="FR16" s="83"/>
      <c r="FS16" s="83"/>
      <c r="FT16" s="83"/>
      <c r="FU16" s="83"/>
      <c r="FV16" s="83"/>
      <c r="FW16" s="83"/>
      <c r="FX16" s="51">
        <v>42748</v>
      </c>
      <c r="FY16" s="52">
        <v>6.6026965258285664E-3</v>
      </c>
      <c r="FZ16">
        <f>interpol_lin_excel($O$13:$O$104,$T$13:$T$104,FX16)</f>
        <v>2.1410684289595583E-3</v>
      </c>
      <c r="GA16" s="51">
        <f ca="1"/>
        <v>42907</v>
      </c>
      <c r="GB16" s="52">
        <f ca="1"/>
        <v>3.8059572460258373E-3</v>
      </c>
      <c r="GD16" s="51">
        <v>43007</v>
      </c>
      <c r="GE16" s="52">
        <v>5.3946419414510061E-3</v>
      </c>
      <c r="GG16" s="51">
        <v>42794</v>
      </c>
      <c r="GH16" s="52">
        <v>3.2231318933231279E-3</v>
      </c>
      <c r="GJ16" s="51">
        <v>42916</v>
      </c>
      <c r="GK16" s="52">
        <v>2.7269404148975219E-3</v>
      </c>
      <c r="GP16" s="25" t="s">
        <v>189</v>
      </c>
      <c r="GQ16" s="59">
        <v>1.0000000000000001E-9</v>
      </c>
      <c r="GZ16" s="51">
        <v>42748</v>
      </c>
      <c r="HA16" s="52">
        <v>-3.5993146648647389E-3</v>
      </c>
      <c r="HC16" s="51">
        <f ca="1"/>
        <v>42907</v>
      </c>
      <c r="HD16" s="52">
        <f ca="1"/>
        <v>3.8059572460258373E-3</v>
      </c>
      <c r="HF16" s="51">
        <v>43007</v>
      </c>
      <c r="HG16" s="52">
        <v>5.3946419414510061E-3</v>
      </c>
      <c r="HI16" s="51">
        <v>44195</v>
      </c>
      <c r="HJ16" s="52">
        <v>9.5832218696292378E-3</v>
      </c>
      <c r="HL16" s="51">
        <v>42916</v>
      </c>
      <c r="HM16" s="52">
        <v>2.7280497365560563E-3</v>
      </c>
      <c r="HR16" s="83"/>
      <c r="HS16" s="25" t="s">
        <v>210</v>
      </c>
      <c r="HT16" s="59">
        <v>1E-10</v>
      </c>
      <c r="IB16" s="51">
        <v>42748</v>
      </c>
      <c r="IC16" s="52">
        <v>6.3664730819519288E-3</v>
      </c>
      <c r="IE16" s="51">
        <f ca="1"/>
        <v>42907</v>
      </c>
      <c r="IF16" s="52">
        <f ca="1"/>
        <v>3.8059572460258373E-3</v>
      </c>
      <c r="IH16" s="51">
        <v>43007</v>
      </c>
      <c r="II16" s="52">
        <v>5.3946419414510061E-3</v>
      </c>
      <c r="IK16" s="51">
        <v>44195</v>
      </c>
      <c r="IL16" s="52">
        <v>9.6060835213237581E-3</v>
      </c>
      <c r="IN16" s="51">
        <v>42916</v>
      </c>
      <c r="IO16" s="52">
        <v>2.7266032717266236E-3</v>
      </c>
      <c r="IT16" s="25" t="s">
        <v>210</v>
      </c>
      <c r="IU16" s="59">
        <v>1E-10</v>
      </c>
    </row>
    <row r="17" spans="3:255" ht="14.45" x14ac:dyDescent="0.3">
      <c r="C17" s="46" t="s">
        <v>128</v>
      </c>
      <c r="D17" s="46" t="s">
        <v>121</v>
      </c>
      <c r="E17" s="46" t="s">
        <v>2020</v>
      </c>
      <c r="F17" s="47" t="s">
        <v>2021</v>
      </c>
      <c r="G17" s="47">
        <v>42734</v>
      </c>
      <c r="H17" s="47">
        <v>42794</v>
      </c>
      <c r="I17" s="48">
        <v>0.20399</v>
      </c>
      <c r="J17" s="48">
        <v>0.22400999999999999</v>
      </c>
      <c r="K17" s="46" t="s">
        <v>124</v>
      </c>
      <c r="L17" s="49">
        <f t="shared" si="0"/>
        <v>2.14E-3</v>
      </c>
      <c r="N17" s="50" t="s">
        <v>192</v>
      </c>
      <c r="O17" s="51">
        <f>IFERROR(IF(RIGHT(N17, 1) = "D", WORKDAY($B$3, INT(LEFT(N17, LEN(N17)-1))),
                     IF(RIGHT(N17, 1) = "W",Business_Day($B$3 + 7 * INT(LEFT(N17, LEN(N17)-1)), "modified_following"),
                     IF(RIGHT(N17, 1) = "M",Business_Day(EDATE($B$3,  INT(LEFT(N17, LEN(N17)-1))), "modified_following"),
                     IF(RIGHT(N17, 1) = "Y",Business_Day(EDATE($B$3,  12 * INT(LEFT(N17, LEN(N17)-1))), "modified_following"),IF(RIGHT(N17, 1) = "Q",Business_Day(EDATE($B$3,  3*INT(LEFT(N17, LEN(N17)-1))), "modified_following"),
                    Business_Day(EDATE($B$3,  12 * INT(LEFT(N17, FIND("Y", N17)-1)) + INT(RIGHT(N17, LEN(N17) - FIND("Y", N17)))), "modified_following") ))))), "")</f>
        <v>42765</v>
      </c>
      <c r="P17" s="50" t="s">
        <v>2022</v>
      </c>
      <c r="Q17" s="50" t="s">
        <v>2023</v>
      </c>
      <c r="R17" s="46">
        <f>_xll.BDH(P17,$B$4,$B$3,$B$3)</f>
        <v>0.21221000000000001</v>
      </c>
      <c r="S17" s="46">
        <f>_xll.BDH(Q17,$B$4,$B$3,$B$3)</f>
        <v>0.99982000000000004</v>
      </c>
      <c r="T17" s="52">
        <f>DF_ZC2(Date!$E$3,O17,S17,"Taux actuariels","actual/actual")</f>
        <v>2.1221679068703647E-3</v>
      </c>
      <c r="V17" s="46" t="s">
        <v>107</v>
      </c>
      <c r="W17" s="46" t="s">
        <v>121</v>
      </c>
      <c r="X17" s="46" t="s">
        <v>2024</v>
      </c>
      <c r="Y17" s="47" t="s">
        <v>2025</v>
      </c>
      <c r="Z17" s="47">
        <v>42734</v>
      </c>
      <c r="AA17" s="47">
        <v>42824</v>
      </c>
      <c r="AB17" s="48">
        <v>0.254</v>
      </c>
      <c r="AC17" s="48">
        <v>0.27500000000000002</v>
      </c>
      <c r="AD17" s="46" t="s">
        <v>98</v>
      </c>
      <c r="AE17" s="49">
        <f t="shared" si="1"/>
        <v>2.6450000000000002E-3</v>
      </c>
      <c r="AF17" s="47">
        <f t="shared" si="2"/>
        <v>42824</v>
      </c>
      <c r="AG17" s="53">
        <f t="shared" si="3"/>
        <v>2.6450000000000002E-3</v>
      </c>
      <c r="AI17" s="50" t="s">
        <v>192</v>
      </c>
      <c r="AJ17" s="51">
        <f>IFERROR(IF(RIGHT(AI17, 1) = "D", WORKDAY($B$3, INT(LEFT(AI17, LEN(AI17)-1))),
                     IF(RIGHT(AI17, 1) = "W",Business_Day($B$3 + 7 * INT(LEFT(AI17, LEN(AI17)-1)), "modified_following"),
                     IF(RIGHT(AI17, 1) = "M",Business_Day(EDATE($B$3,  INT(LEFT(AI17, LEN(AI17)-1))), "modified_following"),
                     IF(RIGHT(AI17, 1) = "Y",Business_Day(EDATE($B$3,  12 * INT(LEFT(AI17, LEN(AI17)-1))), "modified_following"),IF(RIGHT(AI17, 1) = "Q",Business_Day(EDATE($B$3,  3*INT(LEFT(AI17, LEN(AI17)-1))), "modified_following"),
                    Business_Day(EDATE($B$3,  12 * INT(LEFT(AI17, FIND("Y", AI17)-1)) + INT(RIGHT(AI17, LEN(AI17) - FIND("Y", AI17)))), "modified_following") ))))), "")</f>
        <v>42765</v>
      </c>
      <c r="AK17" s="50" t="s">
        <v>2026</v>
      </c>
      <c r="AL17" s="50" t="s">
        <v>2027</v>
      </c>
      <c r="AM17" s="46">
        <f>_xll.BDH(AK17,$B$4,$B$3,$B$3)</f>
        <v>0.25574999999999998</v>
      </c>
      <c r="AN17" s="46">
        <f>_xll.BDH(AL17,$B$4,$B$3,$B$3)</f>
        <v>0.99978299999999998</v>
      </c>
      <c r="AO17" s="52">
        <f>DF_ZC2(Date!$E$3,AJ17,AN17,"Taux actuariels","actual/actual")</f>
        <v>2.5589964210943617E-3</v>
      </c>
      <c r="AQ17" s="46" t="s">
        <v>200</v>
      </c>
      <c r="AR17" s="46" t="s">
        <v>134</v>
      </c>
      <c r="AS17" s="46" t="s">
        <v>2062</v>
      </c>
      <c r="AT17" s="47" t="s">
        <v>2063</v>
      </c>
      <c r="AU17" s="47">
        <v>42907</v>
      </c>
      <c r="AV17" s="47">
        <v>42998</v>
      </c>
      <c r="AW17" s="48">
        <v>0.41876999999999998</v>
      </c>
      <c r="AX17" s="48">
        <v>0.41876999999999998</v>
      </c>
      <c r="AY17" s="46" t="s">
        <v>124</v>
      </c>
      <c r="AZ17" s="49">
        <f t="shared" si="4"/>
        <v>4.1876999999999999E-3</v>
      </c>
      <c r="BA17" s="49">
        <f t="shared" si="5"/>
        <v>4.1876999999999999E-3</v>
      </c>
      <c r="BD17" s="50" t="s">
        <v>192</v>
      </c>
      <c r="BE17" s="51">
        <f>IFERROR(IF(RIGHT(BD17, 1) = "D", WORKDAY($B$3, INT(LEFT(BD17, LEN(BD17)-1))),
                     IF(RIGHT(BD17, 1) = "W",Business_Day($B$3 + 7 * INT(LEFT(BD17, LEN(BD17)-1)), "modified_following"),
                     IF(RIGHT(BD17, 1) = "M",Business_Day(EDATE($B$3,  INT(LEFT(BD17, LEN(BD17)-1))), "modified_following"),
                     IF(RIGHT(BD17, 1) = "Y",Business_Day(EDATE($B$3,  12 * INT(LEFT(BD17, LEN(BD17)-1))), "modified_following"),IF(RIGHT(BD17, 1) = "Q",Business_Day(EDATE($B$3,  3*INT(LEFT(BD17, LEN(BD17)-1))), "modified_following"),
                    Business_Day(EDATE($B$3,  12 * INT(LEFT(BD17, FIND("Y", BD17)-1)) + INT(RIGHT(BD17, LEN(BD17) - FIND("Y", BD17)))), "modified_following") ))))), "")</f>
        <v>42765</v>
      </c>
      <c r="BF17" s="50" t="s">
        <v>2028</v>
      </c>
      <c r="BG17" s="50" t="s">
        <v>2029</v>
      </c>
      <c r="BH17" s="46">
        <f>_xll.BDH(BF17,$B$4,$B$3,$B$3)</f>
        <v>0.25574999999999998</v>
      </c>
      <c r="BI17" s="46">
        <f>_xll.BDH(BG17,$B$4,$B$3,$B$3)</f>
        <v>0.99978299999999998</v>
      </c>
      <c r="BJ17" s="52">
        <f>DF_ZC2(Date!$E$3,BE17,BI17,"Taux actuariels","actual/actual")</f>
        <v>2.5589964210943617E-3</v>
      </c>
      <c r="BL17" s="46" t="s">
        <v>203</v>
      </c>
      <c r="BM17" s="46" t="s">
        <v>138</v>
      </c>
      <c r="BN17" s="46" t="s">
        <v>2030</v>
      </c>
      <c r="BO17" s="47" t="s">
        <v>2031</v>
      </c>
      <c r="BP17" s="47">
        <v>42853</v>
      </c>
      <c r="BQ17" s="47">
        <v>43038</v>
      </c>
      <c r="BR17" s="48">
        <v>0.54800000000000004</v>
      </c>
      <c r="BS17" s="48">
        <v>0.56799999999999995</v>
      </c>
      <c r="BT17" s="46" t="s">
        <v>98</v>
      </c>
      <c r="BU17" s="49">
        <f t="shared" si="6"/>
        <v>5.5800000000000008E-3</v>
      </c>
      <c r="BV17" s="53">
        <f t="shared" si="7"/>
        <v>5.5800000000000008E-3</v>
      </c>
      <c r="BX17" s="50" t="s">
        <v>192</v>
      </c>
      <c r="BY17" s="51">
        <f>IFERROR(IF(RIGHT(BX17, 1) = "D", WORKDAY($B$3, INT(LEFT(BX17, LEN(BX17)-1))),
                     IF(RIGHT(BX17, 1) = "W",Business_Day($B$3 + 7 * INT(LEFT(BX17, LEN(BX17)-1)), "modified_following"),
                     IF(RIGHT(BX17, 1) = "M",Business_Day(EDATE($B$3,  INT(LEFT(BX17, LEN(BX17)-1))), "modified_following"),
                     IF(RIGHT(BX17, 1) = "Y",Business_Day(EDATE($B$3,  12 * INT(LEFT(BX17, LEN(BX17)-1))), "modified_following"),IF(RIGHT(BX17, 1) = "Q",Business_Day(EDATE($B$3,  3*INT(LEFT(BX17, LEN(BX17)-1))), "modified_following"),
                    Business_Day(EDATE($B$3,  12 * INT(LEFT(BX17, FIND("Y", BX17)-1)) + INT(RIGHT(BX17, LEN(BX17) - FIND("Y", BX17)))), "modified_following") ))))), "")</f>
        <v>42765</v>
      </c>
      <c r="BZ17" s="50" t="s">
        <v>2032</v>
      </c>
      <c r="CA17" s="50" t="s">
        <v>2033</v>
      </c>
      <c r="CB17" s="46">
        <f>_xll.BDH(BZ17,$B$4,$B$3,$B$3)</f>
        <v>0.25574999999999998</v>
      </c>
      <c r="CC17" s="46">
        <f>_xll.BDH(CA17,$B$4,$B$3,$B$3)</f>
        <v>0.99978299999999998</v>
      </c>
      <c r="CD17" s="52">
        <f>DF_ZC2(Date!$E$3,BY17,CC17,"Taux actuariels","actual/actual")</f>
        <v>2.5589964210943617E-3</v>
      </c>
      <c r="CF17" s="46" t="s">
        <v>107</v>
      </c>
      <c r="CG17" s="46" t="s">
        <v>95</v>
      </c>
      <c r="CH17" s="46" t="s">
        <v>1960</v>
      </c>
      <c r="CI17" s="47" t="s">
        <v>1961</v>
      </c>
      <c r="CJ17" s="47">
        <v>42734</v>
      </c>
      <c r="CK17" s="47">
        <v>42824</v>
      </c>
      <c r="CL17" s="48">
        <v>0.36663000000000001</v>
      </c>
      <c r="CM17" s="48">
        <v>0.36663000000000001</v>
      </c>
      <c r="CN17" s="46" t="s">
        <v>98</v>
      </c>
      <c r="CO17" s="49">
        <f t="shared" si="8"/>
        <v>3.6662999999999999E-3</v>
      </c>
      <c r="CP17" s="53">
        <f t="shared" si="9"/>
        <v>3.6662999999999999E-3</v>
      </c>
      <c r="CQ17" s="58">
        <f t="shared" si="10"/>
        <v>42824</v>
      </c>
      <c r="CR17" s="50" t="s">
        <v>192</v>
      </c>
      <c r="CS17" s="51">
        <f>IFERROR(IF(RIGHT(CR17, 1) = "D", WORKDAY($B$3, INT(LEFT(CR17, LEN(CR17)-1))),
                     IF(RIGHT(CR17, 1) = "W",Business_Day($B$3 + 7 * INT(LEFT(CR17, LEN(CR17)-1)), "modified_following"),
                     IF(RIGHT(CR17, 1) = "M",Business_Day(EDATE($B$3,  INT(LEFT(CR17, LEN(CR17)-1))), "modified_following"),
                     IF(RIGHT(CR17, 1) = "Y",Business_Day(EDATE($B$3,  12 * INT(LEFT(CR17, LEN(CR17)-1))), "modified_following"),IF(RIGHT(CR17, 1) = "Q",Business_Day(EDATE($B$3,  3*INT(LEFT(CR17, LEN(CR17)-1))), "modified_following"),
                    Business_Day(EDATE($B$3,  12 * INT(LEFT(CR17, FIND("Y", CR17)-1)) + INT(RIGHT(CR17, LEN(CR17) - FIND("Y", CR17)))), "modified_following") ))))), "")</f>
        <v>42765</v>
      </c>
      <c r="CT17" s="50" t="s">
        <v>2034</v>
      </c>
      <c r="CU17" s="50" t="s">
        <v>2035</v>
      </c>
      <c r="CV17" s="46">
        <f>_xll.BDH(CT17,$B$4,$B$3,$B$3)</f>
        <v>0.25574999999999998</v>
      </c>
      <c r="CW17" s="46">
        <f>_xll.BDH(CU17,$B$4,$B$3,$B$3)</f>
        <v>0.99978299999999998</v>
      </c>
      <c r="CX17" s="52">
        <f>DF_ZC2(Date!$E$3,CS17,CW17,"Taux actuariels","actual/actual")</f>
        <v>2.5589964210943617E-3</v>
      </c>
      <c r="CZ17" s="51">
        <f ca="1"/>
        <v>42998</v>
      </c>
      <c r="DA17" s="53">
        <f ca="1"/>
        <v>3.9410999688767046E-3</v>
      </c>
      <c r="DC17" s="51">
        <v>43038</v>
      </c>
      <c r="DD17" s="53">
        <v>5.4149967303189772E-3</v>
      </c>
      <c r="DF17" s="51">
        <v>44560</v>
      </c>
      <c r="DG17" s="53">
        <v>1.0390354925584926E-2</v>
      </c>
      <c r="DI17" s="51">
        <v>43007</v>
      </c>
      <c r="DJ17" s="53">
        <v>2.8281962445024142E-3</v>
      </c>
      <c r="DN17" s="51">
        <f ca="1"/>
        <v>42998</v>
      </c>
      <c r="DO17" s="53">
        <f ca="1"/>
        <v>3.9410999688767046E-3</v>
      </c>
      <c r="DQ17" s="51">
        <v>43038</v>
      </c>
      <c r="DR17" s="53">
        <v>5.4149967303189772E-3</v>
      </c>
      <c r="DT17" s="51">
        <v>42824</v>
      </c>
      <c r="DU17" s="53">
        <v>3.6713668123815602E-3</v>
      </c>
      <c r="DW17" s="51">
        <v>43007</v>
      </c>
      <c r="DX17" s="53">
        <v>2.8275115626743845E-3</v>
      </c>
      <c r="DZ17" s="51">
        <f ca="1"/>
        <v>42998</v>
      </c>
      <c r="EA17" s="53">
        <f ca="1"/>
        <v>3.9410999688767046E-3</v>
      </c>
      <c r="EC17" s="51">
        <v>43038</v>
      </c>
      <c r="ED17" s="53">
        <v>5.4149967303189772E-3</v>
      </c>
      <c r="EJ17" s="25" t="s">
        <v>0</v>
      </c>
      <c r="EK17" s="25" t="s">
        <v>24</v>
      </c>
      <c r="EL17" s="25" t="s">
        <v>25</v>
      </c>
      <c r="EM17" s="25" t="s">
        <v>26</v>
      </c>
      <c r="EN17" s="25" t="s">
        <v>27</v>
      </c>
      <c r="EO17" s="25" t="s">
        <v>28</v>
      </c>
      <c r="EP17" s="25" t="s">
        <v>29</v>
      </c>
      <c r="EQ17" s="25" t="s">
        <v>30</v>
      </c>
      <c r="ER17" s="25" t="s">
        <v>31</v>
      </c>
      <c r="ES17" s="25" t="s">
        <v>37</v>
      </c>
      <c r="EV17" s="51">
        <v>42765</v>
      </c>
      <c r="EW17" s="52">
        <v>-3.1952247327129424E-3</v>
      </c>
      <c r="EX17">
        <f>interpol_lin_excel($O$13:$O$104,$T$13:$T$104,EV17)</f>
        <v>2.1221679068703647E-3</v>
      </c>
      <c r="EY17" s="51">
        <f ca="1"/>
        <v>42998</v>
      </c>
      <c r="EZ17" s="52">
        <f ca="1"/>
        <v>3.9410999688767046E-3</v>
      </c>
      <c r="FB17" s="51">
        <v>43038</v>
      </c>
      <c r="FC17" s="52">
        <v>5.4149967303189772E-3</v>
      </c>
      <c r="FE17" s="51">
        <v>44560</v>
      </c>
      <c r="FF17" s="52">
        <v>1.0379635110468945E-2</v>
      </c>
      <c r="FH17" s="51">
        <v>43007</v>
      </c>
      <c r="FI17" s="52">
        <v>2.8291157366382405E-3</v>
      </c>
      <c r="FL17" s="83"/>
      <c r="FN17" s="83"/>
      <c r="FP17" s="83"/>
      <c r="FQ17" s="83"/>
      <c r="FR17" s="83"/>
      <c r="FS17" s="83"/>
      <c r="FT17" s="83"/>
      <c r="FU17" s="83"/>
      <c r="FV17" s="83"/>
      <c r="FW17" s="83"/>
      <c r="FX17" s="51">
        <v>42765</v>
      </c>
      <c r="FY17" s="52">
        <v>5.9338666412673824E-3</v>
      </c>
      <c r="FZ17">
        <f>interpol_lin_excel($O$13:$O$104,$T$13:$T$104,FX17)</f>
        <v>2.1221679068703647E-3</v>
      </c>
      <c r="GA17" s="51">
        <f ca="1"/>
        <v>42998</v>
      </c>
      <c r="GB17" s="52">
        <f ca="1"/>
        <v>3.9410999688767046E-3</v>
      </c>
      <c r="GD17" s="51">
        <v>43038</v>
      </c>
      <c r="GE17" s="52">
        <v>5.4149967303189772E-3</v>
      </c>
      <c r="GG17" s="51">
        <v>42824</v>
      </c>
      <c r="GH17" s="52">
        <v>3.6713668123815602E-3</v>
      </c>
      <c r="GJ17" s="51">
        <v>43007</v>
      </c>
      <c r="GK17" s="52">
        <v>2.8273772338071454E-3</v>
      </c>
      <c r="GP17" s="25" t="s">
        <v>210</v>
      </c>
      <c r="GQ17" s="59">
        <v>1E-10</v>
      </c>
      <c r="GZ17" s="51">
        <v>42765</v>
      </c>
      <c r="HA17" s="52">
        <v>-1.9140547498749383E-3</v>
      </c>
      <c r="HC17" s="51">
        <f ca="1"/>
        <v>42998</v>
      </c>
      <c r="HD17" s="52">
        <f ca="1"/>
        <v>3.9410999688767046E-3</v>
      </c>
      <c r="HF17" s="51">
        <v>43038</v>
      </c>
      <c r="HG17" s="52">
        <v>5.4149967303189772E-3</v>
      </c>
      <c r="HI17" s="51">
        <v>44560</v>
      </c>
      <c r="HJ17" s="52">
        <v>1.0398236218609086E-2</v>
      </c>
      <c r="HL17" s="51">
        <v>43007</v>
      </c>
      <c r="HM17" s="52">
        <v>2.8283428640264192E-3</v>
      </c>
      <c r="HR17" s="83"/>
      <c r="IB17" s="51">
        <v>42765</v>
      </c>
      <c r="IC17" s="52">
        <v>5.7325643742018872E-3</v>
      </c>
      <c r="IE17" s="51">
        <f ca="1"/>
        <v>42998</v>
      </c>
      <c r="IF17" s="52">
        <f ca="1"/>
        <v>3.9410999688767046E-3</v>
      </c>
      <c r="IH17" s="51">
        <v>43038</v>
      </c>
      <c r="II17" s="52">
        <v>5.4149967303189772E-3</v>
      </c>
      <c r="IK17" s="51">
        <v>44560</v>
      </c>
      <c r="IL17" s="52">
        <v>1.0429409505015027E-2</v>
      </c>
      <c r="IN17" s="51">
        <v>43007</v>
      </c>
      <c r="IO17" s="52">
        <v>2.8270688870947838E-3</v>
      </c>
    </row>
    <row r="18" spans="3:255" ht="14.45" x14ac:dyDescent="0.3">
      <c r="C18" s="46" t="s">
        <v>107</v>
      </c>
      <c r="D18" s="46" t="s">
        <v>121</v>
      </c>
      <c r="E18" s="46" t="s">
        <v>2036</v>
      </c>
      <c r="F18" s="47" t="s">
        <v>2037</v>
      </c>
      <c r="G18" s="47">
        <v>42734</v>
      </c>
      <c r="H18" s="47">
        <v>42824</v>
      </c>
      <c r="I18" s="48">
        <v>0.20491999999999999</v>
      </c>
      <c r="J18" s="48">
        <v>0.22508</v>
      </c>
      <c r="K18" s="46" t="s">
        <v>124</v>
      </c>
      <c r="L18" s="49">
        <f t="shared" si="0"/>
        <v>2.15E-3</v>
      </c>
      <c r="N18" s="50" t="s">
        <v>213</v>
      </c>
      <c r="O18" s="51">
        <f>IFERROR(IF(RIGHT(N18, 1) = "D", WORKDAY($B$3, INT(LEFT(N18, LEN(N18)-1))),
                     IF(RIGHT(N18, 1) = "W",Business_Day($B$3 + 7 * INT(LEFT(N18, LEN(N18)-1)), "modified_following"),
                     IF(RIGHT(N18, 1) = "M",Business_Day(EDATE($B$3,  INT(LEFT(N18, LEN(N18)-1))), "modified_following"),
                     IF(RIGHT(N18, 1) = "Y",Business_Day(EDATE($B$3,  12 * INT(LEFT(N18, LEN(N18)-1))), "modified_following"),IF(RIGHT(N18, 1) = "Q",Business_Day(EDATE($B$3,  3*INT(LEFT(N18, LEN(N18)-1))), "modified_following"),
                    Business_Day(EDATE($B$3,  12 * INT(LEFT(N18, FIND("Y", N18)-1)) + INT(RIGHT(N18, LEN(N18) - FIND("Y", N18)))), "modified_following") ))))), "")</f>
        <v>42794</v>
      </c>
      <c r="P18" s="50" t="s">
        <v>2038</v>
      </c>
      <c r="Q18" s="50" t="s">
        <v>2039</v>
      </c>
      <c r="R18" s="46">
        <f>_xll.BDH(P18,$B$4,$B$3,$B$3)</f>
        <v>0.21418999999999999</v>
      </c>
      <c r="S18" s="46">
        <f>_xll.BDH(Q18,$B$4,$B$3,$B$3)</f>
        <v>0.99964900000000001</v>
      </c>
      <c r="T18" s="52">
        <f>DF_ZC2(Date!$E$3,O18,S18,"Taux actuariels","actual/actual")</f>
        <v>2.1381018299893029E-3</v>
      </c>
      <c r="V18" s="46" t="s">
        <v>112</v>
      </c>
      <c r="W18" s="46" t="s">
        <v>121</v>
      </c>
      <c r="X18" s="46" t="s">
        <v>2040</v>
      </c>
      <c r="Y18" s="47" t="s">
        <v>2041</v>
      </c>
      <c r="Z18" s="47">
        <v>42734</v>
      </c>
      <c r="AA18" s="47">
        <v>42916</v>
      </c>
      <c r="AB18" s="48">
        <v>0.26200000000000001</v>
      </c>
      <c r="AC18" s="48">
        <v>0.28299999999999997</v>
      </c>
      <c r="AD18" s="46" t="s">
        <v>98</v>
      </c>
      <c r="AE18" s="49">
        <f t="shared" si="1"/>
        <v>2.7249999999999996E-3</v>
      </c>
      <c r="AF18" s="47">
        <f t="shared" si="2"/>
        <v>42916</v>
      </c>
      <c r="AG18" s="53">
        <f t="shared" si="3"/>
        <v>2.7249999999999996E-3</v>
      </c>
      <c r="AI18" s="50" t="s">
        <v>213</v>
      </c>
      <c r="AJ18" s="51">
        <f>IFERROR(IF(RIGHT(AI18, 1) = "D", WORKDAY($B$3, INT(LEFT(AI18, LEN(AI18)-1))),
                     IF(RIGHT(AI18, 1) = "W",Business_Day($B$3 + 7 * INT(LEFT(AI18, LEN(AI18)-1)), "modified_following"),
                     IF(RIGHT(AI18, 1) = "M",Business_Day(EDATE($B$3,  INT(LEFT(AI18, LEN(AI18)-1))), "modified_following"),
                     IF(RIGHT(AI18, 1) = "Y",Business_Day(EDATE($B$3,  12 * INT(LEFT(AI18, LEN(AI18)-1))), "modified_following"),IF(RIGHT(AI18, 1) = "Q",Business_Day(EDATE($B$3,  3*INT(LEFT(AI18, LEN(AI18)-1))), "modified_following"),
                    Business_Day(EDATE($B$3,  12 * INT(LEFT(AI18, FIND("Y", AI18)-1)) + INT(RIGHT(AI18, LEN(AI18) - FIND("Y", AI18)))), "modified_following") ))))), "")</f>
        <v>42794</v>
      </c>
      <c r="AK18" s="50" t="s">
        <v>2042</v>
      </c>
      <c r="AL18" s="50" t="s">
        <v>2043</v>
      </c>
      <c r="AM18" s="46">
        <f>_xll.BDH(AK18,$B$4,$B$3,$B$3)</f>
        <v>0.26252999999999999</v>
      </c>
      <c r="AN18" s="46">
        <f>_xll.BDH(AL18,$B$4,$B$3,$B$3)</f>
        <v>0.99956900000000004</v>
      </c>
      <c r="AO18" s="52">
        <f>DF_ZC2(Date!$E$3,AJ18,AN18,"Taux actuariels","actual/actual")</f>
        <v>2.6261630563144678E-3</v>
      </c>
      <c r="AQ18" s="46" t="s">
        <v>220</v>
      </c>
      <c r="AR18" s="46" t="s">
        <v>134</v>
      </c>
      <c r="AS18" s="46" t="s">
        <v>2081</v>
      </c>
      <c r="AT18" s="47" t="s">
        <v>2082</v>
      </c>
      <c r="AU18" s="47">
        <v>42998</v>
      </c>
      <c r="AV18" s="47">
        <v>43089</v>
      </c>
      <c r="AW18" s="48">
        <v>0.43764999999999998</v>
      </c>
      <c r="AX18" s="48">
        <v>0.43764999999999998</v>
      </c>
      <c r="AY18" s="46" t="s">
        <v>124</v>
      </c>
      <c r="AZ18" s="49">
        <f t="shared" si="4"/>
        <v>4.3765000000000002E-3</v>
      </c>
      <c r="BA18" s="49">
        <f t="shared" si="5"/>
        <v>4.3765000000000002E-3</v>
      </c>
      <c r="BD18" s="50" t="s">
        <v>213</v>
      </c>
      <c r="BE18" s="51">
        <f>IFERROR(IF(RIGHT(BD18, 1) = "D", WORKDAY($B$3, INT(LEFT(BD18, LEN(BD18)-1))),
                     IF(RIGHT(BD18, 1) = "W",Business_Day($B$3 + 7 * INT(LEFT(BD18, LEN(BD18)-1)), "modified_following"),
                     IF(RIGHT(BD18, 1) = "M",Business_Day(EDATE($B$3,  INT(LEFT(BD18, LEN(BD18)-1))), "modified_following"),
                     IF(RIGHT(BD18, 1) = "Y",Business_Day(EDATE($B$3,  12 * INT(LEFT(BD18, LEN(BD18)-1))), "modified_following"),IF(RIGHT(BD18, 1) = "Q",Business_Day(EDATE($B$3,  3*INT(LEFT(BD18, LEN(BD18)-1))), "modified_following"),
                    Business_Day(EDATE($B$3,  12 * INT(LEFT(BD18, FIND("Y", BD18)-1)) + INT(RIGHT(BD18, LEN(BD18) - FIND("Y", BD18)))), "modified_following") ))))), "")</f>
        <v>42794</v>
      </c>
      <c r="BF18" s="50" t="s">
        <v>2046</v>
      </c>
      <c r="BG18" s="50" t="s">
        <v>2047</v>
      </c>
      <c r="BH18" s="46">
        <f>_xll.BDH(BF18,$B$4,$B$3,$B$3)</f>
        <v>0.32188</v>
      </c>
      <c r="BI18" s="46">
        <f>_xll.BDH(BG18,$B$4,$B$3,$B$3)</f>
        <v>0.999471</v>
      </c>
      <c r="BJ18" s="52">
        <f>DF_ZC2(Date!$E$3,BE18,BI18,"Taux actuariels","actual/actual")</f>
        <v>3.2244152861740094E-3</v>
      </c>
      <c r="BL18" s="46" t="s">
        <v>223</v>
      </c>
      <c r="BM18" s="46" t="s">
        <v>138</v>
      </c>
      <c r="BN18" s="46" t="s">
        <v>2048</v>
      </c>
      <c r="BO18" s="47" t="s">
        <v>2049</v>
      </c>
      <c r="BP18" s="47">
        <v>42885</v>
      </c>
      <c r="BQ18" s="47">
        <v>43069</v>
      </c>
      <c r="BR18" s="48">
        <v>0.55400000000000005</v>
      </c>
      <c r="BS18" s="48">
        <v>0.57399999999999995</v>
      </c>
      <c r="BT18" s="46" t="s">
        <v>98</v>
      </c>
      <c r="BU18" s="49">
        <f t="shared" si="6"/>
        <v>5.6400000000000009E-3</v>
      </c>
      <c r="BV18" s="53">
        <f t="shared" si="7"/>
        <v>5.6400000000000009E-3</v>
      </c>
      <c r="BX18" s="50" t="s">
        <v>213</v>
      </c>
      <c r="BY18" s="51">
        <f>IFERROR(IF(RIGHT(BX18, 1) = "D", WORKDAY($B$3, INT(LEFT(BX18, LEN(BX18)-1))),
                     IF(RIGHT(BX18, 1) = "W",Business_Day($B$3 + 7 * INT(LEFT(BX18, LEN(BX18)-1)), "modified_following"),
                     IF(RIGHT(BX18, 1) = "M",Business_Day(EDATE($B$3,  INT(LEFT(BX18, LEN(BX18)-1))), "modified_following"),
                     IF(RIGHT(BX18, 1) = "Y",Business_Day(EDATE($B$3,  12 * INT(LEFT(BX18, LEN(BX18)-1))), "modified_following"),IF(RIGHT(BX18, 1) = "Q",Business_Day(EDATE($B$3,  3*INT(LEFT(BX18, LEN(BX18)-1))), "modified_following"),
                    Business_Day(EDATE($B$3,  12 * INT(LEFT(BX18, FIND("Y", BX18)-1)) + INT(RIGHT(BX18, LEN(BX18) - FIND("Y", BX18)))), "modified_following") ))))), "")</f>
        <v>42794</v>
      </c>
      <c r="BZ18" s="50" t="s">
        <v>2050</v>
      </c>
      <c r="CA18" s="50" t="s">
        <v>2051</v>
      </c>
      <c r="CB18" s="46">
        <f>_xll.BDH(BZ18,$B$4,$B$3,$B$3)</f>
        <v>0.32188</v>
      </c>
      <c r="CC18" s="46">
        <f>_xll.BDH(CA18,$B$4,$B$3,$B$3)</f>
        <v>0.999471</v>
      </c>
      <c r="CD18" s="52">
        <f>DF_ZC2(Date!$E$3,BY18,CC18,"Taux actuariels","actual/actual")</f>
        <v>3.2244152861740094E-3</v>
      </c>
      <c r="CF18" s="46" t="s">
        <v>112</v>
      </c>
      <c r="CG18" s="46" t="s">
        <v>95</v>
      </c>
      <c r="CH18" s="46" t="s">
        <v>1964</v>
      </c>
      <c r="CI18" s="47" t="s">
        <v>1965</v>
      </c>
      <c r="CJ18" s="47">
        <v>42734</v>
      </c>
      <c r="CK18" s="47">
        <v>42916</v>
      </c>
      <c r="CL18" s="48">
        <v>0.53300000000000003</v>
      </c>
      <c r="CM18" s="48">
        <v>0.53300000000000003</v>
      </c>
      <c r="CN18" s="46" t="s">
        <v>98</v>
      </c>
      <c r="CO18" s="49">
        <f t="shared" si="8"/>
        <v>5.3300000000000005E-3</v>
      </c>
      <c r="CP18" s="53">
        <f t="shared" si="9"/>
        <v>5.3300000000000005E-3</v>
      </c>
      <c r="CQ18" s="58">
        <f t="shared" si="10"/>
        <v>42916</v>
      </c>
      <c r="CR18" s="50" t="s">
        <v>213</v>
      </c>
      <c r="CS18" s="51">
        <f>IFERROR(IF(RIGHT(CR18, 1) = "D", WORKDAY($B$3, INT(LEFT(CR18, LEN(CR18)-1))),
                     IF(RIGHT(CR18, 1) = "W",Business_Day($B$3 + 7 * INT(LEFT(CR18, LEN(CR18)-1)), "modified_following"),
                     IF(RIGHT(CR18, 1) = "M",Business_Day(EDATE($B$3,  INT(LEFT(CR18, LEN(CR18)-1))), "modified_following"),
                     IF(RIGHT(CR18, 1) = "Y",Business_Day(EDATE($B$3,  12 * INT(LEFT(CR18, LEN(CR18)-1))), "modified_following"),IF(RIGHT(CR18, 1) = "Q",Business_Day(EDATE($B$3,  3*INT(LEFT(CR18, LEN(CR18)-1))), "modified_following"),
                    Business_Day(EDATE($B$3,  12 * INT(LEFT(CR18, FIND("Y", CR18)-1)) + INT(RIGHT(CR18, LEN(CR18) - FIND("Y", CR18)))), "modified_following") ))))), "")</f>
        <v>42794</v>
      </c>
      <c r="CT18" s="50" t="s">
        <v>2052</v>
      </c>
      <c r="CU18" s="50" t="s">
        <v>2053</v>
      </c>
      <c r="CV18" s="46">
        <f>_xll.BDH(CT18,$B$4,$B$3,$B$3)</f>
        <v>0.32188</v>
      </c>
      <c r="CW18" s="46">
        <f>_xll.BDH(CU18,$B$4,$B$3,$B$3)</f>
        <v>0.999471</v>
      </c>
      <c r="CX18" s="52">
        <f>DF_ZC2(Date!$E$3,CS18,CW18,"Taux actuariels","actual/actual")</f>
        <v>3.2244152861740094E-3</v>
      </c>
      <c r="CZ18" s="51">
        <f ca="1"/>
        <v>43089</v>
      </c>
      <c r="DA18" s="53">
        <f ca="1"/>
        <v>4.054535179128349E-3</v>
      </c>
      <c r="DC18" s="51">
        <v>43069</v>
      </c>
      <c r="DD18" s="53">
        <v>5.4371644221715698E-3</v>
      </c>
      <c r="DF18" s="51">
        <v>44925</v>
      </c>
      <c r="DG18" s="53">
        <v>1.1203104074056369E-2</v>
      </c>
      <c r="DI18" s="51">
        <v>43098</v>
      </c>
      <c r="DJ18" s="53">
        <v>2.9744388299612471E-3</v>
      </c>
      <c r="DN18" s="51">
        <f ca="1"/>
        <v>43089</v>
      </c>
      <c r="DO18" s="53">
        <f ca="1"/>
        <v>4.054535179128349E-3</v>
      </c>
      <c r="DQ18" s="51">
        <v>43069</v>
      </c>
      <c r="DR18" s="53">
        <v>5.4371644221715698E-3</v>
      </c>
      <c r="DT18" s="51">
        <v>42916</v>
      </c>
      <c r="DU18" s="53">
        <v>5.337121717793103E-3</v>
      </c>
      <c r="DW18" s="51">
        <v>43098</v>
      </c>
      <c r="DX18" s="53">
        <v>2.9738886183639079E-3</v>
      </c>
      <c r="DZ18" s="51">
        <f ca="1"/>
        <v>43089</v>
      </c>
      <c r="EA18" s="53">
        <f ca="1"/>
        <v>4.054535179128349E-3</v>
      </c>
      <c r="EC18" s="51">
        <v>43069</v>
      </c>
      <c r="ED18" s="53">
        <v>5.4371644221715698E-3</v>
      </c>
      <c r="EJ18" s="30">
        <f>EJ15</f>
        <v>42734</v>
      </c>
      <c r="EK18" s="31" t="s">
        <v>38</v>
      </c>
      <c r="EL18" s="31" t="s">
        <v>39</v>
      </c>
      <c r="EM18" s="32" t="s">
        <v>40</v>
      </c>
      <c r="EN18" s="31" t="s">
        <v>41</v>
      </c>
      <c r="EO18" s="31" t="s">
        <v>58</v>
      </c>
      <c r="EP18" s="37" t="s">
        <v>40</v>
      </c>
      <c r="EQ18" s="38" t="s">
        <v>1946</v>
      </c>
      <c r="ER18" s="33" t="s">
        <v>1947</v>
      </c>
      <c r="ES18" s="31" t="s">
        <v>1946</v>
      </c>
      <c r="EV18" s="51">
        <v>42794</v>
      </c>
      <c r="EW18" s="52">
        <v>-2.1596367376433001E-3</v>
      </c>
      <c r="EX18">
        <f>interpol_lin_excel($O$13:$O$104,$T$13:$T$104,EV18)</f>
        <v>2.1381018299893029E-3</v>
      </c>
      <c r="EY18" s="51">
        <f ca="1"/>
        <v>43089</v>
      </c>
      <c r="EZ18" s="52">
        <f ca="1"/>
        <v>4.054535179128349E-3</v>
      </c>
      <c r="FB18" s="51">
        <v>43069</v>
      </c>
      <c r="FC18" s="52">
        <v>5.4371644221715698E-3</v>
      </c>
      <c r="FE18" s="51">
        <v>44925</v>
      </c>
      <c r="FF18" s="52">
        <v>1.1189402610181568E-2</v>
      </c>
      <c r="FH18" s="51">
        <v>43098</v>
      </c>
      <c r="FI18" s="52">
        <v>2.9751795915025662E-3</v>
      </c>
      <c r="FL18" s="83"/>
      <c r="FN18" s="83"/>
      <c r="FO18" t="s">
        <v>253</v>
      </c>
      <c r="FP18" s="25" t="s">
        <v>254</v>
      </c>
      <c r="FQ18" s="83"/>
      <c r="FR18" s="83"/>
      <c r="FS18" s="83"/>
      <c r="FT18" s="83"/>
      <c r="FU18" s="83"/>
      <c r="FV18" s="83"/>
      <c r="FW18" s="83"/>
      <c r="FX18" s="51">
        <v>42794</v>
      </c>
      <c r="FY18" s="52">
        <v>5.8844383850908955E-3</v>
      </c>
      <c r="FZ18">
        <f>interpol_lin_excel($O$13:$O$104,$T$13:$T$104,FX18)</f>
        <v>2.1381018299893029E-3</v>
      </c>
      <c r="GA18" s="51">
        <f ca="1"/>
        <v>43089</v>
      </c>
      <c r="GB18" s="52">
        <f ca="1"/>
        <v>4.054535179128349E-3</v>
      </c>
      <c r="GD18" s="51">
        <v>43069</v>
      </c>
      <c r="GE18" s="52">
        <v>5.4371644221715698E-3</v>
      </c>
      <c r="GG18" s="51">
        <v>42916</v>
      </c>
      <c r="GH18" s="52">
        <v>5.337121717793103E-3</v>
      </c>
      <c r="GJ18" s="51">
        <v>43098</v>
      </c>
      <c r="GK18" s="52">
        <v>2.9739859810293022E-3</v>
      </c>
      <c r="GZ18" s="51">
        <v>42794</v>
      </c>
      <c r="HA18" s="52">
        <v>-4.5016645629547547E-4</v>
      </c>
      <c r="HC18" s="51">
        <f ca="1"/>
        <v>43089</v>
      </c>
      <c r="HD18" s="52">
        <f ca="1"/>
        <v>4.054535179128349E-3</v>
      </c>
      <c r="HF18" s="51">
        <v>43069</v>
      </c>
      <c r="HG18" s="52">
        <v>5.4371644221715698E-3</v>
      </c>
      <c r="HI18" s="51">
        <v>44925</v>
      </c>
      <c r="HJ18" s="52">
        <v>1.1214177670610136E-2</v>
      </c>
      <c r="HL18" s="51">
        <v>43098</v>
      </c>
      <c r="HM18" s="52">
        <v>2.9745696276235541E-3</v>
      </c>
      <c r="HR18" s="83"/>
      <c r="HS18" t="s">
        <v>253</v>
      </c>
      <c r="HT18" s="25" t="s">
        <v>254</v>
      </c>
      <c r="IB18" s="51">
        <v>42794</v>
      </c>
      <c r="IC18" s="52">
        <v>5.9823031511176961E-3</v>
      </c>
      <c r="IE18" s="51">
        <f ca="1"/>
        <v>43089</v>
      </c>
      <c r="IF18" s="52">
        <f ca="1"/>
        <v>4.054535179128349E-3</v>
      </c>
      <c r="IH18" s="51">
        <v>43069</v>
      </c>
      <c r="II18" s="52">
        <v>5.4371644221715698E-3</v>
      </c>
      <c r="IK18" s="51">
        <v>44925</v>
      </c>
      <c r="IL18" s="52">
        <v>1.125668165808247E-2</v>
      </c>
      <c r="IN18" s="51">
        <v>43098</v>
      </c>
      <c r="IO18" s="52">
        <v>2.9737231588260059E-3</v>
      </c>
      <c r="IT18" t="s">
        <v>253</v>
      </c>
      <c r="IU18" s="25" t="s">
        <v>1513</v>
      </c>
    </row>
    <row r="19" spans="3:255" ht="18" x14ac:dyDescent="0.35">
      <c r="C19" s="46" t="s">
        <v>172</v>
      </c>
      <c r="D19" s="46" t="s">
        <v>121</v>
      </c>
      <c r="E19" s="46" t="s">
        <v>2054</v>
      </c>
      <c r="F19" s="47" t="s">
        <v>2055</v>
      </c>
      <c r="G19" s="47">
        <v>42734</v>
      </c>
      <c r="H19" s="47">
        <v>42853</v>
      </c>
      <c r="I19" s="48">
        <v>0.20487</v>
      </c>
      <c r="J19" s="48">
        <v>0.22513</v>
      </c>
      <c r="K19" s="46" t="s">
        <v>124</v>
      </c>
      <c r="L19" s="49">
        <f t="shared" si="0"/>
        <v>2.15E-3</v>
      </c>
      <c r="N19" s="50" t="s">
        <v>232</v>
      </c>
      <c r="O19" s="51">
        <f>IFERROR(IF(RIGHT(N19, 1) = "D", WORKDAY($B$3, INT(LEFT(N19, LEN(N19)-1))),
                     IF(RIGHT(N19, 1) = "W",Business_Day($B$3 + 7 * INT(LEFT(N19, LEN(N19)-1)), "modified_following"),
                     IF(RIGHT(N19, 1) = "M",Business_Day(EDATE($B$3,  INT(LEFT(N19, LEN(N19)-1))), "modified_following"),
                     IF(RIGHT(N19, 1) = "Y",Business_Day(EDATE($B$3,  12 * INT(LEFT(N19, LEN(N19)-1))), "modified_following"),IF(RIGHT(N19, 1) = "Q",Business_Day(EDATE($B$3,  3*INT(LEFT(N19, LEN(N19)-1))), "modified_following"),
                    Business_Day(EDATE($B$3,  12 * INT(LEFT(N19, FIND("Y", N19)-1)) + INT(RIGHT(N19, LEN(N19) - FIND("Y", N19)))), "modified_following") ))))), "")</f>
        <v>42824</v>
      </c>
      <c r="P19" s="50" t="s">
        <v>2056</v>
      </c>
      <c r="Q19" s="50" t="s">
        <v>2057</v>
      </c>
      <c r="R19" s="46">
        <f>_xll.BDH(P19,$B$4,$B$3,$B$3)</f>
        <v>0.21517</v>
      </c>
      <c r="S19" s="46">
        <f>_xll.BDH(Q19,$B$4,$B$3,$B$3)</f>
        <v>0.99946999999999997</v>
      </c>
      <c r="T19" s="52">
        <f>DF_ZC2(Date!$E$3,O19,S19,"Taux actuariels","actual/actual")</f>
        <v>2.1524580166771834E-3</v>
      </c>
      <c r="V19" s="46" t="s">
        <v>248</v>
      </c>
      <c r="W19" s="46" t="s">
        <v>121</v>
      </c>
      <c r="X19" s="46" t="s">
        <v>2058</v>
      </c>
      <c r="Y19" s="47" t="s">
        <v>2059</v>
      </c>
      <c r="Z19" s="47">
        <v>42734</v>
      </c>
      <c r="AA19" s="47">
        <v>43007</v>
      </c>
      <c r="AB19" s="48">
        <v>0.27200000000000002</v>
      </c>
      <c r="AC19" s="48">
        <v>0.29299999999999998</v>
      </c>
      <c r="AD19" s="46" t="s">
        <v>98</v>
      </c>
      <c r="AE19" s="49">
        <f t="shared" si="1"/>
        <v>2.8249999999999998E-3</v>
      </c>
      <c r="AF19" s="47">
        <f t="shared" si="2"/>
        <v>43007</v>
      </c>
      <c r="AG19" s="53">
        <f t="shared" si="3"/>
        <v>2.8249999999999998E-3</v>
      </c>
      <c r="AI19" s="50" t="s">
        <v>232</v>
      </c>
      <c r="AJ19" s="51">
        <f>IFERROR(IF(RIGHT(AI19, 1) = "D", WORKDAY($B$3, INT(LEFT(AI19, LEN(AI19)-1))),
                     IF(RIGHT(AI19, 1) = "W",Business_Day($B$3 + 7 * INT(LEFT(AI19, LEN(AI19)-1)), "modified_following"),
                     IF(RIGHT(AI19, 1) = "M",Business_Day(EDATE($B$3,  INT(LEFT(AI19, LEN(AI19)-1))), "modified_following"),
                     IF(RIGHT(AI19, 1) = "Y",Business_Day(EDATE($B$3,  12 * INT(LEFT(AI19, LEN(AI19)-1))), "modified_following"),IF(RIGHT(AI19, 1) = "Q",Business_Day(EDATE($B$3,  3*INT(LEFT(AI19, LEN(AI19)-1))), "modified_following"),
                    Business_Day(EDATE($B$3,  12 * INT(LEFT(AI19, FIND("Y", AI19)-1)) + INT(RIGHT(AI19, LEN(AI19) - FIND("Y", AI19)))), "modified_following") ))))), "")</f>
        <v>42824</v>
      </c>
      <c r="AK19" s="50" t="s">
        <v>2060</v>
      </c>
      <c r="AL19" s="50" t="s">
        <v>2061</v>
      </c>
      <c r="AM19" s="46">
        <f>_xll.BDH(AK19,$B$4,$B$3,$B$3)</f>
        <v>0.26450000000000001</v>
      </c>
      <c r="AN19" s="46">
        <f>_xll.BDH(AL19,$B$4,$B$3,$B$3)</f>
        <v>0.99934800000000001</v>
      </c>
      <c r="AO19" s="52">
        <f>DF_ZC2(Date!$E$3,AJ19,AN19,"Taux actuariels","actual/actual")</f>
        <v>2.6487469715763545E-3</v>
      </c>
      <c r="AQ19" s="46" t="s">
        <v>240</v>
      </c>
      <c r="AR19" s="46" t="s">
        <v>134</v>
      </c>
      <c r="AS19" s="46" t="s">
        <v>2097</v>
      </c>
      <c r="AT19" s="47" t="s">
        <v>2098</v>
      </c>
      <c r="AU19" s="47">
        <v>43089</v>
      </c>
      <c r="AV19" s="47">
        <v>43180</v>
      </c>
      <c r="AW19" s="48">
        <v>0.46622999999999998</v>
      </c>
      <c r="AX19" s="48">
        <v>0.46622999999999998</v>
      </c>
      <c r="AY19" s="46" t="s">
        <v>124</v>
      </c>
      <c r="AZ19" s="49">
        <f t="shared" si="4"/>
        <v>4.6622999999999994E-3</v>
      </c>
      <c r="BA19" s="49">
        <f t="shared" si="5"/>
        <v>4.6622999999999994E-3</v>
      </c>
      <c r="BD19" s="50" t="s">
        <v>232</v>
      </c>
      <c r="BE19" s="51">
        <f>IFERROR(IF(RIGHT(BD19, 1) = "D", WORKDAY($B$3, INT(LEFT(BD19, LEN(BD19)-1))),
                     IF(RIGHT(BD19, 1) = "W",Business_Day($B$3 + 7 * INT(LEFT(BD19, LEN(BD19)-1)), "modified_following"),
                     IF(RIGHT(BD19, 1) = "M",Business_Day(EDATE($B$3,  INT(LEFT(BD19, LEN(BD19)-1))), "modified_following"),
                     IF(RIGHT(BD19, 1) = "Y",Business_Day(EDATE($B$3,  12 * INT(LEFT(BD19, LEN(BD19)-1))), "modified_following"),IF(RIGHT(BD19, 1) = "Q",Business_Day(EDATE($B$3,  3*INT(LEFT(BD19, LEN(BD19)-1))), "modified_following"),
                    Business_Day(EDATE($B$3,  12 * INT(LEFT(BD19, FIND("Y", BD19)-1)) + INT(RIGHT(BD19, LEN(BD19) - FIND("Y", BD19)))), "modified_following") ))))), "")</f>
        <v>42824</v>
      </c>
      <c r="BF19" s="50" t="s">
        <v>2064</v>
      </c>
      <c r="BG19" s="50" t="s">
        <v>2065</v>
      </c>
      <c r="BH19" s="46">
        <f>_xll.BDH(BF19,$B$4,$B$3,$B$3)</f>
        <v>0.36663000000000001</v>
      </c>
      <c r="BI19" s="46">
        <f>_xll.BDH(BG19,$B$4,$B$3,$B$3)</f>
        <v>0.99909700000000001</v>
      </c>
      <c r="BJ19" s="52">
        <f>DF_ZC2(Date!$E$3,BE19,BI19,"Taux actuariels","actual/actual")</f>
        <v>3.6707644124054362E-3</v>
      </c>
      <c r="BL19" s="46" t="s">
        <v>243</v>
      </c>
      <c r="BM19" s="46" t="s">
        <v>138</v>
      </c>
      <c r="BN19" s="46" t="s">
        <v>2066</v>
      </c>
      <c r="BO19" s="47" t="s">
        <v>2067</v>
      </c>
      <c r="BP19" s="47">
        <v>42916</v>
      </c>
      <c r="BQ19" s="47">
        <v>43098</v>
      </c>
      <c r="BR19" s="48">
        <v>0.56000000000000005</v>
      </c>
      <c r="BS19" s="48">
        <v>0.57999999999999996</v>
      </c>
      <c r="BT19" s="46" t="s">
        <v>98</v>
      </c>
      <c r="BU19" s="49">
        <f t="shared" si="6"/>
        <v>5.7000000000000002E-3</v>
      </c>
      <c r="BV19" s="53">
        <f t="shared" si="7"/>
        <v>5.7000000000000002E-3</v>
      </c>
      <c r="BX19" s="50" t="s">
        <v>232</v>
      </c>
      <c r="BY19" s="51">
        <f>IFERROR(IF(RIGHT(BX19, 1) = "D", WORKDAY($B$3, INT(LEFT(BX19, LEN(BX19)-1))),
                     IF(RIGHT(BX19, 1) = "W",Business_Day($B$3 + 7 * INT(LEFT(BX19, LEN(BX19)-1)), "modified_following"),
                     IF(RIGHT(BX19, 1) = "M",Business_Day(EDATE($B$3,  INT(LEFT(BX19, LEN(BX19)-1))), "modified_following"),
                     IF(RIGHT(BX19, 1) = "Y",Business_Day(EDATE($B$3,  12 * INT(LEFT(BX19, LEN(BX19)-1))), "modified_following"),IF(RIGHT(BX19, 1) = "Q",Business_Day(EDATE($B$3,  3*INT(LEFT(BX19, LEN(BX19)-1))), "modified_following"),
                    Business_Day(EDATE($B$3,  12 * INT(LEFT(BX19, FIND("Y", BX19)-1)) + INT(RIGHT(BX19, LEN(BX19) - FIND("Y", BX19)))), "modified_following") ))))), "")</f>
        <v>42824</v>
      </c>
      <c r="BZ19" s="50" t="s">
        <v>2068</v>
      </c>
      <c r="CA19" s="50" t="s">
        <v>2069</v>
      </c>
      <c r="CB19" s="46">
        <f>_xll.BDH(BZ19,$B$4,$B$3,$B$3)</f>
        <v>0.36663000000000001</v>
      </c>
      <c r="CC19" s="46">
        <f>_xll.BDH(CA19,$B$4,$B$3,$B$3)</f>
        <v>0.99909700000000001</v>
      </c>
      <c r="CD19" s="52">
        <f>DF_ZC2(Date!$E$3,BY19,CC19,"Taux actuariels","actual/actual")</f>
        <v>3.6707644124054362E-3</v>
      </c>
      <c r="CF19" s="46" t="s">
        <v>275</v>
      </c>
      <c r="CG19" s="46" t="s">
        <v>95</v>
      </c>
      <c r="CH19" s="46" t="s">
        <v>2070</v>
      </c>
      <c r="CI19" s="47" t="s">
        <v>2071</v>
      </c>
      <c r="CJ19" s="47">
        <v>42734</v>
      </c>
      <c r="CK19" s="47">
        <v>43098</v>
      </c>
      <c r="CL19" s="48">
        <v>0.77649999999999997</v>
      </c>
      <c r="CM19" s="48">
        <v>0.77649999999999997</v>
      </c>
      <c r="CN19" s="46" t="s">
        <v>98</v>
      </c>
      <c r="CO19" s="49">
        <f t="shared" si="8"/>
        <v>7.7649999999999993E-3</v>
      </c>
      <c r="CP19" s="53">
        <f t="shared" si="9"/>
        <v>7.7649999999999993E-3</v>
      </c>
      <c r="CQ19" s="58">
        <f t="shared" si="10"/>
        <v>43098</v>
      </c>
      <c r="CR19" s="50" t="s">
        <v>232</v>
      </c>
      <c r="CS19" s="51">
        <f>IFERROR(IF(RIGHT(CR19, 1) = "D", WORKDAY($B$3, INT(LEFT(CR19, LEN(CR19)-1))),
                     IF(RIGHT(CR19, 1) = "W",Business_Day($B$3 + 7 * INT(LEFT(CR19, LEN(CR19)-1)), "modified_following"),
                     IF(RIGHT(CR19, 1) = "M",Business_Day(EDATE($B$3,  INT(LEFT(CR19, LEN(CR19)-1))), "modified_following"),
                     IF(RIGHT(CR19, 1) = "Y",Business_Day(EDATE($B$3,  12 * INT(LEFT(CR19, LEN(CR19)-1))), "modified_following"),IF(RIGHT(CR19, 1) = "Q",Business_Day(EDATE($B$3,  3*INT(LEFT(CR19, LEN(CR19)-1))), "modified_following"),
                    Business_Day(EDATE($B$3,  12 * INT(LEFT(CR19, FIND("Y", CR19)-1)) + INT(RIGHT(CR19, LEN(CR19) - FIND("Y", CR19)))), "modified_following") ))))), "")</f>
        <v>42824</v>
      </c>
      <c r="CT19" s="50" t="s">
        <v>2072</v>
      </c>
      <c r="CU19" s="50" t="s">
        <v>2073</v>
      </c>
      <c r="CV19" s="46">
        <f>_xll.BDH(CT19,$B$4,$B$3,$B$3)</f>
        <v>0.36663000000000001</v>
      </c>
      <c r="CW19" s="46">
        <f>_xll.BDH(CU19,$B$4,$B$3,$B$3)</f>
        <v>0.99909700000000001</v>
      </c>
      <c r="CX19" s="52">
        <f>DF_ZC2(Date!$E$3,CS19,CW19,"Taux actuariels","actual/actual")</f>
        <v>3.6707644124054362E-3</v>
      </c>
      <c r="CZ19" s="51">
        <f ca="1"/>
        <v>43180</v>
      </c>
      <c r="DA19" s="53">
        <f ca="1"/>
        <v>4.1788015952823887E-3</v>
      </c>
      <c r="DC19" s="51">
        <v>43098</v>
      </c>
      <c r="DD19" s="53">
        <v>5.5226161440344868E-3</v>
      </c>
      <c r="DF19" s="51">
        <v>45289</v>
      </c>
      <c r="DG19" s="53">
        <v>1.1985115876418481E-2</v>
      </c>
      <c r="DI19" s="51">
        <v>43465</v>
      </c>
      <c r="DJ19" s="53">
        <v>3.651155902689118E-3</v>
      </c>
      <c r="DN19" s="51">
        <f ca="1"/>
        <v>43180</v>
      </c>
      <c r="DO19" s="53">
        <f ca="1"/>
        <v>4.1788015952823887E-3</v>
      </c>
      <c r="DQ19" s="51">
        <v>43098</v>
      </c>
      <c r="DR19" s="53">
        <v>5.5226161440344868E-3</v>
      </c>
      <c r="DT19" s="51">
        <v>43098</v>
      </c>
      <c r="DU19" s="53">
        <v>7.7650823844017669E-3</v>
      </c>
      <c r="DW19" s="51">
        <v>43465</v>
      </c>
      <c r="DX19" s="53">
        <v>3.6516424054199954E-3</v>
      </c>
      <c r="DZ19" s="51">
        <f ca="1"/>
        <v>43180</v>
      </c>
      <c r="EA19" s="53">
        <f ca="1"/>
        <v>4.1788015952823887E-3</v>
      </c>
      <c r="EC19" s="51">
        <v>43098</v>
      </c>
      <c r="ED19" s="53">
        <v>5.5226161440344868E-3</v>
      </c>
      <c r="EJ19" s="22" t="s">
        <v>51</v>
      </c>
      <c r="EK19" s="6"/>
      <c r="EL19" s="6"/>
      <c r="EM19" s="6"/>
      <c r="EN19" s="6"/>
      <c r="EO19" s="6"/>
      <c r="EP19" s="6"/>
      <c r="EQ19" s="6"/>
      <c r="ER19" s="6"/>
      <c r="ES19" s="23"/>
      <c r="EV19" s="51">
        <v>42824</v>
      </c>
      <c r="EW19" s="52">
        <v>-2.5980982844263645E-3</v>
      </c>
      <c r="EX19">
        <f>interpol_lin_excel($O$13:$O$104,$T$13:$T$104,EV19)</f>
        <v>2.1524580166771834E-3</v>
      </c>
      <c r="EY19" s="51">
        <f ca="1"/>
        <v>43180</v>
      </c>
      <c r="EZ19" s="52">
        <f ca="1"/>
        <v>4.1788015952823887E-3</v>
      </c>
      <c r="FB19" s="51">
        <v>43098</v>
      </c>
      <c r="FC19" s="52">
        <v>5.5226161440344868E-3</v>
      </c>
      <c r="FE19" s="51">
        <v>45289</v>
      </c>
      <c r="FF19" s="52">
        <v>1.1968992069308912E-2</v>
      </c>
      <c r="FH19" s="51">
        <v>43465</v>
      </c>
      <c r="FI19" s="52">
        <v>3.6509683449283611E-3</v>
      </c>
      <c r="FM19" s="83"/>
      <c r="FN19" s="83"/>
      <c r="FO19" t="s">
        <v>2074</v>
      </c>
      <c r="FP19" s="83">
        <v>10000</v>
      </c>
      <c r="FQ19" s="83"/>
      <c r="FR19" s="83"/>
      <c r="FS19" s="83"/>
      <c r="FT19" s="83"/>
      <c r="FU19" s="83"/>
      <c r="FV19" s="83"/>
      <c r="FX19" s="51">
        <v>42824</v>
      </c>
      <c r="FY19" s="52">
        <v>5.9915023466188266E-3</v>
      </c>
      <c r="FZ19">
        <f>interpol_lin_excel($O$13:$O$104,$T$13:$T$104,FX19)</f>
        <v>2.1524580166771834E-3</v>
      </c>
      <c r="GA19" s="51">
        <f ca="1"/>
        <v>43180</v>
      </c>
      <c r="GB19" s="52">
        <f ca="1"/>
        <v>4.1788015952823887E-3</v>
      </c>
      <c r="GD19" s="51">
        <v>43098</v>
      </c>
      <c r="GE19" s="52">
        <v>5.5226161440344868E-3</v>
      </c>
      <c r="GG19" s="51">
        <v>43098</v>
      </c>
      <c r="GH19" s="52">
        <v>7.7650823844017669E-3</v>
      </c>
      <c r="GJ19" s="51">
        <v>43465</v>
      </c>
      <c r="GK19" s="52">
        <v>3.6518555310762688E-3</v>
      </c>
      <c r="GP19" t="s">
        <v>253</v>
      </c>
      <c r="GQ19" s="25" t="s">
        <v>1513</v>
      </c>
      <c r="GZ19" s="51">
        <v>42824</v>
      </c>
      <c r="HA19" s="52">
        <v>7.6399597879128756E-4</v>
      </c>
      <c r="HC19" s="51">
        <f ca="1"/>
        <v>43180</v>
      </c>
      <c r="HD19" s="52">
        <f ca="1"/>
        <v>4.1788015952823887E-3</v>
      </c>
      <c r="HF19" s="51">
        <v>43098</v>
      </c>
      <c r="HG19" s="52">
        <v>5.5226161440344868E-3</v>
      </c>
      <c r="HI19" s="51">
        <v>45289</v>
      </c>
      <c r="HJ19" s="52">
        <v>1.1999848652254345E-2</v>
      </c>
      <c r="HL19" s="51">
        <v>43465</v>
      </c>
      <c r="HM19" s="52">
        <v>3.6513297262202528E-3</v>
      </c>
      <c r="IB19" s="51">
        <v>42824</v>
      </c>
      <c r="IC19" s="52">
        <v>6.276912264057577E-3</v>
      </c>
      <c r="IE19" s="51">
        <f ca="1"/>
        <v>43180</v>
      </c>
      <c r="IF19" s="52">
        <f ca="1"/>
        <v>4.1788015952823887E-3</v>
      </c>
      <c r="IH19" s="51">
        <v>43098</v>
      </c>
      <c r="II19" s="52">
        <v>5.5226161440344868E-3</v>
      </c>
      <c r="IK19" s="51">
        <v>45289</v>
      </c>
      <c r="IL19" s="52">
        <v>1.2052530049995212E-2</v>
      </c>
      <c r="IN19" s="51">
        <v>43465</v>
      </c>
      <c r="IO19" s="52">
        <v>3.6521128258103401E-3</v>
      </c>
    </row>
    <row r="20" spans="3:255" ht="14.45" x14ac:dyDescent="0.3">
      <c r="C20" s="46" t="s">
        <v>195</v>
      </c>
      <c r="D20" s="46" t="s">
        <v>121</v>
      </c>
      <c r="E20" s="46" t="s">
        <v>2075</v>
      </c>
      <c r="F20" s="47" t="s">
        <v>2076</v>
      </c>
      <c r="G20" s="47">
        <v>42734</v>
      </c>
      <c r="H20" s="47">
        <v>42885</v>
      </c>
      <c r="I20" s="48">
        <v>0.21518000000000001</v>
      </c>
      <c r="J20" s="48">
        <v>0.22581999999999999</v>
      </c>
      <c r="K20" s="46" t="s">
        <v>124</v>
      </c>
      <c r="L20" s="49">
        <f t="shared" si="0"/>
        <v>2.2049999999999999E-3</v>
      </c>
      <c r="N20" s="50" t="s">
        <v>257</v>
      </c>
      <c r="O20" s="51">
        <f>IFERROR(IF(RIGHT(N20, 1) = "D", WORKDAY($B$3, INT(LEFT(N20, LEN(N20)-1))),
                     IF(RIGHT(N20, 1) = "W",Business_Day($B$3 + 7 * INT(LEFT(N20, LEN(N20)-1)), "modified_following"),
                     IF(RIGHT(N20, 1) = "M",Business_Day(EDATE($B$3,  INT(LEFT(N20, LEN(N20)-1))), "modified_following"),
                     IF(RIGHT(N20, 1) = "Y",Business_Day(EDATE($B$3,  12 * INT(LEFT(N20, LEN(N20)-1))), "modified_following"),IF(RIGHT(N20, 1) = "Q",Business_Day(EDATE($B$3,  3*INT(LEFT(N20, LEN(N20)-1))), "modified_following"),
                    Business_Day(EDATE($B$3,  12 * INT(LEFT(N20, FIND("Y", N20)-1)) + INT(RIGHT(N20, LEN(N20) - FIND("Y", N20)))), "modified_following") ))))), "")</f>
        <v>42853</v>
      </c>
      <c r="P20" s="50" t="s">
        <v>2077</v>
      </c>
      <c r="Q20" s="50" t="s">
        <v>2078</v>
      </c>
      <c r="R20" s="46">
        <f>_xll.BDH(P20,$B$4,$B$3,$B$3)</f>
        <v>0.21515999999999999</v>
      </c>
      <c r="S20" s="46">
        <f>_xll.BDH(Q20,$B$4,$B$3,$B$3)</f>
        <v>0.99929999999999997</v>
      </c>
      <c r="T20" s="52">
        <f>DF_ZC2(Date!$E$3,O20,S20,"Taux actuariels","actual/actual")</f>
        <v>2.1502176865846323E-3</v>
      </c>
      <c r="V20" s="46" t="s">
        <v>356</v>
      </c>
      <c r="W20" s="46" t="s">
        <v>121</v>
      </c>
      <c r="X20" s="46" t="s">
        <v>301</v>
      </c>
      <c r="Y20" s="47" t="s">
        <v>302</v>
      </c>
      <c r="Z20" s="47">
        <v>42734</v>
      </c>
      <c r="AA20" s="47">
        <v>43098</v>
      </c>
      <c r="AB20" s="48">
        <v>0.29249999999999998</v>
      </c>
      <c r="AC20" s="48">
        <v>0.29749999999999999</v>
      </c>
      <c r="AD20" s="46" t="s">
        <v>98</v>
      </c>
      <c r="AE20" s="49">
        <f t="shared" si="1"/>
        <v>2.9499999999999999E-3</v>
      </c>
      <c r="AF20" s="51">
        <f>date_convention(EDATE($B$3,'Swap Rates'!T10*12),$EL$9)</f>
        <v>43098</v>
      </c>
      <c r="AG20" s="61">
        <f t="array" ref="AG20:AG37">TRANSPOSE(Swap3Min1M(EJ21,EL21,EK21,ES9,EQ21,EN21,EM21,'Swap Rates'!T10:T26,'Swap Rates'!V10:V26,basis!J34:J51,basis!L34:L51,GBP!O13:O104,GBP!T13:T104,GBP!ER21))</f>
        <v>2.9707863247236035E-3</v>
      </c>
      <c r="AH20" s="84"/>
      <c r="AI20" s="50" t="s">
        <v>257</v>
      </c>
      <c r="AJ20" s="51">
        <f>IFERROR(IF(RIGHT(AI20, 1) = "D", WORKDAY($B$3, INT(LEFT(AI20, LEN(AI20)-1))),
                     IF(RIGHT(AI20, 1) = "W",Business_Day($B$3 + 7 * INT(LEFT(AI20, LEN(AI20)-1)), "modified_following"),
                     IF(RIGHT(AI20, 1) = "M",Business_Day(EDATE($B$3,  INT(LEFT(AI20, LEN(AI20)-1))), "modified_following"),
                     IF(RIGHT(AI20, 1) = "Y",Business_Day(EDATE($B$3,  12 * INT(LEFT(AI20, LEN(AI20)-1))), "modified_following"),IF(RIGHT(AI20, 1) = "Q",Business_Day(EDATE($B$3,  3*INT(LEFT(AI20, LEN(AI20)-1))), "modified_following"),
                    Business_Day(EDATE($B$3,  12 * INT(LEFT(AI20, FIND("Y", AI20)-1)) + INT(RIGHT(AI20, LEN(AI20) - FIND("Y", AI20)))), "modified_following") ))))), "")</f>
        <v>42853</v>
      </c>
      <c r="AK20" s="50" t="s">
        <v>2079</v>
      </c>
      <c r="AL20" s="50" t="s">
        <v>2080</v>
      </c>
      <c r="AM20" s="46">
        <f>_xll.BDH(AK20,$B$4,$B$3,$B$3)</f>
        <v>0.26700000000000002</v>
      </c>
      <c r="AN20" s="46">
        <f>_xll.BDH(AL20,$B$4,$B$3,$B$3)</f>
        <v>0.99912999999999996</v>
      </c>
      <c r="AO20" s="52">
        <f>DF_ZC2(Date!$E$3,AJ20,AN20,"Taux actuariels","actual/actual")</f>
        <v>2.6733384700778906E-3</v>
      </c>
      <c r="AQ20" s="46" t="s">
        <v>265</v>
      </c>
      <c r="AR20" s="46" t="s">
        <v>134</v>
      </c>
      <c r="AS20" s="46" t="s">
        <v>2113</v>
      </c>
      <c r="AT20" s="47" t="s">
        <v>2114</v>
      </c>
      <c r="AU20" s="47">
        <v>43180</v>
      </c>
      <c r="AV20" s="47">
        <v>43271</v>
      </c>
      <c r="AW20" s="48">
        <v>0.50451000000000001</v>
      </c>
      <c r="AX20" s="48">
        <v>0.50451000000000001</v>
      </c>
      <c r="AY20" s="46" t="s">
        <v>124</v>
      </c>
      <c r="AZ20" s="49">
        <f t="shared" si="4"/>
        <v>5.0451000000000003E-3</v>
      </c>
      <c r="BA20" s="49">
        <f t="shared" si="5"/>
        <v>5.0451000000000003E-3</v>
      </c>
      <c r="BD20" s="50" t="s">
        <v>257</v>
      </c>
      <c r="BE20" s="51">
        <f>IFERROR(IF(RIGHT(BD20, 1) = "D", WORKDAY($B$3, INT(LEFT(BD20, LEN(BD20)-1))),
                     IF(RIGHT(BD20, 1) = "W",Business_Day($B$3 + 7 * INT(LEFT(BD20, LEN(BD20)-1)), "modified_following"),
                     IF(RIGHT(BD20, 1) = "M",Business_Day(EDATE($B$3,  INT(LEFT(BD20, LEN(BD20)-1))), "modified_following"),
                     IF(RIGHT(BD20, 1) = "Y",Business_Day(EDATE($B$3,  12 * INT(LEFT(BD20, LEN(BD20)-1))), "modified_following"),IF(RIGHT(BD20, 1) = "Q",Business_Day(EDATE($B$3,  3*INT(LEFT(BD20, LEN(BD20)-1))), "modified_following"),
                    Business_Day(EDATE($B$3,  12 * INT(LEFT(BD20, FIND("Y", BD20)-1)) + INT(RIGHT(BD20, LEN(BD20) - FIND("Y", BD20)))), "modified_following") ))))), "")</f>
        <v>42853</v>
      </c>
      <c r="BF20" s="50" t="s">
        <v>2083</v>
      </c>
      <c r="BG20" s="50" t="s">
        <v>2084</v>
      </c>
      <c r="BH20" s="46">
        <f>_xll.BDH(BF20,$B$4,$B$3,$B$3)</f>
        <v>0.37902000000000002</v>
      </c>
      <c r="BI20" s="46">
        <f>_xll.BDH(BG20,$B$4,$B$3,$B$3)</f>
        <v>0.99876600000000004</v>
      </c>
      <c r="BJ20" s="52">
        <f>DF_ZC2(Date!$E$3,BE20,BI20,"Taux actuariels","actual/actual")</f>
        <v>3.7946506708532723E-3</v>
      </c>
      <c r="BL20" s="46" t="s">
        <v>320</v>
      </c>
      <c r="BM20" s="46" t="s">
        <v>138</v>
      </c>
      <c r="BN20" s="46" t="s">
        <v>2085</v>
      </c>
      <c r="BO20" s="47" t="s">
        <v>2086</v>
      </c>
      <c r="BP20" s="47">
        <v>43007</v>
      </c>
      <c r="BQ20" s="47">
        <v>43188</v>
      </c>
      <c r="BR20" s="48">
        <v>0.57899999999999996</v>
      </c>
      <c r="BS20" s="48">
        <v>0.629</v>
      </c>
      <c r="BT20" s="46" t="s">
        <v>98</v>
      </c>
      <c r="BU20" s="49">
        <f t="shared" si="6"/>
        <v>6.0400000000000002E-3</v>
      </c>
      <c r="BV20" s="53">
        <f t="shared" si="7"/>
        <v>6.0400000000000002E-3</v>
      </c>
      <c r="BX20" s="50" t="s">
        <v>257</v>
      </c>
      <c r="BY20" s="51">
        <f>IFERROR(IF(RIGHT(BX20, 1) = "D", WORKDAY($B$3, INT(LEFT(BX20, LEN(BX20)-1))),
                     IF(RIGHT(BX20, 1) = "W",Business_Day($B$3 + 7 * INT(LEFT(BX20, LEN(BX20)-1)), "modified_following"),
                     IF(RIGHT(BX20, 1) = "M",Business_Day(EDATE($B$3,  INT(LEFT(BX20, LEN(BX20)-1))), "modified_following"),
                     IF(RIGHT(BX20, 1) = "Y",Business_Day(EDATE($B$3,  12 * INT(LEFT(BX20, LEN(BX20)-1))), "modified_following"),IF(RIGHT(BX20, 1) = "Q",Business_Day(EDATE($B$3,  3*INT(LEFT(BX20, LEN(BX20)-1))), "modified_following"),
                    Business_Day(EDATE($B$3,  12 * INT(LEFT(BX20, FIND("Y", BX20)-1)) + INT(RIGHT(BX20, LEN(BX20) - FIND("Y", BX20)))), "modified_following") ))))), "")</f>
        <v>42853</v>
      </c>
      <c r="BZ20" s="50" t="s">
        <v>2087</v>
      </c>
      <c r="CA20" s="50" t="s">
        <v>2088</v>
      </c>
      <c r="CB20" s="46">
        <f>_xll.BDH(BZ20,$B$4,$B$3,$B$3)</f>
        <v>0.41907</v>
      </c>
      <c r="CC20" s="46">
        <f>_xll.BDH(CA20,$B$4,$B$3,$B$3)</f>
        <v>0.99863599999999997</v>
      </c>
      <c r="CD20" s="52">
        <f>DF_ZC2(Date!$E$3,BY20,CC20,"Taux actuariels","actual/actual")</f>
        <v>4.1955222769962663E-3</v>
      </c>
      <c r="CF20" s="46" t="s">
        <v>300</v>
      </c>
      <c r="CG20" s="46" t="s">
        <v>121</v>
      </c>
      <c r="CH20" s="46" t="s">
        <v>301</v>
      </c>
      <c r="CI20" s="47" t="s">
        <v>302</v>
      </c>
      <c r="CJ20" s="47">
        <v>42734</v>
      </c>
      <c r="CK20" s="47">
        <v>43465</v>
      </c>
      <c r="CL20" s="48">
        <v>0.75900000000000001</v>
      </c>
      <c r="CM20" s="48">
        <v>0.88900000000000001</v>
      </c>
      <c r="CN20" s="46" t="s">
        <v>98</v>
      </c>
      <c r="CO20" s="49">
        <f t="shared" si="8"/>
        <v>8.2400000000000008E-3</v>
      </c>
      <c r="CP20" s="61">
        <f t="array" ref="CP20:CP33">TRANSPOSE(Swap6Min12M(EJ24,EL24,EK24,ES12,EQ24,EN24,EP24,basis!C35:C48,GBP!BV22:BV35,basis!C35:C48,basis!M35:M48,GBP!O13:O104,T13:T104,GBP!ER24))</f>
        <v>8.2449999999999989E-3</v>
      </c>
      <c r="CQ20" s="51">
        <f t="shared" ref="CQ20:CQ33" si="11">date_convention(EDATE($B$3,BK22*12),$EL$9)</f>
        <v>43465</v>
      </c>
      <c r="CR20" s="50" t="s">
        <v>257</v>
      </c>
      <c r="CS20" s="51">
        <f>IFERROR(IF(RIGHT(CR20, 1) = "D", WORKDAY($B$3, INT(LEFT(CR20, LEN(CR20)-1))),
                     IF(RIGHT(CR20, 1) = "W",Business_Day($B$3 + 7 * INT(LEFT(CR20, LEN(CR20)-1)), "modified_following"),
                     IF(RIGHT(CR20, 1) = "M",Business_Day(EDATE($B$3,  INT(LEFT(CR20, LEN(CR20)-1))), "modified_following"),
                     IF(RIGHT(CR20, 1) = "Y",Business_Day(EDATE($B$3,  12 * INT(LEFT(CR20, LEN(CR20)-1))), "modified_following"),IF(RIGHT(CR20, 1) = "Q",Business_Day(EDATE($B$3,  3*INT(LEFT(CR20, LEN(CR20)-1))), "modified_following"),
                    Business_Day(EDATE($B$3,  12 * INT(LEFT(CR20, FIND("Y", CR20)-1)) + INT(RIGHT(CR20, LEN(CR20) - FIND("Y", CR20)))), "modified_following") ))))), "")</f>
        <v>42853</v>
      </c>
      <c r="CT20" s="50" t="s">
        <v>2089</v>
      </c>
      <c r="CU20" s="50" t="s">
        <v>2090</v>
      </c>
      <c r="CV20" s="46">
        <f>_xll.BDH(CT20,$B$4,$B$3,$B$3)</f>
        <v>0.41907</v>
      </c>
      <c r="CW20" s="46">
        <f>_xll.BDH(CU20,$B$4,$B$3,$B$3)</f>
        <v>0.99863599999999997</v>
      </c>
      <c r="CX20" s="52">
        <f>DF_ZC2(Date!$E$3,CS20,CW20,"Taux actuariels","actual/actual")</f>
        <v>4.1955222769962663E-3</v>
      </c>
      <c r="CZ20" s="51">
        <f ca="1"/>
        <v>43271</v>
      </c>
      <c r="DA20" s="53">
        <f ca="1"/>
        <v>4.3276638623490626E-3</v>
      </c>
      <c r="DC20" s="51">
        <v>43189</v>
      </c>
      <c r="DD20" s="53">
        <v>5.6563922285812751E-3</v>
      </c>
      <c r="DF20" s="51">
        <v>45656</v>
      </c>
      <c r="DG20" s="53">
        <v>1.2662899889443857E-2</v>
      </c>
      <c r="DI20" s="51">
        <v>43829</v>
      </c>
      <c r="DJ20" s="53">
        <v>4.6417040188913425E-3</v>
      </c>
      <c r="DN20" s="51">
        <f ca="1"/>
        <v>43271</v>
      </c>
      <c r="DO20" s="53">
        <f ca="1"/>
        <v>4.3276638623490626E-3</v>
      </c>
      <c r="DQ20" s="51">
        <v>43189</v>
      </c>
      <c r="DR20" s="53">
        <v>5.6563922285812751E-3</v>
      </c>
      <c r="DT20" s="51">
        <v>43465</v>
      </c>
      <c r="DU20" s="53">
        <v>8.2546515233308058E-3</v>
      </c>
      <c r="DW20" s="51">
        <v>43829</v>
      </c>
      <c r="DX20" s="53">
        <v>4.6451391457804393E-3</v>
      </c>
      <c r="DZ20" s="51">
        <f ca="1"/>
        <v>43271</v>
      </c>
      <c r="EA20" s="53">
        <f ca="1"/>
        <v>4.3276638623490626E-3</v>
      </c>
      <c r="EC20" s="51">
        <v>43189</v>
      </c>
      <c r="ED20" s="53">
        <v>5.6563922285812751E-3</v>
      </c>
      <c r="EJ20" s="25" t="s">
        <v>0</v>
      </c>
      <c r="EK20" s="25" t="s">
        <v>24</v>
      </c>
      <c r="EL20" s="25" t="s">
        <v>25</v>
      </c>
      <c r="EM20" s="25" t="s">
        <v>26</v>
      </c>
      <c r="EN20" s="25" t="s">
        <v>27</v>
      </c>
      <c r="EO20" s="25" t="s">
        <v>28</v>
      </c>
      <c r="EP20" s="25" t="s">
        <v>29</v>
      </c>
      <c r="EQ20" s="25" t="s">
        <v>30</v>
      </c>
      <c r="ER20" s="25" t="s">
        <v>31</v>
      </c>
      <c r="ES20" s="25" t="s">
        <v>37</v>
      </c>
      <c r="EV20" s="51">
        <v>42853</v>
      </c>
      <c r="EW20" s="52">
        <v>-2.0533280385367503E-3</v>
      </c>
      <c r="EX20">
        <f>interpol_lin_excel($O$13:$O$104,$T$13:$T$104,EV20)</f>
        <v>2.1502176865846323E-3</v>
      </c>
      <c r="EY20" s="51">
        <f ca="1"/>
        <v>43271</v>
      </c>
      <c r="EZ20" s="52">
        <f ca="1"/>
        <v>4.3276638623490626E-3</v>
      </c>
      <c r="FB20" s="51">
        <v>43189</v>
      </c>
      <c r="FC20" s="52">
        <v>5.6563922285812751E-3</v>
      </c>
      <c r="FE20" s="51">
        <v>45656</v>
      </c>
      <c r="FF20" s="52">
        <v>1.2643244302102633E-2</v>
      </c>
      <c r="FH20" s="51">
        <v>43829</v>
      </c>
      <c r="FI20" s="52">
        <v>4.6396610539186965E-3</v>
      </c>
      <c r="FN20" s="83"/>
      <c r="FO20" s="83"/>
      <c r="FP20" s="83"/>
      <c r="FQ20" s="83"/>
      <c r="FR20" s="83"/>
      <c r="FS20" s="83"/>
      <c r="FT20" s="83"/>
      <c r="FU20" s="83"/>
      <c r="FX20" s="51">
        <v>42853</v>
      </c>
      <c r="FY20" s="52">
        <v>6.0518055319955799E-3</v>
      </c>
      <c r="FZ20">
        <f>interpol_lin_excel($O$13:$O$104,$T$13:$T$104,FX20)</f>
        <v>2.1502176865846323E-3</v>
      </c>
      <c r="GA20" s="51">
        <f ca="1"/>
        <v>43271</v>
      </c>
      <c r="GB20" s="52">
        <f ca="1"/>
        <v>4.3276638623490626E-3</v>
      </c>
      <c r="GD20" s="51">
        <v>43189</v>
      </c>
      <c r="GE20" s="52">
        <v>5.6563922285812751E-3</v>
      </c>
      <c r="GG20" s="51">
        <v>43465</v>
      </c>
      <c r="GH20" s="52">
        <v>8.2612653650824819E-3</v>
      </c>
      <c r="GJ20" s="51">
        <v>43829</v>
      </c>
      <c r="GK20" s="52">
        <v>4.6455476417344085E-3</v>
      </c>
      <c r="GP20" t="s">
        <v>2074</v>
      </c>
      <c r="GQ20" s="60">
        <v>10000</v>
      </c>
      <c r="GZ20" s="51">
        <v>42853</v>
      </c>
      <c r="HA20" s="52">
        <v>1.273602578898192E-3</v>
      </c>
      <c r="HC20" s="51">
        <f ca="1"/>
        <v>43271</v>
      </c>
      <c r="HD20" s="52">
        <f ca="1"/>
        <v>4.3276638623490626E-3</v>
      </c>
      <c r="HF20" s="51">
        <v>43189</v>
      </c>
      <c r="HG20" s="52">
        <v>5.6563922285812751E-3</v>
      </c>
      <c r="HI20" s="51">
        <v>45656</v>
      </c>
      <c r="HJ20" s="52">
        <v>1.268073326874361E-2</v>
      </c>
      <c r="HL20" s="51">
        <v>43829</v>
      </c>
      <c r="HM20" s="52">
        <v>4.642619608431711E-3</v>
      </c>
      <c r="IB20" s="51">
        <v>42853</v>
      </c>
      <c r="IC20" s="52">
        <v>6.6839503313580462E-3</v>
      </c>
      <c r="IE20" s="51">
        <f ca="1"/>
        <v>43271</v>
      </c>
      <c r="IF20" s="52">
        <f ca="1"/>
        <v>4.3276638623490626E-3</v>
      </c>
      <c r="IH20" s="51">
        <v>43189</v>
      </c>
      <c r="II20" s="52">
        <v>5.6563922285812751E-3</v>
      </c>
      <c r="IK20" s="51">
        <v>45656</v>
      </c>
      <c r="IL20" s="52">
        <v>1.2743735816329772E-2</v>
      </c>
      <c r="IN20" s="51">
        <v>43829</v>
      </c>
      <c r="IO20" s="52">
        <v>4.6476628942978332E-3</v>
      </c>
    </row>
    <row r="21" spans="3:255" ht="14.45" x14ac:dyDescent="0.3">
      <c r="C21" s="46" t="s">
        <v>112</v>
      </c>
      <c r="D21" s="46" t="s">
        <v>121</v>
      </c>
      <c r="E21" s="46" t="s">
        <v>2091</v>
      </c>
      <c r="F21" s="47" t="s">
        <v>2092</v>
      </c>
      <c r="G21" s="47">
        <v>42734</v>
      </c>
      <c r="H21" s="47">
        <v>42916</v>
      </c>
      <c r="I21" s="48">
        <v>0.21681</v>
      </c>
      <c r="J21" s="48">
        <v>0.22719</v>
      </c>
      <c r="K21" s="46" t="s">
        <v>124</v>
      </c>
      <c r="L21" s="49">
        <f t="shared" si="0"/>
        <v>2.2200000000000002E-3</v>
      </c>
      <c r="N21" s="50" t="s">
        <v>283</v>
      </c>
      <c r="O21" s="51">
        <f>IFERROR(IF(RIGHT(N21, 1) = "D", WORKDAY($B$3, INT(LEFT(N21, LEN(N21)-1))),
                     IF(RIGHT(N21, 1) = "W",Business_Day($B$3 + 7 * INT(LEFT(N21, LEN(N21)-1)), "modified_following"),
                     IF(RIGHT(N21, 1) = "M",Business_Day(EDATE($B$3,  INT(LEFT(N21, LEN(N21)-1))), "modified_following"),
                     IF(RIGHT(N21, 1) = "Y",Business_Day(EDATE($B$3,  12 * INT(LEFT(N21, LEN(N21)-1))), "modified_following"),IF(RIGHT(N21, 1) = "Q",Business_Day(EDATE($B$3,  3*INT(LEFT(N21, LEN(N21)-1))), "modified_following"),
                    Business_Day(EDATE($B$3,  12 * INT(LEFT(N21, FIND("Y", N21)-1)) + INT(RIGHT(N21, LEN(N21) - FIND("Y", N21)))), "modified_following") ))))), "")</f>
        <v>42885</v>
      </c>
      <c r="P21" s="50" t="s">
        <v>2093</v>
      </c>
      <c r="Q21" s="50" t="s">
        <v>2094</v>
      </c>
      <c r="R21" s="46">
        <f>_xll.BDH(P21,$B$4,$B$3,$B$3)</f>
        <v>0.22064</v>
      </c>
      <c r="S21" s="46">
        <f>_xll.BDH(Q21,$B$4,$B$3,$B$3)</f>
        <v>0.999089</v>
      </c>
      <c r="T21" s="52">
        <f>DF_ZC2(Date!$E$3,O21,S21,"Taux actuariels","actual/actual")</f>
        <v>2.2055982433988319E-3</v>
      </c>
      <c r="V21" s="46" t="s">
        <v>402</v>
      </c>
      <c r="W21" s="46" t="s">
        <v>121</v>
      </c>
      <c r="X21" s="46" t="s">
        <v>301</v>
      </c>
      <c r="Y21" s="47" t="s">
        <v>302</v>
      </c>
      <c r="Z21" s="47">
        <v>42734</v>
      </c>
      <c r="AA21" s="47">
        <v>43280</v>
      </c>
      <c r="AB21" s="48">
        <v>0.33</v>
      </c>
      <c r="AC21" s="48">
        <v>0.32700000000000001</v>
      </c>
      <c r="AD21" s="46" t="s">
        <v>98</v>
      </c>
      <c r="AE21" s="49">
        <f t="shared" si="1"/>
        <v>3.2850000000000002E-3</v>
      </c>
      <c r="AF21" s="51">
        <f>date_convention(EDATE($B$3,'Swap Rates'!T11*12),$EL$9)</f>
        <v>43465</v>
      </c>
      <c r="AG21" s="61">
        <v>3.6447666938875349E-3</v>
      </c>
      <c r="AH21" s="84"/>
      <c r="AI21" s="50" t="s">
        <v>283</v>
      </c>
      <c r="AJ21" s="51">
        <f>IFERROR(IF(RIGHT(AI21, 1) = "D", WORKDAY($B$3, INT(LEFT(AI21, LEN(AI21)-1))),
                     IF(RIGHT(AI21, 1) = "W",Business_Day($B$3 + 7 * INT(LEFT(AI21, LEN(AI21)-1)), "modified_following"),
                     IF(RIGHT(AI21, 1) = "M",Business_Day(EDATE($B$3,  INT(LEFT(AI21, LEN(AI21)-1))), "modified_following"),
                     IF(RIGHT(AI21, 1) = "Y",Business_Day(EDATE($B$3,  12 * INT(LEFT(AI21, LEN(AI21)-1))), "modified_following"),IF(RIGHT(AI21, 1) = "Q",Business_Day(EDATE($B$3,  3*INT(LEFT(AI21, LEN(AI21)-1))), "modified_following"),
                    Business_Day(EDATE($B$3,  12 * INT(LEFT(AI21, FIND("Y", AI21)-1)) + INT(RIGHT(AI21, LEN(AI21) - FIND("Y", AI21)))), "modified_following") ))))), "")</f>
        <v>42885</v>
      </c>
      <c r="AK21" s="50" t="s">
        <v>2095</v>
      </c>
      <c r="AL21" s="50" t="s">
        <v>2096</v>
      </c>
      <c r="AM21" s="46">
        <f>_xll.BDH(AK21,$B$4,$B$3,$B$3)</f>
        <v>0.26974999999999999</v>
      </c>
      <c r="AN21" s="46">
        <f>_xll.BDH(AL21,$B$4,$B$3,$B$3)</f>
        <v>0.99888500000000002</v>
      </c>
      <c r="AO21" s="52">
        <f>DF_ZC2(Date!$E$3,AJ21,AN21,"Taux actuariels","actual/actual")</f>
        <v>2.7004395961285343E-3</v>
      </c>
      <c r="AQ21" s="46" t="s">
        <v>290</v>
      </c>
      <c r="AR21" s="46" t="s">
        <v>134</v>
      </c>
      <c r="AS21" s="46" t="s">
        <v>2129</v>
      </c>
      <c r="AT21" s="47" t="s">
        <v>2130</v>
      </c>
      <c r="AU21" s="47">
        <v>43271</v>
      </c>
      <c r="AV21" s="47">
        <v>43362</v>
      </c>
      <c r="AW21" s="48">
        <v>0.54247999999999996</v>
      </c>
      <c r="AX21" s="48">
        <v>0.54247999999999996</v>
      </c>
      <c r="AY21" s="46" t="s">
        <v>124</v>
      </c>
      <c r="AZ21" s="49">
        <f t="shared" si="4"/>
        <v>5.4247999999999996E-3</v>
      </c>
      <c r="BA21" s="49">
        <f t="shared" si="5"/>
        <v>5.4247999999999996E-3</v>
      </c>
      <c r="BD21" s="50" t="s">
        <v>283</v>
      </c>
      <c r="BE21" s="51">
        <f>IFERROR(IF(RIGHT(BD21, 1) = "D", WORKDAY($B$3, INT(LEFT(BD21, LEN(BD21)-1))),
                     IF(RIGHT(BD21, 1) = "W",Business_Day($B$3 + 7 * INT(LEFT(BD21, LEN(BD21)-1)), "modified_following"),
                     IF(RIGHT(BD21, 1) = "M",Business_Day(EDATE($B$3,  INT(LEFT(BD21, LEN(BD21)-1))), "modified_following"),
                     IF(RIGHT(BD21, 1) = "Y",Business_Day(EDATE($B$3,  12 * INT(LEFT(BD21, LEN(BD21)-1))), "modified_following"),IF(RIGHT(BD21, 1) = "Q",Business_Day(EDATE($B$3,  3*INT(LEFT(BD21, LEN(BD21)-1))), "modified_following"),
                    Business_Day(EDATE($B$3,  12 * INT(LEFT(BD21, FIND("Y", BD21)-1)) + INT(RIGHT(BD21, LEN(BD21) - FIND("Y", BD21)))), "modified_following") ))))), "")</f>
        <v>42885</v>
      </c>
      <c r="BF21" s="50" t="s">
        <v>2099</v>
      </c>
      <c r="BG21" s="50" t="s">
        <v>2100</v>
      </c>
      <c r="BH21" s="46">
        <f>_xll.BDH(BF21,$B$4,$B$3,$B$3)</f>
        <v>0.38213000000000003</v>
      </c>
      <c r="BI21" s="46">
        <f>_xll.BDH(BG21,$B$4,$B$3,$B$3)</f>
        <v>0.998421</v>
      </c>
      <c r="BJ21" s="52">
        <f>DF_ZC2(Date!$E$3,BE21,BI21,"Taux actuariels","actual/actual")</f>
        <v>3.827248128555949E-3</v>
      </c>
      <c r="BL21" s="46" t="s">
        <v>389</v>
      </c>
      <c r="BM21" s="46" t="s">
        <v>138</v>
      </c>
      <c r="BN21" s="46" t="s">
        <v>2101</v>
      </c>
      <c r="BO21" s="47" t="s">
        <v>2102</v>
      </c>
      <c r="BP21" s="47">
        <v>43098</v>
      </c>
      <c r="BQ21" s="47">
        <v>43280</v>
      </c>
      <c r="BR21" s="48">
        <v>0.61499999999999999</v>
      </c>
      <c r="BS21" s="48">
        <v>0.63500000000000001</v>
      </c>
      <c r="BT21" s="46" t="s">
        <v>98</v>
      </c>
      <c r="BU21" s="49">
        <f t="shared" si="6"/>
        <v>6.2500000000000003E-3</v>
      </c>
      <c r="BV21" s="53">
        <f t="shared" si="7"/>
        <v>6.2500000000000003E-3</v>
      </c>
      <c r="BX21" s="50" t="s">
        <v>283</v>
      </c>
      <c r="BY21" s="51">
        <f>IFERROR(IF(RIGHT(BX21, 1) = "D", WORKDAY($B$3, INT(LEFT(BX21, LEN(BX21)-1))),
                     IF(RIGHT(BX21, 1) = "W",Business_Day($B$3 + 7 * INT(LEFT(BX21, LEN(BX21)-1)), "modified_following"),
                     IF(RIGHT(BX21, 1) = "M",Business_Day(EDATE($B$3,  INT(LEFT(BX21, LEN(BX21)-1))), "modified_following"),
                     IF(RIGHT(BX21, 1) = "Y",Business_Day(EDATE($B$3,  12 * INT(LEFT(BX21, LEN(BX21)-1))), "modified_following"),IF(RIGHT(BX21, 1) = "Q",Business_Day(EDATE($B$3,  3*INT(LEFT(BX21, LEN(BX21)-1))), "modified_following"),
                    Business_Day(EDATE($B$3,  12 * INT(LEFT(BX21, FIND("Y", BX21)-1)) + INT(RIGHT(BX21, LEN(BX21) - FIND("Y", BX21)))), "modified_following") ))))), "")</f>
        <v>42885</v>
      </c>
      <c r="BZ21" s="50" t="s">
        <v>2103</v>
      </c>
      <c r="CA21" s="50" t="s">
        <v>2104</v>
      </c>
      <c r="CB21" s="46">
        <f>_xll.BDH(BZ21,$B$4,$B$3,$B$3)</f>
        <v>0.47693999999999998</v>
      </c>
      <c r="CC21" s="46">
        <f>_xll.BDH(CA21,$B$4,$B$3,$B$3)</f>
        <v>0.998031</v>
      </c>
      <c r="CD21" s="52">
        <f>DF_ZC2(Date!$E$3,BY21,CC21,"Taux actuariels","actual/actual")</f>
        <v>4.7757352634782979E-3</v>
      </c>
      <c r="CF21" s="46" t="s">
        <v>325</v>
      </c>
      <c r="CG21" s="46" t="s">
        <v>121</v>
      </c>
      <c r="CH21" s="46" t="s">
        <v>301</v>
      </c>
      <c r="CI21" s="47" t="s">
        <v>302</v>
      </c>
      <c r="CJ21" s="47">
        <v>42734</v>
      </c>
      <c r="CK21" s="47">
        <v>43829</v>
      </c>
      <c r="CL21" s="48">
        <v>0.81899999999999995</v>
      </c>
      <c r="CM21" s="48">
        <v>0.94899999999999995</v>
      </c>
      <c r="CN21" s="46" t="s">
        <v>98</v>
      </c>
      <c r="CO21" s="49">
        <f t="shared" si="8"/>
        <v>8.8399999999999989E-3</v>
      </c>
      <c r="CP21" s="61">
        <v>8.8400000000000006E-3</v>
      </c>
      <c r="CQ21" s="51">
        <f t="shared" si="11"/>
        <v>43829</v>
      </c>
      <c r="CR21" s="50" t="s">
        <v>283</v>
      </c>
      <c r="CS21" s="51">
        <f>IFERROR(IF(RIGHT(CR21, 1) = "D", WORKDAY($B$3, INT(LEFT(CR21, LEN(CR21)-1))),
                     IF(RIGHT(CR21, 1) = "W",Business_Day($B$3 + 7 * INT(LEFT(CR21, LEN(CR21)-1)), "modified_following"),
                     IF(RIGHT(CR21, 1) = "M",Business_Day(EDATE($B$3,  INT(LEFT(CR21, LEN(CR21)-1))), "modified_following"),
                     IF(RIGHT(CR21, 1) = "Y",Business_Day(EDATE($B$3,  12 * INT(LEFT(CR21, LEN(CR21)-1))), "modified_following"),IF(RIGHT(CR21, 1) = "Q",Business_Day(EDATE($B$3,  3*INT(LEFT(CR21, LEN(CR21)-1))), "modified_following"),
                    Business_Day(EDATE($B$3,  12 * INT(LEFT(CR21, FIND("Y", CR21)-1)) + INT(RIGHT(CR21, LEN(CR21) - FIND("Y", CR21)))), "modified_following") ))))), "")</f>
        <v>42885</v>
      </c>
      <c r="CT21" s="50" t="s">
        <v>2105</v>
      </c>
      <c r="CU21" s="50" t="s">
        <v>2106</v>
      </c>
      <c r="CV21" s="46">
        <f>_xll.BDH(CT21,$B$4,$B$3,$B$3)</f>
        <v>0.47693999999999998</v>
      </c>
      <c r="CW21" s="46">
        <f>_xll.BDH(CU21,$B$4,$B$3,$B$3)</f>
        <v>0.998031</v>
      </c>
      <c r="CX21" s="52">
        <f>DF_ZC2(Date!$E$3,CS21,CW21,"Taux actuariels","actual/actual")</f>
        <v>4.7757352634782979E-3</v>
      </c>
      <c r="CZ21" s="51">
        <f ca="1"/>
        <v>43362</v>
      </c>
      <c r="DA21" s="53">
        <f ca="1"/>
        <v>4.4885317029172977E-3</v>
      </c>
      <c r="DC21" s="51">
        <v>43280</v>
      </c>
      <c r="DD21" s="53">
        <v>5.7682815497730466E-3</v>
      </c>
      <c r="DF21" s="51">
        <v>46021</v>
      </c>
      <c r="DG21" s="53">
        <v>1.3295491773695836E-2</v>
      </c>
      <c r="DI21" s="51">
        <v>44195</v>
      </c>
      <c r="DJ21" s="53">
        <v>5.6448390509396471E-3</v>
      </c>
      <c r="DN21" s="51">
        <f ca="1"/>
        <v>43362</v>
      </c>
      <c r="DO21" s="53">
        <f ca="1"/>
        <v>4.4885317029172977E-3</v>
      </c>
      <c r="DQ21" s="51">
        <v>43280</v>
      </c>
      <c r="DR21" s="53">
        <v>5.7682815497730466E-3</v>
      </c>
      <c r="DT21" s="51">
        <v>43829</v>
      </c>
      <c r="DU21" s="53">
        <v>8.8613800906250477E-3</v>
      </c>
      <c r="DW21" s="51">
        <v>44195</v>
      </c>
      <c r="DX21" s="53">
        <v>5.652354882422884E-3</v>
      </c>
      <c r="DZ21" s="51">
        <f ca="1"/>
        <v>43362</v>
      </c>
      <c r="EA21" s="53">
        <f ca="1"/>
        <v>4.4885317029172977E-3</v>
      </c>
      <c r="EC21" s="51">
        <v>43280</v>
      </c>
      <c r="ED21" s="53">
        <v>5.7682815497730466E-3</v>
      </c>
      <c r="EJ21" s="30">
        <f>EJ18</f>
        <v>42734</v>
      </c>
      <c r="EK21" s="31" t="s">
        <v>38</v>
      </c>
      <c r="EL21" s="31" t="s">
        <v>39</v>
      </c>
      <c r="EM21" s="32" t="s">
        <v>40</v>
      </c>
      <c r="EN21" s="31" t="s">
        <v>41</v>
      </c>
      <c r="EO21" s="31" t="s">
        <v>58</v>
      </c>
      <c r="EP21" s="37" t="str">
        <f>EP9</f>
        <v>Taux actuariels</v>
      </c>
      <c r="EQ21" s="38" t="s">
        <v>1946</v>
      </c>
      <c r="ER21" s="33" t="str">
        <f>ER9</f>
        <v>Quarterly</v>
      </c>
      <c r="ES21" s="31" t="s">
        <v>1946</v>
      </c>
      <c r="EV21" s="51">
        <v>42885</v>
      </c>
      <c r="EW21" s="52">
        <v>-1.7240421077340251E-3</v>
      </c>
      <c r="EX21">
        <f>interpol_lin_excel($O$13:$O$104,$T$13:$T$104,EV21)</f>
        <v>2.2055982433988319E-3</v>
      </c>
      <c r="EY21" s="51">
        <f ca="1"/>
        <v>43362</v>
      </c>
      <c r="EZ21" s="52">
        <f ca="1"/>
        <v>4.4885317029172977E-3</v>
      </c>
      <c r="FB21" s="51">
        <v>43280</v>
      </c>
      <c r="FC21" s="52">
        <v>5.7682815497730466E-3</v>
      </c>
      <c r="FE21" s="51">
        <v>46021</v>
      </c>
      <c r="FF21" s="52">
        <v>1.3272325753071778E-2</v>
      </c>
      <c r="FH21" s="51">
        <v>44195</v>
      </c>
      <c r="FI21" s="52">
        <v>5.6405701933455394E-3</v>
      </c>
      <c r="FX21" s="51">
        <v>42885</v>
      </c>
      <c r="FY21" s="52">
        <v>5.3357098658757263E-3</v>
      </c>
      <c r="FZ21">
        <f>interpol_lin_excel($O$13:$O$104,$T$13:$T$104,FX21)</f>
        <v>2.2055982433988319E-3</v>
      </c>
      <c r="GA21" s="51">
        <f ca="1"/>
        <v>43362</v>
      </c>
      <c r="GB21" s="52">
        <f ca="1"/>
        <v>4.4885317029172977E-3</v>
      </c>
      <c r="GD21" s="51">
        <v>43280</v>
      </c>
      <c r="GE21" s="52">
        <v>5.7682815497730466E-3</v>
      </c>
      <c r="GG21" s="51">
        <v>43829</v>
      </c>
      <c r="GH21" s="52">
        <v>8.86209390409755E-3</v>
      </c>
      <c r="GJ21" s="51">
        <v>44195</v>
      </c>
      <c r="GK21" s="52">
        <v>5.6532682811776744E-3</v>
      </c>
      <c r="GZ21" s="51">
        <v>42885</v>
      </c>
      <c r="HA21" s="52">
        <v>1.5921213326965944E-3</v>
      </c>
      <c r="HC21" s="51">
        <f ca="1"/>
        <v>43362</v>
      </c>
      <c r="HD21" s="52">
        <f ca="1"/>
        <v>4.4885317029172977E-3</v>
      </c>
      <c r="HF21" s="51">
        <v>43280</v>
      </c>
      <c r="HG21" s="52">
        <v>5.7682815497730466E-3</v>
      </c>
      <c r="HI21" s="51">
        <v>46021</v>
      </c>
      <c r="HJ21" s="52">
        <v>1.3316228463375242E-2</v>
      </c>
      <c r="HL21" s="51">
        <v>44195</v>
      </c>
      <c r="HM21" s="52">
        <v>5.6472733920851746E-3</v>
      </c>
      <c r="IB21" s="51">
        <v>42885</v>
      </c>
      <c r="IC21" s="52">
        <v>6.3361764749139127E-3</v>
      </c>
      <c r="IE21" s="51">
        <f ca="1"/>
        <v>43362</v>
      </c>
      <c r="IF21" s="52">
        <f ca="1"/>
        <v>4.4885317029172977E-3</v>
      </c>
      <c r="IH21" s="51">
        <v>43280</v>
      </c>
      <c r="II21" s="52">
        <v>5.7682815497730466E-3</v>
      </c>
      <c r="IK21" s="51">
        <v>46021</v>
      </c>
      <c r="IL21" s="52">
        <v>1.3389082833788743E-2</v>
      </c>
      <c r="IN21" s="51">
        <v>44195</v>
      </c>
      <c r="IO21" s="52">
        <v>5.6584288805113384E-3</v>
      </c>
    </row>
    <row r="22" spans="3:255" ht="18" x14ac:dyDescent="0.35">
      <c r="C22" s="46" t="s">
        <v>235</v>
      </c>
      <c r="D22" s="46" t="s">
        <v>121</v>
      </c>
      <c r="E22" s="46" t="s">
        <v>2107</v>
      </c>
      <c r="F22" s="47" t="s">
        <v>2108</v>
      </c>
      <c r="G22" s="47">
        <v>42734</v>
      </c>
      <c r="H22" s="47">
        <v>42947</v>
      </c>
      <c r="I22" s="48">
        <v>0.21940999999999999</v>
      </c>
      <c r="J22" s="48">
        <v>0.22958999999999999</v>
      </c>
      <c r="K22" s="46" t="s">
        <v>124</v>
      </c>
      <c r="L22" s="49">
        <f t="shared" si="0"/>
        <v>2.2449999999999996E-3</v>
      </c>
      <c r="N22" s="50" t="s">
        <v>307</v>
      </c>
      <c r="O22" s="51">
        <f>IFERROR(IF(RIGHT(N22, 1) = "D", WORKDAY($B$3, INT(LEFT(N22, LEN(N22)-1))),
                     IF(RIGHT(N22, 1) = "W",Business_Day($B$3 + 7 * INT(LEFT(N22, LEN(N22)-1)), "modified_following"),
                     IF(RIGHT(N22, 1) = "M",Business_Day(EDATE($B$3,  INT(LEFT(N22, LEN(N22)-1))), "modified_following"),
                     IF(RIGHT(N22, 1) = "Y",Business_Day(EDATE($B$3,  12 * INT(LEFT(N22, LEN(N22)-1))), "modified_following"),IF(RIGHT(N22, 1) = "Q",Business_Day(EDATE($B$3,  3*INT(LEFT(N22, LEN(N22)-1))), "modified_following"),
                    Business_Day(EDATE($B$3,  12 * INT(LEFT(N22, FIND("Y", N22)-1)) + INT(RIGHT(N22, LEN(N22) - FIND("Y", N22)))), "modified_following") ))))), "")</f>
        <v>42916</v>
      </c>
      <c r="P22" s="50" t="s">
        <v>2109</v>
      </c>
      <c r="Q22" s="50" t="s">
        <v>2110</v>
      </c>
      <c r="R22" s="46">
        <f>_xll.BDH(P22,$B$4,$B$3,$B$3)</f>
        <v>0.22212000000000001</v>
      </c>
      <c r="S22" s="46">
        <f>_xll.BDH(Q22,$B$4,$B$3,$B$3)</f>
        <v>0.99889399999999995</v>
      </c>
      <c r="T22" s="52">
        <f>DF_ZC2(Date!$E$3,O22,S22,"Taux actuariels","actual/actual")</f>
        <v>2.2218356874721401E-3</v>
      </c>
      <c r="V22" s="46" t="s">
        <v>300</v>
      </c>
      <c r="W22" s="46" t="s">
        <v>121</v>
      </c>
      <c r="X22" s="46" t="s">
        <v>301</v>
      </c>
      <c r="Y22" s="47" t="s">
        <v>302</v>
      </c>
      <c r="Z22" s="47">
        <v>42734</v>
      </c>
      <c r="AA22" s="47">
        <v>43465</v>
      </c>
      <c r="AB22" s="48">
        <v>0.3715</v>
      </c>
      <c r="AC22" s="48">
        <v>0.36649999999999999</v>
      </c>
      <c r="AD22" s="46" t="s">
        <v>98</v>
      </c>
      <c r="AE22" s="49">
        <f t="shared" si="1"/>
        <v>3.6900000000000001E-3</v>
      </c>
      <c r="AF22" s="51">
        <f>date_convention(EDATE($B$3,'Swap Rates'!T12*12),$EL$9)</f>
        <v>43829</v>
      </c>
      <c r="AG22" s="61">
        <v>4.6287237042728826E-3</v>
      </c>
      <c r="AH22" s="84"/>
      <c r="AI22" s="50" t="s">
        <v>307</v>
      </c>
      <c r="AJ22" s="51">
        <f>IFERROR(IF(RIGHT(AI22, 1) = "D", WORKDAY($B$3, INT(LEFT(AI22, LEN(AI22)-1))),
                     IF(RIGHT(AI22, 1) = "W",Business_Day($B$3 + 7 * INT(LEFT(AI22, LEN(AI22)-1)), "modified_following"),
                     IF(RIGHT(AI22, 1) = "M",Business_Day(EDATE($B$3,  INT(LEFT(AI22, LEN(AI22)-1))), "modified_following"),
                     IF(RIGHT(AI22, 1) = "Y",Business_Day(EDATE($B$3,  12 * INT(LEFT(AI22, LEN(AI22)-1))), "modified_following"),IF(RIGHT(AI22, 1) = "Q",Business_Day(EDATE($B$3,  3*INT(LEFT(AI22, LEN(AI22)-1))), "modified_following"),
                    Business_Day(EDATE($B$3,  12 * INT(LEFT(AI22, FIND("Y", AI22)-1)) + INT(RIGHT(AI22, LEN(AI22) - FIND("Y", AI22)))), "modified_following") ))))), "")</f>
        <v>42916</v>
      </c>
      <c r="AK22" s="50" t="s">
        <v>2111</v>
      </c>
      <c r="AL22" s="50" t="s">
        <v>2112</v>
      </c>
      <c r="AM22" s="46">
        <f>_xll.BDH(AK22,$B$4,$B$3,$B$3)</f>
        <v>0.27240999999999999</v>
      </c>
      <c r="AN22" s="46">
        <f>_xll.BDH(AL22,$B$4,$B$3,$B$3)</f>
        <v>0.99864299999999995</v>
      </c>
      <c r="AO22" s="52">
        <f>DF_ZC2(Date!$E$3,AJ22,AN22,"Taux actuariels","actual/actual")</f>
        <v>2.7270977770965654E-3</v>
      </c>
      <c r="AP22">
        <v>1</v>
      </c>
      <c r="AQ22" s="46" t="s">
        <v>315</v>
      </c>
      <c r="AR22" s="46" t="s">
        <v>134</v>
      </c>
      <c r="AS22" s="46" t="s">
        <v>6376</v>
      </c>
      <c r="AT22" s="47" t="s">
        <v>6377</v>
      </c>
      <c r="AU22" s="47">
        <v>43362</v>
      </c>
      <c r="AV22" s="47">
        <v>43453</v>
      </c>
      <c r="AW22" s="48">
        <v>0.59016999999999997</v>
      </c>
      <c r="AX22" s="48">
        <v>0.59016999999999997</v>
      </c>
      <c r="AY22" s="46" t="s">
        <v>124</v>
      </c>
      <c r="AZ22" s="49">
        <f t="shared" si="4"/>
        <v>5.9016999999999993E-3</v>
      </c>
      <c r="BA22" s="49">
        <f t="shared" si="5"/>
        <v>5.9016999999999993E-3</v>
      </c>
      <c r="BD22" s="50" t="s">
        <v>307</v>
      </c>
      <c r="BE22" s="51">
        <f>IFERROR(IF(RIGHT(BD22, 1) = "D", WORKDAY($B$3, INT(LEFT(BD22, LEN(BD22)-1))),
                     IF(RIGHT(BD22, 1) = "W",Business_Day($B$3 + 7 * INT(LEFT(BD22, LEN(BD22)-1)), "modified_following"),
                     IF(RIGHT(BD22, 1) = "M",Business_Day(EDATE($B$3,  INT(LEFT(BD22, LEN(BD22)-1))), "modified_following"),
                     IF(RIGHT(BD22, 1) = "Y",Business_Day(EDATE($B$3,  12 * INT(LEFT(BD22, LEN(BD22)-1))), "modified_following"),IF(RIGHT(BD22, 1) = "Q",Business_Day(EDATE($B$3,  3*INT(LEFT(BD22, LEN(BD22)-1))), "modified_following"),
                    Business_Day(EDATE($B$3,  12 * INT(LEFT(BD22, FIND("Y", BD22)-1)) + INT(RIGHT(BD22, LEN(BD22) - FIND("Y", BD22)))), "modified_following") ))))), "")</f>
        <v>42916</v>
      </c>
      <c r="BF22" s="50" t="s">
        <v>2115</v>
      </c>
      <c r="BG22" s="50" t="s">
        <v>2116</v>
      </c>
      <c r="BH22" s="46">
        <f>_xll.BDH(BF22,$B$4,$B$3,$B$3)</f>
        <v>0.38371</v>
      </c>
      <c r="BI22" s="46">
        <f>_xll.BDH(BG22,$B$4,$B$3,$B$3)</f>
        <v>0.99809000000000003</v>
      </c>
      <c r="BJ22" s="52">
        <f>DF_ZC2(Date!$E$3,BE22,BI22,"Taux actuariels","actual/actual")</f>
        <v>3.8416326415195989E-3</v>
      </c>
      <c r="BK22">
        <v>2</v>
      </c>
      <c r="BL22" s="46" t="s">
        <v>300</v>
      </c>
      <c r="BM22" s="46" t="s">
        <v>121</v>
      </c>
      <c r="BN22" s="46" t="s">
        <v>2117</v>
      </c>
      <c r="BO22" s="47" t="s">
        <v>2118</v>
      </c>
      <c r="BP22" s="47">
        <v>42734</v>
      </c>
      <c r="BQ22" s="47">
        <v>43465</v>
      </c>
      <c r="BR22" s="48">
        <v>0.60365000000000002</v>
      </c>
      <c r="BS22" s="48">
        <v>0.61534999999999995</v>
      </c>
      <c r="BT22" s="46" t="s">
        <v>124</v>
      </c>
      <c r="BU22" s="49">
        <f t="shared" si="6"/>
        <v>6.0949999999999997E-3</v>
      </c>
      <c r="BV22" s="53">
        <f t="shared" si="7"/>
        <v>6.0949999999999997E-3</v>
      </c>
      <c r="BX22" s="50" t="s">
        <v>307</v>
      </c>
      <c r="BY22" s="51">
        <f>IFERROR(IF(RIGHT(BX22, 1) = "D", WORKDAY($B$3, INT(LEFT(BX22, LEN(BX22)-1))),
                     IF(RIGHT(BX22, 1) = "W",Business_Day($B$3 + 7 * INT(LEFT(BX22, LEN(BX22)-1)), "modified_following"),
                     IF(RIGHT(BX22, 1) = "M",Business_Day(EDATE($B$3,  INT(LEFT(BX22, LEN(BX22)-1))), "modified_following"),
                     IF(RIGHT(BX22, 1) = "Y",Business_Day(EDATE($B$3,  12 * INT(LEFT(BX22, LEN(BX22)-1))), "modified_following"),IF(RIGHT(BX22, 1) = "Q",Business_Day(EDATE($B$3,  3*INT(LEFT(BX22, LEN(BX22)-1))), "modified_following"),
                    Business_Day(EDATE($B$3,  12 * INT(LEFT(BX22, FIND("Y", BX22)-1)) + INT(RIGHT(BX22, LEN(BX22) - FIND("Y", BX22)))), "modified_following") ))))), "")</f>
        <v>42916</v>
      </c>
      <c r="BZ22" s="50" t="s">
        <v>2119</v>
      </c>
      <c r="CA22" s="50" t="s">
        <v>2120</v>
      </c>
      <c r="CB22" s="46">
        <f>_xll.BDH(BZ22,$B$4,$B$3,$B$3)</f>
        <v>0.53300000000000003</v>
      </c>
      <c r="CC22" s="46">
        <f>_xll.BDH(CA22,$B$4,$B$3,$B$3)</f>
        <v>0.99734900000000004</v>
      </c>
      <c r="CD22" s="52">
        <f>DF_ZC2(Date!$E$3,BY22,CC22,"Taux actuariels","actual/actual")</f>
        <v>5.3379818934697898E-3</v>
      </c>
      <c r="CF22" s="46" t="s">
        <v>348</v>
      </c>
      <c r="CG22" s="46" t="s">
        <v>121</v>
      </c>
      <c r="CH22" s="46" t="s">
        <v>301</v>
      </c>
      <c r="CI22" s="47" t="s">
        <v>302</v>
      </c>
      <c r="CJ22" s="47">
        <v>42734</v>
      </c>
      <c r="CK22" s="47">
        <v>44195</v>
      </c>
      <c r="CL22" s="48">
        <v>0.88900000000000001</v>
      </c>
      <c r="CM22" s="48">
        <v>1.0189999999999999</v>
      </c>
      <c r="CN22" s="46" t="s">
        <v>98</v>
      </c>
      <c r="CO22" s="49">
        <f t="shared" si="8"/>
        <v>9.5399999999999999E-3</v>
      </c>
      <c r="CP22" s="61">
        <v>9.5599999999999991E-3</v>
      </c>
      <c r="CQ22" s="51">
        <f t="shared" si="11"/>
        <v>44195</v>
      </c>
      <c r="CR22" s="50" t="s">
        <v>307</v>
      </c>
      <c r="CS22" s="51">
        <f>IFERROR(IF(RIGHT(CR22, 1) = "D", WORKDAY($B$3, INT(LEFT(CR22, LEN(CR22)-1))),
                     IF(RIGHT(CR22, 1) = "W",Business_Day($B$3 + 7 * INT(LEFT(CR22, LEN(CR22)-1)), "modified_following"),
                     IF(RIGHT(CR22, 1) = "M",Business_Day(EDATE($B$3,  INT(LEFT(CR22, LEN(CR22)-1))), "modified_following"),
                     IF(RIGHT(CR22, 1) = "Y",Business_Day(EDATE($B$3,  12 * INT(LEFT(CR22, LEN(CR22)-1))), "modified_following"),IF(RIGHT(CR22, 1) = "Q",Business_Day(EDATE($B$3,  3*INT(LEFT(CR22, LEN(CR22)-1))), "modified_following"),
                    Business_Day(EDATE($B$3,  12 * INT(LEFT(CR22, FIND("Y", CR22)-1)) + INT(RIGHT(CR22, LEN(CR22) - FIND("Y", CR22)))), "modified_following") ))))), "")</f>
        <v>42916</v>
      </c>
      <c r="CT22" s="50" t="s">
        <v>2121</v>
      </c>
      <c r="CU22" s="50" t="s">
        <v>2122</v>
      </c>
      <c r="CV22" s="46">
        <f>_xll.BDH(CT22,$B$4,$B$3,$B$3)</f>
        <v>0.53300000000000003</v>
      </c>
      <c r="CW22" s="46">
        <f>_xll.BDH(CU22,$B$4,$B$3,$B$3)</f>
        <v>0.99734900000000004</v>
      </c>
      <c r="CX22" s="52">
        <f>DF_ZC2(Date!$E$3,CS22,CW22,"Taux actuariels","actual/actual")</f>
        <v>5.3379818934697898E-3</v>
      </c>
      <c r="CZ22" s="51">
        <f ca="1"/>
        <v>43453</v>
      </c>
      <c r="DA22" s="53">
        <f ca="1"/>
        <v>4.6689332897014157E-3</v>
      </c>
      <c r="DC22" s="51">
        <v>43465</v>
      </c>
      <c r="DD22" s="53">
        <v>6.1052059015033371E-3</v>
      </c>
      <c r="DF22" s="51">
        <v>46386</v>
      </c>
      <c r="DG22" s="53">
        <v>1.3846802606729006E-2</v>
      </c>
      <c r="DI22" s="51">
        <v>44560</v>
      </c>
      <c r="DJ22" s="53">
        <v>6.6802319849448349E-3</v>
      </c>
      <c r="DN22" s="51">
        <f ca="1"/>
        <v>43453</v>
      </c>
      <c r="DO22" s="53">
        <f ca="1"/>
        <v>4.6689332897014157E-3</v>
      </c>
      <c r="DQ22" s="51">
        <v>43465</v>
      </c>
      <c r="DR22" s="53">
        <v>6.106504851096782E-3</v>
      </c>
      <c r="DT22" s="51">
        <v>44195</v>
      </c>
      <c r="DU22" s="53">
        <v>9.5724264424273814E-3</v>
      </c>
      <c r="DW22" s="51">
        <v>44560</v>
      </c>
      <c r="DX22" s="53">
        <v>6.6930836034587732E-3</v>
      </c>
      <c r="DZ22" s="51">
        <f ca="1"/>
        <v>43453</v>
      </c>
      <c r="EA22" s="53">
        <f ca="1"/>
        <v>4.6689332897014157E-3</v>
      </c>
      <c r="EC22" s="51">
        <v>43465</v>
      </c>
      <c r="ED22" s="53">
        <v>6.105999465147104E-3</v>
      </c>
      <c r="EJ22" s="22" t="s">
        <v>50</v>
      </c>
      <c r="EK22" s="6"/>
      <c r="EL22" s="6"/>
      <c r="EM22" s="6"/>
      <c r="EN22" s="6"/>
      <c r="EO22" s="6"/>
      <c r="EP22" s="6"/>
      <c r="EQ22" s="6"/>
      <c r="ER22" s="6"/>
      <c r="ES22" s="23"/>
      <c r="EV22" s="51">
        <v>42916</v>
      </c>
      <c r="EW22" s="52">
        <v>-1.9088163293768945E-3</v>
      </c>
      <c r="EX22">
        <f>interpol_lin_excel($O$13:$O$104,$T$13:$T$104,EV22)</f>
        <v>2.2218356874721401E-3</v>
      </c>
      <c r="EY22" s="51">
        <f ca="1"/>
        <v>43453</v>
      </c>
      <c r="EZ22" s="52">
        <f ca="1"/>
        <v>4.6689332897014157E-3</v>
      </c>
      <c r="FB22" s="51">
        <v>43465</v>
      </c>
      <c r="FC22" s="52">
        <v>6.1043091258371077E-3</v>
      </c>
      <c r="FE22" s="51">
        <v>46386</v>
      </c>
      <c r="FF22" s="52">
        <v>1.3820809918786677E-2</v>
      </c>
      <c r="FH22" s="51">
        <v>44560</v>
      </c>
      <c r="FI22" s="52">
        <v>6.6730407289588853E-3</v>
      </c>
      <c r="FX22" s="51">
        <v>42916</v>
      </c>
      <c r="FY22" s="52">
        <v>6.1160557357404777E-3</v>
      </c>
      <c r="FZ22">
        <f>interpol_lin_excel($O$13:$O$104,$T$13:$T$104,FX22)</f>
        <v>2.2218356874721401E-3</v>
      </c>
      <c r="GA22" s="51">
        <f ca="1"/>
        <v>43453</v>
      </c>
      <c r="GB22" s="52">
        <f ca="1"/>
        <v>4.6689332897014157E-3</v>
      </c>
      <c r="GD22" s="51">
        <v>43465</v>
      </c>
      <c r="GE22" s="52">
        <v>6.1067633570664115E-3</v>
      </c>
      <c r="GG22" s="51">
        <v>44195</v>
      </c>
      <c r="GH22" s="52">
        <v>9.5955461360591032E-3</v>
      </c>
      <c r="GJ22" s="51">
        <v>44560</v>
      </c>
      <c r="GK22" s="52">
        <v>6.6955071863128868E-3</v>
      </c>
      <c r="GZ22" s="51">
        <v>42916</v>
      </c>
      <c r="HA22" s="52">
        <v>1.3253738638983048E-3</v>
      </c>
      <c r="HC22" s="51">
        <f ca="1"/>
        <v>43453</v>
      </c>
      <c r="HD22" s="52">
        <f ca="1"/>
        <v>4.6689332897014157E-3</v>
      </c>
      <c r="HF22" s="51">
        <v>43465</v>
      </c>
      <c r="HG22" s="52">
        <v>6.1054535426721184E-3</v>
      </c>
      <c r="HI22" s="51">
        <v>46386</v>
      </c>
      <c r="HJ22" s="52">
        <v>1.3870231833685184E-2</v>
      </c>
      <c r="HL22" s="51">
        <v>44560</v>
      </c>
      <c r="HM22" s="52">
        <v>6.6849659302027405E-3</v>
      </c>
      <c r="IB22" s="51">
        <v>42916</v>
      </c>
      <c r="IC22" s="52">
        <v>7.3963555971270356E-3</v>
      </c>
      <c r="IE22" s="51">
        <f ca="1"/>
        <v>43453</v>
      </c>
      <c r="IF22" s="52">
        <f ca="1"/>
        <v>4.6689332897014157E-3</v>
      </c>
      <c r="IH22" s="51">
        <v>43465</v>
      </c>
      <c r="II22" s="52">
        <v>6.1075010152235876E-3</v>
      </c>
      <c r="IK22" s="51">
        <v>46386</v>
      </c>
      <c r="IL22" s="52">
        <v>1.3951584332191319E-2</v>
      </c>
      <c r="IN22" s="51">
        <v>44560</v>
      </c>
      <c r="IO22" s="52">
        <v>6.7052031581404355E-3</v>
      </c>
    </row>
    <row r="23" spans="3:255" ht="14.45" x14ac:dyDescent="0.3">
      <c r="C23" s="46" t="s">
        <v>260</v>
      </c>
      <c r="D23" s="46" t="s">
        <v>121</v>
      </c>
      <c r="E23" s="46" t="s">
        <v>2123</v>
      </c>
      <c r="F23" s="47" t="s">
        <v>2124</v>
      </c>
      <c r="G23" s="47">
        <v>42734</v>
      </c>
      <c r="H23" s="47">
        <v>42977</v>
      </c>
      <c r="I23" s="48">
        <v>0.21421000000000001</v>
      </c>
      <c r="J23" s="48">
        <v>0.23258999999999999</v>
      </c>
      <c r="K23" s="46" t="s">
        <v>124</v>
      </c>
      <c r="L23" s="49">
        <f t="shared" si="0"/>
        <v>2.2339999999999999E-3</v>
      </c>
      <c r="N23" s="50" t="s">
        <v>330</v>
      </c>
      <c r="O23" s="51">
        <f>IFERROR(IF(RIGHT(N23, 1) = "D", WORKDAY($B$3, INT(LEFT(N23, LEN(N23)-1))),
                     IF(RIGHT(N23, 1) = "W",Business_Day($B$3 + 7 * INT(LEFT(N23, LEN(N23)-1)), "modified_following"),
                     IF(RIGHT(N23, 1) = "M",Business_Day(EDATE($B$3,  INT(LEFT(N23, LEN(N23)-1))), "modified_following"),
                     IF(RIGHT(N23, 1) = "Y",Business_Day(EDATE($B$3,  12 * INT(LEFT(N23, LEN(N23)-1))), "modified_following"),IF(RIGHT(N23, 1) = "Q",Business_Day(EDATE($B$3,  3*INT(LEFT(N23, LEN(N23)-1))), "modified_following"),
                    Business_Day(EDATE($B$3,  12 * INT(LEFT(N23, FIND("Y", N23)-1)) + INT(RIGHT(N23, LEN(N23) - FIND("Y", N23)))), "modified_following") ))))), "")</f>
        <v>42947</v>
      </c>
      <c r="P23" s="50" t="s">
        <v>2125</v>
      </c>
      <c r="Q23" s="50" t="s">
        <v>2126</v>
      </c>
      <c r="R23" s="46">
        <f>_xll.BDH(P23,$B$4,$B$3,$B$3)</f>
        <v>0.22461</v>
      </c>
      <c r="S23" s="46">
        <f>_xll.BDH(Q23,$B$4,$B$3,$B$3)</f>
        <v>0.99869200000000002</v>
      </c>
      <c r="T23" s="52">
        <f>DF_ZC2(Date!$E$3,O23,S23,"Taux actuariels","actual/actual")</f>
        <v>2.245450409651184E-3</v>
      </c>
      <c r="V23" s="46" t="s">
        <v>325</v>
      </c>
      <c r="W23" s="46" t="s">
        <v>121</v>
      </c>
      <c r="X23" s="46" t="s">
        <v>301</v>
      </c>
      <c r="Y23" s="47" t="s">
        <v>302</v>
      </c>
      <c r="Z23" s="47">
        <v>42734</v>
      </c>
      <c r="AA23" s="47">
        <v>43829</v>
      </c>
      <c r="AB23" s="48">
        <v>0.42799999999999999</v>
      </c>
      <c r="AC23" s="48">
        <v>0.49299999999999999</v>
      </c>
      <c r="AD23" s="46" t="s">
        <v>98</v>
      </c>
      <c r="AE23" s="49">
        <f t="shared" si="1"/>
        <v>4.6050000000000006E-3</v>
      </c>
      <c r="AF23" s="51">
        <f>date_convention(EDATE($B$3,'Swap Rates'!T13*12),$EL$9)</f>
        <v>44195</v>
      </c>
      <c r="AG23" s="61">
        <v>5.6216807655481678E-3</v>
      </c>
      <c r="AH23" s="84"/>
      <c r="AI23" s="50" t="s">
        <v>330</v>
      </c>
      <c r="AJ23" s="51">
        <f>IFERROR(IF(RIGHT(AI23, 1) = "D", WORKDAY($B$3, INT(LEFT(AI23, LEN(AI23)-1))),
                     IF(RIGHT(AI23, 1) = "W",Business_Day($B$3 + 7 * INT(LEFT(AI23, LEN(AI23)-1)), "modified_following"),
                     IF(RIGHT(AI23, 1) = "M",Business_Day(EDATE($B$3,  INT(LEFT(AI23, LEN(AI23)-1))), "modified_following"),
                     IF(RIGHT(AI23, 1) = "Y",Business_Day(EDATE($B$3,  12 * INT(LEFT(AI23, LEN(AI23)-1))), "modified_following"),IF(RIGHT(AI23, 1) = "Q",Business_Day(EDATE($B$3,  3*INT(LEFT(AI23, LEN(AI23)-1))), "modified_following"),
                    Business_Day(EDATE($B$3,  12 * INT(LEFT(AI23, FIND("Y", AI23)-1)) + INT(RIGHT(AI23, LEN(AI23) - FIND("Y", AI23)))), "modified_following") ))))), "")</f>
        <v>42947</v>
      </c>
      <c r="AK23" s="50" t="s">
        <v>2127</v>
      </c>
      <c r="AL23" s="50" t="s">
        <v>2128</v>
      </c>
      <c r="AM23" s="46">
        <f>_xll.BDH(AK23,$B$4,$B$3,$B$3)</f>
        <v>0.27578000000000003</v>
      </c>
      <c r="AN23" s="46">
        <f>_xll.BDH(AL23,$B$4,$B$3,$B$3)</f>
        <v>0.99839299999999997</v>
      </c>
      <c r="AO23" s="52">
        <f>DF_ZC2(Date!$E$3,AJ23,AN23,"Taux actuariels","actual/actual")</f>
        <v>2.7598665231016728E-3</v>
      </c>
      <c r="AP23">
        <v>2</v>
      </c>
      <c r="AQ23" s="46" t="s">
        <v>338</v>
      </c>
      <c r="AR23" s="46" t="s">
        <v>134</v>
      </c>
      <c r="AS23" s="46" t="s">
        <v>6378</v>
      </c>
      <c r="AT23" s="47" t="s">
        <v>6379</v>
      </c>
      <c r="AU23" s="47">
        <v>43453</v>
      </c>
      <c r="AV23" s="47">
        <v>43544</v>
      </c>
      <c r="AW23" s="48">
        <v>0.63756999999999997</v>
      </c>
      <c r="AX23" s="48">
        <v>0.63756999999999997</v>
      </c>
      <c r="AY23" s="46" t="s">
        <v>124</v>
      </c>
      <c r="AZ23" s="49">
        <f t="shared" si="4"/>
        <v>6.3756999999999998E-3</v>
      </c>
      <c r="BA23" s="49">
        <f t="shared" si="5"/>
        <v>6.3756999999999998E-3</v>
      </c>
      <c r="BD23" s="50" t="s">
        <v>330</v>
      </c>
      <c r="BE23" s="51">
        <f>IFERROR(IF(RIGHT(BD23, 1) = "D", WORKDAY($B$3, INT(LEFT(BD23, LEN(BD23)-1))),
                     IF(RIGHT(BD23, 1) = "W",Business_Day($B$3 + 7 * INT(LEFT(BD23, LEN(BD23)-1)), "modified_following"),
                     IF(RIGHT(BD23, 1) = "M",Business_Day(EDATE($B$3,  INT(LEFT(BD23, LEN(BD23)-1))), "modified_following"),
                     IF(RIGHT(BD23, 1) = "Y",Business_Day(EDATE($B$3,  12 * INT(LEFT(BD23, LEN(BD23)-1))), "modified_following"),IF(RIGHT(BD23, 1) = "Q",Business_Day(EDATE($B$3,  3*INT(LEFT(BD23, LEN(BD23)-1))), "modified_following"),
                    Business_Day(EDATE($B$3,  12 * INT(LEFT(BD23, FIND("Y", BD23)-1)) + INT(RIGHT(BD23, LEN(BD23) - FIND("Y", BD23)))), "modified_following") ))))), "")</f>
        <v>42947</v>
      </c>
      <c r="BF23" s="50" t="s">
        <v>2131</v>
      </c>
      <c r="BG23" s="50" t="s">
        <v>2132</v>
      </c>
      <c r="BH23" s="46">
        <f>_xll.BDH(BF23,$B$4,$B$3,$B$3)</f>
        <v>0.38796999999999998</v>
      </c>
      <c r="BI23" s="46">
        <f>_xll.BDH(BG23,$B$4,$B$3,$B$3)</f>
        <v>0.99773999999999996</v>
      </c>
      <c r="BJ23" s="52">
        <f>DF_ZC2(Date!$E$3,BE23,BI23,"Taux actuariels","actual/actual")</f>
        <v>3.8847785245710309E-3</v>
      </c>
      <c r="BK23">
        <v>3</v>
      </c>
      <c r="BL23" s="46" t="s">
        <v>325</v>
      </c>
      <c r="BM23" s="46" t="s">
        <v>121</v>
      </c>
      <c r="BN23" s="46" t="s">
        <v>2133</v>
      </c>
      <c r="BO23" s="47" t="s">
        <v>2134</v>
      </c>
      <c r="BP23" s="47">
        <v>42734</v>
      </c>
      <c r="BQ23" s="47">
        <v>43829</v>
      </c>
      <c r="BR23" s="48">
        <v>0.68135999999999997</v>
      </c>
      <c r="BS23" s="48">
        <v>0.69664000000000004</v>
      </c>
      <c r="BT23" s="46" t="s">
        <v>124</v>
      </c>
      <c r="BU23" s="49">
        <f t="shared" si="6"/>
        <v>6.8900000000000003E-3</v>
      </c>
      <c r="BV23" s="53">
        <f t="shared" si="7"/>
        <v>6.8900000000000003E-3</v>
      </c>
      <c r="BX23" s="50" t="s">
        <v>330</v>
      </c>
      <c r="BY23" s="51">
        <f>IFERROR(IF(RIGHT(BX23, 1) = "D", WORKDAY($B$3, INT(LEFT(BX23, LEN(BX23)-1))),
                     IF(RIGHT(BX23, 1) = "W",Business_Day($B$3 + 7 * INT(LEFT(BX23, LEN(BX23)-1)), "modified_following"),
                     IF(RIGHT(BX23, 1) = "M",Business_Day(EDATE($B$3,  INT(LEFT(BX23, LEN(BX23)-1))), "modified_following"),
                     IF(RIGHT(BX23, 1) = "Y",Business_Day(EDATE($B$3,  12 * INT(LEFT(BX23, LEN(BX23)-1))), "modified_following"),IF(RIGHT(BX23, 1) = "Q",Business_Day(EDATE($B$3,  3*INT(LEFT(BX23, LEN(BX23)-1))), "modified_following"),
                    Business_Day(EDATE($B$3,  12 * INT(LEFT(BX23, FIND("Y", BX23)-1)) + INT(RIGHT(BX23, LEN(BX23) - FIND("Y", BX23)))), "modified_following") ))))), "")</f>
        <v>42947</v>
      </c>
      <c r="BZ23" s="50" t="s">
        <v>2135</v>
      </c>
      <c r="CA23" s="50" t="s">
        <v>2136</v>
      </c>
      <c r="CB23" s="46">
        <f>_xll.BDH(BZ23,$B$4,$B$3,$B$3)</f>
        <v>0.53591</v>
      </c>
      <c r="CC23" s="46">
        <f>_xll.BDH(CA23,$B$4,$B$3,$B$3)</f>
        <v>0.99688200000000005</v>
      </c>
      <c r="CD23" s="52">
        <f>DF_ZC2(Date!$E$3,BY23,CC23,"Taux actuariels","actual/actual")</f>
        <v>5.3658811563050968E-3</v>
      </c>
      <c r="CF23" s="46" t="s">
        <v>371</v>
      </c>
      <c r="CG23" s="46" t="s">
        <v>121</v>
      </c>
      <c r="CH23" s="46" t="s">
        <v>301</v>
      </c>
      <c r="CI23" s="47" t="s">
        <v>302</v>
      </c>
      <c r="CJ23" s="47">
        <v>42734</v>
      </c>
      <c r="CK23" s="47">
        <v>44560</v>
      </c>
      <c r="CL23" s="48">
        <v>0.96599999999999997</v>
      </c>
      <c r="CM23" s="48">
        <v>1.095</v>
      </c>
      <c r="CN23" s="46" t="s">
        <v>98</v>
      </c>
      <c r="CO23" s="49">
        <f t="shared" si="8"/>
        <v>1.0305E-2</v>
      </c>
      <c r="CP23" s="61">
        <v>1.0360000000000001E-2</v>
      </c>
      <c r="CQ23" s="51">
        <f t="shared" si="11"/>
        <v>44560</v>
      </c>
      <c r="CR23" s="50" t="s">
        <v>330</v>
      </c>
      <c r="CS23" s="51">
        <f>IFERROR(IF(RIGHT(CR23, 1) = "D", WORKDAY($B$3, INT(LEFT(CR23, LEN(CR23)-1))),
                     IF(RIGHT(CR23, 1) = "W",Business_Day($B$3 + 7 * INT(LEFT(CR23, LEN(CR23)-1)), "modified_following"),
                     IF(RIGHT(CR23, 1) = "M",Business_Day(EDATE($B$3,  INT(LEFT(CR23, LEN(CR23)-1))), "modified_following"),
                     IF(RIGHT(CR23, 1) = "Y",Business_Day(EDATE($B$3,  12 * INT(LEFT(CR23, LEN(CR23)-1))), "modified_following"),IF(RIGHT(CR23, 1) = "Q",Business_Day(EDATE($B$3,  3*INT(LEFT(CR23, LEN(CR23)-1))), "modified_following"),
                    Business_Day(EDATE($B$3,  12 * INT(LEFT(CR23, FIND("Y", CR23)-1)) + INT(RIGHT(CR23, LEN(CR23) - FIND("Y", CR23)))), "modified_following") ))))), "")</f>
        <v>42947</v>
      </c>
      <c r="CT23" s="50" t="s">
        <v>2137</v>
      </c>
      <c r="CU23" s="50" t="s">
        <v>2138</v>
      </c>
      <c r="CV23" s="46">
        <f>_xll.BDH(CT23,$B$4,$B$3,$B$3)</f>
        <v>0.57447999999999999</v>
      </c>
      <c r="CW23" s="46">
        <f>_xll.BDH(CU23,$B$4,$B$3,$B$3)</f>
        <v>0.99665899999999996</v>
      </c>
      <c r="CX23" s="52">
        <f>DF_ZC2(Date!$E$3,CS23,CW23,"Taux actuariels","actual/actual")</f>
        <v>5.7513963399227208E-3</v>
      </c>
      <c r="CZ23" s="51">
        <f ca="1"/>
        <v>43553</v>
      </c>
      <c r="DA23" s="53">
        <f ca="1"/>
        <v>4.8580304421803611E-3</v>
      </c>
      <c r="DC23" s="51">
        <v>43829</v>
      </c>
      <c r="DD23" s="53">
        <v>6.9054626088438696E-3</v>
      </c>
      <c r="DF23" s="51">
        <v>47116</v>
      </c>
      <c r="DG23" s="53">
        <v>1.4699201024727538E-2</v>
      </c>
      <c r="DI23" s="51">
        <v>44925</v>
      </c>
      <c r="DJ23" s="53">
        <v>7.6736337648839435E-3</v>
      </c>
      <c r="DN23" s="51">
        <f ca="1"/>
        <v>43553</v>
      </c>
      <c r="DO23" s="53">
        <f ca="1"/>
        <v>4.8580304421803611E-3</v>
      </c>
      <c r="DQ23" s="51">
        <v>43829</v>
      </c>
      <c r="DR23" s="53">
        <v>6.9093144567499362E-3</v>
      </c>
      <c r="DT23" s="51">
        <v>44560</v>
      </c>
      <c r="DU23" s="53">
        <v>1.0353733163620135E-2</v>
      </c>
      <c r="DW23" s="51">
        <v>44925</v>
      </c>
      <c r="DX23" s="53">
        <v>7.6922215933888614E-3</v>
      </c>
      <c r="DZ23" s="51">
        <f ca="1"/>
        <v>43553</v>
      </c>
      <c r="EA23" s="53">
        <f ca="1"/>
        <v>4.8580304421803611E-3</v>
      </c>
      <c r="EC23" s="51">
        <v>43829</v>
      </c>
      <c r="ED23" s="53">
        <v>6.907925247713954E-3</v>
      </c>
      <c r="EJ23" s="25" t="s">
        <v>0</v>
      </c>
      <c r="EK23" s="25" t="s">
        <v>24</v>
      </c>
      <c r="EL23" s="25" t="s">
        <v>25</v>
      </c>
      <c r="EM23" s="25" t="s">
        <v>26</v>
      </c>
      <c r="EN23" s="25" t="s">
        <v>27</v>
      </c>
      <c r="EO23" s="25" t="s">
        <v>28</v>
      </c>
      <c r="EP23" s="25" t="s">
        <v>29</v>
      </c>
      <c r="EQ23" s="25" t="s">
        <v>30</v>
      </c>
      <c r="ER23" s="25" t="s">
        <v>31</v>
      </c>
      <c r="ES23" s="25" t="s">
        <v>37</v>
      </c>
      <c r="EV23" s="51">
        <v>42947</v>
      </c>
      <c r="EW23" s="52">
        <v>-1.4446540675863151E-3</v>
      </c>
      <c r="EX23">
        <f>interpol_lin_excel($O$13:$O$104,$T$13:$T$104,EV23)</f>
        <v>2.245450409651184E-3</v>
      </c>
      <c r="EY23" s="51">
        <f ca="1"/>
        <v>43553</v>
      </c>
      <c r="EZ23" s="52">
        <f ca="1"/>
        <v>4.8580304421803611E-3</v>
      </c>
      <c r="FB23" s="51">
        <v>43829</v>
      </c>
      <c r="FC23" s="52">
        <v>6.9031837416294803E-3</v>
      </c>
      <c r="FE23" s="51">
        <v>47116</v>
      </c>
      <c r="FF23" s="52">
        <v>1.4664780617506994E-2</v>
      </c>
      <c r="FH23" s="51">
        <v>44925</v>
      </c>
      <c r="FI23" s="52">
        <v>7.6633199428364444E-3</v>
      </c>
      <c r="FX23" s="51">
        <v>42947</v>
      </c>
      <c r="FY23" s="52">
        <v>6.3036470649313614E-3</v>
      </c>
      <c r="FZ23">
        <f>interpol_lin_excel($O$13:$O$104,$T$13:$T$104,FX23)</f>
        <v>2.245450409651184E-3</v>
      </c>
      <c r="GA23" s="51">
        <f ca="1"/>
        <v>43553</v>
      </c>
      <c r="GB23" s="52">
        <f ca="1"/>
        <v>4.8580304421803611E-3</v>
      </c>
      <c r="GD23" s="51">
        <v>43829</v>
      </c>
      <c r="GE23" s="52">
        <v>6.9095998358064117E-3</v>
      </c>
      <c r="GG23" s="51">
        <v>44560</v>
      </c>
      <c r="GH23" s="52">
        <v>1.0414001326966136E-2</v>
      </c>
      <c r="GJ23" s="51">
        <v>44925</v>
      </c>
      <c r="GK23" s="52">
        <v>7.6970452678925957E-3</v>
      </c>
      <c r="GZ23" s="51">
        <v>42947</v>
      </c>
      <c r="HA23" s="52">
        <v>1.6790229312526606E-3</v>
      </c>
      <c r="HC23" s="51">
        <f ca="1"/>
        <v>43553</v>
      </c>
      <c r="HD23" s="52">
        <f ca="1"/>
        <v>4.8580304421803611E-3</v>
      </c>
      <c r="HF23" s="51">
        <v>43829</v>
      </c>
      <c r="HG23" s="52">
        <v>6.9065990946089797E-3</v>
      </c>
      <c r="HI23" s="51">
        <v>47116</v>
      </c>
      <c r="HJ23" s="52">
        <v>1.472398198144949E-2</v>
      </c>
      <c r="HL23" s="51">
        <v>44925</v>
      </c>
      <c r="HM23" s="52">
        <v>7.6813431669659708E-3</v>
      </c>
      <c r="IB23" s="51">
        <v>42947</v>
      </c>
      <c r="IC23" s="52">
        <v>7.6111817736659315E-3</v>
      </c>
      <c r="IE23" s="51">
        <f ca="1"/>
        <v>43553</v>
      </c>
      <c r="IF23" s="52">
        <f ca="1"/>
        <v>4.8580304421803611E-3</v>
      </c>
      <c r="IH23" s="51">
        <v>43829</v>
      </c>
      <c r="II23" s="52">
        <v>6.9120789212403985E-3</v>
      </c>
      <c r="IK23" s="51">
        <v>47116</v>
      </c>
      <c r="IL23" s="52">
        <v>1.4816554323484799E-2</v>
      </c>
      <c r="IN23" s="51">
        <v>44925</v>
      </c>
      <c r="IO23" s="52">
        <v>7.7120817946659337E-3</v>
      </c>
    </row>
    <row r="24" spans="3:255" ht="14.45" x14ac:dyDescent="0.3">
      <c r="C24" s="46" t="s">
        <v>248</v>
      </c>
      <c r="D24" s="46" t="s">
        <v>121</v>
      </c>
      <c r="E24" s="46" t="s">
        <v>2139</v>
      </c>
      <c r="F24" s="47" t="s">
        <v>2140</v>
      </c>
      <c r="G24" s="47">
        <v>42734</v>
      </c>
      <c r="H24" s="47">
        <v>43007</v>
      </c>
      <c r="I24" s="48">
        <v>0.22173999999999999</v>
      </c>
      <c r="J24" s="48">
        <v>0.23225999999999999</v>
      </c>
      <c r="K24" s="46" t="s">
        <v>124</v>
      </c>
      <c r="L24" s="49">
        <f t="shared" si="0"/>
        <v>2.2699999999999999E-3</v>
      </c>
      <c r="N24" s="50" t="s">
        <v>353</v>
      </c>
      <c r="O24" s="51">
        <f>IFERROR(IF(RIGHT(N24, 1) = "D", WORKDAY($B$3, INT(LEFT(N24, LEN(N24)-1))),
                     IF(RIGHT(N24, 1) = "W",Business_Day($B$3 + 7 * INT(LEFT(N24, LEN(N24)-1)), "modified_following"),
                     IF(RIGHT(N24, 1) = "M",Business_Day(EDATE($B$3,  INT(LEFT(N24, LEN(N24)-1))), "modified_following"),
                     IF(RIGHT(N24, 1) = "Y",Business_Day(EDATE($B$3,  12 * INT(LEFT(N24, LEN(N24)-1))), "modified_following"),IF(RIGHT(N24, 1) = "Q",Business_Day(EDATE($B$3,  3*INT(LEFT(N24, LEN(N24)-1))), "modified_following"),
                    Business_Day(EDATE($B$3,  12 * INT(LEFT(N24, FIND("Y", N24)-1)) + INT(RIGHT(N24, LEN(N24) - FIND("Y", N24)))), "modified_following") ))))), "")</f>
        <v>42977</v>
      </c>
      <c r="P24" s="50" t="s">
        <v>2141</v>
      </c>
      <c r="Q24" s="50" t="s">
        <v>2142</v>
      </c>
      <c r="R24" s="46">
        <f>_xll.BDH(P24,$B$4,$B$3,$B$3)</f>
        <v>0.22348000000000001</v>
      </c>
      <c r="S24" s="46">
        <f>_xll.BDH(Q24,$B$4,$B$3,$B$3)</f>
        <v>0.99851500000000004</v>
      </c>
      <c r="T24" s="52">
        <f>DF_ZC2(Date!$E$3,O24,S24,"Taux actuariels","actual/actual")</f>
        <v>2.2347569379870258E-3</v>
      </c>
      <c r="V24" s="46" t="s">
        <v>348</v>
      </c>
      <c r="W24" s="46" t="s">
        <v>121</v>
      </c>
      <c r="X24" s="46" t="s">
        <v>301</v>
      </c>
      <c r="Y24" s="47" t="s">
        <v>302</v>
      </c>
      <c r="Z24" s="47">
        <v>42734</v>
      </c>
      <c r="AA24" s="47">
        <v>44195</v>
      </c>
      <c r="AB24" s="48">
        <v>0.53549999999999998</v>
      </c>
      <c r="AC24" s="48">
        <v>0.59550000000000003</v>
      </c>
      <c r="AD24" s="46" t="s">
        <v>98</v>
      </c>
      <c r="AE24" s="49">
        <f t="shared" si="1"/>
        <v>5.6550000000000003E-3</v>
      </c>
      <c r="AF24" s="51">
        <f>date_convention(EDATE($B$3,'Swap Rates'!T14*12),$EL$9)</f>
        <v>44560</v>
      </c>
      <c r="AG24" s="61">
        <v>6.6416318751481686E-3</v>
      </c>
      <c r="AI24" s="50" t="s">
        <v>353</v>
      </c>
      <c r="AJ24" s="51">
        <f>IFERROR(IF(RIGHT(AI24, 1) = "D", WORKDAY($B$3, INT(LEFT(AI24, LEN(AI24)-1))),
                     IF(RIGHT(AI24, 1) = "W",Business_Day($B$3 + 7 * INT(LEFT(AI24, LEN(AI24)-1)), "modified_following"),
                     IF(RIGHT(AI24, 1) = "M",Business_Day(EDATE($B$3,  INT(LEFT(AI24, LEN(AI24)-1))), "modified_following"),
                     IF(RIGHT(AI24, 1) = "Y",Business_Day(EDATE($B$3,  12 * INT(LEFT(AI24, LEN(AI24)-1))), "modified_following"),IF(RIGHT(AI24, 1) = "Q",Business_Day(EDATE($B$3,  3*INT(LEFT(AI24, LEN(AI24)-1))), "modified_following"),
                    Business_Day(EDATE($B$3,  12 * INT(LEFT(AI24, FIND("Y", AI24)-1)) + INT(RIGHT(AI24, LEN(AI24) - FIND("Y", AI24)))), "modified_following") ))))), "")</f>
        <v>42977</v>
      </c>
      <c r="AK24" s="50" t="s">
        <v>2143</v>
      </c>
      <c r="AL24" s="50" t="s">
        <v>2144</v>
      </c>
      <c r="AM24" s="46">
        <f>_xll.BDH(AK24,$B$4,$B$3,$B$3)</f>
        <v>0.27904000000000001</v>
      </c>
      <c r="AN24" s="46">
        <f>_xll.BDH(AL24,$B$4,$B$3,$B$3)</f>
        <v>0.99814499999999995</v>
      </c>
      <c r="AO24" s="52">
        <f>DF_ZC2(Date!$E$3,AJ24,AN24,"Taux actuariels","actual/actual")</f>
        <v>2.7928598856667985E-3</v>
      </c>
      <c r="AP24" s="50">
        <v>3</v>
      </c>
      <c r="AQ24" s="46" t="s">
        <v>325</v>
      </c>
      <c r="AR24" s="46" t="s">
        <v>121</v>
      </c>
      <c r="AS24" s="46" t="s">
        <v>2145</v>
      </c>
      <c r="AT24" s="47" t="s">
        <v>2146</v>
      </c>
      <c r="AU24" s="47">
        <v>42734</v>
      </c>
      <c r="AV24" s="47">
        <v>43829</v>
      </c>
      <c r="AW24" s="48">
        <v>0.54820000000000002</v>
      </c>
      <c r="AX24" s="48">
        <v>0.56759999999999999</v>
      </c>
      <c r="AY24" s="46" t="s">
        <v>124</v>
      </c>
      <c r="AZ24" s="49">
        <f t="shared" si="4"/>
        <v>5.5790000000000006E-3</v>
      </c>
      <c r="BA24" s="49">
        <f t="shared" si="5"/>
        <v>5.5790000000000006E-3</v>
      </c>
      <c r="BD24" s="50" t="s">
        <v>353</v>
      </c>
      <c r="BE24" s="51">
        <f>IFERROR(IF(RIGHT(BD24, 1) = "D", WORKDAY($B$3, INT(LEFT(BD24, LEN(BD24)-1))),
                     IF(RIGHT(BD24, 1) = "W",Business_Day($B$3 + 7 * INT(LEFT(BD24, LEN(BD24)-1)), "modified_following"),
                     IF(RIGHT(BD24, 1) = "M",Business_Day(EDATE($B$3,  INT(LEFT(BD24, LEN(BD24)-1))), "modified_following"),
                     IF(RIGHT(BD24, 1) = "Y",Business_Day(EDATE($B$3,  12 * INT(LEFT(BD24, LEN(BD24)-1))), "modified_following"),IF(RIGHT(BD24, 1) = "Q",Business_Day(EDATE($B$3,  3*INT(LEFT(BD24, LEN(BD24)-1))), "modified_following"),
                    Business_Day(EDATE($B$3,  12 * INT(LEFT(BD24, FIND("Y", BD24)-1)) + INT(RIGHT(BD24, LEN(BD24) - FIND("Y", BD24)))), "modified_following") ))))), "")</f>
        <v>42977</v>
      </c>
      <c r="BF24" s="50" t="s">
        <v>2147</v>
      </c>
      <c r="BG24" s="50" t="s">
        <v>2148</v>
      </c>
      <c r="BH24" s="46">
        <f>_xll.BDH(BF24,$B$4,$B$3,$B$3)</f>
        <v>0.3921</v>
      </c>
      <c r="BI24" s="46">
        <f>_xll.BDH(BG24,$B$4,$B$3,$B$3)</f>
        <v>0.997394</v>
      </c>
      <c r="BJ24" s="52">
        <f>DF_ZC2(Date!$E$3,BE24,BI24,"Taux actuariels","actual/actual")</f>
        <v>3.9272510931180893E-3</v>
      </c>
      <c r="BK24">
        <v>4</v>
      </c>
      <c r="BL24" s="46" t="s">
        <v>348</v>
      </c>
      <c r="BM24" s="46" t="s">
        <v>121</v>
      </c>
      <c r="BN24" s="46" t="s">
        <v>2149</v>
      </c>
      <c r="BO24" s="47" t="s">
        <v>2150</v>
      </c>
      <c r="BP24" s="47">
        <v>42734</v>
      </c>
      <c r="BQ24" s="47">
        <v>44195</v>
      </c>
      <c r="BR24" s="48">
        <v>0.77041000000000004</v>
      </c>
      <c r="BS24" s="48">
        <v>0.78359000000000001</v>
      </c>
      <c r="BT24" s="46" t="s">
        <v>124</v>
      </c>
      <c r="BU24" s="49">
        <f t="shared" si="6"/>
        <v>7.77E-3</v>
      </c>
      <c r="BV24" s="53">
        <f t="shared" si="7"/>
        <v>7.77E-3</v>
      </c>
      <c r="BX24" s="50" t="s">
        <v>353</v>
      </c>
      <c r="BY24" s="51">
        <f>IFERROR(IF(RIGHT(BX24, 1) = "D", WORKDAY($B$3, INT(LEFT(BX24, LEN(BX24)-1))),
                     IF(RIGHT(BX24, 1) = "W",Business_Day($B$3 + 7 * INT(LEFT(BX24, LEN(BX24)-1)), "modified_following"),
                     IF(RIGHT(BX24, 1) = "M",Business_Day(EDATE($B$3,  INT(LEFT(BX24, LEN(BX24)-1))), "modified_following"),
                     IF(RIGHT(BX24, 1) = "Y",Business_Day(EDATE($B$3,  12 * INT(LEFT(BX24, LEN(BX24)-1))), "modified_following"),IF(RIGHT(BX24, 1) = "Q",Business_Day(EDATE($B$3,  3*INT(LEFT(BX24, LEN(BX24)-1))), "modified_following"),
                    Business_Day(EDATE($B$3,  12 * INT(LEFT(BX24, FIND("Y", BX24)-1)) + INT(RIGHT(BX24, LEN(BX24) - FIND("Y", BX24)))), "modified_following") ))))), "")</f>
        <v>42977</v>
      </c>
      <c r="BZ24" s="50" t="s">
        <v>2151</v>
      </c>
      <c r="CA24" s="50" t="s">
        <v>2152</v>
      </c>
      <c r="CB24" s="46">
        <f>_xll.BDH(BZ24,$B$4,$B$3,$B$3)</f>
        <v>0.5383</v>
      </c>
      <c r="CC24" s="46">
        <f>_xll.BDH(CA24,$B$4,$B$3,$B$3)</f>
        <v>0.99642799999999998</v>
      </c>
      <c r="CD24" s="52">
        <f>DF_ZC2(Date!$E$3,BY24,CC24,"Taux actuariels","actual/actual")</f>
        <v>5.3895477003065295E-3</v>
      </c>
      <c r="CF24" s="46" t="s">
        <v>394</v>
      </c>
      <c r="CG24" s="46" t="s">
        <v>121</v>
      </c>
      <c r="CH24" s="46" t="s">
        <v>301</v>
      </c>
      <c r="CI24" s="47" t="s">
        <v>302</v>
      </c>
      <c r="CJ24" s="47">
        <v>42734</v>
      </c>
      <c r="CK24" s="47">
        <v>44925</v>
      </c>
      <c r="CL24" s="48">
        <v>1.044</v>
      </c>
      <c r="CM24" s="48">
        <v>1.1739999999999999</v>
      </c>
      <c r="CN24" s="46" t="s">
        <v>98</v>
      </c>
      <c r="CO24" s="49">
        <f t="shared" si="8"/>
        <v>1.1089999999999999E-2</v>
      </c>
      <c r="CP24" s="61">
        <v>1.1155999999999999E-2</v>
      </c>
      <c r="CQ24" s="51">
        <f t="shared" si="11"/>
        <v>44925</v>
      </c>
      <c r="CR24" s="50" t="s">
        <v>353</v>
      </c>
      <c r="CS24" s="51">
        <f>IFERROR(IF(RIGHT(CR24, 1) = "D", WORKDAY($B$3, INT(LEFT(CR24, LEN(CR24)-1))),
                     IF(RIGHT(CR24, 1) = "W",Business_Day($B$3 + 7 * INT(LEFT(CR24, LEN(CR24)-1)), "modified_following"),
                     IF(RIGHT(CR24, 1) = "M",Business_Day(EDATE($B$3,  INT(LEFT(CR24, LEN(CR24)-1))), "modified_following"),
                     IF(RIGHT(CR24, 1) = "Y",Business_Day(EDATE($B$3,  12 * INT(LEFT(CR24, LEN(CR24)-1))), "modified_following"),IF(RIGHT(CR24, 1) = "Q",Business_Day(EDATE($B$3,  3*INT(LEFT(CR24, LEN(CR24)-1))), "modified_following"),
                    Business_Day(EDATE($B$3,  12 * INT(LEFT(CR24, FIND("Y", CR24)-1)) + INT(RIGHT(CR24, LEN(CR24) - FIND("Y", CR24)))), "modified_following") ))))), "")</f>
        <v>42977</v>
      </c>
      <c r="CT24" s="50" t="s">
        <v>2153</v>
      </c>
      <c r="CU24" s="50" t="s">
        <v>2154</v>
      </c>
      <c r="CV24" s="46">
        <f>_xll.BDH(CT24,$B$4,$B$3,$B$3)</f>
        <v>0.61460999999999999</v>
      </c>
      <c r="CW24" s="46">
        <f>_xll.BDH(CU24,$B$4,$B$3,$B$3)</f>
        <v>0.99592499999999995</v>
      </c>
      <c r="CX24" s="52">
        <f>DF_ZC2(Date!$E$3,CS24,CW24,"Taux actuariels","actual/actual")</f>
        <v>6.1523765880482362E-3</v>
      </c>
      <c r="CZ24" s="51">
        <f ca="1"/>
        <v>43829</v>
      </c>
      <c r="DA24" s="53">
        <f ca="1"/>
        <v>5.5948681836282856E-3</v>
      </c>
      <c r="DC24" s="51">
        <v>44195</v>
      </c>
      <c r="DD24" s="53">
        <v>7.7942115905576016E-3</v>
      </c>
      <c r="DF24" s="51">
        <v>48212</v>
      </c>
      <c r="DG24" s="53">
        <v>1.5468101154776112E-2</v>
      </c>
      <c r="DI24" s="51">
        <v>45289</v>
      </c>
      <c r="DJ24" s="53">
        <v>8.5964100490505766E-3</v>
      </c>
      <c r="DN24" s="51">
        <f ca="1"/>
        <v>43829</v>
      </c>
      <c r="DO24" s="53">
        <f ca="1"/>
        <v>5.5993840026224125E-3</v>
      </c>
      <c r="DQ24" s="51">
        <v>44195</v>
      </c>
      <c r="DR24" s="53">
        <v>7.8019973853931893E-3</v>
      </c>
      <c r="DT24" s="51">
        <v>44925</v>
      </c>
      <c r="DU24" s="53">
        <v>1.1160402496653662E-2</v>
      </c>
      <c r="DW24" s="51">
        <v>45289</v>
      </c>
      <c r="DX24" s="53">
        <v>8.6206742755284838E-3</v>
      </c>
      <c r="DZ24" s="51">
        <f ca="1"/>
        <v>43829</v>
      </c>
      <c r="EA24" s="53">
        <f ca="1"/>
        <v>5.5976806609334337E-3</v>
      </c>
      <c r="EC24" s="51">
        <v>44195</v>
      </c>
      <c r="ED24" s="53">
        <v>7.7993343669900995E-3</v>
      </c>
      <c r="EJ24" s="30">
        <f>EJ21</f>
        <v>42734</v>
      </c>
      <c r="EK24" s="31" t="s">
        <v>38</v>
      </c>
      <c r="EL24" s="31" t="s">
        <v>39</v>
      </c>
      <c r="EM24" s="32" t="s">
        <v>40</v>
      </c>
      <c r="EN24" s="31" t="s">
        <v>41</v>
      </c>
      <c r="EO24" s="31" t="s">
        <v>58</v>
      </c>
      <c r="EP24" s="37" t="str">
        <f>EP12</f>
        <v>Taux actuariels</v>
      </c>
      <c r="EQ24" s="38" t="str">
        <f>EQ12</f>
        <v>actual/365</v>
      </c>
      <c r="ER24" s="33" t="str">
        <f>ER12</f>
        <v>Semi</v>
      </c>
      <c r="ES24" s="31" t="s">
        <v>1946</v>
      </c>
      <c r="EV24" s="51">
        <v>42977</v>
      </c>
      <c r="EW24" s="52">
        <v>-1.3596118853195227E-3</v>
      </c>
      <c r="EX24">
        <f>interpol_lin_excel($O$13:$O$104,$T$13:$T$104,EV24)</f>
        <v>2.2347569379870258E-3</v>
      </c>
      <c r="EY24" s="51">
        <f ca="1"/>
        <v>43829</v>
      </c>
      <c r="EZ24" s="52">
        <f ca="1"/>
        <v>5.5921330993864279E-3</v>
      </c>
      <c r="FB24" s="51">
        <v>44195</v>
      </c>
      <c r="FC24" s="52">
        <v>7.7897615686836506E-3</v>
      </c>
      <c r="FE24" s="51">
        <v>48212</v>
      </c>
      <c r="FF24" s="52">
        <v>1.5423040632192955E-2</v>
      </c>
      <c r="FH24" s="51">
        <v>45289</v>
      </c>
      <c r="FI24" s="52">
        <v>8.5830094583361025E-3</v>
      </c>
      <c r="FX24" s="51">
        <v>42977</v>
      </c>
      <c r="FY24" s="52">
        <v>6.5355975226815133E-3</v>
      </c>
      <c r="FZ24">
        <f>interpol_lin_excel($O$13:$O$104,$T$13:$T$104,FX24)</f>
        <v>2.2347569379870258E-3</v>
      </c>
      <c r="GA24" s="51">
        <f ca="1"/>
        <v>43829</v>
      </c>
      <c r="GB24" s="52">
        <f ca="1"/>
        <v>5.5997310520544546E-3</v>
      </c>
      <c r="GD24" s="51">
        <v>44195</v>
      </c>
      <c r="GE24" s="52">
        <v>7.8032109192195595E-3</v>
      </c>
      <c r="GG24" s="51">
        <v>44925</v>
      </c>
      <c r="GH24" s="52">
        <v>1.1236025842229833E-2</v>
      </c>
      <c r="GJ24" s="51">
        <v>45289</v>
      </c>
      <c r="GK24" s="52">
        <v>8.6289030333594665E-3</v>
      </c>
      <c r="GZ24" s="51">
        <v>42977</v>
      </c>
      <c r="HA24" s="52">
        <v>1.8651037742154486E-3</v>
      </c>
      <c r="HC24" s="51">
        <f ca="1"/>
        <v>43829</v>
      </c>
      <c r="HD24" s="52">
        <f ca="1"/>
        <v>5.5960825060022363E-3</v>
      </c>
      <c r="HF24" s="51">
        <v>44195</v>
      </c>
      <c r="HG24" s="52">
        <v>7.7968750143642971E-3</v>
      </c>
      <c r="HI24" s="51">
        <v>48212</v>
      </c>
      <c r="HJ24" s="52">
        <v>1.5490579826716309E-2</v>
      </c>
      <c r="HL24" s="51">
        <v>45289</v>
      </c>
      <c r="HM24" s="52">
        <v>8.6074733292502755E-3</v>
      </c>
      <c r="IB24" s="51">
        <v>42977</v>
      </c>
      <c r="IC24" s="52">
        <v>7.8795327246021785E-3</v>
      </c>
      <c r="IE24" s="51">
        <f ca="1"/>
        <v>43829</v>
      </c>
      <c r="IF24" s="52">
        <f ca="1"/>
        <v>5.6025692357238605E-3</v>
      </c>
      <c r="IH24" s="51">
        <v>44195</v>
      </c>
      <c r="II24" s="52">
        <v>7.8087998379091613E-3</v>
      </c>
      <c r="IK24" s="51">
        <v>48212</v>
      </c>
      <c r="IL24" s="52">
        <v>1.558778451269748E-2</v>
      </c>
      <c r="IN24" s="51">
        <v>45289</v>
      </c>
      <c r="IO24" s="52">
        <v>8.6494964401507834E-3</v>
      </c>
    </row>
    <row r="25" spans="3:255" ht="18" x14ac:dyDescent="0.35">
      <c r="C25" s="46" t="s">
        <v>310</v>
      </c>
      <c r="D25" s="46" t="s">
        <v>121</v>
      </c>
      <c r="E25" s="46" t="s">
        <v>2155</v>
      </c>
      <c r="F25" s="47" t="s">
        <v>2156</v>
      </c>
      <c r="G25" s="47">
        <v>42734</v>
      </c>
      <c r="H25" s="47">
        <v>43038</v>
      </c>
      <c r="I25" s="48">
        <v>0.21701000000000001</v>
      </c>
      <c r="J25" s="48">
        <v>0.23499</v>
      </c>
      <c r="K25" s="46" t="s">
        <v>124</v>
      </c>
      <c r="L25" s="49">
        <f t="shared" si="0"/>
        <v>2.2599999999999999E-3</v>
      </c>
      <c r="N25" s="50" t="s">
        <v>376</v>
      </c>
      <c r="O25" s="51">
        <f>IFERROR(IF(RIGHT(N25, 1) = "D", WORKDAY($B$3, INT(LEFT(N25, LEN(N25)-1))),
                     IF(RIGHT(N25, 1) = "W",Business_Day($B$3 + 7 * INT(LEFT(N25, LEN(N25)-1)), "modified_following"),
                     IF(RIGHT(N25, 1) = "M",Business_Day(EDATE($B$3,  INT(LEFT(N25, LEN(N25)-1))), "modified_following"),
                     IF(RIGHT(N25, 1) = "Y",Business_Day(EDATE($B$3,  12 * INT(LEFT(N25, LEN(N25)-1))), "modified_following"),IF(RIGHT(N25, 1) = "Q",Business_Day(EDATE($B$3,  3*INT(LEFT(N25, LEN(N25)-1))), "modified_following"),
                    Business_Day(EDATE($B$3,  12 * INT(LEFT(N25, FIND("Y", N25)-1)) + INT(RIGHT(N25, LEN(N25) - FIND("Y", N25)))), "modified_following") ))))), "")</f>
        <v>43007</v>
      </c>
      <c r="P25" s="50" t="s">
        <v>2157</v>
      </c>
      <c r="Q25" s="50" t="s">
        <v>2158</v>
      </c>
      <c r="R25" s="46">
        <f>_xll.BDH(P25,$B$4,$B$3,$B$3)</f>
        <v>0.22706999999999999</v>
      </c>
      <c r="S25" s="46">
        <f>_xll.BDH(Q25,$B$4,$B$3,$B$3)</f>
        <v>0.998305</v>
      </c>
      <c r="T25" s="52">
        <f>DF_ZC2(Date!$E$3,O25,S25,"Taux actuariels","actual/actual")</f>
        <v>2.2707512363051574E-3</v>
      </c>
      <c r="V25" s="46" t="s">
        <v>371</v>
      </c>
      <c r="W25" s="46" t="s">
        <v>121</v>
      </c>
      <c r="X25" s="46" t="s">
        <v>301</v>
      </c>
      <c r="Y25" s="47" t="s">
        <v>302</v>
      </c>
      <c r="Z25" s="47">
        <v>42734</v>
      </c>
      <c r="AA25" s="47">
        <v>44560</v>
      </c>
      <c r="AB25" s="48">
        <v>0.67600000000000005</v>
      </c>
      <c r="AC25" s="48">
        <v>0.64800000000000002</v>
      </c>
      <c r="AD25" s="46" t="s">
        <v>98</v>
      </c>
      <c r="AE25" s="49">
        <f t="shared" si="1"/>
        <v>6.62E-3</v>
      </c>
      <c r="AF25" s="51">
        <f>date_convention(EDATE($B$3,'Swap Rates'!T15*12),$EL$9)</f>
        <v>44925</v>
      </c>
      <c r="AG25" s="61">
        <v>7.6145843871390983E-3</v>
      </c>
      <c r="AI25" s="50" t="s">
        <v>376</v>
      </c>
      <c r="AJ25" s="51">
        <f>IFERROR(IF(RIGHT(AI25, 1) = "D", WORKDAY($B$3, INT(LEFT(AI25, LEN(AI25)-1))),
                     IF(RIGHT(AI25, 1) = "W",Business_Day($B$3 + 7 * INT(LEFT(AI25, LEN(AI25)-1)), "modified_following"),
                     IF(RIGHT(AI25, 1) = "M",Business_Day(EDATE($B$3,  INT(LEFT(AI25, LEN(AI25)-1))), "modified_following"),
                     IF(RIGHT(AI25, 1) = "Y",Business_Day(EDATE($B$3,  12 * INT(LEFT(AI25, LEN(AI25)-1))), "modified_following"),IF(RIGHT(AI25, 1) = "Q",Business_Day(EDATE($B$3,  3*INT(LEFT(AI25, LEN(AI25)-1))), "modified_following"),
                    Business_Day(EDATE($B$3,  12 * INT(LEFT(AI25, FIND("Y", AI25)-1)) + INT(RIGHT(AI25, LEN(AI25) - FIND("Y", AI25)))), "modified_following") ))))), "")</f>
        <v>43007</v>
      </c>
      <c r="AK25" s="50" t="s">
        <v>2159</v>
      </c>
      <c r="AL25" s="50" t="s">
        <v>2160</v>
      </c>
      <c r="AM25" s="46">
        <f>_xll.BDH(AK25,$B$4,$B$3,$B$3)</f>
        <v>0.2823</v>
      </c>
      <c r="AN25" s="46">
        <f>_xll.BDH(AL25,$B$4,$B$3,$B$3)</f>
        <v>0.997892</v>
      </c>
      <c r="AO25" s="52">
        <f>DF_ZC2(Date!$E$3,AJ25,AN25,"Taux actuariels","actual/actual")</f>
        <v>2.8254034655599281E-3</v>
      </c>
      <c r="AP25" s="50">
        <v>4</v>
      </c>
      <c r="AQ25" s="46" t="s">
        <v>348</v>
      </c>
      <c r="AR25" s="46" t="s">
        <v>121</v>
      </c>
      <c r="AS25" s="46" t="s">
        <v>2161</v>
      </c>
      <c r="AT25" s="47" t="s">
        <v>2162</v>
      </c>
      <c r="AU25" s="47">
        <v>42734</v>
      </c>
      <c r="AV25" s="47">
        <v>44195</v>
      </c>
      <c r="AW25" s="48">
        <v>0.64180000000000004</v>
      </c>
      <c r="AX25" s="48">
        <v>0.65859999999999996</v>
      </c>
      <c r="AY25" s="46" t="s">
        <v>124</v>
      </c>
      <c r="AZ25" s="49">
        <f t="shared" si="4"/>
        <v>6.502E-3</v>
      </c>
      <c r="BA25" s="49">
        <f t="shared" si="5"/>
        <v>6.502E-3</v>
      </c>
      <c r="BD25" s="50" t="s">
        <v>376</v>
      </c>
      <c r="BE25" s="51">
        <f>IFERROR(IF(RIGHT(BD25, 1) = "D", WORKDAY($B$3, INT(LEFT(BD25, LEN(BD25)-1))),
                     IF(RIGHT(BD25, 1) = "W",Business_Day($B$3 + 7 * INT(LEFT(BD25, LEN(BD25)-1)), "modified_following"),
                     IF(RIGHT(BD25, 1) = "M",Business_Day(EDATE($B$3,  INT(LEFT(BD25, LEN(BD25)-1))), "modified_following"),
                     IF(RIGHT(BD25, 1) = "Y",Business_Day(EDATE($B$3,  12 * INT(LEFT(BD25, LEN(BD25)-1))), "modified_following"),IF(RIGHT(BD25, 1) = "Q",Business_Day(EDATE($B$3,  3*INT(LEFT(BD25, LEN(BD25)-1))), "modified_following"),
                    Business_Day(EDATE($B$3,  12 * INT(LEFT(BD25, FIND("Y", BD25)-1)) + INT(RIGHT(BD25, LEN(BD25) - FIND("Y", BD25)))), "modified_following") ))))), "")</f>
        <v>43007</v>
      </c>
      <c r="BF25" s="50" t="s">
        <v>2163</v>
      </c>
      <c r="BG25" s="50" t="s">
        <v>2164</v>
      </c>
      <c r="BH25" s="46">
        <f>_xll.BDH(BF25,$B$4,$B$3,$B$3)</f>
        <v>0.39606999999999998</v>
      </c>
      <c r="BI25" s="46">
        <f>_xll.BDH(BG25,$B$4,$B$3,$B$3)</f>
        <v>0.99704400000000004</v>
      </c>
      <c r="BJ25" s="52">
        <f>DF_ZC2(Date!$E$3,BE25,BI25,"Taux actuariels","actual/actual")</f>
        <v>3.965936826185068E-3</v>
      </c>
      <c r="BK25">
        <v>5</v>
      </c>
      <c r="BL25" s="46" t="s">
        <v>371</v>
      </c>
      <c r="BM25" s="46" t="s">
        <v>121</v>
      </c>
      <c r="BN25" s="46" t="s">
        <v>2165</v>
      </c>
      <c r="BO25" s="47" t="s">
        <v>2166</v>
      </c>
      <c r="BP25" s="47">
        <v>42734</v>
      </c>
      <c r="BQ25" s="47">
        <v>44560</v>
      </c>
      <c r="BR25" s="48">
        <v>0.85967000000000005</v>
      </c>
      <c r="BS25" s="48">
        <v>0.87233000000000005</v>
      </c>
      <c r="BT25" s="46" t="s">
        <v>124</v>
      </c>
      <c r="BU25" s="49">
        <f t="shared" si="6"/>
        <v>8.660000000000001E-3</v>
      </c>
      <c r="BV25" s="53">
        <f t="shared" si="7"/>
        <v>8.660000000000001E-3</v>
      </c>
      <c r="BX25" s="50" t="s">
        <v>376</v>
      </c>
      <c r="BY25" s="51">
        <f>IFERROR(IF(RIGHT(BX25, 1) = "D", WORKDAY($B$3, INT(LEFT(BX25, LEN(BX25)-1))),
                     IF(RIGHT(BX25, 1) = "W",Business_Day($B$3 + 7 * INT(LEFT(BX25, LEN(BX25)-1)), "modified_following"),
                     IF(RIGHT(BX25, 1) = "M",Business_Day(EDATE($B$3,  INT(LEFT(BX25, LEN(BX25)-1))), "modified_following"),
                     IF(RIGHT(BX25, 1) = "Y",Business_Day(EDATE($B$3,  12 * INT(LEFT(BX25, LEN(BX25)-1))), "modified_following"),IF(RIGHT(BX25, 1) = "Q",Business_Day(EDATE($B$3,  3*INT(LEFT(BX25, LEN(BX25)-1))), "modified_following"),
                    Business_Day(EDATE($B$3,  12 * INT(LEFT(BX25, FIND("Y", BX25)-1)) + INT(RIGHT(BX25, LEN(BX25) - FIND("Y", BX25)))), "modified_following") ))))), "")</f>
        <v>43007</v>
      </c>
      <c r="BZ25" s="50" t="s">
        <v>2167</v>
      </c>
      <c r="CA25" s="50" t="s">
        <v>2168</v>
      </c>
      <c r="CB25" s="46">
        <f>_xll.BDH(BZ25,$B$4,$B$3,$B$3)</f>
        <v>0.53512000000000004</v>
      </c>
      <c r="CC25" s="46">
        <f>_xll.BDH(CA25,$B$4,$B$3,$B$3)</f>
        <v>0.99601099999999998</v>
      </c>
      <c r="CD25" s="52">
        <f>DF_ZC2(Date!$E$3,BY25,CC25,"Taux actuariels","actual/actual")</f>
        <v>5.358355864585107E-3</v>
      </c>
      <c r="CF25" s="46" t="s">
        <v>415</v>
      </c>
      <c r="CG25" s="46" t="s">
        <v>121</v>
      </c>
      <c r="CH25" s="46" t="s">
        <v>301</v>
      </c>
      <c r="CI25" s="47" t="s">
        <v>302</v>
      </c>
      <c r="CJ25" s="47">
        <v>42734</v>
      </c>
      <c r="CK25" s="47">
        <v>45289</v>
      </c>
      <c r="CL25" s="48">
        <v>1.12486</v>
      </c>
      <c r="CM25" s="48">
        <v>1.25854</v>
      </c>
      <c r="CN25" s="46" t="s">
        <v>98</v>
      </c>
      <c r="CO25" s="49">
        <f t="shared" si="8"/>
        <v>1.1917000000000001E-2</v>
      </c>
      <c r="CP25" s="61">
        <v>1.1917000000000001E-2</v>
      </c>
      <c r="CQ25" s="51">
        <f t="shared" si="11"/>
        <v>45289</v>
      </c>
      <c r="CR25" s="50" t="s">
        <v>376</v>
      </c>
      <c r="CS25" s="51">
        <f>IFERROR(IF(RIGHT(CR25, 1) = "D", WORKDAY($B$3, INT(LEFT(CR25, LEN(CR25)-1))),
                     IF(RIGHT(CR25, 1) = "W",Business_Day($B$3 + 7 * INT(LEFT(CR25, LEN(CR25)-1)), "modified_following"),
                     IF(RIGHT(CR25, 1) = "M",Business_Day(EDATE($B$3,  INT(LEFT(CR25, LEN(CR25)-1))), "modified_following"),
                     IF(RIGHT(CR25, 1) = "Y",Business_Day(EDATE($B$3,  12 * INT(LEFT(CR25, LEN(CR25)-1))), "modified_following"),IF(RIGHT(CR25, 1) = "Q",Business_Day(EDATE($B$3,  3*INT(LEFT(CR25, LEN(CR25)-1))), "modified_following"),
                    Business_Day(EDATE($B$3,  12 * INT(LEFT(CR25, FIND("Y", CR25)-1)) + INT(RIGHT(CR25, LEN(CR25) - FIND("Y", CR25)))), "modified_following") ))))), "")</f>
        <v>43007</v>
      </c>
      <c r="CT25" s="50" t="s">
        <v>2169</v>
      </c>
      <c r="CU25" s="50" t="s">
        <v>2170</v>
      </c>
      <c r="CV25" s="46">
        <f>_xll.BDH(CT25,$B$4,$B$3,$B$3)</f>
        <v>0.65475000000000005</v>
      </c>
      <c r="CW25" s="46">
        <f>_xll.BDH(CU25,$B$4,$B$3,$B$3)</f>
        <v>0.99512699999999998</v>
      </c>
      <c r="CX25" s="52">
        <f>DF_ZC2(Date!$E$3,CS25,CW25,"Taux actuariels","actual/actual")</f>
        <v>6.5526149423558167E-3</v>
      </c>
      <c r="CZ25" s="51">
        <f ca="1"/>
        <v>44195</v>
      </c>
      <c r="DA25" s="53">
        <f ca="1"/>
        <v>6.5277967856502304E-3</v>
      </c>
      <c r="DC25" s="51">
        <v>44560</v>
      </c>
      <c r="DD25" s="53">
        <v>8.6971821547522418E-3</v>
      </c>
      <c r="DF25" s="51">
        <v>50039</v>
      </c>
      <c r="DG25" s="53">
        <v>1.5758613639392696E-2</v>
      </c>
      <c r="DI25" s="51">
        <v>45656</v>
      </c>
      <c r="DJ25" s="53">
        <v>9.431148036725203E-3</v>
      </c>
      <c r="DN25" s="51">
        <f ca="1"/>
        <v>44195</v>
      </c>
      <c r="DO25" s="53">
        <f ca="1"/>
        <v>6.5363711182688253E-3</v>
      </c>
      <c r="DQ25" s="51">
        <v>44560</v>
      </c>
      <c r="DR25" s="53">
        <v>8.7097770366733069E-3</v>
      </c>
      <c r="DT25" s="51">
        <v>45289</v>
      </c>
      <c r="DU25" s="53">
        <v>1.2016112367343594E-2</v>
      </c>
      <c r="DW25" s="51">
        <v>45656</v>
      </c>
      <c r="DX25" s="53">
        <v>9.4606588245477012E-3</v>
      </c>
      <c r="DZ25" s="51">
        <f ca="1"/>
        <v>44195</v>
      </c>
      <c r="EA25" s="53">
        <f ca="1"/>
        <v>6.5333459187548182E-3</v>
      </c>
      <c r="EC25" s="51">
        <v>44560</v>
      </c>
      <c r="ED25" s="53">
        <v>8.7056475487307678E-3</v>
      </c>
      <c r="EJ25" s="22" t="s">
        <v>2171</v>
      </c>
      <c r="EK25" s="6"/>
      <c r="EL25" s="6"/>
      <c r="EM25" s="6"/>
      <c r="EN25" s="6"/>
      <c r="EO25" s="6"/>
      <c r="EP25" s="6"/>
      <c r="EQ25" s="6"/>
      <c r="ER25" s="6"/>
      <c r="ES25" s="23"/>
      <c r="EV25" s="51">
        <v>43007</v>
      </c>
      <c r="EW25" s="52">
        <v>-1.4532842397679824E-3</v>
      </c>
      <c r="EX25">
        <f>interpol_lin_excel($O$13:$O$104,$T$13:$T$104,EV25)</f>
        <v>2.2707512363051574E-3</v>
      </c>
      <c r="EY25" s="51">
        <f ca="1"/>
        <v>44195</v>
      </c>
      <c r="EZ25" s="52">
        <f ca="1"/>
        <v>6.5228447885334884E-3</v>
      </c>
      <c r="FB25" s="51">
        <v>44560</v>
      </c>
      <c r="FC25" s="52">
        <v>8.6901792557859941E-3</v>
      </c>
      <c r="FE25" s="51">
        <v>50039</v>
      </c>
      <c r="FF25" s="52">
        <v>1.5711824138009964E-2</v>
      </c>
      <c r="FH25" s="51">
        <v>45656</v>
      </c>
      <c r="FI25" s="52">
        <v>9.4146616720586392E-3</v>
      </c>
      <c r="FX25" s="51">
        <v>43007</v>
      </c>
      <c r="FY25" s="52">
        <v>6.326871835884873E-3</v>
      </c>
      <c r="FZ25">
        <f>interpol_lin_excel($O$13:$O$104,$T$13:$T$104,FX25)</f>
        <v>2.2707512363051574E-3</v>
      </c>
      <c r="GA25" s="51">
        <f ca="1"/>
        <v>44195</v>
      </c>
      <c r="GB25" s="52">
        <f ca="1"/>
        <v>6.5375187004037506E-3</v>
      </c>
      <c r="GD25" s="51">
        <v>44560</v>
      </c>
      <c r="GE25" s="52">
        <v>8.7123845619320201E-3</v>
      </c>
      <c r="GG25" s="51">
        <v>45289</v>
      </c>
      <c r="GH25" s="52">
        <v>1.2026567792075091E-2</v>
      </c>
      <c r="GJ25" s="51">
        <v>45656</v>
      </c>
      <c r="GK25" s="52">
        <v>9.472688957646639E-3</v>
      </c>
      <c r="GZ25" s="51">
        <v>43007</v>
      </c>
      <c r="HA25" s="52">
        <v>1.7533422741717875E-3</v>
      </c>
      <c r="HC25" s="51">
        <f ca="1"/>
        <v>44195</v>
      </c>
      <c r="HD25" s="52">
        <f ca="1"/>
        <v>6.5305717940545805E-3</v>
      </c>
      <c r="HF25" s="51">
        <v>44560</v>
      </c>
      <c r="HG25" s="52">
        <v>8.7021267836236305E-3</v>
      </c>
      <c r="HI25" s="51">
        <v>50039</v>
      </c>
      <c r="HJ25" s="52">
        <v>1.5774731553624296E-2</v>
      </c>
      <c r="HL25" s="51">
        <v>45656</v>
      </c>
      <c r="HM25" s="52">
        <v>9.4456520598863256E-3</v>
      </c>
      <c r="IB25" s="51">
        <v>43007</v>
      </c>
      <c r="IC25" s="52">
        <v>7.6892315197951699E-3</v>
      </c>
      <c r="IE25" s="51">
        <f ca="1"/>
        <v>44195</v>
      </c>
      <c r="IF25" s="52">
        <f ca="1"/>
        <v>6.5435035978947589E-3</v>
      </c>
      <c r="IH25" s="51">
        <v>44560</v>
      </c>
      <c r="II25" s="52">
        <v>8.7222451233889969E-3</v>
      </c>
      <c r="IK25" s="51">
        <v>50039</v>
      </c>
      <c r="IL25" s="52">
        <v>1.5857545823004287E-2</v>
      </c>
      <c r="IN25" s="51">
        <v>45656</v>
      </c>
      <c r="IO25" s="52">
        <v>9.4985737417793547E-3</v>
      </c>
    </row>
    <row r="26" spans="3:255" ht="14.45" x14ac:dyDescent="0.3">
      <c r="C26" s="46" t="s">
        <v>333</v>
      </c>
      <c r="D26" s="46" t="s">
        <v>121</v>
      </c>
      <c r="E26" s="46" t="s">
        <v>2172</v>
      </c>
      <c r="F26" s="47" t="s">
        <v>2173</v>
      </c>
      <c r="G26" s="47">
        <v>42734</v>
      </c>
      <c r="H26" s="47">
        <v>43069</v>
      </c>
      <c r="I26" s="48">
        <v>0.22281999999999999</v>
      </c>
      <c r="J26" s="48">
        <v>0.23318</v>
      </c>
      <c r="K26" s="46" t="s">
        <v>124</v>
      </c>
      <c r="L26" s="49">
        <f t="shared" si="0"/>
        <v>2.2799999999999999E-3</v>
      </c>
      <c r="N26" s="50" t="s">
        <v>399</v>
      </c>
      <c r="O26" s="51">
        <f>IFERROR(IF(RIGHT(N26, 1) = "D", WORKDAY($B$3, INT(LEFT(N26, LEN(N26)-1))),
                     IF(RIGHT(N26, 1) = "W",Business_Day($B$3 + 7 * INT(LEFT(N26, LEN(N26)-1)), "modified_following"),
                     IF(RIGHT(N26, 1) = "M",Business_Day(EDATE($B$3,  INT(LEFT(N26, LEN(N26)-1))), "modified_following"),
                     IF(RIGHT(N26, 1) = "Y",Business_Day(EDATE($B$3,  12 * INT(LEFT(N26, LEN(N26)-1))), "modified_following"),IF(RIGHT(N26, 1) = "Q",Business_Day(EDATE($B$3,  3*INT(LEFT(N26, LEN(N26)-1))), "modified_following"),
                    Business_Day(EDATE($B$3,  12 * INT(LEFT(N26, FIND("Y", N26)-1)) + INT(RIGHT(N26, LEN(N26) - FIND("Y", N26)))), "modified_following") ))))), "")</f>
        <v>43038</v>
      </c>
      <c r="P26" s="50" t="s">
        <v>2174</v>
      </c>
      <c r="Q26" s="50" t="s">
        <v>2175</v>
      </c>
      <c r="R26" s="46">
        <f>_xll.BDH(P26,$B$4,$B$3,$B$3)</f>
        <v>0.22603999999999999</v>
      </c>
      <c r="S26" s="46">
        <f>_xll.BDH(Q26,$B$4,$B$3,$B$3)</f>
        <v>0.99812100000000004</v>
      </c>
      <c r="T26" s="52">
        <f>DF_ZC2(Date!$E$3,O26,S26,"Taux actuariels","actual/actual")</f>
        <v>2.2607506324341387E-3</v>
      </c>
      <c r="V26" s="46" t="s">
        <v>394</v>
      </c>
      <c r="W26" s="46" t="s">
        <v>121</v>
      </c>
      <c r="X26" s="46" t="s">
        <v>301</v>
      </c>
      <c r="Y26" s="47" t="s">
        <v>302</v>
      </c>
      <c r="Z26" s="47">
        <v>42734</v>
      </c>
      <c r="AA26" s="47">
        <v>44925</v>
      </c>
      <c r="AB26" s="48">
        <v>0.74550000000000005</v>
      </c>
      <c r="AC26" s="48">
        <v>0.78049999999999997</v>
      </c>
      <c r="AD26" s="46" t="s">
        <v>98</v>
      </c>
      <c r="AE26" s="49">
        <f t="shared" si="1"/>
        <v>7.6300000000000005E-3</v>
      </c>
      <c r="AF26" s="51">
        <f>date_convention(EDATE($B$3,'Swap Rates'!T16*12),$EL$9)</f>
        <v>45289</v>
      </c>
      <c r="AG26" s="61">
        <v>8.5125404441291699E-3</v>
      </c>
      <c r="AI26" s="50" t="s">
        <v>399</v>
      </c>
      <c r="AJ26" s="51">
        <f>IFERROR(IF(RIGHT(AI26, 1) = "D", WORKDAY($B$3, INT(LEFT(AI26, LEN(AI26)-1))),
                     IF(RIGHT(AI26, 1) = "W",Business_Day($B$3 + 7 * INT(LEFT(AI26, LEN(AI26)-1)), "modified_following"),
                     IF(RIGHT(AI26, 1) = "M",Business_Day(EDATE($B$3,  INT(LEFT(AI26, LEN(AI26)-1))), "modified_following"),
                     IF(RIGHT(AI26, 1) = "Y",Business_Day(EDATE($B$3,  12 * INT(LEFT(AI26, LEN(AI26)-1))), "modified_following"),IF(RIGHT(AI26, 1) = "Q",Business_Day(EDATE($B$3,  3*INT(LEFT(AI26, LEN(AI26)-1))), "modified_following"),
                    Business_Day(EDATE($B$3,  12 * INT(LEFT(AI26, FIND("Y", AI26)-1)) + INT(RIGHT(AI26, LEN(AI26) - FIND("Y", AI26)))), "modified_following") ))))), "")</f>
        <v>43038</v>
      </c>
      <c r="AK26" s="50" t="s">
        <v>2176</v>
      </c>
      <c r="AL26" s="50" t="s">
        <v>2177</v>
      </c>
      <c r="AM26" s="46">
        <f>_xll.BDH(AK26,$B$4,$B$3,$B$3)</f>
        <v>0.28664000000000001</v>
      </c>
      <c r="AN26" s="46">
        <f>_xll.BDH(AL26,$B$4,$B$3,$B$3)</f>
        <v>0.99761699999999998</v>
      </c>
      <c r="AO26" s="52">
        <f>DF_ZC2(Date!$E$3,AJ26,AN26,"Taux actuariels","actual/actual")</f>
        <v>2.868740746722942E-3</v>
      </c>
      <c r="AP26" s="50">
        <v>5</v>
      </c>
      <c r="AQ26" s="46" t="s">
        <v>371</v>
      </c>
      <c r="AR26" s="46" t="s">
        <v>121</v>
      </c>
      <c r="AS26" s="46" t="s">
        <v>2178</v>
      </c>
      <c r="AT26" s="47" t="s">
        <v>2179</v>
      </c>
      <c r="AU26" s="47">
        <v>42734</v>
      </c>
      <c r="AV26" s="47">
        <v>44560</v>
      </c>
      <c r="AW26" s="48">
        <v>0.73970000000000002</v>
      </c>
      <c r="AX26" s="48">
        <v>0.75470000000000004</v>
      </c>
      <c r="AY26" s="46" t="s">
        <v>124</v>
      </c>
      <c r="AZ26" s="49">
        <f t="shared" si="4"/>
        <v>7.4720000000000012E-3</v>
      </c>
      <c r="BA26" s="49">
        <f t="shared" si="5"/>
        <v>7.4720000000000012E-3</v>
      </c>
      <c r="BD26" s="50" t="s">
        <v>399</v>
      </c>
      <c r="BE26" s="51">
        <f>IFERROR(IF(RIGHT(BD26, 1) = "D", WORKDAY($B$3, INT(LEFT(BD26, LEN(BD26)-1))),
                     IF(RIGHT(BD26, 1) = "W",Business_Day($B$3 + 7 * INT(LEFT(BD26, LEN(BD26)-1)), "modified_following"),
                     IF(RIGHT(BD26, 1) = "M",Business_Day(EDATE($B$3,  INT(LEFT(BD26, LEN(BD26)-1))), "modified_following"),
                     IF(RIGHT(BD26, 1) = "Y",Business_Day(EDATE($B$3,  12 * INT(LEFT(BD26, LEN(BD26)-1))), "modified_following"),IF(RIGHT(BD26, 1) = "Q",Business_Day(EDATE($B$3,  3*INT(LEFT(BD26, LEN(BD26)-1))), "modified_following"),
                    Business_Day(EDATE($B$3,  12 * INT(LEFT(BD26, FIND("Y", BD26)-1)) + INT(RIGHT(BD26, LEN(BD26) - FIND("Y", BD26)))), "modified_following") ))))), "")</f>
        <v>43038</v>
      </c>
      <c r="BF26" s="50" t="s">
        <v>2180</v>
      </c>
      <c r="BG26" s="50" t="s">
        <v>2181</v>
      </c>
      <c r="BH26" s="46">
        <f>_xll.BDH(BF26,$B$4,$B$3,$B$3)</f>
        <v>0.39978999999999998</v>
      </c>
      <c r="BI26" s="46">
        <f>_xll.BDH(BG26,$B$4,$B$3,$B$3)</f>
        <v>0.99667799999999995</v>
      </c>
      <c r="BJ26" s="52">
        <f>DF_ZC2(Date!$E$3,BE26,BI26,"Taux actuariels","actual/actual")</f>
        <v>4.0032889314536302E-3</v>
      </c>
      <c r="BK26">
        <v>6</v>
      </c>
      <c r="BL26" s="46" t="s">
        <v>394</v>
      </c>
      <c r="BM26" s="46" t="s">
        <v>121</v>
      </c>
      <c r="BN26" s="46" t="s">
        <v>2182</v>
      </c>
      <c r="BO26" s="47" t="s">
        <v>2183</v>
      </c>
      <c r="BP26" s="47">
        <v>42734</v>
      </c>
      <c r="BQ26" s="47">
        <v>44925</v>
      </c>
      <c r="BR26" s="48">
        <v>0.94588000000000005</v>
      </c>
      <c r="BS26" s="48">
        <v>0.95931999999999995</v>
      </c>
      <c r="BT26" s="46" t="s">
        <v>124</v>
      </c>
      <c r="BU26" s="49">
        <f t="shared" si="6"/>
        <v>9.5259999999999997E-3</v>
      </c>
      <c r="BV26" s="53">
        <f t="shared" si="7"/>
        <v>9.5259999999999997E-3</v>
      </c>
      <c r="BX26" s="50" t="s">
        <v>399</v>
      </c>
      <c r="BY26" s="51">
        <f>IFERROR(IF(RIGHT(BX26, 1) = "D", WORKDAY($B$3, INT(LEFT(BX26, LEN(BX26)-1))),
                     IF(RIGHT(BX26, 1) = "W",Business_Day($B$3 + 7 * INT(LEFT(BX26, LEN(BX26)-1)), "modified_following"),
                     IF(RIGHT(BX26, 1) = "M",Business_Day(EDATE($B$3,  INT(LEFT(BX26, LEN(BX26)-1))), "modified_following"),
                     IF(RIGHT(BX26, 1) = "Y",Business_Day(EDATE($B$3,  12 * INT(LEFT(BX26, LEN(BX26)-1))), "modified_following"),IF(RIGHT(BX26, 1) = "Q",Business_Day(EDATE($B$3,  3*INT(LEFT(BX26, LEN(BX26)-1))), "modified_following"),
                    Business_Day(EDATE($B$3,  12 * INT(LEFT(BX26, FIND("Y", BX26)-1)) + INT(RIGHT(BX26, LEN(BX26) - FIND("Y", BX26)))), "modified_following") ))))), "")</f>
        <v>43038</v>
      </c>
      <c r="BZ26" s="50" t="s">
        <v>2184</v>
      </c>
      <c r="CA26" s="50" t="s">
        <v>2185</v>
      </c>
      <c r="CB26" s="46">
        <f>_xll.BDH(BZ26,$B$4,$B$3,$B$3)</f>
        <v>0.54474999999999996</v>
      </c>
      <c r="CC26" s="46">
        <f>_xll.BDH(CA26,$B$4,$B$3,$B$3)</f>
        <v>0.995479</v>
      </c>
      <c r="CD26" s="52">
        <f>DF_ZC2(Date!$E$3,BY26,CC26,"Taux actuariels","actual/actual")</f>
        <v>5.4554064649130485E-3</v>
      </c>
      <c r="CF26" s="46" t="s">
        <v>436</v>
      </c>
      <c r="CG26" s="46" t="s">
        <v>121</v>
      </c>
      <c r="CH26" s="46" t="s">
        <v>301</v>
      </c>
      <c r="CI26" s="47" t="s">
        <v>302</v>
      </c>
      <c r="CJ26" s="47">
        <v>42734</v>
      </c>
      <c r="CK26" s="47">
        <v>45656</v>
      </c>
      <c r="CL26" s="48">
        <v>1.19093</v>
      </c>
      <c r="CM26" s="48">
        <v>1.3235699999999999</v>
      </c>
      <c r="CN26" s="46" t="s">
        <v>98</v>
      </c>
      <c r="CO26" s="49">
        <f t="shared" si="8"/>
        <v>1.25725E-2</v>
      </c>
      <c r="CP26" s="61">
        <v>1.25725E-2</v>
      </c>
      <c r="CQ26" s="51">
        <f t="shared" si="11"/>
        <v>45656</v>
      </c>
      <c r="CR26" s="50" t="s">
        <v>399</v>
      </c>
      <c r="CS26" s="51">
        <f>IFERROR(IF(RIGHT(CR26, 1) = "D", WORKDAY($B$3, INT(LEFT(CR26, LEN(CR26)-1))),
                     IF(RIGHT(CR26, 1) = "W",Business_Day($B$3 + 7 * INT(LEFT(CR26, LEN(CR26)-1)), "modified_following"),
                     IF(RIGHT(CR26, 1) = "M",Business_Day(EDATE($B$3,  INT(LEFT(CR26, LEN(CR26)-1))), "modified_following"),
                     IF(RIGHT(CR26, 1) = "Y",Business_Day(EDATE($B$3,  12 * INT(LEFT(CR26, LEN(CR26)-1))), "modified_following"),IF(RIGHT(CR26, 1) = "Q",Business_Day(EDATE($B$3,  3*INT(LEFT(CR26, LEN(CR26)-1))), "modified_following"),
                    Business_Day(EDATE($B$3,  12 * INT(LEFT(CR26, FIND("Y", CR26)-1)) + INT(RIGHT(CR26, LEN(CR26) - FIND("Y", CR26)))), "modified_following") ))))), "")</f>
        <v>43038</v>
      </c>
      <c r="CT26" s="50" t="s">
        <v>2186</v>
      </c>
      <c r="CU26" s="50" t="s">
        <v>2187</v>
      </c>
      <c r="CV26" s="46">
        <f>_xll.BDH(CT26,$B$4,$B$3,$B$3)</f>
        <v>0.69623000000000002</v>
      </c>
      <c r="CW26" s="46">
        <f>_xll.BDH(CU26,$B$4,$B$3,$B$3)</f>
        <v>0.99423499999999998</v>
      </c>
      <c r="CX26" s="52">
        <f>DF_ZC2(Date!$E$3,CS26,CW26,"Taux actuariels","actual/actual")</f>
        <v>6.9660977941994329E-3</v>
      </c>
      <c r="CZ26" s="51">
        <f ca="1"/>
        <v>44560</v>
      </c>
      <c r="DA26" s="53">
        <f ca="1"/>
        <v>7.5130245266238306E-3</v>
      </c>
      <c r="DC26" s="51">
        <v>44925</v>
      </c>
      <c r="DD26" s="53">
        <v>9.5807495159209565E-3</v>
      </c>
      <c r="DF26" s="51">
        <v>51865</v>
      </c>
      <c r="DG26" s="53">
        <v>1.5388445462758525E-2</v>
      </c>
      <c r="DI26" s="51">
        <v>46021</v>
      </c>
      <c r="DJ26" s="53">
        <v>1.0191568801890663E-2</v>
      </c>
      <c r="DN26" s="51">
        <f ca="1"/>
        <v>44560</v>
      </c>
      <c r="DO26" s="53">
        <f ca="1"/>
        <v>7.5269170854687737E-3</v>
      </c>
      <c r="DQ26" s="51">
        <v>44925</v>
      </c>
      <c r="DR26" s="53">
        <v>9.5985537416165678E-3</v>
      </c>
      <c r="DT26" s="51">
        <v>45656</v>
      </c>
      <c r="DU26" s="53">
        <v>1.2697977913664072E-2</v>
      </c>
      <c r="DW26" s="51">
        <v>46021</v>
      </c>
      <c r="DX26" s="53">
        <v>1.0225984559539861E-2</v>
      </c>
      <c r="DZ26" s="51">
        <f ca="1"/>
        <v>44560</v>
      </c>
      <c r="EA26" s="53">
        <f ca="1"/>
        <v>7.522249165893044E-3</v>
      </c>
      <c r="EC26" s="51">
        <v>44925</v>
      </c>
      <c r="ED26" s="53">
        <v>9.5928835878932688E-3</v>
      </c>
      <c r="EJ26" s="25" t="s">
        <v>0</v>
      </c>
      <c r="EK26" s="25" t="s">
        <v>24</v>
      </c>
      <c r="EL26" s="25" t="s">
        <v>25</v>
      </c>
      <c r="EM26" s="25" t="s">
        <v>26</v>
      </c>
      <c r="EN26" s="25" t="s">
        <v>27</v>
      </c>
      <c r="EO26" s="25" t="s">
        <v>28</v>
      </c>
      <c r="EP26" s="25" t="s">
        <v>29</v>
      </c>
      <c r="EQ26" s="25" t="s">
        <v>30</v>
      </c>
      <c r="ER26" s="25" t="s">
        <v>31</v>
      </c>
      <c r="ES26" s="25" t="s">
        <v>37</v>
      </c>
      <c r="EV26" s="51">
        <v>43038</v>
      </c>
      <c r="EW26" s="52">
        <v>-1.2607530602593009E-3</v>
      </c>
      <c r="EX26">
        <f>interpol_lin_excel($O$13:$O$104,$T$13:$T$104,EV26)</f>
        <v>2.2607506324341387E-3</v>
      </c>
      <c r="EY26" s="51">
        <f ca="1"/>
        <v>44560</v>
      </c>
      <c r="EZ26" s="52">
        <f ca="1"/>
        <v>7.5052212808308979E-3</v>
      </c>
      <c r="FB26" s="51">
        <v>44925</v>
      </c>
      <c r="FC26" s="52">
        <v>9.5708472920926213E-3</v>
      </c>
      <c r="FE26" s="51">
        <v>51865</v>
      </c>
      <c r="FF26" s="52">
        <v>1.5360890864664469E-2</v>
      </c>
      <c r="FH26" s="51">
        <v>46021</v>
      </c>
      <c r="FI26" s="52">
        <v>1.0171486059730775E-2</v>
      </c>
      <c r="FX26" s="51">
        <v>43038</v>
      </c>
      <c r="FY26" s="52">
        <v>6.8501568220022957E-3</v>
      </c>
      <c r="FZ26">
        <f>interpol_lin_excel($O$13:$O$104,$T$13:$T$104,FX26)</f>
        <v>2.2607506324341387E-3</v>
      </c>
      <c r="GA26" s="51">
        <f ca="1"/>
        <v>44560</v>
      </c>
      <c r="GB26" s="52">
        <f ca="1"/>
        <v>7.5295909107006582E-3</v>
      </c>
      <c r="GD26" s="51">
        <v>44925</v>
      </c>
      <c r="GE26" s="52">
        <v>9.6039090717676429E-3</v>
      </c>
      <c r="GG26" s="51">
        <v>45656</v>
      </c>
      <c r="GH26" s="52">
        <v>1.2713288367085643E-2</v>
      </c>
      <c r="GJ26" s="51">
        <v>46021</v>
      </c>
      <c r="GK26" s="52">
        <v>1.0242814441713119E-2</v>
      </c>
      <c r="GZ26" s="51">
        <v>43038</v>
      </c>
      <c r="HA26" s="52">
        <v>1.9822070864290442E-3</v>
      </c>
      <c r="HC26" s="51">
        <f ca="1"/>
        <v>44560</v>
      </c>
      <c r="HD26" s="52">
        <f ca="1"/>
        <v>7.5182320052097854E-3</v>
      </c>
      <c r="HF26" s="51">
        <v>44925</v>
      </c>
      <c r="HG26" s="52">
        <v>9.5885358325164018E-3</v>
      </c>
      <c r="HI26" s="51">
        <v>51865</v>
      </c>
      <c r="HJ26" s="52">
        <v>1.5401659963314458E-2</v>
      </c>
      <c r="HL26" s="51">
        <v>46021</v>
      </c>
      <c r="HM26" s="52">
        <v>1.0209371151447407E-2</v>
      </c>
      <c r="IB26" s="51">
        <v>43038</v>
      </c>
      <c r="IC26" s="52">
        <v>8.2513903318504056E-3</v>
      </c>
      <c r="IE26" s="51">
        <f ca="1"/>
        <v>44560</v>
      </c>
      <c r="IF26" s="52">
        <f ca="1"/>
        <v>7.540215347947141E-3</v>
      </c>
      <c r="IH26" s="51">
        <v>44925</v>
      </c>
      <c r="II26" s="52">
        <v>9.6187418711889128E-3</v>
      </c>
      <c r="IK26" s="51">
        <v>51865</v>
      </c>
      <c r="IL26" s="52">
        <v>1.5459625872963748E-2</v>
      </c>
      <c r="IN26" s="51">
        <v>46021</v>
      </c>
      <c r="IO26" s="52">
        <v>1.0273330344350191E-2</v>
      </c>
    </row>
    <row r="27" spans="3:255" ht="14.45" x14ac:dyDescent="0.3">
      <c r="C27" s="46" t="s">
        <v>356</v>
      </c>
      <c r="D27" s="46" t="s">
        <v>121</v>
      </c>
      <c r="E27" s="46" t="s">
        <v>2188</v>
      </c>
      <c r="F27" s="47" t="s">
        <v>2189</v>
      </c>
      <c r="G27" s="47">
        <v>42734</v>
      </c>
      <c r="H27" s="47">
        <v>43098</v>
      </c>
      <c r="I27" s="48">
        <v>0.22145000000000001</v>
      </c>
      <c r="J27" s="48">
        <v>0.23855000000000001</v>
      </c>
      <c r="K27" s="46" t="s">
        <v>124</v>
      </c>
      <c r="L27" s="49">
        <f t="shared" si="0"/>
        <v>2.3E-3</v>
      </c>
      <c r="N27" s="50" t="s">
        <v>420</v>
      </c>
      <c r="O27" s="51">
        <f>IFERROR(IF(RIGHT(N27, 1) = "D", WORKDAY($B$3, INT(LEFT(N27, LEN(N27)-1))),
                     IF(RIGHT(N27, 1) = "W",Business_Day($B$3 + 7 * INT(LEFT(N27, LEN(N27)-1)), "modified_following"),
                     IF(RIGHT(N27, 1) = "M",Business_Day(EDATE($B$3,  INT(LEFT(N27, LEN(N27)-1))), "modified_following"),
                     IF(RIGHT(N27, 1) = "Y",Business_Day(EDATE($B$3,  12 * INT(LEFT(N27, LEN(N27)-1))), "modified_following"),IF(RIGHT(N27, 1) = "Q",Business_Day(EDATE($B$3,  3*INT(LEFT(N27, LEN(N27)-1))), "modified_following"),
                    Business_Day(EDATE($B$3,  12 * INT(LEFT(N27, FIND("Y", N27)-1)) + INT(RIGHT(N27, LEN(N27) - FIND("Y", N27)))), "modified_following") ))))), "")</f>
        <v>43069</v>
      </c>
      <c r="P27" s="50" t="s">
        <v>2190</v>
      </c>
      <c r="Q27" s="50" t="s">
        <v>2191</v>
      </c>
      <c r="R27" s="46">
        <f>_xll.BDH(P27,$B$4,$B$3,$B$3)</f>
        <v>0.22802</v>
      </c>
      <c r="S27" s="46">
        <f>_xll.BDH(Q27,$B$4,$B$3,$B$3)</f>
        <v>0.99791200000000002</v>
      </c>
      <c r="T27" s="52">
        <f>DF_ZC2(Date!$E$3,O27,S27,"Taux actuariels","actual/actual")</f>
        <v>2.2799958655956853E-3</v>
      </c>
      <c r="V27" s="46" t="s">
        <v>415</v>
      </c>
      <c r="W27" s="46" t="s">
        <v>121</v>
      </c>
      <c r="X27" s="46" t="s">
        <v>301</v>
      </c>
      <c r="Y27" s="47" t="s">
        <v>302</v>
      </c>
      <c r="Z27" s="47">
        <v>42734</v>
      </c>
      <c r="AA27" s="47">
        <v>45289</v>
      </c>
      <c r="AB27" s="48">
        <v>0.83550000000000002</v>
      </c>
      <c r="AC27" s="48">
        <v>0.87050000000000005</v>
      </c>
      <c r="AD27" s="46" t="s">
        <v>98</v>
      </c>
      <c r="AE27" s="49">
        <f t="shared" si="1"/>
        <v>8.5299999999999994E-3</v>
      </c>
      <c r="AF27" s="51">
        <f>date_convention(EDATE($B$3,'Swap Rates'!T17*12),$EL$9)</f>
        <v>45656</v>
      </c>
      <c r="AG27" s="61">
        <v>9.3194992768721677E-3</v>
      </c>
      <c r="AI27" s="50" t="s">
        <v>420</v>
      </c>
      <c r="AJ27" s="51">
        <f>IFERROR(IF(RIGHT(AI27, 1) = "D", WORKDAY($B$3, INT(LEFT(AI27, LEN(AI27)-1))),
                     IF(RIGHT(AI27, 1) = "W",Business_Day($B$3 + 7 * INT(LEFT(AI27, LEN(AI27)-1)), "modified_following"),
                     IF(RIGHT(AI27, 1) = "M",Business_Day(EDATE($B$3,  INT(LEFT(AI27, LEN(AI27)-1))), "modified_following"),
                     IF(RIGHT(AI27, 1) = "Y",Business_Day(EDATE($B$3,  12 * INT(LEFT(AI27, LEN(AI27)-1))), "modified_following"),IF(RIGHT(AI27, 1) = "Q",Business_Day(EDATE($B$3,  3*INT(LEFT(AI27, LEN(AI27)-1))), "modified_following"),
                    Business_Day(EDATE($B$3,  12 * INT(LEFT(AI27, FIND("Y", AI27)-1)) + INT(RIGHT(AI27, LEN(AI27) - FIND("Y", AI27)))), "modified_following") ))))), "")</f>
        <v>43069</v>
      </c>
      <c r="AK27" s="50" t="s">
        <v>2192</v>
      </c>
      <c r="AL27" s="50" t="s">
        <v>2193</v>
      </c>
      <c r="AM27" s="46">
        <f>_xll.BDH(AK27,$B$4,$B$3,$B$3)</f>
        <v>0.29097000000000001</v>
      </c>
      <c r="AN27" s="46">
        <f>_xll.BDH(AL27,$B$4,$B$3,$B$3)</f>
        <v>0.99733400000000005</v>
      </c>
      <c r="AO27" s="52">
        <f>DF_ZC2(Date!$E$3,AJ27,AN27,"Taux actuariels","actual/actual")</f>
        <v>2.9129069296829346E-3</v>
      </c>
      <c r="AP27" s="50">
        <v>6</v>
      </c>
      <c r="AQ27" s="46" t="s">
        <v>394</v>
      </c>
      <c r="AR27" s="46" t="s">
        <v>121</v>
      </c>
      <c r="AS27" s="46" t="s">
        <v>2194</v>
      </c>
      <c r="AT27" s="47" t="s">
        <v>2195</v>
      </c>
      <c r="AU27" s="47">
        <v>42734</v>
      </c>
      <c r="AV27" s="47">
        <v>44925</v>
      </c>
      <c r="AW27" s="48">
        <v>0.83360999999999996</v>
      </c>
      <c r="AX27" s="48">
        <v>0.84738999999999998</v>
      </c>
      <c r="AY27" s="46" t="s">
        <v>124</v>
      </c>
      <c r="AZ27" s="49">
        <f t="shared" si="4"/>
        <v>8.405000000000001E-3</v>
      </c>
      <c r="BA27" s="49">
        <f t="shared" si="5"/>
        <v>8.405000000000001E-3</v>
      </c>
      <c r="BD27" s="50" t="s">
        <v>420</v>
      </c>
      <c r="BE27" s="51">
        <f>IFERROR(IF(RIGHT(BD27, 1) = "D", WORKDAY($B$3, INT(LEFT(BD27, LEN(BD27)-1))),
                     IF(RIGHT(BD27, 1) = "W",Business_Day($B$3 + 7 * INT(LEFT(BD27, LEN(BD27)-1)), "modified_following"),
                     IF(RIGHT(BD27, 1) = "M",Business_Day(EDATE($B$3,  INT(LEFT(BD27, LEN(BD27)-1))), "modified_following"),
                     IF(RIGHT(BD27, 1) = "Y",Business_Day(EDATE($B$3,  12 * INT(LEFT(BD27, LEN(BD27)-1))), "modified_following"),IF(RIGHT(BD27, 1) = "Q",Business_Day(EDATE($B$3,  3*INT(LEFT(BD27, LEN(BD27)-1))), "modified_following"),
                    Business_Day(EDATE($B$3,  12 * INT(LEFT(BD27, FIND("Y", BD27)-1)) + INT(RIGHT(BD27, LEN(BD27) - FIND("Y", BD27)))), "modified_following") ))))), "")</f>
        <v>43069</v>
      </c>
      <c r="BF27" s="50" t="s">
        <v>2196</v>
      </c>
      <c r="BG27" s="50" t="s">
        <v>2197</v>
      </c>
      <c r="BH27" s="46">
        <f>_xll.BDH(BF27,$B$4,$B$3,$B$3)</f>
        <v>0.40351999999999999</v>
      </c>
      <c r="BI27" s="46">
        <f>_xll.BDH(BG27,$B$4,$B$3,$B$3)</f>
        <v>0.996305</v>
      </c>
      <c r="BJ27" s="52">
        <f>DF_ZC2(Date!$E$3,BE27,BI27,"Taux actuariels","actual/actual")</f>
        <v>4.0415627055785386E-3</v>
      </c>
      <c r="BK27">
        <v>7</v>
      </c>
      <c r="BL27" s="46" t="s">
        <v>415</v>
      </c>
      <c r="BM27" s="46" t="s">
        <v>121</v>
      </c>
      <c r="BN27" s="46" t="s">
        <v>2198</v>
      </c>
      <c r="BO27" s="47" t="s">
        <v>2199</v>
      </c>
      <c r="BP27" s="47">
        <v>42734</v>
      </c>
      <c r="BQ27" s="47">
        <v>45289</v>
      </c>
      <c r="BR27" s="48">
        <v>1.02786</v>
      </c>
      <c r="BS27" s="48">
        <v>1.0415399999999999</v>
      </c>
      <c r="BT27" s="46" t="s">
        <v>124</v>
      </c>
      <c r="BU27" s="49">
        <f t="shared" si="6"/>
        <v>1.0347E-2</v>
      </c>
      <c r="BV27" s="53">
        <f t="shared" si="7"/>
        <v>1.0347E-2</v>
      </c>
      <c r="BX27" s="50" t="s">
        <v>420</v>
      </c>
      <c r="BY27" s="51">
        <f>IFERROR(IF(RIGHT(BX27, 1) = "D", WORKDAY($B$3, INT(LEFT(BX27, LEN(BX27)-1))),
                     IF(RIGHT(BX27, 1) = "W",Business_Day($B$3 + 7 * INT(LEFT(BX27, LEN(BX27)-1)), "modified_following"),
                     IF(RIGHT(BX27, 1) = "M",Business_Day(EDATE($B$3,  INT(LEFT(BX27, LEN(BX27)-1))), "modified_following"),
                     IF(RIGHT(BX27, 1) = "Y",Business_Day(EDATE($B$3,  12 * INT(LEFT(BX27, LEN(BX27)-1))), "modified_following"),IF(RIGHT(BX27, 1) = "Q",Business_Day(EDATE($B$3,  3*INT(LEFT(BX27, LEN(BX27)-1))), "modified_following"),
                    Business_Day(EDATE($B$3,  12 * INT(LEFT(BX27, FIND("Y", BX27)-1)) + INT(RIGHT(BX27, LEN(BX27) - FIND("Y", BX27)))), "modified_following") ))))), "")</f>
        <v>43069</v>
      </c>
      <c r="BZ27" s="50" t="s">
        <v>2200</v>
      </c>
      <c r="CA27" s="50" t="s">
        <v>2201</v>
      </c>
      <c r="CB27" s="46">
        <f>_xll.BDH(BZ27,$B$4,$B$3,$B$3)</f>
        <v>0.54835</v>
      </c>
      <c r="CC27" s="46">
        <f>_xll.BDH(CA27,$B$4,$B$3,$B$3)</f>
        <v>0.99498699999999995</v>
      </c>
      <c r="CD27" s="52">
        <f>DF_ZC2(Date!$E$3,BY27,CC27,"Taux actuariels","actual/actual")</f>
        <v>5.4907702603044228E-3</v>
      </c>
      <c r="CF27" s="46" t="s">
        <v>456</v>
      </c>
      <c r="CG27" s="46" t="s">
        <v>121</v>
      </c>
      <c r="CH27" s="46" t="s">
        <v>301</v>
      </c>
      <c r="CI27" s="47" t="s">
        <v>302</v>
      </c>
      <c r="CJ27" s="47">
        <v>42734</v>
      </c>
      <c r="CK27" s="47">
        <v>46021</v>
      </c>
      <c r="CL27" s="48">
        <v>1.25238</v>
      </c>
      <c r="CM27" s="48">
        <v>1.3836200000000001</v>
      </c>
      <c r="CN27" s="46" t="s">
        <v>98</v>
      </c>
      <c r="CO27" s="49">
        <f t="shared" si="8"/>
        <v>1.3180000000000001E-2</v>
      </c>
      <c r="CP27" s="61">
        <v>1.3179999999999999E-2</v>
      </c>
      <c r="CQ27" s="51">
        <f t="shared" si="11"/>
        <v>46021</v>
      </c>
      <c r="CR27" s="50" t="s">
        <v>420</v>
      </c>
      <c r="CS27" s="51">
        <f>IFERROR(IF(RIGHT(CR27, 1) = "D", WORKDAY($B$3, INT(LEFT(CR27, LEN(CR27)-1))),
                     IF(RIGHT(CR27, 1) = "W",Business_Day($B$3 + 7 * INT(LEFT(CR27, LEN(CR27)-1)), "modified_following"),
                     IF(RIGHT(CR27, 1) = "M",Business_Day(EDATE($B$3,  INT(LEFT(CR27, LEN(CR27)-1))), "modified_following"),
                     IF(RIGHT(CR27, 1) = "Y",Business_Day(EDATE($B$3,  12 * INT(LEFT(CR27, LEN(CR27)-1))), "modified_following"),IF(RIGHT(CR27, 1) = "Q",Business_Day(EDATE($B$3,  3*INT(LEFT(CR27, LEN(CR27)-1))), "modified_following"),
                    Business_Day(EDATE($B$3,  12 * INT(LEFT(CR27, FIND("Y", CR27)-1)) + INT(RIGHT(CR27, LEN(CR27) - FIND("Y", CR27)))), "modified_following") ))))), "")</f>
        <v>43069</v>
      </c>
      <c r="CT27" s="50" t="s">
        <v>2202</v>
      </c>
      <c r="CU27" s="50" t="s">
        <v>2203</v>
      </c>
      <c r="CV27" s="46">
        <f>_xll.BDH(CT27,$B$4,$B$3,$B$3)</f>
        <v>0.73770000000000002</v>
      </c>
      <c r="CW27" s="46">
        <f>_xll.BDH(CU27,$B$4,$B$3,$B$3)</f>
        <v>0.99327500000000002</v>
      </c>
      <c r="CX27" s="52">
        <f>DF_ZC2(Date!$E$3,CS27,CW27,"Taux actuariels","actual/actual")</f>
        <v>7.3792006924291442E-3</v>
      </c>
      <c r="CZ27" s="51">
        <f ca="1"/>
        <v>44925</v>
      </c>
      <c r="DA27" s="53">
        <f ca="1"/>
        <v>8.4661974777292676E-3</v>
      </c>
      <c r="DC27" s="51">
        <v>45289</v>
      </c>
      <c r="DD27" s="53">
        <v>1.0423745568966093E-2</v>
      </c>
      <c r="DF27" s="51">
        <v>53692</v>
      </c>
      <c r="DG27" s="53">
        <v>1.5045328630634128E-2</v>
      </c>
      <c r="DI27" s="51">
        <v>46386</v>
      </c>
      <c r="DJ27" s="53">
        <v>1.0883921475356419E-2</v>
      </c>
      <c r="DN27" s="51">
        <f ca="1"/>
        <v>44925</v>
      </c>
      <c r="DO27" s="53">
        <f ca="1"/>
        <v>8.4857743295344533E-3</v>
      </c>
      <c r="DQ27" s="51">
        <v>45289</v>
      </c>
      <c r="DR27" s="53">
        <v>1.0446866523861845E-2</v>
      </c>
      <c r="DT27" s="51">
        <v>46021</v>
      </c>
      <c r="DU27" s="53">
        <v>1.3334575183007251E-2</v>
      </c>
      <c r="DW27" s="51">
        <v>46386</v>
      </c>
      <c r="DX27" s="53">
        <v>1.0922805099095241E-2</v>
      </c>
      <c r="DZ27" s="51">
        <f ca="1"/>
        <v>44925</v>
      </c>
      <c r="EA27" s="53">
        <f ca="1"/>
        <v>8.4794170958651122E-3</v>
      </c>
      <c r="EC27" s="51">
        <v>45289</v>
      </c>
      <c r="ED27" s="53">
        <v>1.0439599213468239E-2</v>
      </c>
      <c r="EJ27" s="30">
        <f>EJ24</f>
        <v>42734</v>
      </c>
      <c r="EK27" s="31" t="s">
        <v>38</v>
      </c>
      <c r="EL27" s="31" t="s">
        <v>39</v>
      </c>
      <c r="EM27" s="32" t="s">
        <v>40</v>
      </c>
      <c r="EN27" s="31" t="s">
        <v>41</v>
      </c>
      <c r="EO27" s="31" t="s">
        <v>58</v>
      </c>
      <c r="EP27" s="37" t="str">
        <f>EP9</f>
        <v>Taux actuariels</v>
      </c>
      <c r="EQ27" s="38" t="str">
        <f>EQ9</f>
        <v>actual/365</v>
      </c>
      <c r="ER27" s="33" t="str">
        <f>ER9</f>
        <v>Quarterly</v>
      </c>
      <c r="ES27" s="31" t="str">
        <f>ES9</f>
        <v>actual/365</v>
      </c>
      <c r="EV27" s="51">
        <v>43069</v>
      </c>
      <c r="EW27" s="52">
        <v>-1.0696924848334621E-3</v>
      </c>
      <c r="EX27">
        <f>interpol_lin_excel($O$13:$O$104,$T$13:$T$104,EV27)</f>
        <v>2.2799958655956853E-3</v>
      </c>
      <c r="EY27" s="51">
        <f ca="1"/>
        <v>44925</v>
      </c>
      <c r="EZ27" s="52">
        <f ca="1"/>
        <v>8.4552632227357493E-3</v>
      </c>
      <c r="FB27" s="51">
        <v>45289</v>
      </c>
      <c r="FC27" s="52">
        <v>1.0411059161974573E-2</v>
      </c>
      <c r="FE27" s="51">
        <v>53692</v>
      </c>
      <c r="FF27" s="52">
        <v>1.5034064167897803E-2</v>
      </c>
      <c r="FH27" s="51">
        <v>46386</v>
      </c>
      <c r="FI27" s="52">
        <v>1.086028066601605E-2</v>
      </c>
      <c r="FX27" s="51">
        <v>43069</v>
      </c>
      <c r="FY27" s="52">
        <v>6.8649491591044054E-3</v>
      </c>
      <c r="FZ27">
        <f>interpol_lin_excel($O$13:$O$104,$T$13:$T$104,FX27)</f>
        <v>2.2799958655956853E-3</v>
      </c>
      <c r="GA27" s="51">
        <f ca="1"/>
        <v>44925</v>
      </c>
      <c r="GB27" s="52">
        <f ca="1"/>
        <v>8.4911976686633077E-3</v>
      </c>
      <c r="GD27" s="51">
        <v>45289</v>
      </c>
      <c r="GE27" s="52">
        <v>1.0455460700371769E-2</v>
      </c>
      <c r="GG27" s="51">
        <v>46021</v>
      </c>
      <c r="GH27" s="52">
        <v>1.335562650901349E-2</v>
      </c>
      <c r="GJ27" s="51">
        <v>46386</v>
      </c>
      <c r="GK27" s="52">
        <v>1.0945075145342778E-2</v>
      </c>
      <c r="GZ27" s="51">
        <v>43069</v>
      </c>
      <c r="HA27" s="52">
        <v>2.1548010934102635E-3</v>
      </c>
      <c r="HC27" s="51">
        <f ca="1"/>
        <v>44925</v>
      </c>
      <c r="HD27" s="52">
        <f ca="1"/>
        <v>8.4744451157414483E-3</v>
      </c>
      <c r="HF27" s="51">
        <v>45289</v>
      </c>
      <c r="HG27" s="52">
        <v>1.0434829687560074E-2</v>
      </c>
      <c r="HI27" s="51">
        <v>53692</v>
      </c>
      <c r="HJ27" s="52">
        <v>1.5055841231031309E-2</v>
      </c>
      <c r="HL27" s="51">
        <v>46386</v>
      </c>
      <c r="HM27" s="52">
        <v>1.0904863553492385E-2</v>
      </c>
      <c r="IB27" s="51">
        <v>43069</v>
      </c>
      <c r="IC27" s="52">
        <v>8.3005367158548449E-3</v>
      </c>
      <c r="IE27" s="51">
        <f ca="1"/>
        <v>44925</v>
      </c>
      <c r="IF27" s="52">
        <f ca="1"/>
        <v>8.5071914063510647E-3</v>
      </c>
      <c r="IH27" s="51">
        <v>45289</v>
      </c>
      <c r="II27" s="52">
        <v>1.0475551854981384E-2</v>
      </c>
      <c r="IK27" s="51">
        <v>53692</v>
      </c>
      <c r="IL27" s="52">
        <v>1.5094134273570323E-2</v>
      </c>
      <c r="IN27" s="51">
        <v>46386</v>
      </c>
      <c r="IO27" s="52">
        <v>1.0979351389088879E-2</v>
      </c>
    </row>
    <row r="28" spans="3:255" ht="18" x14ac:dyDescent="0.35">
      <c r="C28" s="46" t="s">
        <v>402</v>
      </c>
      <c r="D28" s="46" t="s">
        <v>121</v>
      </c>
      <c r="E28" s="46" t="s">
        <v>2204</v>
      </c>
      <c r="F28" s="47" t="s">
        <v>2205</v>
      </c>
      <c r="G28" s="47">
        <v>42734</v>
      </c>
      <c r="H28" s="47">
        <v>43280</v>
      </c>
      <c r="I28" s="48">
        <v>0.23149</v>
      </c>
      <c r="J28" s="48">
        <v>0.25151000000000001</v>
      </c>
      <c r="K28" s="46" t="s">
        <v>124</v>
      </c>
      <c r="L28" s="49">
        <f t="shared" si="0"/>
        <v>2.415E-3</v>
      </c>
      <c r="N28" s="50" t="s">
        <v>441</v>
      </c>
      <c r="O28" s="51">
        <f>IFERROR(IF(RIGHT(N28, 1) = "D", WORKDAY($B$3, INT(LEFT(N28, LEN(N28)-1))),
                     IF(RIGHT(N28, 1) = "W",Business_Day($B$3 + 7 * INT(LEFT(N28, LEN(N28)-1)), "modified_following"),
                     IF(RIGHT(N28, 1) = "M",Business_Day(EDATE($B$3,  INT(LEFT(N28, LEN(N28)-1))), "modified_following"),
                     IF(RIGHT(N28, 1) = "Y",Business_Day(EDATE($B$3,  12 * INT(LEFT(N28, LEN(N28)-1))), "modified_following"),IF(RIGHT(N28, 1) = "Q",Business_Day(EDATE($B$3,  3*INT(LEFT(N28, LEN(N28)-1))), "modified_following"),
                    Business_Day(EDATE($B$3,  12 * INT(LEFT(N28, FIND("Y", N28)-1)) + INT(RIGHT(N28, LEN(N28) - FIND("Y", N28)))), "modified_following") ))))), "")</f>
        <v>43098</v>
      </c>
      <c r="P28" s="50" t="s">
        <v>2206</v>
      </c>
      <c r="Q28" s="50" t="s">
        <v>2207</v>
      </c>
      <c r="R28" s="46">
        <f>_xll.BDH(P28,$B$4,$B$3,$B$3)</f>
        <v>0.23</v>
      </c>
      <c r="S28" s="46">
        <f>_xll.BDH(Q28,$B$4,$B$3,$B$3)</f>
        <v>0.99771200000000004</v>
      </c>
      <c r="T28" s="52">
        <f>DF_ZC2(Date!$E$3,O28,S28,"Taux actuariels","actual/actual")</f>
        <v>2.2995888780097395E-3</v>
      </c>
      <c r="V28" s="46" t="s">
        <v>436</v>
      </c>
      <c r="W28" s="46" t="s">
        <v>121</v>
      </c>
      <c r="X28" s="46" t="s">
        <v>301</v>
      </c>
      <c r="Y28" s="47" t="s">
        <v>302</v>
      </c>
      <c r="Z28" s="47">
        <v>42734</v>
      </c>
      <c r="AA28" s="47">
        <v>45656</v>
      </c>
      <c r="AB28" s="48">
        <v>0.91649999999999998</v>
      </c>
      <c r="AC28" s="48">
        <v>0.95150000000000001</v>
      </c>
      <c r="AD28" s="46" t="s">
        <v>98</v>
      </c>
      <c r="AE28" s="49">
        <f t="shared" si="1"/>
        <v>9.3399999999999993E-3</v>
      </c>
      <c r="AF28" s="51">
        <f>date_convention(EDATE($B$3,'Swap Rates'!T18*12),$EL$9)</f>
        <v>46021</v>
      </c>
      <c r="AG28" s="61">
        <v>1.0049473561424466E-2</v>
      </c>
      <c r="AI28" s="50" t="s">
        <v>441</v>
      </c>
      <c r="AJ28" s="51">
        <f>IFERROR(IF(RIGHT(AI28, 1) = "D", WORKDAY($B$3, INT(LEFT(AI28, LEN(AI28)-1))),
                     IF(RIGHT(AI28, 1) = "W",Business_Day($B$3 + 7 * INT(LEFT(AI28, LEN(AI28)-1)), "modified_following"),
                     IF(RIGHT(AI28, 1) = "M",Business_Day(EDATE($B$3,  INT(LEFT(AI28, LEN(AI28)-1))), "modified_following"),
                     IF(RIGHT(AI28, 1) = "Y",Business_Day(EDATE($B$3,  12 * INT(LEFT(AI28, LEN(AI28)-1))), "modified_following"),IF(RIGHT(AI28, 1) = "Q",Business_Day(EDATE($B$3,  3*INT(LEFT(AI28, LEN(AI28)-1))), "modified_following"),
                    Business_Day(EDATE($B$3,  12 * INT(LEFT(AI28, FIND("Y", AI28)-1)) + INT(RIGHT(AI28, LEN(AI28) - FIND("Y", AI28)))), "modified_following") ))))), "")</f>
        <v>43098</v>
      </c>
      <c r="AK28" s="50" t="s">
        <v>2208</v>
      </c>
      <c r="AL28" s="50" t="s">
        <v>2209</v>
      </c>
      <c r="AM28" s="46">
        <f>_xll.BDH(AK28,$B$4,$B$3,$B$3)</f>
        <v>0.29502</v>
      </c>
      <c r="AN28" s="46">
        <f>_xll.BDH(AL28,$B$4,$B$3,$B$3)</f>
        <v>0.99706300000000003</v>
      </c>
      <c r="AO28" s="52">
        <f>DF_ZC2(Date!$E$3,AJ28,AN28,"Taux actuariels","actual/actual")</f>
        <v>2.9538001755526899E-3</v>
      </c>
      <c r="AP28" s="50">
        <v>7</v>
      </c>
      <c r="AQ28" s="46" t="s">
        <v>415</v>
      </c>
      <c r="AR28" s="46" t="s">
        <v>121</v>
      </c>
      <c r="AS28" s="46" t="s">
        <v>2210</v>
      </c>
      <c r="AT28" s="47" t="s">
        <v>2211</v>
      </c>
      <c r="AU28" s="47">
        <v>42734</v>
      </c>
      <c r="AV28" s="47">
        <v>45289</v>
      </c>
      <c r="AW28" s="48">
        <v>0.92054000000000002</v>
      </c>
      <c r="AX28" s="48">
        <v>0.93406</v>
      </c>
      <c r="AY28" s="46" t="s">
        <v>124</v>
      </c>
      <c r="AZ28" s="49">
        <f t="shared" si="4"/>
        <v>9.273E-3</v>
      </c>
      <c r="BA28" s="49">
        <f t="shared" si="5"/>
        <v>9.273E-3</v>
      </c>
      <c r="BD28" s="50" t="s">
        <v>441</v>
      </c>
      <c r="BE28" s="51">
        <f>IFERROR(IF(RIGHT(BD28, 1) = "D", WORKDAY($B$3, INT(LEFT(BD28, LEN(BD28)-1))),
                     IF(RIGHT(BD28, 1) = "W",Business_Day($B$3 + 7 * INT(LEFT(BD28, LEN(BD28)-1)), "modified_following"),
                     IF(RIGHT(BD28, 1) = "M",Business_Day(EDATE($B$3,  INT(LEFT(BD28, LEN(BD28)-1))), "modified_following"),
                     IF(RIGHT(BD28, 1) = "Y",Business_Day(EDATE($B$3,  12 * INT(LEFT(BD28, LEN(BD28)-1))), "modified_following"),IF(RIGHT(BD28, 1) = "Q",Business_Day(EDATE($B$3,  3*INT(LEFT(BD28, LEN(BD28)-1))), "modified_following"),
                    Business_Day(EDATE($B$3,  12 * INT(LEFT(BD28, FIND("Y", BD28)-1)) + INT(RIGHT(BD28, LEN(BD28) - FIND("Y", BD28)))), "modified_following") ))))), "")</f>
        <v>43098</v>
      </c>
      <c r="BF28" s="50" t="s">
        <v>2212</v>
      </c>
      <c r="BG28" s="50" t="s">
        <v>2213</v>
      </c>
      <c r="BH28" s="46">
        <f>_xll.BDH(BF28,$B$4,$B$3,$B$3)</f>
        <v>0.40714</v>
      </c>
      <c r="BI28" s="46">
        <f>_xll.BDH(BG28,$B$4,$B$3,$B$3)</f>
        <v>0.99595</v>
      </c>
      <c r="BJ28" s="52">
        <f>DF_ZC2(Date!$E$3,BE28,BI28,"Taux actuariels","actual/actual")</f>
        <v>4.0777249058512322E-3</v>
      </c>
      <c r="BK28">
        <v>8</v>
      </c>
      <c r="BL28" s="46" t="s">
        <v>436</v>
      </c>
      <c r="BM28" s="46" t="s">
        <v>121</v>
      </c>
      <c r="BN28" s="46" t="s">
        <v>2214</v>
      </c>
      <c r="BO28" s="47" t="s">
        <v>2215</v>
      </c>
      <c r="BP28" s="47">
        <v>42734</v>
      </c>
      <c r="BQ28" s="47">
        <v>45656</v>
      </c>
      <c r="BR28" s="48">
        <v>1.10093</v>
      </c>
      <c r="BS28" s="48">
        <v>1.1135699999999999</v>
      </c>
      <c r="BT28" s="46" t="s">
        <v>124</v>
      </c>
      <c r="BU28" s="49">
        <f t="shared" si="6"/>
        <v>1.1072500000000001E-2</v>
      </c>
      <c r="BV28" s="53">
        <f t="shared" si="7"/>
        <v>1.1072500000000001E-2</v>
      </c>
      <c r="BX28" s="50" t="s">
        <v>441</v>
      </c>
      <c r="BY28" s="51">
        <f>IFERROR(IF(RIGHT(BX28, 1) = "D", WORKDAY($B$3, INT(LEFT(BX28, LEN(BX28)-1))),
                     IF(RIGHT(BX28, 1) = "W",Business_Day($B$3 + 7 * INT(LEFT(BX28, LEN(BX28)-1)), "modified_following"),
                     IF(RIGHT(BX28, 1) = "M",Business_Day(EDATE($B$3,  INT(LEFT(BX28, LEN(BX28)-1))), "modified_following"),
                     IF(RIGHT(BX28, 1) = "Y",Business_Day(EDATE($B$3,  12 * INT(LEFT(BX28, LEN(BX28)-1))), "modified_following"),IF(RIGHT(BX28, 1) = "Q",Business_Day(EDATE($B$3,  3*INT(LEFT(BX28, LEN(BX28)-1))), "modified_following"),
                    Business_Day(EDATE($B$3,  12 * INT(LEFT(BX28, FIND("Y", BX28)-1)) + INT(RIGHT(BX28, LEN(BX28) - FIND("Y", BX28)))), "modified_following") ))))), "")</f>
        <v>43098</v>
      </c>
      <c r="BZ28" s="50" t="s">
        <v>2216</v>
      </c>
      <c r="CA28" s="50" t="s">
        <v>2217</v>
      </c>
      <c r="CB28" s="46">
        <f>_xll.BDH(BZ28,$B$4,$B$3,$B$3)</f>
        <v>0.55149999999999999</v>
      </c>
      <c r="CC28" s="46">
        <f>_xll.BDH(CA28,$B$4,$B$3,$B$3)</f>
        <v>0.99452300000000005</v>
      </c>
      <c r="CD28" s="52">
        <f>DF_ZC2(Date!$E$3,BY28,CC28,"Taux actuariels","actual/actual")</f>
        <v>5.5224171296259783E-3</v>
      </c>
      <c r="CF28" s="46" t="s">
        <v>477</v>
      </c>
      <c r="CG28" s="46" t="s">
        <v>121</v>
      </c>
      <c r="CH28" s="46" t="s">
        <v>301</v>
      </c>
      <c r="CI28" s="47" t="s">
        <v>302</v>
      </c>
      <c r="CJ28" s="47">
        <v>42734</v>
      </c>
      <c r="CK28" s="47">
        <v>46386</v>
      </c>
      <c r="CL28" s="48">
        <v>1.3032699999999999</v>
      </c>
      <c r="CM28" s="48">
        <v>1.4379299999999999</v>
      </c>
      <c r="CN28" s="46" t="s">
        <v>98</v>
      </c>
      <c r="CO28" s="49">
        <f t="shared" si="8"/>
        <v>1.3706000000000001E-2</v>
      </c>
      <c r="CP28" s="61">
        <v>1.3706000000000001E-2</v>
      </c>
      <c r="CQ28" s="51">
        <f t="shared" si="11"/>
        <v>46386</v>
      </c>
      <c r="CR28" s="50" t="s">
        <v>441</v>
      </c>
      <c r="CS28" s="51">
        <f>IFERROR(IF(RIGHT(CR28, 1) = "D", WORKDAY($B$3, INT(LEFT(CR28, LEN(CR28)-1))),
                     IF(RIGHT(CR28, 1) = "W",Business_Day($B$3 + 7 * INT(LEFT(CR28, LEN(CR28)-1)), "modified_following"),
                     IF(RIGHT(CR28, 1) = "M",Business_Day(EDATE($B$3,  INT(LEFT(CR28, LEN(CR28)-1))), "modified_following"),
                     IF(RIGHT(CR28, 1) = "Y",Business_Day(EDATE($B$3,  12 * INT(LEFT(CR28, LEN(CR28)-1))), "modified_following"),IF(RIGHT(CR28, 1) = "Q",Business_Day(EDATE($B$3,  3*INT(LEFT(CR28, LEN(CR28)-1))), "modified_following"),
                    Business_Day(EDATE($B$3,  12 * INT(LEFT(CR28, FIND("Y", CR28)-1)) + INT(RIGHT(CR28, LEN(CR28) - FIND("Y", CR28)))), "modified_following") ))))), "")</f>
        <v>43098</v>
      </c>
      <c r="CT28" s="50" t="s">
        <v>2218</v>
      </c>
      <c r="CU28" s="50" t="s">
        <v>2219</v>
      </c>
      <c r="CV28" s="46">
        <f>_xll.BDH(CT28,$B$4,$B$3,$B$3)</f>
        <v>0.77500999999999998</v>
      </c>
      <c r="CW28" s="46">
        <f>_xll.BDH(CU28,$B$4,$B$3,$B$3)</f>
        <v>0.99231599999999998</v>
      </c>
      <c r="CX28" s="52">
        <f>DF_ZC2(Date!$E$3,CS28,CW28,"Taux actuariels","actual/actual")</f>
        <v>7.7649738179528249E-3</v>
      </c>
      <c r="CZ28" s="51">
        <f ca="1"/>
        <v>45289</v>
      </c>
      <c r="DA28" s="53">
        <f ca="1"/>
        <v>9.3587564815797043E-3</v>
      </c>
      <c r="DC28" s="51">
        <v>45656</v>
      </c>
      <c r="DD28" s="53">
        <v>1.1173286190811153E-2</v>
      </c>
      <c r="DF28" s="51" t="e">
        <v>#N/A</v>
      </c>
      <c r="DG28" s="53" t="e">
        <v>#N/A</v>
      </c>
      <c r="DI28" s="51">
        <v>46751</v>
      </c>
      <c r="DJ28" s="53">
        <v>1.1517743301738196E-2</v>
      </c>
      <c r="DN28" s="51">
        <f ca="1"/>
        <v>45289</v>
      </c>
      <c r="DO28" s="53">
        <f ca="1"/>
        <v>9.3839764432834625E-3</v>
      </c>
      <c r="DQ28" s="51">
        <v>45656</v>
      </c>
      <c r="DR28" s="53">
        <v>1.1201130089692358E-2</v>
      </c>
      <c r="DT28" s="51">
        <v>46386</v>
      </c>
      <c r="DU28" s="53">
        <v>1.3888992238347853E-2</v>
      </c>
      <c r="DW28" s="51">
        <v>46751</v>
      </c>
      <c r="DX28" s="53">
        <v>1.1560636584546532E-2</v>
      </c>
      <c r="DZ28" s="51">
        <f ca="1"/>
        <v>45289</v>
      </c>
      <c r="EA28" s="53">
        <f ca="1"/>
        <v>9.3759308246076402E-3</v>
      </c>
      <c r="EC28" s="51">
        <v>45656</v>
      </c>
      <c r="ED28" s="53">
        <v>1.1192487887771985E-2</v>
      </c>
      <c r="EJ28" s="22" t="s">
        <v>2220</v>
      </c>
      <c r="EK28" s="6"/>
      <c r="EL28" s="6"/>
      <c r="EM28" s="6"/>
      <c r="EN28" s="6"/>
      <c r="EO28" s="6"/>
      <c r="EP28" s="6"/>
      <c r="EQ28" s="6"/>
      <c r="ER28" s="6"/>
      <c r="ES28" s="23"/>
      <c r="EV28" s="51">
        <v>43098</v>
      </c>
      <c r="EW28" s="52">
        <v>-1.0638626214293249E-3</v>
      </c>
      <c r="EX28">
        <f>interpol_lin_excel($O$13:$O$104,$T$13:$T$104,EV28)</f>
        <v>2.2995888780097395E-3</v>
      </c>
      <c r="EY28" s="51">
        <f ca="1"/>
        <v>45289</v>
      </c>
      <c r="EZ28" s="52">
        <f ca="1"/>
        <v>9.3448273905255477E-3</v>
      </c>
      <c r="FB28" s="51">
        <v>45656</v>
      </c>
      <c r="FC28" s="52">
        <v>1.1157505846926694E-2</v>
      </c>
      <c r="FE28" s="51" t="e">
        <v>#N/A</v>
      </c>
      <c r="FF28" s="52" t="e">
        <v>#N/A</v>
      </c>
      <c r="FH28" s="51">
        <v>46751</v>
      </c>
      <c r="FI28" s="52">
        <v>1.1490329183176263E-2</v>
      </c>
      <c r="FX28" s="51">
        <v>43098</v>
      </c>
      <c r="FY28" s="52">
        <v>6.4536441212027784E-3</v>
      </c>
      <c r="FZ28">
        <f>interpol_lin_excel($O$13:$O$104,$T$13:$T$104,FX28)</f>
        <v>2.2995888780097395E-3</v>
      </c>
      <c r="GA28" s="51">
        <f ca="1"/>
        <v>45289</v>
      </c>
      <c r="GB28" s="52">
        <f ca="1"/>
        <v>9.3928217321310962E-3</v>
      </c>
      <c r="GD28" s="51">
        <v>45656</v>
      </c>
      <c r="GE28" s="52">
        <v>1.121358288248701E-2</v>
      </c>
      <c r="GG28" s="51">
        <v>46386</v>
      </c>
      <c r="GH28" s="52">
        <v>1.3915422543937633E-2</v>
      </c>
      <c r="GJ28" s="51">
        <v>46751</v>
      </c>
      <c r="GK28" s="52">
        <v>1.1587483835194952E-2</v>
      </c>
      <c r="GZ28" s="51">
        <v>43098</v>
      </c>
      <c r="HA28" s="52">
        <v>2.1298921881749968E-3</v>
      </c>
      <c r="HC28" s="51">
        <f ca="1"/>
        <v>45289</v>
      </c>
      <c r="HD28" s="52">
        <f ca="1"/>
        <v>9.3704467581932644E-3</v>
      </c>
      <c r="HF28" s="51">
        <v>45656</v>
      </c>
      <c r="HG28" s="52">
        <v>1.1187530813563412E-2</v>
      </c>
      <c r="HI28" t="e">
        <v>#N/A</v>
      </c>
      <c r="HJ28" t="e">
        <v>#N/A</v>
      </c>
      <c r="HL28" s="51">
        <v>46751</v>
      </c>
      <c r="HM28" s="52">
        <v>1.1541541784898452E-2</v>
      </c>
      <c r="IB28" s="51">
        <v>43098</v>
      </c>
      <c r="IC28" s="52">
        <v>7.9267964971782238E-3</v>
      </c>
      <c r="IE28" s="51">
        <f ca="1"/>
        <v>45289</v>
      </c>
      <c r="IF28" s="52">
        <f ca="1"/>
        <v>9.4143775489870692E-3</v>
      </c>
      <c r="IH28" s="51">
        <v>45656</v>
      </c>
      <c r="II28" s="52">
        <v>1.1238472157766225E-2</v>
      </c>
      <c r="IK28" t="e">
        <v>#N/A</v>
      </c>
      <c r="IL28" t="e">
        <v>#N/A</v>
      </c>
      <c r="IN28" s="51">
        <v>46751</v>
      </c>
      <c r="IO28" s="52">
        <v>1.1625665723667293E-2</v>
      </c>
    </row>
    <row r="29" spans="3:255" ht="14.45" x14ac:dyDescent="0.3">
      <c r="C29" s="46" t="s">
        <v>300</v>
      </c>
      <c r="D29" s="46" t="s">
        <v>121</v>
      </c>
      <c r="E29" s="46" t="s">
        <v>2221</v>
      </c>
      <c r="F29" s="47" t="s">
        <v>2222</v>
      </c>
      <c r="G29" s="47">
        <v>42734</v>
      </c>
      <c r="H29" s="47">
        <v>43465</v>
      </c>
      <c r="I29" s="48">
        <v>0.26246000000000003</v>
      </c>
      <c r="J29" s="48">
        <v>0.27554000000000001</v>
      </c>
      <c r="K29" s="46" t="s">
        <v>124</v>
      </c>
      <c r="L29" s="49">
        <f t="shared" si="0"/>
        <v>2.6900000000000001E-3</v>
      </c>
      <c r="N29" s="50" t="s">
        <v>462</v>
      </c>
      <c r="O29" s="51">
        <f>IFERROR(IF(RIGHT(N29, 1) = "D", WORKDAY($B$3, INT(LEFT(N29, LEN(N29)-1))),
                     IF(RIGHT(N29, 1) = "W",Business_Day($B$3 + 7 * INT(LEFT(N29, LEN(N29)-1)), "modified_following"),
                     IF(RIGHT(N29, 1) = "M",Business_Day(EDATE($B$3,  INT(LEFT(N29, LEN(N29)-1))), "modified_following"),
                     IF(RIGHT(N29, 1) = "Y",Business_Day(EDATE($B$3,  12 * INT(LEFT(N29, LEN(N29)-1))), "modified_following"),IF(RIGHT(N29, 1) = "Q",Business_Day(EDATE($B$3,  3*INT(LEFT(N29, LEN(N29)-1))), "modified_following"),
                    Business_Day(EDATE($B$3,  12 * INT(LEFT(N29, FIND("Y", N29)-1)) + INT(RIGHT(N29, LEN(N29) - FIND("Y", N29)))), "modified_following") ))))), "")</f>
        <v>43189</v>
      </c>
      <c r="P29" s="50" t="s">
        <v>2223</v>
      </c>
      <c r="Q29" s="50" t="s">
        <v>2224</v>
      </c>
      <c r="R29" s="46">
        <f>_xll.BDH(P29,$B$4,$B$3,$B$3)</f>
        <v>0.23572000000000001</v>
      </c>
      <c r="S29" s="46">
        <f>_xll.BDH(Q29,$B$4,$B$3,$B$3)</f>
        <v>0.99707599999999996</v>
      </c>
      <c r="T29" s="52">
        <f>DF_ZC2(Date!$E$3,O29,S29,"Taux actuariels","actual/actual")</f>
        <v>2.3518518662011267E-3</v>
      </c>
      <c r="V29" s="46" t="s">
        <v>456</v>
      </c>
      <c r="W29" s="46" t="s">
        <v>121</v>
      </c>
      <c r="X29" s="46" t="s">
        <v>301</v>
      </c>
      <c r="Y29" s="47" t="s">
        <v>302</v>
      </c>
      <c r="Z29" s="47">
        <v>42734</v>
      </c>
      <c r="AA29" s="47">
        <v>46021</v>
      </c>
      <c r="AB29" s="48">
        <v>0.98950000000000005</v>
      </c>
      <c r="AC29" s="48">
        <v>1.0245</v>
      </c>
      <c r="AD29" s="46" t="s">
        <v>98</v>
      </c>
      <c r="AE29" s="49">
        <f t="shared" si="1"/>
        <v>1.0070000000000001E-2</v>
      </c>
      <c r="AF29" s="51">
        <f>date_convention(EDATE($B$3,'Swap Rates'!T19*12),$EL$9)</f>
        <v>46386</v>
      </c>
      <c r="AG29" s="61">
        <v>1.0709447717478471E-2</v>
      </c>
      <c r="AI29" s="50" t="s">
        <v>462</v>
      </c>
      <c r="AJ29" s="51">
        <f>IFERROR(IF(RIGHT(AI29, 1) = "D", WORKDAY($B$3, INT(LEFT(AI29, LEN(AI29)-1))),
                     IF(RIGHT(AI29, 1) = "W",Business_Day($B$3 + 7 * INT(LEFT(AI29, LEN(AI29)-1)), "modified_following"),
                     IF(RIGHT(AI29, 1) = "M",Business_Day(EDATE($B$3,  INT(LEFT(AI29, LEN(AI29)-1))), "modified_following"),
                     IF(RIGHT(AI29, 1) = "Y",Business_Day(EDATE($B$3,  12 * INT(LEFT(AI29, LEN(AI29)-1))), "modified_following"),IF(RIGHT(AI29, 1) = "Q",Business_Day(EDATE($B$3,  3*INT(LEFT(AI29, LEN(AI29)-1))), "modified_following"),
                    Business_Day(EDATE($B$3,  12 * INT(LEFT(AI29, FIND("Y", AI29)-1)) + INT(RIGHT(AI29, LEN(AI29) - FIND("Y", AI29)))), "modified_following") ))))), "")</f>
        <v>43189</v>
      </c>
      <c r="AK29" s="50" t="s">
        <v>2225</v>
      </c>
      <c r="AL29" s="50" t="s">
        <v>2226</v>
      </c>
      <c r="AM29" s="46">
        <f>_xll.BDH(AK29,$B$4,$B$3,$B$3)</f>
        <v>0.31163000000000002</v>
      </c>
      <c r="AN29" s="46">
        <f>_xll.BDH(AL29,$B$4,$B$3,$B$3)</f>
        <v>0.99613300000000005</v>
      </c>
      <c r="AO29" s="52">
        <f>DF_ZC2(Date!$E$3,AJ29,AN29,"Taux actuariels","actual/actual")</f>
        <v>3.112984950749853E-3</v>
      </c>
      <c r="AP29" s="50">
        <v>8</v>
      </c>
      <c r="AQ29" s="46" t="s">
        <v>436</v>
      </c>
      <c r="AR29" s="46" t="s">
        <v>121</v>
      </c>
      <c r="AS29" s="46" t="s">
        <v>2227</v>
      </c>
      <c r="AT29" s="47" t="s">
        <v>2228</v>
      </c>
      <c r="AU29" s="47">
        <v>42734</v>
      </c>
      <c r="AV29" s="47">
        <v>45656</v>
      </c>
      <c r="AW29" s="48">
        <v>0.99922</v>
      </c>
      <c r="AX29" s="48">
        <v>1.01278</v>
      </c>
      <c r="AY29" s="46" t="s">
        <v>124</v>
      </c>
      <c r="AZ29" s="49">
        <f t="shared" si="4"/>
        <v>1.0059999999999999E-2</v>
      </c>
      <c r="BA29" s="49">
        <f t="shared" si="5"/>
        <v>1.0059999999999999E-2</v>
      </c>
      <c r="BD29" s="50" t="s">
        <v>462</v>
      </c>
      <c r="BE29" s="51">
        <f>IFERROR(IF(RIGHT(BD29, 1) = "D", WORKDAY($B$3, INT(LEFT(BD29, LEN(BD29)-1))),
                     IF(RIGHT(BD29, 1) = "W",Business_Day($B$3 + 7 * INT(LEFT(BD29, LEN(BD29)-1)), "modified_following"),
                     IF(RIGHT(BD29, 1) = "M",Business_Day(EDATE($B$3,  INT(LEFT(BD29, LEN(BD29)-1))), "modified_following"),
                     IF(RIGHT(BD29, 1) = "Y",Business_Day(EDATE($B$3,  12 * INT(LEFT(BD29, LEN(BD29)-1))), "modified_following"),IF(RIGHT(BD29, 1) = "Q",Business_Day(EDATE($B$3,  3*INT(LEFT(BD29, LEN(BD29)-1))), "modified_following"),
                    Business_Day(EDATE($B$3,  12 * INT(LEFT(BD29, FIND("Y", BD29)-1)) + INT(RIGHT(BD29, LEN(BD29) - FIND("Y", BD29)))), "modified_following") ))))), "")</f>
        <v>43189</v>
      </c>
      <c r="BF29" s="50" t="s">
        <v>2229</v>
      </c>
      <c r="BG29" s="50" t="s">
        <v>2230</v>
      </c>
      <c r="BH29" s="46">
        <f>_xll.BDH(BF29,$B$4,$B$3,$B$3)</f>
        <v>0.41950999999999999</v>
      </c>
      <c r="BI29" s="46">
        <f>_xll.BDH(BG29,$B$4,$B$3,$B$3)</f>
        <v>0.99479799999999996</v>
      </c>
      <c r="BJ29" s="52">
        <f>DF_ZC2(Date!$E$3,BE29,BI29,"Taux actuariels","actual/actual")</f>
        <v>4.1927401076806703E-3</v>
      </c>
      <c r="BK29">
        <v>9</v>
      </c>
      <c r="BL29" s="46" t="s">
        <v>456</v>
      </c>
      <c r="BM29" s="46" t="s">
        <v>121</v>
      </c>
      <c r="BN29" s="46" t="s">
        <v>2231</v>
      </c>
      <c r="BO29" s="47" t="s">
        <v>2232</v>
      </c>
      <c r="BP29" s="47">
        <v>42734</v>
      </c>
      <c r="BQ29" s="47">
        <v>46021</v>
      </c>
      <c r="BR29" s="48">
        <v>1.16838</v>
      </c>
      <c r="BS29" s="48">
        <v>1.1796199999999999</v>
      </c>
      <c r="BT29" s="46" t="s">
        <v>124</v>
      </c>
      <c r="BU29" s="49">
        <f t="shared" si="6"/>
        <v>1.1739999999999999E-2</v>
      </c>
      <c r="BV29" s="53">
        <f t="shared" si="7"/>
        <v>1.1739999999999999E-2</v>
      </c>
      <c r="BX29" s="50" t="s">
        <v>462</v>
      </c>
      <c r="BY29" s="51">
        <f>IFERROR(IF(RIGHT(BX29, 1) = "D", WORKDAY($B$3, INT(LEFT(BX29, LEN(BX29)-1))),
                     IF(RIGHT(BX29, 1) = "W",Business_Day($B$3 + 7 * INT(LEFT(BX29, LEN(BX29)-1)), "modified_following"),
                     IF(RIGHT(BX29, 1) = "M",Business_Day(EDATE($B$3,  INT(LEFT(BX29, LEN(BX29)-1))), "modified_following"),
                     IF(RIGHT(BX29, 1) = "Y",Business_Day(EDATE($B$3,  12 * INT(LEFT(BX29, LEN(BX29)-1))), "modified_following"),IF(RIGHT(BX29, 1) = "Q",Business_Day(EDATE($B$3,  3*INT(LEFT(BX29, LEN(BX29)-1))), "modified_following"),
                    Business_Day(EDATE($B$3,  12 * INT(LEFT(BX29, FIND("Y", BX29)-1)) + INT(RIGHT(BX29, LEN(BX29) - FIND("Y", BX29)))), "modified_following") ))))), "")</f>
        <v>43189</v>
      </c>
      <c r="BZ29" s="50" t="s">
        <v>2233</v>
      </c>
      <c r="CA29" s="50" t="s">
        <v>2234</v>
      </c>
      <c r="CB29" s="46">
        <f>_xll.BDH(BZ29,$B$4,$B$3,$B$3)</f>
        <v>0.56257999999999997</v>
      </c>
      <c r="CC29" s="46">
        <f>_xll.BDH(CA29,$B$4,$B$3,$B$3)</f>
        <v>0.99303699999999995</v>
      </c>
      <c r="CD29" s="52">
        <f>DF_ZC2(Date!$E$3,BY29,CC29,"Taux actuariels","actual/actual")</f>
        <v>5.6210471195607958E-3</v>
      </c>
      <c r="CF29" s="46" t="s">
        <v>498</v>
      </c>
      <c r="CG29" s="46" t="s">
        <v>121</v>
      </c>
      <c r="CH29" s="46" t="s">
        <v>301</v>
      </c>
      <c r="CI29" s="47" t="s">
        <v>302</v>
      </c>
      <c r="CJ29" s="47">
        <v>42734</v>
      </c>
      <c r="CK29" s="47">
        <v>47116</v>
      </c>
      <c r="CL29" s="48">
        <v>1.3580000000000001</v>
      </c>
      <c r="CM29" s="48">
        <v>1.528</v>
      </c>
      <c r="CN29" s="46" t="s">
        <v>98</v>
      </c>
      <c r="CO29" s="49">
        <f t="shared" si="8"/>
        <v>1.443E-2</v>
      </c>
      <c r="CP29" s="61">
        <v>1.451245E-2</v>
      </c>
      <c r="CQ29" s="51">
        <f t="shared" si="11"/>
        <v>47116</v>
      </c>
      <c r="CR29" s="50" t="s">
        <v>462</v>
      </c>
      <c r="CS29" s="51">
        <f>IFERROR(IF(RIGHT(CR29, 1) = "D", WORKDAY($B$3, INT(LEFT(CR29, LEN(CR29)-1))),
                     IF(RIGHT(CR29, 1) = "W",Business_Day($B$3 + 7 * INT(LEFT(CR29, LEN(CR29)-1)), "modified_following"),
                     IF(RIGHT(CR29, 1) = "M",Business_Day(EDATE($B$3,  INT(LEFT(CR29, LEN(CR29)-1))), "modified_following"),
                     IF(RIGHT(CR29, 1) = "Y",Business_Day(EDATE($B$3,  12 * INT(LEFT(CR29, LEN(CR29)-1))), "modified_following"),IF(RIGHT(CR29, 1) = "Q",Business_Day(EDATE($B$3,  3*INT(LEFT(CR29, LEN(CR29)-1))), "modified_following"),
                    Business_Day(EDATE($B$3,  12 * INT(LEFT(CR29, FIND("Y", CR29)-1)) + INT(RIGHT(CR29, LEN(CR29) - FIND("Y", CR29)))), "modified_following") ))))), "")</f>
        <v>43189</v>
      </c>
      <c r="CT29" s="50" t="s">
        <v>2235</v>
      </c>
      <c r="CU29" s="50" t="s">
        <v>2236</v>
      </c>
      <c r="CV29" s="46">
        <f>_xll.BDH(CT29,$B$4,$B$3,$B$3)</f>
        <v>0.78720999999999997</v>
      </c>
      <c r="CW29" s="46">
        <f>_xll.BDH(CU29,$B$4,$B$3,$B$3)</f>
        <v>0.99027500000000002</v>
      </c>
      <c r="CX29" s="52">
        <f>DF_ZC2(Date!$E$3,CS29,CW29,"Taux actuariels","actual/actual")</f>
        <v>7.8704602221391085E-3</v>
      </c>
      <c r="CZ29" s="51">
        <f ca="1"/>
        <v>45656</v>
      </c>
      <c r="DA29" s="53">
        <f ca="1"/>
        <v>1.0173401440177539E-2</v>
      </c>
      <c r="DC29" s="51">
        <v>46021</v>
      </c>
      <c r="DD29" s="53">
        <v>1.1867738842319666E-2</v>
      </c>
      <c r="DF29" s="51" t="e">
        <v>#N/A</v>
      </c>
      <c r="DG29" s="53" t="e">
        <v>#N/A</v>
      </c>
      <c r="DI29" s="51">
        <v>47116</v>
      </c>
      <c r="DJ29" s="53">
        <v>1.2015715051583846E-2</v>
      </c>
      <c r="DN29" s="51">
        <f ca="1"/>
        <v>45656</v>
      </c>
      <c r="DO29" s="53">
        <f ca="1"/>
        <v>1.020386675413172E-2</v>
      </c>
      <c r="DQ29" s="51">
        <v>46021</v>
      </c>
      <c r="DR29" s="53">
        <v>1.1900122784423603E-2</v>
      </c>
      <c r="DT29" s="51">
        <v>47116</v>
      </c>
      <c r="DU29" s="53">
        <v>1.465599764425478E-2</v>
      </c>
      <c r="DW29" s="51">
        <v>47116</v>
      </c>
      <c r="DX29" s="53">
        <v>1.2061205678624157E-2</v>
      </c>
      <c r="DZ29" s="51">
        <f ca="1"/>
        <v>45656</v>
      </c>
      <c r="EA29" s="53">
        <f ca="1"/>
        <v>1.0194282264761188E-2</v>
      </c>
      <c r="EC29" s="51">
        <v>46021</v>
      </c>
      <c r="ED29" s="53">
        <v>1.1890119579258672E-2</v>
      </c>
      <c r="EJ29" s="25" t="s">
        <v>0</v>
      </c>
      <c r="EK29" s="25" t="s">
        <v>24</v>
      </c>
      <c r="EL29" s="25" t="s">
        <v>25</v>
      </c>
      <c r="EM29" s="25" t="s">
        <v>26</v>
      </c>
      <c r="EN29" s="25" t="s">
        <v>27</v>
      </c>
      <c r="EO29" s="25" t="s">
        <v>28</v>
      </c>
      <c r="EP29" s="25" t="s">
        <v>29</v>
      </c>
      <c r="EQ29" s="25" t="s">
        <v>30</v>
      </c>
      <c r="ER29" s="25" t="s">
        <v>31</v>
      </c>
      <c r="ES29" s="25" t="s">
        <v>37</v>
      </c>
      <c r="EV29" s="51">
        <v>43465</v>
      </c>
      <c r="EW29" s="52">
        <v>-1.8405910687344828E-4</v>
      </c>
      <c r="EX29">
        <f>interpol_lin_excel($O$13:$O$104,$T$13:$T$104,EV29)</f>
        <v>2.6906796420740342E-3</v>
      </c>
      <c r="EY29" s="51">
        <f ca="1"/>
        <v>45656</v>
      </c>
      <c r="EZ29" s="52">
        <f ca="1"/>
        <v>1.0156182950850412E-2</v>
      </c>
      <c r="FB29" s="51">
        <v>46021</v>
      </c>
      <c r="FC29" s="52">
        <v>1.1848497496852224E-2</v>
      </c>
      <c r="FE29" s="51" t="e">
        <v>#N/A</v>
      </c>
      <c r="FF29" s="52" t="e">
        <v>#N/A</v>
      </c>
      <c r="FH29" s="51">
        <v>47116</v>
      </c>
      <c r="FI29" s="52">
        <v>1.1984576067231058E-2</v>
      </c>
      <c r="FX29" s="51">
        <v>43465</v>
      </c>
      <c r="FY29" s="52">
        <v>6.847668466815479E-3</v>
      </c>
      <c r="FZ29">
        <f>interpol_lin_excel($O$13:$O$104,$T$13:$T$104,FX29)</f>
        <v>2.6906796420740342E-3</v>
      </c>
      <c r="GA29" s="51">
        <f ca="1"/>
        <v>45656</v>
      </c>
      <c r="GB29" s="52">
        <f ca="1"/>
        <v>1.0216795406410876E-2</v>
      </c>
      <c r="GD29" s="51">
        <v>46021</v>
      </c>
      <c r="GE29" s="52">
        <v>1.1917425127726171E-2</v>
      </c>
      <c r="GG29" s="51">
        <v>47116</v>
      </c>
      <c r="GH29" s="52">
        <v>1.477611987564155E-2</v>
      </c>
      <c r="GJ29" s="51">
        <v>47116</v>
      </c>
      <c r="GK29" s="52">
        <v>1.2090670914672521E-2</v>
      </c>
      <c r="GZ29" s="51">
        <v>43465</v>
      </c>
      <c r="HA29" s="52">
        <v>2.9647180325288211E-3</v>
      </c>
      <c r="HC29" s="51">
        <f ca="1"/>
        <v>45656</v>
      </c>
      <c r="HD29" s="52">
        <f ca="1"/>
        <v>1.0188569369065649E-2</v>
      </c>
      <c r="HF29" s="51">
        <v>46021</v>
      </c>
      <c r="HG29" s="52">
        <v>1.188504376832562E-2</v>
      </c>
      <c r="HI29" t="e">
        <v>#N/A</v>
      </c>
      <c r="HJ29" t="e">
        <v>#N/A</v>
      </c>
      <c r="HL29" s="51">
        <v>47116</v>
      </c>
      <c r="HM29" s="52">
        <v>1.2040948644538746E-2</v>
      </c>
      <c r="IB29" s="51">
        <v>43465</v>
      </c>
      <c r="IC29" s="52">
        <v>8.6530958084795346E-3</v>
      </c>
      <c r="IE29" s="51">
        <f ca="1"/>
        <v>45656</v>
      </c>
      <c r="IF29" s="52">
        <f ca="1"/>
        <v>1.0243660385234773E-2</v>
      </c>
      <c r="IH29" s="51">
        <v>46021</v>
      </c>
      <c r="II29" s="52">
        <v>1.1946308870864153E-2</v>
      </c>
      <c r="IK29" t="e">
        <v>#N/A</v>
      </c>
      <c r="IL29" t="e">
        <v>#N/A</v>
      </c>
      <c r="IN29" s="51">
        <v>47116</v>
      </c>
      <c r="IO29" s="52">
        <v>1.2131608723957658E-2</v>
      </c>
    </row>
    <row r="30" spans="3:255" ht="14.45" x14ac:dyDescent="0.3">
      <c r="C30" s="46" t="s">
        <v>325</v>
      </c>
      <c r="D30" s="46" t="s">
        <v>121</v>
      </c>
      <c r="E30" s="46" t="s">
        <v>2237</v>
      </c>
      <c r="F30" s="47" t="s">
        <v>2238</v>
      </c>
      <c r="G30" s="47">
        <v>42734</v>
      </c>
      <c r="H30" s="47">
        <v>43829</v>
      </c>
      <c r="I30" s="48">
        <v>0.33300000000000002</v>
      </c>
      <c r="J30" s="48">
        <v>0.35299999999999998</v>
      </c>
      <c r="K30" s="46" t="s">
        <v>124</v>
      </c>
      <c r="L30" s="49">
        <f t="shared" si="0"/>
        <v>3.4299999999999999E-3</v>
      </c>
      <c r="N30" s="50" t="s">
        <v>483</v>
      </c>
      <c r="O30" s="51">
        <f>IFERROR(IF(RIGHT(N30, 1) = "D", WORKDAY($B$3, INT(LEFT(N30, LEN(N30)-1))),
                     IF(RIGHT(N30, 1) = "W",Business_Day($B$3 + 7 * INT(LEFT(N30, LEN(N30)-1)), "modified_following"),
                     IF(RIGHT(N30, 1) = "M",Business_Day(EDATE($B$3,  INT(LEFT(N30, LEN(N30)-1))), "modified_following"),
                     IF(RIGHT(N30, 1) = "Y",Business_Day(EDATE($B$3,  12 * INT(LEFT(N30, LEN(N30)-1))), "modified_following"),IF(RIGHT(N30, 1) = "Q",Business_Day(EDATE($B$3,  3*INT(LEFT(N30, LEN(N30)-1))), "modified_following"),
                    Business_Day(EDATE($B$3,  12 * INT(LEFT(N30, FIND("Y", N30)-1)) + INT(RIGHT(N30, LEN(N30) - FIND("Y", N30)))), "modified_following") ))))), "")</f>
        <v>43280</v>
      </c>
      <c r="P30" s="50" t="s">
        <v>2239</v>
      </c>
      <c r="Q30" s="50" t="s">
        <v>2240</v>
      </c>
      <c r="R30" s="46">
        <f>_xll.BDH(P30,$B$4,$B$3,$B$3)</f>
        <v>0.24157000000000001</v>
      </c>
      <c r="S30" s="46">
        <f>_xll.BDH(Q30,$B$4,$B$3,$B$3)</f>
        <v>0.99639699999999998</v>
      </c>
      <c r="T30" s="52">
        <f>DF_ZC2(Date!$E$3,O30,S30,"Taux actuariels","actual/actual")</f>
        <v>2.4158861536318632E-3</v>
      </c>
      <c r="V30" s="46" t="s">
        <v>477</v>
      </c>
      <c r="W30" s="46" t="s">
        <v>121</v>
      </c>
      <c r="X30" s="46" t="s">
        <v>301</v>
      </c>
      <c r="Y30" s="47" t="s">
        <v>302</v>
      </c>
      <c r="Z30" s="47">
        <v>42734</v>
      </c>
      <c r="AA30" s="47">
        <v>46386</v>
      </c>
      <c r="AB30" s="48">
        <v>1.0545</v>
      </c>
      <c r="AC30" s="48">
        <v>1.0894999999999999</v>
      </c>
      <c r="AD30" s="46" t="s">
        <v>98</v>
      </c>
      <c r="AE30" s="49">
        <f t="shared" si="1"/>
        <v>1.072E-2</v>
      </c>
      <c r="AF30" s="51">
        <f>date_convention(EDATE($B$3,'Swap Rates'!T20*12),$EL$9)</f>
        <v>46751</v>
      </c>
      <c r="AG30" s="61">
        <v>1.1309439001205616E-2</v>
      </c>
      <c r="AI30" s="50" t="s">
        <v>483</v>
      </c>
      <c r="AJ30" s="51">
        <f>IFERROR(IF(RIGHT(AI30, 1) = "D", WORKDAY($B$3, INT(LEFT(AI30, LEN(AI30)-1))),
                     IF(RIGHT(AI30, 1) = "W",Business_Day($B$3 + 7 * INT(LEFT(AI30, LEN(AI30)-1)), "modified_following"),
                     IF(RIGHT(AI30, 1) = "M",Business_Day(EDATE($B$3,  INT(LEFT(AI30, LEN(AI30)-1))), "modified_following"),
                     IF(RIGHT(AI30, 1) = "Y",Business_Day(EDATE($B$3,  12 * INT(LEFT(AI30, LEN(AI30)-1))), "modified_following"),IF(RIGHT(AI30, 1) = "Q",Business_Day(EDATE($B$3,  3*INT(LEFT(AI30, LEN(AI30)-1))), "modified_following"),
                    Business_Day(EDATE($B$3,  12 * INT(LEFT(AI30, FIND("Y", AI30)-1)) + INT(RIGHT(AI30, LEN(AI30) - FIND("Y", AI30)))), "modified_following") ))))), "")</f>
        <v>43280</v>
      </c>
      <c r="AK30" s="50" t="s">
        <v>2241</v>
      </c>
      <c r="AL30" s="50" t="s">
        <v>2242</v>
      </c>
      <c r="AM30" s="46">
        <f>_xll.BDH(AK30,$B$4,$B$3,$B$3)</f>
        <v>0.32856999999999997</v>
      </c>
      <c r="AN30" s="46">
        <f>_xll.BDH(AL30,$B$4,$B$3,$B$3)</f>
        <v>0.99509899999999996</v>
      </c>
      <c r="AO30" s="52">
        <f>DF_ZC2(Date!$E$3,AJ30,AN30,"Taux actuariels","actual/actual")</f>
        <v>3.2897968628025076E-3</v>
      </c>
      <c r="AP30" s="50">
        <v>9</v>
      </c>
      <c r="AQ30" s="46" t="s">
        <v>456</v>
      </c>
      <c r="AR30" s="46" t="s">
        <v>121</v>
      </c>
      <c r="AS30" s="46" t="s">
        <v>2243</v>
      </c>
      <c r="AT30" s="47" t="s">
        <v>2244</v>
      </c>
      <c r="AU30" s="47">
        <v>42734</v>
      </c>
      <c r="AV30" s="47">
        <v>46021</v>
      </c>
      <c r="AW30" s="48">
        <v>1.0691999999999999</v>
      </c>
      <c r="AX30" s="48">
        <v>1.0828</v>
      </c>
      <c r="AY30" s="46" t="s">
        <v>124</v>
      </c>
      <c r="AZ30" s="49">
        <f t="shared" si="4"/>
        <v>1.076E-2</v>
      </c>
      <c r="BA30" s="49">
        <f t="shared" si="5"/>
        <v>1.076E-2</v>
      </c>
      <c r="BD30" s="50" t="s">
        <v>483</v>
      </c>
      <c r="BE30" s="51">
        <f>IFERROR(IF(RIGHT(BD30, 1) = "D", WORKDAY($B$3, INT(LEFT(BD30, LEN(BD30)-1))),
                     IF(RIGHT(BD30, 1) = "W",Business_Day($B$3 + 7 * INT(LEFT(BD30, LEN(BD30)-1)), "modified_following"),
                     IF(RIGHT(BD30, 1) = "M",Business_Day(EDATE($B$3,  INT(LEFT(BD30, LEN(BD30)-1))), "modified_following"),
                     IF(RIGHT(BD30, 1) = "Y",Business_Day(EDATE($B$3,  12 * INT(LEFT(BD30, LEN(BD30)-1))), "modified_following"),IF(RIGHT(BD30, 1) = "Q",Business_Day(EDATE($B$3,  3*INT(LEFT(BD30, LEN(BD30)-1))), "modified_following"),
                    Business_Day(EDATE($B$3,  12 * INT(LEFT(BD30, FIND("Y", BD30)-1)) + INT(RIGHT(BD30, LEN(BD30) - FIND("Y", BD30)))), "modified_following") ))))), "")</f>
        <v>43280</v>
      </c>
      <c r="BF30" s="50" t="s">
        <v>2245</v>
      </c>
      <c r="BG30" s="50" t="s">
        <v>2246</v>
      </c>
      <c r="BH30" s="46">
        <f>_xll.BDH(BF30,$B$4,$B$3,$B$3)</f>
        <v>0.43441999999999997</v>
      </c>
      <c r="BI30" s="46">
        <f>_xll.BDH(BG30,$B$4,$B$3,$B$3)</f>
        <v>0.99352600000000002</v>
      </c>
      <c r="BJ30" s="52">
        <f>DF_ZC2(Date!$E$3,BE30,BI30,"Taux actuariels","actual/actual")</f>
        <v>4.3514106431916666E-3</v>
      </c>
      <c r="BK30">
        <v>10</v>
      </c>
      <c r="BL30" s="46" t="s">
        <v>477</v>
      </c>
      <c r="BM30" s="46" t="s">
        <v>121</v>
      </c>
      <c r="BN30" s="46" t="s">
        <v>2247</v>
      </c>
      <c r="BO30" s="47" t="s">
        <v>2248</v>
      </c>
      <c r="BP30" s="47">
        <v>42734</v>
      </c>
      <c r="BQ30" s="47">
        <v>46386</v>
      </c>
      <c r="BR30" s="48">
        <v>1.22427</v>
      </c>
      <c r="BS30" s="48">
        <v>1.2389300000000001</v>
      </c>
      <c r="BT30" s="46" t="s">
        <v>124</v>
      </c>
      <c r="BU30" s="49">
        <f t="shared" si="6"/>
        <v>1.2316000000000001E-2</v>
      </c>
      <c r="BV30" s="53">
        <f t="shared" si="7"/>
        <v>1.2316000000000001E-2</v>
      </c>
      <c r="BX30" s="50" t="s">
        <v>483</v>
      </c>
      <c r="BY30" s="51">
        <f>IFERROR(IF(RIGHT(BX30, 1) = "D", WORKDAY($B$3, INT(LEFT(BX30, LEN(BX30)-1))),
                     IF(RIGHT(BX30, 1) = "W",Business_Day($B$3 + 7 * INT(LEFT(BX30, LEN(BX30)-1)), "modified_following"),
                     IF(RIGHT(BX30, 1) = "M",Business_Day(EDATE($B$3,  INT(LEFT(BX30, LEN(BX30)-1))), "modified_following"),
                     IF(RIGHT(BX30, 1) = "Y",Business_Day(EDATE($B$3,  12 * INT(LEFT(BX30, LEN(BX30)-1))), "modified_following"),IF(RIGHT(BX30, 1) = "Q",Business_Day(EDATE($B$3,  3*INT(LEFT(BX30, LEN(BX30)-1))), "modified_following"),
                    Business_Day(EDATE($B$3,  12 * INT(LEFT(BX30, FIND("Y", BX30)-1)) + INT(RIGHT(BX30, LEN(BX30) - FIND("Y", BX30)))), "modified_following") ))))), "")</f>
        <v>43280</v>
      </c>
      <c r="BZ30" s="50" t="s">
        <v>2249</v>
      </c>
      <c r="CA30" s="50" t="s">
        <v>2250</v>
      </c>
      <c r="CB30" s="46">
        <f>_xll.BDH(BZ30,$B$4,$B$3,$B$3)</f>
        <v>0.57599999999999996</v>
      </c>
      <c r="CC30" s="46">
        <f>_xll.BDH(CA30,$B$4,$B$3,$B$3)</f>
        <v>0.99143300000000001</v>
      </c>
      <c r="CD30" s="52">
        <f>DF_ZC2(Date!$E$3,BY30,CC30,"Taux actuariels","actual/actual")</f>
        <v>5.7683271931043834E-3</v>
      </c>
      <c r="CF30" s="46" t="s">
        <v>518</v>
      </c>
      <c r="CG30" s="46" t="s">
        <v>121</v>
      </c>
      <c r="CH30" s="46" t="s">
        <v>301</v>
      </c>
      <c r="CI30" s="47" t="s">
        <v>302</v>
      </c>
      <c r="CJ30" s="47">
        <v>42734</v>
      </c>
      <c r="CK30" s="47">
        <v>48212</v>
      </c>
      <c r="CL30" s="48">
        <v>1.431</v>
      </c>
      <c r="CM30" s="48">
        <v>1.601</v>
      </c>
      <c r="CN30" s="46" t="s">
        <v>98</v>
      </c>
      <c r="CO30" s="49">
        <f t="shared" si="8"/>
        <v>1.516E-2</v>
      </c>
      <c r="CP30" s="61">
        <v>1.5234999999999999E-2</v>
      </c>
      <c r="CQ30" s="51">
        <f t="shared" si="11"/>
        <v>48212</v>
      </c>
      <c r="CR30" s="50" t="s">
        <v>483</v>
      </c>
      <c r="CS30" s="51">
        <f>IFERROR(IF(RIGHT(CR30, 1) = "D", WORKDAY($B$3, INT(LEFT(CR30, LEN(CR30)-1))),
                     IF(RIGHT(CR30, 1) = "W",Business_Day($B$3 + 7 * INT(LEFT(CR30, LEN(CR30)-1)), "modified_following"),
                     IF(RIGHT(CR30, 1) = "M",Business_Day(EDATE($B$3,  INT(LEFT(CR30, LEN(CR30)-1))), "modified_following"),
                     IF(RIGHT(CR30, 1) = "Y",Business_Day(EDATE($B$3,  12 * INT(LEFT(CR30, LEN(CR30)-1))), "modified_following"),IF(RIGHT(CR30, 1) = "Q",Business_Day(EDATE($B$3,  3*INT(LEFT(CR30, LEN(CR30)-1))), "modified_following"),
                    Business_Day(EDATE($B$3,  12 * INT(LEFT(CR30, FIND("Y", CR30)-1)) + INT(RIGHT(CR30, LEN(CR30) - FIND("Y", CR30)))), "modified_following") ))))), "")</f>
        <v>43280</v>
      </c>
      <c r="CT30" s="50" t="s">
        <v>2251</v>
      </c>
      <c r="CU30" s="50" t="s">
        <v>2252</v>
      </c>
      <c r="CV30" s="46">
        <f>_xll.BDH(CT30,$B$4,$B$3,$B$3)</f>
        <v>0.79964000000000002</v>
      </c>
      <c r="CW30" s="46">
        <f>_xll.BDH(CU30,$B$4,$B$3,$B$3)</f>
        <v>0.98813300000000004</v>
      </c>
      <c r="CX30" s="52">
        <f>DF_ZC2(Date!$E$3,CS30,CW30,"Taux actuariels","actual/actual")</f>
        <v>8.0125240593138525E-3</v>
      </c>
      <c r="CZ30" s="51">
        <f ca="1"/>
        <v>46021</v>
      </c>
      <c r="DA30" s="53">
        <f ca="1"/>
        <v>1.0902945945005356E-2</v>
      </c>
      <c r="DC30" s="51">
        <v>46386</v>
      </c>
      <c r="DD30" s="53">
        <v>1.2470706163900244E-2</v>
      </c>
      <c r="DF30" s="51" t="e">
        <v>#N/A</v>
      </c>
      <c r="DG30" s="53" t="e">
        <v>#N/A</v>
      </c>
      <c r="DI30" s="51">
        <v>48212</v>
      </c>
      <c r="DJ30" s="53">
        <v>1.3193934865606247E-2</v>
      </c>
      <c r="DN30" s="51">
        <f ca="1"/>
        <v>46021</v>
      </c>
      <c r="DO30" s="53">
        <f ca="1"/>
        <v>1.093815705911593E-2</v>
      </c>
      <c r="DQ30" s="51">
        <v>46386</v>
      </c>
      <c r="DR30" s="53">
        <v>1.2506809484664741E-2</v>
      </c>
      <c r="DT30" s="51">
        <v>48212</v>
      </c>
      <c r="DU30" s="53">
        <v>1.5435293773482956E-2</v>
      </c>
      <c r="DW30" s="51">
        <v>48212</v>
      </c>
      <c r="DX30" s="53">
        <v>1.3244517549094663E-2</v>
      </c>
      <c r="DZ30" s="51">
        <f ca="1"/>
        <v>46021</v>
      </c>
      <c r="EA30" s="53">
        <f ca="1"/>
        <v>1.0927161087100049E-2</v>
      </c>
      <c r="EC30" s="51">
        <v>46386</v>
      </c>
      <c r="ED30" s="53">
        <v>1.24957561301358E-2</v>
      </c>
      <c r="EJ30" s="30">
        <f>EJ27</f>
        <v>42734</v>
      </c>
      <c r="EK30" s="31" t="s">
        <v>38</v>
      </c>
      <c r="EL30" s="31" t="s">
        <v>39</v>
      </c>
      <c r="EM30" s="32" t="s">
        <v>40</v>
      </c>
      <c r="EN30" s="31" t="s">
        <v>41</v>
      </c>
      <c r="EO30" s="31" t="s">
        <v>58</v>
      </c>
      <c r="EP30" s="37" t="str">
        <f>EP12</f>
        <v>Taux actuariels</v>
      </c>
      <c r="EQ30" s="38" t="s">
        <v>1946</v>
      </c>
      <c r="ER30" s="33" t="str">
        <f>ER12</f>
        <v>Semi</v>
      </c>
      <c r="ES30" s="31" t="s">
        <v>1946</v>
      </c>
      <c r="EV30" s="51">
        <v>43829</v>
      </c>
      <c r="EW30" s="52">
        <v>9.834006480740913E-4</v>
      </c>
      <c r="EX30">
        <f>interpol_lin_excel($O$13:$O$104,$T$13:$T$104,EV30)</f>
        <v>3.4331220607721757E-3</v>
      </c>
      <c r="EY30" s="51">
        <f ca="1"/>
        <v>46021</v>
      </c>
      <c r="EZ30" s="52">
        <f ca="1"/>
        <v>1.0882155174323848E-2</v>
      </c>
      <c r="FB30" s="51">
        <v>46386</v>
      </c>
      <c r="FC30" s="52">
        <v>1.2448415159011258E-2</v>
      </c>
      <c r="FE30" s="51" t="e">
        <v>#N/A</v>
      </c>
      <c r="FF30" s="52" t="e">
        <v>#N/A</v>
      </c>
      <c r="FH30" s="51">
        <v>48212</v>
      </c>
      <c r="FI30" s="52">
        <v>1.3149250172483426E-2</v>
      </c>
      <c r="FX30" s="51">
        <v>43829</v>
      </c>
      <c r="FY30" s="52">
        <v>7.2916355103874913E-3</v>
      </c>
      <c r="FZ30">
        <f>interpol_lin_excel($O$13:$O$104,$T$13:$T$104,FX30)</f>
        <v>3.4331220607721757E-3</v>
      </c>
      <c r="GA30" s="51">
        <f ca="1"/>
        <v>46021</v>
      </c>
      <c r="GB30" s="52">
        <f ca="1"/>
        <v>1.0956027467439443E-2</v>
      </c>
      <c r="GD30" s="51">
        <v>46386</v>
      </c>
      <c r="GE30" s="52">
        <v>1.2529045357796463E-2</v>
      </c>
      <c r="GG30" s="51">
        <v>48212</v>
      </c>
      <c r="GH30" s="52">
        <v>1.5546823500084711E-2</v>
      </c>
      <c r="GJ30" s="51">
        <v>48212</v>
      </c>
      <c r="GK30" s="52">
        <v>1.3279460521091241E-2</v>
      </c>
      <c r="GZ30" s="51">
        <v>43829</v>
      </c>
      <c r="HA30" s="52">
        <v>4.1677073745272049E-3</v>
      </c>
      <c r="HC30" s="51">
        <f ca="1"/>
        <v>46021</v>
      </c>
      <c r="HD30" s="52">
        <f ca="1"/>
        <v>1.0921322265839034E-2</v>
      </c>
      <c r="HF30" s="51">
        <v>46386</v>
      </c>
      <c r="HG30" s="52">
        <v>1.2490744954173585E-2</v>
      </c>
      <c r="HI30" t="e">
        <v>#N/A</v>
      </c>
      <c r="HJ30" t="e">
        <v>#N/A</v>
      </c>
      <c r="HL30" s="51">
        <v>48212</v>
      </c>
      <c r="HM30" s="52">
        <v>1.3219435184035644E-2</v>
      </c>
      <c r="IB30" s="51">
        <v>43829</v>
      </c>
      <c r="IC30" s="52">
        <v>9.3873326715236127E-3</v>
      </c>
      <c r="IE30" s="51">
        <f ca="1"/>
        <v>46021</v>
      </c>
      <c r="IF30" s="52">
        <f ca="1"/>
        <v>1.0987188965282509E-2</v>
      </c>
      <c r="IH30" s="51">
        <v>46386</v>
      </c>
      <c r="II30" s="52">
        <v>1.2561046042918548E-2</v>
      </c>
      <c r="IK30" t="e">
        <v>#N/A</v>
      </c>
      <c r="IL30" t="e">
        <v>#N/A</v>
      </c>
      <c r="IN30" s="51">
        <v>48212</v>
      </c>
      <c r="IO30" s="52">
        <v>1.3324344842489167E-2</v>
      </c>
    </row>
    <row r="31" spans="3:255" ht="14.45" x14ac:dyDescent="0.3">
      <c r="C31" s="46" t="s">
        <v>348</v>
      </c>
      <c r="D31" s="46" t="s">
        <v>121</v>
      </c>
      <c r="E31" s="46" t="s">
        <v>2253</v>
      </c>
      <c r="F31" s="47" t="s">
        <v>2254</v>
      </c>
      <c r="G31" s="47">
        <v>42734</v>
      </c>
      <c r="H31" s="47">
        <v>44195</v>
      </c>
      <c r="I31" s="48">
        <v>0.41966999999999999</v>
      </c>
      <c r="J31" s="48">
        <v>0.43733</v>
      </c>
      <c r="K31" s="46" t="s">
        <v>124</v>
      </c>
      <c r="L31" s="49">
        <f t="shared" si="0"/>
        <v>4.2849999999999997E-3</v>
      </c>
      <c r="N31" s="50" t="s">
        <v>503</v>
      </c>
      <c r="O31" s="51">
        <f>IFERROR(IF(RIGHT(N31, 1) = "D", WORKDAY($B$3, INT(LEFT(N31, LEN(N31)-1))),
                     IF(RIGHT(N31, 1) = "W",Business_Day($B$3 + 7 * INT(LEFT(N31, LEN(N31)-1)), "modified_following"),
                     IF(RIGHT(N31, 1) = "M",Business_Day(EDATE($B$3,  INT(LEFT(N31, LEN(N31)-1))), "modified_following"),
                     IF(RIGHT(N31, 1) = "Y",Business_Day(EDATE($B$3,  12 * INT(LEFT(N31, LEN(N31)-1))), "modified_following"),IF(RIGHT(N31, 1) = "Q",Business_Day(EDATE($B$3,  3*INT(LEFT(N31, LEN(N31)-1))), "modified_following"),
                    Business_Day(EDATE($B$3,  12 * INT(LEFT(N31, FIND("Y", N31)-1)) + INT(RIGHT(N31, LEN(N31) - FIND("Y", N31)))), "modified_following") ))))), "")</f>
        <v>43371</v>
      </c>
      <c r="P31" s="50" t="s">
        <v>2255</v>
      </c>
      <c r="Q31" s="50" t="s">
        <v>2256</v>
      </c>
      <c r="R31" s="46">
        <f>_xll.BDH(P31,$B$4,$B$3,$B$3)</f>
        <v>0.25509999999999999</v>
      </c>
      <c r="S31" s="46">
        <f>_xll.BDH(Q31,$B$4,$B$3,$B$3)</f>
        <v>0.995564</v>
      </c>
      <c r="T31" s="52">
        <f>DF_ZC2(Date!$E$3,O31,S31,"Taux actuariels","actual/actual")</f>
        <v>2.5507450058102066E-3</v>
      </c>
      <c r="V31" s="46" t="s">
        <v>498</v>
      </c>
      <c r="W31" s="46" t="s">
        <v>121</v>
      </c>
      <c r="X31" s="46" t="s">
        <v>301</v>
      </c>
      <c r="Y31" s="47" t="s">
        <v>302</v>
      </c>
      <c r="Z31" s="47">
        <v>42734</v>
      </c>
      <c r="AA31" s="47">
        <v>47116</v>
      </c>
      <c r="AB31" s="48">
        <v>1.194</v>
      </c>
      <c r="AC31" s="48">
        <v>1.165</v>
      </c>
      <c r="AD31" s="46" t="s">
        <v>98</v>
      </c>
      <c r="AE31" s="49">
        <f t="shared" si="1"/>
        <v>1.1795E-2</v>
      </c>
      <c r="AF31" s="51">
        <f>date_convention(EDATE($B$3,'Swap Rates'!T21*12),$EL$9)</f>
        <v>47116</v>
      </c>
      <c r="AG31" s="61">
        <v>1.1779434291635756E-2</v>
      </c>
      <c r="AI31" s="50" t="s">
        <v>503</v>
      </c>
      <c r="AJ31" s="51">
        <f>IFERROR(IF(RIGHT(AI31, 1) = "D", WORKDAY($B$3, INT(LEFT(AI31, LEN(AI31)-1))),
                     IF(RIGHT(AI31, 1) = "W",Business_Day($B$3 + 7 * INT(LEFT(AI31, LEN(AI31)-1)), "modified_following"),
                     IF(RIGHT(AI31, 1) = "M",Business_Day(EDATE($B$3,  INT(LEFT(AI31, LEN(AI31)-1))), "modified_following"),
                     IF(RIGHT(AI31, 1) = "Y",Business_Day(EDATE($B$3,  12 * INT(LEFT(AI31, LEN(AI31)-1))), "modified_following"),IF(RIGHT(AI31, 1) = "Q",Business_Day(EDATE($B$3,  3*INT(LEFT(AI31, LEN(AI31)-1))), "modified_following"),
                    Business_Day(EDATE($B$3,  12 * INT(LEFT(AI31, FIND("Y", AI31)-1)) + INT(RIGHT(AI31, LEN(AI31) - FIND("Y", AI31)))), "modified_following") ))))), "")</f>
        <v>43371</v>
      </c>
      <c r="AK31" s="50" t="s">
        <v>2257</v>
      </c>
      <c r="AL31" s="50" t="s">
        <v>2258</v>
      </c>
      <c r="AM31" s="46">
        <f>_xll.BDH(AK31,$B$4,$B$3,$B$3)</f>
        <v>0.34856999999999999</v>
      </c>
      <c r="AN31" s="46">
        <f>_xll.BDH(AL31,$B$4,$B$3,$B$3)</f>
        <v>0.99393799999999999</v>
      </c>
      <c r="AO31" s="52">
        <f>DF_ZC2(Date!$E$3,AJ31,AN31,"Taux actuariels","actual/actual")</f>
        <v>3.4901939347840027E-3</v>
      </c>
      <c r="AP31" s="50">
        <v>10</v>
      </c>
      <c r="AQ31" s="46" t="s">
        <v>477</v>
      </c>
      <c r="AR31" s="46" t="s">
        <v>121</v>
      </c>
      <c r="AS31" s="46" t="s">
        <v>2259</v>
      </c>
      <c r="AT31" s="47" t="s">
        <v>2260</v>
      </c>
      <c r="AU31" s="47">
        <v>42734</v>
      </c>
      <c r="AV31" s="47">
        <v>46386</v>
      </c>
      <c r="AW31" s="48">
        <v>1.13323</v>
      </c>
      <c r="AX31" s="48">
        <v>1.1467700000000001</v>
      </c>
      <c r="AY31" s="46" t="s">
        <v>124</v>
      </c>
      <c r="AZ31" s="49">
        <f t="shared" si="4"/>
        <v>1.14E-2</v>
      </c>
      <c r="BA31" s="49">
        <f t="shared" si="5"/>
        <v>1.14E-2</v>
      </c>
      <c r="BD31" s="50" t="s">
        <v>503</v>
      </c>
      <c r="BE31" s="51">
        <f>IFERROR(IF(RIGHT(BD31, 1) = "D", WORKDAY($B$3, INT(LEFT(BD31, LEN(BD31)-1))),
                     IF(RIGHT(BD31, 1) = "W",Business_Day($B$3 + 7 * INT(LEFT(BD31, LEN(BD31)-1)), "modified_following"),
                     IF(RIGHT(BD31, 1) = "M",Business_Day(EDATE($B$3,  INT(LEFT(BD31, LEN(BD31)-1))), "modified_following"),
                     IF(RIGHT(BD31, 1) = "Y",Business_Day(EDATE($B$3,  12 * INT(LEFT(BD31, LEN(BD31)-1))), "modified_following"),IF(RIGHT(BD31, 1) = "Q",Business_Day(EDATE($B$3,  3*INT(LEFT(BD31, LEN(BD31)-1))), "modified_following"),
                    Business_Day(EDATE($B$3,  12 * INT(LEFT(BD31, FIND("Y", BD31)-1)) + INT(RIGHT(BD31, LEN(BD31) - FIND("Y", BD31)))), "modified_following") ))))), "")</f>
        <v>43371</v>
      </c>
      <c r="BF31" s="50" t="s">
        <v>2261</v>
      </c>
      <c r="BG31" s="50" t="s">
        <v>2262</v>
      </c>
      <c r="BH31" s="46">
        <f>_xll.BDH(BF31,$B$4,$B$3,$B$3)</f>
        <v>0.45050000000000001</v>
      </c>
      <c r="BI31" s="46">
        <f>_xll.BDH(BG31,$B$4,$B$3,$B$3)</f>
        <v>0.99217299999999997</v>
      </c>
      <c r="BJ31" s="52">
        <f>DF_ZC2(Date!$E$3,BE31,BI31,"Taux actuariels","actual/actual")</f>
        <v>4.512692624790926E-3</v>
      </c>
      <c r="BK31">
        <v>12</v>
      </c>
      <c r="BL31" s="46" t="s">
        <v>498</v>
      </c>
      <c r="BM31" s="46" t="s">
        <v>121</v>
      </c>
      <c r="BN31" s="46" t="s">
        <v>2263</v>
      </c>
      <c r="BO31" s="47" t="s">
        <v>2264</v>
      </c>
      <c r="BP31" s="47">
        <v>42734</v>
      </c>
      <c r="BQ31" s="47">
        <v>47116</v>
      </c>
      <c r="BR31" s="48">
        <v>1.3206</v>
      </c>
      <c r="BS31" s="48">
        <v>1.33389</v>
      </c>
      <c r="BT31" s="46" t="s">
        <v>124</v>
      </c>
      <c r="BU31" s="49">
        <f t="shared" si="6"/>
        <v>1.327245E-2</v>
      </c>
      <c r="BV31" s="53">
        <f t="shared" si="7"/>
        <v>1.327245E-2</v>
      </c>
      <c r="BX31" s="50" t="s">
        <v>503</v>
      </c>
      <c r="BY31" s="51">
        <f>IFERROR(IF(RIGHT(BX31, 1) = "D", WORKDAY($B$3, INT(LEFT(BX31, LEN(BX31)-1))),
                     IF(RIGHT(BX31, 1) = "W",Business_Day($B$3 + 7 * INT(LEFT(BX31, LEN(BX31)-1)), "modified_following"),
                     IF(RIGHT(BX31, 1) = "M",Business_Day(EDATE($B$3,  INT(LEFT(BX31, LEN(BX31)-1))), "modified_following"),
                     IF(RIGHT(BX31, 1) = "Y",Business_Day(EDATE($B$3,  12 * INT(LEFT(BX31, LEN(BX31)-1))), "modified_following"),IF(RIGHT(BX31, 1) = "Q",Business_Day(EDATE($B$3,  3*INT(LEFT(BX31, LEN(BX31)-1))), "modified_following"),
                    Business_Day(EDATE($B$3,  12 * INT(LEFT(BX31, FIND("Y", BX31)-1)) + INT(RIGHT(BX31, LEN(BX31) - FIND("Y", BX31)))), "modified_following") ))))), "")</f>
        <v>43371</v>
      </c>
      <c r="BZ31" s="50" t="s">
        <v>2265</v>
      </c>
      <c r="CA31" s="50" t="s">
        <v>2266</v>
      </c>
      <c r="CB31" s="46">
        <f>_xll.BDH(BZ31,$B$4,$B$3,$B$3)</f>
        <v>0.59260999999999997</v>
      </c>
      <c r="CC31" s="46">
        <f>_xll.BDH(CA31,$B$4,$B$3,$B$3)</f>
        <v>0.98972599999999999</v>
      </c>
      <c r="CD31" s="52">
        <f>DF_ZC2(Date!$E$3,BY31,CC31,"Taux actuariels","actual/actual")</f>
        <v>5.9350297350808656E-3</v>
      </c>
      <c r="CF31" s="46" t="s">
        <v>539</v>
      </c>
      <c r="CG31" s="46" t="s">
        <v>121</v>
      </c>
      <c r="CH31" s="46" t="s">
        <v>301</v>
      </c>
      <c r="CI31" s="47" t="s">
        <v>302</v>
      </c>
      <c r="CJ31" s="47">
        <v>42734</v>
      </c>
      <c r="CK31" s="47">
        <v>50039</v>
      </c>
      <c r="CL31" s="48">
        <v>1.4654100000000001</v>
      </c>
      <c r="CM31" s="48">
        <v>1.64059</v>
      </c>
      <c r="CN31" s="46" t="s">
        <v>98</v>
      </c>
      <c r="CO31" s="49">
        <f t="shared" si="8"/>
        <v>1.5529999999999999E-2</v>
      </c>
      <c r="CP31" s="61">
        <v>1.553E-2</v>
      </c>
      <c r="CQ31" s="51">
        <f t="shared" si="11"/>
        <v>50039</v>
      </c>
      <c r="CR31" s="50" t="s">
        <v>503</v>
      </c>
      <c r="CS31" s="51">
        <f>IFERROR(IF(RIGHT(CR31, 1) = "D", WORKDAY($B$3, INT(LEFT(CR31, LEN(CR31)-1))),
                     IF(RIGHT(CR31, 1) = "W",Business_Day($B$3 + 7 * INT(LEFT(CR31, LEN(CR31)-1)), "modified_following"),
                     IF(RIGHT(CR31, 1) = "M",Business_Day(EDATE($B$3,  INT(LEFT(CR31, LEN(CR31)-1))), "modified_following"),
                     IF(RIGHT(CR31, 1) = "Y",Business_Day(EDATE($B$3,  12 * INT(LEFT(CR31, LEN(CR31)-1))), "modified_following"),IF(RIGHT(CR31, 1) = "Q",Business_Day(EDATE($B$3,  3*INT(LEFT(CR31, LEN(CR31)-1))), "modified_following"),
                    Business_Day(EDATE($B$3,  12 * INT(LEFT(CR31, FIND("Y", CR31)-1)) + INT(RIGHT(CR31, LEN(CR31) - FIND("Y", CR31)))), "modified_following") ))))), "")</f>
        <v>43371</v>
      </c>
      <c r="CT31" s="50" t="s">
        <v>2267</v>
      </c>
      <c r="CU31" s="50" t="s">
        <v>2268</v>
      </c>
      <c r="CV31" s="46">
        <f>_xll.BDH(CT31,$B$4,$B$3,$B$3)</f>
        <v>0.81188000000000005</v>
      </c>
      <c r="CW31" s="46">
        <f>_xll.BDH(CU31,$B$4,$B$3,$B$3)</f>
        <v>0.98595900000000003</v>
      </c>
      <c r="CX31" s="52">
        <f>DF_ZC2(Date!$E$3,CS31,CW31,"Taux actuariels","actual/actual")</f>
        <v>8.1354726065163696E-3</v>
      </c>
      <c r="CZ31" s="51">
        <f ca="1"/>
        <v>46386</v>
      </c>
      <c r="DA31" s="53">
        <f ca="1"/>
        <v>1.1574773399924019E-2</v>
      </c>
      <c r="DC31" s="51">
        <v>47116</v>
      </c>
      <c r="DD31" s="53">
        <v>1.3481418810646897E-2</v>
      </c>
      <c r="DF31" s="51" t="e">
        <v>#N/A</v>
      </c>
      <c r="DG31" s="53" t="e">
        <v>#N/A</v>
      </c>
      <c r="DI31" s="51" t="e">
        <v>#N/A</v>
      </c>
      <c r="DJ31" s="53" t="e">
        <v>#N/A</v>
      </c>
      <c r="DN31" s="51">
        <f ca="1"/>
        <v>46386</v>
      </c>
      <c r="DO31" s="53">
        <f ca="1"/>
        <v>1.1614338179036307E-2</v>
      </c>
      <c r="DQ31" s="51">
        <v>47116</v>
      </c>
      <c r="DR31" s="53">
        <v>1.3523385218250739E-2</v>
      </c>
      <c r="DT31" s="51">
        <v>50039</v>
      </c>
      <c r="DU31" s="53">
        <v>1.5805212803277766E-2</v>
      </c>
      <c r="DW31" s="51" t="e">
        <v>#N/A</v>
      </c>
      <c r="DX31" s="53" t="e">
        <v>#N/A</v>
      </c>
      <c r="DZ31" s="51">
        <f ca="1"/>
        <v>46386</v>
      </c>
      <c r="EA31" s="53">
        <f ca="1"/>
        <v>1.1602096098274346E-2</v>
      </c>
      <c r="EC31" s="51">
        <v>47116</v>
      </c>
      <c r="ED31" s="53">
        <v>1.3510553968914167E-2</v>
      </c>
      <c r="EV31" s="51">
        <v>44195</v>
      </c>
      <c r="EW31" s="52">
        <v>1.9137795197734972E-3</v>
      </c>
      <c r="EX31">
        <f>interpol_lin_excel($O$13:$O$104,$T$13:$T$104,EV31)</f>
        <v>4.2962508939388133E-3</v>
      </c>
      <c r="EY31" s="51">
        <f ca="1"/>
        <v>46386</v>
      </c>
      <c r="EZ31" s="52">
        <f ca="1"/>
        <v>1.1550475008485779E-2</v>
      </c>
      <c r="FB31" s="51">
        <v>47116</v>
      </c>
      <c r="FC31" s="52">
        <v>1.3451361043204867E-2</v>
      </c>
      <c r="FE31" s="51" t="e">
        <v>#N/A</v>
      </c>
      <c r="FF31" s="52" t="e">
        <v>#N/A</v>
      </c>
      <c r="FH31" s="51">
        <v>50039</v>
      </c>
      <c r="FI31" s="52">
        <v>1.3864034469801789E-2</v>
      </c>
      <c r="FX31" s="51">
        <v>44195</v>
      </c>
      <c r="FY31" s="52">
        <v>8.5693678591745905E-3</v>
      </c>
      <c r="FZ31">
        <f>interpol_lin_excel($O$13:$O$104,$T$13:$T$104,FX31)</f>
        <v>4.2962508939388133E-3</v>
      </c>
      <c r="GA31" s="51">
        <f ca="1"/>
        <v>46386</v>
      </c>
      <c r="GB31" s="52">
        <f ca="1"/>
        <v>1.1637735554680848E-2</v>
      </c>
      <c r="GD31" s="51">
        <v>47116</v>
      </c>
      <c r="GE31" s="52">
        <v>1.3551726021946235E-2</v>
      </c>
      <c r="GG31" s="51">
        <v>50039</v>
      </c>
      <c r="GH31" s="52">
        <v>1.5822532218743593E-2</v>
      </c>
      <c r="GJ31" s="51">
        <v>50039</v>
      </c>
      <c r="GK31" s="52">
        <v>1.399406737562626E-2</v>
      </c>
      <c r="GZ31" s="51">
        <v>44195</v>
      </c>
      <c r="HA31" s="52">
        <v>5.20439697448488E-3</v>
      </c>
      <c r="HC31" s="51">
        <f ca="1"/>
        <v>46386</v>
      </c>
      <c r="HD31" s="52">
        <f ca="1"/>
        <v>1.1596282746789154E-2</v>
      </c>
      <c r="HF31" s="51">
        <v>47116</v>
      </c>
      <c r="HG31" s="52">
        <v>1.3504753789395307E-2</v>
      </c>
      <c r="HI31" t="e">
        <v>#N/A</v>
      </c>
      <c r="HJ31" t="e">
        <v>#N/A</v>
      </c>
      <c r="HL31" t="e">
        <v>#N/A</v>
      </c>
      <c r="HM31" t="e">
        <v>#N/A</v>
      </c>
      <c r="IB31" s="51">
        <v>44195</v>
      </c>
      <c r="IC31" s="52">
        <v>1.0940383839333389E-2</v>
      </c>
      <c r="IE31" s="51">
        <f ca="1"/>
        <v>46386</v>
      </c>
      <c r="IF31" s="52">
        <f ca="1"/>
        <v>1.1672562318793142E-2</v>
      </c>
      <c r="IH31" s="51">
        <v>47116</v>
      </c>
      <c r="II31" s="52">
        <v>1.3589585936344642E-2</v>
      </c>
      <c r="IK31" t="e">
        <v>#N/A</v>
      </c>
      <c r="IL31" t="e">
        <v>#N/A</v>
      </c>
      <c r="IN31" t="e">
        <v>#N/A</v>
      </c>
      <c r="IO31" t="e">
        <v>#N/A</v>
      </c>
    </row>
    <row r="32" spans="3:255" ht="14.45" x14ac:dyDescent="0.3">
      <c r="C32" s="46" t="s">
        <v>371</v>
      </c>
      <c r="D32" s="46" t="s">
        <v>121</v>
      </c>
      <c r="E32" s="46" t="s">
        <v>2269</v>
      </c>
      <c r="F32" s="47" t="s">
        <v>2270</v>
      </c>
      <c r="G32" s="47">
        <v>42734</v>
      </c>
      <c r="H32" s="47">
        <v>44560</v>
      </c>
      <c r="I32" s="48">
        <v>0.51751999999999998</v>
      </c>
      <c r="J32" s="48">
        <v>0.53308</v>
      </c>
      <c r="K32" s="46" t="s">
        <v>124</v>
      </c>
      <c r="L32" s="49">
        <f t="shared" si="0"/>
        <v>5.2529999999999999E-3</v>
      </c>
      <c r="N32" s="50" t="s">
        <v>524</v>
      </c>
      <c r="O32" s="51">
        <f>IFERROR(IF(RIGHT(N32, 1) = "D", WORKDAY($B$3, INT(LEFT(N32, LEN(N32)-1))),
                     IF(RIGHT(N32, 1) = "W",Business_Day($B$3 + 7 * INT(LEFT(N32, LEN(N32)-1)), "modified_following"),
                     IF(RIGHT(N32, 1) = "M",Business_Day(EDATE($B$3,  INT(LEFT(N32, LEN(N32)-1))), "modified_following"),
                     IF(RIGHT(N32, 1) = "Y",Business_Day(EDATE($B$3,  12 * INT(LEFT(N32, LEN(N32)-1))), "modified_following"),IF(RIGHT(N32, 1) = "Q",Business_Day(EDATE($B$3,  3*INT(LEFT(N32, LEN(N32)-1))), "modified_following"),
                    Business_Day(EDATE($B$3,  12 * INT(LEFT(N32, FIND("Y", N32)-1)) + INT(RIGHT(N32, LEN(N32) - FIND("Y", N32)))), "modified_following") ))))), "")</f>
        <v>43465</v>
      </c>
      <c r="P32" s="50" t="s">
        <v>2271</v>
      </c>
      <c r="Q32" s="50" t="s">
        <v>2272</v>
      </c>
      <c r="R32" s="46">
        <f>_xll.BDH(P32,$B$4,$B$3,$B$3)</f>
        <v>0.26905000000000001</v>
      </c>
      <c r="S32" s="46">
        <f>_xll.BDH(Q32,$B$4,$B$3,$B$3)</f>
        <v>0.99463299999999999</v>
      </c>
      <c r="T32" s="52">
        <f>DF_ZC2(Date!$E$3,O32,S32,"Taux actuariels","actual/actual")</f>
        <v>2.6906796420740342E-3</v>
      </c>
      <c r="V32" s="46" t="s">
        <v>518</v>
      </c>
      <c r="W32" s="46" t="s">
        <v>121</v>
      </c>
      <c r="X32" s="46" t="s">
        <v>301</v>
      </c>
      <c r="Y32" s="47" t="s">
        <v>302</v>
      </c>
      <c r="Z32" s="47">
        <v>42734</v>
      </c>
      <c r="AA32" s="47">
        <v>48212</v>
      </c>
      <c r="AB32" s="48">
        <v>1.2729999999999999</v>
      </c>
      <c r="AC32" s="48">
        <v>1.3080000000000001</v>
      </c>
      <c r="AD32" s="46" t="s">
        <v>98</v>
      </c>
      <c r="AE32" s="49">
        <f t="shared" si="1"/>
        <v>1.2905E-2</v>
      </c>
      <c r="AF32" s="51">
        <f>date_convention(EDATE($B$3,'Swap Rates'!T22*12),$EL$9)</f>
        <v>48212</v>
      </c>
      <c r="AG32" s="61">
        <v>1.2879442425658683E-2</v>
      </c>
      <c r="AI32" s="50" t="s">
        <v>524</v>
      </c>
      <c r="AJ32" s="51">
        <f>IFERROR(IF(RIGHT(AI32, 1) = "D", WORKDAY($B$3, INT(LEFT(AI32, LEN(AI32)-1))),
                     IF(RIGHT(AI32, 1) = "W",Business_Day($B$3 + 7 * INT(LEFT(AI32, LEN(AI32)-1)), "modified_following"),
                     IF(RIGHT(AI32, 1) = "M",Business_Day(EDATE($B$3,  INT(LEFT(AI32, LEN(AI32)-1))), "modified_following"),
                     IF(RIGHT(AI32, 1) = "Y",Business_Day(EDATE($B$3,  12 * INT(LEFT(AI32, LEN(AI32)-1))), "modified_following"),IF(RIGHT(AI32, 1) = "Q",Business_Day(EDATE($B$3,  3*INT(LEFT(AI32, LEN(AI32)-1))), "modified_following"),
                    Business_Day(EDATE($B$3,  12 * INT(LEFT(AI32, FIND("Y", AI32)-1)) + INT(RIGHT(AI32, LEN(AI32) - FIND("Y", AI32)))), "modified_following") ))))), "")</f>
        <v>43465</v>
      </c>
      <c r="AK32" s="50" t="s">
        <v>2273</v>
      </c>
      <c r="AL32" s="50" t="s">
        <v>2274</v>
      </c>
      <c r="AM32" s="46">
        <f>_xll.BDH(AK32,$B$4,$B$3,$B$3)</f>
        <v>0.36918000000000001</v>
      </c>
      <c r="AN32" s="46">
        <f>_xll.BDH(AL32,$B$4,$B$3,$B$3)</f>
        <v>0.99263699999999999</v>
      </c>
      <c r="AO32" s="52">
        <f>DF_ZC2(Date!$E$3,AJ32,AN32,"Taux actuariels","actual/actual")</f>
        <v>3.6969098172932036E-3</v>
      </c>
      <c r="AP32" s="50">
        <v>12</v>
      </c>
      <c r="AQ32" s="46" t="s">
        <v>498</v>
      </c>
      <c r="AR32" s="46" t="s">
        <v>121</v>
      </c>
      <c r="AS32" s="46" t="s">
        <v>2275</v>
      </c>
      <c r="AT32" s="47" t="s">
        <v>2276</v>
      </c>
      <c r="AU32" s="47">
        <v>42734</v>
      </c>
      <c r="AV32" s="47">
        <v>47116</v>
      </c>
      <c r="AW32" s="48">
        <v>1.2329699999999999</v>
      </c>
      <c r="AX32" s="48">
        <v>1.24902</v>
      </c>
      <c r="AY32" s="46" t="s">
        <v>124</v>
      </c>
      <c r="AZ32" s="49">
        <f t="shared" si="4"/>
        <v>1.2409949999999998E-2</v>
      </c>
      <c r="BA32" s="52">
        <f>IF(AZ32="",Formule_Int(AV32,AV31,AV33,AZ31,AZ33),AZ32)</f>
        <v>1.2409949999999998E-2</v>
      </c>
      <c r="BD32" s="50" t="s">
        <v>524</v>
      </c>
      <c r="BE32" s="51">
        <f>IFERROR(IF(RIGHT(BD32, 1) = "D", WORKDAY($B$3, INT(LEFT(BD32, LEN(BD32)-1))),
                     IF(RIGHT(BD32, 1) = "W",Business_Day($B$3 + 7 * INT(LEFT(BD32, LEN(BD32)-1)), "modified_following"),
                     IF(RIGHT(BD32, 1) = "M",Business_Day(EDATE($B$3,  INT(LEFT(BD32, LEN(BD32)-1))), "modified_following"),
                     IF(RIGHT(BD32, 1) = "Y",Business_Day(EDATE($B$3,  12 * INT(LEFT(BD32, LEN(BD32)-1))), "modified_following"),IF(RIGHT(BD32, 1) = "Q",Business_Day(EDATE($B$3,  3*INT(LEFT(BD32, LEN(BD32)-1))), "modified_following"),
                    Business_Day(EDATE($B$3,  12 * INT(LEFT(BD32, FIND("Y", BD32)-1)) + INT(RIGHT(BD32, LEN(BD32) - FIND("Y", BD32)))), "modified_following") ))))), "")</f>
        <v>43465</v>
      </c>
      <c r="BF32" s="50" t="s">
        <v>2277</v>
      </c>
      <c r="BG32" s="50" t="s">
        <v>2278</v>
      </c>
      <c r="BH32" s="46">
        <f>_xll.BDH(BF32,$B$4,$B$3,$B$3)</f>
        <v>0.46916999999999998</v>
      </c>
      <c r="BI32" s="46">
        <f>_xll.BDH(BG32,$B$4,$B$3,$B$3)</f>
        <v>0.99065400000000003</v>
      </c>
      <c r="BJ32" s="52">
        <f>DF_ZC2(Date!$E$3,BE32,BI32,"Taux actuariels","actual/actual")</f>
        <v>4.6995949434487372E-3</v>
      </c>
      <c r="BK32">
        <v>15</v>
      </c>
      <c r="BL32" s="46" t="s">
        <v>518</v>
      </c>
      <c r="BM32" s="46" t="s">
        <v>121</v>
      </c>
      <c r="BN32" s="46" t="s">
        <v>2279</v>
      </c>
      <c r="BO32" s="47" t="s">
        <v>2280</v>
      </c>
      <c r="BP32" s="47">
        <v>42734</v>
      </c>
      <c r="BQ32" s="47">
        <v>48212</v>
      </c>
      <c r="BR32" s="48">
        <v>1.40682</v>
      </c>
      <c r="BS32" s="48">
        <v>1.42218</v>
      </c>
      <c r="BT32" s="46" t="s">
        <v>124</v>
      </c>
      <c r="BU32" s="49">
        <f t="shared" si="6"/>
        <v>1.4144999999999998E-2</v>
      </c>
      <c r="BV32" s="53">
        <f t="shared" si="7"/>
        <v>1.4144999999999998E-2</v>
      </c>
      <c r="BX32" s="50" t="s">
        <v>524</v>
      </c>
      <c r="BY32" s="51">
        <f>IFERROR(IF(RIGHT(BX32, 1) = "D", WORKDAY($B$3, INT(LEFT(BX32, LEN(BX32)-1))),
                     IF(RIGHT(BX32, 1) = "W",Business_Day($B$3 + 7 * INT(LEFT(BX32, LEN(BX32)-1)), "modified_following"),
                     IF(RIGHT(BX32, 1) = "M",Business_Day(EDATE($B$3,  INT(LEFT(BX32, LEN(BX32)-1))), "modified_following"),
                     IF(RIGHT(BX32, 1) = "Y",Business_Day(EDATE($B$3,  12 * INT(LEFT(BX32, LEN(BX32)-1))), "modified_following"),IF(RIGHT(BX32, 1) = "Q",Business_Day(EDATE($B$3,  3*INT(LEFT(BX32, LEN(BX32)-1))), "modified_following"),
                    Business_Day(EDATE($B$3,  12 * INT(LEFT(BX32, FIND("Y", BX32)-1)) + INT(RIGHT(BX32, LEN(BX32) - FIND("Y", BX32)))), "modified_following") ))))), "")</f>
        <v>43465</v>
      </c>
      <c r="BZ32" s="50" t="s">
        <v>2281</v>
      </c>
      <c r="CA32" s="50" t="s">
        <v>2282</v>
      </c>
      <c r="CB32" s="46">
        <f>_xll.BDH(BZ32,$B$4,$B$3,$B$3)</f>
        <v>0.60972000000000004</v>
      </c>
      <c r="CC32" s="46">
        <f>_xll.BDH(CA32,$B$4,$B$3,$B$3)</f>
        <v>0.98788200000000004</v>
      </c>
      <c r="CD32" s="52">
        <f>DF_ZC2(Date!$E$3,BY32,CC32,"Taux actuariels","actual/actual")</f>
        <v>6.1062848230832856E-3</v>
      </c>
      <c r="CF32" s="46" t="s">
        <v>559</v>
      </c>
      <c r="CG32" s="46" t="s">
        <v>121</v>
      </c>
      <c r="CH32" s="46" t="s">
        <v>301</v>
      </c>
      <c r="CI32" s="47" t="s">
        <v>302</v>
      </c>
      <c r="CJ32" s="47">
        <v>42734</v>
      </c>
      <c r="CK32" s="47">
        <v>51865</v>
      </c>
      <c r="CL32" s="48">
        <v>1.4550000000000001</v>
      </c>
      <c r="CM32" s="48">
        <v>1.615</v>
      </c>
      <c r="CN32" s="46" t="s">
        <v>98</v>
      </c>
      <c r="CO32" s="49">
        <f t="shared" si="8"/>
        <v>1.5350000000000001E-2</v>
      </c>
      <c r="CP32" s="61">
        <v>1.5244999999999998E-2</v>
      </c>
      <c r="CQ32" s="51">
        <f t="shared" si="11"/>
        <v>51865</v>
      </c>
      <c r="CR32" s="50" t="s">
        <v>524</v>
      </c>
      <c r="CS32" s="51">
        <f>IFERROR(IF(RIGHT(CR32, 1) = "D", WORKDAY($B$3, INT(LEFT(CR32, LEN(CR32)-1))),
                     IF(RIGHT(CR32, 1) = "W",Business_Day($B$3 + 7 * INT(LEFT(CR32, LEN(CR32)-1)), "modified_following"),
                     IF(RIGHT(CR32, 1) = "M",Business_Day(EDATE($B$3,  INT(LEFT(CR32, LEN(CR32)-1))), "modified_following"),
                     IF(RIGHT(CR32, 1) = "Y",Business_Day(EDATE($B$3,  12 * INT(LEFT(CR32, LEN(CR32)-1))), "modified_following"),IF(RIGHT(CR32, 1) = "Q",Business_Day(EDATE($B$3,  3*INT(LEFT(CR32, LEN(CR32)-1))), "modified_following"),
                    Business_Day(EDATE($B$3,  12 * INT(LEFT(CR32, FIND("Y", CR32)-1)) + INT(RIGHT(CR32, LEN(CR32) - FIND("Y", CR32)))), "modified_following") ))))), "")</f>
        <v>43465</v>
      </c>
      <c r="CT32" s="50" t="s">
        <v>2283</v>
      </c>
      <c r="CU32" s="50" t="s">
        <v>2284</v>
      </c>
      <c r="CV32" s="46">
        <f>_xll.BDH(CT32,$B$4,$B$3,$B$3)</f>
        <v>0.82447000000000004</v>
      </c>
      <c r="CW32" s="46">
        <f>_xll.BDH(CU32,$B$4,$B$3,$B$3)</f>
        <v>0.983657</v>
      </c>
      <c r="CX32" s="52">
        <f>DF_ZC2(Date!$E$3,CS32,CW32,"Taux actuariels","actual/actual")</f>
        <v>8.2617419717241347E-3</v>
      </c>
      <c r="CZ32" s="51">
        <f ca="1"/>
        <v>47116</v>
      </c>
      <c r="DA32" s="53">
        <f ca="1"/>
        <v>1.2644204598833145E-2</v>
      </c>
      <c r="DC32" s="51">
        <v>48212</v>
      </c>
      <c r="DD32" s="53">
        <v>1.4409985254197972E-2</v>
      </c>
      <c r="DF32" s="51" t="e">
        <v>#N/A</v>
      </c>
      <c r="DG32" s="53" t="e">
        <v>#N/A</v>
      </c>
      <c r="DI32" s="51" t="e">
        <v>#N/A</v>
      </c>
      <c r="DJ32" s="53" t="e">
        <v>#N/A</v>
      </c>
      <c r="DN32" s="51">
        <f ca="1"/>
        <v>47116</v>
      </c>
      <c r="DO32" s="53">
        <f ca="1"/>
        <v>1.2689935052545268E-2</v>
      </c>
      <c r="DQ32" s="51">
        <v>48212</v>
      </c>
      <c r="DR32" s="53">
        <v>1.4454795128050061E-2</v>
      </c>
      <c r="DT32" s="51">
        <v>51865</v>
      </c>
      <c r="DU32" s="53">
        <v>1.5546969820144942E-2</v>
      </c>
      <c r="DW32" s="51" t="e">
        <v>#N/A</v>
      </c>
      <c r="DX32" s="53" t="e">
        <v>#N/A</v>
      </c>
      <c r="DZ32" s="51">
        <f ca="1"/>
        <v>47116</v>
      </c>
      <c r="EA32" s="53">
        <f ca="1"/>
        <v>1.2675851068397375E-2</v>
      </c>
      <c r="EC32" s="51">
        <v>48212</v>
      </c>
      <c r="ED32" s="53">
        <v>1.4441463890943442E-2</v>
      </c>
      <c r="EV32" s="51">
        <v>44560</v>
      </c>
      <c r="EW32" s="52">
        <v>3.0638298324277878E-3</v>
      </c>
      <c r="EX32">
        <f>interpol_lin_excel($O$13:$O$104,$T$13:$T$104,EV32)</f>
        <v>5.2742522599693586E-3</v>
      </c>
      <c r="EY32" s="51">
        <f ca="1"/>
        <v>47116</v>
      </c>
      <c r="EZ32" s="52">
        <f ca="1"/>
        <v>1.2612027820231188E-2</v>
      </c>
      <c r="FB32" s="51">
        <v>48212</v>
      </c>
      <c r="FC32" s="52">
        <v>1.4369205802282296E-2</v>
      </c>
      <c r="FE32" s="51" t="e">
        <v>#N/A</v>
      </c>
      <c r="FF32" s="52" t="e">
        <v>#N/A</v>
      </c>
      <c r="FH32" s="51">
        <v>51865</v>
      </c>
      <c r="FI32" s="52">
        <v>1.3882422889815544E-2</v>
      </c>
      <c r="FX32" s="51">
        <v>44560</v>
      </c>
      <c r="FY32" s="52">
        <v>9.4963124604271216E-3</v>
      </c>
      <c r="FZ32">
        <f>interpol_lin_excel($O$13:$O$104,$T$13:$T$104,FX32)</f>
        <v>5.2742522599693586E-3</v>
      </c>
      <c r="GA32" s="51">
        <f ca="1"/>
        <v>47116</v>
      </c>
      <c r="GB32" s="52">
        <f ca="1"/>
        <v>1.2719929656262305E-2</v>
      </c>
      <c r="GD32" s="51">
        <v>48212</v>
      </c>
      <c r="GE32" s="52">
        <v>1.4486263776135754E-2</v>
      </c>
      <c r="GG32" s="51">
        <v>51865</v>
      </c>
      <c r="GH32" s="52">
        <v>1.5435096186527709E-2</v>
      </c>
      <c r="GJ32" s="51">
        <v>51865</v>
      </c>
      <c r="GK32" s="52">
        <v>1.398861825704167E-2</v>
      </c>
      <c r="GZ32" s="51">
        <v>44560</v>
      </c>
      <c r="HA32" s="52">
        <v>6.3951112312976011E-3</v>
      </c>
      <c r="HC32" s="51">
        <f ca="1"/>
        <v>47116</v>
      </c>
      <c r="HD32" s="52">
        <f ca="1"/>
        <v>1.266937351919489E-2</v>
      </c>
      <c r="HF32" s="51">
        <v>48212</v>
      </c>
      <c r="HG32" s="52">
        <v>1.4432546299191272E-2</v>
      </c>
      <c r="HI32" t="e">
        <v>#N/A</v>
      </c>
      <c r="HJ32" t="e">
        <v>#N/A</v>
      </c>
      <c r="HL32" t="e">
        <v>#N/A</v>
      </c>
      <c r="HM32" t="e">
        <v>#N/A</v>
      </c>
      <c r="IB32" s="51">
        <v>44560</v>
      </c>
      <c r="IC32" s="52">
        <v>1.2029705559425419E-2</v>
      </c>
      <c r="IE32" s="51">
        <f ca="1"/>
        <v>47116</v>
      </c>
      <c r="IF32" s="52">
        <f ca="1"/>
        <v>1.2760962979393371E-2</v>
      </c>
      <c r="IH32" s="51">
        <v>48212</v>
      </c>
      <c r="II32" s="52">
        <v>1.4526171151932221E-2</v>
      </c>
      <c r="IK32" t="e">
        <v>#N/A</v>
      </c>
      <c r="IL32" t="e">
        <v>#N/A</v>
      </c>
      <c r="IN32" t="e">
        <v>#N/A</v>
      </c>
      <c r="IO32" t="e">
        <v>#N/A</v>
      </c>
    </row>
    <row r="33" spans="3:249" ht="14.45" x14ac:dyDescent="0.3">
      <c r="C33" s="46" t="s">
        <v>394</v>
      </c>
      <c r="D33" s="46" t="s">
        <v>121</v>
      </c>
      <c r="E33" s="46" t="s">
        <v>2285</v>
      </c>
      <c r="F33" s="47" t="s">
        <v>2286</v>
      </c>
      <c r="G33" s="47">
        <v>42734</v>
      </c>
      <c r="H33" s="47">
        <v>44925</v>
      </c>
      <c r="I33" s="48">
        <v>0.61680999999999997</v>
      </c>
      <c r="J33" s="48">
        <v>0.63219000000000003</v>
      </c>
      <c r="K33" s="46" t="s">
        <v>124</v>
      </c>
      <c r="L33" s="49">
        <f t="shared" si="0"/>
        <v>6.2450000000000006E-3</v>
      </c>
      <c r="N33" s="50" t="s">
        <v>544</v>
      </c>
      <c r="O33" s="51">
        <f>IFERROR(IF(RIGHT(N33, 1) = "D", WORKDAY($B$3, INT(LEFT(N33, LEN(N33)-1))),
                     IF(RIGHT(N33, 1) = "W",Business_Day($B$3 + 7 * INT(LEFT(N33, LEN(N33)-1)), "modified_following"),
                     IF(RIGHT(N33, 1) = "M",Business_Day(EDATE($B$3,  INT(LEFT(N33, LEN(N33)-1))), "modified_following"),
                     IF(RIGHT(N33, 1) = "Y",Business_Day(EDATE($B$3,  12 * INT(LEFT(N33, LEN(N33)-1))), "modified_following"),IF(RIGHT(N33, 1) = "Q",Business_Day(EDATE($B$3,  3*INT(LEFT(N33, LEN(N33)-1))), "modified_following"),
                    Business_Day(EDATE($B$3,  12 * INT(LEFT(N33, FIND("Y", N33)-1)) + INT(RIGHT(N33, LEN(N33) - FIND("Y", N33)))), "modified_following") ))))), "")</f>
        <v>43553</v>
      </c>
      <c r="P33" s="50" t="s">
        <v>2287</v>
      </c>
      <c r="Q33" s="50" t="s">
        <v>2288</v>
      </c>
      <c r="R33" s="46">
        <f>_xll.BDH(P33,$B$4,$B$3,$B$3)</f>
        <v>0.28705000000000003</v>
      </c>
      <c r="S33" s="46">
        <f>_xll.BDH(Q33,$B$4,$B$3,$B$3)</f>
        <v>0.99358900000000006</v>
      </c>
      <c r="T33" s="52">
        <f>DF_ZC2(Date!$E$3,O33,S33,"Taux actuariels","actual/actual")</f>
        <v>2.870490250405755E-3</v>
      </c>
      <c r="V33" s="46" t="s">
        <v>539</v>
      </c>
      <c r="W33" s="46" t="s">
        <v>121</v>
      </c>
      <c r="X33" s="46" t="s">
        <v>301</v>
      </c>
      <c r="Y33" s="47" t="s">
        <v>302</v>
      </c>
      <c r="Z33" s="47">
        <v>42734</v>
      </c>
      <c r="AA33" s="47">
        <v>50039</v>
      </c>
      <c r="AB33" s="48">
        <v>1.3385</v>
      </c>
      <c r="AC33" s="48">
        <v>1.3734999999999999</v>
      </c>
      <c r="AD33" s="46" t="s">
        <v>98</v>
      </c>
      <c r="AE33" s="49">
        <f t="shared" si="1"/>
        <v>1.3559999999999999E-2</v>
      </c>
      <c r="AF33" s="51">
        <f>date_convention(EDATE($B$3,'Swap Rates'!T23*12),$EL$9)</f>
        <v>50039</v>
      </c>
      <c r="AG33" s="61">
        <v>1.3569478638153819E-2</v>
      </c>
      <c r="AI33" s="50" t="s">
        <v>544</v>
      </c>
      <c r="AJ33" s="51">
        <f>IFERROR(IF(RIGHT(AI33, 1) = "D", WORKDAY($B$3, INT(LEFT(AI33, LEN(AI33)-1))),
                     IF(RIGHT(AI33, 1) = "W",Business_Day($B$3 + 7 * INT(LEFT(AI33, LEN(AI33)-1)), "modified_following"),
                     IF(RIGHT(AI33, 1) = "M",Business_Day(EDATE($B$3,  INT(LEFT(AI33, LEN(AI33)-1))), "modified_following"),
                     IF(RIGHT(AI33, 1) = "Y",Business_Day(EDATE($B$3,  12 * INT(LEFT(AI33, LEN(AI33)-1))), "modified_following"),IF(RIGHT(AI33, 1) = "Q",Business_Day(EDATE($B$3,  3*INT(LEFT(AI33, LEN(AI33)-1))), "modified_following"),
                    Business_Day(EDATE($B$3,  12 * INT(LEFT(AI33, FIND("Y", AI33)-1)) + INT(RIGHT(AI33, LEN(AI33) - FIND("Y", AI33)))), "modified_following") ))))), "")</f>
        <v>43553</v>
      </c>
      <c r="AK33" s="50" t="s">
        <v>2289</v>
      </c>
      <c r="AL33" s="50" t="s">
        <v>2290</v>
      </c>
      <c r="AM33" s="46">
        <f>_xll.BDH(AK33,$B$4,$B$3,$B$3)</f>
        <v>0.39147999999999999</v>
      </c>
      <c r="AN33" s="46">
        <f>_xll.BDH(AL33,$B$4,$B$3,$B$3)</f>
        <v>0.991259</v>
      </c>
      <c r="AO33" s="52">
        <f>DF_ZC2(Date!$E$3,AJ33,AN33,"Taux actuariels","actual/actual")</f>
        <v>3.9203778430463299E-3</v>
      </c>
      <c r="AP33" s="50">
        <v>15</v>
      </c>
      <c r="AQ33" s="46" t="s">
        <v>518</v>
      </c>
      <c r="AR33" s="46" t="s">
        <v>121</v>
      </c>
      <c r="AS33" s="46" t="s">
        <v>2291</v>
      </c>
      <c r="AT33" s="47" t="s">
        <v>2292</v>
      </c>
      <c r="AU33" s="47">
        <v>42734</v>
      </c>
      <c r="AV33" s="47">
        <v>48212</v>
      </c>
      <c r="AW33" s="48">
        <v>1.3345899999999999</v>
      </c>
      <c r="AX33" s="48">
        <v>1.35341</v>
      </c>
      <c r="AY33" s="46" t="s">
        <v>124</v>
      </c>
      <c r="AZ33" s="49">
        <f t="shared" si="4"/>
        <v>1.3439999999999999E-2</v>
      </c>
      <c r="BA33" s="49">
        <f>AZ33</f>
        <v>1.3439999999999999E-2</v>
      </c>
      <c r="BD33" s="50" t="s">
        <v>544</v>
      </c>
      <c r="BE33" s="51">
        <f>IFERROR(IF(RIGHT(BD33, 1) = "D", WORKDAY($B$3, INT(LEFT(BD33, LEN(BD33)-1))),
                     IF(RIGHT(BD33, 1) = "W",Business_Day($B$3 + 7 * INT(LEFT(BD33, LEN(BD33)-1)), "modified_following"),
                     IF(RIGHT(BD33, 1) = "M",Business_Day(EDATE($B$3,  INT(LEFT(BD33, LEN(BD33)-1))), "modified_following"),
                     IF(RIGHT(BD33, 1) = "Y",Business_Day(EDATE($B$3,  12 * INT(LEFT(BD33, LEN(BD33)-1))), "modified_following"),IF(RIGHT(BD33, 1) = "Q",Business_Day(EDATE($B$3,  3*INT(LEFT(BD33, LEN(BD33)-1))), "modified_following"),
                    Business_Day(EDATE($B$3,  12 * INT(LEFT(BD33, FIND("Y", BD33)-1)) + INT(RIGHT(BD33, LEN(BD33) - FIND("Y", BD33)))), "modified_following") ))))), "")</f>
        <v>43553</v>
      </c>
      <c r="BF33" s="50" t="s">
        <v>2293</v>
      </c>
      <c r="BG33" s="50" t="s">
        <v>2294</v>
      </c>
      <c r="BH33" s="46">
        <f>_xll.BDH(BF33,$B$4,$B$3,$B$3)</f>
        <v>0.48814000000000002</v>
      </c>
      <c r="BI33" s="46">
        <f>_xll.BDH(BG33,$B$4,$B$3,$B$3)</f>
        <v>0.98911300000000002</v>
      </c>
      <c r="BJ33" s="52">
        <f>DF_ZC2(Date!$E$3,BE33,BI33,"Taux actuariels","actual/actual")</f>
        <v>4.8905169061710385E-3</v>
      </c>
      <c r="BK33">
        <v>20</v>
      </c>
      <c r="BL33" s="46" t="s">
        <v>539</v>
      </c>
      <c r="BM33" s="46" t="s">
        <v>121</v>
      </c>
      <c r="BN33" s="46" t="s">
        <v>2295</v>
      </c>
      <c r="BO33" s="47" t="s">
        <v>2296</v>
      </c>
      <c r="BP33" s="47">
        <v>42734</v>
      </c>
      <c r="BQ33" s="47">
        <v>50039</v>
      </c>
      <c r="BR33" s="48">
        <v>1.4514100000000001</v>
      </c>
      <c r="BS33" s="48">
        <v>1.4665900000000001</v>
      </c>
      <c r="BT33" s="46" t="s">
        <v>124</v>
      </c>
      <c r="BU33" s="49">
        <f t="shared" si="6"/>
        <v>1.4590000000000001E-2</v>
      </c>
      <c r="BV33" s="53">
        <f t="shared" si="7"/>
        <v>1.4590000000000001E-2</v>
      </c>
      <c r="BX33" s="50" t="s">
        <v>544</v>
      </c>
      <c r="BY33" s="51">
        <f>IFERROR(IF(RIGHT(BX33, 1) = "D", WORKDAY($B$3, INT(LEFT(BX33, LEN(BX33)-1))),
                     IF(RIGHT(BX33, 1) = "W",Business_Day($B$3 + 7 * INT(LEFT(BX33, LEN(BX33)-1)), "modified_following"),
                     IF(RIGHT(BX33, 1) = "M",Business_Day(EDATE($B$3,  INT(LEFT(BX33, LEN(BX33)-1))), "modified_following"),
                     IF(RIGHT(BX33, 1) = "Y",Business_Day(EDATE($B$3,  12 * INT(LEFT(BX33, LEN(BX33)-1))), "modified_following"),IF(RIGHT(BX33, 1) = "Q",Business_Day(EDATE($B$3,  3*INT(LEFT(BX33, LEN(BX33)-1))), "modified_following"),
                    Business_Day(EDATE($B$3,  12 * INT(LEFT(BX33, FIND("Y", BX33)-1)) + INT(RIGHT(BX33, LEN(BX33) - FIND("Y", BX33)))), "modified_following") ))))), "")</f>
        <v>43553</v>
      </c>
      <c r="BZ33" s="50" t="s">
        <v>2297</v>
      </c>
      <c r="CA33" s="50" t="s">
        <v>2298</v>
      </c>
      <c r="CB33" s="46">
        <f>_xll.BDH(BZ33,$B$4,$B$3,$B$3)</f>
        <v>0.62917000000000001</v>
      </c>
      <c r="CC33" s="46">
        <f>_xll.BDH(CA33,$B$4,$B$3,$B$3)</f>
        <v>0.98600399999999999</v>
      </c>
      <c r="CD33" s="52">
        <f>DF_ZC2(Date!$E$3,BY33,CC33,"Taux actuariels","actual/actual")</f>
        <v>6.3014082192689447E-3</v>
      </c>
      <c r="CF33" s="46" t="s">
        <v>580</v>
      </c>
      <c r="CG33" s="46" t="s">
        <v>121</v>
      </c>
      <c r="CH33" s="46" t="s">
        <v>301</v>
      </c>
      <c r="CI33" s="47" t="s">
        <v>302</v>
      </c>
      <c r="CJ33" s="47">
        <v>42734</v>
      </c>
      <c r="CK33" s="47">
        <v>53692</v>
      </c>
      <c r="CL33" s="48">
        <v>1.41</v>
      </c>
      <c r="CM33" s="48">
        <v>1.58</v>
      </c>
      <c r="CN33" s="46" t="s">
        <v>98</v>
      </c>
      <c r="CO33" s="49">
        <f t="shared" si="8"/>
        <v>1.4950000000000001E-2</v>
      </c>
      <c r="CP33" s="61">
        <v>1.4974949999999999E-2</v>
      </c>
      <c r="CQ33" s="51">
        <f t="shared" si="11"/>
        <v>53692</v>
      </c>
      <c r="CR33" s="50" t="s">
        <v>544</v>
      </c>
      <c r="CS33" s="51">
        <f>IFERROR(IF(RIGHT(CR33, 1) = "D", WORKDAY($B$3, INT(LEFT(CR33, LEN(CR33)-1))),
                     IF(RIGHT(CR33, 1) = "W",Business_Day($B$3 + 7 * INT(LEFT(CR33, LEN(CR33)-1)), "modified_following"),
                     IF(RIGHT(CR33, 1) = "M",Business_Day(EDATE($B$3,  INT(LEFT(CR33, LEN(CR33)-1))), "modified_following"),
                     IF(RIGHT(CR33, 1) = "Y",Business_Day(EDATE($B$3,  12 * INT(LEFT(CR33, LEN(CR33)-1))), "modified_following"),IF(RIGHT(CR33, 1) = "Q",Business_Day(EDATE($B$3,  3*INT(LEFT(CR33, LEN(CR33)-1))), "modified_following"),
                    Business_Day(EDATE($B$3,  12 * INT(LEFT(CR33, FIND("Y", CR33)-1)) + INT(RIGHT(CR33, LEN(CR33) - FIND("Y", CR33)))), "modified_following") ))))), "")</f>
        <v>43553</v>
      </c>
      <c r="CT33" s="50" t="s">
        <v>2299</v>
      </c>
      <c r="CU33" s="50" t="s">
        <v>2300</v>
      </c>
      <c r="CV33" s="46">
        <f>_xll.BDH(CT33,$B$4,$B$3,$B$3)</f>
        <v>0.83918000000000004</v>
      </c>
      <c r="CW33" s="46">
        <f>_xll.BDH(CU33,$B$4,$B$3,$B$3)</f>
        <v>0.98138499999999995</v>
      </c>
      <c r="CX33" s="52">
        <f>DF_ZC2(Date!$E$3,CS33,CW33,"Taux actuariels","actual/actual")</f>
        <v>8.4094681538746663E-3</v>
      </c>
      <c r="CZ33" s="51">
        <f ca="1"/>
        <v>48212</v>
      </c>
      <c r="DA33" s="53">
        <f ca="1"/>
        <v>1.3747060751179575E-2</v>
      </c>
      <c r="DC33" s="51">
        <v>50039</v>
      </c>
      <c r="DD33" s="53">
        <v>1.4861585814357474E-2</v>
      </c>
      <c r="DF33" s="51" t="e">
        <v>#N/A</v>
      </c>
      <c r="DG33" s="53" t="e">
        <v>#N/A</v>
      </c>
      <c r="DI33" s="51" t="e">
        <v>#N/A</v>
      </c>
      <c r="DJ33" s="53" t="e">
        <v>#N/A</v>
      </c>
      <c r="DN33" s="51">
        <f ca="1"/>
        <v>48212</v>
      </c>
      <c r="DO33" s="53">
        <f ca="1"/>
        <v>1.37971691649862E-2</v>
      </c>
      <c r="DQ33" s="51">
        <v>50039</v>
      </c>
      <c r="DR33" s="53">
        <v>1.4900840399650417E-2</v>
      </c>
      <c r="DT33" s="51">
        <v>53692</v>
      </c>
      <c r="DU33" s="53">
        <v>1.5032469156106471E-2</v>
      </c>
      <c r="DW33" s="51" t="e">
        <v>#N/A</v>
      </c>
      <c r="DX33" s="53" t="e">
        <v>#N/A</v>
      </c>
      <c r="DZ33" s="51">
        <f ca="1"/>
        <v>48212</v>
      </c>
      <c r="EA33" s="53">
        <f ca="1"/>
        <v>1.3782154533869911E-2</v>
      </c>
      <c r="EC33" s="51">
        <v>50039</v>
      </c>
      <c r="ED33" s="53">
        <v>1.4889723955885286E-2</v>
      </c>
      <c r="EV33" s="51">
        <v>44925</v>
      </c>
      <c r="EW33" s="52">
        <v>4.1452103769052777E-3</v>
      </c>
      <c r="EX33">
        <f>interpol_lin_excel($O$13:$O$104,$T$13:$T$104,EV33)</f>
        <v>6.2818493972176537E-3</v>
      </c>
      <c r="EY33" s="51">
        <f ca="1"/>
        <v>48212</v>
      </c>
      <c r="EZ33" s="52">
        <f ca="1"/>
        <v>1.3701703807446609E-2</v>
      </c>
      <c r="FB33" s="51">
        <v>50039</v>
      </c>
      <c r="FC33" s="52">
        <v>1.4817762880214039E-2</v>
      </c>
      <c r="FE33" s="51" t="e">
        <v>#N/A</v>
      </c>
      <c r="FF33" s="52" t="e">
        <v>#N/A</v>
      </c>
      <c r="FH33" s="51">
        <v>53692</v>
      </c>
      <c r="FI33" s="52">
        <v>1.3751727916402279E-2</v>
      </c>
      <c r="FX33" s="51">
        <v>44925</v>
      </c>
      <c r="FY33" s="52">
        <v>1.0754181761910781E-2</v>
      </c>
      <c r="FZ33">
        <f>interpol_lin_excel($O$13:$O$104,$T$13:$T$104,FX33)</f>
        <v>6.2818493972176537E-3</v>
      </c>
      <c r="GA33" s="51">
        <f ca="1"/>
        <v>48212</v>
      </c>
      <c r="GB33" s="52">
        <f ca="1"/>
        <v>1.3831775410810435E-2</v>
      </c>
      <c r="GD33" s="51">
        <v>50039</v>
      </c>
      <c r="GE33" s="52">
        <v>1.4926972618373875E-2</v>
      </c>
      <c r="GG33" s="51">
        <v>53692</v>
      </c>
      <c r="GH33" s="52">
        <v>1.5076508369013454E-2</v>
      </c>
      <c r="GJ33" s="51">
        <v>53692</v>
      </c>
      <c r="GK33" s="52">
        <v>1.3832228472623975E-2</v>
      </c>
      <c r="GZ33" s="51">
        <v>44925</v>
      </c>
      <c r="HA33" s="52">
        <v>7.5144925186498204E-3</v>
      </c>
      <c r="HC33" s="51">
        <f ca="1"/>
        <v>48212</v>
      </c>
      <c r="HD33" s="52">
        <f ca="1"/>
        <v>1.3772006090094586E-2</v>
      </c>
      <c r="HF33" s="51">
        <v>50039</v>
      </c>
      <c r="HG33" s="52">
        <v>1.4878816917896069E-2</v>
      </c>
      <c r="HI33" t="e">
        <v>#N/A</v>
      </c>
      <c r="HJ33" t="e">
        <v>#N/A</v>
      </c>
      <c r="HL33" t="e">
        <v>#N/A</v>
      </c>
      <c r="HM33" t="e">
        <v>#N/A</v>
      </c>
      <c r="IB33" s="51">
        <v>44925</v>
      </c>
      <c r="IC33" s="52">
        <v>1.3335702307317163E-2</v>
      </c>
      <c r="IE33" s="51">
        <f ca="1"/>
        <v>48212</v>
      </c>
      <c r="IF33" s="52">
        <f ca="1"/>
        <v>1.3876167718845714E-2</v>
      </c>
      <c r="IH33" s="51">
        <v>50039</v>
      </c>
      <c r="II33" s="52">
        <v>1.4962185112866162E-2</v>
      </c>
      <c r="IK33" t="e">
        <v>#N/A</v>
      </c>
      <c r="IL33" t="e">
        <v>#N/A</v>
      </c>
      <c r="IN33" t="e">
        <v>#N/A</v>
      </c>
      <c r="IO33" t="e">
        <v>#N/A</v>
      </c>
    </row>
    <row r="34" spans="3:249" x14ac:dyDescent="0.25">
      <c r="C34" s="46" t="s">
        <v>415</v>
      </c>
      <c r="D34" s="46" t="s">
        <v>121</v>
      </c>
      <c r="E34" s="46" t="s">
        <v>2301</v>
      </c>
      <c r="F34" s="47" t="s">
        <v>2302</v>
      </c>
      <c r="G34" s="47">
        <v>42734</v>
      </c>
      <c r="H34" s="47">
        <v>45289</v>
      </c>
      <c r="I34" s="48">
        <v>0.71174000000000004</v>
      </c>
      <c r="J34" s="48">
        <v>0.72706000000000004</v>
      </c>
      <c r="K34" s="46" t="s">
        <v>124</v>
      </c>
      <c r="L34" s="49">
        <f t="shared" si="0"/>
        <v>7.1940000000000007E-3</v>
      </c>
      <c r="N34" s="50" t="s">
        <v>564</v>
      </c>
      <c r="O34" s="51">
        <f>IFERROR(IF(RIGHT(N34, 1) = "D", WORKDAY($B$3, INT(LEFT(N34, LEN(N34)-1))),
                     IF(RIGHT(N34, 1) = "W",Business_Day($B$3 + 7 * INT(LEFT(N34, LEN(N34)-1)), "modified_following"),
                     IF(RIGHT(N34, 1) = "M",Business_Day(EDATE($B$3,  INT(LEFT(N34, LEN(N34)-1))), "modified_following"),
                     IF(RIGHT(N34, 1) = "Y",Business_Day(EDATE($B$3,  12 * INT(LEFT(N34, LEN(N34)-1))), "modified_following"),IF(RIGHT(N34, 1) = "Q",Business_Day(EDATE($B$3,  3*INT(LEFT(N34, LEN(N34)-1))), "modified_following"),
                    Business_Day(EDATE($B$3,  12 * INT(LEFT(N34, FIND("Y", N34)-1)) + INT(RIGHT(N34, LEN(N34) - FIND("Y", N34)))), "modified_following") ))))), "")</f>
        <v>43644</v>
      </c>
      <c r="P34" s="50" t="s">
        <v>2303</v>
      </c>
      <c r="Q34" s="50" t="s">
        <v>2304</v>
      </c>
      <c r="R34" s="46">
        <f>_xll.BDH(P34,$B$4,$B$3,$B$3)</f>
        <v>0.30563000000000001</v>
      </c>
      <c r="S34" s="46">
        <f>_xll.BDH(Q34,$B$4,$B$3,$B$3)</f>
        <v>0.992421</v>
      </c>
      <c r="T34" s="52">
        <f>DF_ZC2(Date!$E$3,O34,S34,"Taux actuariels","actual/actual")</f>
        <v>3.0561858861986035E-3</v>
      </c>
      <c r="V34" s="46" t="s">
        <v>559</v>
      </c>
      <c r="W34" s="46" t="s">
        <v>121</v>
      </c>
      <c r="X34" s="46" t="s">
        <v>301</v>
      </c>
      <c r="Y34" s="47" t="s">
        <v>302</v>
      </c>
      <c r="Z34" s="47">
        <v>42734</v>
      </c>
      <c r="AA34" s="47">
        <v>51865</v>
      </c>
      <c r="AB34" s="48">
        <v>1.3334999999999999</v>
      </c>
      <c r="AC34" s="48">
        <v>1.3885000000000001</v>
      </c>
      <c r="AD34" s="46" t="s">
        <v>98</v>
      </c>
      <c r="AE34" s="49">
        <f t="shared" si="1"/>
        <v>1.3610000000000001E-2</v>
      </c>
      <c r="AF34" s="51">
        <f>date_convention(EDATE($B$3,'Swap Rates'!T24*12),$EL$9)</f>
        <v>51865</v>
      </c>
      <c r="AG34" s="61">
        <v>1.3624543976000726E-2</v>
      </c>
      <c r="AI34" s="50" t="s">
        <v>564</v>
      </c>
      <c r="AJ34" s="51">
        <f>IFERROR(IF(RIGHT(AI34, 1) = "D", WORKDAY($B$3, INT(LEFT(AI34, LEN(AI34)-1))),
                     IF(RIGHT(AI34, 1) = "W",Business_Day($B$3 + 7 * INT(LEFT(AI34, LEN(AI34)-1)), "modified_following"),
                     IF(RIGHT(AI34, 1) = "M",Business_Day(EDATE($B$3,  INT(LEFT(AI34, LEN(AI34)-1))), "modified_following"),
                     IF(RIGHT(AI34, 1) = "Y",Business_Day(EDATE($B$3,  12 * INT(LEFT(AI34, LEN(AI34)-1))), "modified_following"),IF(RIGHT(AI34, 1) = "Q",Business_Day(EDATE($B$3,  3*INT(LEFT(AI34, LEN(AI34)-1))), "modified_following"),
                    Business_Day(EDATE($B$3,  12 * INT(LEFT(AI34, FIND("Y", AI34)-1)) + INT(RIGHT(AI34, LEN(AI34) - FIND("Y", AI34)))), "modified_following") ))))), "")</f>
        <v>43644</v>
      </c>
      <c r="AK34" s="50" t="s">
        <v>2305</v>
      </c>
      <c r="AL34" s="50" t="s">
        <v>2306</v>
      </c>
      <c r="AM34" s="46">
        <f>_xll.BDH(AK34,$B$4,$B$3,$B$3)</f>
        <v>0.41449999999999998</v>
      </c>
      <c r="AN34" s="46">
        <f>_xll.BDH(AL34,$B$4,$B$3,$B$3)</f>
        <v>0.98972499999999997</v>
      </c>
      <c r="AO34" s="52">
        <f>DF_ZC2(Date!$E$3,AJ34,AN34,"Taux actuariels","actual/actual")</f>
        <v>4.1512279566591204E-3</v>
      </c>
      <c r="AP34" s="50">
        <v>20</v>
      </c>
      <c r="AQ34" s="46" t="s">
        <v>539</v>
      </c>
      <c r="AR34" s="46" t="s">
        <v>121</v>
      </c>
      <c r="AS34" s="46" t="s">
        <v>2307</v>
      </c>
      <c r="AT34" s="47" t="s">
        <v>2308</v>
      </c>
      <c r="AU34" s="47">
        <v>42734</v>
      </c>
      <c r="AV34" s="47">
        <v>50039</v>
      </c>
      <c r="AW34" s="48">
        <v>1.39686</v>
      </c>
      <c r="AX34" s="48">
        <v>1.4151400000000001</v>
      </c>
      <c r="AY34" s="46" t="s">
        <v>124</v>
      </c>
      <c r="AZ34" s="49">
        <f t="shared" si="4"/>
        <v>1.4060000000000001E-2</v>
      </c>
      <c r="BA34" s="52">
        <f>IF(AZ34="",Formule_Int(AV34,AV33,AV36,AZ33,AZ36),AZ34)</f>
        <v>1.4060000000000001E-2</v>
      </c>
      <c r="BD34" s="50" t="s">
        <v>564</v>
      </c>
      <c r="BE34" s="51">
        <f>IFERROR(IF(RIGHT(BD34, 1) = "D", WORKDAY($B$3, INT(LEFT(BD34, LEN(BD34)-1))),
                     IF(RIGHT(BD34, 1) = "W",Business_Day($B$3 + 7 * INT(LEFT(BD34, LEN(BD34)-1)), "modified_following"),
                     IF(RIGHT(BD34, 1) = "M",Business_Day(EDATE($B$3,  INT(LEFT(BD34, LEN(BD34)-1))), "modified_following"),
                     IF(RIGHT(BD34, 1) = "Y",Business_Day(EDATE($B$3,  12 * INT(LEFT(BD34, LEN(BD34)-1))), "modified_following"),IF(RIGHT(BD34, 1) = "Q",Business_Day(EDATE($B$3,  3*INT(LEFT(BD34, LEN(BD34)-1))), "modified_following"),
                    Business_Day(EDATE($B$3,  12 * INT(LEFT(BD34, FIND("Y", BD34)-1)) + INT(RIGHT(BD34, LEN(BD34) - FIND("Y", BD34)))), "modified_following") ))))), "")</f>
        <v>43644</v>
      </c>
      <c r="BF34" s="50" t="s">
        <v>2309</v>
      </c>
      <c r="BG34" s="50" t="s">
        <v>2310</v>
      </c>
      <c r="BH34" s="46">
        <f>_xll.BDH(BF34,$B$4,$B$3,$B$3)</f>
        <v>0.51144000000000001</v>
      </c>
      <c r="BI34" s="46">
        <f>_xll.BDH(BG34,$B$4,$B$3,$B$3)</f>
        <v>0.98733800000000005</v>
      </c>
      <c r="BJ34" s="52">
        <f>DF_ZC2(Date!$E$3,BE34,BI34,"Taux actuariels","actual/actual")</f>
        <v>5.1242566629401409E-3</v>
      </c>
      <c r="BK34">
        <v>25</v>
      </c>
      <c r="BL34" s="46" t="s">
        <v>559</v>
      </c>
      <c r="BM34" s="46" t="s">
        <v>121</v>
      </c>
      <c r="BN34" s="46" t="s">
        <v>2311</v>
      </c>
      <c r="BO34" s="47" t="s">
        <v>2312</v>
      </c>
      <c r="BP34" s="47">
        <v>42734</v>
      </c>
      <c r="BQ34" s="47">
        <v>51865</v>
      </c>
      <c r="BR34" s="48">
        <v>1.43668</v>
      </c>
      <c r="BS34" s="48">
        <v>1.4483200000000001</v>
      </c>
      <c r="BT34" s="46" t="s">
        <v>124</v>
      </c>
      <c r="BU34" s="49">
        <f t="shared" si="6"/>
        <v>1.4424999999999999E-2</v>
      </c>
      <c r="BV34" s="53">
        <f t="shared" si="7"/>
        <v>1.4424999999999999E-2</v>
      </c>
      <c r="BX34" s="50" t="s">
        <v>564</v>
      </c>
      <c r="BY34" s="51">
        <f>IFERROR(IF(RIGHT(BX34, 1) = "D", WORKDAY($B$3, INT(LEFT(BX34, LEN(BX34)-1))),
                     IF(RIGHT(BX34, 1) = "W",Business_Day($B$3 + 7 * INT(LEFT(BX34, LEN(BX34)-1)), "modified_following"),
                     IF(RIGHT(BX34, 1) = "M",Business_Day(EDATE($B$3,  INT(LEFT(BX34, LEN(BX34)-1))), "modified_following"),
                     IF(RIGHT(BX34, 1) = "Y",Business_Day(EDATE($B$3,  12 * INT(LEFT(BX34, LEN(BX34)-1))), "modified_following"),IF(RIGHT(BX34, 1) = "Q",Business_Day(EDATE($B$3,  3*INT(LEFT(BX34, LEN(BX34)-1))), "modified_following"),
                    Business_Day(EDATE($B$3,  12 * INT(LEFT(BX34, FIND("Y", BX34)-1)) + INT(RIGHT(BX34, LEN(BX34) - FIND("Y", BX34)))), "modified_following") ))))), "")</f>
        <v>43644</v>
      </c>
      <c r="BZ34" s="50" t="s">
        <v>2313</v>
      </c>
      <c r="CA34" s="50" t="s">
        <v>2314</v>
      </c>
      <c r="CB34" s="46">
        <f>_xll.BDH(BZ34,$B$4,$B$3,$B$3)</f>
        <v>0.64922000000000002</v>
      </c>
      <c r="CC34" s="46">
        <f>_xll.BDH(CA34,$B$4,$B$3,$B$3)</f>
        <v>0.98397000000000001</v>
      </c>
      <c r="CD34" s="52">
        <f>DF_ZC2(Date!$E$3,BY34,CC34,"Taux actuariels","actual/actual")</f>
        <v>6.5027970710178629E-3</v>
      </c>
      <c r="CF34" s="46"/>
      <c r="CG34" s="46"/>
      <c r="CH34" s="46"/>
      <c r="CI34" s="47"/>
      <c r="CJ34" s="47"/>
      <c r="CK34" s="47"/>
      <c r="CL34" s="48"/>
      <c r="CM34" s="48"/>
      <c r="CN34" s="46"/>
      <c r="CO34" s="49" t="s">
        <v>600</v>
      </c>
      <c r="CP34" s="52" t="s">
        <v>600</v>
      </c>
      <c r="CR34" s="50" t="s">
        <v>564</v>
      </c>
      <c r="CS34" s="51">
        <f>IFERROR(IF(RIGHT(CR34, 1) = "D", WORKDAY($B$3, INT(LEFT(CR34, LEN(CR34)-1))),
                     IF(RIGHT(CR34, 1) = "W",Business_Day($B$3 + 7 * INT(LEFT(CR34, LEN(CR34)-1)), "modified_following"),
                     IF(RIGHT(CR34, 1) = "M",Business_Day(EDATE($B$3,  INT(LEFT(CR34, LEN(CR34)-1))), "modified_following"),
                     IF(RIGHT(CR34, 1) = "Y",Business_Day(EDATE($B$3,  12 * INT(LEFT(CR34, LEN(CR34)-1))), "modified_following"),IF(RIGHT(CR34, 1) = "Q",Business_Day(EDATE($B$3,  3*INT(LEFT(CR34, LEN(CR34)-1))), "modified_following"),
                    Business_Day(EDATE($B$3,  12 * INT(LEFT(CR34, FIND("Y", CR34)-1)) + INT(RIGHT(CR34, LEN(CR34) - FIND("Y", CR34)))), "modified_following") ))))), "")</f>
        <v>43644</v>
      </c>
      <c r="CT34" s="50" t="s">
        <v>2315</v>
      </c>
      <c r="CU34" s="50" t="s">
        <v>2316</v>
      </c>
      <c r="CV34" s="46">
        <f>_xll.BDH(CT34,$B$4,$B$3,$B$3)</f>
        <v>0.85433000000000003</v>
      </c>
      <c r="CW34" s="46">
        <f>_xll.BDH(CU34,$B$4,$B$3,$B$3)</f>
        <v>0.97897000000000001</v>
      </c>
      <c r="CX34" s="52">
        <f>DF_ZC2(Date!$E$3,CS34,CW34,"Taux actuariels","actual/actual")</f>
        <v>8.5615620366696898E-3</v>
      </c>
      <c r="CZ34" s="51">
        <f ca="1"/>
        <v>50039</v>
      </c>
      <c r="DA34" s="53">
        <f ca="1"/>
        <v>1.4393490303915858E-2</v>
      </c>
      <c r="DC34" s="51">
        <v>51865</v>
      </c>
      <c r="DD34" s="53">
        <v>1.4623303374012213E-2</v>
      </c>
      <c r="DF34" s="58" t="e">
        <v>#N/A</v>
      </c>
      <c r="DG34" t="e">
        <v>#N/A</v>
      </c>
      <c r="DI34" s="51" t="e">
        <v>#N/A</v>
      </c>
      <c r="DJ34" s="53" t="e">
        <v>#N/A</v>
      </c>
      <c r="DN34" s="51">
        <f ca="1"/>
        <v>50039</v>
      </c>
      <c r="DO34" s="53">
        <f ca="1"/>
        <v>1.443910834630358E-2</v>
      </c>
      <c r="DQ34" s="51">
        <v>51865</v>
      </c>
      <c r="DR34" s="53">
        <v>1.4652621805144404E-2</v>
      </c>
      <c r="DT34" s="58" t="e">
        <v>#N/A</v>
      </c>
      <c r="DU34" t="e">
        <v>#N/A</v>
      </c>
      <c r="DW34" s="51" t="e">
        <v>#N/A</v>
      </c>
      <c r="DX34" s="53" t="e">
        <v>#N/A</v>
      </c>
      <c r="DZ34" s="51">
        <f ca="1"/>
        <v>50039</v>
      </c>
      <c r="EA34" s="53">
        <f ca="1"/>
        <v>1.4426221130762544E-2</v>
      </c>
      <c r="EC34" s="51">
        <v>51865</v>
      </c>
      <c r="ED34" s="53">
        <v>1.4643853853344865E-2</v>
      </c>
      <c r="EV34" s="51">
        <v>45289</v>
      </c>
      <c r="EW34" s="52">
        <v>5.2781575401365053E-3</v>
      </c>
      <c r="EX34">
        <f>interpol_lin_excel($O$13:$O$104,$T$13:$T$104,EV34)</f>
        <v>7.2515488050053367E-3</v>
      </c>
      <c r="EY34" s="51">
        <f ca="1"/>
        <v>50039</v>
      </c>
      <c r="EZ34" s="52">
        <f ca="1"/>
        <v>1.4341049918295429E-2</v>
      </c>
      <c r="FB34" s="51">
        <v>51865</v>
      </c>
      <c r="FC34" s="52">
        <v>1.4595059424573948E-2</v>
      </c>
      <c r="FE34" s="51" t="e">
        <v>#N/A</v>
      </c>
      <c r="FF34" s="52" t="e">
        <v>#N/A</v>
      </c>
      <c r="FH34" s="51" t="e">
        <v>#N/A</v>
      </c>
      <c r="FI34" s="52" t="e">
        <v>#N/A</v>
      </c>
      <c r="FX34" s="51">
        <v>45289</v>
      </c>
      <c r="FY34" s="52">
        <v>1.1652135386861466E-2</v>
      </c>
      <c r="FZ34">
        <f>interpol_lin_excel($O$13:$O$104,$T$13:$T$104,FX34)</f>
        <v>7.2515488050053367E-3</v>
      </c>
      <c r="GA34" s="51">
        <f ca="1"/>
        <v>50039</v>
      </c>
      <c r="GB34" s="52">
        <f ca="1"/>
        <v>1.4468755957060726E-2</v>
      </c>
      <c r="GD34" s="51">
        <v>51865</v>
      </c>
      <c r="GE34" s="52">
        <v>1.4671960252484843E-2</v>
      </c>
      <c r="GG34" s="51" t="e">
        <v>#N/A</v>
      </c>
      <c r="GH34" s="52" t="e">
        <v>#N/A</v>
      </c>
      <c r="GJ34" s="51" t="e">
        <v>#N/A</v>
      </c>
      <c r="GK34" s="52" t="e">
        <v>#N/A</v>
      </c>
      <c r="GZ34" s="51">
        <v>45289</v>
      </c>
      <c r="HA34" s="52">
        <v>8.5879895968272203E-3</v>
      </c>
      <c r="HC34" s="51">
        <f ca="1"/>
        <v>50039</v>
      </c>
      <c r="HD34" s="52">
        <f ca="1"/>
        <v>1.4412754094680603E-2</v>
      </c>
      <c r="HF34" s="51">
        <v>51865</v>
      </c>
      <c r="HG34" s="52">
        <v>1.4637110109071478E-2</v>
      </c>
      <c r="HI34" t="e">
        <v>#N/A</v>
      </c>
      <c r="HJ34" t="e">
        <v>#N/A</v>
      </c>
      <c r="HL34" t="e">
        <v>#N/A</v>
      </c>
      <c r="HM34" t="e">
        <v>#N/A</v>
      </c>
      <c r="IB34" s="51">
        <v>45289</v>
      </c>
      <c r="IC34" s="52">
        <v>1.4223088631189556E-2</v>
      </c>
      <c r="IE34" s="51">
        <f ca="1"/>
        <v>50039</v>
      </c>
      <c r="IF34" s="52">
        <f ca="1"/>
        <v>1.4509528661377061E-2</v>
      </c>
      <c r="IH34" s="51">
        <v>51865</v>
      </c>
      <c r="II34" s="52">
        <v>1.4698104941980945E-2</v>
      </c>
      <c r="IK34" t="e">
        <v>#N/A</v>
      </c>
      <c r="IL34" t="e">
        <v>#N/A</v>
      </c>
      <c r="IN34" t="e">
        <v>#N/A</v>
      </c>
      <c r="IO34" t="e">
        <v>#N/A</v>
      </c>
    </row>
    <row r="35" spans="3:249" x14ac:dyDescent="0.25">
      <c r="C35" s="46" t="s">
        <v>436</v>
      </c>
      <c r="D35" s="46" t="s">
        <v>121</v>
      </c>
      <c r="E35" s="46" t="s">
        <v>2317</v>
      </c>
      <c r="F35" s="47" t="s">
        <v>2318</v>
      </c>
      <c r="G35" s="47">
        <v>42734</v>
      </c>
      <c r="H35" s="47">
        <v>45656</v>
      </c>
      <c r="I35" s="48">
        <v>0.79827999999999999</v>
      </c>
      <c r="J35" s="48">
        <v>0.81272</v>
      </c>
      <c r="K35" s="46" t="s">
        <v>124</v>
      </c>
      <c r="L35" s="49">
        <f t="shared" si="0"/>
        <v>8.0549999999999997E-3</v>
      </c>
      <c r="N35" s="50" t="s">
        <v>585</v>
      </c>
      <c r="O35" s="51">
        <f>IFERROR(IF(RIGHT(N35, 1) = "D", WORKDAY($B$3, INT(LEFT(N35, LEN(N35)-1))),
                     IF(RIGHT(N35, 1) = "W",Business_Day($B$3 + 7 * INT(LEFT(N35, LEN(N35)-1)), "modified_following"),
                     IF(RIGHT(N35, 1) = "M",Business_Day(EDATE($B$3,  INT(LEFT(N35, LEN(N35)-1))), "modified_following"),
                     IF(RIGHT(N35, 1) = "Y",Business_Day(EDATE($B$3,  12 * INT(LEFT(N35, LEN(N35)-1))), "modified_following"),IF(RIGHT(N35, 1) = "Q",Business_Day(EDATE($B$3,  3*INT(LEFT(N35, LEN(N35)-1))), "modified_following"),
                    Business_Day(EDATE($B$3,  12 * INT(LEFT(N35, FIND("Y", N35)-1)) + INT(RIGHT(N35, LEN(N35) - FIND("Y", N35)))), "modified_following") ))))), "")</f>
        <v>43738</v>
      </c>
      <c r="P35" s="50" t="s">
        <v>2319</v>
      </c>
      <c r="Q35" s="50" t="s">
        <v>2320</v>
      </c>
      <c r="R35" s="46">
        <f>_xll.BDH(P35,$B$4,$B$3,$B$3)</f>
        <v>0.32479000000000002</v>
      </c>
      <c r="S35" s="46">
        <f>_xll.BDH(Q35,$B$4,$B$3,$B$3)</f>
        <v>0.99112</v>
      </c>
      <c r="T35" s="52">
        <f>DF_ZC2(Date!$E$3,O35,S35,"Taux actuariels","actual/actual")</f>
        <v>3.2479868350046015E-3</v>
      </c>
      <c r="V35" s="46" t="s">
        <v>580</v>
      </c>
      <c r="W35" s="46" t="s">
        <v>121</v>
      </c>
      <c r="X35" s="46" t="s">
        <v>301</v>
      </c>
      <c r="Y35" s="47" t="s">
        <v>302</v>
      </c>
      <c r="Z35" s="47">
        <v>42734</v>
      </c>
      <c r="AA35" s="47">
        <v>53692</v>
      </c>
      <c r="AB35" s="48">
        <v>1.3340000000000001</v>
      </c>
      <c r="AC35" s="48">
        <v>1.369</v>
      </c>
      <c r="AD35" s="46" t="s">
        <v>98</v>
      </c>
      <c r="AE35" s="49">
        <f t="shared" si="1"/>
        <v>1.3515000000000001E-2</v>
      </c>
      <c r="AF35" s="51">
        <f>date_convention(EDATE($B$3,'Swap Rates'!T25*12),$EL$9)</f>
        <v>53692</v>
      </c>
      <c r="AG35" s="61">
        <v>1.3539582929253901E-2</v>
      </c>
      <c r="AI35" s="50" t="s">
        <v>585</v>
      </c>
      <c r="AJ35" s="51">
        <f>IFERROR(IF(RIGHT(AI35, 1) = "D", WORKDAY($B$3, INT(LEFT(AI35, LEN(AI35)-1))),
                     IF(RIGHT(AI35, 1) = "W",Business_Day($B$3 + 7 * INT(LEFT(AI35, LEN(AI35)-1)), "modified_following"),
                     IF(RIGHT(AI35, 1) = "M",Business_Day(EDATE($B$3,  INT(LEFT(AI35, LEN(AI35)-1))), "modified_following"),
                     IF(RIGHT(AI35, 1) = "Y",Business_Day(EDATE($B$3,  12 * INT(LEFT(AI35, LEN(AI35)-1))), "modified_following"),IF(RIGHT(AI35, 1) = "Q",Business_Day(EDATE($B$3,  3*INT(LEFT(AI35, LEN(AI35)-1))), "modified_following"),
                    Business_Day(EDATE($B$3,  12 * INT(LEFT(AI35, FIND("Y", AI35)-1)) + INT(RIGHT(AI35, LEN(AI35) - FIND("Y", AI35)))), "modified_following") ))))), "")</f>
        <v>43738</v>
      </c>
      <c r="AK35" s="50" t="s">
        <v>2321</v>
      </c>
      <c r="AL35" s="50" t="s">
        <v>2322</v>
      </c>
      <c r="AM35" s="46">
        <f>_xll.BDH(AK35,$B$4,$B$3,$B$3)</f>
        <v>0.43819999999999998</v>
      </c>
      <c r="AN35" s="46">
        <f>_xll.BDH(AL35,$B$4,$B$3,$B$3)</f>
        <v>0.98802500000000004</v>
      </c>
      <c r="AO35" s="52">
        <f>DF_ZC2(Date!$E$3,AJ35,AN35,"Taux actuariels","actual/actual")</f>
        <v>4.3893664975187541E-3</v>
      </c>
      <c r="AP35" s="50">
        <v>25</v>
      </c>
      <c r="AQ35" s="46" t="s">
        <v>559</v>
      </c>
      <c r="AR35" s="46" t="s">
        <v>121</v>
      </c>
      <c r="AS35" s="46" t="s">
        <v>2323</v>
      </c>
      <c r="AT35" s="47" t="s">
        <v>2324</v>
      </c>
      <c r="AU35" s="47">
        <v>42734</v>
      </c>
      <c r="AV35" s="47">
        <v>51865</v>
      </c>
      <c r="AW35" s="48">
        <v>1.3960699999999999</v>
      </c>
      <c r="AX35" s="48">
        <v>1.4139299999999999</v>
      </c>
      <c r="AY35" s="46" t="s">
        <v>124</v>
      </c>
      <c r="AZ35" s="49">
        <f t="shared" si="4"/>
        <v>1.4049999999999998E-2</v>
      </c>
      <c r="BA35" s="52">
        <f>IF(AZ35="",Formule_Int(AV35,AV34,AV36,BA34,AZ36),AZ35)</f>
        <v>1.4049999999999998E-2</v>
      </c>
      <c r="BD35" s="50" t="s">
        <v>585</v>
      </c>
      <c r="BE35" s="51">
        <f>IFERROR(IF(RIGHT(BD35, 1) = "D", WORKDAY($B$3, INT(LEFT(BD35, LEN(BD35)-1))),
                     IF(RIGHT(BD35, 1) = "W",Business_Day($B$3 + 7 * INT(LEFT(BD35, LEN(BD35)-1)), "modified_following"),
                     IF(RIGHT(BD35, 1) = "M",Business_Day(EDATE($B$3,  INT(LEFT(BD35, LEN(BD35)-1))), "modified_following"),
                     IF(RIGHT(BD35, 1) = "Y",Business_Day(EDATE($B$3,  12 * INT(LEFT(BD35, LEN(BD35)-1))), "modified_following"),IF(RIGHT(BD35, 1) = "Q",Business_Day(EDATE($B$3,  3*INT(LEFT(BD35, LEN(BD35)-1))), "modified_following"),
                    Business_Day(EDATE($B$3,  12 * INT(LEFT(BD35, FIND("Y", BD35)-1)) + INT(RIGHT(BD35, LEN(BD35) - FIND("Y", BD35)))), "modified_following") ))))), "")</f>
        <v>43738</v>
      </c>
      <c r="BF35" s="50" t="s">
        <v>2325</v>
      </c>
      <c r="BG35" s="50" t="s">
        <v>2326</v>
      </c>
      <c r="BH35" s="46">
        <f>_xll.BDH(BF35,$B$4,$B$3,$B$3)</f>
        <v>0.53542999999999996</v>
      </c>
      <c r="BI35" s="46">
        <f>_xll.BDH(BG35,$B$4,$B$3,$B$3)</f>
        <v>0.98538999999999999</v>
      </c>
      <c r="BJ35" s="52">
        <f>DF_ZC2(Date!$E$3,BE35,BI35,"Taux actuariels","actual/actual")</f>
        <v>5.3649555207948563E-3</v>
      </c>
      <c r="BK35">
        <v>30</v>
      </c>
      <c r="BL35" s="46" t="s">
        <v>580</v>
      </c>
      <c r="BM35" s="46" t="s">
        <v>121</v>
      </c>
      <c r="BN35" s="46" t="s">
        <v>2327</v>
      </c>
      <c r="BO35" s="47" t="s">
        <v>2328</v>
      </c>
      <c r="BP35" s="47">
        <v>42734</v>
      </c>
      <c r="BQ35" s="47">
        <v>53692</v>
      </c>
      <c r="BR35" s="48">
        <v>1.4152899999999999</v>
      </c>
      <c r="BS35" s="48">
        <v>1.4317</v>
      </c>
      <c r="BT35" s="46" t="s">
        <v>124</v>
      </c>
      <c r="BU35" s="49">
        <f t="shared" si="6"/>
        <v>1.423495E-2</v>
      </c>
      <c r="BV35" s="53">
        <f t="shared" si="7"/>
        <v>1.423495E-2</v>
      </c>
      <c r="BX35" s="50" t="s">
        <v>585</v>
      </c>
      <c r="BY35" s="51">
        <f>IFERROR(IF(RIGHT(BX35, 1) = "D", WORKDAY($B$3, INT(LEFT(BX35, LEN(BX35)-1))),
                     IF(RIGHT(BX35, 1) = "W",Business_Day($B$3 + 7 * INT(LEFT(BX35, LEN(BX35)-1)), "modified_following"),
                     IF(RIGHT(BX35, 1) = "M",Business_Day(EDATE($B$3,  INT(LEFT(BX35, LEN(BX35)-1))), "modified_following"),
                     IF(RIGHT(BX35, 1) = "Y",Business_Day(EDATE($B$3,  12 * INT(LEFT(BX35, LEN(BX35)-1))), "modified_following"),IF(RIGHT(BX35, 1) = "Q",Business_Day(EDATE($B$3,  3*INT(LEFT(BX35, LEN(BX35)-1))), "modified_following"),
                    Business_Day(EDATE($B$3,  12 * INT(LEFT(BX35, FIND("Y", BX35)-1)) + INT(RIGHT(BX35, LEN(BX35) - FIND("Y", BX35)))), "modified_following") ))))), "")</f>
        <v>43738</v>
      </c>
      <c r="BZ35" s="50" t="s">
        <v>2329</v>
      </c>
      <c r="CA35" s="50" t="s">
        <v>2330</v>
      </c>
      <c r="CB35" s="46">
        <f>_xll.BDH(BZ35,$B$4,$B$3,$B$3)</f>
        <v>0.66984999999999995</v>
      </c>
      <c r="CC35" s="46">
        <f>_xll.BDH(CA35,$B$4,$B$3,$B$3)</f>
        <v>0.98177400000000004</v>
      </c>
      <c r="CD35" s="52">
        <f>DF_ZC2(Date!$E$3,BY35,CC35,"Taux actuariels","actual/actual")</f>
        <v>6.7095578326570315E-3</v>
      </c>
      <c r="CF35" s="46"/>
      <c r="CG35" s="46"/>
      <c r="CH35" s="46"/>
      <c r="CI35" s="47"/>
      <c r="CJ35" s="47"/>
      <c r="CK35" s="47"/>
      <c r="CL35" s="48"/>
      <c r="CM35" s="48"/>
      <c r="CN35" s="46"/>
      <c r="CO35" s="49" t="s">
        <v>600</v>
      </c>
      <c r="CP35" s="52" t="s">
        <v>600</v>
      </c>
      <c r="CR35" s="50" t="s">
        <v>585</v>
      </c>
      <c r="CS35" s="51">
        <f>IFERROR(IF(RIGHT(CR35, 1) = "D", WORKDAY($B$3, INT(LEFT(CR35, LEN(CR35)-1))),
                     IF(RIGHT(CR35, 1) = "W",Business_Day($B$3 + 7 * INT(LEFT(CR35, LEN(CR35)-1)), "modified_following"),
                     IF(RIGHT(CR35, 1) = "M",Business_Day(EDATE($B$3,  INT(LEFT(CR35, LEN(CR35)-1))), "modified_following"),
                     IF(RIGHT(CR35, 1) = "Y",Business_Day(EDATE($B$3,  12 * INT(LEFT(CR35, LEN(CR35)-1))), "modified_following"),IF(RIGHT(CR35, 1) = "Q",Business_Day(EDATE($B$3,  3*INT(LEFT(CR35, LEN(CR35)-1))), "modified_following"),
                    Business_Day(EDATE($B$3,  12 * INT(LEFT(CR35, FIND("Y", CR35)-1)) + INT(RIGHT(CR35, LEN(CR35) - FIND("Y", CR35)))), "modified_following") ))))), "")</f>
        <v>43738</v>
      </c>
      <c r="CT35" s="50" t="s">
        <v>2331</v>
      </c>
      <c r="CU35" s="50" t="s">
        <v>2332</v>
      </c>
      <c r="CV35" s="46">
        <f>_xll.BDH(CT35,$B$4,$B$3,$B$3)</f>
        <v>0.86990000000000001</v>
      </c>
      <c r="CW35" s="46">
        <f>_xll.BDH(CU35,$B$4,$B$3,$B$3)</f>
        <v>0.97640700000000002</v>
      </c>
      <c r="CX35" s="52">
        <f>DF_ZC2(Date!$E$3,CS35,CW35,"Taux actuariels","actual/actual")</f>
        <v>8.7177643115479153E-3</v>
      </c>
      <c r="CZ35" s="51">
        <f ca="1"/>
        <v>51865</v>
      </c>
      <c r="DA35" s="53">
        <f ca="1"/>
        <v>1.4329709475800584E-2</v>
      </c>
      <c r="DC35" s="51">
        <v>53692</v>
      </c>
      <c r="DD35" s="53">
        <v>1.4367782910120317E-2</v>
      </c>
      <c r="DF35" s="58" t="e">
        <v>#N/A</v>
      </c>
      <c r="DG35" t="e">
        <v>#N/A</v>
      </c>
      <c r="DI35" s="51" t="e">
        <v>#N/A</v>
      </c>
      <c r="DJ35" s="53" t="e">
        <v>#N/A</v>
      </c>
      <c r="DN35" s="51">
        <f ca="1"/>
        <v>51865</v>
      </c>
      <c r="DO35" s="53">
        <f ca="1"/>
        <v>1.4366052949345483E-2</v>
      </c>
      <c r="DQ35" s="51">
        <v>53692</v>
      </c>
      <c r="DR35" s="53">
        <v>1.4389794094266793E-2</v>
      </c>
      <c r="DT35" s="58" t="e">
        <v>#N/A</v>
      </c>
      <c r="DU35" t="e">
        <v>#N/A</v>
      </c>
      <c r="DW35" s="51" t="e">
        <v>#N/A</v>
      </c>
      <c r="DX35" s="53" t="e">
        <v>#N/A</v>
      </c>
      <c r="DZ35" s="51">
        <f ca="1"/>
        <v>51865</v>
      </c>
      <c r="EA35" s="53">
        <f ca="1"/>
        <v>1.4355753998040529E-2</v>
      </c>
      <c r="EC35" s="51">
        <v>53692</v>
      </c>
      <c r="ED35" s="53">
        <v>1.4382339739384069E-2</v>
      </c>
      <c r="EV35" s="51">
        <v>45656</v>
      </c>
      <c r="EW35" s="52">
        <v>6.0955830421809635E-3</v>
      </c>
      <c r="EX35">
        <f>interpol_lin_excel($O$13:$O$104,$T$13:$T$104,EV35)</f>
        <v>8.139199180387191E-3</v>
      </c>
      <c r="EY35" s="51">
        <f ca="1"/>
        <v>51865</v>
      </c>
      <c r="EZ35" s="52">
        <f ca="1"/>
        <v>1.428821177915854E-2</v>
      </c>
      <c r="FB35" s="51">
        <v>53692</v>
      </c>
      <c r="FC35" s="52">
        <v>1.4353101603077123E-2</v>
      </c>
      <c r="FE35" t="e">
        <v>#N/A</v>
      </c>
      <c r="FF35" t="e">
        <v>#N/A</v>
      </c>
      <c r="FH35" s="51" t="e">
        <v>#N/A</v>
      </c>
      <c r="FI35" s="52" t="e">
        <v>#N/A</v>
      </c>
      <c r="FX35" s="51">
        <v>45656</v>
      </c>
      <c r="FY35" s="52">
        <v>1.2645752239474166E-2</v>
      </c>
      <c r="FZ35">
        <f>interpol_lin_excel($O$13:$O$104,$T$13:$T$104,FX35)</f>
        <v>8.139199180387191E-3</v>
      </c>
      <c r="GA35" s="51">
        <f ca="1"/>
        <v>51865</v>
      </c>
      <c r="GB35" s="52">
        <f ca="1"/>
        <v>1.4389639507790623E-2</v>
      </c>
      <c r="GD35" s="51">
        <v>53692</v>
      </c>
      <c r="GE35" s="52">
        <v>1.4401513045792892E-2</v>
      </c>
      <c r="GG35" t="e">
        <v>#N/A</v>
      </c>
      <c r="GH35" t="e">
        <v>#N/A</v>
      </c>
      <c r="GJ35" s="51" t="e">
        <v>#N/A</v>
      </c>
      <c r="GK35" s="52" t="e">
        <v>#N/A</v>
      </c>
      <c r="GZ35" s="51">
        <v>45656</v>
      </c>
      <c r="HA35" s="52">
        <v>9.5028150602220664E-3</v>
      </c>
      <c r="HC35" s="51">
        <f ca="1"/>
        <v>51865</v>
      </c>
      <c r="HD35" s="52">
        <f ca="1"/>
        <v>1.4345109817780852E-2</v>
      </c>
      <c r="HF35" s="51">
        <v>53692</v>
      </c>
      <c r="HG35" s="52">
        <v>1.4378391951497359E-2</v>
      </c>
      <c r="HI35" t="e">
        <v>#N/A</v>
      </c>
      <c r="HJ35" t="e">
        <v>#N/A</v>
      </c>
      <c r="HL35" t="e">
        <v>#N/A</v>
      </c>
      <c r="HM35" t="e">
        <v>#N/A</v>
      </c>
      <c r="IB35" s="51">
        <v>45656</v>
      </c>
      <c r="IC35" s="52">
        <v>1.5168316364285771E-2</v>
      </c>
      <c r="IE35" s="51">
        <f ca="1"/>
        <v>51865</v>
      </c>
      <c r="IF35" s="52">
        <f ca="1"/>
        <v>1.4422110580839772E-2</v>
      </c>
      <c r="IH35" s="51">
        <v>53692</v>
      </c>
      <c r="II35" s="52">
        <v>1.4421554138121323E-2</v>
      </c>
      <c r="IK35" t="e">
        <v>#N/A</v>
      </c>
      <c r="IL35" t="e">
        <v>#N/A</v>
      </c>
      <c r="IN35" t="e">
        <v>#N/A</v>
      </c>
      <c r="IO35" t="e">
        <v>#N/A</v>
      </c>
    </row>
    <row r="36" spans="3:249" x14ac:dyDescent="0.25">
      <c r="C36" s="46" t="s">
        <v>456</v>
      </c>
      <c r="D36" s="46" t="s">
        <v>121</v>
      </c>
      <c r="E36" s="46" t="s">
        <v>2333</v>
      </c>
      <c r="F36" s="47" t="s">
        <v>2334</v>
      </c>
      <c r="G36" s="47">
        <v>42734</v>
      </c>
      <c r="H36" s="47">
        <v>46021</v>
      </c>
      <c r="I36" s="48">
        <v>0.87661999999999995</v>
      </c>
      <c r="J36" s="48">
        <v>0.89137999999999995</v>
      </c>
      <c r="K36" s="46" t="s">
        <v>124</v>
      </c>
      <c r="L36" s="49">
        <f t="shared" si="0"/>
        <v>8.8399999999999989E-3</v>
      </c>
      <c r="N36" s="50" t="s">
        <v>605</v>
      </c>
      <c r="O36" s="51">
        <f>IFERROR(IF(RIGHT(N36, 1) = "D", WORKDAY($B$3, INT(LEFT(N36, LEN(N36)-1))),
                     IF(RIGHT(N36, 1) = "W",Business_Day($B$3 + 7 * INT(LEFT(N36, LEN(N36)-1)), "modified_following"),
                     IF(RIGHT(N36, 1) = "M",Business_Day(EDATE($B$3,  INT(LEFT(N36, LEN(N36)-1))), "modified_following"),
                     IF(RIGHT(N36, 1) = "Y",Business_Day(EDATE($B$3,  12 * INT(LEFT(N36, LEN(N36)-1))), "modified_following"),IF(RIGHT(N36, 1) = "Q",Business_Day(EDATE($B$3,  3*INT(LEFT(N36, LEN(N36)-1))), "modified_following"),
                    Business_Day(EDATE($B$3,  12 * INT(LEFT(N36, FIND("Y", N36)-1)) + INT(RIGHT(N36, LEN(N36) - FIND("Y", N36)))), "modified_following") ))))), "")</f>
        <v>43829</v>
      </c>
      <c r="P36" s="50" t="s">
        <v>2335</v>
      </c>
      <c r="Q36" s="50" t="s">
        <v>2336</v>
      </c>
      <c r="R36" s="46">
        <f>_xll.BDH(P36,$B$4,$B$3,$B$3)</f>
        <v>0.34329999999999999</v>
      </c>
      <c r="S36" s="46">
        <f>_xll.BDH(Q36,$B$4,$B$3,$B$3)</f>
        <v>0.98977099999999996</v>
      </c>
      <c r="T36" s="52">
        <f>DF_ZC2(Date!$E$3,O36,S36,"Taux actuariels","actual/actual")</f>
        <v>3.4331220607721757E-3</v>
      </c>
      <c r="V36" s="46"/>
      <c r="W36" s="46"/>
      <c r="X36" s="46"/>
      <c r="Y36" s="47"/>
      <c r="Z36" s="47"/>
      <c r="AA36" s="47"/>
      <c r="AB36" s="48"/>
      <c r="AC36" s="48"/>
      <c r="AD36" s="46"/>
      <c r="AE36" s="49" t="s">
        <v>600</v>
      </c>
      <c r="AF36" s="51">
        <f>date_convention(EDATE($B$3,'Swap Rates'!T26*12),$EL$9)</f>
        <v>57343</v>
      </c>
      <c r="AG36" s="52">
        <v>1.2834664970146202E-2</v>
      </c>
      <c r="AI36" s="50" t="s">
        <v>605</v>
      </c>
      <c r="AJ36" s="51">
        <f>IFERROR(IF(RIGHT(AI36, 1) = "D", WORKDAY($B$3, INT(LEFT(AI36, LEN(AI36)-1))),
                     IF(RIGHT(AI36, 1) = "W",Business_Day($B$3 + 7 * INT(LEFT(AI36, LEN(AI36)-1)), "modified_following"),
                     IF(RIGHT(AI36, 1) = "M",Business_Day(EDATE($B$3,  INT(LEFT(AI36, LEN(AI36)-1))), "modified_following"),
                     IF(RIGHT(AI36, 1) = "Y",Business_Day(EDATE($B$3,  12 * INT(LEFT(AI36, LEN(AI36)-1))), "modified_following"),IF(RIGHT(AI36, 1) = "Q",Business_Day(EDATE($B$3,  3*INT(LEFT(AI36, LEN(AI36)-1))), "modified_following"),
                    Business_Day(EDATE($B$3,  12 * INT(LEFT(AI36, FIND("Y", AI36)-1)) + INT(RIGHT(AI36, LEN(AI36) - FIND("Y", AI36)))), "modified_following") ))))), "")</f>
        <v>43829</v>
      </c>
      <c r="AK36" s="50" t="s">
        <v>2337</v>
      </c>
      <c r="AL36" s="50" t="s">
        <v>2338</v>
      </c>
      <c r="AM36" s="46">
        <f>_xll.BDH(AK36,$B$4,$B$3,$B$3)</f>
        <v>0.46109</v>
      </c>
      <c r="AN36" s="46">
        <f>_xll.BDH(AL36,$B$4,$B$3,$B$3)</f>
        <v>0.98627100000000001</v>
      </c>
      <c r="AO36" s="52">
        <f>DF_ZC2(Date!$E$3,AJ36,AN36,"Taux actuariels","actual/actual")</f>
        <v>4.6186945274613311E-3</v>
      </c>
      <c r="AP36" s="50">
        <v>30</v>
      </c>
      <c r="AQ36" s="46" t="s">
        <v>580</v>
      </c>
      <c r="AR36" s="46" t="s">
        <v>121</v>
      </c>
      <c r="AS36" s="46" t="s">
        <v>2339</v>
      </c>
      <c r="AT36" s="47" t="s">
        <v>2340</v>
      </c>
      <c r="AU36" s="47">
        <v>42734</v>
      </c>
      <c r="AV36" s="47">
        <v>53692</v>
      </c>
      <c r="AW36" s="48">
        <v>1.3844700000000001</v>
      </c>
      <c r="AX36" s="48">
        <v>1.4015299999999999</v>
      </c>
      <c r="AY36" s="46" t="s">
        <v>124</v>
      </c>
      <c r="AZ36" s="49">
        <f t="shared" si="4"/>
        <v>1.393E-2</v>
      </c>
      <c r="BA36" s="49">
        <f>+AZ36</f>
        <v>1.393E-2</v>
      </c>
      <c r="BD36" s="50" t="s">
        <v>605</v>
      </c>
      <c r="BE36" s="51">
        <f>IFERROR(IF(RIGHT(BD36, 1) = "D", WORKDAY($B$3, INT(LEFT(BD36, LEN(BD36)-1))),
                     IF(RIGHT(BD36, 1) = "W",Business_Day($B$3 + 7 * INT(LEFT(BD36, LEN(BD36)-1)), "modified_following"),
                     IF(RIGHT(BD36, 1) = "M",Business_Day(EDATE($B$3,  INT(LEFT(BD36, LEN(BD36)-1))), "modified_following"),
                     IF(RIGHT(BD36, 1) = "Y",Business_Day(EDATE($B$3,  12 * INT(LEFT(BD36, LEN(BD36)-1))), "modified_following"),IF(RIGHT(BD36, 1) = "Q",Business_Day(EDATE($B$3,  3*INT(LEFT(BD36, LEN(BD36)-1))), "modified_following"),
                    Business_Day(EDATE($B$3,  12 * INT(LEFT(BD36, FIND("Y", BD36)-1)) + INT(RIGHT(BD36, LEN(BD36) - FIND("Y", BD36)))), "modified_following") ))))), "")</f>
        <v>43829</v>
      </c>
      <c r="BF36" s="50" t="s">
        <v>2341</v>
      </c>
      <c r="BG36" s="50" t="s">
        <v>2342</v>
      </c>
      <c r="BH36" s="46">
        <f>_xll.BDH(BF36,$B$4,$B$3,$B$3)</f>
        <v>0.55857999999999997</v>
      </c>
      <c r="BI36" s="46">
        <f>_xll.BDH(BG36,$B$4,$B$3,$B$3)</f>
        <v>0.98339399999999999</v>
      </c>
      <c r="BJ36" s="52">
        <f>DF_ZC2(Date!$E$3,BE36,BI36,"Taux actuariels","actual/actual")</f>
        <v>5.5974437644144004E-3</v>
      </c>
      <c r="BK36">
        <v>40</v>
      </c>
      <c r="BL36" s="46" t="s">
        <v>708</v>
      </c>
      <c r="BM36" s="46" t="s">
        <v>121</v>
      </c>
      <c r="BN36" s="46" t="s">
        <v>2343</v>
      </c>
      <c r="BO36" s="47" t="s">
        <v>2344</v>
      </c>
      <c r="BP36" s="47">
        <v>42734</v>
      </c>
      <c r="BQ36" s="47">
        <v>57343</v>
      </c>
      <c r="BR36" s="48">
        <v>1.3375699999999999</v>
      </c>
      <c r="BS36" s="48">
        <v>1.34843</v>
      </c>
      <c r="BT36" s="46" t="s">
        <v>124</v>
      </c>
      <c r="BU36" s="49">
        <f t="shared" si="6"/>
        <v>1.3429999999999999E-2</v>
      </c>
      <c r="BV36" s="52">
        <f>IF(BU36="",Formule_Int(BQ36,BQ35,BQ37,BU35,BU37),BU36)</f>
        <v>1.3429999999999999E-2</v>
      </c>
      <c r="BX36" s="50" t="s">
        <v>605</v>
      </c>
      <c r="BY36" s="51">
        <f>IFERROR(IF(RIGHT(BX36, 1) = "D", WORKDAY($B$3, INT(LEFT(BX36, LEN(BX36)-1))),
                     IF(RIGHT(BX36, 1) = "W",Business_Day($B$3 + 7 * INT(LEFT(BX36, LEN(BX36)-1)), "modified_following"),
                     IF(RIGHT(BX36, 1) = "M",Business_Day(EDATE($B$3,  INT(LEFT(BX36, LEN(BX36)-1))), "modified_following"),
                     IF(RIGHT(BX36, 1) = "Y",Business_Day(EDATE($B$3,  12 * INT(LEFT(BX36, LEN(BX36)-1))), "modified_following"),IF(RIGHT(BX36, 1) = "Q",Business_Day(EDATE($B$3,  3*INT(LEFT(BX36, LEN(BX36)-1))), "modified_following"),
                    Business_Day(EDATE($B$3,  12 * INT(LEFT(BX36, FIND("Y", BX36)-1)) + INT(RIGHT(BX36, LEN(BX36) - FIND("Y", BX36)))), "modified_following") ))))), "")</f>
        <v>43829</v>
      </c>
      <c r="BZ36" s="50" t="s">
        <v>2345</v>
      </c>
      <c r="CA36" s="50" t="s">
        <v>2346</v>
      </c>
      <c r="CB36" s="46">
        <f>_xll.BDH(BZ36,$B$4,$B$3,$B$3)</f>
        <v>0.68974000000000002</v>
      </c>
      <c r="CC36" s="46">
        <f>_xll.BDH(CA36,$B$4,$B$3,$B$3)</f>
        <v>0.97955499999999995</v>
      </c>
      <c r="CD36" s="52">
        <f>DF_ZC2(Date!$E$3,BY36,CC36,"Taux actuariels","actual/actual")</f>
        <v>6.909425750708742E-3</v>
      </c>
      <c r="CF36" s="46"/>
      <c r="CG36" s="46"/>
      <c r="CH36" s="46"/>
      <c r="CI36" s="47"/>
      <c r="CJ36" s="47"/>
      <c r="CK36" s="47"/>
      <c r="CL36" s="48"/>
      <c r="CM36" s="48"/>
      <c r="CN36" s="46"/>
      <c r="CO36" s="49" t="s">
        <v>600</v>
      </c>
      <c r="CP36" s="52" t="s">
        <v>600</v>
      </c>
      <c r="CR36" s="50" t="s">
        <v>605</v>
      </c>
      <c r="CS36" s="51">
        <f>IFERROR(IF(RIGHT(CR36, 1) = "D", WORKDAY($B$3, INT(LEFT(CR36, LEN(CR36)-1))),
                     IF(RIGHT(CR36, 1) = "W",Business_Day($B$3 + 7 * INT(LEFT(CR36, LEN(CR36)-1)), "modified_following"),
                     IF(RIGHT(CR36, 1) = "M",Business_Day(EDATE($B$3,  INT(LEFT(CR36, LEN(CR36)-1))), "modified_following"),
                     IF(RIGHT(CR36, 1) = "Y",Business_Day(EDATE($B$3,  12 * INT(LEFT(CR36, LEN(CR36)-1))), "modified_following"),IF(RIGHT(CR36, 1) = "Q",Business_Day(EDATE($B$3,  3*INT(LEFT(CR36, LEN(CR36)-1))), "modified_following"),
                    Business_Day(EDATE($B$3,  12 * INT(LEFT(CR36, FIND("Y", CR36)-1)) + INT(RIGHT(CR36, LEN(CR36) - FIND("Y", CR36)))), "modified_following") ))))), "")</f>
        <v>43829</v>
      </c>
      <c r="CT36" s="50" t="s">
        <v>2347</v>
      </c>
      <c r="CU36" s="50" t="s">
        <v>2348</v>
      </c>
      <c r="CV36" s="46">
        <f>_xll.BDH(CT36,$B$4,$B$3,$B$3)</f>
        <v>0.88490000000000002</v>
      </c>
      <c r="CW36" s="46">
        <f>_xll.BDH(CU36,$B$4,$B$3,$B$3)</f>
        <v>0.97385999999999995</v>
      </c>
      <c r="CX36" s="52">
        <f>DF_ZC2(Date!$E$3,CS36,CW36,"Taux actuariels","actual/actual")</f>
        <v>8.8683781142009366E-3</v>
      </c>
      <c r="CZ36" s="51">
        <f ca="1"/>
        <v>53692</v>
      </c>
      <c r="DA36" s="53">
        <f ca="1"/>
        <v>1.4148998736837781E-2</v>
      </c>
      <c r="DC36" s="51">
        <v>57343</v>
      </c>
      <c r="DD36" s="53">
        <v>1.3346801933986827E-2</v>
      </c>
      <c r="DF36" s="58" t="e">
        <v>#N/A</v>
      </c>
      <c r="DG36" t="e">
        <v>#N/A</v>
      </c>
      <c r="DI36" s="58" t="e">
        <v>#N/A</v>
      </c>
      <c r="DJ36" t="e">
        <v>#N/A</v>
      </c>
      <c r="DN36" s="51">
        <f ca="1"/>
        <v>53692</v>
      </c>
      <c r="DO36" s="53">
        <f ca="1"/>
        <v>1.417772323366045E-2</v>
      </c>
      <c r="DQ36" s="51">
        <v>57343</v>
      </c>
      <c r="DR36" s="53">
        <v>1.3351546698298645E-2</v>
      </c>
      <c r="DT36" s="58" t="e">
        <v>#N/A</v>
      </c>
      <c r="DU36" t="e">
        <v>#N/A</v>
      </c>
      <c r="DW36" s="58" t="e">
        <v>#N/A</v>
      </c>
      <c r="DX36" t="e">
        <v>#N/A</v>
      </c>
      <c r="DZ36" s="51">
        <f ca="1"/>
        <v>53692</v>
      </c>
      <c r="EA36" s="53">
        <f ca="1"/>
        <v>1.4169057366529122E-2</v>
      </c>
      <c r="EC36" s="51">
        <v>57343</v>
      </c>
      <c r="ED36" s="53">
        <v>1.3345600790498803E-2</v>
      </c>
      <c r="EV36" s="51">
        <v>46021</v>
      </c>
      <c r="EW36" s="52">
        <v>6.9115352817952511E-3</v>
      </c>
      <c r="EX36">
        <f>interpol_lin_excel($O$13:$O$104,$T$13:$T$104,EV36)</f>
        <v>8.9511597611102722E-3</v>
      </c>
      <c r="EY36" s="51">
        <f ca="1"/>
        <v>53692</v>
      </c>
      <c r="EZ36" s="52">
        <f ca="1"/>
        <v>1.4120059605641389E-2</v>
      </c>
      <c r="FB36" s="51">
        <v>57343</v>
      </c>
      <c r="FC36" s="52">
        <v>1.3370667097861853E-2</v>
      </c>
      <c r="FE36" t="e">
        <v>#N/A</v>
      </c>
      <c r="FF36" t="e">
        <v>#N/A</v>
      </c>
      <c r="FH36" s="51" t="e">
        <v>#N/A</v>
      </c>
      <c r="FI36" s="52" t="e">
        <v>#N/A</v>
      </c>
      <c r="FX36" s="51">
        <v>46021</v>
      </c>
      <c r="FY36" s="52">
        <v>1.3567664685311566E-2</v>
      </c>
      <c r="FZ36">
        <f>interpol_lin_excel($O$13:$O$104,$T$13:$T$104,FX36)</f>
        <v>8.9511597611102722E-3</v>
      </c>
      <c r="GA36" s="51">
        <f ca="1"/>
        <v>53692</v>
      </c>
      <c r="GB36" s="52">
        <f ca="1"/>
        <v>1.4194612451536498E-2</v>
      </c>
      <c r="GD36" s="51">
        <v>57343</v>
      </c>
      <c r="GE36" s="52">
        <v>1.3314473090021173E-2</v>
      </c>
      <c r="GG36" t="e">
        <v>#N/A</v>
      </c>
      <c r="GH36" t="e">
        <v>#N/A</v>
      </c>
      <c r="GJ36" s="51" t="e">
        <v>#N/A</v>
      </c>
      <c r="GK36" s="52" t="e">
        <v>#N/A</v>
      </c>
      <c r="GZ36" s="51">
        <v>46021</v>
      </c>
      <c r="HA36" s="52">
        <v>1.031087236110519E-2</v>
      </c>
      <c r="HC36" s="51">
        <f ca="1"/>
        <v>53692</v>
      </c>
      <c r="HD36" s="52">
        <f ca="1"/>
        <v>1.4161272626809862E-2</v>
      </c>
      <c r="HF36" s="51">
        <v>57343</v>
      </c>
      <c r="HG36" s="52">
        <v>1.3340231395876447E-2</v>
      </c>
      <c r="HI36" t="e">
        <v>#N/A</v>
      </c>
      <c r="HJ36" t="e">
        <v>#N/A</v>
      </c>
      <c r="HL36" t="e">
        <v>#N/A</v>
      </c>
      <c r="HM36" t="e">
        <v>#N/A</v>
      </c>
      <c r="IB36" s="51">
        <v>46021</v>
      </c>
      <c r="IC36" s="52">
        <v>1.5880115184809855E-2</v>
      </c>
      <c r="IE36" s="51">
        <f ca="1"/>
        <v>53692</v>
      </c>
      <c r="IF36" s="52">
        <f ca="1"/>
        <v>1.4220527313299345E-2</v>
      </c>
      <c r="IH36" s="51">
        <v>57343</v>
      </c>
      <c r="II36" s="52">
        <v>1.332005262389533E-2</v>
      </c>
      <c r="IK36" t="e">
        <v>#N/A</v>
      </c>
      <c r="IL36" t="e">
        <v>#N/A</v>
      </c>
      <c r="IN36" t="e">
        <v>#N/A</v>
      </c>
      <c r="IO36" t="e">
        <v>#N/A</v>
      </c>
    </row>
    <row r="37" spans="3:249" x14ac:dyDescent="0.25">
      <c r="C37" s="46" t="s">
        <v>477</v>
      </c>
      <c r="D37" s="46" t="s">
        <v>121</v>
      </c>
      <c r="E37" s="46" t="s">
        <v>2349</v>
      </c>
      <c r="F37" s="47" t="s">
        <v>2350</v>
      </c>
      <c r="G37" s="47">
        <v>42734</v>
      </c>
      <c r="H37" s="47">
        <v>46386</v>
      </c>
      <c r="I37" s="48">
        <v>0.94801000000000002</v>
      </c>
      <c r="J37" s="48">
        <v>0.96299000000000001</v>
      </c>
      <c r="K37" s="46" t="s">
        <v>124</v>
      </c>
      <c r="L37" s="49">
        <f t="shared" si="0"/>
        <v>9.555000000000001E-3</v>
      </c>
      <c r="N37" s="50" t="s">
        <v>624</v>
      </c>
      <c r="O37" s="51">
        <f>IFERROR(IF(RIGHT(N37, 1) = "D", WORKDAY($B$3, INT(LEFT(N37, LEN(N37)-1))),
                     IF(RIGHT(N37, 1) = "W",Business_Day($B$3 + 7 * INT(LEFT(N37, LEN(N37)-1)), "modified_following"),
                     IF(RIGHT(N37, 1) = "M",Business_Day(EDATE($B$3,  INT(LEFT(N37, LEN(N37)-1))), "modified_following"),
                     IF(RIGHT(N37, 1) = "Y",Business_Day(EDATE($B$3,  12 * INT(LEFT(N37, LEN(N37)-1))), "modified_following"),IF(RIGHT(N37, 1) = "Q",Business_Day(EDATE($B$3,  3*INT(LEFT(N37, LEN(N37)-1))), "modified_following"),
                    Business_Day(EDATE($B$3,  12 * INT(LEFT(N37, FIND("Y", N37)-1)) + INT(RIGHT(N37, LEN(N37) - FIND("Y", N37)))), "modified_following") ))))), "")</f>
        <v>43920</v>
      </c>
      <c r="P37" s="50" t="s">
        <v>2351</v>
      </c>
      <c r="Q37" s="50" t="s">
        <v>2352</v>
      </c>
      <c r="R37" s="46">
        <f>_xll.BDH(P37,$B$4,$B$3,$B$3)</f>
        <v>0.36476999999999998</v>
      </c>
      <c r="S37" s="46">
        <f>_xll.BDH(Q37,$B$4,$B$3,$B$3)</f>
        <v>0.98823899999999998</v>
      </c>
      <c r="T37" s="52">
        <f>DF_ZC2(Date!$E$3,O37,S37,"Taux actuariels","actual/actual")</f>
        <v>3.6483877525219643E-3</v>
      </c>
      <c r="V37" s="46"/>
      <c r="W37" s="46"/>
      <c r="X37" s="46"/>
      <c r="Y37" s="47"/>
      <c r="Z37" s="47"/>
      <c r="AA37" s="47"/>
      <c r="AB37" s="48"/>
      <c r="AC37" s="48"/>
      <c r="AD37" s="46"/>
      <c r="AE37" s="49" t="s">
        <v>600</v>
      </c>
      <c r="AF37" s="47"/>
      <c r="AG37" s="52" t="e">
        <v>#N/A</v>
      </c>
      <c r="AI37" s="50" t="s">
        <v>624</v>
      </c>
      <c r="AJ37" s="51">
        <f>IFERROR(IF(RIGHT(AI37, 1) = "D", WORKDAY($B$3, INT(LEFT(AI37, LEN(AI37)-1))),
                     IF(RIGHT(AI37, 1) = "W",Business_Day($B$3 + 7 * INT(LEFT(AI37, LEN(AI37)-1)), "modified_following"),
                     IF(RIGHT(AI37, 1) = "M",Business_Day(EDATE($B$3,  INT(LEFT(AI37, LEN(AI37)-1))), "modified_following"),
                     IF(RIGHT(AI37, 1) = "Y",Business_Day(EDATE($B$3,  12 * INT(LEFT(AI37, LEN(AI37)-1))), "modified_following"),IF(RIGHT(AI37, 1) = "Q",Business_Day(EDATE($B$3,  3*INT(LEFT(AI37, LEN(AI37)-1))), "modified_following"),
                    Business_Day(EDATE($B$3,  12 * INT(LEFT(AI37, FIND("Y", AI37)-1)) + INT(RIGHT(AI37, LEN(AI37) - FIND("Y", AI37)))), "modified_following") ))))), "")</f>
        <v>43920</v>
      </c>
      <c r="AK37" s="50" t="s">
        <v>2353</v>
      </c>
      <c r="AL37" s="50" t="s">
        <v>2354</v>
      </c>
      <c r="AM37" s="46">
        <f>_xll.BDH(AK37,$B$4,$B$3,$B$3)</f>
        <v>0.48754999999999998</v>
      </c>
      <c r="AN37" s="46">
        <f>_xll.BDH(AL37,$B$4,$B$3,$B$3)</f>
        <v>0.98429199999999994</v>
      </c>
      <c r="AO37" s="52">
        <f>DF_ZC2(Date!$E$3,AJ37,AN37,"Taux actuariels","actual/actual")</f>
        <v>4.8855373444185446E-3</v>
      </c>
      <c r="AP37" s="50">
        <v>40</v>
      </c>
      <c r="AQ37" s="46" t="s">
        <v>708</v>
      </c>
      <c r="AR37" s="46" t="s">
        <v>121</v>
      </c>
      <c r="AS37" s="46" t="s">
        <v>2355</v>
      </c>
      <c r="AT37" s="47" t="s">
        <v>2356</v>
      </c>
      <c r="AU37" s="47">
        <v>42734</v>
      </c>
      <c r="AV37" s="47">
        <v>57343</v>
      </c>
      <c r="AW37" s="48">
        <v>1.30897</v>
      </c>
      <c r="AX37" s="48">
        <v>1.32403</v>
      </c>
      <c r="AY37" s="46" t="s">
        <v>124</v>
      </c>
      <c r="AZ37" s="49">
        <f t="shared" si="4"/>
        <v>1.3165E-2</v>
      </c>
      <c r="BA37" s="49">
        <f>+AZ37</f>
        <v>1.3165E-2</v>
      </c>
      <c r="BD37" s="50" t="s">
        <v>624</v>
      </c>
      <c r="BE37" s="51">
        <f>IFERROR(IF(RIGHT(BD37, 1) = "D", WORKDAY($B$3, INT(LEFT(BD37, LEN(BD37)-1))),
                     IF(RIGHT(BD37, 1) = "W",Business_Day($B$3 + 7 * INT(LEFT(BD37, LEN(BD37)-1)), "modified_following"),
                     IF(RIGHT(BD37, 1) = "M",Business_Day(EDATE($B$3,  INT(LEFT(BD37, LEN(BD37)-1))), "modified_following"),
                     IF(RIGHT(BD37, 1) = "Y",Business_Day(EDATE($B$3,  12 * INT(LEFT(BD37, LEN(BD37)-1))), "modified_following"),IF(RIGHT(BD37, 1) = "Q",Business_Day(EDATE($B$3,  3*INT(LEFT(BD37, LEN(BD37)-1))), "modified_following"),
                    Business_Day(EDATE($B$3,  12 * INT(LEFT(BD37, FIND("Y", BD37)-1)) + INT(RIGHT(BD37, LEN(BD37) - FIND("Y", BD37)))), "modified_following") ))))), "")</f>
        <v>43920</v>
      </c>
      <c r="BF37" s="50" t="s">
        <v>2357</v>
      </c>
      <c r="BG37" s="50" t="s">
        <v>2358</v>
      </c>
      <c r="BH37" s="46">
        <f>_xll.BDH(BF37,$B$4,$B$3,$B$3)</f>
        <v>0.58187</v>
      </c>
      <c r="BI37" s="46">
        <f>_xll.BDH(BG37,$B$4,$B$3,$B$3)</f>
        <v>0.98128400000000005</v>
      </c>
      <c r="BJ37" s="52">
        <f>DF_ZC2(Date!$E$3,BE37,BI37,"Taux actuariels","actual/actual")</f>
        <v>5.832730939315578E-3</v>
      </c>
      <c r="BK37">
        <v>50</v>
      </c>
      <c r="BL37" s="46" t="s">
        <v>726</v>
      </c>
      <c r="BM37" s="46" t="s">
        <v>121</v>
      </c>
      <c r="BN37" s="46" t="s">
        <v>2359</v>
      </c>
      <c r="BO37" s="47" t="s">
        <v>2360</v>
      </c>
      <c r="BP37" s="47">
        <v>42734</v>
      </c>
      <c r="BQ37" s="47">
        <v>60996</v>
      </c>
      <c r="BR37" s="48">
        <v>1.27607</v>
      </c>
      <c r="BS37" s="48">
        <v>1.28793</v>
      </c>
      <c r="BT37" s="46" t="s">
        <v>124</v>
      </c>
      <c r="BU37" s="49">
        <f t="shared" si="6"/>
        <v>1.282E-2</v>
      </c>
      <c r="BV37" s="53">
        <f>BU37</f>
        <v>1.282E-2</v>
      </c>
      <c r="BX37" s="50" t="s">
        <v>624</v>
      </c>
      <c r="BY37" s="51">
        <f>IFERROR(IF(RIGHT(BX37, 1) = "D", WORKDAY($B$3, INT(LEFT(BX37, LEN(BX37)-1))),
                     IF(RIGHT(BX37, 1) = "W",Business_Day($B$3 + 7 * INT(LEFT(BX37, LEN(BX37)-1)), "modified_following"),
                     IF(RIGHT(BX37, 1) = "M",Business_Day(EDATE($B$3,  INT(LEFT(BX37, LEN(BX37)-1))), "modified_following"),
                     IF(RIGHT(BX37, 1) = "Y",Business_Day(EDATE($B$3,  12 * INT(LEFT(BX37, LEN(BX37)-1))), "modified_following"),IF(RIGHT(BX37, 1) = "Q",Business_Day(EDATE($B$3,  3*INT(LEFT(BX37, LEN(BX37)-1))), "modified_following"),
                    Business_Day(EDATE($B$3,  12 * INT(LEFT(BX37, FIND("Y", BX37)-1)) + INT(RIGHT(BX37, LEN(BX37) - FIND("Y", BX37)))), "modified_following") ))))), "")</f>
        <v>43920</v>
      </c>
      <c r="BZ37" s="50" t="s">
        <v>2361</v>
      </c>
      <c r="CA37" s="50" t="s">
        <v>2362</v>
      </c>
      <c r="CB37" s="46">
        <f>_xll.BDH(BZ37,$B$4,$B$3,$B$3)</f>
        <v>0.71199999999999997</v>
      </c>
      <c r="CC37" s="46">
        <f>_xll.BDH(CA37,$B$4,$B$3,$B$3)</f>
        <v>0.97717100000000001</v>
      </c>
      <c r="CD37" s="52">
        <f>DF_ZC2(Date!$E$3,BY37,CC37,"Taux actuariels","actual/actual")</f>
        <v>7.134043218212982E-3</v>
      </c>
      <c r="CF37" s="46"/>
      <c r="CG37" s="46"/>
      <c r="CH37" s="46"/>
      <c r="CI37" s="47"/>
      <c r="CJ37" s="47"/>
      <c r="CK37" s="47"/>
      <c r="CL37" s="48"/>
      <c r="CM37" s="48"/>
      <c r="CN37" s="46"/>
      <c r="CO37" s="49" t="s">
        <v>600</v>
      </c>
      <c r="CP37" s="52" t="s">
        <v>600</v>
      </c>
      <c r="CR37" s="50" t="s">
        <v>624</v>
      </c>
      <c r="CS37" s="51">
        <f>IFERROR(IF(RIGHT(CR37, 1) = "D", WORKDAY($B$3, INT(LEFT(CR37, LEN(CR37)-1))),
                     IF(RIGHT(CR37, 1) = "W",Business_Day($B$3 + 7 * INT(LEFT(CR37, LEN(CR37)-1)), "modified_following"),
                     IF(RIGHT(CR37, 1) = "M",Business_Day(EDATE($B$3,  INT(LEFT(CR37, LEN(CR37)-1))), "modified_following"),
                     IF(RIGHT(CR37, 1) = "Y",Business_Day(EDATE($B$3,  12 * INT(LEFT(CR37, LEN(CR37)-1))), "modified_following"),IF(RIGHT(CR37, 1) = "Q",Business_Day(EDATE($B$3,  3*INT(LEFT(CR37, LEN(CR37)-1))), "modified_following"),
                    Business_Day(EDATE($B$3,  12 * INT(LEFT(CR37, FIND("Y", CR37)-1)) + INT(RIGHT(CR37, LEN(CR37) - FIND("Y", CR37)))), "modified_following") ))))), "")</f>
        <v>43920</v>
      </c>
      <c r="CT37" s="50" t="s">
        <v>2363</v>
      </c>
      <c r="CU37" s="50" t="s">
        <v>2364</v>
      </c>
      <c r="CV37" s="46">
        <f>_xll.BDH(CT37,$B$4,$B$3,$B$3)</f>
        <v>0.90264999999999995</v>
      </c>
      <c r="CW37" s="46">
        <f>_xll.BDH(CU37,$B$4,$B$3,$B$3)</f>
        <v>0.97116000000000002</v>
      </c>
      <c r="CX37" s="52">
        <f>DF_ZC2(Date!$E$3,CS37,CW37,"Taux actuariels","actual/actual")</f>
        <v>9.0488033708580051E-3</v>
      </c>
      <c r="CZ37" s="51">
        <f ca="1"/>
        <v>57343</v>
      </c>
      <c r="DA37" s="53">
        <f ca="1"/>
        <v>1.3158563875063332E-2</v>
      </c>
      <c r="DC37" s="51">
        <v>60996</v>
      </c>
      <c r="DD37" s="53">
        <v>1.2584643595844935E-2</v>
      </c>
      <c r="DF37" s="58" t="e">
        <v>#N/A</v>
      </c>
      <c r="DG37" t="e">
        <v>#N/A</v>
      </c>
      <c r="DI37" s="58" t="e">
        <v>#N/A</v>
      </c>
      <c r="DJ37" t="e">
        <v>#N/A</v>
      </c>
      <c r="DN37" s="51">
        <f ca="1"/>
        <v>57343</v>
      </c>
      <c r="DO37" s="53">
        <f ca="1"/>
        <v>1.31687939766971E-2</v>
      </c>
      <c r="DQ37" s="51">
        <v>60996</v>
      </c>
      <c r="DR37" s="53">
        <v>1.2577521356468864E-2</v>
      </c>
      <c r="DT37" s="58" t="e">
        <v>#N/A</v>
      </c>
      <c r="DU37" t="e">
        <v>#N/A</v>
      </c>
      <c r="DW37" s="58" t="e">
        <v>#N/A</v>
      </c>
      <c r="DX37" t="e">
        <v>#N/A</v>
      </c>
      <c r="DZ37" s="51">
        <f ca="1"/>
        <v>57343</v>
      </c>
      <c r="EA37" s="53">
        <f ca="1"/>
        <v>1.3161980578534606E-2</v>
      </c>
      <c r="EC37" s="51">
        <v>60996</v>
      </c>
      <c r="ED37" s="53">
        <v>1.2571916657545068E-2</v>
      </c>
      <c r="EV37" s="51">
        <v>46386</v>
      </c>
      <c r="EW37" s="52">
        <v>7.7159121102177613E-3</v>
      </c>
      <c r="EX37">
        <f>interpol_lin_excel($O$13:$O$104,$T$13:$T$104,EV37)</f>
        <v>9.695602601067721E-3</v>
      </c>
      <c r="EY37" s="51">
        <f ca="1"/>
        <v>57343</v>
      </c>
      <c r="EZ37" s="52">
        <f ca="1"/>
        <v>1.3170332691336759E-2</v>
      </c>
      <c r="FB37" s="51">
        <v>60996</v>
      </c>
      <c r="FC37" s="52">
        <v>1.2614743208251034E-2</v>
      </c>
      <c r="FE37" t="e">
        <v>#N/A</v>
      </c>
      <c r="FF37" t="e">
        <v>#N/A</v>
      </c>
      <c r="FH37" s="51" t="e">
        <v>#N/A</v>
      </c>
      <c r="FI37" s="52" t="e">
        <v>#N/A</v>
      </c>
      <c r="FX37" s="51">
        <v>46386</v>
      </c>
      <c r="FY37" s="52">
        <v>1.4306634641486677E-2</v>
      </c>
      <c r="FZ37">
        <f>interpol_lin_excel($O$13:$O$104,$T$13:$T$104,FX37)</f>
        <v>9.695602601067721E-3</v>
      </c>
      <c r="GA37" s="51">
        <f ca="1"/>
        <v>57343</v>
      </c>
      <c r="GB37" s="52">
        <f ca="1"/>
        <v>1.313812246259353E-2</v>
      </c>
      <c r="GD37" s="51">
        <v>60996</v>
      </c>
      <c r="GE37" s="52">
        <v>1.2474508560877956E-2</v>
      </c>
      <c r="GG37" t="e">
        <v>#N/A</v>
      </c>
      <c r="GH37" t="e">
        <v>#N/A</v>
      </c>
      <c r="GJ37" s="51" t="e">
        <v>#N/A</v>
      </c>
      <c r="GK37" s="52" t="e">
        <v>#N/A</v>
      </c>
      <c r="GZ37" s="51">
        <v>46386</v>
      </c>
      <c r="HA37" s="52">
        <v>1.1068635207946872E-2</v>
      </c>
      <c r="HC37" s="51">
        <f ca="1"/>
        <v>57343</v>
      </c>
      <c r="HD37" s="52">
        <f ca="1"/>
        <v>1.3154048021541947E-2</v>
      </c>
      <c r="HF37" s="51">
        <v>60996</v>
      </c>
      <c r="HG37" s="52">
        <v>1.2540724856569633E-2</v>
      </c>
      <c r="HI37" t="e">
        <v>#N/A</v>
      </c>
      <c r="HJ37" t="e">
        <v>#N/A</v>
      </c>
      <c r="HL37" t="e">
        <v>#N/A</v>
      </c>
      <c r="HM37" t="e">
        <v>#N/A</v>
      </c>
      <c r="IB37" s="51">
        <v>46386</v>
      </c>
      <c r="IC37" s="52">
        <v>1.652043732244703E-2</v>
      </c>
      <c r="IE37" s="51">
        <f ca="1"/>
        <v>57343</v>
      </c>
      <c r="IF37" s="52">
        <f ca="1"/>
        <v>1.314851302160038E-2</v>
      </c>
      <c r="IH37" s="51">
        <v>60996</v>
      </c>
      <c r="II37" s="52">
        <v>1.246534068143372E-2</v>
      </c>
      <c r="IK37" t="e">
        <v>#N/A</v>
      </c>
      <c r="IL37" t="e">
        <v>#N/A</v>
      </c>
      <c r="IN37" t="e">
        <v>#N/A</v>
      </c>
      <c r="IO37" t="e">
        <v>#N/A</v>
      </c>
    </row>
    <row r="38" spans="3:249" x14ac:dyDescent="0.25">
      <c r="C38" s="46" t="s">
        <v>498</v>
      </c>
      <c r="D38" s="46" t="s">
        <v>121</v>
      </c>
      <c r="E38" s="46" t="s">
        <v>2365</v>
      </c>
      <c r="F38" s="47" t="s">
        <v>2366</v>
      </c>
      <c r="G38" s="47">
        <v>42734</v>
      </c>
      <c r="H38" s="47">
        <v>47116</v>
      </c>
      <c r="I38" s="48">
        <v>1.0660799999999999</v>
      </c>
      <c r="J38" s="48">
        <v>1.08192</v>
      </c>
      <c r="K38" s="46" t="s">
        <v>124</v>
      </c>
      <c r="L38" s="49">
        <f t="shared" si="0"/>
        <v>1.0739999999999998E-2</v>
      </c>
      <c r="N38" s="50" t="s">
        <v>643</v>
      </c>
      <c r="O38" s="51">
        <f>IFERROR(IF(RIGHT(N38, 1) = "D", WORKDAY($B$3, INT(LEFT(N38, LEN(N38)-1))),
                     IF(RIGHT(N38, 1) = "W",Business_Day($B$3 + 7 * INT(LEFT(N38, LEN(N38)-1)), "modified_following"),
                     IF(RIGHT(N38, 1) = "M",Business_Day(EDATE($B$3,  INT(LEFT(N38, LEN(N38)-1))), "modified_following"),
                     IF(RIGHT(N38, 1) = "Y",Business_Day(EDATE($B$3,  12 * INT(LEFT(N38, LEN(N38)-1))), "modified_following"),IF(RIGHT(N38, 1) = "Q",Business_Day(EDATE($B$3,  3*INT(LEFT(N38, LEN(N38)-1))), "modified_following"),
                    Business_Day(EDATE($B$3,  12 * INT(LEFT(N38, FIND("Y", N38)-1)) + INT(RIGHT(N38, LEN(N38) - FIND("Y", N38)))), "modified_following") ))))), "")</f>
        <v>44012</v>
      </c>
      <c r="P38" s="50" t="s">
        <v>2367</v>
      </c>
      <c r="Q38" s="50" t="s">
        <v>2368</v>
      </c>
      <c r="R38" s="46">
        <f>_xll.BDH(P38,$B$4,$B$3,$B$3)</f>
        <v>0.38641999999999999</v>
      </c>
      <c r="S38" s="46">
        <f>_xll.BDH(Q38,$B$4,$B$3,$B$3)</f>
        <v>0.98658699999999999</v>
      </c>
      <c r="T38" s="52">
        <f>DF_ZC2(Date!$E$3,O38,S38,"Taux actuariels","actual/actual")</f>
        <v>3.865671604482257E-3</v>
      </c>
      <c r="V38" s="46"/>
      <c r="W38" s="46"/>
      <c r="X38" s="46"/>
      <c r="Y38" s="47"/>
      <c r="Z38" s="47"/>
      <c r="AA38" s="47"/>
      <c r="AB38" s="48"/>
      <c r="AC38" s="48"/>
      <c r="AD38" s="46"/>
      <c r="AE38" s="49" t="s">
        <v>600</v>
      </c>
      <c r="AF38" s="47"/>
      <c r="AG38" s="52" t="s">
        <v>600</v>
      </c>
      <c r="AI38" s="50" t="s">
        <v>643</v>
      </c>
      <c r="AJ38" s="51">
        <f>IFERROR(IF(RIGHT(AI38, 1) = "D", WORKDAY($B$3, INT(LEFT(AI38, LEN(AI38)-1))),
                     IF(RIGHT(AI38, 1) = "W",Business_Day($B$3 + 7 * INT(LEFT(AI38, LEN(AI38)-1)), "modified_following"),
                     IF(RIGHT(AI38, 1) = "M",Business_Day(EDATE($B$3,  INT(LEFT(AI38, LEN(AI38)-1))), "modified_following"),
                     IF(RIGHT(AI38, 1) = "Y",Business_Day(EDATE($B$3,  12 * INT(LEFT(AI38, LEN(AI38)-1))), "modified_following"),IF(RIGHT(AI38, 1) = "Q",Business_Day(EDATE($B$3,  3*INT(LEFT(AI38, LEN(AI38)-1))), "modified_following"),
                    Business_Day(EDATE($B$3,  12 * INT(LEFT(AI38, FIND("Y", AI38)-1)) + INT(RIGHT(AI38, LEN(AI38) - FIND("Y", AI38)))), "modified_following") ))))), "")</f>
        <v>44012</v>
      </c>
      <c r="AK38" s="50" t="s">
        <v>2369</v>
      </c>
      <c r="AL38" s="50" t="s">
        <v>2370</v>
      </c>
      <c r="AM38" s="46">
        <f>_xll.BDH(AK38,$B$4,$B$3,$B$3)</f>
        <v>0.51420999999999994</v>
      </c>
      <c r="AN38" s="46">
        <f>_xll.BDH(AL38,$B$4,$B$3,$B$3)</f>
        <v>0.98216800000000004</v>
      </c>
      <c r="AO38" s="52">
        <f>DF_ZC2(Date!$E$3,AJ38,AN38,"Taux actuariels","actual/actual")</f>
        <v>5.1540669778993298E-3</v>
      </c>
      <c r="AP38" s="50">
        <v>25</v>
      </c>
      <c r="AQ38" s="46"/>
      <c r="AR38" s="46"/>
      <c r="AS38" s="46"/>
      <c r="AT38" s="47"/>
      <c r="AU38" s="47"/>
      <c r="AV38" s="47"/>
      <c r="AW38" s="48"/>
      <c r="AX38" s="48"/>
      <c r="AY38" s="46"/>
      <c r="AZ38" s="49" t="e">
        <f ca="1">m(AVERAGE(AW38:AX38)/100,"")</f>
        <v>#NAME?</v>
      </c>
      <c r="BA38" s="49" t="e">
        <f ca="1">+AZ38</f>
        <v>#NAME?</v>
      </c>
      <c r="BD38" s="50" t="s">
        <v>643</v>
      </c>
      <c r="BE38" s="51">
        <f>IFERROR(IF(RIGHT(BD38, 1) = "D", WORKDAY($B$3, INT(LEFT(BD38, LEN(BD38)-1))),
                     IF(RIGHT(BD38, 1) = "W",Business_Day($B$3 + 7 * INT(LEFT(BD38, LEN(BD38)-1)), "modified_following"),
                     IF(RIGHT(BD38, 1) = "M",Business_Day(EDATE($B$3,  INT(LEFT(BD38, LEN(BD38)-1))), "modified_following"),
                     IF(RIGHT(BD38, 1) = "Y",Business_Day(EDATE($B$3,  12 * INT(LEFT(BD38, LEN(BD38)-1))), "modified_following"),IF(RIGHT(BD38, 1) = "Q",Business_Day(EDATE($B$3,  3*INT(LEFT(BD38, LEN(BD38)-1))), "modified_following"),
                    Business_Day(EDATE($B$3,  12 * INT(LEFT(BD38, FIND("Y", BD38)-1)) + INT(RIGHT(BD38, LEN(BD38) - FIND("Y", BD38)))), "modified_following") ))))), "")</f>
        <v>44012</v>
      </c>
      <c r="BF38" s="50" t="s">
        <v>2371</v>
      </c>
      <c r="BG38" s="50" t="s">
        <v>2372</v>
      </c>
      <c r="BH38" s="46">
        <f>_xll.BDH(BF38,$B$4,$B$3,$B$3)</f>
        <v>0.60533000000000003</v>
      </c>
      <c r="BI38" s="46">
        <f>_xll.BDH(BG38,$B$4,$B$3,$B$3)</f>
        <v>0.97904400000000003</v>
      </c>
      <c r="BJ38" s="52">
        <f>DF_ZC2(Date!$E$3,BE38,BI38,"Taux actuariels","actual/actual")</f>
        <v>6.0693999441456814E-3</v>
      </c>
      <c r="BL38" s="46"/>
      <c r="BM38" s="46"/>
      <c r="BN38" s="46"/>
      <c r="BO38" s="47"/>
      <c r="BP38" s="47"/>
      <c r="BQ38" s="47"/>
      <c r="BR38" s="48"/>
      <c r="BS38" s="48"/>
      <c r="BT38" s="46"/>
      <c r="BU38" s="49" t="str">
        <f t="shared" si="6"/>
        <v/>
      </c>
      <c r="BV38" s="52" t="e">
        <f>Formule_Int(BQ38,BQ37,BQ39,BU37,BU39)</f>
        <v>#VALUE!</v>
      </c>
      <c r="BX38" s="50" t="s">
        <v>643</v>
      </c>
      <c r="BY38" s="51">
        <f>IFERROR(IF(RIGHT(BX38, 1) = "D", WORKDAY($B$3, INT(LEFT(BX38, LEN(BX38)-1))),
                     IF(RIGHT(BX38, 1) = "W",Business_Day($B$3 + 7 * INT(LEFT(BX38, LEN(BX38)-1)), "modified_following"),
                     IF(RIGHT(BX38, 1) = "M",Business_Day(EDATE($B$3,  INT(LEFT(BX38, LEN(BX38)-1))), "modified_following"),
                     IF(RIGHT(BX38, 1) = "Y",Business_Day(EDATE($B$3,  12 * INT(LEFT(BX38, LEN(BX38)-1))), "modified_following"),IF(RIGHT(BX38, 1) = "Q",Business_Day(EDATE($B$3,  3*INT(LEFT(BX38, LEN(BX38)-1))), "modified_following"),
                    Business_Day(EDATE($B$3,  12 * INT(LEFT(BX38, FIND("Y", BX38)-1)) + INT(RIGHT(BX38, LEN(BX38) - FIND("Y", BX38)))), "modified_following") ))))), "")</f>
        <v>44012</v>
      </c>
      <c r="BZ38" s="50" t="s">
        <v>2373</v>
      </c>
      <c r="CA38" s="50" t="s">
        <v>2374</v>
      </c>
      <c r="CB38" s="46">
        <f>_xll.BDH(BZ38,$B$4,$B$3,$B$3)</f>
        <v>0.73441000000000001</v>
      </c>
      <c r="CC38" s="46">
        <f>_xll.BDH(CA38,$B$4,$B$3,$B$3)</f>
        <v>0.97465999999999997</v>
      </c>
      <c r="CD38" s="52">
        <f>DF_ZC2(Date!$E$3,BY38,CC38,"Taux actuariels","actual/actual")</f>
        <v>7.360265069687566E-3</v>
      </c>
      <c r="CF38" s="46"/>
      <c r="CG38" s="46"/>
      <c r="CH38" s="46"/>
      <c r="CI38" s="47"/>
      <c r="CJ38" s="47"/>
      <c r="CK38" s="47"/>
      <c r="CL38" s="48"/>
      <c r="CM38" s="48"/>
      <c r="CN38" s="46"/>
      <c r="CO38" s="49" t="s">
        <v>600</v>
      </c>
      <c r="CP38" s="52" t="s">
        <v>600</v>
      </c>
      <c r="CR38" s="50" t="s">
        <v>643</v>
      </c>
      <c r="CS38" s="51">
        <f>IFERROR(IF(RIGHT(CR38, 1) = "D", WORKDAY($B$3, INT(LEFT(CR38, LEN(CR38)-1))),
                     IF(RIGHT(CR38, 1) = "W",Business_Day($B$3 + 7 * INT(LEFT(CR38, LEN(CR38)-1)), "modified_following"),
                     IF(RIGHT(CR38, 1) = "M",Business_Day(EDATE($B$3,  INT(LEFT(CR38, LEN(CR38)-1))), "modified_following"),
                     IF(RIGHT(CR38, 1) = "Y",Business_Day(EDATE($B$3,  12 * INT(LEFT(CR38, LEN(CR38)-1))), "modified_following"),IF(RIGHT(CR38, 1) = "Q",Business_Day(EDATE($B$3,  3*INT(LEFT(CR38, LEN(CR38)-1))), "modified_following"),
                    Business_Day(EDATE($B$3,  12 * INT(LEFT(CR38, FIND("Y", CR38)-1)) + INT(RIGHT(CR38, LEN(CR38) - FIND("Y", CR38)))), "modified_following") ))))), "")</f>
        <v>44012</v>
      </c>
      <c r="CT38" s="50" t="s">
        <v>2375</v>
      </c>
      <c r="CU38" s="50" t="s">
        <v>2376</v>
      </c>
      <c r="CV38" s="46">
        <f>_xll.BDH(CT38,$B$4,$B$3,$B$3)</f>
        <v>0.92051000000000005</v>
      </c>
      <c r="CW38" s="46">
        <f>_xll.BDH(CU38,$B$4,$B$3,$B$3)</f>
        <v>0.96835499999999997</v>
      </c>
      <c r="CX38" s="52">
        <f>DF_ZC2(Date!$E$3,CS38,CW38,"Taux actuariels","actual/actual")</f>
        <v>9.2299134637019442E-3</v>
      </c>
      <c r="CZ38" s="51" t="e">
        <f ca="1"/>
        <v>#N/A</v>
      </c>
      <c r="DA38" s="53" t="e">
        <f ca="1"/>
        <v>#N/A</v>
      </c>
      <c r="DC38" s="51" t="e">
        <v>#N/A</v>
      </c>
      <c r="DD38" s="53" t="e">
        <v>#N/A</v>
      </c>
      <c r="DF38" s="58" t="e">
        <v>#N/A</v>
      </c>
      <c r="DG38" t="e">
        <v>#N/A</v>
      </c>
      <c r="DI38" s="58" t="e">
        <v>#N/A</v>
      </c>
      <c r="DJ38" t="e">
        <v>#N/A</v>
      </c>
      <c r="DN38" s="51" t="e">
        <f ca="1"/>
        <v>#N/A</v>
      </c>
      <c r="DO38" s="53" t="e">
        <f ca="1"/>
        <v>#N/A</v>
      </c>
      <c r="DQ38" s="51" t="e">
        <v>#N/A</v>
      </c>
      <c r="DR38" s="53" t="e">
        <v>#N/A</v>
      </c>
      <c r="DT38" s="58" t="e">
        <v>#N/A</v>
      </c>
      <c r="DU38" t="e">
        <v>#N/A</v>
      </c>
      <c r="DW38" s="58" t="e">
        <v>#N/A</v>
      </c>
      <c r="DX38" t="e">
        <v>#N/A</v>
      </c>
      <c r="DZ38" s="51" t="e">
        <f ca="1"/>
        <v>#N/A</v>
      </c>
      <c r="EA38" s="53" t="e">
        <f ca="1"/>
        <v>#N/A</v>
      </c>
      <c r="EC38" s="51" t="e">
        <v>#N/A</v>
      </c>
      <c r="ED38" s="53" t="e">
        <v>#N/A</v>
      </c>
      <c r="EV38" s="51">
        <v>46751</v>
      </c>
      <c r="EW38" s="52">
        <v>8.2193757159202286E-3</v>
      </c>
      <c r="EX38">
        <f>interpol_lin_excel($O$13:$O$104,$T$13:$T$104,EV38)</f>
        <v>1.0326371906088205E-2</v>
      </c>
      <c r="EY38" s="51" t="e">
        <f ca="1"/>
        <v>#N/A</v>
      </c>
      <c r="EZ38" s="52" t="e">
        <f ca="1"/>
        <v>#N/A</v>
      </c>
      <c r="FB38" s="51" t="e">
        <v>#N/A</v>
      </c>
      <c r="FC38" s="52" t="e">
        <v>#N/A</v>
      </c>
      <c r="FE38" t="e">
        <v>#N/A</v>
      </c>
      <c r="FF38" t="e">
        <v>#N/A</v>
      </c>
      <c r="FH38" s="51" t="e">
        <v>#N/A</v>
      </c>
      <c r="FI38" s="52" t="e">
        <v>#N/A</v>
      </c>
      <c r="FX38" s="51">
        <v>46751</v>
      </c>
      <c r="FY38" s="52">
        <v>1.4492799582740358E-2</v>
      </c>
      <c r="FZ38">
        <f>interpol_lin_excel($O$13:$O$104,$T$13:$T$104,FX38)</f>
        <v>1.0326371906088205E-2</v>
      </c>
      <c r="GA38" s="51" t="e">
        <f ca="1"/>
        <v>#N/A</v>
      </c>
      <c r="GB38" s="52" t="e">
        <f ca="1"/>
        <v>#N/A</v>
      </c>
      <c r="GD38" s="51" t="e">
        <v>#N/A</v>
      </c>
      <c r="GE38" s="52" t="e">
        <v>#N/A</v>
      </c>
      <c r="GG38" t="e">
        <v>#N/A</v>
      </c>
      <c r="GH38" t="e">
        <v>#N/A</v>
      </c>
      <c r="GJ38" s="51" t="e">
        <v>#N/A</v>
      </c>
      <c r="GK38" s="52" t="e">
        <v>#N/A</v>
      </c>
      <c r="GZ38" s="51">
        <v>46751</v>
      </c>
      <c r="HA38" s="52">
        <v>1.1616995129682908E-2</v>
      </c>
      <c r="HC38" s="51" t="e">
        <f ca="1"/>
        <v>#N/A</v>
      </c>
      <c r="HD38" s="52" t="e">
        <f ca="1"/>
        <v>#N/A</v>
      </c>
      <c r="HF38" s="51" t="e">
        <v>#N/A</v>
      </c>
      <c r="HG38" s="52" t="e">
        <v>#N/A</v>
      </c>
      <c r="HI38" t="e">
        <v>#N/A</v>
      </c>
      <c r="HJ38" t="e">
        <v>#N/A</v>
      </c>
      <c r="HL38" t="e">
        <v>#N/A</v>
      </c>
      <c r="HM38" t="e">
        <v>#N/A</v>
      </c>
      <c r="IB38" s="51">
        <v>46751</v>
      </c>
      <c r="IC38" s="52">
        <v>1.6818645782365211E-2</v>
      </c>
      <c r="IE38" s="51" t="e">
        <f ca="1"/>
        <v>#N/A</v>
      </c>
      <c r="IF38" s="52" t="e">
        <f ca="1"/>
        <v>#N/A</v>
      </c>
      <c r="IH38" s="51" t="e">
        <v>#N/A</v>
      </c>
      <c r="II38" s="52" t="e">
        <v>#N/A</v>
      </c>
      <c r="IK38" t="e">
        <v>#N/A</v>
      </c>
      <c r="IL38" t="e">
        <v>#N/A</v>
      </c>
      <c r="IN38" t="e">
        <v>#N/A</v>
      </c>
      <c r="IO38" t="e">
        <v>#N/A</v>
      </c>
    </row>
    <row r="39" spans="3:249" x14ac:dyDescent="0.25">
      <c r="C39" s="46" t="s">
        <v>518</v>
      </c>
      <c r="D39" s="46" t="s">
        <v>121</v>
      </c>
      <c r="E39" s="46" t="s">
        <v>2377</v>
      </c>
      <c r="F39" s="47" t="s">
        <v>2378</v>
      </c>
      <c r="G39" s="47">
        <v>42734</v>
      </c>
      <c r="H39" s="47">
        <v>48212</v>
      </c>
      <c r="I39" s="48">
        <v>1.1848700000000001</v>
      </c>
      <c r="J39" s="48">
        <v>1.20113</v>
      </c>
      <c r="K39" s="46" t="s">
        <v>124</v>
      </c>
      <c r="L39" s="49">
        <f t="shared" si="0"/>
        <v>1.1930000000000001E-2</v>
      </c>
      <c r="N39" s="50" t="s">
        <v>662</v>
      </c>
      <c r="O39" s="51">
        <f>IFERROR(IF(RIGHT(N39, 1) = "D", WORKDAY($B$3, INT(LEFT(N39, LEN(N39)-1))),
                     IF(RIGHT(N39, 1) = "W",Business_Day($B$3 + 7 * INT(LEFT(N39, LEN(N39)-1)), "modified_following"),
                     IF(RIGHT(N39, 1) = "M",Business_Day(EDATE($B$3,  INT(LEFT(N39, LEN(N39)-1))), "modified_following"),
                     IF(RIGHT(N39, 1) = "Y",Business_Day(EDATE($B$3,  12 * INT(LEFT(N39, LEN(N39)-1))), "modified_following"),IF(RIGHT(N39, 1) = "Q",Business_Day(EDATE($B$3,  3*INT(LEFT(N39, LEN(N39)-1))), "modified_following"),
                    Business_Day(EDATE($B$3,  12 * INT(LEFT(N39, FIND("Y", N39)-1)) + INT(RIGHT(N39, LEN(N39) - FIND("Y", N39)))), "modified_following") ))))), "")</f>
        <v>44104</v>
      </c>
      <c r="P39" s="50" t="s">
        <v>2379</v>
      </c>
      <c r="Q39" s="50" t="s">
        <v>2380</v>
      </c>
      <c r="R39" s="46">
        <f>_xll.BDH(P39,$B$4,$B$3,$B$3)</f>
        <v>0.40801999999999999</v>
      </c>
      <c r="S39" s="46">
        <f>_xll.BDH(Q39,$B$4,$B$3,$B$3)</f>
        <v>0.98483299999999996</v>
      </c>
      <c r="T39" s="52">
        <f>DF_ZC2(Date!$E$3,O39,S39,"Taux actuariels","actual/actual")</f>
        <v>4.0823447497915222E-3</v>
      </c>
      <c r="V39" s="46"/>
      <c r="W39" s="46"/>
      <c r="X39" s="46"/>
      <c r="Y39" s="47"/>
      <c r="Z39" s="47"/>
      <c r="AA39" s="47"/>
      <c r="AB39" s="48"/>
      <c r="AC39" s="48"/>
      <c r="AD39" s="46"/>
      <c r="AE39" s="49" t="s">
        <v>600</v>
      </c>
      <c r="AF39" s="47"/>
      <c r="AG39" s="52" t="s">
        <v>600</v>
      </c>
      <c r="AI39" s="50" t="s">
        <v>662</v>
      </c>
      <c r="AJ39" s="51">
        <f>IFERROR(IF(RIGHT(AI39, 1) = "D", WORKDAY($B$3, INT(LEFT(AI39, LEN(AI39)-1))),
                     IF(RIGHT(AI39, 1) = "W",Business_Day($B$3 + 7 * INT(LEFT(AI39, LEN(AI39)-1)), "modified_following"),
                     IF(RIGHT(AI39, 1) = "M",Business_Day(EDATE($B$3,  INT(LEFT(AI39, LEN(AI39)-1))), "modified_following"),
                     IF(RIGHT(AI39, 1) = "Y",Business_Day(EDATE($B$3,  12 * INT(LEFT(AI39, LEN(AI39)-1))), "modified_following"),IF(RIGHT(AI39, 1) = "Q",Business_Day(EDATE($B$3,  3*INT(LEFT(AI39, LEN(AI39)-1))), "modified_following"),
                    Business_Day(EDATE($B$3,  12 * INT(LEFT(AI39, FIND("Y", AI39)-1)) + INT(RIGHT(AI39, LEN(AI39) - FIND("Y", AI39)))), "modified_following") ))))), "")</f>
        <v>44104</v>
      </c>
      <c r="AK39" s="50" t="s">
        <v>2381</v>
      </c>
      <c r="AL39" s="50" t="s">
        <v>2382</v>
      </c>
      <c r="AM39" s="46">
        <f>_xll.BDH(AK39,$B$4,$B$3,$B$3)</f>
        <v>0.54078000000000004</v>
      </c>
      <c r="AN39" s="46">
        <f>_xll.BDH(AL39,$B$4,$B$3,$B$3)</f>
        <v>0.97992000000000001</v>
      </c>
      <c r="AO39" s="52">
        <f>DF_ZC2(Date!$E$3,AJ39,AN39,"Taux actuariels","actual/actual")</f>
        <v>5.4218336099256526E-3</v>
      </c>
      <c r="AP39" s="50">
        <v>30</v>
      </c>
      <c r="AQ39" s="46"/>
      <c r="AR39" s="46"/>
      <c r="AS39" s="46"/>
      <c r="AT39" s="47"/>
      <c r="AU39" s="47"/>
      <c r="AV39" s="47"/>
      <c r="AW39" s="48"/>
      <c r="AX39" s="48"/>
      <c r="AY39" s="46"/>
      <c r="AZ39" s="49" t="e">
        <f ca="1">m(AVERAGE(AW39:AX39)/100,"")</f>
        <v>#NAME?</v>
      </c>
      <c r="BA39" s="49" t="e">
        <f ca="1">+AZ39</f>
        <v>#NAME?</v>
      </c>
      <c r="BD39" s="50" t="s">
        <v>662</v>
      </c>
      <c r="BE39" s="51">
        <f>IFERROR(IF(RIGHT(BD39, 1) = "D", WORKDAY($B$3, INT(LEFT(BD39, LEN(BD39)-1))),
                     IF(RIGHT(BD39, 1) = "W",Business_Day($B$3 + 7 * INT(LEFT(BD39, LEN(BD39)-1)), "modified_following"),
                     IF(RIGHT(BD39, 1) = "M",Business_Day(EDATE($B$3,  INT(LEFT(BD39, LEN(BD39)-1))), "modified_following"),
                     IF(RIGHT(BD39, 1) = "Y",Business_Day(EDATE($B$3,  12 * INT(LEFT(BD39, LEN(BD39)-1))), "modified_following"),IF(RIGHT(BD39, 1) = "Q",Business_Day(EDATE($B$3,  3*INT(LEFT(BD39, LEN(BD39)-1))), "modified_following"),
                    Business_Day(EDATE($B$3,  12 * INT(LEFT(BD39, FIND("Y", BD39)-1)) + INT(RIGHT(BD39, LEN(BD39) - FIND("Y", BD39)))), "modified_following") ))))), "")</f>
        <v>44104</v>
      </c>
      <c r="BF39" s="50" t="s">
        <v>2383</v>
      </c>
      <c r="BG39" s="50" t="s">
        <v>2384</v>
      </c>
      <c r="BH39" s="46">
        <f>_xll.BDH(BF39,$B$4,$B$3,$B$3)</f>
        <v>0.62870999999999999</v>
      </c>
      <c r="BI39" s="46">
        <f>_xll.BDH(BG39,$B$4,$B$3,$B$3)</f>
        <v>0.97669700000000004</v>
      </c>
      <c r="BJ39" s="52">
        <f>DF_ZC2(Date!$E$3,BE39,BI39,"Taux actuariels","actual/actual")</f>
        <v>6.305186929021378E-3</v>
      </c>
      <c r="BL39" s="46"/>
      <c r="BM39" s="46"/>
      <c r="BN39" s="46"/>
      <c r="BO39" s="47"/>
      <c r="BP39" s="47"/>
      <c r="BQ39" s="47"/>
      <c r="BR39" s="48"/>
      <c r="BS39" s="48"/>
      <c r="BT39" s="46"/>
      <c r="BU39" s="49" t="str">
        <f t="shared" si="6"/>
        <v/>
      </c>
      <c r="BV39" s="53" t="str">
        <f>BU39</f>
        <v/>
      </c>
      <c r="BX39" s="50" t="s">
        <v>662</v>
      </c>
      <c r="BY39" s="51">
        <f>IFERROR(IF(RIGHT(BX39, 1) = "D", WORKDAY($B$3, INT(LEFT(BX39, LEN(BX39)-1))),
                     IF(RIGHT(BX39, 1) = "W",Business_Day($B$3 + 7 * INT(LEFT(BX39, LEN(BX39)-1)), "modified_following"),
                     IF(RIGHT(BX39, 1) = "M",Business_Day(EDATE($B$3,  INT(LEFT(BX39, LEN(BX39)-1))), "modified_following"),
                     IF(RIGHT(BX39, 1) = "Y",Business_Day(EDATE($B$3,  12 * INT(LEFT(BX39, LEN(BX39)-1))), "modified_following"),IF(RIGHT(BX39, 1) = "Q",Business_Day(EDATE($B$3,  3*INT(LEFT(BX39, LEN(BX39)-1))), "modified_following"),
                    Business_Day(EDATE($B$3,  12 * INT(LEFT(BX39, FIND("Y", BX39)-1)) + INT(RIGHT(BX39, LEN(BX39) - FIND("Y", BX39)))), "modified_following") ))))), "")</f>
        <v>44104</v>
      </c>
      <c r="BZ39" s="50" t="s">
        <v>2385</v>
      </c>
      <c r="CA39" s="50" t="s">
        <v>2386</v>
      </c>
      <c r="CB39" s="46">
        <f>_xll.BDH(BZ39,$B$4,$B$3,$B$3)</f>
        <v>0.75671999999999995</v>
      </c>
      <c r="CC39" s="46">
        <f>_xll.BDH(CA39,$B$4,$B$3,$B$3)</f>
        <v>0.97204900000000005</v>
      </c>
      <c r="CD39" s="52">
        <f>DF_ZC2(Date!$E$3,BY39,CC39,"Taux actuariels","actual/actual")</f>
        <v>7.5856236365967611E-3</v>
      </c>
      <c r="CF39" s="46"/>
      <c r="CG39" s="46"/>
      <c r="CH39" s="46"/>
      <c r="CI39" s="47"/>
      <c r="CJ39" s="47"/>
      <c r="CK39" s="47"/>
      <c r="CL39" s="48"/>
      <c r="CM39" s="48"/>
      <c r="CN39" s="46"/>
      <c r="CO39" s="49" t="s">
        <v>600</v>
      </c>
      <c r="CP39" s="52" t="s">
        <v>600</v>
      </c>
      <c r="CR39" s="50" t="s">
        <v>662</v>
      </c>
      <c r="CS39" s="51">
        <f>IFERROR(IF(RIGHT(CR39, 1) = "D", WORKDAY($B$3, INT(LEFT(CR39, LEN(CR39)-1))),
                     IF(RIGHT(CR39, 1) = "W",Business_Day($B$3 + 7 * INT(LEFT(CR39, LEN(CR39)-1)), "modified_following"),
                     IF(RIGHT(CR39, 1) = "M",Business_Day(EDATE($B$3,  INT(LEFT(CR39, LEN(CR39)-1))), "modified_following"),
                     IF(RIGHT(CR39, 1) = "Y",Business_Day(EDATE($B$3,  12 * INT(LEFT(CR39, LEN(CR39)-1))), "modified_following"),IF(RIGHT(CR39, 1) = "Q",Business_Day(EDATE($B$3,  3*INT(LEFT(CR39, LEN(CR39)-1))), "modified_following"),
                    Business_Day(EDATE($B$3,  12 * INT(LEFT(CR39, FIND("Y", CR39)-1)) + INT(RIGHT(CR39, LEN(CR39) - FIND("Y", CR39)))), "modified_following") ))))), "")</f>
        <v>44104</v>
      </c>
      <c r="CT39" s="50" t="s">
        <v>2387</v>
      </c>
      <c r="CU39" s="50" t="s">
        <v>2388</v>
      </c>
      <c r="CV39" s="46">
        <f>_xll.BDH(CT39,$B$4,$B$3,$B$3)</f>
        <v>0.93828</v>
      </c>
      <c r="CW39" s="46">
        <f>_xll.BDH(CU39,$B$4,$B$3,$B$3)</f>
        <v>0.96547499999999997</v>
      </c>
      <c r="CX39" s="52">
        <f>DF_ZC2(Date!$E$3,CS39,CW39,"Taux actuariels","actual/actual")</f>
        <v>9.4099378753480512E-3</v>
      </c>
      <c r="CZ39" s="51" t="e">
        <f ca="1"/>
        <v>#N/A</v>
      </c>
      <c r="DA39" s="53" t="e">
        <f ca="1"/>
        <v>#N/A</v>
      </c>
      <c r="DC39" s="51" t="e">
        <v>#N/A</v>
      </c>
      <c r="DD39" s="53" t="e">
        <v>#N/A</v>
      </c>
      <c r="DF39" s="58" t="e">
        <v>#N/A</v>
      </c>
      <c r="DG39" t="e">
        <v>#N/A</v>
      </c>
      <c r="DI39" s="58" t="e">
        <v>#N/A</v>
      </c>
      <c r="DJ39" t="e">
        <v>#N/A</v>
      </c>
      <c r="DN39" s="51" t="e">
        <f ca="1"/>
        <v>#N/A</v>
      </c>
      <c r="DO39" s="53" t="e">
        <f ca="1"/>
        <v>#N/A</v>
      </c>
      <c r="DQ39" s="51" t="e">
        <v>#N/A</v>
      </c>
      <c r="DR39" s="53" t="e">
        <v>#N/A</v>
      </c>
      <c r="DT39" s="58" t="e">
        <v>#N/A</v>
      </c>
      <c r="DU39" t="e">
        <v>#N/A</v>
      </c>
      <c r="DW39" s="58" t="e">
        <v>#N/A</v>
      </c>
      <c r="DX39" t="e">
        <v>#N/A</v>
      </c>
      <c r="DZ39" s="51" t="e">
        <f ca="1"/>
        <v>#N/A</v>
      </c>
      <c r="EA39" s="53" t="e">
        <f ca="1"/>
        <v>#N/A</v>
      </c>
      <c r="EC39" s="51" t="e">
        <v>#N/A</v>
      </c>
      <c r="ED39" s="53" t="e">
        <v>#N/A</v>
      </c>
      <c r="EV39" s="51">
        <v>47116</v>
      </c>
      <c r="EW39" s="52">
        <v>8.6339779415956965E-3</v>
      </c>
      <c r="EX39">
        <f>interpol_lin_excel($O$13:$O$104,$T$13:$T$104,EV39)</f>
        <v>1.0942755664264503E-2</v>
      </c>
      <c r="EY39" s="51" t="e">
        <f ca="1"/>
        <v>#N/A</v>
      </c>
      <c r="EZ39" s="52" t="e">
        <f ca="1"/>
        <v>#N/A</v>
      </c>
      <c r="FB39" s="51" t="e">
        <v>#N/A</v>
      </c>
      <c r="FC39" s="52" t="e">
        <v>#N/A</v>
      </c>
      <c r="FE39" t="e">
        <v>#N/A</v>
      </c>
      <c r="FF39" t="e">
        <v>#N/A</v>
      </c>
      <c r="FH39" s="51" t="e">
        <v>#N/A</v>
      </c>
      <c r="FI39" s="52" t="e">
        <v>#N/A</v>
      </c>
      <c r="FX39" s="51">
        <v>47116</v>
      </c>
      <c r="FY39" s="52">
        <v>1.5128438648782166E-2</v>
      </c>
      <c r="FZ39">
        <f>interpol_lin_excel($O$13:$O$104,$T$13:$T$104,FX39)</f>
        <v>1.0942755664264503E-2</v>
      </c>
      <c r="GA39" s="51" t="e">
        <f ca="1"/>
        <v>#N/A</v>
      </c>
      <c r="GB39" s="52" t="e">
        <f ca="1"/>
        <v>#N/A</v>
      </c>
      <c r="GD39" s="51" t="e">
        <v>#N/A</v>
      </c>
      <c r="GE39" s="52" t="e">
        <v>#N/A</v>
      </c>
      <c r="GG39" t="e">
        <v>#N/A</v>
      </c>
      <c r="GH39" t="e">
        <v>#N/A</v>
      </c>
      <c r="GJ39" s="51" t="e">
        <v>#N/A</v>
      </c>
      <c r="GK39" s="52" t="e">
        <v>#N/A</v>
      </c>
      <c r="GZ39" s="51">
        <v>47116</v>
      </c>
      <c r="HA39" s="52">
        <v>1.20354567529369E-2</v>
      </c>
      <c r="HC39" s="51" t="e">
        <f ca="1"/>
        <v>#N/A</v>
      </c>
      <c r="HD39" s="52" t="e">
        <f ca="1"/>
        <v>#N/A</v>
      </c>
      <c r="HF39" s="51" t="e">
        <v>#N/A</v>
      </c>
      <c r="HG39" s="52" t="e">
        <v>#N/A</v>
      </c>
      <c r="HI39" t="e">
        <v>#N/A</v>
      </c>
      <c r="HJ39" t="e">
        <v>#N/A</v>
      </c>
      <c r="HL39" t="e">
        <v>#N/A</v>
      </c>
      <c r="HM39" t="e">
        <v>#N/A</v>
      </c>
      <c r="IB39" s="51">
        <v>47116</v>
      </c>
      <c r="IC39" s="52">
        <v>1.7179329541818486E-2</v>
      </c>
      <c r="IE39" s="51" t="e">
        <f ca="1"/>
        <v>#N/A</v>
      </c>
      <c r="IF39" s="52" t="e">
        <f ca="1"/>
        <v>#N/A</v>
      </c>
      <c r="IH39" s="51" t="e">
        <v>#N/A</v>
      </c>
      <c r="II39" s="52" t="e">
        <v>#N/A</v>
      </c>
      <c r="IK39" t="e">
        <v>#N/A</v>
      </c>
      <c r="IL39" t="e">
        <v>#N/A</v>
      </c>
      <c r="IN39" t="e">
        <v>#N/A</v>
      </c>
      <c r="IO39" t="e">
        <v>#N/A</v>
      </c>
    </row>
    <row r="40" spans="3:249" x14ac:dyDescent="0.25">
      <c r="C40" s="46" t="s">
        <v>539</v>
      </c>
      <c r="D40" s="46" t="s">
        <v>121</v>
      </c>
      <c r="E40" s="46" t="s">
        <v>2389</v>
      </c>
      <c r="F40" s="47" t="s">
        <v>2390</v>
      </c>
      <c r="G40" s="47">
        <v>42734</v>
      </c>
      <c r="H40" s="47">
        <v>50039</v>
      </c>
      <c r="I40" s="48">
        <v>1.26796</v>
      </c>
      <c r="J40" s="48">
        <v>1.2860400000000001</v>
      </c>
      <c r="K40" s="46" t="s">
        <v>124</v>
      </c>
      <c r="L40" s="49">
        <f t="shared" si="0"/>
        <v>1.2770000000000002E-2</v>
      </c>
      <c r="N40" s="50" t="s">
        <v>681</v>
      </c>
      <c r="O40" s="51">
        <f>IFERROR(IF(RIGHT(N40, 1) = "D", WORKDAY($B$3, INT(LEFT(N40, LEN(N40)-1))),
                     IF(RIGHT(N40, 1) = "W",Business_Day($B$3 + 7 * INT(LEFT(N40, LEN(N40)-1)), "modified_following"),
                     IF(RIGHT(N40, 1) = "M",Business_Day(EDATE($B$3,  INT(LEFT(N40, LEN(N40)-1))), "modified_following"),
                     IF(RIGHT(N40, 1) = "Y",Business_Day(EDATE($B$3,  12 * INT(LEFT(N40, LEN(N40)-1))), "modified_following"),IF(RIGHT(N40, 1) = "Q",Business_Day(EDATE($B$3,  3*INT(LEFT(N40, LEN(N40)-1))), "modified_following"),
                    Business_Day(EDATE($B$3,  12 * INT(LEFT(N40, FIND("Y", N40)-1)) + INT(RIGHT(N40, LEN(N40) - FIND("Y", N40)))), "modified_following") ))))), "")</f>
        <v>44195</v>
      </c>
      <c r="P40" s="50" t="s">
        <v>2391</v>
      </c>
      <c r="Q40" s="50" t="s">
        <v>2392</v>
      </c>
      <c r="R40" s="46">
        <f>_xll.BDH(P40,$B$4,$B$3,$B$3)</f>
        <v>0.42932999999999999</v>
      </c>
      <c r="S40" s="46">
        <f>_xll.BDH(Q40,$B$4,$B$3,$B$3)</f>
        <v>0.98299800000000004</v>
      </c>
      <c r="T40" s="52">
        <f>DF_ZC2(Date!$E$3,O40,S40,"Taux actuariels","actual/actual")</f>
        <v>4.2962508939388133E-3</v>
      </c>
      <c r="V40" s="46"/>
      <c r="W40" s="46"/>
      <c r="X40" s="46"/>
      <c r="Y40" s="47"/>
      <c r="Z40" s="47"/>
      <c r="AA40" s="47"/>
      <c r="AB40" s="48"/>
      <c r="AC40" s="48"/>
      <c r="AD40" s="46"/>
      <c r="AE40" s="49" t="s">
        <v>600</v>
      </c>
      <c r="AF40" s="47"/>
      <c r="AG40" s="52" t="s">
        <v>600</v>
      </c>
      <c r="AI40" s="50" t="s">
        <v>681</v>
      </c>
      <c r="AJ40" s="51">
        <f>IFERROR(IF(RIGHT(AI40, 1) = "D", WORKDAY($B$3, INT(LEFT(AI40, LEN(AI40)-1))),
                     IF(RIGHT(AI40, 1) = "W",Business_Day($B$3 + 7 * INT(LEFT(AI40, LEN(AI40)-1)), "modified_following"),
                     IF(RIGHT(AI40, 1) = "M",Business_Day(EDATE($B$3,  INT(LEFT(AI40, LEN(AI40)-1))), "modified_following"),
                     IF(RIGHT(AI40, 1) = "Y",Business_Day(EDATE($B$3,  12 * INT(LEFT(AI40, LEN(AI40)-1))), "modified_following"),IF(RIGHT(AI40, 1) = "Q",Business_Day(EDATE($B$3,  3*INT(LEFT(AI40, LEN(AI40)-1))), "modified_following"),
                    Business_Day(EDATE($B$3,  12 * INT(LEFT(AI40, FIND("Y", AI40)-1)) + INT(RIGHT(AI40, LEN(AI40) - FIND("Y", AI40)))), "modified_following") ))))), "")</f>
        <v>44195</v>
      </c>
      <c r="AK40" s="50" t="s">
        <v>2393</v>
      </c>
      <c r="AL40" s="50" t="s">
        <v>2394</v>
      </c>
      <c r="AM40" s="46">
        <f>_xll.BDH(AK40,$B$4,$B$3,$B$3)</f>
        <v>0.56696999999999997</v>
      </c>
      <c r="AN40" s="46">
        <f>_xll.BDH(AL40,$B$4,$B$3,$B$3)</f>
        <v>0.97757700000000003</v>
      </c>
      <c r="AO40" s="52">
        <f>DF_ZC2(Date!$E$3,AJ40,AN40,"Taux actuariels","actual/actual")</f>
        <v>5.6856568021659282E-3</v>
      </c>
      <c r="AP40" s="50">
        <v>40</v>
      </c>
      <c r="AQ40" s="46"/>
      <c r="AR40" s="46"/>
      <c r="AS40" s="46"/>
      <c r="AT40" s="47"/>
      <c r="AU40" s="47"/>
      <c r="AV40" s="47"/>
      <c r="AW40" s="48"/>
      <c r="AX40" s="48"/>
      <c r="AY40" s="46"/>
      <c r="AZ40" s="49" t="e">
        <f ca="1">m(AVERAGE(AW40:AX40)/100,"")</f>
        <v>#NAME?</v>
      </c>
      <c r="BA40" s="49" t="e">
        <f ca="1">+AZ40</f>
        <v>#NAME?</v>
      </c>
      <c r="BD40" s="50" t="s">
        <v>681</v>
      </c>
      <c r="BE40" s="51">
        <f>IFERROR(IF(RIGHT(BD40, 1) = "D", WORKDAY($B$3, INT(LEFT(BD40, LEN(BD40)-1))),
                     IF(RIGHT(BD40, 1) = "W",Business_Day($B$3 + 7 * INT(LEFT(BD40, LEN(BD40)-1)), "modified_following"),
                     IF(RIGHT(BD40, 1) = "M",Business_Day(EDATE($B$3,  INT(LEFT(BD40, LEN(BD40)-1))), "modified_following"),
                     IF(RIGHT(BD40, 1) = "Y",Business_Day(EDATE($B$3,  12 * INT(LEFT(BD40, LEN(BD40)-1))), "modified_following"),IF(RIGHT(BD40, 1) = "Q",Business_Day(EDATE($B$3,  3*INT(LEFT(BD40, LEN(BD40)-1))), "modified_following"),
                    Business_Day(EDATE($B$3,  12 * INT(LEFT(BD40, FIND("Y", BD40)-1)) + INT(RIGHT(BD40, LEN(BD40) - FIND("Y", BD40)))), "modified_following") ))))), "")</f>
        <v>44195</v>
      </c>
      <c r="BF40" s="50" t="s">
        <v>2395</v>
      </c>
      <c r="BG40" s="50" t="s">
        <v>2396</v>
      </c>
      <c r="BH40" s="46">
        <f>_xll.BDH(BF40,$B$4,$B$3,$B$3)</f>
        <v>0.65173000000000003</v>
      </c>
      <c r="BI40" s="46">
        <f>_xll.BDH(BG40,$B$4,$B$3,$B$3)</f>
        <v>0.974271</v>
      </c>
      <c r="BJ40" s="52">
        <f>DF_ZC2(Date!$E$3,BE40,BI40,"Taux actuariels","actual/actual")</f>
        <v>6.5377232103087657E-3</v>
      </c>
      <c r="BL40" s="46"/>
      <c r="BM40" s="46"/>
      <c r="BN40" s="46"/>
      <c r="BO40" s="47"/>
      <c r="BP40" s="47"/>
      <c r="BQ40" s="47"/>
      <c r="BR40" s="48"/>
      <c r="BS40" s="48"/>
      <c r="BT40" s="46"/>
      <c r="BU40" s="49"/>
      <c r="BV40" s="52">
        <f t="shared" ref="BV40:BV103" si="12">BU40/100</f>
        <v>0</v>
      </c>
      <c r="BX40" s="50" t="s">
        <v>681</v>
      </c>
      <c r="BY40" s="51">
        <f>IFERROR(IF(RIGHT(BX40, 1) = "D", WORKDAY($B$3, INT(LEFT(BX40, LEN(BX40)-1))),
                     IF(RIGHT(BX40, 1) = "W",Business_Day($B$3 + 7 * INT(LEFT(BX40, LEN(BX40)-1)), "modified_following"),
                     IF(RIGHT(BX40, 1) = "M",Business_Day(EDATE($B$3,  INT(LEFT(BX40, LEN(BX40)-1))), "modified_following"),
                     IF(RIGHT(BX40, 1) = "Y",Business_Day(EDATE($B$3,  12 * INT(LEFT(BX40, LEN(BX40)-1))), "modified_following"),IF(RIGHT(BX40, 1) = "Q",Business_Day(EDATE($B$3,  3*INT(LEFT(BX40, LEN(BX40)-1))), "modified_following"),
                    Business_Day(EDATE($B$3,  12 * INT(LEFT(BX40, FIND("Y", BX40)-1)) + INT(RIGHT(BX40, LEN(BX40) - FIND("Y", BX40)))), "modified_following") ))))), "")</f>
        <v>44195</v>
      </c>
      <c r="BZ40" s="50" t="s">
        <v>2397</v>
      </c>
      <c r="CA40" s="50" t="s">
        <v>2398</v>
      </c>
      <c r="CB40" s="46">
        <f>_xll.BDH(BZ40,$B$4,$B$3,$B$3)</f>
        <v>0.77868000000000004</v>
      </c>
      <c r="CC40" s="46">
        <f>_xll.BDH(CA40,$B$4,$B$3,$B$3)</f>
        <v>0.96937099999999998</v>
      </c>
      <c r="CD40" s="52">
        <f>DF_ZC2(Date!$E$3,BY40,CC40,"Taux actuariels","actual/actual")</f>
        <v>7.8072870180931897E-3</v>
      </c>
      <c r="CF40" s="46"/>
      <c r="CG40" s="46"/>
      <c r="CH40" s="46"/>
      <c r="CI40" s="47"/>
      <c r="CJ40" s="47"/>
      <c r="CK40" s="47"/>
      <c r="CL40" s="48"/>
      <c r="CM40" s="48"/>
      <c r="CN40" s="46"/>
      <c r="CO40" s="49" t="s">
        <v>600</v>
      </c>
      <c r="CP40" s="52" t="s">
        <v>600</v>
      </c>
      <c r="CR40" s="50" t="s">
        <v>681</v>
      </c>
      <c r="CS40" s="51">
        <f>IFERROR(IF(RIGHT(CR40, 1) = "D", WORKDAY($B$3, INT(LEFT(CR40, LEN(CR40)-1))),
                     IF(RIGHT(CR40, 1) = "W",Business_Day($B$3 + 7 * INT(LEFT(CR40, LEN(CR40)-1)), "modified_following"),
                     IF(RIGHT(CR40, 1) = "M",Business_Day(EDATE($B$3,  INT(LEFT(CR40, LEN(CR40)-1))), "modified_following"),
                     IF(RIGHT(CR40, 1) = "Y",Business_Day(EDATE($B$3,  12 * INT(LEFT(CR40, LEN(CR40)-1))), "modified_following"),IF(RIGHT(CR40, 1) = "Q",Business_Day(EDATE($B$3,  3*INT(LEFT(CR40, LEN(CR40)-1))), "modified_following"),
                    Business_Day(EDATE($B$3,  12 * INT(LEFT(CR40, FIND("Y", CR40)-1)) + INT(RIGHT(CR40, LEN(CR40) - FIND("Y", CR40)))), "modified_following") ))))), "")</f>
        <v>44195</v>
      </c>
      <c r="CT40" s="50" t="s">
        <v>2399</v>
      </c>
      <c r="CU40" s="50" t="s">
        <v>2400</v>
      </c>
      <c r="CV40" s="46">
        <f>_xll.BDH(CT40,$B$4,$B$3,$B$3)</f>
        <v>0.95576000000000005</v>
      </c>
      <c r="CW40" s="46">
        <f>_xll.BDH(CU40,$B$4,$B$3,$B$3)</f>
        <v>0.96255400000000002</v>
      </c>
      <c r="CX40" s="52">
        <f>DF_ZC2(Date!$E$3,CS40,CW40,"Taux actuariels","actual/actual")</f>
        <v>9.5869407263837747E-3</v>
      </c>
      <c r="CZ40" s="51" t="e">
        <f ca="1"/>
        <v>#N/A</v>
      </c>
      <c r="DA40" s="53" t="e">
        <f ca="1"/>
        <v>#N/A</v>
      </c>
      <c r="DC40" s="58" t="e">
        <v>#N/A</v>
      </c>
      <c r="DD40" t="e">
        <v>#N/A</v>
      </c>
      <c r="DF40" s="58" t="e">
        <v>#N/A</v>
      </c>
      <c r="DG40" t="e">
        <v>#N/A</v>
      </c>
      <c r="DI40" s="58" t="e">
        <v>#N/A</v>
      </c>
      <c r="DJ40" t="e">
        <v>#N/A</v>
      </c>
      <c r="DN40" s="58" t="e">
        <f ca="1"/>
        <v>#N/A</v>
      </c>
      <c r="DO40" s="120" t="e">
        <f ca="1"/>
        <v>#N/A</v>
      </c>
      <c r="DQ40" s="58" t="e">
        <v>#N/A</v>
      </c>
      <c r="DR40" t="e">
        <v>#N/A</v>
      </c>
      <c r="DT40" s="58" t="e">
        <v>#N/A</v>
      </c>
      <c r="DU40" t="e">
        <v>#N/A</v>
      </c>
      <c r="DW40" s="58" t="e">
        <v>#N/A</v>
      </c>
      <c r="DX40" t="e">
        <v>#N/A</v>
      </c>
      <c r="DZ40" s="51" t="e">
        <f ca="1"/>
        <v>#N/A</v>
      </c>
      <c r="EA40" s="53" t="e">
        <f ca="1"/>
        <v>#N/A</v>
      </c>
      <c r="EC40" s="58" t="e">
        <v>#N/A</v>
      </c>
      <c r="ED40" t="e">
        <v>#N/A</v>
      </c>
      <c r="EV40" s="51">
        <v>47483</v>
      </c>
      <c r="EW40" s="52">
        <v>8.9437838595540602E-3</v>
      </c>
      <c r="EX40">
        <f>interpol_lin_excel($O$13:$O$104,$T$13:$T$104,EV40)</f>
        <v>1.1377576687844559E-2</v>
      </c>
      <c r="EY40" s="51" t="e">
        <f ca="1"/>
        <v>#N/A</v>
      </c>
      <c r="EZ40" s="52" t="e">
        <f ca="1"/>
        <v>#N/A</v>
      </c>
      <c r="FB40" s="51" t="e">
        <v>#N/A</v>
      </c>
      <c r="FC40" s="52" t="e">
        <v>#N/A</v>
      </c>
      <c r="FE40" t="e">
        <v>#N/A</v>
      </c>
      <c r="FF40" t="e">
        <v>#N/A</v>
      </c>
      <c r="FH40" s="51" t="e">
        <v>#N/A</v>
      </c>
      <c r="FI40" s="52" t="e">
        <v>#N/A</v>
      </c>
      <c r="FX40" s="51">
        <v>47483</v>
      </c>
      <c r="FY40" s="52">
        <v>1.5336300718830203E-2</v>
      </c>
      <c r="FZ40">
        <f>interpol_lin_excel($O$13:$O$104,$T$13:$T$104,FX40)</f>
        <v>1.1377576687844559E-2</v>
      </c>
      <c r="GA40" s="51" t="e">
        <f ca="1"/>
        <v>#N/A</v>
      </c>
      <c r="GB40" s="52" t="e">
        <f ca="1"/>
        <v>#N/A</v>
      </c>
      <c r="GD40" s="51" t="e">
        <v>#N/A</v>
      </c>
      <c r="GE40" s="52" t="e">
        <v>#N/A</v>
      </c>
      <c r="GG40" t="e">
        <v>#N/A</v>
      </c>
      <c r="GH40" t="e">
        <v>#N/A</v>
      </c>
      <c r="GJ40" s="51" t="e">
        <v>#N/A</v>
      </c>
      <c r="GK40" s="52" t="e">
        <v>#N/A</v>
      </c>
      <c r="GZ40" s="51">
        <v>47483</v>
      </c>
      <c r="HA40" s="52">
        <v>1.2351364580594331E-2</v>
      </c>
      <c r="HC40" s="51" t="e">
        <f ca="1"/>
        <v>#N/A</v>
      </c>
      <c r="HD40" s="52" t="e">
        <f ca="1"/>
        <v>#N/A</v>
      </c>
      <c r="HF40" t="e">
        <v>#N/A</v>
      </c>
      <c r="HG40" t="e">
        <v>#N/A</v>
      </c>
      <c r="HI40" t="e">
        <v>#N/A</v>
      </c>
      <c r="HJ40" t="e">
        <v>#N/A</v>
      </c>
      <c r="HL40" t="e">
        <v>#N/A</v>
      </c>
      <c r="HM40" t="e">
        <v>#N/A</v>
      </c>
      <c r="IB40" s="51">
        <v>47483</v>
      </c>
      <c r="IC40" s="52">
        <v>1.7302645665631722E-2</v>
      </c>
      <c r="IE40" s="51" t="e">
        <f ca="1"/>
        <v>#N/A</v>
      </c>
      <c r="IF40" s="52" t="e">
        <f ca="1"/>
        <v>#N/A</v>
      </c>
      <c r="IH40" t="e">
        <v>#N/A</v>
      </c>
      <c r="II40" t="e">
        <v>#N/A</v>
      </c>
      <c r="IK40" t="e">
        <v>#N/A</v>
      </c>
      <c r="IL40" t="e">
        <v>#N/A</v>
      </c>
      <c r="IN40" t="e">
        <v>#N/A</v>
      </c>
      <c r="IO40" t="e">
        <v>#N/A</v>
      </c>
    </row>
    <row r="41" spans="3:249" x14ac:dyDescent="0.25">
      <c r="C41" s="46" t="s">
        <v>559</v>
      </c>
      <c r="D41" s="46" t="s">
        <v>121</v>
      </c>
      <c r="E41" s="46" t="s">
        <v>2401</v>
      </c>
      <c r="F41" s="47" t="s">
        <v>2402</v>
      </c>
      <c r="G41" s="47">
        <v>42734</v>
      </c>
      <c r="H41" s="47">
        <v>51865</v>
      </c>
      <c r="I41" s="48">
        <v>1.28037</v>
      </c>
      <c r="J41" s="48">
        <v>1.2976300000000001</v>
      </c>
      <c r="K41" s="46" t="s">
        <v>124</v>
      </c>
      <c r="L41" s="49">
        <f t="shared" si="0"/>
        <v>1.2890000000000002E-2</v>
      </c>
      <c r="N41" s="50" t="s">
        <v>701</v>
      </c>
      <c r="O41" s="51">
        <f>IFERROR(IF(RIGHT(N41, 1) = "D", WORKDAY($B$3, INT(LEFT(N41, LEN(N41)-1))),
                     IF(RIGHT(N41, 1) = "W",Business_Day($B$3 + 7 * INT(LEFT(N41, LEN(N41)-1)), "modified_following"),
                     IF(RIGHT(N41, 1) = "M",Business_Day(EDATE($B$3,  INT(LEFT(N41, LEN(N41)-1))), "modified_following"),
                     IF(RIGHT(N41, 1) = "Y",Business_Day(EDATE($B$3,  12 * INT(LEFT(N41, LEN(N41)-1))), "modified_following"),IF(RIGHT(N41, 1) = "Q",Business_Day(EDATE($B$3,  3*INT(LEFT(N41, LEN(N41)-1))), "modified_following"),
                    Business_Day(EDATE($B$3,  12 * INT(LEFT(N41, FIND("Y", N41)-1)) + INT(RIGHT(N41, LEN(N41) - FIND("Y", N41)))), "modified_following") ))))), "")</f>
        <v>44285</v>
      </c>
      <c r="P41" s="50" t="s">
        <v>2403</v>
      </c>
      <c r="Q41" s="50" t="s">
        <v>2404</v>
      </c>
      <c r="R41" s="46">
        <f>_xll.BDH(P41,$B$4,$B$3,$B$3)</f>
        <v>0.45356999999999997</v>
      </c>
      <c r="S41" s="46">
        <f>_xll.BDH(Q41,$B$4,$B$3,$B$3)</f>
        <v>0.98095399999999999</v>
      </c>
      <c r="T41" s="52">
        <f>DF_ZC2(Date!$E$3,O41,S41,"Taux actuariels","actual/actual")</f>
        <v>4.5385711095560222E-3</v>
      </c>
      <c r="V41" s="46"/>
      <c r="W41" s="46"/>
      <c r="X41" s="46"/>
      <c r="Y41" s="47"/>
      <c r="Z41" s="47"/>
      <c r="AA41" s="47"/>
      <c r="AB41" s="48"/>
      <c r="AC41" s="48"/>
      <c r="AD41" s="46"/>
      <c r="AE41" s="49" t="s">
        <v>600</v>
      </c>
      <c r="AF41" s="47"/>
      <c r="AG41" s="52" t="s">
        <v>600</v>
      </c>
      <c r="AI41" s="50" t="s">
        <v>701</v>
      </c>
      <c r="AJ41" s="51">
        <f>IFERROR(IF(RIGHT(AI41, 1) = "D", WORKDAY($B$3, INT(LEFT(AI41, LEN(AI41)-1))),
                     IF(RIGHT(AI41, 1) = "W",Business_Day($B$3 + 7 * INT(LEFT(AI41, LEN(AI41)-1)), "modified_following"),
                     IF(RIGHT(AI41, 1) = "M",Business_Day(EDATE($B$3,  INT(LEFT(AI41, LEN(AI41)-1))), "modified_following"),
                     IF(RIGHT(AI41, 1) = "Y",Business_Day(EDATE($B$3,  12 * INT(LEFT(AI41, LEN(AI41)-1))), "modified_following"),IF(RIGHT(AI41, 1) = "Q",Business_Day(EDATE($B$3,  3*INT(LEFT(AI41, LEN(AI41)-1))), "modified_following"),
                    Business_Day(EDATE($B$3,  12 * INT(LEFT(AI41, FIND("Y", AI41)-1)) + INT(RIGHT(AI41, LEN(AI41) - FIND("Y", AI41)))), "modified_following") ))))), "")</f>
        <v>44285</v>
      </c>
      <c r="AK41" s="50" t="s">
        <v>2405</v>
      </c>
      <c r="AL41" s="50" t="s">
        <v>2406</v>
      </c>
      <c r="AM41" s="46">
        <f>_xll.BDH(AK41,$B$4,$B$3,$B$3)</f>
        <v>0.59121000000000001</v>
      </c>
      <c r="AN41" s="46">
        <f>_xll.BDH(AL41,$B$4,$B$3,$B$3)</f>
        <v>0.97520899999999999</v>
      </c>
      <c r="AO41" s="52">
        <f>DF_ZC2(Date!$E$3,AJ41,AN41,"Taux actuariels","actual/actual")</f>
        <v>5.9289908979098804E-3</v>
      </c>
      <c r="AQ41" s="46"/>
      <c r="AR41" s="46"/>
      <c r="AS41" s="46"/>
      <c r="AT41" s="47"/>
      <c r="AU41" s="47"/>
      <c r="AV41" s="47"/>
      <c r="AW41" s="48"/>
      <c r="AX41" s="48"/>
      <c r="AY41" s="46"/>
      <c r="AZ41" s="49"/>
      <c r="BA41" s="49"/>
      <c r="BD41" s="50" t="s">
        <v>701</v>
      </c>
      <c r="BE41" s="51">
        <f>IFERROR(IF(RIGHT(BD41, 1) = "D", WORKDAY($B$3, INT(LEFT(BD41, LEN(BD41)-1))),
                     IF(RIGHT(BD41, 1) = "W",Business_Day($B$3 + 7 * INT(LEFT(BD41, LEN(BD41)-1)), "modified_following"),
                     IF(RIGHT(BD41, 1) = "M",Business_Day(EDATE($B$3,  INT(LEFT(BD41, LEN(BD41)-1))), "modified_following"),
                     IF(RIGHT(BD41, 1) = "Y",Business_Day(EDATE($B$3,  12 * INT(LEFT(BD41, LEN(BD41)-1))), "modified_following"),IF(RIGHT(BD41, 1) = "Q",Business_Day(EDATE($B$3,  3*INT(LEFT(BD41, LEN(BD41)-1))), "modified_following"),
                    Business_Day(EDATE($B$3,  12 * INT(LEFT(BD41, FIND("Y", BD41)-1)) + INT(RIGHT(BD41, LEN(BD41) - FIND("Y", BD41)))), "modified_following") ))))), "")</f>
        <v>44285</v>
      </c>
      <c r="BF41" s="50" t="s">
        <v>2407</v>
      </c>
      <c r="BG41" s="50" t="s">
        <v>2408</v>
      </c>
      <c r="BH41" s="46">
        <f>_xll.BDH(BF41,$B$4,$B$3,$B$3)</f>
        <v>0.67615000000000003</v>
      </c>
      <c r="BI41" s="46">
        <f>_xll.BDH(BG41,$B$4,$B$3,$B$3)</f>
        <v>0.97170100000000004</v>
      </c>
      <c r="BJ41" s="52">
        <f>DF_ZC2(Date!$E$3,BE41,BI41,"Taux actuariels","actual/actual")</f>
        <v>6.7829921008617511E-3</v>
      </c>
      <c r="BL41" s="46"/>
      <c r="BM41" s="46"/>
      <c r="BN41" s="46"/>
      <c r="BO41" s="47"/>
      <c r="BP41" s="47"/>
      <c r="BQ41" s="47"/>
      <c r="BR41" s="48"/>
      <c r="BS41" s="48"/>
      <c r="BT41" s="46"/>
      <c r="BU41" s="49"/>
      <c r="BV41" s="52">
        <f t="shared" si="12"/>
        <v>0</v>
      </c>
      <c r="BX41" s="50" t="s">
        <v>701</v>
      </c>
      <c r="BY41" s="51">
        <f>IFERROR(IF(RIGHT(BX41, 1) = "D", WORKDAY($B$3, INT(LEFT(BX41, LEN(BX41)-1))),
                     IF(RIGHT(BX41, 1) = "W",Business_Day($B$3 + 7 * INT(LEFT(BX41, LEN(BX41)-1)), "modified_following"),
                     IF(RIGHT(BX41, 1) = "M",Business_Day(EDATE($B$3,  INT(LEFT(BX41, LEN(BX41)-1))), "modified_following"),
                     IF(RIGHT(BX41, 1) = "Y",Business_Day(EDATE($B$3,  12 * INT(LEFT(BX41, LEN(BX41)-1))), "modified_following"),IF(RIGHT(BX41, 1) = "Q",Business_Day(EDATE($B$3,  3*INT(LEFT(BX41, LEN(BX41)-1))), "modified_following"),
                    Business_Day(EDATE($B$3,  12 * INT(LEFT(BX41, FIND("Y", BX41)-1)) + INT(RIGHT(BX41, LEN(BX41) - FIND("Y", BX41)))), "modified_following") ))))), "")</f>
        <v>44285</v>
      </c>
      <c r="BZ41" s="50" t="s">
        <v>2409</v>
      </c>
      <c r="CA41" s="50" t="s">
        <v>2410</v>
      </c>
      <c r="CB41" s="46">
        <f>_xll.BDH(BZ41,$B$4,$B$3,$B$3)</f>
        <v>0.80113999999999996</v>
      </c>
      <c r="CC41" s="46">
        <f>_xll.BDH(CA41,$B$4,$B$3,$B$3)</f>
        <v>0.96659600000000001</v>
      </c>
      <c r="CD41" s="52">
        <f>DF_ZC2(Date!$E$3,BY41,CC41,"Taux actuariels","actual/actual")</f>
        <v>8.0326017561618279E-3</v>
      </c>
      <c r="CF41" s="46"/>
      <c r="CG41" s="46"/>
      <c r="CH41" s="46"/>
      <c r="CI41" s="47"/>
      <c r="CJ41" s="47"/>
      <c r="CK41" s="47"/>
      <c r="CL41" s="48"/>
      <c r="CM41" s="48"/>
      <c r="CN41" s="46"/>
      <c r="CO41" s="49" t="s">
        <v>600</v>
      </c>
      <c r="CP41" s="52" t="s">
        <v>600</v>
      </c>
      <c r="CR41" s="50" t="s">
        <v>701</v>
      </c>
      <c r="CS41" s="51">
        <f>IFERROR(IF(RIGHT(CR41, 1) = "D", WORKDAY($B$3, INT(LEFT(CR41, LEN(CR41)-1))),
                     IF(RIGHT(CR41, 1) = "W",Business_Day($B$3 + 7 * INT(LEFT(CR41, LEN(CR41)-1)), "modified_following"),
                     IF(RIGHT(CR41, 1) = "M",Business_Day(EDATE($B$3,  INT(LEFT(CR41, LEN(CR41)-1))), "modified_following"),
                     IF(RIGHT(CR41, 1) = "Y",Business_Day(EDATE($B$3,  12 * INT(LEFT(CR41, LEN(CR41)-1))), "modified_following"),IF(RIGHT(CR41, 1) = "Q",Business_Day(EDATE($B$3,  3*INT(LEFT(CR41, LEN(CR41)-1))), "modified_following"),
                    Business_Day(EDATE($B$3,  12 * INT(LEFT(CR41, FIND("Y", CR41)-1)) + INT(RIGHT(CR41, LEN(CR41) - FIND("Y", CR41)))), "modified_following") ))))), "")</f>
        <v>44285</v>
      </c>
      <c r="CT41" s="50" t="s">
        <v>2411</v>
      </c>
      <c r="CU41" s="50" t="s">
        <v>2412</v>
      </c>
      <c r="CV41" s="46">
        <f>_xll.BDH(CT41,$B$4,$B$3,$B$3)</f>
        <v>0.97513000000000005</v>
      </c>
      <c r="CW41" s="46">
        <f>_xll.BDH(CU41,$B$4,$B$3,$B$3)</f>
        <v>0.959507</v>
      </c>
      <c r="CX41" s="52">
        <f>DF_ZC2(Date!$E$3,CS41,CW41,"Taux actuariels","actual/actual")</f>
        <v>9.7814461112391005E-3</v>
      </c>
      <c r="CZ41" s="58" t="e">
        <f ca="1"/>
        <v>#N/A</v>
      </c>
      <c r="DA41" t="e">
        <f ca="1"/>
        <v>#N/A</v>
      </c>
      <c r="DC41" s="58" t="e">
        <v>#N/A</v>
      </c>
      <c r="DD41" t="e">
        <v>#N/A</v>
      </c>
      <c r="DF41" s="58" t="e">
        <v>#N/A</v>
      </c>
      <c r="DG41" t="e">
        <v>#N/A</v>
      </c>
      <c r="DI41" s="58" t="e">
        <v>#N/A</v>
      </c>
      <c r="DJ41" t="e">
        <v>#N/A</v>
      </c>
      <c r="DN41" s="58" t="e">
        <f ca="1"/>
        <v>#N/A</v>
      </c>
      <c r="DO41" s="120" t="e">
        <f ca="1"/>
        <v>#N/A</v>
      </c>
      <c r="DQ41" s="58" t="e">
        <v>#N/A</v>
      </c>
      <c r="DR41" t="e">
        <v>#N/A</v>
      </c>
      <c r="DT41" s="58" t="e">
        <v>#N/A</v>
      </c>
      <c r="DU41" t="e">
        <v>#N/A</v>
      </c>
      <c r="DW41" s="58" t="e">
        <v>#N/A</v>
      </c>
      <c r="DX41" t="e">
        <v>#N/A</v>
      </c>
      <c r="DZ41" s="58" t="e">
        <f ca="1"/>
        <v>#N/A</v>
      </c>
      <c r="EA41" t="e">
        <f ca="1"/>
        <v>#N/A</v>
      </c>
      <c r="EC41" s="58" t="e">
        <v>#N/A</v>
      </c>
      <c r="ED41" t="e">
        <v>#N/A</v>
      </c>
      <c r="EV41" s="51">
        <v>47847</v>
      </c>
      <c r="EW41" s="52">
        <v>9.2538231511403602E-3</v>
      </c>
      <c r="EX41">
        <f>interpol_lin_excel($O$13:$O$104,$T$13:$T$104,EV41)</f>
        <v>1.1796551058472993E-2</v>
      </c>
      <c r="EY41" s="51" t="e">
        <f ca="1"/>
        <v>#N/A</v>
      </c>
      <c r="EZ41" s="52" t="e">
        <f ca="1"/>
        <v>#N/A</v>
      </c>
      <c r="FB41" s="51" t="e">
        <v>#N/A</v>
      </c>
      <c r="FC41" s="52" t="e">
        <v>#N/A</v>
      </c>
      <c r="FE41" t="e">
        <v>#N/A</v>
      </c>
      <c r="FF41" t="e">
        <v>#N/A</v>
      </c>
      <c r="FH41" s="51" t="e">
        <v>#N/A</v>
      </c>
      <c r="FI41" s="52" t="e">
        <v>#N/A</v>
      </c>
      <c r="FX41" s="51">
        <v>47847</v>
      </c>
      <c r="FY41" s="52">
        <v>1.554458644793877E-2</v>
      </c>
      <c r="FZ41">
        <f>interpol_lin_excel($O$13:$O$104,$T$13:$T$104,FX41)</f>
        <v>1.1796551058472993E-2</v>
      </c>
      <c r="GA41" s="51" t="e">
        <f ca="1"/>
        <v>#N/A</v>
      </c>
      <c r="GB41" s="52" t="e">
        <f ca="1"/>
        <v>#N/A</v>
      </c>
      <c r="GD41" s="51" t="e">
        <v>#N/A</v>
      </c>
      <c r="GE41" s="52" t="e">
        <v>#N/A</v>
      </c>
      <c r="GG41" t="e">
        <v>#N/A</v>
      </c>
      <c r="GH41" t="e">
        <v>#N/A</v>
      </c>
      <c r="GJ41" s="51" t="e">
        <v>#N/A</v>
      </c>
      <c r="GK41" s="52" t="e">
        <v>#N/A</v>
      </c>
      <c r="GZ41" s="51">
        <v>47847</v>
      </c>
      <c r="HA41" s="52">
        <v>1.2675475274161839E-2</v>
      </c>
      <c r="HC41" t="e">
        <f ca="1"/>
        <v>#N/A</v>
      </c>
      <c r="HD41" t="e">
        <f ca="1"/>
        <v>#N/A</v>
      </c>
      <c r="HF41" t="e">
        <v>#N/A</v>
      </c>
      <c r="HG41" t="e">
        <v>#N/A</v>
      </c>
      <c r="HI41" t="e">
        <v>#N/A</v>
      </c>
      <c r="HJ41" t="e">
        <v>#N/A</v>
      </c>
      <c r="HL41" t="e">
        <v>#N/A</v>
      </c>
      <c r="HM41" t="e">
        <v>#N/A</v>
      </c>
      <c r="IB41" s="51">
        <v>47847</v>
      </c>
      <c r="IC41" s="52">
        <v>1.741892246438561E-2</v>
      </c>
      <c r="IE41" t="e">
        <f ca="1"/>
        <v>#N/A</v>
      </c>
      <c r="IF41" t="e">
        <f ca="1"/>
        <v>#N/A</v>
      </c>
      <c r="IH41" t="e">
        <v>#N/A</v>
      </c>
      <c r="II41" t="e">
        <v>#N/A</v>
      </c>
      <c r="IK41" t="e">
        <v>#N/A</v>
      </c>
      <c r="IL41" t="e">
        <v>#N/A</v>
      </c>
      <c r="IN41" t="e">
        <v>#N/A</v>
      </c>
      <c r="IO41" t="e">
        <v>#N/A</v>
      </c>
    </row>
    <row r="42" spans="3:249" x14ac:dyDescent="0.25">
      <c r="C42" s="46" t="s">
        <v>580</v>
      </c>
      <c r="D42" s="46" t="s">
        <v>121</v>
      </c>
      <c r="E42" s="46" t="s">
        <v>2413</v>
      </c>
      <c r="F42" s="47" t="s">
        <v>2414</v>
      </c>
      <c r="G42" s="47">
        <v>42734</v>
      </c>
      <c r="H42" s="47">
        <v>53692</v>
      </c>
      <c r="I42" s="48">
        <v>1.2775700000000001</v>
      </c>
      <c r="J42" s="48">
        <v>1.29443</v>
      </c>
      <c r="K42" s="46" t="s">
        <v>124</v>
      </c>
      <c r="L42" s="49">
        <f t="shared" si="0"/>
        <v>1.286E-2</v>
      </c>
      <c r="N42" s="50" t="s">
        <v>721</v>
      </c>
      <c r="O42" s="51">
        <f>IFERROR(IF(RIGHT(N42, 1) = "D", WORKDAY($B$3, INT(LEFT(N42, LEN(N42)-1))),
                     IF(RIGHT(N42, 1) = "W",Business_Day($B$3 + 7 * INT(LEFT(N42, LEN(N42)-1)), "modified_following"),
                     IF(RIGHT(N42, 1) = "M",Business_Day(EDATE($B$3,  INT(LEFT(N42, LEN(N42)-1))), "modified_following"),
                     IF(RIGHT(N42, 1) = "Y",Business_Day(EDATE($B$3,  12 * INT(LEFT(N42, LEN(N42)-1))), "modified_following"),IF(RIGHT(N42, 1) = "Q",Business_Day(EDATE($B$3,  3*INT(LEFT(N42, LEN(N42)-1))), "modified_following"),
                    Business_Day(EDATE($B$3,  12 * INT(LEFT(N42, FIND("Y", N42)-1)) + INT(RIGHT(N42, LEN(N42) - FIND("Y", N42)))), "modified_following") ))))), "")</f>
        <v>44377</v>
      </c>
      <c r="P42" s="50" t="s">
        <v>2415</v>
      </c>
      <c r="Q42" s="50" t="s">
        <v>2416</v>
      </c>
      <c r="R42" s="46">
        <f>_xll.BDH(P42,$B$4,$B$3,$B$3)</f>
        <v>0.47826000000000002</v>
      </c>
      <c r="S42" s="46">
        <f>_xll.BDH(Q42,$B$4,$B$3,$B$3)</f>
        <v>0.97875199999999996</v>
      </c>
      <c r="T42" s="52">
        <f>DF_ZC2(Date!$E$3,O42,S42,"Taux actuariels","actual/actual")</f>
        <v>4.7855475846561024E-3</v>
      </c>
      <c r="V42" s="46"/>
      <c r="W42" s="46"/>
      <c r="X42" s="46"/>
      <c r="Y42" s="47"/>
      <c r="Z42" s="47"/>
      <c r="AA42" s="47"/>
      <c r="AB42" s="48"/>
      <c r="AC42" s="48"/>
      <c r="AD42" s="46"/>
      <c r="AE42" s="49" t="s">
        <v>600</v>
      </c>
      <c r="AF42" s="47"/>
      <c r="AG42" s="52" t="s">
        <v>600</v>
      </c>
      <c r="AI42" s="50" t="s">
        <v>721</v>
      </c>
      <c r="AJ42" s="51">
        <f>IFERROR(IF(RIGHT(AI42, 1) = "D", WORKDAY($B$3, INT(LEFT(AI42, LEN(AI42)-1))),
                     IF(RIGHT(AI42, 1) = "W",Business_Day($B$3 + 7 * INT(LEFT(AI42, LEN(AI42)-1)), "modified_following"),
                     IF(RIGHT(AI42, 1) = "M",Business_Day(EDATE($B$3,  INT(LEFT(AI42, LEN(AI42)-1))), "modified_following"),
                     IF(RIGHT(AI42, 1) = "Y",Business_Day(EDATE($B$3,  12 * INT(LEFT(AI42, LEN(AI42)-1))), "modified_following"),IF(RIGHT(AI42, 1) = "Q",Business_Day(EDATE($B$3,  3*INT(LEFT(AI42, LEN(AI42)-1))), "modified_following"),
                    Business_Day(EDATE($B$3,  12 * INT(LEFT(AI42, FIND("Y", AI42)-1)) + INT(RIGHT(AI42, LEN(AI42) - FIND("Y", AI42)))), "modified_following") ))))), "")</f>
        <v>44377</v>
      </c>
      <c r="AK42" s="50" t="s">
        <v>2417</v>
      </c>
      <c r="AL42" s="50" t="s">
        <v>2418</v>
      </c>
      <c r="AM42" s="46">
        <f>_xll.BDH(AK42,$B$4,$B$3,$B$3)</f>
        <v>0.6159</v>
      </c>
      <c r="AN42" s="46">
        <f>_xll.BDH(AL42,$B$4,$B$3,$B$3)</f>
        <v>0.97267800000000004</v>
      </c>
      <c r="AO42" s="52">
        <f>DF_ZC2(Date!$E$3,AJ42,AN42,"Taux actuariels","actual/actual")</f>
        <v>6.17693563419075E-3</v>
      </c>
      <c r="AQ42" s="46"/>
      <c r="AR42" s="46"/>
      <c r="AS42" s="46"/>
      <c r="AT42" s="47"/>
      <c r="AU42" s="47"/>
      <c r="AV42" s="47"/>
      <c r="AW42" s="48"/>
      <c r="AX42" s="48"/>
      <c r="AY42" s="46"/>
      <c r="AZ42" s="49"/>
      <c r="BA42" s="49"/>
      <c r="BD42" s="50" t="s">
        <v>721</v>
      </c>
      <c r="BE42" s="51">
        <f>IFERROR(IF(RIGHT(BD42, 1) = "D", WORKDAY($B$3, INT(LEFT(BD42, LEN(BD42)-1))),
                     IF(RIGHT(BD42, 1) = "W",Business_Day($B$3 + 7 * INT(LEFT(BD42, LEN(BD42)-1)), "modified_following"),
                     IF(RIGHT(BD42, 1) = "M",Business_Day(EDATE($B$3,  INT(LEFT(BD42, LEN(BD42)-1))), "modified_following"),
                     IF(RIGHT(BD42, 1) = "Y",Business_Day(EDATE($B$3,  12 * INT(LEFT(BD42, LEN(BD42)-1))), "modified_following"),IF(RIGHT(BD42, 1) = "Q",Business_Day(EDATE($B$3,  3*INT(LEFT(BD42, LEN(BD42)-1))), "modified_following"),
                    Business_Day(EDATE($B$3,  12 * INT(LEFT(BD42, FIND("Y", BD42)-1)) + INT(RIGHT(BD42, LEN(BD42) - FIND("Y", BD42)))), "modified_following") ))))), "")</f>
        <v>44377</v>
      </c>
      <c r="BF42" s="50" t="s">
        <v>2419</v>
      </c>
      <c r="BG42" s="50" t="s">
        <v>2420</v>
      </c>
      <c r="BH42" s="46">
        <f>_xll.BDH(BF42,$B$4,$B$3,$B$3)</f>
        <v>0.70101000000000002</v>
      </c>
      <c r="BI42" s="46">
        <f>_xll.BDH(BG42,$B$4,$B$3,$B$3)</f>
        <v>0.96896499999999997</v>
      </c>
      <c r="BJ42" s="52">
        <f>DF_ZC2(Date!$E$3,BE42,BI42,"Taux actuariels","actual/actual")</f>
        <v>7.032723715111322E-3</v>
      </c>
      <c r="BL42" s="46"/>
      <c r="BM42" s="46"/>
      <c r="BN42" s="46"/>
      <c r="BO42" s="47"/>
      <c r="BP42" s="47"/>
      <c r="BQ42" s="47"/>
      <c r="BR42" s="48"/>
      <c r="BS42" s="48"/>
      <c r="BT42" s="46"/>
      <c r="BU42" s="49"/>
      <c r="BV42" s="52">
        <f t="shared" si="12"/>
        <v>0</v>
      </c>
      <c r="BX42" s="50" t="s">
        <v>721</v>
      </c>
      <c r="BY42" s="51">
        <f>IFERROR(IF(RIGHT(BX42, 1) = "D", WORKDAY($B$3, INT(LEFT(BX42, LEN(BX42)-1))),
                     IF(RIGHT(BX42, 1) = "W",Business_Day($B$3 + 7 * INT(LEFT(BX42, LEN(BX42)-1)), "modified_following"),
                     IF(RIGHT(BX42, 1) = "M",Business_Day(EDATE($B$3,  INT(LEFT(BX42, LEN(BX42)-1))), "modified_following"),
                     IF(RIGHT(BX42, 1) = "Y",Business_Day(EDATE($B$3,  12 * INT(LEFT(BX42, LEN(BX42)-1))), "modified_following"),IF(RIGHT(BX42, 1) = "Q",Business_Day(EDATE($B$3,  3*INT(LEFT(BX42, LEN(BX42)-1))), "modified_following"),
                    Business_Day(EDATE($B$3,  12 * INT(LEFT(BX42, FIND("Y", BX42)-1)) + INT(RIGHT(BX42, LEN(BX42) - FIND("Y", BX42)))), "modified_following") ))))), "")</f>
        <v>44377</v>
      </c>
      <c r="BZ42" s="50" t="s">
        <v>2421</v>
      </c>
      <c r="CA42" s="50" t="s">
        <v>2422</v>
      </c>
      <c r="CB42" s="46">
        <f>_xll.BDH(BZ42,$B$4,$B$3,$B$3)</f>
        <v>0.82399</v>
      </c>
      <c r="CC42" s="46">
        <f>_xll.BDH(CA42,$B$4,$B$3,$B$3)</f>
        <v>0.96366200000000002</v>
      </c>
      <c r="CD42" s="52">
        <f>DF_ZC2(Date!$E$3,BY42,CC42,"Taux actuariels","actual/actual")</f>
        <v>8.2619570700122047E-3</v>
      </c>
      <c r="CF42" s="46"/>
      <c r="CG42" s="46"/>
      <c r="CH42" s="46"/>
      <c r="CI42" s="47"/>
      <c r="CJ42" s="47"/>
      <c r="CK42" s="47"/>
      <c r="CL42" s="48"/>
      <c r="CM42" s="48"/>
      <c r="CN42" s="46"/>
      <c r="CO42" s="49" t="s">
        <v>600</v>
      </c>
      <c r="CP42" s="52" t="s">
        <v>600</v>
      </c>
      <c r="CR42" s="50" t="s">
        <v>721</v>
      </c>
      <c r="CS42" s="51">
        <f>IFERROR(IF(RIGHT(CR42, 1) = "D", WORKDAY($B$3, INT(LEFT(CR42, LEN(CR42)-1))),
                     IF(RIGHT(CR42, 1) = "W",Business_Day($B$3 + 7 * INT(LEFT(CR42, LEN(CR42)-1)), "modified_following"),
                     IF(RIGHT(CR42, 1) = "M",Business_Day(EDATE($B$3,  INT(LEFT(CR42, LEN(CR42)-1))), "modified_following"),
                     IF(RIGHT(CR42, 1) = "Y",Business_Day(EDATE($B$3,  12 * INT(LEFT(CR42, LEN(CR42)-1))), "modified_following"),IF(RIGHT(CR42, 1) = "Q",Business_Day(EDATE($B$3,  3*INT(LEFT(CR42, LEN(CR42)-1))), "modified_following"),
                    Business_Day(EDATE($B$3,  12 * INT(LEFT(CR42, FIND("Y", CR42)-1)) + INT(RIGHT(CR42, LEN(CR42) - FIND("Y", CR42)))), "modified_following") ))))), "")</f>
        <v>44377</v>
      </c>
      <c r="CT42" s="50" t="s">
        <v>2423</v>
      </c>
      <c r="CU42" s="50" t="s">
        <v>2424</v>
      </c>
      <c r="CV42" s="46">
        <f>_xll.BDH(CT42,$B$4,$B$3,$B$3)</f>
        <v>0.99482000000000004</v>
      </c>
      <c r="CW42" s="46">
        <f>_xll.BDH(CU42,$B$4,$B$3,$B$3)</f>
        <v>0.956314</v>
      </c>
      <c r="CX42" s="52">
        <f>DF_ZC2(Date!$E$3,CS42,CW42,"Taux actuariels","actual/actual")</f>
        <v>9.978954027504372E-3</v>
      </c>
      <c r="CZ42" s="58" t="e">
        <f ca="1"/>
        <v>#N/A</v>
      </c>
      <c r="DA42" t="e">
        <f ca="1"/>
        <v>#N/A</v>
      </c>
      <c r="DC42" s="58" t="e">
        <v>#N/A</v>
      </c>
      <c r="DD42" t="e">
        <v>#N/A</v>
      </c>
      <c r="DF42" s="58" t="e">
        <v>#N/A</v>
      </c>
      <c r="DG42" t="e">
        <v>#N/A</v>
      </c>
      <c r="DI42" s="58" t="e">
        <v>#N/A</v>
      </c>
      <c r="DJ42" t="e">
        <v>#N/A</v>
      </c>
      <c r="DN42" s="58" t="e">
        <f ca="1"/>
        <v>#N/A</v>
      </c>
      <c r="DO42" s="120" t="e">
        <f ca="1"/>
        <v>#N/A</v>
      </c>
      <c r="DQ42" s="58" t="e">
        <v>#N/A</v>
      </c>
      <c r="DR42" t="e">
        <v>#N/A</v>
      </c>
      <c r="DT42" s="58" t="e">
        <v>#N/A</v>
      </c>
      <c r="DU42" t="e">
        <v>#N/A</v>
      </c>
      <c r="DW42" s="58" t="e">
        <v>#N/A</v>
      </c>
      <c r="DX42" t="e">
        <v>#N/A</v>
      </c>
      <c r="DZ42" s="58" t="e">
        <f ca="1"/>
        <v>#N/A</v>
      </c>
      <c r="EA42" t="e">
        <f ca="1"/>
        <v>#N/A</v>
      </c>
      <c r="EC42" s="58" t="e">
        <v>#N/A</v>
      </c>
      <c r="ED42" t="e">
        <v>#N/A</v>
      </c>
      <c r="EV42" s="51">
        <v>48212</v>
      </c>
      <c r="EW42" s="52">
        <v>9.5465464833308245E-3</v>
      </c>
      <c r="EX42">
        <f>interpol_lin_excel($O$13:$O$104,$T$13:$T$104,EV42)</f>
        <v>1.220436649255241E-2</v>
      </c>
      <c r="EY42" s="51" t="e">
        <f ca="1"/>
        <v>#N/A</v>
      </c>
      <c r="EZ42" s="52" t="e">
        <f ca="1"/>
        <v>#N/A</v>
      </c>
      <c r="FB42" s="51" t="e">
        <v>#N/A</v>
      </c>
      <c r="FC42" s="52" t="e">
        <v>#N/A</v>
      </c>
      <c r="FE42" t="e">
        <v>#N/A</v>
      </c>
      <c r="FF42" t="e">
        <v>#N/A</v>
      </c>
      <c r="FH42" t="e">
        <v>#N/A</v>
      </c>
      <c r="FI42" t="e">
        <v>#N/A</v>
      </c>
      <c r="FX42" s="51">
        <v>48212</v>
      </c>
      <c r="FY42" s="52">
        <v>1.5723859702516343E-2</v>
      </c>
      <c r="FZ42">
        <f>interpol_lin_excel($O$13:$O$104,$T$13:$T$104,FX42)</f>
        <v>1.220436649255241E-2</v>
      </c>
      <c r="GA42" s="51" t="e">
        <f ca="1"/>
        <v>#N/A</v>
      </c>
      <c r="GB42" s="52" t="e">
        <f ca="1"/>
        <v>#N/A</v>
      </c>
      <c r="GD42" s="51" t="e">
        <v>#N/A</v>
      </c>
      <c r="GE42" s="52" t="e">
        <v>#N/A</v>
      </c>
      <c r="GG42" t="e">
        <v>#N/A</v>
      </c>
      <c r="GH42" t="e">
        <v>#N/A</v>
      </c>
      <c r="GJ42" t="e">
        <v>#N/A</v>
      </c>
      <c r="GK42" t="e">
        <v>#N/A</v>
      </c>
      <c r="GZ42" s="51">
        <v>48212</v>
      </c>
      <c r="HA42" s="52">
        <v>1.2967113351719744E-2</v>
      </c>
      <c r="HC42" t="e">
        <f ca="1"/>
        <v>#N/A</v>
      </c>
      <c r="HD42" t="e">
        <f ca="1"/>
        <v>#N/A</v>
      </c>
      <c r="HF42" t="e">
        <v>#N/A</v>
      </c>
      <c r="HG42" t="e">
        <v>#N/A</v>
      </c>
      <c r="HI42" t="e">
        <v>#N/A</v>
      </c>
      <c r="HJ42" t="e">
        <v>#N/A</v>
      </c>
      <c r="HL42" t="e">
        <v>#N/A</v>
      </c>
      <c r="HM42" t="e">
        <v>#N/A</v>
      </c>
      <c r="IB42" s="51">
        <v>48212</v>
      </c>
      <c r="IC42" s="52">
        <v>1.7521751773234031E-2</v>
      </c>
      <c r="IE42" t="e">
        <f ca="1"/>
        <v>#N/A</v>
      </c>
      <c r="IF42" t="e">
        <f ca="1"/>
        <v>#N/A</v>
      </c>
      <c r="IH42" t="e">
        <v>#N/A</v>
      </c>
      <c r="II42" t="e">
        <v>#N/A</v>
      </c>
      <c r="IK42" t="e">
        <v>#N/A</v>
      </c>
      <c r="IL42" t="e">
        <v>#N/A</v>
      </c>
    </row>
    <row r="43" spans="3:249" x14ac:dyDescent="0.25">
      <c r="C43" s="46" t="s">
        <v>708</v>
      </c>
      <c r="D43" s="46" t="s">
        <v>121</v>
      </c>
      <c r="E43" s="46" t="s">
        <v>2425</v>
      </c>
      <c r="F43" s="47" t="s">
        <v>2426</v>
      </c>
      <c r="G43" s="47">
        <v>42734</v>
      </c>
      <c r="H43" s="47">
        <v>57343</v>
      </c>
      <c r="I43" s="48">
        <v>1.2129000000000001</v>
      </c>
      <c r="J43" s="48">
        <v>1.2291000000000001</v>
      </c>
      <c r="K43" s="46" t="s">
        <v>124</v>
      </c>
      <c r="L43" s="49">
        <f t="shared" si="0"/>
        <v>1.221E-2</v>
      </c>
      <c r="N43" s="50" t="s">
        <v>739</v>
      </c>
      <c r="O43" s="51">
        <f>IFERROR(IF(RIGHT(N43, 1) = "D", WORKDAY($B$3, INT(LEFT(N43, LEN(N43)-1))),
                     IF(RIGHT(N43, 1) = "W",Business_Day($B$3 + 7 * INT(LEFT(N43, LEN(N43)-1)), "modified_following"),
                     IF(RIGHT(N43, 1) = "M",Business_Day(EDATE($B$3,  INT(LEFT(N43, LEN(N43)-1))), "modified_following"),
                     IF(RIGHT(N43, 1) = "Y",Business_Day(EDATE($B$3,  12 * INT(LEFT(N43, LEN(N43)-1))), "modified_following"),IF(RIGHT(N43, 1) = "Q",Business_Day(EDATE($B$3,  3*INT(LEFT(N43, LEN(N43)-1))), "modified_following"),
                    Business_Day(EDATE($B$3,  12 * INT(LEFT(N43, FIND("Y", N43)-1)) + INT(RIGHT(N43, LEN(N43) - FIND("Y", N43)))), "modified_following") ))))), "")</f>
        <v>44469</v>
      </c>
      <c r="P43" s="50" t="s">
        <v>2427</v>
      </c>
      <c r="Q43" s="50" t="s">
        <v>2428</v>
      </c>
      <c r="R43" s="46">
        <f>_xll.BDH(P43,$B$4,$B$3,$B$3)</f>
        <v>0.50287999999999999</v>
      </c>
      <c r="S43" s="46">
        <f>_xll.BDH(Q43,$B$4,$B$3,$B$3)</f>
        <v>0.97643800000000003</v>
      </c>
      <c r="T43" s="52">
        <f>DF_ZC2(Date!$E$3,O43,S43,"Taux actuariels","actual/actual")</f>
        <v>5.03170306178502E-3</v>
      </c>
      <c r="V43" s="46"/>
      <c r="W43" s="46"/>
      <c r="X43" s="46"/>
      <c r="Y43" s="47"/>
      <c r="Z43" s="47"/>
      <c r="AA43" s="47"/>
      <c r="AB43" s="48"/>
      <c r="AC43" s="48"/>
      <c r="AD43" s="46"/>
      <c r="AE43" s="49" t="s">
        <v>600</v>
      </c>
      <c r="AF43" s="47"/>
      <c r="AG43" s="52" t="s">
        <v>600</v>
      </c>
      <c r="AI43" s="50" t="s">
        <v>739</v>
      </c>
      <c r="AJ43" s="51">
        <f>IFERROR(IF(RIGHT(AI43, 1) = "D", WORKDAY($B$3, INT(LEFT(AI43, LEN(AI43)-1))),
                     IF(RIGHT(AI43, 1) = "W",Business_Day($B$3 + 7 * INT(LEFT(AI43, LEN(AI43)-1)), "modified_following"),
                     IF(RIGHT(AI43, 1) = "M",Business_Day(EDATE($B$3,  INT(LEFT(AI43, LEN(AI43)-1))), "modified_following"),
                     IF(RIGHT(AI43, 1) = "Y",Business_Day(EDATE($B$3,  12 * INT(LEFT(AI43, LEN(AI43)-1))), "modified_following"),IF(RIGHT(AI43, 1) = "Q",Business_Day(EDATE($B$3,  3*INT(LEFT(AI43, LEN(AI43)-1))), "modified_following"),
                    Business_Day(EDATE($B$3,  12 * INT(LEFT(AI43, FIND("Y", AI43)-1)) + INT(RIGHT(AI43, LEN(AI43) - FIND("Y", AI43)))), "modified_following") ))))), "")</f>
        <v>44469</v>
      </c>
      <c r="AK43" s="50" t="s">
        <v>2429</v>
      </c>
      <c r="AL43" s="50" t="s">
        <v>2430</v>
      </c>
      <c r="AM43" s="46">
        <f>_xll.BDH(AK43,$B$4,$B$3,$B$3)</f>
        <v>0.64048000000000005</v>
      </c>
      <c r="AN43" s="46">
        <f>_xll.BDH(AL43,$B$4,$B$3,$B$3)</f>
        <v>0.97003799999999996</v>
      </c>
      <c r="AO43" s="52">
        <f>DF_ZC2(Date!$E$3,AJ43,AN43,"Taux actuariels","actual/actual")</f>
        <v>6.4238593675021161E-3</v>
      </c>
      <c r="AQ43" s="46"/>
      <c r="AR43" s="46"/>
      <c r="AS43" s="46"/>
      <c r="AT43" s="47"/>
      <c r="AU43" s="47"/>
      <c r="AV43" s="47"/>
      <c r="AW43" s="48"/>
      <c r="AX43" s="48"/>
      <c r="AY43" s="46"/>
      <c r="AZ43" s="49"/>
      <c r="BA43" s="49"/>
      <c r="BD43" s="50" t="s">
        <v>739</v>
      </c>
      <c r="BE43" s="51">
        <f>IFERROR(IF(RIGHT(BD43, 1) = "D", WORKDAY($B$3, INT(LEFT(BD43, LEN(BD43)-1))),
                     IF(RIGHT(BD43, 1) = "W",Business_Day($B$3 + 7 * INT(LEFT(BD43, LEN(BD43)-1)), "modified_following"),
                     IF(RIGHT(BD43, 1) = "M",Business_Day(EDATE($B$3,  INT(LEFT(BD43, LEN(BD43)-1))), "modified_following"),
                     IF(RIGHT(BD43, 1) = "Y",Business_Day(EDATE($B$3,  12 * INT(LEFT(BD43, LEN(BD43)-1))), "modified_following"),IF(RIGHT(BD43, 1) = "Q",Business_Day(EDATE($B$3,  3*INT(LEFT(BD43, LEN(BD43)-1))), "modified_following"),
                    Business_Day(EDATE($B$3,  12 * INT(LEFT(BD43, FIND("Y", BD43)-1)) + INT(RIGHT(BD43, LEN(BD43) - FIND("Y", BD43)))), "modified_following") ))))), "")</f>
        <v>44469</v>
      </c>
      <c r="BF43" s="50" t="s">
        <v>2431</v>
      </c>
      <c r="BG43" s="50" t="s">
        <v>2432</v>
      </c>
      <c r="BH43" s="46">
        <f>_xll.BDH(BF43,$B$4,$B$3,$B$3)</f>
        <v>0.72575000000000001</v>
      </c>
      <c r="BI43" s="46">
        <f>_xll.BDH(BG43,$B$4,$B$3,$B$3)</f>
        <v>0.96612100000000001</v>
      </c>
      <c r="BJ43" s="52">
        <f>DF_ZC2(Date!$E$3,BE43,BI43,"Taux actuariels","actual/actual")</f>
        <v>7.2813989245945621E-3</v>
      </c>
      <c r="BL43" s="46"/>
      <c r="BM43" s="46"/>
      <c r="BN43" s="46"/>
      <c r="BO43" s="47"/>
      <c r="BP43" s="47"/>
      <c r="BQ43" s="47"/>
      <c r="BR43" s="48"/>
      <c r="BS43" s="48"/>
      <c r="BT43" s="46"/>
      <c r="BU43" s="49"/>
      <c r="BV43" s="52">
        <f t="shared" si="12"/>
        <v>0</v>
      </c>
      <c r="BX43" s="50" t="s">
        <v>739</v>
      </c>
      <c r="BY43" s="51">
        <f>IFERROR(IF(RIGHT(BX43, 1) = "D", WORKDAY($B$3, INT(LEFT(BX43, LEN(BX43)-1))),
                     IF(RIGHT(BX43, 1) = "W",Business_Day($B$3 + 7 * INT(LEFT(BX43, LEN(BX43)-1)), "modified_following"),
                     IF(RIGHT(BX43, 1) = "M",Business_Day(EDATE($B$3,  INT(LEFT(BX43, LEN(BX43)-1))), "modified_following"),
                     IF(RIGHT(BX43, 1) = "Y",Business_Day(EDATE($B$3,  12 * INT(LEFT(BX43, LEN(BX43)-1))), "modified_following"),IF(RIGHT(BX43, 1) = "Q",Business_Day(EDATE($B$3,  3*INT(LEFT(BX43, LEN(BX43)-1))), "modified_following"),
                    Business_Day(EDATE($B$3,  12 * INT(LEFT(BX43, FIND("Y", BX43)-1)) + INT(RIGHT(BX43, LEN(BX43) - FIND("Y", BX43)))), "modified_following") ))))), "")</f>
        <v>44469</v>
      </c>
      <c r="BZ43" s="50" t="s">
        <v>2433</v>
      </c>
      <c r="CA43" s="50" t="s">
        <v>2434</v>
      </c>
      <c r="CB43" s="46">
        <f>_xll.BDH(BZ43,$B$4,$B$3,$B$3)</f>
        <v>0.84672000000000003</v>
      </c>
      <c r="CC43" s="46">
        <f>_xll.BDH(CA43,$B$4,$B$3,$B$3)</f>
        <v>0.96063299999999996</v>
      </c>
      <c r="CD43" s="52">
        <f>DF_ZC2(Date!$E$3,BY43,CC43,"Taux actuariels","actual/actual")</f>
        <v>8.4899788327046366E-3</v>
      </c>
      <c r="CF43" s="46"/>
      <c r="CG43" s="46"/>
      <c r="CH43" s="46"/>
      <c r="CI43" s="47"/>
      <c r="CJ43" s="47"/>
      <c r="CK43" s="47"/>
      <c r="CL43" s="48"/>
      <c r="CM43" s="48"/>
      <c r="CN43" s="46"/>
      <c r="CO43" s="49" t="s">
        <v>600</v>
      </c>
      <c r="CP43" s="52" t="s">
        <v>600</v>
      </c>
      <c r="CR43" s="50" t="s">
        <v>739</v>
      </c>
      <c r="CS43" s="51">
        <f>IFERROR(IF(RIGHT(CR43, 1) = "D", WORKDAY($B$3, INT(LEFT(CR43, LEN(CR43)-1))),
                     IF(RIGHT(CR43, 1) = "W",Business_Day($B$3 + 7 * INT(LEFT(CR43, LEN(CR43)-1)), "modified_following"),
                     IF(RIGHT(CR43, 1) = "M",Business_Day(EDATE($B$3,  INT(LEFT(CR43, LEN(CR43)-1))), "modified_following"),
                     IF(RIGHT(CR43, 1) = "Y",Business_Day(EDATE($B$3,  12 * INT(LEFT(CR43, LEN(CR43)-1))), "modified_following"),IF(RIGHT(CR43, 1) = "Q",Business_Day(EDATE($B$3,  3*INT(LEFT(CR43, LEN(CR43)-1))), "modified_following"),
                    Business_Day(EDATE($B$3,  12 * INT(LEFT(CR43, FIND("Y", CR43)-1)) + INT(RIGHT(CR43, LEN(CR43) - FIND("Y", CR43)))), "modified_following") ))))), "")</f>
        <v>44469</v>
      </c>
      <c r="CT43" s="50" t="s">
        <v>2435</v>
      </c>
      <c r="CU43" s="50" t="s">
        <v>2436</v>
      </c>
      <c r="CV43" s="46">
        <f>_xll.BDH(CT43,$B$4,$B$3,$B$3)</f>
        <v>1.0144</v>
      </c>
      <c r="CW43" s="46">
        <f>_xll.BDH(CU43,$B$4,$B$3,$B$3)</f>
        <v>0.95304199999999994</v>
      </c>
      <c r="CX43" s="52">
        <f>DF_ZC2(Date!$E$3,CS43,CW43,"Taux actuariels","actual/actual")</f>
        <v>1.0175532124578224E-2</v>
      </c>
      <c r="CZ43" s="58" t="e">
        <f ca="1"/>
        <v>#N/A</v>
      </c>
      <c r="DA43" t="e">
        <f ca="1"/>
        <v>#N/A</v>
      </c>
      <c r="DC43" s="58" t="e">
        <v>#N/A</v>
      </c>
      <c r="DD43" t="e">
        <v>#N/A</v>
      </c>
      <c r="DF43" s="58" t="e">
        <v>#N/A</v>
      </c>
      <c r="DG43" t="e">
        <v>#N/A</v>
      </c>
      <c r="DI43" s="58" t="e">
        <v>#N/A</v>
      </c>
      <c r="DJ43" t="e">
        <v>#N/A</v>
      </c>
      <c r="DN43" s="58" t="e">
        <f ca="1"/>
        <v>#N/A</v>
      </c>
      <c r="DO43" s="120" t="e">
        <f ca="1"/>
        <v>#N/A</v>
      </c>
      <c r="DQ43" s="58" t="e">
        <v>#N/A</v>
      </c>
      <c r="DR43" t="e">
        <v>#N/A</v>
      </c>
      <c r="DT43" s="58" t="e">
        <v>#N/A</v>
      </c>
      <c r="DU43" t="e">
        <v>#N/A</v>
      </c>
      <c r="DW43" s="58" t="e">
        <v>#N/A</v>
      </c>
      <c r="DX43" t="e">
        <v>#N/A</v>
      </c>
      <c r="DZ43" s="58" t="e">
        <f ca="1"/>
        <v>#N/A</v>
      </c>
      <c r="EA43" t="e">
        <f ca="1"/>
        <v>#N/A</v>
      </c>
      <c r="EC43" s="58" t="e">
        <v>#N/A</v>
      </c>
      <c r="ED43" t="e">
        <v>#N/A</v>
      </c>
      <c r="EV43" s="51">
        <v>50039</v>
      </c>
      <c r="EW43" s="52">
        <v>1.0061783297404408E-2</v>
      </c>
      <c r="EX43">
        <f>interpol_lin_excel($O$13:$O$104,$T$13:$T$104,EV43)</f>
        <v>1.3085825583869504E-2</v>
      </c>
      <c r="EY43" t="e">
        <f ca="1"/>
        <v>#N/A</v>
      </c>
      <c r="EZ43" t="e">
        <f ca="1"/>
        <v>#N/A</v>
      </c>
      <c r="FB43" s="51" t="e">
        <v>#N/A</v>
      </c>
      <c r="FC43" s="52" t="e">
        <v>#N/A</v>
      </c>
      <c r="FE43" t="e">
        <v>#N/A</v>
      </c>
      <c r="FF43" t="e">
        <v>#N/A</v>
      </c>
      <c r="FH43" t="e">
        <v>#N/A</v>
      </c>
      <c r="FI43" t="e">
        <v>#N/A</v>
      </c>
      <c r="FX43" s="51">
        <v>50039</v>
      </c>
      <c r="FY43" s="52">
        <v>1.5627889280346575E-2</v>
      </c>
      <c r="FZ43">
        <f>interpol_lin_excel($O$13:$O$104,$T$13:$T$104,FX43)</f>
        <v>1.3085825583869504E-2</v>
      </c>
      <c r="GA43" t="e">
        <f ca="1"/>
        <v>#N/A</v>
      </c>
      <c r="GB43" t="e">
        <f ca="1"/>
        <v>#N/A</v>
      </c>
      <c r="GD43" s="51" t="e">
        <v>#N/A</v>
      </c>
      <c r="GE43" s="52" t="e">
        <v>#N/A</v>
      </c>
      <c r="GG43" t="e">
        <v>#N/A</v>
      </c>
      <c r="GH43" t="e">
        <v>#N/A</v>
      </c>
      <c r="GJ43" t="e">
        <v>#N/A</v>
      </c>
      <c r="GK43" t="e">
        <v>#N/A</v>
      </c>
      <c r="GZ43" s="51">
        <v>50039</v>
      </c>
      <c r="HA43" s="52">
        <v>1.3439690934277018E-2</v>
      </c>
      <c r="HC43" t="e">
        <f ca="1"/>
        <v>#N/A</v>
      </c>
      <c r="HD43" t="e">
        <f ca="1"/>
        <v>#N/A</v>
      </c>
      <c r="HF43" t="e">
        <v>#N/A</v>
      </c>
      <c r="HG43" t="e">
        <v>#N/A</v>
      </c>
      <c r="HI43" t="e">
        <v>#N/A</v>
      </c>
      <c r="HJ43" t="e">
        <v>#N/A</v>
      </c>
      <c r="HL43" t="e">
        <v>#N/A</v>
      </c>
      <c r="HM43" t="e">
        <v>#N/A</v>
      </c>
      <c r="IB43" s="51">
        <v>50039</v>
      </c>
      <c r="IC43" s="52">
        <v>1.7180747201964938E-2</v>
      </c>
      <c r="IE43" t="e">
        <f ca="1"/>
        <v>#N/A</v>
      </c>
      <c r="IF43" t="e">
        <f ca="1"/>
        <v>#N/A</v>
      </c>
      <c r="IH43" t="e">
        <v>#N/A</v>
      </c>
      <c r="II43" t="e">
        <v>#N/A</v>
      </c>
      <c r="IK43" t="e">
        <v>#N/A</v>
      </c>
      <c r="IL43" t="e">
        <v>#N/A</v>
      </c>
    </row>
    <row r="44" spans="3:249" x14ac:dyDescent="0.25">
      <c r="C44" s="46" t="s">
        <v>726</v>
      </c>
      <c r="D44" s="46" t="s">
        <v>121</v>
      </c>
      <c r="E44" s="46" t="s">
        <v>2437</v>
      </c>
      <c r="F44" s="47" t="s">
        <v>2438</v>
      </c>
      <c r="G44" s="47">
        <v>42734</v>
      </c>
      <c r="H44" s="47">
        <v>60996</v>
      </c>
      <c r="I44" s="48">
        <v>1.1646099999999999</v>
      </c>
      <c r="J44" s="48">
        <v>1.18059</v>
      </c>
      <c r="K44" s="46" t="s">
        <v>124</v>
      </c>
      <c r="L44" s="49">
        <f t="shared" si="0"/>
        <v>1.1726E-2</v>
      </c>
      <c r="N44" s="50" t="s">
        <v>755</v>
      </c>
      <c r="O44" s="51">
        <f>IFERROR(IF(RIGHT(N44, 1) = "D", WORKDAY($B$3, INT(LEFT(N44, LEN(N44)-1))),
                     IF(RIGHT(N44, 1) = "W",Business_Day($B$3 + 7 * INT(LEFT(N44, LEN(N44)-1)), "modified_following"),
                     IF(RIGHT(N44, 1) = "M",Business_Day(EDATE($B$3,  INT(LEFT(N44, LEN(N44)-1))), "modified_following"),
                     IF(RIGHT(N44, 1) = "Y",Business_Day(EDATE($B$3,  12 * INT(LEFT(N44, LEN(N44)-1))), "modified_following"),IF(RIGHT(N44, 1) = "Q",Business_Day(EDATE($B$3,  3*INT(LEFT(N44, LEN(N44)-1))), "modified_following"),
                    Business_Day(EDATE($B$3,  12 * INT(LEFT(N44, FIND("Y", N44)-1)) + INT(RIGHT(N44, LEN(N44) - FIND("Y", N44)))), "modified_following") ))))), "")</f>
        <v>44560</v>
      </c>
      <c r="P44" s="50" t="s">
        <v>2439</v>
      </c>
      <c r="Q44" s="50" t="s">
        <v>2440</v>
      </c>
      <c r="R44" s="46">
        <f>_xll.BDH(P44,$B$4,$B$3,$B$3)</f>
        <v>0.52715000000000001</v>
      </c>
      <c r="S44" s="46">
        <f>_xll.BDH(Q44,$B$4,$B$3,$B$3)</f>
        <v>0.97404100000000005</v>
      </c>
      <c r="T44" s="52">
        <f>DF_ZC2(Date!$E$3,O44,S44,"Taux actuariels","actual/actual")</f>
        <v>5.2742522599693586E-3</v>
      </c>
      <c r="V44" s="46"/>
      <c r="W44" s="46"/>
      <c r="X44" s="46"/>
      <c r="Y44" s="47"/>
      <c r="Z44" s="47"/>
      <c r="AA44" s="47"/>
      <c r="AB44" s="48"/>
      <c r="AC44" s="48"/>
      <c r="AD44" s="46"/>
      <c r="AE44" s="49" t="s">
        <v>600</v>
      </c>
      <c r="AF44" s="47"/>
      <c r="AG44" s="52" t="s">
        <v>600</v>
      </c>
      <c r="AI44" s="50" t="s">
        <v>755</v>
      </c>
      <c r="AJ44" s="51">
        <f>IFERROR(IF(RIGHT(AI44, 1) = "D", WORKDAY($B$3, INT(LEFT(AI44, LEN(AI44)-1))),
                     IF(RIGHT(AI44, 1) = "W",Business_Day($B$3 + 7 * INT(LEFT(AI44, LEN(AI44)-1)), "modified_following"),
                     IF(RIGHT(AI44, 1) = "M",Business_Day(EDATE($B$3,  INT(LEFT(AI44, LEN(AI44)-1))), "modified_following"),
                     IF(RIGHT(AI44, 1) = "Y",Business_Day(EDATE($B$3,  12 * INT(LEFT(AI44, LEN(AI44)-1))), "modified_following"),IF(RIGHT(AI44, 1) = "Q",Business_Day(EDATE($B$3,  3*INT(LEFT(AI44, LEN(AI44)-1))), "modified_following"),
                    Business_Day(EDATE($B$3,  12 * INT(LEFT(AI44, FIND("Y", AI44)-1)) + INT(RIGHT(AI44, LEN(AI44) - FIND("Y", AI44)))), "modified_following") ))))), "")</f>
        <v>44560</v>
      </c>
      <c r="AK44" s="50" t="s">
        <v>2441</v>
      </c>
      <c r="AL44" s="50" t="s">
        <v>2442</v>
      </c>
      <c r="AM44" s="46">
        <f>_xll.BDH(AK44,$B$4,$B$3,$B$3)</f>
        <v>0.66469</v>
      </c>
      <c r="AN44" s="46">
        <f>_xll.BDH(AL44,$B$4,$B$3,$B$3)</f>
        <v>0.96732099999999999</v>
      </c>
      <c r="AO44" s="52">
        <f>DF_ZC2(Date!$E$3,AJ44,AN44,"Taux actuariels","actual/actual")</f>
        <v>6.6671236944841894E-3</v>
      </c>
      <c r="AQ44" s="46"/>
      <c r="AR44" s="46"/>
      <c r="AS44" s="46"/>
      <c r="AT44" s="47"/>
      <c r="AU44" s="47"/>
      <c r="AV44" s="47"/>
      <c r="AW44" s="48"/>
      <c r="AX44" s="48"/>
      <c r="AY44" s="46"/>
      <c r="AZ44" s="49"/>
      <c r="BA44" s="49"/>
      <c r="BD44" s="50" t="s">
        <v>755</v>
      </c>
      <c r="BE44" s="51">
        <f>IFERROR(IF(RIGHT(BD44, 1) = "D", WORKDAY($B$3, INT(LEFT(BD44, LEN(BD44)-1))),
                     IF(RIGHT(BD44, 1) = "W",Business_Day($B$3 + 7 * INT(LEFT(BD44, LEN(BD44)-1)), "modified_following"),
                     IF(RIGHT(BD44, 1) = "M",Business_Day(EDATE($B$3,  INT(LEFT(BD44, LEN(BD44)-1))), "modified_following"),
                     IF(RIGHT(BD44, 1) = "Y",Business_Day(EDATE($B$3,  12 * INT(LEFT(BD44, LEN(BD44)-1))), "modified_following"),IF(RIGHT(BD44, 1) = "Q",Business_Day(EDATE($B$3,  3*INT(LEFT(BD44, LEN(BD44)-1))), "modified_following"),
                    Business_Day(EDATE($B$3,  12 * INT(LEFT(BD44, FIND("Y", BD44)-1)) + INT(RIGHT(BD44, LEN(BD44) - FIND("Y", BD44)))), "modified_following") ))))), "")</f>
        <v>44560</v>
      </c>
      <c r="BF44" s="50" t="s">
        <v>2443</v>
      </c>
      <c r="BG44" s="50" t="s">
        <v>2444</v>
      </c>
      <c r="BH44" s="46">
        <f>_xll.BDH(BF44,$B$4,$B$3,$B$3)</f>
        <v>0.75009999999999999</v>
      </c>
      <c r="BI44" s="46">
        <f>_xll.BDH(BG44,$B$4,$B$3,$B$3)</f>
        <v>0.96320399999999995</v>
      </c>
      <c r="BJ44" s="52">
        <f>DF_ZC2(Date!$E$3,BE44,BI44,"Taux actuariels","actual/actual")</f>
        <v>7.5262134101536926E-3</v>
      </c>
      <c r="BL44" s="46"/>
      <c r="BM44" s="46"/>
      <c r="BN44" s="46"/>
      <c r="BO44" s="47"/>
      <c r="BP44" s="47"/>
      <c r="BQ44" s="47"/>
      <c r="BR44" s="48"/>
      <c r="BS44" s="48"/>
      <c r="BT44" s="46"/>
      <c r="BU44" s="49"/>
      <c r="BV44" s="52">
        <f t="shared" si="12"/>
        <v>0</v>
      </c>
      <c r="BX44" s="50" t="s">
        <v>755</v>
      </c>
      <c r="BY44" s="51">
        <f>IFERROR(IF(RIGHT(BX44, 1) = "D", WORKDAY($B$3, INT(LEFT(BX44, LEN(BX44)-1))),
                     IF(RIGHT(BX44, 1) = "W",Business_Day($B$3 + 7 * INT(LEFT(BX44, LEN(BX44)-1)), "modified_following"),
                     IF(RIGHT(BX44, 1) = "M",Business_Day(EDATE($B$3,  INT(LEFT(BX44, LEN(BX44)-1))), "modified_following"),
                     IF(RIGHT(BX44, 1) = "Y",Business_Day(EDATE($B$3,  12 * INT(LEFT(BX44, LEN(BX44)-1))), "modified_following"),IF(RIGHT(BX44, 1) = "Q",Business_Day(EDATE($B$3,  3*INT(LEFT(BX44, LEN(BX44)-1))), "modified_following"),
                    Business_Day(EDATE($B$3,  12 * INT(LEFT(BX44, FIND("Y", BX44)-1)) + INT(RIGHT(BX44, LEN(BX44) - FIND("Y", BX44)))), "modified_following") ))))), "")</f>
        <v>44560</v>
      </c>
      <c r="BZ44" s="50" t="s">
        <v>2445</v>
      </c>
      <c r="CA44" s="50" t="s">
        <v>2446</v>
      </c>
      <c r="CB44" s="46">
        <f>_xll.BDH(BZ44,$B$4,$B$3,$B$3)</f>
        <v>0.86909000000000003</v>
      </c>
      <c r="CC44" s="46">
        <f>_xll.BDH(CA44,$B$4,$B$3,$B$3)</f>
        <v>0.95754399999999995</v>
      </c>
      <c r="CD44" s="52">
        <f>DF_ZC2(Date!$E$3,BY44,CC44,"Taux actuariels","actual/actual")</f>
        <v>8.7144992565397761E-3</v>
      </c>
      <c r="CF44" s="46"/>
      <c r="CG44" s="46"/>
      <c r="CH44" s="46"/>
      <c r="CI44" s="47"/>
      <c r="CJ44" s="47"/>
      <c r="CK44" s="47"/>
      <c r="CL44" s="48"/>
      <c r="CM44" s="48"/>
      <c r="CN44" s="46"/>
      <c r="CO44" s="49" t="s">
        <v>600</v>
      </c>
      <c r="CP44" s="52" t="s">
        <v>600</v>
      </c>
      <c r="CR44" s="50" t="s">
        <v>755</v>
      </c>
      <c r="CS44" s="51">
        <f>IFERROR(IF(RIGHT(CR44, 1) = "D", WORKDAY($B$3, INT(LEFT(CR44, LEN(CR44)-1))),
                     IF(RIGHT(CR44, 1) = "W",Business_Day($B$3 + 7 * INT(LEFT(CR44, LEN(CR44)-1)), "modified_following"),
                     IF(RIGHT(CR44, 1) = "M",Business_Day(EDATE($B$3,  INT(LEFT(CR44, LEN(CR44)-1))), "modified_following"),
                     IF(RIGHT(CR44, 1) = "Y",Business_Day(EDATE($B$3,  12 * INT(LEFT(CR44, LEN(CR44)-1))), "modified_following"),IF(RIGHT(CR44, 1) = "Q",Business_Day(EDATE($B$3,  3*INT(LEFT(CR44, LEN(CR44)-1))), "modified_following"),
                    Business_Day(EDATE($B$3,  12 * INT(LEFT(CR44, FIND("Y", CR44)-1)) + INT(RIGHT(CR44, LEN(CR44) - FIND("Y", CR44)))), "modified_following") ))))), "")</f>
        <v>44560</v>
      </c>
      <c r="CT44" s="50" t="s">
        <v>2447</v>
      </c>
      <c r="CU44" s="50" t="s">
        <v>2448</v>
      </c>
      <c r="CV44" s="46">
        <f>_xll.BDH(CT44,$B$4,$B$3,$B$3)</f>
        <v>1.0336400000000001</v>
      </c>
      <c r="CW44" s="46">
        <f>_xll.BDH(CU44,$B$4,$B$3,$B$3)</f>
        <v>0.94972999999999996</v>
      </c>
      <c r="CX44" s="52">
        <f>DF_ZC2(Date!$E$3,CS44,CW44,"Taux actuariels","actual/actual")</f>
        <v>1.0368928550749557E-2</v>
      </c>
      <c r="CZ44" s="58" t="e">
        <f ca="1"/>
        <v>#N/A</v>
      </c>
      <c r="DA44" t="e">
        <f ca="1"/>
        <v>#N/A</v>
      </c>
      <c r="DC44" s="58" t="e">
        <v>#N/A</v>
      </c>
      <c r="DD44" t="e">
        <v>#N/A</v>
      </c>
      <c r="DF44" s="58" t="e">
        <v>#N/A</v>
      </c>
      <c r="DG44" t="e">
        <v>#N/A</v>
      </c>
      <c r="DI44" s="58" t="e">
        <v>#N/A</v>
      </c>
      <c r="DJ44" t="e">
        <v>#N/A</v>
      </c>
      <c r="DN44" s="58" t="e">
        <f ca="1"/>
        <v>#N/A</v>
      </c>
      <c r="DO44" s="120" t="e">
        <f ca="1"/>
        <v>#N/A</v>
      </c>
      <c r="DQ44" s="58" t="e">
        <v>#N/A</v>
      </c>
      <c r="DR44" t="e">
        <v>#N/A</v>
      </c>
      <c r="DT44" s="58" t="e">
        <v>#N/A</v>
      </c>
      <c r="DU44" t="e">
        <v>#N/A</v>
      </c>
      <c r="DW44" s="58" t="e">
        <v>#N/A</v>
      </c>
      <c r="DX44" t="e">
        <v>#N/A</v>
      </c>
      <c r="DZ44" s="58" t="e">
        <f ca="1"/>
        <v>#N/A</v>
      </c>
      <c r="EA44" t="e">
        <f ca="1"/>
        <v>#N/A</v>
      </c>
      <c r="EC44" s="58" t="e">
        <v>#N/A</v>
      </c>
      <c r="ED44" t="e">
        <v>#N/A</v>
      </c>
      <c r="EV44" s="51">
        <v>53692</v>
      </c>
      <c r="EW44" s="52">
        <v>1.037384026754723E-2</v>
      </c>
      <c r="EX44">
        <f>interpol_lin_excel($O$13:$O$104,$T$13:$T$104,EV44)</f>
        <v>1.30833658009053E-2</v>
      </c>
      <c r="EY44" t="e">
        <f ca="1"/>
        <v>#N/A</v>
      </c>
      <c r="EZ44" t="e">
        <f ca="1"/>
        <v>#N/A</v>
      </c>
      <c r="FB44" s="51" t="e">
        <v>#N/A</v>
      </c>
      <c r="FC44" s="52" t="e">
        <v>#N/A</v>
      </c>
      <c r="FE44" t="e">
        <v>#N/A</v>
      </c>
      <c r="FF44" t="e">
        <v>#N/A</v>
      </c>
      <c r="FH44" t="e">
        <v>#N/A</v>
      </c>
      <c r="FI44" t="e">
        <v>#N/A</v>
      </c>
      <c r="FX44" s="51">
        <v>53692</v>
      </c>
      <c r="FY44" s="52">
        <v>1.5787494457982332E-2</v>
      </c>
      <c r="FZ44">
        <f>interpol_lin_excel($O$13:$O$104,$T$13:$T$104,FX44)</f>
        <v>1.30833658009053E-2</v>
      </c>
      <c r="GA44" t="e">
        <f ca="1"/>
        <v>#N/A</v>
      </c>
      <c r="GB44" t="e">
        <f ca="1"/>
        <v>#N/A</v>
      </c>
      <c r="GD44" s="51" t="e">
        <v>#N/A</v>
      </c>
      <c r="GE44" s="52" t="e">
        <v>#N/A</v>
      </c>
      <c r="GG44" t="e">
        <v>#N/A</v>
      </c>
      <c r="GH44" t="e">
        <v>#N/A</v>
      </c>
      <c r="GJ44" t="e">
        <v>#N/A</v>
      </c>
      <c r="GK44" t="e">
        <v>#N/A</v>
      </c>
      <c r="GZ44" s="51">
        <v>53692</v>
      </c>
      <c r="HA44" s="52">
        <v>1.3612853681144826E-2</v>
      </c>
      <c r="HC44" t="e">
        <f ca="1"/>
        <v>#N/A</v>
      </c>
      <c r="HD44" t="e">
        <f ca="1"/>
        <v>#N/A</v>
      </c>
      <c r="HF44" t="e">
        <v>#N/A</v>
      </c>
      <c r="HG44" t="e">
        <v>#N/A</v>
      </c>
      <c r="HI44" t="e">
        <v>#N/A</v>
      </c>
      <c r="HJ44" t="e">
        <v>#N/A</v>
      </c>
      <c r="HL44" t="e">
        <v>#N/A</v>
      </c>
      <c r="HM44" t="e">
        <v>#N/A</v>
      </c>
      <c r="IB44" s="51">
        <v>53692</v>
      </c>
      <c r="IC44" s="52">
        <v>1.6724923636024226E-2</v>
      </c>
      <c r="IE44" t="e">
        <f ca="1"/>
        <v>#N/A</v>
      </c>
      <c r="IF44" t="e">
        <f ca="1"/>
        <v>#N/A</v>
      </c>
      <c r="IH44" t="e">
        <v>#N/A</v>
      </c>
      <c r="II44" t="e">
        <v>#N/A</v>
      </c>
      <c r="IK44" t="e">
        <v>#N/A</v>
      </c>
      <c r="IL44" t="e">
        <v>#N/A</v>
      </c>
    </row>
    <row r="45" spans="3:249" x14ac:dyDescent="0.25">
      <c r="C45" s="46"/>
      <c r="D45" s="46"/>
      <c r="E45" s="46"/>
      <c r="F45" s="47"/>
      <c r="G45" s="47"/>
      <c r="H45" s="47"/>
      <c r="I45" s="48"/>
      <c r="J45" s="48"/>
      <c r="K45" s="46"/>
      <c r="L45" s="49"/>
      <c r="N45" s="50" t="s">
        <v>770</v>
      </c>
      <c r="O45" s="51">
        <f>IFERROR(IF(RIGHT(N45, 1) = "D", WORKDAY($B$3, INT(LEFT(N45, LEN(N45)-1))),
                     IF(RIGHT(N45, 1) = "W",Business_Day($B$3 + 7 * INT(LEFT(N45, LEN(N45)-1)), "modified_following"),
                     IF(RIGHT(N45, 1) = "M",Business_Day(EDATE($B$3,  INT(LEFT(N45, LEN(N45)-1))), "modified_following"),
                     IF(RIGHT(N45, 1) = "Y",Business_Day(EDATE($B$3,  12 * INT(LEFT(N45, LEN(N45)-1))), "modified_following"),IF(RIGHT(N45, 1) = "Q",Business_Day(EDATE($B$3,  3*INT(LEFT(N45, LEN(N45)-1))), "modified_following"),
                    Business_Day(EDATE($B$3,  12 * INT(LEFT(N45, FIND("Y", N45)-1)) + INT(RIGHT(N45, LEN(N45) - FIND("Y", N45)))), "modified_following") ))))), "")</f>
        <v>44650</v>
      </c>
      <c r="P45" s="50" t="s">
        <v>2449</v>
      </c>
      <c r="Q45" s="50" t="s">
        <v>2450</v>
      </c>
      <c r="R45" s="46">
        <f>_xll.BDH(P45,$B$4,$B$3,$B$3)</f>
        <v>0.55213999999999996</v>
      </c>
      <c r="S45" s="46">
        <f>_xll.BDH(Q45,$B$4,$B$3,$B$3)</f>
        <v>0.97150999999999998</v>
      </c>
      <c r="T45" s="52">
        <f>DF_ZC2(Date!$E$3,O45,S45,"Taux actuariels","actual/actual")</f>
        <v>5.5242821286882737E-3</v>
      </c>
      <c r="V45" s="46"/>
      <c r="W45" s="46"/>
      <c r="X45" s="46"/>
      <c r="Y45" s="47"/>
      <c r="Z45" s="47"/>
      <c r="AA45" s="47"/>
      <c r="AB45" s="48"/>
      <c r="AC45" s="48"/>
      <c r="AD45" s="46"/>
      <c r="AE45" s="49" t="s">
        <v>600</v>
      </c>
      <c r="AF45" s="47"/>
      <c r="AG45" s="52" t="s">
        <v>600</v>
      </c>
      <c r="AI45" s="50" t="s">
        <v>770</v>
      </c>
      <c r="AJ45" s="51">
        <f>IFERROR(IF(RIGHT(AI45, 1) = "D", WORKDAY($B$3, INT(LEFT(AI45, LEN(AI45)-1))),
                     IF(RIGHT(AI45, 1) = "W",Business_Day($B$3 + 7 * INT(LEFT(AI45, LEN(AI45)-1)), "modified_following"),
                     IF(RIGHT(AI45, 1) = "M",Business_Day(EDATE($B$3,  INT(LEFT(AI45, LEN(AI45)-1))), "modified_following"),
                     IF(RIGHT(AI45, 1) = "Y",Business_Day(EDATE($B$3,  12 * INT(LEFT(AI45, LEN(AI45)-1))), "modified_following"),IF(RIGHT(AI45, 1) = "Q",Business_Day(EDATE($B$3,  3*INT(LEFT(AI45, LEN(AI45)-1))), "modified_following"),
                    Business_Day(EDATE($B$3,  12 * INT(LEFT(AI45, FIND("Y", AI45)-1)) + INT(RIGHT(AI45, LEN(AI45) - FIND("Y", AI45)))), "modified_following") ))))), "")</f>
        <v>44650</v>
      </c>
      <c r="AK45" s="50" t="s">
        <v>2451</v>
      </c>
      <c r="AL45" s="50" t="s">
        <v>2452</v>
      </c>
      <c r="AM45" s="46">
        <f>_xll.BDH(AK45,$B$4,$B$3,$B$3)</f>
        <v>0.69025000000000003</v>
      </c>
      <c r="AN45" s="46">
        <f>_xll.BDH(AL45,$B$4,$B$3,$B$3)</f>
        <v>0.96444600000000003</v>
      </c>
      <c r="AO45" s="52">
        <f>DF_ZC2(Date!$E$3,AJ45,AN45,"Taux actuariels","actual/actual")</f>
        <v>6.9238923191021762E-3</v>
      </c>
      <c r="AQ45" s="46"/>
      <c r="AR45" s="46"/>
      <c r="AS45" s="46"/>
      <c r="AT45" s="47"/>
      <c r="AU45" s="47"/>
      <c r="AV45" s="47"/>
      <c r="AW45" s="48"/>
      <c r="AX45" s="48"/>
      <c r="AY45" s="46"/>
      <c r="AZ45" s="49"/>
      <c r="BA45" s="49"/>
      <c r="BD45" s="50" t="s">
        <v>770</v>
      </c>
      <c r="BE45" s="51">
        <f>IFERROR(IF(RIGHT(BD45, 1) = "D", WORKDAY($B$3, INT(LEFT(BD45, LEN(BD45)-1))),
                     IF(RIGHT(BD45, 1) = "W",Business_Day($B$3 + 7 * INT(LEFT(BD45, LEN(BD45)-1)), "modified_following"),
                     IF(RIGHT(BD45, 1) = "M",Business_Day(EDATE($B$3,  INT(LEFT(BD45, LEN(BD45)-1))), "modified_following"),
                     IF(RIGHT(BD45, 1) = "Y",Business_Day(EDATE($B$3,  12 * INT(LEFT(BD45, LEN(BD45)-1))), "modified_following"),IF(RIGHT(BD45, 1) = "Q",Business_Day(EDATE($B$3,  3*INT(LEFT(BD45, LEN(BD45)-1))), "modified_following"),
                    Business_Day(EDATE($B$3,  12 * INT(LEFT(BD45, FIND("Y", BD45)-1)) + INT(RIGHT(BD45, LEN(BD45) - FIND("Y", BD45)))), "modified_following") ))))), "")</f>
        <v>44650</v>
      </c>
      <c r="BF45" s="50" t="s">
        <v>2453</v>
      </c>
      <c r="BG45" s="50" t="s">
        <v>2454</v>
      </c>
      <c r="BH45" s="46">
        <f>_xll.BDH(BF45,$B$4,$B$3,$B$3)</f>
        <v>0.77375000000000005</v>
      </c>
      <c r="BI45" s="46">
        <f>_xll.BDH(BG45,$B$4,$B$3,$B$3)</f>
        <v>0.96023499999999995</v>
      </c>
      <c r="BJ45" s="52">
        <f>DF_ZC2(Date!$E$3,BE45,BI45,"Taux actuariels","actual/actual")</f>
        <v>7.7640489561612291E-3</v>
      </c>
      <c r="BL45" s="46"/>
      <c r="BM45" s="46"/>
      <c r="BN45" s="46"/>
      <c r="BO45" s="47"/>
      <c r="BP45" s="47"/>
      <c r="BQ45" s="47"/>
      <c r="BR45" s="48"/>
      <c r="BS45" s="48"/>
      <c r="BT45" s="46"/>
      <c r="BU45" s="49"/>
      <c r="BV45" s="52">
        <f t="shared" si="12"/>
        <v>0</v>
      </c>
      <c r="BX45" s="50" t="s">
        <v>770</v>
      </c>
      <c r="BY45" s="51">
        <f>IFERROR(IF(RIGHT(BX45, 1) = "D", WORKDAY($B$3, INT(LEFT(BX45, LEN(BX45)-1))),
                     IF(RIGHT(BX45, 1) = "W",Business_Day($B$3 + 7 * INT(LEFT(BX45, LEN(BX45)-1)), "modified_following"),
                     IF(RIGHT(BX45, 1) = "M",Business_Day(EDATE($B$3,  INT(LEFT(BX45, LEN(BX45)-1))), "modified_following"),
                     IF(RIGHT(BX45, 1) = "Y",Business_Day(EDATE($B$3,  12 * INT(LEFT(BX45, LEN(BX45)-1))), "modified_following"),IF(RIGHT(BX45, 1) = "Q",Business_Day(EDATE($B$3,  3*INT(LEFT(BX45, LEN(BX45)-1))), "modified_following"),
                    Business_Day(EDATE($B$3,  12 * INT(LEFT(BX45, FIND("Y", BX45)-1)) + INT(RIGHT(BX45, LEN(BX45) - FIND("Y", BX45)))), "modified_following") ))))), "")</f>
        <v>44650</v>
      </c>
      <c r="BZ45" s="50" t="s">
        <v>2455</v>
      </c>
      <c r="CA45" s="50" t="s">
        <v>2456</v>
      </c>
      <c r="CB45" s="46">
        <f>_xll.BDH(BZ45,$B$4,$B$3,$B$3)</f>
        <v>0.89109000000000005</v>
      </c>
      <c r="CC45" s="46">
        <f>_xll.BDH(CA45,$B$4,$B$3,$B$3)</f>
        <v>0.95440000000000003</v>
      </c>
      <c r="CD45" s="52">
        <f>DF_ZC2(Date!$E$3,BY45,CC45,"Taux actuariels","actual/actual")</f>
        <v>8.9354960738885492E-3</v>
      </c>
      <c r="CF45" s="46"/>
      <c r="CG45" s="46"/>
      <c r="CH45" s="46"/>
      <c r="CI45" s="47"/>
      <c r="CJ45" s="47"/>
      <c r="CK45" s="47"/>
      <c r="CL45" s="48"/>
      <c r="CM45" s="48"/>
      <c r="CN45" s="46"/>
      <c r="CO45" s="49" t="s">
        <v>600</v>
      </c>
      <c r="CP45" s="52" t="s">
        <v>600</v>
      </c>
      <c r="CR45" s="50" t="s">
        <v>770</v>
      </c>
      <c r="CS45" s="51">
        <f>IFERROR(IF(RIGHT(CR45, 1) = "D", WORKDAY($B$3, INT(LEFT(CR45, LEN(CR45)-1))),
                     IF(RIGHT(CR45, 1) = "W",Business_Day($B$3 + 7 * INT(LEFT(CR45, LEN(CR45)-1)), "modified_following"),
                     IF(RIGHT(CR45, 1) = "M",Business_Day(EDATE($B$3,  INT(LEFT(CR45, LEN(CR45)-1))), "modified_following"),
                     IF(RIGHT(CR45, 1) = "Y",Business_Day(EDATE($B$3,  12 * INT(LEFT(CR45, LEN(CR45)-1))), "modified_following"),IF(RIGHT(CR45, 1) = "Q",Business_Day(EDATE($B$3,  3*INT(LEFT(CR45, LEN(CR45)-1))), "modified_following"),
                    Business_Day(EDATE($B$3,  12 * INT(LEFT(CR45, FIND("Y", CR45)-1)) + INT(RIGHT(CR45, LEN(CR45) - FIND("Y", CR45)))), "modified_following") ))))), "")</f>
        <v>44650</v>
      </c>
      <c r="CT45" s="50" t="s">
        <v>2457</v>
      </c>
      <c r="CU45" s="50" t="s">
        <v>2458</v>
      </c>
      <c r="CV45" s="46">
        <f>_xll.BDH(CT45,$B$4,$B$3,$B$3)</f>
        <v>1.0536700000000001</v>
      </c>
      <c r="CW45" s="46">
        <f>_xll.BDH(CU45,$B$4,$B$3,$B$3)</f>
        <v>0.94632899999999998</v>
      </c>
      <c r="CX45" s="52">
        <f>DF_ZC2(Date!$E$3,CS45,CW45,"Taux actuariels","actual/actual")</f>
        <v>1.0569977620890514E-2</v>
      </c>
      <c r="CZ45" s="58" t="e">
        <f ca="1"/>
        <v>#N/A</v>
      </c>
      <c r="DA45" t="e">
        <f ca="1"/>
        <v>#N/A</v>
      </c>
      <c r="DC45" s="58" t="e">
        <v>#N/A</v>
      </c>
      <c r="DD45" t="e">
        <v>#N/A</v>
      </c>
      <c r="DF45" s="58" t="e">
        <v>#N/A</v>
      </c>
      <c r="DG45" t="e">
        <v>#N/A</v>
      </c>
      <c r="DI45" s="58" t="e">
        <v>#N/A</v>
      </c>
      <c r="DJ45" t="e">
        <v>#N/A</v>
      </c>
      <c r="DN45" s="58" t="e">
        <f ca="1"/>
        <v>#N/A</v>
      </c>
      <c r="DO45" s="120" t="e">
        <f ca="1"/>
        <v>#N/A</v>
      </c>
      <c r="DQ45" s="58" t="e">
        <v>#N/A</v>
      </c>
      <c r="DR45" t="e">
        <v>#N/A</v>
      </c>
      <c r="DT45" s="58" t="e">
        <v>#N/A</v>
      </c>
      <c r="DU45" t="e">
        <v>#N/A</v>
      </c>
      <c r="DW45" s="58" t="e">
        <v>#N/A</v>
      </c>
      <c r="DX45" t="e">
        <v>#N/A</v>
      </c>
      <c r="DZ45" s="58" t="e">
        <f ca="1"/>
        <v>#N/A</v>
      </c>
      <c r="EA45" t="e">
        <f ca="1"/>
        <v>#N/A</v>
      </c>
      <c r="EC45" s="58" t="e">
        <v>#N/A</v>
      </c>
      <c r="ED45" t="e">
        <v>#N/A</v>
      </c>
      <c r="EV45" s="51">
        <v>57343</v>
      </c>
      <c r="EW45" s="52">
        <v>1.0102368490996808E-2</v>
      </c>
      <c r="EX45">
        <f>interpol_lin_excel($O$13:$O$104,$T$13:$T$104,EV45)</f>
        <v>1.2228152782197244E-2</v>
      </c>
      <c r="EY45" t="e">
        <f ca="1"/>
        <v>#N/A</v>
      </c>
      <c r="EZ45" t="e">
        <f ca="1"/>
        <v>#N/A</v>
      </c>
      <c r="FB45" t="e">
        <v>#N/A</v>
      </c>
      <c r="FC45" t="e">
        <v>#N/A</v>
      </c>
      <c r="FE45" t="e">
        <v>#N/A</v>
      </c>
      <c r="FF45" t="e">
        <v>#N/A</v>
      </c>
      <c r="FH45" t="e">
        <v>#N/A</v>
      </c>
      <c r="FI45" t="e">
        <v>#N/A</v>
      </c>
      <c r="FX45" s="51" t="e">
        <v>#N/A</v>
      </c>
      <c r="FY45" s="52" t="e">
        <v>#N/A</v>
      </c>
      <c r="FZ45" t="e">
        <f>interpol_lin_excel($O$13:$O$104,$T$13:$T$104,FX45)</f>
        <v>#VALUE!</v>
      </c>
      <c r="GA45" t="e">
        <f ca="1"/>
        <v>#N/A</v>
      </c>
      <c r="GB45" t="e">
        <f ca="1"/>
        <v>#N/A</v>
      </c>
      <c r="GD45" t="e">
        <v>#N/A</v>
      </c>
      <c r="GE45" t="e">
        <v>#N/A</v>
      </c>
      <c r="GG45" t="e">
        <v>#N/A</v>
      </c>
      <c r="GH45" t="e">
        <v>#N/A</v>
      </c>
      <c r="GJ45" t="e">
        <v>#N/A</v>
      </c>
      <c r="GK45" t="e">
        <v>#N/A</v>
      </c>
      <c r="GZ45" s="51">
        <v>57343</v>
      </c>
      <c r="HA45" s="52">
        <v>1.3132571066408649E-2</v>
      </c>
      <c r="HC45" t="e">
        <f ca="1"/>
        <v>#N/A</v>
      </c>
      <c r="HD45" t="e">
        <f ca="1"/>
        <v>#N/A</v>
      </c>
      <c r="HF45" t="e">
        <v>#N/A</v>
      </c>
      <c r="HG45" t="e">
        <v>#N/A</v>
      </c>
      <c r="HI45" t="e">
        <v>#N/A</v>
      </c>
      <c r="HJ45" t="e">
        <v>#N/A</v>
      </c>
      <c r="HL45" t="e">
        <v>#N/A</v>
      </c>
      <c r="HM45" t="e">
        <v>#N/A</v>
      </c>
      <c r="IB45" t="e">
        <v>#N/A</v>
      </c>
      <c r="IC45" t="e">
        <v>#N/A</v>
      </c>
      <c r="IE45" t="e">
        <f ca="1"/>
        <v>#N/A</v>
      </c>
      <c r="IF45" t="e">
        <f ca="1"/>
        <v>#N/A</v>
      </c>
      <c r="IH45" t="e">
        <v>#N/A</v>
      </c>
      <c r="II45" t="e">
        <v>#N/A</v>
      </c>
      <c r="IK45" t="e">
        <v>#N/A</v>
      </c>
      <c r="IL45" t="e">
        <v>#N/A</v>
      </c>
    </row>
    <row r="46" spans="3:249" x14ac:dyDescent="0.25">
      <c r="C46" s="46"/>
      <c r="D46" s="46"/>
      <c r="E46" s="46"/>
      <c r="F46" s="47"/>
      <c r="G46" s="47"/>
      <c r="H46" s="47"/>
      <c r="I46" s="48"/>
      <c r="J46" s="48"/>
      <c r="K46" s="46"/>
      <c r="L46" s="49"/>
      <c r="N46" s="50" t="s">
        <v>783</v>
      </c>
      <c r="O46" s="51">
        <f>IFERROR(IF(RIGHT(N46, 1) = "D", WORKDAY($B$3, INT(LEFT(N46, LEN(N46)-1))),
                     IF(RIGHT(N46, 1) = "W",Business_Day($B$3 + 7 * INT(LEFT(N46, LEN(N46)-1)), "modified_following"),
                     IF(RIGHT(N46, 1) = "M",Business_Day(EDATE($B$3,  INT(LEFT(N46, LEN(N46)-1))), "modified_following"),
                     IF(RIGHT(N46, 1) = "Y",Business_Day(EDATE($B$3,  12 * INT(LEFT(N46, LEN(N46)-1))), "modified_following"),IF(RIGHT(N46, 1) = "Q",Business_Day(EDATE($B$3,  3*INT(LEFT(N46, LEN(N46)-1))), "modified_following"),
                    Business_Day(EDATE($B$3,  12 * INT(LEFT(N46, FIND("Y", N46)-1)) + INT(RIGHT(N46, LEN(N46) - FIND("Y", N46)))), "modified_following") ))))), "")</f>
        <v>44742</v>
      </c>
      <c r="P46" s="50" t="s">
        <v>2459</v>
      </c>
      <c r="Q46" s="50" t="s">
        <v>2460</v>
      </c>
      <c r="R46" s="46">
        <f>_xll.BDH(P46,$B$4,$B$3,$B$3)</f>
        <v>0.57759000000000005</v>
      </c>
      <c r="S46" s="46">
        <f>_xll.BDH(Q46,$B$4,$B$3,$B$3)</f>
        <v>0.96881300000000004</v>
      </c>
      <c r="T46" s="52">
        <f>DF_ZC2(Date!$E$3,O46,S46,"Taux actuariels","actual/actual")</f>
        <v>5.778750704736213E-3</v>
      </c>
      <c r="V46" s="46"/>
      <c r="W46" s="46"/>
      <c r="X46" s="46"/>
      <c r="Y46" s="47"/>
      <c r="Z46" s="47"/>
      <c r="AA46" s="47"/>
      <c r="AB46" s="48"/>
      <c r="AC46" s="48"/>
      <c r="AD46" s="46"/>
      <c r="AE46" s="49" t="s">
        <v>600</v>
      </c>
      <c r="AF46" s="47"/>
      <c r="AG46" s="52" t="s">
        <v>600</v>
      </c>
      <c r="AI46" s="50" t="s">
        <v>783</v>
      </c>
      <c r="AJ46" s="51">
        <f>IFERROR(IF(RIGHT(AI46, 1) = "D", WORKDAY($B$3, INT(LEFT(AI46, LEN(AI46)-1))),
                     IF(RIGHT(AI46, 1) = "W",Business_Day($B$3 + 7 * INT(LEFT(AI46, LEN(AI46)-1)), "modified_following"),
                     IF(RIGHT(AI46, 1) = "M",Business_Day(EDATE($B$3,  INT(LEFT(AI46, LEN(AI46)-1))), "modified_following"),
                     IF(RIGHT(AI46, 1) = "Y",Business_Day(EDATE($B$3,  12 * INT(LEFT(AI46, LEN(AI46)-1))), "modified_following"),IF(RIGHT(AI46, 1) = "Q",Business_Day(EDATE($B$3,  3*INT(LEFT(AI46, LEN(AI46)-1))), "modified_following"),
                    Business_Day(EDATE($B$3,  12 * INT(LEFT(AI46, FIND("Y", AI46)-1)) + INT(RIGHT(AI46, LEN(AI46) - FIND("Y", AI46)))), "modified_following") ))))), "")</f>
        <v>44742</v>
      </c>
      <c r="AK46" s="50" t="s">
        <v>2461</v>
      </c>
      <c r="AL46" s="50" t="s">
        <v>2462</v>
      </c>
      <c r="AM46" s="46">
        <f>_xll.BDH(AK46,$B$4,$B$3,$B$3)</f>
        <v>0.71625000000000005</v>
      </c>
      <c r="AN46" s="46">
        <f>_xll.BDH(AL46,$B$4,$B$3,$B$3)</f>
        <v>0.96139699999999995</v>
      </c>
      <c r="AO46" s="52">
        <f>DF_ZC2(Date!$E$3,AJ46,AN46,"Taux actuariels","actual/actual")</f>
        <v>7.1852836722643421E-3</v>
      </c>
      <c r="AQ46" s="46"/>
      <c r="AR46" s="46"/>
      <c r="AS46" s="46"/>
      <c r="AT46" s="47"/>
      <c r="AU46" s="47"/>
      <c r="AV46" s="47"/>
      <c r="AW46" s="48"/>
      <c r="AX46" s="48"/>
      <c r="AY46" s="46"/>
      <c r="AZ46" s="49"/>
      <c r="BA46" s="49"/>
      <c r="BD46" s="50" t="s">
        <v>783</v>
      </c>
      <c r="BE46" s="51">
        <f>IFERROR(IF(RIGHT(BD46, 1) = "D", WORKDAY($B$3, INT(LEFT(BD46, LEN(BD46)-1))),
                     IF(RIGHT(BD46, 1) = "W",Business_Day($B$3 + 7 * INT(LEFT(BD46, LEN(BD46)-1)), "modified_following"),
                     IF(RIGHT(BD46, 1) = "M",Business_Day(EDATE($B$3,  INT(LEFT(BD46, LEN(BD46)-1))), "modified_following"),
                     IF(RIGHT(BD46, 1) = "Y",Business_Day(EDATE($B$3,  12 * INT(LEFT(BD46, LEN(BD46)-1))), "modified_following"),IF(RIGHT(BD46, 1) = "Q",Business_Day(EDATE($B$3,  3*INT(LEFT(BD46, LEN(BD46)-1))), "modified_following"),
                    Business_Day(EDATE($B$3,  12 * INT(LEFT(BD46, FIND("Y", BD46)-1)) + INT(RIGHT(BD46, LEN(BD46) - FIND("Y", BD46)))), "modified_following") ))))), "")</f>
        <v>44742</v>
      </c>
      <c r="BF46" s="50" t="s">
        <v>2463</v>
      </c>
      <c r="BG46" s="50" t="s">
        <v>2464</v>
      </c>
      <c r="BH46" s="46">
        <f>_xll.BDH(BF46,$B$4,$B$3,$B$3)</f>
        <v>0.79779999999999995</v>
      </c>
      <c r="BI46" s="46">
        <f>_xll.BDH(BG46,$B$4,$B$3,$B$3)</f>
        <v>0.95710200000000001</v>
      </c>
      <c r="BJ46" s="52">
        <f>DF_ZC2(Date!$E$3,BE46,BI46,"Taux actuariels","actual/actual")</f>
        <v>8.0057583669237431E-3</v>
      </c>
      <c r="BL46" s="46"/>
      <c r="BM46" s="46"/>
      <c r="BN46" s="46"/>
      <c r="BO46" s="47"/>
      <c r="BP46" s="47"/>
      <c r="BQ46" s="47"/>
      <c r="BR46" s="48"/>
      <c r="BS46" s="48"/>
      <c r="BT46" s="46"/>
      <c r="BU46" s="49"/>
      <c r="BV46" s="52">
        <f t="shared" si="12"/>
        <v>0</v>
      </c>
      <c r="BX46" s="50" t="s">
        <v>783</v>
      </c>
      <c r="BY46" s="51">
        <f>IFERROR(IF(RIGHT(BX46, 1) = "D", WORKDAY($B$3, INT(LEFT(BX46, LEN(BX46)-1))),
                     IF(RIGHT(BX46, 1) = "W",Business_Day($B$3 + 7 * INT(LEFT(BX46, LEN(BX46)-1)), "modified_following"),
                     IF(RIGHT(BX46, 1) = "M",Business_Day(EDATE($B$3,  INT(LEFT(BX46, LEN(BX46)-1))), "modified_following"),
                     IF(RIGHT(BX46, 1) = "Y",Business_Day(EDATE($B$3,  12 * INT(LEFT(BX46, LEN(BX46)-1))), "modified_following"),IF(RIGHT(BX46, 1) = "Q",Business_Day(EDATE($B$3,  3*INT(LEFT(BX46, LEN(BX46)-1))), "modified_following"),
                    Business_Day(EDATE($B$3,  12 * INT(LEFT(BX46, FIND("Y", BX46)-1)) + INT(RIGHT(BX46, LEN(BX46) - FIND("Y", BX46)))), "modified_following") ))))), "")</f>
        <v>44742</v>
      </c>
      <c r="BZ46" s="50" t="s">
        <v>2465</v>
      </c>
      <c r="CA46" s="50" t="s">
        <v>2466</v>
      </c>
      <c r="CB46" s="46">
        <f>_xll.BDH(BZ46,$B$4,$B$3,$B$3)</f>
        <v>0.91346000000000005</v>
      </c>
      <c r="CC46" s="46">
        <f>_xll.BDH(CA46,$B$4,$B$3,$B$3)</f>
        <v>0.951098</v>
      </c>
      <c r="CD46" s="52">
        <f>DF_ZC2(Date!$E$3,BY46,CC46,"Taux actuariels","actual/actual")</f>
        <v>9.1600258071085072E-3</v>
      </c>
      <c r="CF46" s="46"/>
      <c r="CG46" s="46"/>
      <c r="CH46" s="46"/>
      <c r="CI46" s="47"/>
      <c r="CJ46" s="47"/>
      <c r="CK46" s="47"/>
      <c r="CL46" s="48"/>
      <c r="CM46" s="48"/>
      <c r="CN46" s="46"/>
      <c r="CO46" s="49" t="s">
        <v>600</v>
      </c>
      <c r="CP46" s="52" t="s">
        <v>600</v>
      </c>
      <c r="CR46" s="50" t="s">
        <v>783</v>
      </c>
      <c r="CS46" s="51">
        <f>IFERROR(IF(RIGHT(CR46, 1) = "D", WORKDAY($B$3, INT(LEFT(CR46, LEN(CR46)-1))),
                     IF(RIGHT(CR46, 1) = "W",Business_Day($B$3 + 7 * INT(LEFT(CR46, LEN(CR46)-1)), "modified_following"),
                     IF(RIGHT(CR46, 1) = "M",Business_Day(EDATE($B$3,  INT(LEFT(CR46, LEN(CR46)-1))), "modified_following"),
                     IF(RIGHT(CR46, 1) = "Y",Business_Day(EDATE($B$3,  12 * INT(LEFT(CR46, LEN(CR46)-1))), "modified_following"),IF(RIGHT(CR46, 1) = "Q",Business_Day(EDATE($B$3,  3*INT(LEFT(CR46, LEN(CR46)-1))), "modified_following"),
                    Business_Day(EDATE($B$3,  12 * INT(LEFT(CR46, FIND("Y", CR46)-1)) + INT(RIGHT(CR46, LEN(CR46) - FIND("Y", CR46)))), "modified_following") ))))), "")</f>
        <v>44742</v>
      </c>
      <c r="CT46" s="50" t="s">
        <v>2467</v>
      </c>
      <c r="CU46" s="50" t="s">
        <v>2468</v>
      </c>
      <c r="CV46" s="46">
        <f>_xll.BDH(CT46,$B$4,$B$3,$B$3)</f>
        <v>1.0740099999999999</v>
      </c>
      <c r="CW46" s="46">
        <f>_xll.BDH(CU46,$B$4,$B$3,$B$3)</f>
        <v>0.94277599999999995</v>
      </c>
      <c r="CX46" s="52">
        <f>DF_ZC2(Date!$E$3,CS46,CW46,"Taux actuariels","actual/actual")</f>
        <v>1.0774247744112619E-2</v>
      </c>
      <c r="CZ46" s="58" t="e">
        <f ca="1"/>
        <v>#N/A</v>
      </c>
      <c r="DA46" t="e">
        <f ca="1"/>
        <v>#N/A</v>
      </c>
      <c r="DC46" s="58" t="e">
        <v>#N/A</v>
      </c>
      <c r="DD46" t="e">
        <v>#N/A</v>
      </c>
      <c r="DF46" s="58" t="e">
        <v>#N/A</v>
      </c>
      <c r="DG46" t="e">
        <v>#N/A</v>
      </c>
      <c r="DI46" s="58" t="e">
        <v>#N/A</v>
      </c>
      <c r="DJ46" t="e">
        <v>#N/A</v>
      </c>
      <c r="DN46" s="58" t="e">
        <f ca="1"/>
        <v>#N/A</v>
      </c>
      <c r="DO46" s="120" t="e">
        <f ca="1"/>
        <v>#N/A</v>
      </c>
      <c r="DQ46" s="58" t="e">
        <v>#N/A</v>
      </c>
      <c r="DR46" t="e">
        <v>#N/A</v>
      </c>
      <c r="DT46" s="58" t="e">
        <v>#N/A</v>
      </c>
      <c r="DU46" t="e">
        <v>#N/A</v>
      </c>
      <c r="DW46" s="58" t="e">
        <v>#N/A</v>
      </c>
      <c r="DX46" t="e">
        <v>#N/A</v>
      </c>
      <c r="DZ46" s="58" t="e">
        <f ca="1"/>
        <v>#N/A</v>
      </c>
      <c r="EA46" t="e">
        <f ca="1"/>
        <v>#N/A</v>
      </c>
      <c r="EC46" s="58" t="e">
        <v>#N/A</v>
      </c>
      <c r="ED46" t="e">
        <v>#N/A</v>
      </c>
      <c r="EV46" s="51">
        <v>60996</v>
      </c>
      <c r="EW46" s="52">
        <v>1.0686937174200358E-2</v>
      </c>
      <c r="EX46">
        <f>interpol_lin_excel($O$13:$O$104,$T$13:$T$104,EV46)</f>
        <v>1.1605029898536623E-2</v>
      </c>
      <c r="EY46" t="e">
        <f ca="1"/>
        <v>#N/A</v>
      </c>
      <c r="EZ46" t="e">
        <f ca="1"/>
        <v>#N/A</v>
      </c>
      <c r="FB46" t="e">
        <v>#N/A</v>
      </c>
      <c r="FC46" t="e">
        <v>#N/A</v>
      </c>
      <c r="FE46" t="e">
        <v>#N/A</v>
      </c>
      <c r="FF46" t="e">
        <v>#N/A</v>
      </c>
      <c r="FH46" t="e">
        <v>#N/A</v>
      </c>
      <c r="FI46" t="e">
        <v>#N/A</v>
      </c>
      <c r="FX46" s="51" t="e">
        <v>#N/A</v>
      </c>
      <c r="FY46" s="52" t="e">
        <v>#N/A</v>
      </c>
      <c r="FZ46" t="e">
        <f>interpol_lin_excel($O$13:$O$104,$T$13:$T$104,FX46)</f>
        <v>#VALUE!</v>
      </c>
      <c r="GA46" t="e">
        <f ca="1"/>
        <v>#N/A</v>
      </c>
      <c r="GB46" t="e">
        <f ca="1"/>
        <v>#N/A</v>
      </c>
      <c r="GD46" t="e">
        <v>#N/A</v>
      </c>
      <c r="GE46" t="e">
        <v>#N/A</v>
      </c>
      <c r="GG46" t="e">
        <v>#N/A</v>
      </c>
      <c r="GH46" t="e">
        <v>#N/A</v>
      </c>
      <c r="GJ46" t="e">
        <v>#N/A</v>
      </c>
      <c r="GK46" t="e">
        <v>#N/A</v>
      </c>
      <c r="GZ46" s="51">
        <v>60996</v>
      </c>
      <c r="HA46" s="52">
        <v>1.3593017993101118E-2</v>
      </c>
      <c r="HC46" t="e">
        <f ca="1"/>
        <v>#N/A</v>
      </c>
      <c r="HD46" t="e">
        <f ca="1"/>
        <v>#N/A</v>
      </c>
      <c r="HF46" t="e">
        <v>#N/A</v>
      </c>
      <c r="HG46" t="e">
        <v>#N/A</v>
      </c>
      <c r="HI46" t="e">
        <v>#N/A</v>
      </c>
      <c r="HJ46" t="e">
        <v>#N/A</v>
      </c>
      <c r="HL46" t="e">
        <v>#N/A</v>
      </c>
      <c r="HM46" t="e">
        <v>#N/A</v>
      </c>
      <c r="IB46" t="e">
        <v>#N/A</v>
      </c>
      <c r="IC46" t="e">
        <v>#N/A</v>
      </c>
      <c r="IE46" t="e">
        <f ca="1"/>
        <v>#N/A</v>
      </c>
      <c r="IF46" t="e">
        <f ca="1"/>
        <v>#N/A</v>
      </c>
      <c r="IH46" t="e">
        <v>#N/A</v>
      </c>
      <c r="II46" t="e">
        <v>#N/A</v>
      </c>
      <c r="IK46" t="e">
        <v>#N/A</v>
      </c>
      <c r="IL46" t="e">
        <v>#N/A</v>
      </c>
    </row>
    <row r="47" spans="3:249" x14ac:dyDescent="0.25">
      <c r="C47" s="46"/>
      <c r="D47" s="46"/>
      <c r="E47" s="46"/>
      <c r="F47" s="47"/>
      <c r="G47" s="47"/>
      <c r="H47" s="47"/>
      <c r="I47" s="48"/>
      <c r="J47" s="48"/>
      <c r="K47" s="46"/>
      <c r="L47" s="49"/>
      <c r="N47" s="50" t="s">
        <v>796</v>
      </c>
      <c r="O47" s="51">
        <f>IFERROR(IF(RIGHT(N47, 1) = "D", WORKDAY($B$3, INT(LEFT(N47, LEN(N47)-1))),
                     IF(RIGHT(N47, 1) = "W",Business_Day($B$3 + 7 * INT(LEFT(N47, LEN(N47)-1)), "modified_following"),
                     IF(RIGHT(N47, 1) = "M",Business_Day(EDATE($B$3,  INT(LEFT(N47, LEN(N47)-1))), "modified_following"),
                     IF(RIGHT(N47, 1) = "Y",Business_Day(EDATE($B$3,  12 * INT(LEFT(N47, LEN(N47)-1))), "modified_following"),IF(RIGHT(N47, 1) = "Q",Business_Day(EDATE($B$3,  3*INT(LEFT(N47, LEN(N47)-1))), "modified_following"),
                    Business_Day(EDATE($B$3,  12 * INT(LEFT(N47, FIND("Y", N47)-1)) + INT(RIGHT(N47, LEN(N47) - FIND("Y", N47)))), "modified_following") ))))), "")</f>
        <v>44834</v>
      </c>
      <c r="P47" s="50" t="s">
        <v>2469</v>
      </c>
      <c r="Q47" s="50" t="s">
        <v>2470</v>
      </c>
      <c r="R47" s="46">
        <f>_xll.BDH(P47,$B$4,$B$3,$B$3)</f>
        <v>0.60294000000000003</v>
      </c>
      <c r="S47" s="46">
        <f>_xll.BDH(Q47,$B$4,$B$3,$B$3)</f>
        <v>0.96600600000000003</v>
      </c>
      <c r="T47" s="52">
        <f>DF_ZC2(Date!$E$3,O47,S47,"Taux actuariels","actual/actual")</f>
        <v>6.0322436459059325E-3</v>
      </c>
      <c r="V47" s="46"/>
      <c r="W47" s="46"/>
      <c r="X47" s="46"/>
      <c r="Y47" s="47"/>
      <c r="Z47" s="47"/>
      <c r="AA47" s="47"/>
      <c r="AB47" s="48"/>
      <c r="AC47" s="48"/>
      <c r="AD47" s="46"/>
      <c r="AE47" s="49" t="s">
        <v>600</v>
      </c>
      <c r="AF47" s="47"/>
      <c r="AG47" s="52" t="s">
        <v>600</v>
      </c>
      <c r="AI47" s="50" t="s">
        <v>796</v>
      </c>
      <c r="AJ47" s="51">
        <f>IFERROR(IF(RIGHT(AI47, 1) = "D", WORKDAY($B$3, INT(LEFT(AI47, LEN(AI47)-1))),
                     IF(RIGHT(AI47, 1) = "W",Business_Day($B$3 + 7 * INT(LEFT(AI47, LEN(AI47)-1)), "modified_following"),
                     IF(RIGHT(AI47, 1) = "M",Business_Day(EDATE($B$3,  INT(LEFT(AI47, LEN(AI47)-1))), "modified_following"),
                     IF(RIGHT(AI47, 1) = "Y",Business_Day(EDATE($B$3,  12 * INT(LEFT(AI47, LEN(AI47)-1))), "modified_following"),IF(RIGHT(AI47, 1) = "Q",Business_Day(EDATE($B$3,  3*INT(LEFT(AI47, LEN(AI47)-1))), "modified_following"),
                    Business_Day(EDATE($B$3,  12 * INT(LEFT(AI47, FIND("Y", AI47)-1)) + INT(RIGHT(AI47, LEN(AI47) - FIND("Y", AI47)))), "modified_following") ))))), "")</f>
        <v>44834</v>
      </c>
      <c r="AK47" s="50" t="s">
        <v>2471</v>
      </c>
      <c r="AL47" s="50" t="s">
        <v>2472</v>
      </c>
      <c r="AM47" s="46">
        <f>_xll.BDH(AK47,$B$4,$B$3,$B$3)</f>
        <v>0.74212</v>
      </c>
      <c r="AN47" s="46">
        <f>_xll.BDH(AL47,$B$4,$B$3,$B$3)</f>
        <v>0.95823999999999998</v>
      </c>
      <c r="AO47" s="52">
        <f>DF_ZC2(Date!$E$3,AJ47,AN47,"Taux actuariels","actual/actual")</f>
        <v>7.4453258686657531E-3</v>
      </c>
      <c r="AQ47" s="46"/>
      <c r="AR47" s="46"/>
      <c r="AS47" s="46"/>
      <c r="AT47" s="47"/>
      <c r="AU47" s="47"/>
      <c r="AV47" s="47"/>
      <c r="AW47" s="48"/>
      <c r="AX47" s="48"/>
      <c r="AY47" s="46"/>
      <c r="AZ47" s="49"/>
      <c r="BA47" s="49"/>
      <c r="BD47" s="50" t="s">
        <v>796</v>
      </c>
      <c r="BE47" s="51">
        <f>IFERROR(IF(RIGHT(BD47, 1) = "D", WORKDAY($B$3, INT(LEFT(BD47, LEN(BD47)-1))),
                     IF(RIGHT(BD47, 1) = "W",Business_Day($B$3 + 7 * INT(LEFT(BD47, LEN(BD47)-1)), "modified_following"),
                     IF(RIGHT(BD47, 1) = "M",Business_Day(EDATE($B$3,  INT(LEFT(BD47, LEN(BD47)-1))), "modified_following"),
                     IF(RIGHT(BD47, 1) = "Y",Business_Day(EDATE($B$3,  12 * INT(LEFT(BD47, LEN(BD47)-1))), "modified_following"),IF(RIGHT(BD47, 1) = "Q",Business_Day(EDATE($B$3,  3*INT(LEFT(BD47, LEN(BD47)-1))), "modified_following"),
                    Business_Day(EDATE($B$3,  12 * INT(LEFT(BD47, FIND("Y", BD47)-1)) + INT(RIGHT(BD47, LEN(BD47) - FIND("Y", BD47)))), "modified_following") ))))), "")</f>
        <v>44834</v>
      </c>
      <c r="BF47" s="50" t="s">
        <v>2473</v>
      </c>
      <c r="BG47" s="50" t="s">
        <v>2474</v>
      </c>
      <c r="BH47" s="46">
        <f>_xll.BDH(BF47,$B$4,$B$3,$B$3)</f>
        <v>0.82172000000000001</v>
      </c>
      <c r="BI47" s="46">
        <f>_xll.BDH(BG47,$B$4,$B$3,$B$3)</f>
        <v>0.95387</v>
      </c>
      <c r="BJ47" s="52">
        <f>DF_ZC2(Date!$E$3,BE47,BI47,"Taux actuariels","actual/actual")</f>
        <v>8.2464041694889634E-3</v>
      </c>
      <c r="BL47" s="46"/>
      <c r="BM47" s="46"/>
      <c r="BN47" s="46"/>
      <c r="BO47" s="47"/>
      <c r="BP47" s="47"/>
      <c r="BQ47" s="47"/>
      <c r="BR47" s="48"/>
      <c r="BS47" s="48"/>
      <c r="BT47" s="46"/>
      <c r="BU47" s="49"/>
      <c r="BV47" s="52">
        <f t="shared" si="12"/>
        <v>0</v>
      </c>
      <c r="BX47" s="50" t="s">
        <v>796</v>
      </c>
      <c r="BY47" s="51">
        <f>IFERROR(IF(RIGHT(BX47, 1) = "D", WORKDAY($B$3, INT(LEFT(BX47, LEN(BX47)-1))),
                     IF(RIGHT(BX47, 1) = "W",Business_Day($B$3 + 7 * INT(LEFT(BX47, LEN(BX47)-1)), "modified_following"),
                     IF(RIGHT(BX47, 1) = "M",Business_Day(EDATE($B$3,  INT(LEFT(BX47, LEN(BX47)-1))), "modified_following"),
                     IF(RIGHT(BX47, 1) = "Y",Business_Day(EDATE($B$3,  12 * INT(LEFT(BX47, LEN(BX47)-1))), "modified_following"),IF(RIGHT(BX47, 1) = "Q",Business_Day(EDATE($B$3,  3*INT(LEFT(BX47, LEN(BX47)-1))), "modified_following"),
                    Business_Day(EDATE($B$3,  12 * INT(LEFT(BX47, FIND("Y", BX47)-1)) + INT(RIGHT(BX47, LEN(BX47) - FIND("Y", BX47)))), "modified_following") ))))), "")</f>
        <v>44834</v>
      </c>
      <c r="BZ47" s="50" t="s">
        <v>2475</v>
      </c>
      <c r="CA47" s="50" t="s">
        <v>2476</v>
      </c>
      <c r="CB47" s="46">
        <f>_xll.BDH(BZ47,$B$4,$B$3,$B$3)</f>
        <v>0.93569000000000002</v>
      </c>
      <c r="CC47" s="46">
        <f>_xll.BDH(CA47,$B$4,$B$3,$B$3)</f>
        <v>0.94770799999999999</v>
      </c>
      <c r="CD47" s="52">
        <f>DF_ZC2(Date!$E$3,BY47,CC47,"Taux actuariels","actual/actual")</f>
        <v>9.383329780901839E-3</v>
      </c>
      <c r="CF47" s="46"/>
      <c r="CG47" s="46"/>
      <c r="CH47" s="46"/>
      <c r="CI47" s="47"/>
      <c r="CJ47" s="47"/>
      <c r="CK47" s="47"/>
      <c r="CL47" s="48"/>
      <c r="CM47" s="48"/>
      <c r="CN47" s="46"/>
      <c r="CO47" s="49" t="s">
        <v>600</v>
      </c>
      <c r="CP47" s="52" t="s">
        <v>600</v>
      </c>
      <c r="CR47" s="50" t="s">
        <v>796</v>
      </c>
      <c r="CS47" s="51">
        <f>IFERROR(IF(RIGHT(CR47, 1) = "D", WORKDAY($B$3, INT(LEFT(CR47, LEN(CR47)-1))),
                     IF(RIGHT(CR47, 1) = "W",Business_Day($B$3 + 7 * INT(LEFT(CR47, LEN(CR47)-1)), "modified_following"),
                     IF(RIGHT(CR47, 1) = "M",Business_Day(EDATE($B$3,  INT(LEFT(CR47, LEN(CR47)-1))), "modified_following"),
                     IF(RIGHT(CR47, 1) = "Y",Business_Day(EDATE($B$3,  12 * INT(LEFT(CR47, LEN(CR47)-1))), "modified_following"),IF(RIGHT(CR47, 1) = "Q",Business_Day(EDATE($B$3,  3*INT(LEFT(CR47, LEN(CR47)-1))), "modified_following"),
                    Business_Day(EDATE($B$3,  12 * INT(LEFT(CR47, FIND("Y", CR47)-1)) + INT(RIGHT(CR47, LEN(CR47) - FIND("Y", CR47)))), "modified_following") ))))), "")</f>
        <v>44834</v>
      </c>
      <c r="CT47" s="50" t="s">
        <v>2477</v>
      </c>
      <c r="CU47" s="50" t="s">
        <v>2478</v>
      </c>
      <c r="CV47" s="46">
        <f>_xll.BDH(CT47,$B$4,$B$3,$B$3)</f>
        <v>1.09422</v>
      </c>
      <c r="CW47" s="46">
        <f>_xll.BDH(CU47,$B$4,$B$3,$B$3)</f>
        <v>0.93914699999999995</v>
      </c>
      <c r="CX47" s="52">
        <f>DF_ZC2(Date!$E$3,CS47,CW47,"Taux actuariels","actual/actual")</f>
        <v>1.0977370197320147E-2</v>
      </c>
      <c r="CZ47" s="58" t="e">
        <f ca="1"/>
        <v>#N/A</v>
      </c>
      <c r="DA47" t="e">
        <f ca="1"/>
        <v>#N/A</v>
      </c>
      <c r="DC47" s="58" t="e">
        <v>#N/A</v>
      </c>
      <c r="DD47" t="e">
        <v>#N/A</v>
      </c>
      <c r="DF47" s="58" t="e">
        <v>#N/A</v>
      </c>
      <c r="DG47" t="e">
        <v>#N/A</v>
      </c>
      <c r="DI47" s="58" t="e">
        <v>#N/A</v>
      </c>
      <c r="DJ47" t="e">
        <v>#N/A</v>
      </c>
      <c r="DN47" s="58" t="e">
        <f ca="1"/>
        <v>#N/A</v>
      </c>
      <c r="DO47" s="120" t="e">
        <f ca="1"/>
        <v>#N/A</v>
      </c>
      <c r="DQ47" s="58" t="e">
        <v>#N/A</v>
      </c>
      <c r="DR47" t="e">
        <v>#N/A</v>
      </c>
      <c r="DT47" s="58" t="e">
        <v>#N/A</v>
      </c>
      <c r="DU47" t="e">
        <v>#N/A</v>
      </c>
      <c r="DW47" s="58" t="e">
        <v>#N/A</v>
      </c>
      <c r="DX47" t="e">
        <v>#N/A</v>
      </c>
      <c r="DZ47" s="58" t="e">
        <f ca="1"/>
        <v>#N/A</v>
      </c>
      <c r="EA47" t="e">
        <f ca="1"/>
        <v>#N/A</v>
      </c>
      <c r="EC47" s="58" t="e">
        <v>#N/A</v>
      </c>
      <c r="ED47" t="e">
        <v>#N/A</v>
      </c>
      <c r="EV47" t="e">
        <v>#N/A</v>
      </c>
      <c r="EW47" t="e">
        <v>#N/A</v>
      </c>
      <c r="EX47" t="e">
        <f>interpol_lin_excel($O$13:$O$104,$T$13:$T$104,EV47)</f>
        <v>#VALUE!</v>
      </c>
      <c r="EY47" t="e">
        <f ca="1"/>
        <v>#N/A</v>
      </c>
      <c r="EZ47" t="e">
        <f ca="1"/>
        <v>#N/A</v>
      </c>
      <c r="FB47" t="e">
        <v>#N/A</v>
      </c>
      <c r="FC47" t="e">
        <v>#N/A</v>
      </c>
      <c r="FE47" t="e">
        <v>#N/A</v>
      </c>
      <c r="FF47" t="e">
        <v>#N/A</v>
      </c>
      <c r="FH47" t="e">
        <v>#N/A</v>
      </c>
      <c r="FI47" t="e">
        <v>#N/A</v>
      </c>
      <c r="FX47" t="e">
        <v>#N/A</v>
      </c>
      <c r="FY47" t="e">
        <v>#N/A</v>
      </c>
      <c r="FZ47" t="e">
        <f>interpol_lin_excel($O$13:$O$104,$T$13:$T$104,FX47)</f>
        <v>#VALUE!</v>
      </c>
      <c r="GA47" t="e">
        <f ca="1"/>
        <v>#N/A</v>
      </c>
      <c r="GB47" t="e">
        <f ca="1"/>
        <v>#N/A</v>
      </c>
      <c r="GD47" t="e">
        <v>#N/A</v>
      </c>
      <c r="GE47" t="e">
        <v>#N/A</v>
      </c>
      <c r="GG47" t="e">
        <v>#N/A</v>
      </c>
      <c r="GH47" t="e">
        <v>#N/A</v>
      </c>
      <c r="GJ47" t="e">
        <v>#N/A</v>
      </c>
      <c r="GK47" t="e">
        <v>#N/A</v>
      </c>
      <c r="GZ47" t="e">
        <v>#N/A</v>
      </c>
      <c r="HA47" t="e">
        <v>#N/A</v>
      </c>
      <c r="HC47" t="e">
        <f ca="1"/>
        <v>#N/A</v>
      </c>
      <c r="HD47" t="e">
        <f ca="1"/>
        <v>#N/A</v>
      </c>
      <c r="HF47" t="e">
        <v>#N/A</v>
      </c>
      <c r="HG47" t="e">
        <v>#N/A</v>
      </c>
      <c r="HI47" t="e">
        <v>#N/A</v>
      </c>
      <c r="HJ47" t="e">
        <v>#N/A</v>
      </c>
      <c r="HL47" t="e">
        <v>#N/A</v>
      </c>
      <c r="HM47" t="e">
        <v>#N/A</v>
      </c>
      <c r="IB47" t="e">
        <v>#N/A</v>
      </c>
      <c r="IC47" t="e">
        <v>#N/A</v>
      </c>
      <c r="IE47" t="e">
        <f ca="1"/>
        <v>#N/A</v>
      </c>
      <c r="IF47" t="e">
        <f ca="1"/>
        <v>#N/A</v>
      </c>
      <c r="IH47" t="e">
        <v>#N/A</v>
      </c>
      <c r="II47" t="e">
        <v>#N/A</v>
      </c>
      <c r="IK47" t="e">
        <v>#N/A</v>
      </c>
      <c r="IL47" t="e">
        <v>#N/A</v>
      </c>
    </row>
    <row r="48" spans="3:249" x14ac:dyDescent="0.25">
      <c r="C48" s="46"/>
      <c r="D48" s="46"/>
      <c r="E48" s="46"/>
      <c r="F48" s="47"/>
      <c r="G48" s="47"/>
      <c r="H48" s="47"/>
      <c r="I48" s="48"/>
      <c r="J48" s="48"/>
      <c r="K48" s="46"/>
      <c r="L48" s="49"/>
      <c r="N48" s="50" t="s">
        <v>807</v>
      </c>
      <c r="O48" s="51">
        <f>IFERROR(IF(RIGHT(N48, 1) = "D", WORKDAY($B$3, INT(LEFT(N48, LEN(N48)-1))),
                     IF(RIGHT(N48, 1) = "W",Business_Day($B$3 + 7 * INT(LEFT(N48, LEN(N48)-1)), "modified_following"),
                     IF(RIGHT(N48, 1) = "M",Business_Day(EDATE($B$3,  INT(LEFT(N48, LEN(N48)-1))), "modified_following"),
                     IF(RIGHT(N48, 1) = "Y",Business_Day(EDATE($B$3,  12 * INT(LEFT(N48, LEN(N48)-1))), "modified_following"),IF(RIGHT(N48, 1) = "Q",Business_Day(EDATE($B$3,  3*INT(LEFT(N48, LEN(N48)-1))), "modified_following"),
                    Business_Day(EDATE($B$3,  12 * INT(LEFT(N48, FIND("Y", N48)-1)) + INT(RIGHT(N48, LEN(N48) - FIND("Y", N48)))), "modified_following") ))))), "")</f>
        <v>44925</v>
      </c>
      <c r="P48" s="50" t="s">
        <v>2479</v>
      </c>
      <c r="Q48" s="50" t="s">
        <v>2480</v>
      </c>
      <c r="R48" s="46">
        <f>_xll.BDH(P48,$B$4,$B$3,$B$3)</f>
        <v>0.62790999999999997</v>
      </c>
      <c r="S48" s="46">
        <f>_xll.BDH(Q48,$B$4,$B$3,$B$3)</f>
        <v>0.96312399999999998</v>
      </c>
      <c r="T48" s="52">
        <f>DF_ZC2(Date!$E$3,O48,S48,"Taux actuariels","actual/actual")</f>
        <v>6.2818493972176537E-3</v>
      </c>
      <c r="V48" s="46"/>
      <c r="W48" s="46"/>
      <c r="X48" s="46"/>
      <c r="Y48" s="47"/>
      <c r="Z48" s="47"/>
      <c r="AA48" s="47"/>
      <c r="AB48" s="48"/>
      <c r="AC48" s="48"/>
      <c r="AD48" s="46"/>
      <c r="AE48" s="49" t="s">
        <v>600</v>
      </c>
      <c r="AF48" s="47"/>
      <c r="AG48" s="52" t="s">
        <v>600</v>
      </c>
      <c r="AI48" s="50" t="s">
        <v>807</v>
      </c>
      <c r="AJ48" s="51">
        <f>IFERROR(IF(RIGHT(AI48, 1) = "D", WORKDAY($B$3, INT(LEFT(AI48, LEN(AI48)-1))),
                     IF(RIGHT(AI48, 1) = "W",Business_Day($B$3 + 7 * INT(LEFT(AI48, LEN(AI48)-1)), "modified_following"),
                     IF(RIGHT(AI48, 1) = "M",Business_Day(EDATE($B$3,  INT(LEFT(AI48, LEN(AI48)-1))), "modified_following"),
                     IF(RIGHT(AI48, 1) = "Y",Business_Day(EDATE($B$3,  12 * INT(LEFT(AI48, LEN(AI48)-1))), "modified_following"),IF(RIGHT(AI48, 1) = "Q",Business_Day(EDATE($B$3,  3*INT(LEFT(AI48, LEN(AI48)-1))), "modified_following"),
                    Business_Day(EDATE($B$3,  12 * INT(LEFT(AI48, FIND("Y", AI48)-1)) + INT(RIGHT(AI48, LEN(AI48) - FIND("Y", AI48)))), "modified_following") ))))), "")</f>
        <v>44925</v>
      </c>
      <c r="AK48" s="50" t="s">
        <v>2481</v>
      </c>
      <c r="AL48" s="50" t="s">
        <v>2482</v>
      </c>
      <c r="AM48" s="46">
        <f>_xll.BDH(AK48,$B$4,$B$3,$B$3)</f>
        <v>0.76758000000000004</v>
      </c>
      <c r="AN48" s="46">
        <f>_xll.BDH(AL48,$B$4,$B$3,$B$3)</f>
        <v>0.95501199999999997</v>
      </c>
      <c r="AO48" s="52">
        <f>DF_ZC2(Date!$E$3,AJ48,AN48,"Taux actuariels","actual/actual")</f>
        <v>7.701419206652238E-3</v>
      </c>
      <c r="AQ48" s="46"/>
      <c r="AR48" s="46"/>
      <c r="AS48" s="46"/>
      <c r="AT48" s="47"/>
      <c r="AU48" s="47"/>
      <c r="AV48" s="47"/>
      <c r="AW48" s="48"/>
      <c r="AX48" s="48"/>
      <c r="AY48" s="46"/>
      <c r="AZ48" s="49"/>
      <c r="BA48" s="49"/>
      <c r="BD48" s="50" t="s">
        <v>807</v>
      </c>
      <c r="BE48" s="51">
        <f>IFERROR(IF(RIGHT(BD48, 1) = "D", WORKDAY($B$3, INT(LEFT(BD48, LEN(BD48)-1))),
                     IF(RIGHT(BD48, 1) = "W",Business_Day($B$3 + 7 * INT(LEFT(BD48, LEN(BD48)-1)), "modified_following"),
                     IF(RIGHT(BD48, 1) = "M",Business_Day(EDATE($B$3,  INT(LEFT(BD48, LEN(BD48)-1))), "modified_following"),
                     IF(RIGHT(BD48, 1) = "Y",Business_Day(EDATE($B$3,  12 * INT(LEFT(BD48, LEN(BD48)-1))), "modified_following"),IF(RIGHT(BD48, 1) = "Q",Business_Day(EDATE($B$3,  3*INT(LEFT(BD48, LEN(BD48)-1))), "modified_following"),
                    Business_Day(EDATE($B$3,  12 * INT(LEFT(BD48, FIND("Y", BD48)-1)) + INT(RIGHT(BD48, LEN(BD48) - FIND("Y", BD48)))), "modified_following") ))))), "")</f>
        <v>44925</v>
      </c>
      <c r="BF48" s="50" t="s">
        <v>2483</v>
      </c>
      <c r="BG48" s="50" t="s">
        <v>2484</v>
      </c>
      <c r="BH48" s="46">
        <f>_xll.BDH(BF48,$B$4,$B$3,$B$3)</f>
        <v>0.84524999999999995</v>
      </c>
      <c r="BI48" s="46">
        <f>_xll.BDH(BG48,$B$4,$B$3,$B$3)</f>
        <v>0.95057899999999995</v>
      </c>
      <c r="BJ48" s="52">
        <f>DF_ZC2(Date!$E$3,BE48,BI48,"Taux actuariels","actual/actual")</f>
        <v>8.4831350545306883E-3</v>
      </c>
      <c r="BL48" s="46"/>
      <c r="BM48" s="46"/>
      <c r="BN48" s="46"/>
      <c r="BO48" s="47"/>
      <c r="BP48" s="47"/>
      <c r="BQ48" s="47"/>
      <c r="BR48" s="48"/>
      <c r="BS48" s="48"/>
      <c r="BT48" s="46"/>
      <c r="BU48" s="49"/>
      <c r="BV48" s="52">
        <f t="shared" si="12"/>
        <v>0</v>
      </c>
      <c r="BX48" s="50" t="s">
        <v>807</v>
      </c>
      <c r="BY48" s="51">
        <f>IFERROR(IF(RIGHT(BX48, 1) = "D", WORKDAY($B$3, INT(LEFT(BX48, LEN(BX48)-1))),
                     IF(RIGHT(BX48, 1) = "W",Business_Day($B$3 + 7 * INT(LEFT(BX48, LEN(BX48)-1)), "modified_following"),
                     IF(RIGHT(BX48, 1) = "M",Business_Day(EDATE($B$3,  INT(LEFT(BX48, LEN(BX48)-1))), "modified_following"),
                     IF(RIGHT(BX48, 1) = "Y",Business_Day(EDATE($B$3,  12 * INT(LEFT(BX48, LEN(BX48)-1))), "modified_following"),IF(RIGHT(BX48, 1) = "Q",Business_Day(EDATE($B$3,  3*INT(LEFT(BX48, LEN(BX48)-1))), "modified_following"),
                    Business_Day(EDATE($B$3,  12 * INT(LEFT(BX48, FIND("Y", BX48)-1)) + INT(RIGHT(BX48, LEN(BX48) - FIND("Y", BX48)))), "modified_following") ))))), "")</f>
        <v>44925</v>
      </c>
      <c r="BZ48" s="50" t="s">
        <v>2485</v>
      </c>
      <c r="CA48" s="50" t="s">
        <v>2486</v>
      </c>
      <c r="CB48" s="46">
        <f>_xll.BDH(BZ48,$B$4,$B$3,$B$3)</f>
        <v>0.95755999999999997</v>
      </c>
      <c r="CC48" s="46">
        <f>_xll.BDH(CA48,$B$4,$B$3,$B$3)</f>
        <v>0.94427099999999997</v>
      </c>
      <c r="CD48" s="52">
        <f>DF_ZC2(Date!$E$3,BY48,CC48,"Taux actuariels","actual/actual")</f>
        <v>9.6028511169852226E-3</v>
      </c>
      <c r="CF48" s="46"/>
      <c r="CG48" s="46"/>
      <c r="CH48" s="46"/>
      <c r="CI48" s="47"/>
      <c r="CJ48" s="47"/>
      <c r="CK48" s="47"/>
      <c r="CL48" s="48"/>
      <c r="CM48" s="48"/>
      <c r="CN48" s="46"/>
      <c r="CO48" s="49" t="s">
        <v>600</v>
      </c>
      <c r="CP48" s="52" t="s">
        <v>600</v>
      </c>
      <c r="CR48" s="50" t="s">
        <v>807</v>
      </c>
      <c r="CS48" s="51">
        <f>IFERROR(IF(RIGHT(CR48, 1) = "D", WORKDAY($B$3, INT(LEFT(CR48, LEN(CR48)-1))),
                     IF(RIGHT(CR48, 1) = "W",Business_Day($B$3 + 7 * INT(LEFT(CR48, LEN(CR48)-1)), "modified_following"),
                     IF(RIGHT(CR48, 1) = "M",Business_Day(EDATE($B$3,  INT(LEFT(CR48, LEN(CR48)-1))), "modified_following"),
                     IF(RIGHT(CR48, 1) = "Y",Business_Day(EDATE($B$3,  12 * INT(LEFT(CR48, LEN(CR48)-1))), "modified_following"),IF(RIGHT(CR48, 1) = "Q",Business_Day(EDATE($B$3,  3*INT(LEFT(CR48, LEN(CR48)-1))), "modified_following"),
                    Business_Day(EDATE($B$3,  12 * INT(LEFT(CR48, FIND("Y", CR48)-1)) + INT(RIGHT(CR48, LEN(CR48) - FIND("Y", CR48)))), "modified_following") ))))), "")</f>
        <v>44925</v>
      </c>
      <c r="CT48" s="50" t="s">
        <v>2487</v>
      </c>
      <c r="CU48" s="50" t="s">
        <v>2488</v>
      </c>
      <c r="CV48" s="46">
        <f>_xll.BDH(CT48,$B$4,$B$3,$B$3)</f>
        <v>1.1140699999999999</v>
      </c>
      <c r="CW48" s="46">
        <f>_xll.BDH(CU48,$B$4,$B$3,$B$3)</f>
        <v>0.93548600000000004</v>
      </c>
      <c r="CX48" s="52">
        <f>DF_ZC2(Date!$E$3,CS48,CW48,"Taux actuariels","actual/actual")</f>
        <v>1.1176877251604322E-2</v>
      </c>
      <c r="CZ48" s="58" t="e">
        <f ca="1"/>
        <v>#N/A</v>
      </c>
      <c r="DA48" t="e">
        <f ca="1"/>
        <v>#N/A</v>
      </c>
      <c r="DC48" s="58" t="e">
        <v>#N/A</v>
      </c>
      <c r="DD48" t="e">
        <v>#N/A</v>
      </c>
      <c r="DF48" s="58" t="e">
        <v>#N/A</v>
      </c>
      <c r="DG48" t="e">
        <v>#N/A</v>
      </c>
      <c r="DI48" s="58" t="e">
        <v>#N/A</v>
      </c>
      <c r="DJ48" t="e">
        <v>#N/A</v>
      </c>
      <c r="DN48" s="58" t="e">
        <f ca="1"/>
        <v>#N/A</v>
      </c>
      <c r="DO48" s="120" t="e">
        <f ca="1"/>
        <v>#N/A</v>
      </c>
      <c r="DQ48" s="58" t="e">
        <v>#N/A</v>
      </c>
      <c r="DR48" t="e">
        <v>#N/A</v>
      </c>
      <c r="DT48" s="58" t="e">
        <v>#N/A</v>
      </c>
      <c r="DU48" t="e">
        <v>#N/A</v>
      </c>
      <c r="DW48" s="58" t="e">
        <v>#N/A</v>
      </c>
      <c r="DX48" t="e">
        <v>#N/A</v>
      </c>
      <c r="DZ48" s="58" t="e">
        <f ca="1"/>
        <v>#N/A</v>
      </c>
      <c r="EA48" t="e">
        <f ca="1"/>
        <v>#N/A</v>
      </c>
      <c r="EC48" s="58" t="e">
        <v>#N/A</v>
      </c>
      <c r="ED48" t="e">
        <v>#N/A</v>
      </c>
      <c r="EV48" t="e">
        <v>#N/A</v>
      </c>
      <c r="EW48" t="e">
        <v>#N/A</v>
      </c>
      <c r="EX48" t="e">
        <f>interpol_lin_excel($O$13:$O$104,$T$13:$T$104,EV48)</f>
        <v>#VALUE!</v>
      </c>
      <c r="EY48" t="e">
        <f ca="1"/>
        <v>#N/A</v>
      </c>
      <c r="EZ48" t="e">
        <f ca="1"/>
        <v>#N/A</v>
      </c>
      <c r="FB48" t="e">
        <v>#N/A</v>
      </c>
      <c r="FC48" t="e">
        <v>#N/A</v>
      </c>
      <c r="FE48" t="e">
        <v>#N/A</v>
      </c>
      <c r="FF48" t="e">
        <v>#N/A</v>
      </c>
      <c r="FH48" t="e">
        <v>#N/A</v>
      </c>
      <c r="FI48" t="e">
        <v>#N/A</v>
      </c>
      <c r="FX48" t="e">
        <v>#N/A</v>
      </c>
      <c r="FY48" t="e">
        <v>#N/A</v>
      </c>
      <c r="FZ48" t="e">
        <f>interpol_lin_excel($O$13:$O$104,$T$13:$T$104,FX48)</f>
        <v>#VALUE!</v>
      </c>
      <c r="GA48" t="e">
        <f ca="1"/>
        <v>#N/A</v>
      </c>
      <c r="GB48" t="e">
        <f ca="1"/>
        <v>#N/A</v>
      </c>
      <c r="GD48" t="e">
        <v>#N/A</v>
      </c>
      <c r="GE48" t="e">
        <v>#N/A</v>
      </c>
      <c r="GG48" t="e">
        <v>#N/A</v>
      </c>
      <c r="GH48" t="e">
        <v>#N/A</v>
      </c>
      <c r="GJ48" t="e">
        <v>#N/A</v>
      </c>
      <c r="GK48" t="e">
        <v>#N/A</v>
      </c>
      <c r="GZ48" t="e">
        <v>#N/A</v>
      </c>
      <c r="HA48" t="e">
        <v>#N/A</v>
      </c>
      <c r="HC48" t="e">
        <f ca="1"/>
        <v>#N/A</v>
      </c>
      <c r="HD48" t="e">
        <f ca="1"/>
        <v>#N/A</v>
      </c>
      <c r="HF48" t="e">
        <v>#N/A</v>
      </c>
      <c r="HG48" t="e">
        <v>#N/A</v>
      </c>
      <c r="HI48" t="e">
        <v>#N/A</v>
      </c>
      <c r="HJ48" t="e">
        <v>#N/A</v>
      </c>
      <c r="HL48" t="e">
        <v>#N/A</v>
      </c>
      <c r="HM48" t="e">
        <v>#N/A</v>
      </c>
      <c r="IB48" t="e">
        <v>#N/A</v>
      </c>
      <c r="IC48" t="e">
        <v>#N/A</v>
      </c>
      <c r="IE48" t="e">
        <f ca="1"/>
        <v>#N/A</v>
      </c>
      <c r="IF48" t="e">
        <f ca="1"/>
        <v>#N/A</v>
      </c>
      <c r="IH48" t="e">
        <v>#N/A</v>
      </c>
      <c r="II48" t="e">
        <v>#N/A</v>
      </c>
      <c r="IK48" t="e">
        <v>#N/A</v>
      </c>
      <c r="IL48" t="e">
        <v>#N/A</v>
      </c>
    </row>
    <row r="49" spans="3:246" x14ac:dyDescent="0.25">
      <c r="C49" s="46"/>
      <c r="D49" s="46"/>
      <c r="E49" s="46"/>
      <c r="F49" s="47"/>
      <c r="G49" s="47"/>
      <c r="H49" s="47"/>
      <c r="I49" s="48"/>
      <c r="J49" s="48"/>
      <c r="K49" s="46"/>
      <c r="L49" s="49"/>
      <c r="N49" s="50" t="s">
        <v>818</v>
      </c>
      <c r="O49" s="51">
        <f>IFERROR(IF(RIGHT(N49, 1) = "D", WORKDAY($B$3, INT(LEFT(N49, LEN(N49)-1))),
                     IF(RIGHT(N49, 1) = "W",Business_Day($B$3 + 7 * INT(LEFT(N49, LEN(N49)-1)), "modified_following"),
                     IF(RIGHT(N49, 1) = "M",Business_Day(EDATE($B$3,  INT(LEFT(N49, LEN(N49)-1))), "modified_following"),
                     IF(RIGHT(N49, 1) = "Y",Business_Day(EDATE($B$3,  12 * INT(LEFT(N49, LEN(N49)-1))), "modified_following"),IF(RIGHT(N49, 1) = "Q",Business_Day(EDATE($B$3,  3*INT(LEFT(N49, LEN(N49)-1))), "modified_following"),
                    Business_Day(EDATE($B$3,  12 * INT(LEFT(N49, FIND("Y", N49)-1)) + INT(RIGHT(N49, LEN(N49) - FIND("Y", N49)))), "modified_following") ))))), "")</f>
        <v>45015</v>
      </c>
      <c r="P49" s="50" t="s">
        <v>2489</v>
      </c>
      <c r="Q49" s="50" t="s">
        <v>2490</v>
      </c>
      <c r="R49" s="46">
        <f>_xll.BDH(P49,$B$4,$B$3,$B$3)</f>
        <v>0.65205000000000002</v>
      </c>
      <c r="S49" s="46">
        <f>_xll.BDH(Q49,$B$4,$B$3,$B$3)</f>
        <v>0.960198</v>
      </c>
      <c r="T49" s="52">
        <f>DF_ZC2(Date!$E$3,O49,S49,"Taux actuariels","actual/actual")</f>
        <v>6.5232854438002086E-3</v>
      </c>
      <c r="V49" s="46"/>
      <c r="W49" s="46"/>
      <c r="X49" s="46"/>
      <c r="Y49" s="47"/>
      <c r="Z49" s="47"/>
      <c r="AA49" s="47"/>
      <c r="AB49" s="48"/>
      <c r="AC49" s="48"/>
      <c r="AD49" s="46"/>
      <c r="AE49" s="49" t="s">
        <v>600</v>
      </c>
      <c r="AF49" s="47"/>
      <c r="AG49" s="52" t="s">
        <v>600</v>
      </c>
      <c r="AI49" s="50" t="s">
        <v>818</v>
      </c>
      <c r="AJ49" s="51">
        <f>IFERROR(IF(RIGHT(AI49, 1) = "D", WORKDAY($B$3, INT(LEFT(AI49, LEN(AI49)-1))),
                     IF(RIGHT(AI49, 1) = "W",Business_Day($B$3 + 7 * INT(LEFT(AI49, LEN(AI49)-1)), "modified_following"),
                     IF(RIGHT(AI49, 1) = "M",Business_Day(EDATE($B$3,  INT(LEFT(AI49, LEN(AI49)-1))), "modified_following"),
                     IF(RIGHT(AI49, 1) = "Y",Business_Day(EDATE($B$3,  12 * INT(LEFT(AI49, LEN(AI49)-1))), "modified_following"),IF(RIGHT(AI49, 1) = "Q",Business_Day(EDATE($B$3,  3*INT(LEFT(AI49, LEN(AI49)-1))), "modified_following"),
                    Business_Day(EDATE($B$3,  12 * INT(LEFT(AI49, FIND("Y", AI49)-1)) + INT(RIGHT(AI49, LEN(AI49) - FIND("Y", AI49)))), "modified_following") ))))), "")</f>
        <v>45015</v>
      </c>
      <c r="AK49" s="50" t="s">
        <v>2491</v>
      </c>
      <c r="AL49" s="50" t="s">
        <v>2492</v>
      </c>
      <c r="AM49" s="46">
        <f>_xll.BDH(AK49,$B$4,$B$3,$B$3)</f>
        <v>0.79056000000000004</v>
      </c>
      <c r="AN49" s="46">
        <f>_xll.BDH(AL49,$B$4,$B$3,$B$3)</f>
        <v>0.95184199999999997</v>
      </c>
      <c r="AO49" s="52">
        <f>DF_ZC2(Date!$E$3,AJ49,AN49,"Taux actuariels","actual/actual")</f>
        <v>7.932642325604089E-3</v>
      </c>
      <c r="AQ49" s="46"/>
      <c r="AR49" s="46"/>
      <c r="AS49" s="46"/>
      <c r="AT49" s="47"/>
      <c r="AU49" s="47"/>
      <c r="AV49" s="47"/>
      <c r="AW49" s="48"/>
      <c r="AX49" s="48"/>
      <c r="AY49" s="46"/>
      <c r="AZ49" s="49"/>
      <c r="BA49" s="49"/>
      <c r="BD49" s="50" t="s">
        <v>818</v>
      </c>
      <c r="BE49" s="51">
        <f>IFERROR(IF(RIGHT(BD49, 1) = "D", WORKDAY($B$3, INT(LEFT(BD49, LEN(BD49)-1))),
                     IF(RIGHT(BD49, 1) = "W",Business_Day($B$3 + 7 * INT(LEFT(BD49, LEN(BD49)-1)), "modified_following"),
                     IF(RIGHT(BD49, 1) = "M",Business_Day(EDATE($B$3,  INT(LEFT(BD49, LEN(BD49)-1))), "modified_following"),
                     IF(RIGHT(BD49, 1) = "Y",Business_Day(EDATE($B$3,  12 * INT(LEFT(BD49, LEN(BD49)-1))), "modified_following"),IF(RIGHT(BD49, 1) = "Q",Business_Day(EDATE($B$3,  3*INT(LEFT(BD49, LEN(BD49)-1))), "modified_following"),
                    Business_Day(EDATE($B$3,  12 * INT(LEFT(BD49, FIND("Y", BD49)-1)) + INT(RIGHT(BD49, LEN(BD49) - FIND("Y", BD49)))), "modified_following") ))))), "")</f>
        <v>45015</v>
      </c>
      <c r="BF49" s="50" t="s">
        <v>2493</v>
      </c>
      <c r="BG49" s="50" t="s">
        <v>2494</v>
      </c>
      <c r="BH49" s="46">
        <f>_xll.BDH(BF49,$B$4,$B$3,$B$3)</f>
        <v>0.86746000000000001</v>
      </c>
      <c r="BI49" s="46">
        <f>_xll.BDH(BG49,$B$4,$B$3,$B$3)</f>
        <v>0.94728900000000005</v>
      </c>
      <c r="BJ49" s="52">
        <f>DF_ZC2(Date!$E$3,BE49,BI49,"Taux actuariels","actual/actual")</f>
        <v>8.7066242453162079E-3</v>
      </c>
      <c r="BL49" s="46"/>
      <c r="BM49" s="46"/>
      <c r="BN49" s="46"/>
      <c r="BO49" s="47"/>
      <c r="BP49" s="47"/>
      <c r="BQ49" s="47"/>
      <c r="BR49" s="48"/>
      <c r="BS49" s="48"/>
      <c r="BT49" s="46"/>
      <c r="BU49" s="49"/>
      <c r="BV49" s="52">
        <f t="shared" si="12"/>
        <v>0</v>
      </c>
      <c r="BX49" s="50" t="s">
        <v>818</v>
      </c>
      <c r="BY49" s="51">
        <f>IFERROR(IF(RIGHT(BX49, 1) = "D", WORKDAY($B$3, INT(LEFT(BX49, LEN(BX49)-1))),
                     IF(RIGHT(BX49, 1) = "W",Business_Day($B$3 + 7 * INT(LEFT(BX49, LEN(BX49)-1)), "modified_following"),
                     IF(RIGHT(BX49, 1) = "M",Business_Day(EDATE($B$3,  INT(LEFT(BX49, LEN(BX49)-1))), "modified_following"),
                     IF(RIGHT(BX49, 1) = "Y",Business_Day(EDATE($B$3,  12 * INT(LEFT(BX49, LEN(BX49)-1))), "modified_following"),IF(RIGHT(BX49, 1) = "Q",Business_Day(EDATE($B$3,  3*INT(LEFT(BX49, LEN(BX49)-1))), "modified_following"),
                    Business_Day(EDATE($B$3,  12 * INT(LEFT(BX49, FIND("Y", BX49)-1)) + INT(RIGHT(BX49, LEN(BX49) - FIND("Y", BX49)))), "modified_following") ))))), "")</f>
        <v>45015</v>
      </c>
      <c r="BZ49" s="50" t="s">
        <v>2495</v>
      </c>
      <c r="CA49" s="50" t="s">
        <v>2496</v>
      </c>
      <c r="CB49" s="46">
        <f>_xll.BDH(BZ49,$B$4,$B$3,$B$3)</f>
        <v>0.97863</v>
      </c>
      <c r="CC49" s="46">
        <f>_xll.BDH(CA49,$B$4,$B$3,$B$3)</f>
        <v>0.94081499999999996</v>
      </c>
      <c r="CD49" s="52">
        <f>DF_ZC2(Date!$E$3,BY49,CC49,"Taux actuariels","actual/actual")</f>
        <v>9.8146269627956695E-3</v>
      </c>
      <c r="CF49" s="46"/>
      <c r="CG49" s="46"/>
      <c r="CH49" s="46"/>
      <c r="CI49" s="47"/>
      <c r="CJ49" s="47"/>
      <c r="CK49" s="47"/>
      <c r="CL49" s="48"/>
      <c r="CM49" s="48"/>
      <c r="CN49" s="46"/>
      <c r="CO49" s="49" t="s">
        <v>600</v>
      </c>
      <c r="CP49" s="52" t="s">
        <v>600</v>
      </c>
      <c r="CR49" s="50" t="s">
        <v>818</v>
      </c>
      <c r="CS49" s="51">
        <f>IFERROR(IF(RIGHT(CR49, 1) = "D", WORKDAY($B$3, INT(LEFT(CR49, LEN(CR49)-1))),
                     IF(RIGHT(CR49, 1) = "W",Business_Day($B$3 + 7 * INT(LEFT(CR49, LEN(CR49)-1)), "modified_following"),
                     IF(RIGHT(CR49, 1) = "M",Business_Day(EDATE($B$3,  INT(LEFT(CR49, LEN(CR49)-1))), "modified_following"),
                     IF(RIGHT(CR49, 1) = "Y",Business_Day(EDATE($B$3,  12 * INT(LEFT(CR49, LEN(CR49)-1))), "modified_following"),IF(RIGHT(CR49, 1) = "Q",Business_Day(EDATE($B$3,  3*INT(LEFT(CR49, LEN(CR49)-1))), "modified_following"),
                    Business_Day(EDATE($B$3,  12 * INT(LEFT(CR49, FIND("Y", CR49)-1)) + INT(RIGHT(CR49, LEN(CR49) - FIND("Y", CR49)))), "modified_following") ))))), "")</f>
        <v>45015</v>
      </c>
      <c r="CT49" s="50" t="s">
        <v>2497</v>
      </c>
      <c r="CU49" s="50" t="s">
        <v>2498</v>
      </c>
      <c r="CV49" s="46">
        <f>_xll.BDH(CT49,$B$4,$B$3,$B$3)</f>
        <v>1.13541</v>
      </c>
      <c r="CW49" s="46">
        <f>_xll.BDH(CU49,$B$4,$B$3,$B$3)</f>
        <v>0.93169100000000005</v>
      </c>
      <c r="CX49" s="52">
        <f>DF_ZC2(Date!$E$3,CS49,CW49,"Taux actuariels","actual/actual")</f>
        <v>1.1391275978101412E-2</v>
      </c>
      <c r="CZ49" s="58" t="e">
        <f ca="1"/>
        <v>#N/A</v>
      </c>
      <c r="DA49" t="e">
        <f ca="1"/>
        <v>#N/A</v>
      </c>
      <c r="DC49" s="58" t="e">
        <v>#N/A</v>
      </c>
      <c r="DD49" t="e">
        <v>#N/A</v>
      </c>
      <c r="DF49" s="58" t="e">
        <v>#N/A</v>
      </c>
      <c r="DG49" t="e">
        <v>#N/A</v>
      </c>
      <c r="DI49" s="58" t="e">
        <v>#N/A</v>
      </c>
      <c r="DJ49" t="e">
        <v>#N/A</v>
      </c>
      <c r="DN49" s="58" t="e">
        <f ca="1"/>
        <v>#N/A</v>
      </c>
      <c r="DO49" s="120" t="e">
        <f ca="1"/>
        <v>#N/A</v>
      </c>
      <c r="DQ49" s="58" t="e">
        <v>#N/A</v>
      </c>
      <c r="DR49" t="e">
        <v>#N/A</v>
      </c>
      <c r="DT49" s="58" t="e">
        <v>#N/A</v>
      </c>
      <c r="DU49" t="e">
        <v>#N/A</v>
      </c>
      <c r="DW49" s="58" t="e">
        <v>#N/A</v>
      </c>
      <c r="DX49" t="e">
        <v>#N/A</v>
      </c>
      <c r="DZ49" s="58" t="e">
        <f ca="1"/>
        <v>#N/A</v>
      </c>
      <c r="EA49" t="e">
        <f ca="1"/>
        <v>#N/A</v>
      </c>
      <c r="EC49" s="58" t="e">
        <v>#N/A</v>
      </c>
      <c r="ED49" t="e">
        <v>#N/A</v>
      </c>
      <c r="EV49" t="e">
        <v>#N/A</v>
      </c>
      <c r="EW49" t="e">
        <v>#N/A</v>
      </c>
      <c r="EX49" t="e">
        <f>interpol_lin_excel($O$13:$O$104,$T$13:$T$104,EV49)</f>
        <v>#VALUE!</v>
      </c>
      <c r="EY49" t="e">
        <f ca="1"/>
        <v>#N/A</v>
      </c>
      <c r="EZ49" t="e">
        <f ca="1"/>
        <v>#N/A</v>
      </c>
      <c r="FB49" t="e">
        <v>#N/A</v>
      </c>
      <c r="FC49" t="e">
        <v>#N/A</v>
      </c>
      <c r="FE49" t="e">
        <v>#N/A</v>
      </c>
      <c r="FF49" t="e">
        <v>#N/A</v>
      </c>
      <c r="FH49" t="e">
        <v>#N/A</v>
      </c>
      <c r="FI49" t="e">
        <v>#N/A</v>
      </c>
      <c r="FX49" t="e">
        <v>#N/A</v>
      </c>
      <c r="FY49" t="e">
        <v>#N/A</v>
      </c>
      <c r="FZ49" t="e">
        <f>interpol_lin_excel($O$13:$O$104,$T$13:$T$104,FX49)</f>
        <v>#VALUE!</v>
      </c>
      <c r="GA49" t="e">
        <f ca="1"/>
        <v>#N/A</v>
      </c>
      <c r="GB49" t="e">
        <f ca="1"/>
        <v>#N/A</v>
      </c>
      <c r="GD49" t="e">
        <v>#N/A</v>
      </c>
      <c r="GE49" t="e">
        <v>#N/A</v>
      </c>
      <c r="GG49" t="e">
        <v>#N/A</v>
      </c>
      <c r="GH49" t="e">
        <v>#N/A</v>
      </c>
      <c r="GJ49" t="e">
        <v>#N/A</v>
      </c>
      <c r="GK49" t="e">
        <v>#N/A</v>
      </c>
      <c r="GZ49" t="e">
        <v>#N/A</v>
      </c>
      <c r="HA49" t="e">
        <v>#N/A</v>
      </c>
      <c r="HC49" t="e">
        <f ca="1"/>
        <v>#N/A</v>
      </c>
      <c r="HD49" t="e">
        <f ca="1"/>
        <v>#N/A</v>
      </c>
      <c r="HF49" t="e">
        <v>#N/A</v>
      </c>
      <c r="HG49" t="e">
        <v>#N/A</v>
      </c>
      <c r="HI49" t="e">
        <v>#N/A</v>
      </c>
      <c r="HJ49" t="e">
        <v>#N/A</v>
      </c>
      <c r="HL49" t="e">
        <v>#N/A</v>
      </c>
      <c r="HM49" t="e">
        <v>#N/A</v>
      </c>
      <c r="IB49" t="e">
        <v>#N/A</v>
      </c>
      <c r="IC49" t="e">
        <v>#N/A</v>
      </c>
      <c r="IE49" t="e">
        <f ca="1"/>
        <v>#N/A</v>
      </c>
      <c r="IF49" t="e">
        <f ca="1"/>
        <v>#N/A</v>
      </c>
      <c r="IH49" t="e">
        <v>#N/A</v>
      </c>
      <c r="II49" t="e">
        <v>#N/A</v>
      </c>
      <c r="IK49" t="e">
        <v>#N/A</v>
      </c>
      <c r="IL49" t="e">
        <v>#N/A</v>
      </c>
    </row>
    <row r="50" spans="3:246" x14ac:dyDescent="0.25">
      <c r="C50" s="46"/>
      <c r="D50" s="46"/>
      <c r="E50" s="46"/>
      <c r="F50" s="47"/>
      <c r="G50" s="47"/>
      <c r="H50" s="47"/>
      <c r="I50" s="48"/>
      <c r="J50" s="48"/>
      <c r="K50" s="46"/>
      <c r="L50" s="49"/>
      <c r="N50" s="50" t="s">
        <v>829</v>
      </c>
      <c r="O50" s="51">
        <f>IFERROR(IF(RIGHT(N50, 1) = "D", WORKDAY($B$3, INT(LEFT(N50, LEN(N50)-1))),
                     IF(RIGHT(N50, 1) = "W",Business_Day($B$3 + 7 * INT(LEFT(N50, LEN(N50)-1)), "modified_following"),
                     IF(RIGHT(N50, 1) = "M",Business_Day(EDATE($B$3,  INT(LEFT(N50, LEN(N50)-1))), "modified_following"),
                     IF(RIGHT(N50, 1) = "Y",Business_Day(EDATE($B$3,  12 * INT(LEFT(N50, LEN(N50)-1))), "modified_following"),IF(RIGHT(N50, 1) = "Q",Business_Day(EDATE($B$3,  3*INT(LEFT(N50, LEN(N50)-1))), "modified_following"),
                    Business_Day(EDATE($B$3,  12 * INT(LEFT(N50, FIND("Y", N50)-1)) + INT(RIGHT(N50, LEN(N50) - FIND("Y", N50)))), "modified_following") ))))), "")</f>
        <v>45107</v>
      </c>
      <c r="P50" s="50" t="s">
        <v>2499</v>
      </c>
      <c r="Q50" s="50" t="s">
        <v>2500</v>
      </c>
      <c r="R50" s="46">
        <f>_xll.BDH(P50,$B$4,$B$3,$B$3)</f>
        <v>0.67662</v>
      </c>
      <c r="S50" s="46">
        <f>_xll.BDH(Q50,$B$4,$B$3,$B$3)</f>
        <v>0.95710600000000001</v>
      </c>
      <c r="T50" s="52">
        <f>DF_ZC2(Date!$E$3,O50,S50,"Taux actuariels","actual/actual")</f>
        <v>6.7690337019659097E-3</v>
      </c>
      <c r="V50" s="46"/>
      <c r="W50" s="46"/>
      <c r="X50" s="46"/>
      <c r="Y50" s="47"/>
      <c r="Z50" s="47"/>
      <c r="AA50" s="47"/>
      <c r="AB50" s="48"/>
      <c r="AC50" s="48"/>
      <c r="AD50" s="46"/>
      <c r="AE50" s="49" t="s">
        <v>600</v>
      </c>
      <c r="AF50" s="47"/>
      <c r="AG50" s="52" t="s">
        <v>600</v>
      </c>
      <c r="AI50" s="50" t="s">
        <v>829</v>
      </c>
      <c r="AJ50" s="51">
        <f>IFERROR(IF(RIGHT(AI50, 1) = "D", WORKDAY($B$3, INT(LEFT(AI50, LEN(AI50)-1))),
                     IF(RIGHT(AI50, 1) = "W",Business_Day($B$3 + 7 * INT(LEFT(AI50, LEN(AI50)-1)), "modified_following"),
                     IF(RIGHT(AI50, 1) = "M",Business_Day(EDATE($B$3,  INT(LEFT(AI50, LEN(AI50)-1))), "modified_following"),
                     IF(RIGHT(AI50, 1) = "Y",Business_Day(EDATE($B$3,  12 * INT(LEFT(AI50, LEN(AI50)-1))), "modified_following"),IF(RIGHT(AI50, 1) = "Q",Business_Day(EDATE($B$3,  3*INT(LEFT(AI50, LEN(AI50)-1))), "modified_following"),
                    Business_Day(EDATE($B$3,  12 * INT(LEFT(AI50, FIND("Y", AI50)-1)) + INT(RIGHT(AI50, LEN(AI50) - FIND("Y", AI50)))), "modified_following") ))))), "")</f>
        <v>45107</v>
      </c>
      <c r="AK50" s="50" t="s">
        <v>2501</v>
      </c>
      <c r="AL50" s="50" t="s">
        <v>2502</v>
      </c>
      <c r="AM50" s="46">
        <f>_xll.BDH(AK50,$B$4,$B$3,$B$3)</f>
        <v>0.81393000000000004</v>
      </c>
      <c r="AN50" s="46">
        <f>_xll.BDH(AL50,$B$4,$B$3,$B$3)</f>
        <v>0.94850999999999996</v>
      </c>
      <c r="AO50" s="52">
        <f>DF_ZC2(Date!$E$3,AJ50,AN50,"Taux actuariels","actual/actual")</f>
        <v>8.1676689859926377E-3</v>
      </c>
      <c r="AQ50" s="46"/>
      <c r="AR50" s="46"/>
      <c r="AS50" s="46"/>
      <c r="AT50" s="47"/>
      <c r="AU50" s="47"/>
      <c r="AV50" s="47"/>
      <c r="AW50" s="48"/>
      <c r="AX50" s="48"/>
      <c r="AY50" s="46"/>
      <c r="AZ50" s="49"/>
      <c r="BA50" s="49"/>
      <c r="BD50" s="50" t="s">
        <v>829</v>
      </c>
      <c r="BE50" s="51">
        <f>IFERROR(IF(RIGHT(BD50, 1) = "D", WORKDAY($B$3, INT(LEFT(BD50, LEN(BD50)-1))),
                     IF(RIGHT(BD50, 1) = "W",Business_Day($B$3 + 7 * INT(LEFT(BD50, LEN(BD50)-1)), "modified_following"),
                     IF(RIGHT(BD50, 1) = "M",Business_Day(EDATE($B$3,  INT(LEFT(BD50, LEN(BD50)-1))), "modified_following"),
                     IF(RIGHT(BD50, 1) = "Y",Business_Day(EDATE($B$3,  12 * INT(LEFT(BD50, LEN(BD50)-1))), "modified_following"),IF(RIGHT(BD50, 1) = "Q",Business_Day(EDATE($B$3,  3*INT(LEFT(BD50, LEN(BD50)-1))), "modified_following"),
                    Business_Day(EDATE($B$3,  12 * INT(LEFT(BD50, FIND("Y", BD50)-1)) + INT(RIGHT(BD50, LEN(BD50) - FIND("Y", BD50)))), "modified_following") ))))), "")</f>
        <v>45107</v>
      </c>
      <c r="BF50" s="50" t="s">
        <v>2503</v>
      </c>
      <c r="BG50" s="50" t="s">
        <v>2504</v>
      </c>
      <c r="BH50" s="46">
        <f>_xll.BDH(BF50,$B$4,$B$3,$B$3)</f>
        <v>0.89004000000000005</v>
      </c>
      <c r="BI50" s="46">
        <f>_xll.BDH(BG50,$B$4,$B$3,$B$3)</f>
        <v>0.94383799999999995</v>
      </c>
      <c r="BJ50" s="52">
        <f>DF_ZC2(Date!$E$3,BE50,BI50,"Taux actuariels","actual/actual")</f>
        <v>8.9339880971583963E-3</v>
      </c>
      <c r="BL50" s="46"/>
      <c r="BM50" s="46"/>
      <c r="BN50" s="46"/>
      <c r="BO50" s="47"/>
      <c r="BP50" s="47"/>
      <c r="BQ50" s="47"/>
      <c r="BR50" s="48"/>
      <c r="BS50" s="48"/>
      <c r="BT50" s="46"/>
      <c r="BU50" s="49"/>
      <c r="BV50" s="52">
        <f t="shared" si="12"/>
        <v>0</v>
      </c>
      <c r="BX50" s="50" t="s">
        <v>829</v>
      </c>
      <c r="BY50" s="51">
        <f>IFERROR(IF(RIGHT(BX50, 1) = "D", WORKDAY($B$3, INT(LEFT(BX50, LEN(BX50)-1))),
                     IF(RIGHT(BX50, 1) = "W",Business_Day($B$3 + 7 * INT(LEFT(BX50, LEN(BX50)-1)), "modified_following"),
                     IF(RIGHT(BX50, 1) = "M",Business_Day(EDATE($B$3,  INT(LEFT(BX50, LEN(BX50)-1))), "modified_following"),
                     IF(RIGHT(BX50, 1) = "Y",Business_Day(EDATE($B$3,  12 * INT(LEFT(BX50, LEN(BX50)-1))), "modified_following"),IF(RIGHT(BX50, 1) = "Q",Business_Day(EDATE($B$3,  3*INT(LEFT(BX50, LEN(BX50)-1))), "modified_following"),
                    Business_Day(EDATE($B$3,  12 * INT(LEFT(BX50, FIND("Y", BX50)-1)) + INT(RIGHT(BX50, LEN(BX50) - FIND("Y", BX50)))), "modified_following") ))))), "")</f>
        <v>45107</v>
      </c>
      <c r="BZ50" s="50" t="s">
        <v>2505</v>
      </c>
      <c r="CA50" s="50" t="s">
        <v>2506</v>
      </c>
      <c r="CB50" s="46">
        <f>_xll.BDH(BZ50,$B$4,$B$3,$B$3)</f>
        <v>1.00003</v>
      </c>
      <c r="CC50" s="46">
        <f>_xll.BDH(CA50,$B$4,$B$3,$B$3)</f>
        <v>0.93720499999999995</v>
      </c>
      <c r="CD50" s="52">
        <f>DF_ZC2(Date!$E$3,BY50,CC50,"Taux actuariels","actual/actual")</f>
        <v>1.002950902535793E-2</v>
      </c>
      <c r="CF50" s="46"/>
      <c r="CG50" s="46"/>
      <c r="CH50" s="46"/>
      <c r="CI50" s="47"/>
      <c r="CJ50" s="47"/>
      <c r="CK50" s="47"/>
      <c r="CL50" s="48"/>
      <c r="CM50" s="48"/>
      <c r="CN50" s="46"/>
      <c r="CO50" s="49" t="s">
        <v>600</v>
      </c>
      <c r="CP50" s="52" t="s">
        <v>600</v>
      </c>
      <c r="CR50" s="50" t="s">
        <v>829</v>
      </c>
      <c r="CS50" s="51">
        <f>IFERROR(IF(RIGHT(CR50, 1) = "D", WORKDAY($B$3, INT(LEFT(CR50, LEN(CR50)-1))),
                     IF(RIGHT(CR50, 1) = "W",Business_Day($B$3 + 7 * INT(LEFT(CR50, LEN(CR50)-1)), "modified_following"),
                     IF(RIGHT(CR50, 1) = "M",Business_Day(EDATE($B$3,  INT(LEFT(CR50, LEN(CR50)-1))), "modified_following"),
                     IF(RIGHT(CR50, 1) = "Y",Business_Day(EDATE($B$3,  12 * INT(LEFT(CR50, LEN(CR50)-1))), "modified_following"),IF(RIGHT(CR50, 1) = "Q",Business_Day(EDATE($B$3,  3*INT(LEFT(CR50, LEN(CR50)-1))), "modified_following"),
                    Business_Day(EDATE($B$3,  12 * INT(LEFT(CR50, FIND("Y", CR50)-1)) + INT(RIGHT(CR50, LEN(CR50) - FIND("Y", CR50)))), "modified_following") ))))), "")</f>
        <v>45107</v>
      </c>
      <c r="CT50" s="50" t="s">
        <v>2507</v>
      </c>
      <c r="CU50" s="50" t="s">
        <v>2508</v>
      </c>
      <c r="CV50" s="46">
        <f>_xll.BDH(CT50,$B$4,$B$3,$B$3)</f>
        <v>1.15707</v>
      </c>
      <c r="CW50" s="46">
        <f>_xll.BDH(CU50,$B$4,$B$3,$B$3)</f>
        <v>0.92773600000000001</v>
      </c>
      <c r="CX50" s="52">
        <f>DF_ZC2(Date!$E$3,CS50,CW50,"Taux actuariels","actual/actual")</f>
        <v>1.1609029833910656E-2</v>
      </c>
      <c r="CZ50" s="58" t="e">
        <f ca="1"/>
        <v>#N/A</v>
      </c>
      <c r="DA50" t="e">
        <f ca="1"/>
        <v>#N/A</v>
      </c>
      <c r="DC50" s="58" t="e">
        <v>#N/A</v>
      </c>
      <c r="DD50" t="e">
        <v>#N/A</v>
      </c>
      <c r="DF50" s="58" t="e">
        <v>#N/A</v>
      </c>
      <c r="DG50" t="e">
        <v>#N/A</v>
      </c>
      <c r="DI50" s="58" t="e">
        <v>#N/A</v>
      </c>
      <c r="DJ50" t="e">
        <v>#N/A</v>
      </c>
      <c r="DN50" s="58" t="e">
        <f ca="1"/>
        <v>#N/A</v>
      </c>
      <c r="DO50" s="120" t="e">
        <f ca="1"/>
        <v>#N/A</v>
      </c>
      <c r="DQ50" s="58" t="e">
        <v>#N/A</v>
      </c>
      <c r="DR50" t="e">
        <v>#N/A</v>
      </c>
      <c r="DT50" s="58" t="e">
        <v>#N/A</v>
      </c>
      <c r="DU50" t="e">
        <v>#N/A</v>
      </c>
      <c r="DW50" s="58" t="e">
        <v>#N/A</v>
      </c>
      <c r="DX50" t="e">
        <v>#N/A</v>
      </c>
      <c r="DZ50" s="58" t="e">
        <f ca="1"/>
        <v>#N/A</v>
      </c>
      <c r="EA50" t="e">
        <f ca="1"/>
        <v>#N/A</v>
      </c>
      <c r="EC50" s="58" t="e">
        <v>#N/A</v>
      </c>
      <c r="ED50" t="e">
        <v>#N/A</v>
      </c>
      <c r="EV50" t="e">
        <v>#N/A</v>
      </c>
      <c r="EW50" t="e">
        <v>#N/A</v>
      </c>
      <c r="EX50" t="e">
        <f>interpol_lin_excel($O$13:$O$104,$T$13:$T$104,EV50)</f>
        <v>#VALUE!</v>
      </c>
      <c r="EY50" t="e">
        <f ca="1"/>
        <v>#N/A</v>
      </c>
      <c r="EZ50" t="e">
        <f ca="1"/>
        <v>#N/A</v>
      </c>
      <c r="FB50" t="e">
        <v>#N/A</v>
      </c>
      <c r="FC50" t="e">
        <v>#N/A</v>
      </c>
      <c r="FE50" t="e">
        <v>#N/A</v>
      </c>
      <c r="FF50" t="e">
        <v>#N/A</v>
      </c>
      <c r="FH50" t="e">
        <v>#N/A</v>
      </c>
      <c r="FI50" t="e">
        <v>#N/A</v>
      </c>
      <c r="FX50" t="e">
        <v>#N/A</v>
      </c>
      <c r="FY50" t="e">
        <v>#N/A</v>
      </c>
      <c r="FZ50" t="e">
        <f>interpol_lin_excel($O$13:$O$104,$T$13:$T$104,FX50)</f>
        <v>#VALUE!</v>
      </c>
      <c r="GA50" t="e">
        <f ca="1"/>
        <v>#N/A</v>
      </c>
      <c r="GB50" t="e">
        <f ca="1"/>
        <v>#N/A</v>
      </c>
      <c r="GD50" t="e">
        <v>#N/A</v>
      </c>
      <c r="GE50" t="e">
        <v>#N/A</v>
      </c>
      <c r="GG50" t="e">
        <v>#N/A</v>
      </c>
      <c r="GH50" t="e">
        <v>#N/A</v>
      </c>
      <c r="GJ50" t="e">
        <v>#N/A</v>
      </c>
      <c r="GK50" t="e">
        <v>#N/A</v>
      </c>
      <c r="GZ50" t="e">
        <v>#N/A</v>
      </c>
      <c r="HA50" t="e">
        <v>#N/A</v>
      </c>
      <c r="HF50" t="e">
        <v>#N/A</v>
      </c>
      <c r="HG50" t="e">
        <v>#N/A</v>
      </c>
      <c r="HL50" t="e">
        <v>#N/A</v>
      </c>
      <c r="HM50" t="e">
        <v>#N/A</v>
      </c>
      <c r="IB50" t="e">
        <v>#N/A</v>
      </c>
      <c r="IC50" t="e">
        <v>#N/A</v>
      </c>
      <c r="IE50" t="e">
        <f ca="1"/>
        <v>#N/A</v>
      </c>
      <c r="IF50" t="e">
        <f ca="1"/>
        <v>#N/A</v>
      </c>
      <c r="IH50" t="e">
        <v>#N/A</v>
      </c>
      <c r="II50" t="e">
        <v>#N/A</v>
      </c>
    </row>
    <row r="51" spans="3:246" x14ac:dyDescent="0.25">
      <c r="C51" s="46"/>
      <c r="D51" s="46"/>
      <c r="E51" s="46"/>
      <c r="F51" s="47"/>
      <c r="G51" s="47"/>
      <c r="H51" s="47"/>
      <c r="I51" s="48"/>
      <c r="J51" s="48"/>
      <c r="K51" s="46"/>
      <c r="L51" s="49"/>
      <c r="N51" s="50" t="s">
        <v>840</v>
      </c>
      <c r="O51" s="51">
        <f>IFERROR(IF(RIGHT(N51, 1) = "D", WORKDAY($B$3, INT(LEFT(N51, LEN(N51)-1))),
                     IF(RIGHT(N51, 1) = "W",Business_Day($B$3 + 7 * INT(LEFT(N51, LEN(N51)-1)), "modified_following"),
                     IF(RIGHT(N51, 1) = "M",Business_Day(EDATE($B$3,  INT(LEFT(N51, LEN(N51)-1))), "modified_following"),
                     IF(RIGHT(N51, 1) = "Y",Business_Day(EDATE($B$3,  12 * INT(LEFT(N51, LEN(N51)-1))), "modified_following"),IF(RIGHT(N51, 1) = "Q",Business_Day(EDATE($B$3,  3*INT(LEFT(N51, LEN(N51)-1))), "modified_following"),
                    Business_Day(EDATE($B$3,  12 * INT(LEFT(N51, FIND("Y", N51)-1)) + INT(RIGHT(N51, LEN(N51) - FIND("Y", N51)))), "modified_following") ))))), "")</f>
        <v>45198</v>
      </c>
      <c r="P51" s="50" t="s">
        <v>2509</v>
      </c>
      <c r="Q51" s="50" t="s">
        <v>2510</v>
      </c>
      <c r="R51" s="46">
        <f>_xll.BDH(P51,$B$4,$B$3,$B$3)</f>
        <v>0.70079999999999998</v>
      </c>
      <c r="S51" s="46">
        <f>_xll.BDH(Q51,$B$4,$B$3,$B$3)</f>
        <v>0.95394999999999996</v>
      </c>
      <c r="T51" s="52">
        <f>DF_ZC2(Date!$E$3,O51,S51,"Taux actuariels","actual/actual")</f>
        <v>7.0109036140861836E-3</v>
      </c>
      <c r="V51" s="46"/>
      <c r="W51" s="46"/>
      <c r="X51" s="46"/>
      <c r="Y51" s="47"/>
      <c r="Z51" s="47"/>
      <c r="AA51" s="47"/>
      <c r="AB51" s="48"/>
      <c r="AC51" s="48"/>
      <c r="AD51" s="46"/>
      <c r="AE51" s="49" t="s">
        <v>600</v>
      </c>
      <c r="AF51" s="47"/>
      <c r="AG51" s="52" t="s">
        <v>600</v>
      </c>
      <c r="AI51" s="50" t="s">
        <v>840</v>
      </c>
      <c r="AJ51" s="51">
        <f>IFERROR(IF(RIGHT(AI51, 1) = "D", WORKDAY($B$3, INT(LEFT(AI51, LEN(AI51)-1))),
                     IF(RIGHT(AI51, 1) = "W",Business_Day($B$3 + 7 * INT(LEFT(AI51, LEN(AI51)-1)), "modified_following"),
                     IF(RIGHT(AI51, 1) = "M",Business_Day(EDATE($B$3,  INT(LEFT(AI51, LEN(AI51)-1))), "modified_following"),
                     IF(RIGHT(AI51, 1) = "Y",Business_Day(EDATE($B$3,  12 * INT(LEFT(AI51, LEN(AI51)-1))), "modified_following"),IF(RIGHT(AI51, 1) = "Q",Business_Day(EDATE($B$3,  3*INT(LEFT(AI51, LEN(AI51)-1))), "modified_following"),
                    Business_Day(EDATE($B$3,  12 * INT(LEFT(AI51, FIND("Y", AI51)-1)) + INT(RIGHT(AI51, LEN(AI51) - FIND("Y", AI51)))), "modified_following") ))))), "")</f>
        <v>45198</v>
      </c>
      <c r="AK51" s="50" t="s">
        <v>2511</v>
      </c>
      <c r="AL51" s="50" t="s">
        <v>2512</v>
      </c>
      <c r="AM51" s="46">
        <f>_xll.BDH(AK51,$B$4,$B$3,$B$3)</f>
        <v>0.83692</v>
      </c>
      <c r="AN51" s="46">
        <f>_xll.BDH(AL51,$B$4,$B$3,$B$3)</f>
        <v>0.94512399999999996</v>
      </c>
      <c r="AO51" s="52">
        <f>DF_ZC2(Date!$E$3,AJ51,AN51,"Taux actuariels","actual/actual")</f>
        <v>8.3989944807816297E-3</v>
      </c>
      <c r="AQ51" s="46"/>
      <c r="AR51" s="46"/>
      <c r="AS51" s="46"/>
      <c r="AT51" s="47"/>
      <c r="AU51" s="47"/>
      <c r="AV51" s="47"/>
      <c r="AW51" s="48"/>
      <c r="AX51" s="48"/>
      <c r="AY51" s="46"/>
      <c r="AZ51" s="49"/>
      <c r="BA51" s="49"/>
      <c r="BD51" s="50" t="s">
        <v>840</v>
      </c>
      <c r="BE51" s="51">
        <f>IFERROR(IF(RIGHT(BD51, 1) = "D", WORKDAY($B$3, INT(LEFT(BD51, LEN(BD51)-1))),
                     IF(RIGHT(BD51, 1) = "W",Business_Day($B$3 + 7 * INT(LEFT(BD51, LEN(BD51)-1)), "modified_following"),
                     IF(RIGHT(BD51, 1) = "M",Business_Day(EDATE($B$3,  INT(LEFT(BD51, LEN(BD51)-1))), "modified_following"),
                     IF(RIGHT(BD51, 1) = "Y",Business_Day(EDATE($B$3,  12 * INT(LEFT(BD51, LEN(BD51)-1))), "modified_following"),IF(RIGHT(BD51, 1) = "Q",Business_Day(EDATE($B$3,  3*INT(LEFT(BD51, LEN(BD51)-1))), "modified_following"),
                    Business_Day(EDATE($B$3,  12 * INT(LEFT(BD51, FIND("Y", BD51)-1)) + INT(RIGHT(BD51, LEN(BD51) - FIND("Y", BD51)))), "modified_following") ))))), "")</f>
        <v>45198</v>
      </c>
      <c r="BF51" s="50" t="s">
        <v>2513</v>
      </c>
      <c r="BG51" s="50" t="s">
        <v>2514</v>
      </c>
      <c r="BH51" s="46">
        <f>_xll.BDH(BF51,$B$4,$B$3,$B$3)</f>
        <v>0.91224000000000005</v>
      </c>
      <c r="BI51" s="46">
        <f>_xll.BDH(BG51,$B$4,$B$3,$B$3)</f>
        <v>0.94034200000000001</v>
      </c>
      <c r="BJ51" s="52">
        <f>DF_ZC2(Date!$E$3,BE51,BI51,"Taux actuariels","actual/actual")</f>
        <v>9.1573046075210662E-3</v>
      </c>
      <c r="BL51" s="46"/>
      <c r="BM51" s="46"/>
      <c r="BN51" s="46"/>
      <c r="BO51" s="47"/>
      <c r="BP51" s="47"/>
      <c r="BQ51" s="47"/>
      <c r="BR51" s="48"/>
      <c r="BS51" s="48"/>
      <c r="BT51" s="46"/>
      <c r="BU51" s="49"/>
      <c r="BV51" s="52">
        <f t="shared" si="12"/>
        <v>0</v>
      </c>
      <c r="BX51" s="50" t="s">
        <v>840</v>
      </c>
      <c r="BY51" s="51">
        <f>IFERROR(IF(RIGHT(BX51, 1) = "D", WORKDAY($B$3, INT(LEFT(BX51, LEN(BX51)-1))),
                     IF(RIGHT(BX51, 1) = "W",Business_Day($B$3 + 7 * INT(LEFT(BX51, LEN(BX51)-1)), "modified_following"),
                     IF(RIGHT(BX51, 1) = "M",Business_Day(EDATE($B$3,  INT(LEFT(BX51, LEN(BX51)-1))), "modified_following"),
                     IF(RIGHT(BX51, 1) = "Y",Business_Day(EDATE($B$3,  12 * INT(LEFT(BX51, LEN(BX51)-1))), "modified_following"),IF(RIGHT(BX51, 1) = "Q",Business_Day(EDATE($B$3,  3*INT(LEFT(BX51, LEN(BX51)-1))), "modified_following"),
                    Business_Day(EDATE($B$3,  12 * INT(LEFT(BX51, FIND("Y", BX51)-1)) + INT(RIGHT(BX51, LEN(BX51) - FIND("Y", BX51)))), "modified_following") ))))), "")</f>
        <v>45198</v>
      </c>
      <c r="BZ51" s="50" t="s">
        <v>2515</v>
      </c>
      <c r="CA51" s="50" t="s">
        <v>2516</v>
      </c>
      <c r="CB51" s="46">
        <f>_xll.BDH(BZ51,$B$4,$B$3,$B$3)</f>
        <v>1.0210699999999999</v>
      </c>
      <c r="CC51" s="46">
        <f>_xll.BDH(CA51,$B$4,$B$3,$B$3)</f>
        <v>0.93355699999999997</v>
      </c>
      <c r="CD51" s="52">
        <f>DF_ZC2(Date!$E$3,BY51,CC51,"Taux actuariels","actual/actual")</f>
        <v>1.0240874439600756E-2</v>
      </c>
      <c r="CF51" s="46"/>
      <c r="CG51" s="46"/>
      <c r="CH51" s="46"/>
      <c r="CI51" s="47"/>
      <c r="CJ51" s="47"/>
      <c r="CK51" s="47"/>
      <c r="CL51" s="48"/>
      <c r="CM51" s="48"/>
      <c r="CN51" s="46"/>
      <c r="CO51" s="49" t="s">
        <v>600</v>
      </c>
      <c r="CP51" s="52" t="s">
        <v>600</v>
      </c>
      <c r="CR51" s="50" t="s">
        <v>840</v>
      </c>
      <c r="CS51" s="51">
        <f>IFERROR(IF(RIGHT(CR51, 1) = "D", WORKDAY($B$3, INT(LEFT(CR51, LEN(CR51)-1))),
                     IF(RIGHT(CR51, 1) = "W",Business_Day($B$3 + 7 * INT(LEFT(CR51, LEN(CR51)-1)), "modified_following"),
                     IF(RIGHT(CR51, 1) = "M",Business_Day(EDATE($B$3,  INT(LEFT(CR51, LEN(CR51)-1))), "modified_following"),
                     IF(RIGHT(CR51, 1) = "Y",Business_Day(EDATE($B$3,  12 * INT(LEFT(CR51, LEN(CR51)-1))), "modified_following"),IF(RIGHT(CR51, 1) = "Q",Business_Day(EDATE($B$3,  3*INT(LEFT(CR51, LEN(CR51)-1))), "modified_following"),
                    Business_Day(EDATE($B$3,  12 * INT(LEFT(CR51, FIND("Y", CR51)-1)) + INT(RIGHT(CR51, LEN(CR51) - FIND("Y", CR51)))), "modified_following") ))))), "")</f>
        <v>45198</v>
      </c>
      <c r="CT51" s="50" t="s">
        <v>2517</v>
      </c>
      <c r="CU51" s="50" t="s">
        <v>2518</v>
      </c>
      <c r="CV51" s="46">
        <f>_xll.BDH(CT51,$B$4,$B$3,$B$3)</f>
        <v>1.1783399999999999</v>
      </c>
      <c r="CW51" s="46">
        <f>_xll.BDH(CU51,$B$4,$B$3,$B$3)</f>
        <v>0.92375200000000002</v>
      </c>
      <c r="CX51" s="52">
        <f>DF_ZC2(Date!$E$3,CS51,CW51,"Taux actuariels","actual/actual")</f>
        <v>1.1822820344530527E-2</v>
      </c>
      <c r="CZ51" s="58" t="e">
        <f ca="1"/>
        <v>#N/A</v>
      </c>
      <c r="DA51" t="e">
        <f ca="1"/>
        <v>#N/A</v>
      </c>
      <c r="DC51" s="58" t="e">
        <v>#N/A</v>
      </c>
      <c r="DD51" t="e">
        <v>#N/A</v>
      </c>
      <c r="DF51" s="58" t="e">
        <v>#N/A</v>
      </c>
      <c r="DG51" t="e">
        <v>#N/A</v>
      </c>
      <c r="DI51" s="58" t="e">
        <v>#N/A</v>
      </c>
      <c r="DJ51" t="e">
        <v>#N/A</v>
      </c>
      <c r="DN51" s="58" t="e">
        <f ca="1"/>
        <v>#N/A</v>
      </c>
      <c r="DO51" s="120" t="e">
        <f ca="1"/>
        <v>#N/A</v>
      </c>
      <c r="DQ51" s="58" t="e">
        <v>#N/A</v>
      </c>
      <c r="DR51" t="e">
        <v>#N/A</v>
      </c>
      <c r="DT51" s="58" t="e">
        <v>#N/A</v>
      </c>
      <c r="DU51" t="e">
        <v>#N/A</v>
      </c>
      <c r="DW51" s="58" t="e">
        <v>#N/A</v>
      </c>
      <c r="DX51" t="e">
        <v>#N/A</v>
      </c>
      <c r="DZ51" s="58" t="e">
        <f ca="1"/>
        <v>#N/A</v>
      </c>
      <c r="EA51" t="e">
        <f ca="1"/>
        <v>#N/A</v>
      </c>
      <c r="EC51" s="58" t="e">
        <v>#N/A</v>
      </c>
      <c r="ED51" t="e">
        <v>#N/A</v>
      </c>
      <c r="EV51" t="e">
        <v>#N/A</v>
      </c>
      <c r="EW51" t="e">
        <v>#N/A</v>
      </c>
      <c r="EX51" t="e">
        <f>interpol_lin_excel($O$13:$O$104,$T$13:$T$104,EV51)</f>
        <v>#VALUE!</v>
      </c>
      <c r="EY51" t="e">
        <f ca="1"/>
        <v>#N/A</v>
      </c>
      <c r="EZ51" t="e">
        <f ca="1"/>
        <v>#N/A</v>
      </c>
      <c r="FB51" t="e">
        <v>#N/A</v>
      </c>
      <c r="FC51" t="e">
        <v>#N/A</v>
      </c>
      <c r="FE51" t="e">
        <v>#N/A</v>
      </c>
      <c r="FF51" t="e">
        <v>#N/A</v>
      </c>
      <c r="FH51" t="e">
        <v>#N/A</v>
      </c>
      <c r="FI51" t="e">
        <v>#N/A</v>
      </c>
      <c r="FX51" t="e">
        <v>#N/A</v>
      </c>
      <c r="FY51" t="e">
        <v>#N/A</v>
      </c>
      <c r="FZ51" t="e">
        <f>interpol_lin_excel($O$13:$O$104,$T$13:$T$104,FX51)</f>
        <v>#VALUE!</v>
      </c>
      <c r="GA51" t="e">
        <f ca="1"/>
        <v>#N/A</v>
      </c>
      <c r="GB51" t="e">
        <f ca="1"/>
        <v>#N/A</v>
      </c>
      <c r="GD51" t="e">
        <v>#N/A</v>
      </c>
      <c r="GE51" t="e">
        <v>#N/A</v>
      </c>
      <c r="GG51" t="e">
        <v>#N/A</v>
      </c>
      <c r="GH51" t="e">
        <v>#N/A</v>
      </c>
      <c r="GJ51" t="e">
        <v>#N/A</v>
      </c>
      <c r="GK51" t="e">
        <v>#N/A</v>
      </c>
      <c r="GZ51" t="e">
        <v>#N/A</v>
      </c>
      <c r="HA51" t="e">
        <v>#N/A</v>
      </c>
      <c r="HF51" t="e">
        <v>#N/A</v>
      </c>
      <c r="HG51" t="e">
        <v>#N/A</v>
      </c>
      <c r="HL51" t="e">
        <v>#N/A</v>
      </c>
      <c r="HM51" t="e">
        <v>#N/A</v>
      </c>
      <c r="IB51" t="e">
        <v>#N/A</v>
      </c>
      <c r="IC51" t="e">
        <v>#N/A</v>
      </c>
      <c r="IE51" t="e">
        <f ca="1"/>
        <v>#N/A</v>
      </c>
      <c r="IF51" t="e">
        <f ca="1"/>
        <v>#N/A</v>
      </c>
      <c r="IH51" t="e">
        <v>#N/A</v>
      </c>
      <c r="II51" t="e">
        <v>#N/A</v>
      </c>
    </row>
    <row r="52" spans="3:246" x14ac:dyDescent="0.25">
      <c r="C52" s="46"/>
      <c r="D52" s="46"/>
      <c r="E52" s="46"/>
      <c r="F52" s="47"/>
      <c r="G52" s="47"/>
      <c r="H52" s="47"/>
      <c r="I52" s="48"/>
      <c r="J52" s="48"/>
      <c r="K52" s="46"/>
      <c r="L52" s="49"/>
      <c r="N52" s="50" t="s">
        <v>851</v>
      </c>
      <c r="O52" s="51">
        <f>IFERROR(IF(RIGHT(N52, 1) = "D", WORKDAY($B$3, INT(LEFT(N52, LEN(N52)-1))),
                     IF(RIGHT(N52, 1) = "W",Business_Day($B$3 + 7 * INT(LEFT(N52, LEN(N52)-1)), "modified_following"),
                     IF(RIGHT(N52, 1) = "M",Business_Day(EDATE($B$3,  INT(LEFT(N52, LEN(N52)-1))), "modified_following"),
                     IF(RIGHT(N52, 1) = "Y",Business_Day(EDATE($B$3,  12 * INT(LEFT(N52, LEN(N52)-1))), "modified_following"),IF(RIGHT(N52, 1) = "Q",Business_Day(EDATE($B$3,  3*INT(LEFT(N52, LEN(N52)-1))), "modified_following"),
                    Business_Day(EDATE($B$3,  12 * INT(LEFT(N52, FIND("Y", N52)-1)) + INT(RIGHT(N52, LEN(N52) - FIND("Y", N52)))), "modified_following") ))))), "")</f>
        <v>45289</v>
      </c>
      <c r="P52" s="50" t="s">
        <v>2519</v>
      </c>
      <c r="Q52" s="50" t="s">
        <v>2520</v>
      </c>
      <c r="R52" s="46">
        <f>_xll.BDH(P52,$B$4,$B$3,$B$3)</f>
        <v>0.72487000000000001</v>
      </c>
      <c r="S52" s="46">
        <f>_xll.BDH(Q52,$B$4,$B$3,$B$3)</f>
        <v>0.95069899999999996</v>
      </c>
      <c r="T52" s="52">
        <f>DF_ZC2(Date!$E$3,O52,S52,"Taux actuariels","actual/actual")</f>
        <v>7.2515488050053367E-3</v>
      </c>
      <c r="V52" s="46"/>
      <c r="W52" s="46"/>
      <c r="X52" s="46"/>
      <c r="Y52" s="47"/>
      <c r="Z52" s="47"/>
      <c r="AA52" s="47"/>
      <c r="AB52" s="48"/>
      <c r="AC52" s="48"/>
      <c r="AD52" s="46"/>
      <c r="AE52" s="49" t="s">
        <v>600</v>
      </c>
      <c r="AF52" s="47"/>
      <c r="AG52" s="52" t="s">
        <v>600</v>
      </c>
      <c r="AI52" s="50" t="s">
        <v>851</v>
      </c>
      <c r="AJ52" s="51">
        <f>IFERROR(IF(RIGHT(AI52, 1) = "D", WORKDAY($B$3, INT(LEFT(AI52, LEN(AI52)-1))),
                     IF(RIGHT(AI52, 1) = "W",Business_Day($B$3 + 7 * INT(LEFT(AI52, LEN(AI52)-1)), "modified_following"),
                     IF(RIGHT(AI52, 1) = "M",Business_Day(EDATE($B$3,  INT(LEFT(AI52, LEN(AI52)-1))), "modified_following"),
                     IF(RIGHT(AI52, 1) = "Y",Business_Day(EDATE($B$3,  12 * INT(LEFT(AI52, LEN(AI52)-1))), "modified_following"),IF(RIGHT(AI52, 1) = "Q",Business_Day(EDATE($B$3,  3*INT(LEFT(AI52, LEN(AI52)-1))), "modified_following"),
                    Business_Day(EDATE($B$3,  12 * INT(LEFT(AI52, FIND("Y", AI52)-1)) + INT(RIGHT(AI52, LEN(AI52) - FIND("Y", AI52)))), "modified_following") ))))), "")</f>
        <v>45289</v>
      </c>
      <c r="AK52" s="50" t="s">
        <v>2521</v>
      </c>
      <c r="AL52" s="50" t="s">
        <v>2522</v>
      </c>
      <c r="AM52" s="46">
        <f>_xll.BDH(AK52,$B$4,$B$3,$B$3)</f>
        <v>0.85977999999999999</v>
      </c>
      <c r="AN52" s="46">
        <f>_xll.BDH(AL52,$B$4,$B$3,$B$3)</f>
        <v>0.94165200000000004</v>
      </c>
      <c r="AO52" s="52">
        <f>DF_ZC2(Date!$E$3,AJ52,AN52,"Taux actuariels","actual/actual")</f>
        <v>8.6288972102204209E-3</v>
      </c>
      <c r="AQ52" s="46"/>
      <c r="AR52" s="46"/>
      <c r="AS52" s="46"/>
      <c r="AT52" s="47"/>
      <c r="AU52" s="47"/>
      <c r="AV52" s="47"/>
      <c r="AW52" s="48"/>
      <c r="AX52" s="48"/>
      <c r="AY52" s="46"/>
      <c r="AZ52" s="49"/>
      <c r="BA52" s="49"/>
      <c r="BD52" s="50" t="s">
        <v>851</v>
      </c>
      <c r="BE52" s="51">
        <f>IFERROR(IF(RIGHT(BD52, 1) = "D", WORKDAY($B$3, INT(LEFT(BD52, LEN(BD52)-1))),
                     IF(RIGHT(BD52, 1) = "W",Business_Day($B$3 + 7 * INT(LEFT(BD52, LEN(BD52)-1)), "modified_following"),
                     IF(RIGHT(BD52, 1) = "M",Business_Day(EDATE($B$3,  INT(LEFT(BD52, LEN(BD52)-1))), "modified_following"),
                     IF(RIGHT(BD52, 1) = "Y",Business_Day(EDATE($B$3,  12 * INT(LEFT(BD52, LEN(BD52)-1))), "modified_following"),IF(RIGHT(BD52, 1) = "Q",Business_Day(EDATE($B$3,  3*INT(LEFT(BD52, LEN(BD52)-1))), "modified_following"),
                    Business_Day(EDATE($B$3,  12 * INT(LEFT(BD52, FIND("Y", BD52)-1)) + INT(RIGHT(BD52, LEN(BD52) - FIND("Y", BD52)))), "modified_following") ))))), "")</f>
        <v>45289</v>
      </c>
      <c r="BF52" s="50" t="s">
        <v>2523</v>
      </c>
      <c r="BG52" s="50" t="s">
        <v>2524</v>
      </c>
      <c r="BH52" s="46">
        <f>_xll.BDH(BF52,$B$4,$B$3,$B$3)</f>
        <v>0.93430000000000002</v>
      </c>
      <c r="BI52" s="46">
        <f>_xll.BDH(BG52,$B$4,$B$3,$B$3)</f>
        <v>0.93676300000000001</v>
      </c>
      <c r="BJ52" s="52">
        <f>DF_ZC2(Date!$E$3,BE52,BI52,"Taux actuariels","actual/actual")</f>
        <v>9.3795261871754132E-3</v>
      </c>
      <c r="BL52" s="46"/>
      <c r="BM52" s="46"/>
      <c r="BN52" s="46"/>
      <c r="BO52" s="47"/>
      <c r="BP52" s="47"/>
      <c r="BQ52" s="47"/>
      <c r="BR52" s="48"/>
      <c r="BS52" s="48"/>
      <c r="BT52" s="46"/>
      <c r="BU52" s="49"/>
      <c r="BV52" s="52">
        <f t="shared" si="12"/>
        <v>0</v>
      </c>
      <c r="BX52" s="50" t="s">
        <v>851</v>
      </c>
      <c r="BY52" s="51">
        <f>IFERROR(IF(RIGHT(BX52, 1) = "D", WORKDAY($B$3, INT(LEFT(BX52, LEN(BX52)-1))),
                     IF(RIGHT(BX52, 1) = "W",Business_Day($B$3 + 7 * INT(LEFT(BX52, LEN(BX52)-1)), "modified_following"),
                     IF(RIGHT(BX52, 1) = "M",Business_Day(EDATE($B$3,  INT(LEFT(BX52, LEN(BX52)-1))), "modified_following"),
                     IF(RIGHT(BX52, 1) = "Y",Business_Day(EDATE($B$3,  12 * INT(LEFT(BX52, LEN(BX52)-1))), "modified_following"),IF(RIGHT(BX52, 1) = "Q",Business_Day(EDATE($B$3,  3*INT(LEFT(BX52, LEN(BX52)-1))), "modified_following"),
                    Business_Day(EDATE($B$3,  12 * INT(LEFT(BX52, FIND("Y", BX52)-1)) + INT(RIGHT(BX52, LEN(BX52) - FIND("Y", BX52)))), "modified_following") ))))), "")</f>
        <v>45289</v>
      </c>
      <c r="BZ52" s="50" t="s">
        <v>2525</v>
      </c>
      <c r="CA52" s="50" t="s">
        <v>2526</v>
      </c>
      <c r="CB52" s="46">
        <f>_xll.BDH(BZ52,$B$4,$B$3,$B$3)</f>
        <v>1.0419700000000001</v>
      </c>
      <c r="CC52" s="46">
        <f>_xll.BDH(CA52,$B$4,$B$3,$B$3)</f>
        <v>0.92983499999999997</v>
      </c>
      <c r="CD52" s="52">
        <f>DF_ZC2(Date!$E$3,BY52,CC52,"Taux actuariels","actual/actual")</f>
        <v>1.0450914365839781E-2</v>
      </c>
      <c r="CF52" s="46"/>
      <c r="CG52" s="46"/>
      <c r="CH52" s="46"/>
      <c r="CI52" s="47"/>
      <c r="CJ52" s="47"/>
      <c r="CK52" s="47"/>
      <c r="CL52" s="48"/>
      <c r="CM52" s="48"/>
      <c r="CN52" s="46"/>
      <c r="CO52" s="49" t="s">
        <v>600</v>
      </c>
      <c r="CP52" s="52" t="s">
        <v>600</v>
      </c>
      <c r="CR52" s="50" t="s">
        <v>851</v>
      </c>
      <c r="CS52" s="51">
        <f>IFERROR(IF(RIGHT(CR52, 1) = "D", WORKDAY($B$3, INT(LEFT(CR52, LEN(CR52)-1))),
                     IF(RIGHT(CR52, 1) = "W",Business_Day($B$3 + 7 * INT(LEFT(CR52, LEN(CR52)-1)), "modified_following"),
                     IF(RIGHT(CR52, 1) = "M",Business_Day(EDATE($B$3,  INT(LEFT(CR52, LEN(CR52)-1))), "modified_following"),
                     IF(RIGHT(CR52, 1) = "Y",Business_Day(EDATE($B$3,  12 * INT(LEFT(CR52, LEN(CR52)-1))), "modified_following"),IF(RIGHT(CR52, 1) = "Q",Business_Day(EDATE($B$3,  3*INT(LEFT(CR52, LEN(CR52)-1))), "modified_following"),
                    Business_Day(EDATE($B$3,  12 * INT(LEFT(CR52, FIND("Y", CR52)-1)) + INT(RIGHT(CR52, LEN(CR52) - FIND("Y", CR52)))), "modified_following") ))))), "")</f>
        <v>45289</v>
      </c>
      <c r="CT52" s="50" t="s">
        <v>2527</v>
      </c>
      <c r="CU52" s="50" t="s">
        <v>2528</v>
      </c>
      <c r="CV52" s="46">
        <f>_xll.BDH(CT52,$B$4,$B$3,$B$3)</f>
        <v>1.1994499999999999</v>
      </c>
      <c r="CW52" s="46">
        <f>_xll.BDH(CU52,$B$4,$B$3,$B$3)</f>
        <v>0.91969699999999999</v>
      </c>
      <c r="CX52" s="52">
        <f>DF_ZC2(Date!$E$3,CS52,CW52,"Taux actuariels","actual/actual")</f>
        <v>1.2035271787810276E-2</v>
      </c>
      <c r="CZ52" s="58" t="e">
        <f ca="1"/>
        <v>#N/A</v>
      </c>
      <c r="DA52" t="e">
        <f ca="1"/>
        <v>#N/A</v>
      </c>
      <c r="DC52" s="58" t="e">
        <v>#N/A</v>
      </c>
      <c r="DD52" t="e">
        <v>#N/A</v>
      </c>
      <c r="DF52" s="58" t="e">
        <v>#N/A</v>
      </c>
      <c r="DG52" t="e">
        <v>#N/A</v>
      </c>
      <c r="DI52" s="58" t="e">
        <v>#N/A</v>
      </c>
      <c r="DJ52" t="e">
        <v>#N/A</v>
      </c>
      <c r="DN52" s="58" t="e">
        <f ca="1"/>
        <v>#N/A</v>
      </c>
      <c r="DO52" s="120" t="e">
        <f ca="1"/>
        <v>#N/A</v>
      </c>
      <c r="DQ52" s="58" t="e">
        <v>#N/A</v>
      </c>
      <c r="DR52" t="e">
        <v>#N/A</v>
      </c>
      <c r="DT52" s="58" t="e">
        <v>#N/A</v>
      </c>
      <c r="DU52" t="e">
        <v>#N/A</v>
      </c>
      <c r="DW52" s="58" t="e">
        <v>#N/A</v>
      </c>
      <c r="DX52" t="e">
        <v>#N/A</v>
      </c>
      <c r="DZ52" s="58" t="e">
        <f ca="1"/>
        <v>#N/A</v>
      </c>
      <c r="EA52" t="e">
        <f ca="1"/>
        <v>#N/A</v>
      </c>
      <c r="EC52" s="58" t="e">
        <v>#N/A</v>
      </c>
      <c r="ED52" t="e">
        <v>#N/A</v>
      </c>
      <c r="EV52" t="e">
        <v>#N/A</v>
      </c>
      <c r="EW52" t="e">
        <v>#N/A</v>
      </c>
      <c r="EX52" t="e">
        <f>interpol_lin_excel($O$13:$O$104,$T$13:$T$104,EV52)</f>
        <v>#VALUE!</v>
      </c>
      <c r="EY52" t="e">
        <f ca="1"/>
        <v>#N/A</v>
      </c>
      <c r="EZ52" t="e">
        <f ca="1"/>
        <v>#N/A</v>
      </c>
      <c r="FB52" t="e">
        <v>#N/A</v>
      </c>
      <c r="FC52" t="e">
        <v>#N/A</v>
      </c>
      <c r="FE52" t="e">
        <v>#N/A</v>
      </c>
      <c r="FF52" t="e">
        <v>#N/A</v>
      </c>
      <c r="FH52" t="e">
        <v>#N/A</v>
      </c>
      <c r="FI52" t="e">
        <v>#N/A</v>
      </c>
      <c r="FX52" t="e">
        <v>#N/A</v>
      </c>
      <c r="FY52" t="e">
        <v>#N/A</v>
      </c>
      <c r="FZ52" t="e">
        <f>interpol_lin_excel($O$13:$O$104,$T$13:$T$104,FX52)</f>
        <v>#VALUE!</v>
      </c>
      <c r="GA52" t="e">
        <f ca="1"/>
        <v>#N/A</v>
      </c>
      <c r="GB52" t="e">
        <f ca="1"/>
        <v>#N/A</v>
      </c>
      <c r="GD52" t="e">
        <v>#N/A</v>
      </c>
      <c r="GE52" t="e">
        <v>#N/A</v>
      </c>
      <c r="GG52" t="e">
        <v>#N/A</v>
      </c>
      <c r="GH52" t="e">
        <v>#N/A</v>
      </c>
      <c r="GJ52" t="e">
        <v>#N/A</v>
      </c>
      <c r="GK52" t="e">
        <v>#N/A</v>
      </c>
      <c r="GZ52" t="e">
        <v>#N/A</v>
      </c>
      <c r="HA52" t="e">
        <v>#N/A</v>
      </c>
      <c r="HF52" t="e">
        <v>#N/A</v>
      </c>
      <c r="HG52" t="e">
        <v>#N/A</v>
      </c>
      <c r="IB52" t="e">
        <v>#N/A</v>
      </c>
      <c r="IC52" t="e">
        <v>#N/A</v>
      </c>
      <c r="IE52" t="e">
        <f ca="1"/>
        <v>#N/A</v>
      </c>
      <c r="IF52" t="e">
        <f ca="1"/>
        <v>#N/A</v>
      </c>
      <c r="IH52" t="e">
        <v>#N/A</v>
      </c>
      <c r="II52" t="e">
        <v>#N/A</v>
      </c>
    </row>
    <row r="53" spans="3:246" x14ac:dyDescent="0.25">
      <c r="C53" s="46"/>
      <c r="D53" s="46"/>
      <c r="E53" s="46"/>
      <c r="F53" s="47"/>
      <c r="G53" s="47"/>
      <c r="H53" s="47"/>
      <c r="I53" s="48"/>
      <c r="J53" s="48"/>
      <c r="K53" s="46"/>
      <c r="L53" s="49"/>
      <c r="N53" s="50" t="s">
        <v>862</v>
      </c>
      <c r="O53" s="51">
        <f>IFERROR(IF(RIGHT(N53, 1) = "D", WORKDAY($B$3, INT(LEFT(N53, LEN(N53)-1))),
                     IF(RIGHT(N53, 1) = "W",Business_Day($B$3 + 7 * INT(LEFT(N53, LEN(N53)-1)), "modified_following"),
                     IF(RIGHT(N53, 1) = "M",Business_Day(EDATE($B$3,  INT(LEFT(N53, LEN(N53)-1))), "modified_following"),
                     IF(RIGHT(N53, 1) = "Y",Business_Day(EDATE($B$3,  12 * INT(LEFT(N53, LEN(N53)-1))), "modified_following"),IF(RIGHT(N53, 1) = "Q",Business_Day(EDATE($B$3,  3*INT(LEFT(N53, LEN(N53)-1))), "modified_following"),
                    Business_Day(EDATE($B$3,  12 * INT(LEFT(N53, FIND("Y", N53)-1)) + INT(RIGHT(N53, LEN(N53) - FIND("Y", N53)))), "modified_following") ))))), "")</f>
        <v>45380</v>
      </c>
      <c r="P53" s="50" t="s">
        <v>2529</v>
      </c>
      <c r="Q53" s="50" t="s">
        <v>2530</v>
      </c>
      <c r="R53" s="46">
        <f>_xll.BDH(P53,$B$4,$B$3,$B$3)</f>
        <v>0.74673999999999996</v>
      </c>
      <c r="S53" s="46">
        <f>_xll.BDH(Q53,$B$4,$B$3,$B$3)</f>
        <v>0.947515</v>
      </c>
      <c r="T53" s="52">
        <f>DF_ZC2(Date!$E$3,O53,S53,"Taux actuariels","actual/actual")</f>
        <v>7.4681630774404706E-3</v>
      </c>
      <c r="V53" s="46"/>
      <c r="W53" s="46"/>
      <c r="X53" s="46"/>
      <c r="Y53" s="47"/>
      <c r="Z53" s="47"/>
      <c r="AA53" s="47"/>
      <c r="AB53" s="48"/>
      <c r="AC53" s="48"/>
      <c r="AD53" s="46"/>
      <c r="AE53" s="49" t="s">
        <v>600</v>
      </c>
      <c r="AF53" s="47"/>
      <c r="AG53" s="52" t="s">
        <v>600</v>
      </c>
      <c r="AI53" s="50" t="s">
        <v>862</v>
      </c>
      <c r="AJ53" s="51">
        <f>IFERROR(IF(RIGHT(AI53, 1) = "D", WORKDAY($B$3, INT(LEFT(AI53, LEN(AI53)-1))),
                     IF(RIGHT(AI53, 1) = "W",Business_Day($B$3 + 7 * INT(LEFT(AI53, LEN(AI53)-1)), "modified_following"),
                     IF(RIGHT(AI53, 1) = "M",Business_Day(EDATE($B$3,  INT(LEFT(AI53, LEN(AI53)-1))), "modified_following"),
                     IF(RIGHT(AI53, 1) = "Y",Business_Day(EDATE($B$3,  12 * INT(LEFT(AI53, LEN(AI53)-1))), "modified_following"),IF(RIGHT(AI53, 1) = "Q",Business_Day(EDATE($B$3,  3*INT(LEFT(AI53, LEN(AI53)-1))), "modified_following"),
                    Business_Day(EDATE($B$3,  12 * INT(LEFT(AI53, FIND("Y", AI53)-1)) + INT(RIGHT(AI53, LEN(AI53) - FIND("Y", AI53)))), "modified_following") ))))), "")</f>
        <v>45380</v>
      </c>
      <c r="AK53" s="50" t="s">
        <v>2531</v>
      </c>
      <c r="AL53" s="50" t="s">
        <v>2532</v>
      </c>
      <c r="AM53" s="46">
        <f>_xll.BDH(AK53,$B$4,$B$3,$B$3)</f>
        <v>0.88044</v>
      </c>
      <c r="AN53" s="46">
        <f>_xll.BDH(AL53,$B$4,$B$3,$B$3)</f>
        <v>0.93825700000000001</v>
      </c>
      <c r="AO53" s="52">
        <f>DF_ZC2(Date!$E$3,AJ53,AN53,"Taux actuariels","actual/actual")</f>
        <v>8.8343013638847445E-3</v>
      </c>
      <c r="AQ53" s="46"/>
      <c r="AR53" s="46"/>
      <c r="AS53" s="46"/>
      <c r="AT53" s="47"/>
      <c r="AU53" s="47"/>
      <c r="AV53" s="47"/>
      <c r="AW53" s="48"/>
      <c r="AX53" s="48"/>
      <c r="AY53" s="46"/>
      <c r="AZ53" s="49"/>
      <c r="BA53" s="49"/>
      <c r="BD53" s="50" t="s">
        <v>862</v>
      </c>
      <c r="BE53" s="51">
        <f>IFERROR(IF(RIGHT(BD53, 1) = "D", WORKDAY($B$3, INT(LEFT(BD53, LEN(BD53)-1))),
                     IF(RIGHT(BD53, 1) = "W",Business_Day($B$3 + 7 * INT(LEFT(BD53, LEN(BD53)-1)), "modified_following"),
                     IF(RIGHT(BD53, 1) = "M",Business_Day(EDATE($B$3,  INT(LEFT(BD53, LEN(BD53)-1))), "modified_following"),
                     IF(RIGHT(BD53, 1) = "Y",Business_Day(EDATE($B$3,  12 * INT(LEFT(BD53, LEN(BD53)-1))), "modified_following"),IF(RIGHT(BD53, 1) = "Q",Business_Day(EDATE($B$3,  3*INT(LEFT(BD53, LEN(BD53)-1))), "modified_following"),
                    Business_Day(EDATE($B$3,  12 * INT(LEFT(BD53, FIND("Y", BD53)-1)) + INT(RIGHT(BD53, LEN(BD53) - FIND("Y", BD53)))), "modified_following") ))))), "")</f>
        <v>45380</v>
      </c>
      <c r="BF53" s="50" t="s">
        <v>2533</v>
      </c>
      <c r="BG53" s="50" t="s">
        <v>2534</v>
      </c>
      <c r="BH53" s="46">
        <f>_xll.BDH(BF53,$B$4,$B$3,$B$3)</f>
        <v>0.95442000000000005</v>
      </c>
      <c r="BI53" s="46">
        <f>_xll.BDH(BG53,$B$4,$B$3,$B$3)</f>
        <v>0.93325199999999997</v>
      </c>
      <c r="BJ53" s="52">
        <f>DF_ZC2(Date!$E$3,BE53,BI53,"Taux actuariels","actual/actual")</f>
        <v>9.5792578369220394E-3</v>
      </c>
      <c r="BL53" s="46"/>
      <c r="BM53" s="46"/>
      <c r="BN53" s="46"/>
      <c r="BO53" s="47"/>
      <c r="BP53" s="47"/>
      <c r="BQ53" s="47"/>
      <c r="BR53" s="48"/>
      <c r="BS53" s="48"/>
      <c r="BT53" s="46"/>
      <c r="BU53" s="49"/>
      <c r="BV53" s="52">
        <f t="shared" si="12"/>
        <v>0</v>
      </c>
      <c r="BX53" s="50" t="s">
        <v>862</v>
      </c>
      <c r="BY53" s="51">
        <f>IFERROR(IF(RIGHT(BX53, 1) = "D", WORKDAY($B$3, INT(LEFT(BX53, LEN(BX53)-1))),
                     IF(RIGHT(BX53, 1) = "W",Business_Day($B$3 + 7 * INT(LEFT(BX53, LEN(BX53)-1)), "modified_following"),
                     IF(RIGHT(BX53, 1) = "M",Business_Day(EDATE($B$3,  INT(LEFT(BX53, LEN(BX53)-1))), "modified_following"),
                     IF(RIGHT(BX53, 1) = "Y",Business_Day(EDATE($B$3,  12 * INT(LEFT(BX53, LEN(BX53)-1))), "modified_following"),IF(RIGHT(BX53, 1) = "Q",Business_Day(EDATE($B$3,  3*INT(LEFT(BX53, LEN(BX53)-1))), "modified_following"),
                    Business_Day(EDATE($B$3,  12 * INT(LEFT(BX53, FIND("Y", BX53)-1)) + INT(RIGHT(BX53, LEN(BX53) - FIND("Y", BX53)))), "modified_following") ))))), "")</f>
        <v>45380</v>
      </c>
      <c r="BZ53" s="50" t="s">
        <v>2535</v>
      </c>
      <c r="CA53" s="50" t="s">
        <v>2536</v>
      </c>
      <c r="CB53" s="46">
        <f>_xll.BDH(BZ53,$B$4,$B$3,$B$3)</f>
        <v>1.0605599999999999</v>
      </c>
      <c r="CC53" s="46">
        <f>_xll.BDH(CA53,$B$4,$B$3,$B$3)</f>
        <v>0.92621299999999995</v>
      </c>
      <c r="CD53" s="52">
        <f>DF_ZC2(Date!$E$3,BY53,CC53,"Taux actuariels","actual/actual")</f>
        <v>1.0634689022970711E-2</v>
      </c>
      <c r="CF53" s="46"/>
      <c r="CG53" s="46"/>
      <c r="CH53" s="46"/>
      <c r="CI53" s="47"/>
      <c r="CJ53" s="47"/>
      <c r="CK53" s="47"/>
      <c r="CL53" s="48"/>
      <c r="CM53" s="48"/>
      <c r="CN53" s="46"/>
      <c r="CO53" s="49" t="s">
        <v>600</v>
      </c>
      <c r="CP53" s="52" t="s">
        <v>600</v>
      </c>
      <c r="CR53" s="50" t="s">
        <v>862</v>
      </c>
      <c r="CS53" s="51">
        <f>IFERROR(IF(RIGHT(CR53, 1) = "D", WORKDAY($B$3, INT(LEFT(CR53, LEN(CR53)-1))),
                     IF(RIGHT(CR53, 1) = "W",Business_Day($B$3 + 7 * INT(LEFT(CR53, LEN(CR53)-1)), "modified_following"),
                     IF(RIGHT(CR53, 1) = "M",Business_Day(EDATE($B$3,  INT(LEFT(CR53, LEN(CR53)-1))), "modified_following"),
                     IF(RIGHT(CR53, 1) = "Y",Business_Day(EDATE($B$3,  12 * INT(LEFT(CR53, LEN(CR53)-1))), "modified_following"),IF(RIGHT(CR53, 1) = "Q",Business_Day(EDATE($B$3,  3*INT(LEFT(CR53, LEN(CR53)-1))), "modified_following"),
                    Business_Day(EDATE($B$3,  12 * INT(LEFT(CR53, FIND("Y", CR53)-1)) + INT(RIGHT(CR53, LEN(CR53) - FIND("Y", CR53)))), "modified_following") ))))), "")</f>
        <v>45380</v>
      </c>
      <c r="CT53" s="50" t="s">
        <v>2537</v>
      </c>
      <c r="CU53" s="50" t="s">
        <v>2538</v>
      </c>
      <c r="CV53" s="46">
        <f>_xll.BDH(CT53,$B$4,$B$3,$B$3)</f>
        <v>1.21631</v>
      </c>
      <c r="CW53" s="46">
        <f>_xll.BDH(CU53,$B$4,$B$3,$B$3)</f>
        <v>0.91587700000000005</v>
      </c>
      <c r="CX53" s="52">
        <f>DF_ZC2(Date!$E$3,CS53,CW53,"Taux actuariels","actual/actual")</f>
        <v>1.2201131054373926E-2</v>
      </c>
      <c r="CZ53" s="58" t="e">
        <f ca="1"/>
        <v>#N/A</v>
      </c>
      <c r="DA53" t="e">
        <f ca="1"/>
        <v>#N/A</v>
      </c>
      <c r="DC53" s="58" t="e">
        <v>#N/A</v>
      </c>
      <c r="DD53" t="e">
        <v>#N/A</v>
      </c>
      <c r="DF53" s="58" t="e">
        <v>#N/A</v>
      </c>
      <c r="DG53" t="e">
        <v>#N/A</v>
      </c>
      <c r="DI53" s="58" t="e">
        <v>#N/A</v>
      </c>
      <c r="DJ53" t="e">
        <v>#N/A</v>
      </c>
      <c r="DN53" s="58" t="e">
        <f ca="1"/>
        <v>#N/A</v>
      </c>
      <c r="DO53" s="120" t="e">
        <f ca="1"/>
        <v>#N/A</v>
      </c>
      <c r="DQ53" s="58" t="e">
        <v>#N/A</v>
      </c>
      <c r="DR53" t="e">
        <v>#N/A</v>
      </c>
      <c r="DT53" s="58" t="e">
        <v>#N/A</v>
      </c>
      <c r="DU53" t="e">
        <v>#N/A</v>
      </c>
      <c r="DW53" s="58" t="e">
        <v>#N/A</v>
      </c>
      <c r="DX53" t="e">
        <v>#N/A</v>
      </c>
      <c r="DZ53" s="58" t="e">
        <f ca="1"/>
        <v>#N/A</v>
      </c>
      <c r="EA53" t="e">
        <f ca="1"/>
        <v>#N/A</v>
      </c>
      <c r="EC53" s="58" t="e">
        <v>#N/A</v>
      </c>
      <c r="ED53" t="e">
        <v>#N/A</v>
      </c>
      <c r="EV53" t="e">
        <v>#N/A</v>
      </c>
      <c r="EW53" t="e">
        <v>#N/A</v>
      </c>
      <c r="EX53" t="e">
        <f>interpol_lin_excel($O$13:$O$104,$T$13:$T$104,EV53)</f>
        <v>#VALUE!</v>
      </c>
      <c r="EY53" t="e">
        <f ca="1"/>
        <v>#N/A</v>
      </c>
      <c r="EZ53" t="e">
        <f ca="1"/>
        <v>#N/A</v>
      </c>
      <c r="FB53" t="e">
        <v>#N/A</v>
      </c>
      <c r="FC53" t="e">
        <v>#N/A</v>
      </c>
      <c r="FE53" t="e">
        <v>#N/A</v>
      </c>
      <c r="FF53" t="e">
        <v>#N/A</v>
      </c>
      <c r="FH53" t="e">
        <v>#N/A</v>
      </c>
      <c r="FI53" t="e">
        <v>#N/A</v>
      </c>
      <c r="FX53" t="e">
        <v>#N/A</v>
      </c>
      <c r="FY53" t="e">
        <v>#N/A</v>
      </c>
      <c r="FZ53" t="e">
        <f>interpol_lin_excel($O$13:$O$104,$T$13:$T$104,FX53)</f>
        <v>#VALUE!</v>
      </c>
      <c r="GA53" t="e">
        <f ca="1"/>
        <v>#N/A</v>
      </c>
      <c r="GB53" t="e">
        <f ca="1"/>
        <v>#N/A</v>
      </c>
      <c r="GD53" t="e">
        <v>#N/A</v>
      </c>
      <c r="GE53" t="e">
        <v>#N/A</v>
      </c>
      <c r="GG53" t="e">
        <v>#N/A</v>
      </c>
      <c r="GH53" t="e">
        <v>#N/A</v>
      </c>
      <c r="GJ53" t="e">
        <v>#N/A</v>
      </c>
      <c r="GK53" t="e">
        <v>#N/A</v>
      </c>
      <c r="GZ53" t="e">
        <v>#N/A</v>
      </c>
      <c r="HA53" t="e">
        <v>#N/A</v>
      </c>
      <c r="HF53" t="e">
        <v>#N/A</v>
      </c>
      <c r="HG53" t="e">
        <v>#N/A</v>
      </c>
      <c r="IB53" t="e">
        <v>#N/A</v>
      </c>
      <c r="IC53" t="e">
        <v>#N/A</v>
      </c>
      <c r="IE53" t="e">
        <f ca="1"/>
        <v>#N/A</v>
      </c>
      <c r="IF53" t="e">
        <f ca="1"/>
        <v>#N/A</v>
      </c>
    </row>
    <row r="54" spans="3:246" x14ac:dyDescent="0.25">
      <c r="C54" s="46"/>
      <c r="D54" s="46"/>
      <c r="E54" s="46"/>
      <c r="F54" s="47"/>
      <c r="G54" s="47"/>
      <c r="H54" s="47"/>
      <c r="I54" s="48"/>
      <c r="J54" s="48"/>
      <c r="K54" s="46"/>
      <c r="L54" s="49"/>
      <c r="N54" s="50" t="s">
        <v>873</v>
      </c>
      <c r="O54" s="51">
        <f>IFERROR(IF(RIGHT(N54, 1) = "D", WORKDAY($B$3, INT(LEFT(N54, LEN(N54)-1))),
                     IF(RIGHT(N54, 1) = "W",Business_Day($B$3 + 7 * INT(LEFT(N54, LEN(N54)-1)), "modified_following"),
                     IF(RIGHT(N54, 1) = "M",Business_Day(EDATE($B$3,  INT(LEFT(N54, LEN(N54)-1))), "modified_following"),
                     IF(RIGHT(N54, 1) = "Y",Business_Day(EDATE($B$3,  12 * INT(LEFT(N54, LEN(N54)-1))), "modified_following"),IF(RIGHT(N54, 1) = "Q",Business_Day(EDATE($B$3,  3*INT(LEFT(N54, LEN(N54)-1))), "modified_following"),
                    Business_Day(EDATE($B$3,  12 * INT(LEFT(N54, FIND("Y", N54)-1)) + INT(RIGHT(N54, LEN(N54) - FIND("Y", N54)))), "modified_following") ))))), "")</f>
        <v>45471</v>
      </c>
      <c r="P54" s="50" t="s">
        <v>2539</v>
      </c>
      <c r="Q54" s="50" t="s">
        <v>2540</v>
      </c>
      <c r="R54" s="46">
        <f>_xll.BDH(P54,$B$4,$B$3,$B$3)</f>
        <v>0.76898999999999995</v>
      </c>
      <c r="S54" s="46">
        <f>_xll.BDH(Q54,$B$4,$B$3,$B$3)</f>
        <v>0.94417600000000002</v>
      </c>
      <c r="T54" s="52">
        <f>DF_ZC2(Date!$E$3,O54,S54,"Taux actuariels","actual/actual")</f>
        <v>7.6940579959590139E-3</v>
      </c>
      <c r="V54" s="46"/>
      <c r="W54" s="46"/>
      <c r="X54" s="46"/>
      <c r="Y54" s="47"/>
      <c r="Z54" s="47"/>
      <c r="AA54" s="47"/>
      <c r="AB54" s="48"/>
      <c r="AC54" s="48"/>
      <c r="AD54" s="46"/>
      <c r="AE54" s="49" t="s">
        <v>600</v>
      </c>
      <c r="AF54" s="47"/>
      <c r="AG54" s="52" t="s">
        <v>600</v>
      </c>
      <c r="AI54" s="50" t="s">
        <v>873</v>
      </c>
      <c r="AJ54" s="51">
        <f>IFERROR(IF(RIGHT(AI54, 1) = "D", WORKDAY($B$3, INT(LEFT(AI54, LEN(AI54)-1))),
                     IF(RIGHT(AI54, 1) = "W",Business_Day($B$3 + 7 * INT(LEFT(AI54, LEN(AI54)-1)), "modified_following"),
                     IF(RIGHT(AI54, 1) = "M",Business_Day(EDATE($B$3,  INT(LEFT(AI54, LEN(AI54)-1))), "modified_following"),
                     IF(RIGHT(AI54, 1) = "Y",Business_Day(EDATE($B$3,  12 * INT(LEFT(AI54, LEN(AI54)-1))), "modified_following"),IF(RIGHT(AI54, 1) = "Q",Business_Day(EDATE($B$3,  3*INT(LEFT(AI54, LEN(AI54)-1))), "modified_following"),
                    Business_Day(EDATE($B$3,  12 * INT(LEFT(AI54, FIND("Y", AI54)-1)) + INT(RIGHT(AI54, LEN(AI54) - FIND("Y", AI54)))), "modified_following") ))))), "")</f>
        <v>45471</v>
      </c>
      <c r="AK54" s="50" t="s">
        <v>2541</v>
      </c>
      <c r="AL54" s="50" t="s">
        <v>2542</v>
      </c>
      <c r="AM54" s="46">
        <f>_xll.BDH(AK54,$B$4,$B$3,$B$3)</f>
        <v>0.90142999999999995</v>
      </c>
      <c r="AN54" s="46">
        <f>_xll.BDH(AL54,$B$4,$B$3,$B$3)</f>
        <v>0.93471000000000004</v>
      </c>
      <c r="AO54" s="52">
        <f>DF_ZC2(Date!$E$3,AJ54,AN54,"Taux actuariels","actual/actual")</f>
        <v>9.0497957761970227E-3</v>
      </c>
      <c r="AQ54" s="46"/>
      <c r="AR54" s="46"/>
      <c r="AS54" s="46"/>
      <c r="AT54" s="47"/>
      <c r="AU54" s="47"/>
      <c r="AV54" s="47"/>
      <c r="AW54" s="48"/>
      <c r="AX54" s="48"/>
      <c r="AY54" s="46"/>
      <c r="AZ54" s="49"/>
      <c r="BA54" s="49"/>
      <c r="BD54" s="50" t="s">
        <v>873</v>
      </c>
      <c r="BE54" s="51">
        <f>IFERROR(IF(RIGHT(BD54, 1) = "D", WORKDAY($B$3, INT(LEFT(BD54, LEN(BD54)-1))),
                     IF(RIGHT(BD54, 1) = "W",Business_Day($B$3 + 7 * INT(LEFT(BD54, LEN(BD54)-1)), "modified_following"),
                     IF(RIGHT(BD54, 1) = "M",Business_Day(EDATE($B$3,  INT(LEFT(BD54, LEN(BD54)-1))), "modified_following"),
                     IF(RIGHT(BD54, 1) = "Y",Business_Day(EDATE($B$3,  12 * INT(LEFT(BD54, LEN(BD54)-1))), "modified_following"),IF(RIGHT(BD54, 1) = "Q",Business_Day(EDATE($B$3,  3*INT(LEFT(BD54, LEN(BD54)-1))), "modified_following"),
                    Business_Day(EDATE($B$3,  12 * INT(LEFT(BD54, FIND("Y", BD54)-1)) + INT(RIGHT(BD54, LEN(BD54) - FIND("Y", BD54)))), "modified_following") ))))), "")</f>
        <v>45471</v>
      </c>
      <c r="BF54" s="50" t="s">
        <v>2543</v>
      </c>
      <c r="BG54" s="50" t="s">
        <v>2544</v>
      </c>
      <c r="BH54" s="46">
        <f>_xll.BDH(BF54,$B$4,$B$3,$B$3)</f>
        <v>0.97484999999999999</v>
      </c>
      <c r="BI54" s="46">
        <f>_xll.BDH(BG54,$B$4,$B$3,$B$3)</f>
        <v>0.92959000000000003</v>
      </c>
      <c r="BJ54" s="52">
        <f>DF_ZC2(Date!$E$3,BE54,BI54,"Taux actuariels","actual/actual")</f>
        <v>9.7895922909190247E-3</v>
      </c>
      <c r="BL54" s="46"/>
      <c r="BM54" s="46"/>
      <c r="BN54" s="46"/>
      <c r="BO54" s="47"/>
      <c r="BP54" s="47"/>
      <c r="BQ54" s="47"/>
      <c r="BR54" s="48"/>
      <c r="BS54" s="48"/>
      <c r="BT54" s="46"/>
      <c r="BU54" s="49"/>
      <c r="BV54" s="52">
        <f t="shared" si="12"/>
        <v>0</v>
      </c>
      <c r="BX54" s="50" t="s">
        <v>873</v>
      </c>
      <c r="BY54" s="51">
        <f>IFERROR(IF(RIGHT(BX54, 1) = "D", WORKDAY($B$3, INT(LEFT(BX54, LEN(BX54)-1))),
                     IF(RIGHT(BX54, 1) = "W",Business_Day($B$3 + 7 * INT(LEFT(BX54, LEN(BX54)-1)), "modified_following"),
                     IF(RIGHT(BX54, 1) = "M",Business_Day(EDATE($B$3,  INT(LEFT(BX54, LEN(BX54)-1))), "modified_following"),
                     IF(RIGHT(BX54, 1) = "Y",Business_Day(EDATE($B$3,  12 * INT(LEFT(BX54, LEN(BX54)-1))), "modified_following"),IF(RIGHT(BX54, 1) = "Q",Business_Day(EDATE($B$3,  3*INT(LEFT(BX54, LEN(BX54)-1))), "modified_following"),
                    Business_Day(EDATE($B$3,  12 * INT(LEFT(BX54, FIND("Y", BX54)-1)) + INT(RIGHT(BX54, LEN(BX54) - FIND("Y", BX54)))), "modified_following") ))))), "")</f>
        <v>45471</v>
      </c>
      <c r="BZ54" s="50" t="s">
        <v>2545</v>
      </c>
      <c r="CA54" s="50" t="s">
        <v>2546</v>
      </c>
      <c r="CB54" s="46">
        <f>_xll.BDH(BZ54,$B$4,$B$3,$B$3)</f>
        <v>1.0794299999999999</v>
      </c>
      <c r="CC54" s="46">
        <f>_xll.BDH(CA54,$B$4,$B$3,$B$3)</f>
        <v>0.92244800000000005</v>
      </c>
      <c r="CD54" s="52">
        <f>DF_ZC2(Date!$E$3,BY54,CC54,"Taux actuariels","actual/actual")</f>
        <v>1.0829301173558958E-2</v>
      </c>
      <c r="CF54" s="46"/>
      <c r="CG54" s="46"/>
      <c r="CH54" s="46"/>
      <c r="CI54" s="47"/>
      <c r="CJ54" s="47"/>
      <c r="CK54" s="47"/>
      <c r="CL54" s="48"/>
      <c r="CM54" s="48"/>
      <c r="CN54" s="46"/>
      <c r="CO54" s="49" t="s">
        <v>600</v>
      </c>
      <c r="CP54" s="52" t="s">
        <v>600</v>
      </c>
      <c r="CR54" s="50" t="s">
        <v>873</v>
      </c>
      <c r="CS54" s="51">
        <f>IFERROR(IF(RIGHT(CR54, 1) = "D", WORKDAY($B$3, INT(LEFT(CR54, LEN(CR54)-1))),
                     IF(RIGHT(CR54, 1) = "W",Business_Day($B$3 + 7 * INT(LEFT(CR54, LEN(CR54)-1)), "modified_following"),
                     IF(RIGHT(CR54, 1) = "M",Business_Day(EDATE($B$3,  INT(LEFT(CR54, LEN(CR54)-1))), "modified_following"),
                     IF(RIGHT(CR54, 1) = "Y",Business_Day(EDATE($B$3,  12 * INT(LEFT(CR54, LEN(CR54)-1))), "modified_following"),IF(RIGHT(CR54, 1) = "Q",Business_Day(EDATE($B$3,  3*INT(LEFT(CR54, LEN(CR54)-1))), "modified_following"),
                    Business_Day(EDATE($B$3,  12 * INT(LEFT(CR54, FIND("Y", CR54)-1)) + INT(RIGHT(CR54, LEN(CR54) - FIND("Y", CR54)))), "modified_following") ))))), "")</f>
        <v>45471</v>
      </c>
      <c r="CT54" s="50" t="s">
        <v>2547</v>
      </c>
      <c r="CU54" s="50" t="s">
        <v>2548</v>
      </c>
      <c r="CV54" s="46">
        <f>_xll.BDH(CT54,$B$4,$B$3,$B$3)</f>
        <v>1.2334100000000001</v>
      </c>
      <c r="CW54" s="46">
        <f>_xll.BDH(CU54,$B$4,$B$3,$B$3)</f>
        <v>0.91191800000000001</v>
      </c>
      <c r="CX54" s="52">
        <f>DF_ZC2(Date!$E$3,CS54,CW54,"Taux actuariels","actual/actual")</f>
        <v>1.2378984417371619E-2</v>
      </c>
      <c r="CZ54" s="58" t="e">
        <f ca="1"/>
        <v>#N/A</v>
      </c>
      <c r="DA54" t="e">
        <f ca="1"/>
        <v>#N/A</v>
      </c>
      <c r="DC54" s="58" t="e">
        <v>#N/A</v>
      </c>
      <c r="DD54" t="e">
        <v>#N/A</v>
      </c>
      <c r="DF54" s="58" t="e">
        <v>#N/A</v>
      </c>
      <c r="DG54" t="e">
        <v>#N/A</v>
      </c>
      <c r="DI54" s="58" t="e">
        <v>#N/A</v>
      </c>
      <c r="DJ54" t="e">
        <v>#N/A</v>
      </c>
      <c r="DN54" s="58" t="e">
        <f ca="1"/>
        <v>#N/A</v>
      </c>
      <c r="DO54" s="120" t="e">
        <f ca="1"/>
        <v>#N/A</v>
      </c>
      <c r="DQ54" s="58" t="e">
        <v>#N/A</v>
      </c>
      <c r="DR54" t="e">
        <v>#N/A</v>
      </c>
      <c r="DT54" s="58" t="e">
        <v>#N/A</v>
      </c>
      <c r="DU54" t="e">
        <v>#N/A</v>
      </c>
      <c r="DW54" s="58" t="e">
        <v>#N/A</v>
      </c>
      <c r="DX54" t="e">
        <v>#N/A</v>
      </c>
      <c r="DZ54" s="58" t="e">
        <f ca="1"/>
        <v>#N/A</v>
      </c>
      <c r="EA54" t="e">
        <f ca="1"/>
        <v>#N/A</v>
      </c>
      <c r="EC54" s="58" t="e">
        <v>#N/A</v>
      </c>
      <c r="ED54" t="e">
        <v>#N/A</v>
      </c>
      <c r="EV54" t="e">
        <v>#N/A</v>
      </c>
      <c r="EW54" t="e">
        <v>#N/A</v>
      </c>
      <c r="EX54" t="e">
        <f>interpol_lin_excel($O$13:$O$104,$T$13:$T$104,EV54)</f>
        <v>#VALUE!</v>
      </c>
      <c r="EY54" t="e">
        <f ca="1"/>
        <v>#N/A</v>
      </c>
      <c r="EZ54" t="e">
        <f ca="1"/>
        <v>#N/A</v>
      </c>
      <c r="FB54" t="e">
        <v>#N/A</v>
      </c>
      <c r="FC54" t="e">
        <v>#N/A</v>
      </c>
      <c r="FE54" t="e">
        <v>#N/A</v>
      </c>
      <c r="FF54" t="e">
        <v>#N/A</v>
      </c>
      <c r="FH54" t="e">
        <v>#N/A</v>
      </c>
      <c r="FI54" t="e">
        <v>#N/A</v>
      </c>
      <c r="FX54" t="e">
        <v>#N/A</v>
      </c>
      <c r="FY54" t="e">
        <v>#N/A</v>
      </c>
      <c r="FZ54" t="e">
        <f>interpol_lin_excel($O$13:$O$104,$T$13:$T$104,FX54)</f>
        <v>#VALUE!</v>
      </c>
      <c r="GA54" t="e">
        <f ca="1"/>
        <v>#N/A</v>
      </c>
      <c r="GB54" t="e">
        <f ca="1"/>
        <v>#N/A</v>
      </c>
      <c r="GD54" t="e">
        <v>#N/A</v>
      </c>
      <c r="GE54" t="e">
        <v>#N/A</v>
      </c>
      <c r="GG54" t="e">
        <v>#N/A</v>
      </c>
      <c r="GH54" t="e">
        <v>#N/A</v>
      </c>
      <c r="GJ54" t="e">
        <v>#N/A</v>
      </c>
      <c r="GK54" t="e">
        <v>#N/A</v>
      </c>
      <c r="GZ54" t="e">
        <v>#N/A</v>
      </c>
      <c r="HA54" t="e">
        <v>#N/A</v>
      </c>
      <c r="IB54" t="e">
        <v>#N/A</v>
      </c>
      <c r="IC54" t="e">
        <v>#N/A</v>
      </c>
      <c r="IE54" t="e">
        <f ca="1"/>
        <v>#N/A</v>
      </c>
      <c r="IF54" t="e">
        <f ca="1"/>
        <v>#N/A</v>
      </c>
    </row>
    <row r="55" spans="3:246" x14ac:dyDescent="0.25">
      <c r="C55" s="46"/>
      <c r="D55" s="46"/>
      <c r="E55" s="46"/>
      <c r="F55" s="47"/>
      <c r="G55" s="47"/>
      <c r="H55" s="47"/>
      <c r="I55" s="48"/>
      <c r="J55" s="48"/>
      <c r="K55" s="46"/>
      <c r="L55" s="49"/>
      <c r="N55" s="50" t="s">
        <v>884</v>
      </c>
      <c r="O55" s="51">
        <f>IFERROR(IF(RIGHT(N55, 1) = "D", WORKDAY($B$3, INT(LEFT(N55, LEN(N55)-1))),
                     IF(RIGHT(N55, 1) = "W",Business_Day($B$3 + 7 * INT(LEFT(N55, LEN(N55)-1)), "modified_following"),
                     IF(RIGHT(N55, 1) = "M",Business_Day(EDATE($B$3,  INT(LEFT(N55, LEN(N55)-1))), "modified_following"),
                     IF(RIGHT(N55, 1) = "Y",Business_Day(EDATE($B$3,  12 * INT(LEFT(N55, LEN(N55)-1))), "modified_following"),IF(RIGHT(N55, 1) = "Q",Business_Day(EDATE($B$3,  3*INT(LEFT(N55, LEN(N55)-1))), "modified_following"),
                    Business_Day(EDATE($B$3,  12 * INT(LEFT(N55, FIND("Y", N55)-1)) + INT(RIGHT(N55, LEN(N55) - FIND("Y", N55)))), "modified_following") ))))), "")</f>
        <v>45565</v>
      </c>
      <c r="P55" s="50" t="s">
        <v>2549</v>
      </c>
      <c r="Q55" s="50" t="s">
        <v>2550</v>
      </c>
      <c r="R55" s="46">
        <f>_xll.BDH(P55,$B$4,$B$3,$B$3)</f>
        <v>0.79159999999999997</v>
      </c>
      <c r="S55" s="46">
        <f>_xll.BDH(Q55,$B$4,$B$3,$B$3)</f>
        <v>0.94067699999999999</v>
      </c>
      <c r="T55" s="52">
        <f>DF_ZC2(Date!$E$3,O55,S55,"Taux actuariels","actual/actual")</f>
        <v>7.9208402784172183E-3</v>
      </c>
      <c r="V55" s="46"/>
      <c r="W55" s="46"/>
      <c r="X55" s="46"/>
      <c r="Y55" s="47"/>
      <c r="Z55" s="47"/>
      <c r="AA55" s="47"/>
      <c r="AB55" s="48"/>
      <c r="AC55" s="48"/>
      <c r="AD55" s="46"/>
      <c r="AE55" s="49" t="s">
        <v>600</v>
      </c>
      <c r="AF55" s="47"/>
      <c r="AG55" s="52" t="s">
        <v>600</v>
      </c>
      <c r="AI55" s="50" t="s">
        <v>884</v>
      </c>
      <c r="AJ55" s="51">
        <f>IFERROR(IF(RIGHT(AI55, 1) = "D", WORKDAY($B$3, INT(LEFT(AI55, LEN(AI55)-1))),
                     IF(RIGHT(AI55, 1) = "W",Business_Day($B$3 + 7 * INT(LEFT(AI55, LEN(AI55)-1)), "modified_following"),
                     IF(RIGHT(AI55, 1) = "M",Business_Day(EDATE($B$3,  INT(LEFT(AI55, LEN(AI55)-1))), "modified_following"),
                     IF(RIGHT(AI55, 1) = "Y",Business_Day(EDATE($B$3,  12 * INT(LEFT(AI55, LEN(AI55)-1))), "modified_following"),IF(RIGHT(AI55, 1) = "Q",Business_Day(EDATE($B$3,  3*INT(LEFT(AI55, LEN(AI55)-1))), "modified_following"),
                    Business_Day(EDATE($B$3,  12 * INT(LEFT(AI55, FIND("Y", AI55)-1)) + INT(RIGHT(AI55, LEN(AI55) - FIND("Y", AI55)))), "modified_following") ))))), "")</f>
        <v>45565</v>
      </c>
      <c r="AK55" s="50" t="s">
        <v>2551</v>
      </c>
      <c r="AL55" s="50" t="s">
        <v>2552</v>
      </c>
      <c r="AM55" s="46">
        <f>_xll.BDH(AK55,$B$4,$B$3,$B$3)</f>
        <v>0.92274999999999996</v>
      </c>
      <c r="AN55" s="46">
        <f>_xll.BDH(AL55,$B$4,$B$3,$B$3)</f>
        <v>0.93100799999999995</v>
      </c>
      <c r="AO55" s="52">
        <f>DF_ZC2(Date!$E$3,AJ55,AN55,"Taux actuariels","actual/actual")</f>
        <v>9.2652149023895181E-3</v>
      </c>
      <c r="AQ55" s="46"/>
      <c r="AR55" s="46"/>
      <c r="AS55" s="46"/>
      <c r="AT55" s="47"/>
      <c r="AU55" s="47"/>
      <c r="AV55" s="47"/>
      <c r="AW55" s="48"/>
      <c r="AX55" s="48"/>
      <c r="AY55" s="46"/>
      <c r="AZ55" s="49"/>
      <c r="BA55" s="49"/>
      <c r="BD55" s="50" t="s">
        <v>884</v>
      </c>
      <c r="BE55" s="51">
        <f>IFERROR(IF(RIGHT(BD55, 1) = "D", WORKDAY($B$3, INT(LEFT(BD55, LEN(BD55)-1))),
                     IF(RIGHT(BD55, 1) = "W",Business_Day($B$3 + 7 * INT(LEFT(BD55, LEN(BD55)-1)), "modified_following"),
                     IF(RIGHT(BD55, 1) = "M",Business_Day(EDATE($B$3,  INT(LEFT(BD55, LEN(BD55)-1))), "modified_following"),
                     IF(RIGHT(BD55, 1) = "Y",Business_Day(EDATE($B$3,  12 * INT(LEFT(BD55, LEN(BD55)-1))), "modified_following"),IF(RIGHT(BD55, 1) = "Q",Business_Day(EDATE($B$3,  3*INT(LEFT(BD55, LEN(BD55)-1))), "modified_following"),
                    Business_Day(EDATE($B$3,  12 * INT(LEFT(BD55, FIND("Y", BD55)-1)) + INT(RIGHT(BD55, LEN(BD55) - FIND("Y", BD55)))), "modified_following") ))))), "")</f>
        <v>45565</v>
      </c>
      <c r="BF55" s="50" t="s">
        <v>2553</v>
      </c>
      <c r="BG55" s="50" t="s">
        <v>2554</v>
      </c>
      <c r="BH55" s="46">
        <f>_xll.BDH(BF55,$B$4,$B$3,$B$3)</f>
        <v>0.99560000000000004</v>
      </c>
      <c r="BI55" s="46">
        <f>_xll.BDH(BG55,$B$4,$B$3,$B$3)</f>
        <v>0.92577500000000001</v>
      </c>
      <c r="BJ55" s="52">
        <f>DF_ZC2(Date!$E$3,BE55,BI55,"Taux actuariels","actual/actual")</f>
        <v>9.9994002260930248E-3</v>
      </c>
      <c r="BL55" s="46"/>
      <c r="BM55" s="46"/>
      <c r="BN55" s="46"/>
      <c r="BO55" s="47"/>
      <c r="BP55" s="47"/>
      <c r="BQ55" s="47"/>
      <c r="BR55" s="48"/>
      <c r="BS55" s="48"/>
      <c r="BT55" s="46"/>
      <c r="BU55" s="49"/>
      <c r="BV55" s="52">
        <f t="shared" si="12"/>
        <v>0</v>
      </c>
      <c r="BX55" s="50" t="s">
        <v>884</v>
      </c>
      <c r="BY55" s="51">
        <f>IFERROR(IF(RIGHT(BX55, 1) = "D", WORKDAY($B$3, INT(LEFT(BX55, LEN(BX55)-1))),
                     IF(RIGHT(BX55, 1) = "W",Business_Day($B$3 + 7 * INT(LEFT(BX55, LEN(BX55)-1)), "modified_following"),
                     IF(RIGHT(BX55, 1) = "M",Business_Day(EDATE($B$3,  INT(LEFT(BX55, LEN(BX55)-1))), "modified_following"),
                     IF(RIGHT(BX55, 1) = "Y",Business_Day(EDATE($B$3,  12 * INT(LEFT(BX55, LEN(BX55)-1))), "modified_following"),IF(RIGHT(BX55, 1) = "Q",Business_Day(EDATE($B$3,  3*INT(LEFT(BX55, LEN(BX55)-1))), "modified_following"),
                    Business_Day(EDATE($B$3,  12 * INT(LEFT(BX55, FIND("Y", BX55)-1)) + INT(RIGHT(BX55, LEN(BX55) - FIND("Y", BX55)))), "modified_following") ))))), "")</f>
        <v>45565</v>
      </c>
      <c r="BZ55" s="50" t="s">
        <v>2555</v>
      </c>
      <c r="CA55" s="50" t="s">
        <v>2556</v>
      </c>
      <c r="CB55" s="46">
        <f>_xll.BDH(BZ55,$B$4,$B$3,$B$3)</f>
        <v>1.0985800000000001</v>
      </c>
      <c r="CC55" s="46">
        <f>_xll.BDH(CA55,$B$4,$B$3,$B$3)</f>
        <v>0.91853600000000002</v>
      </c>
      <c r="CD55" s="52">
        <f>DF_ZC2(Date!$E$3,BY55,CC55,"Taux actuariels","actual/actual")</f>
        <v>1.1022786161270837E-2</v>
      </c>
      <c r="CF55" s="46"/>
      <c r="CG55" s="46"/>
      <c r="CH55" s="46"/>
      <c r="CI55" s="47"/>
      <c r="CJ55" s="47"/>
      <c r="CK55" s="47"/>
      <c r="CL55" s="48"/>
      <c r="CM55" s="48"/>
      <c r="CN55" s="46"/>
      <c r="CO55" s="49" t="s">
        <v>600</v>
      </c>
      <c r="CP55" s="52" t="s">
        <v>600</v>
      </c>
      <c r="CR55" s="50" t="s">
        <v>884</v>
      </c>
      <c r="CS55" s="51">
        <f>IFERROR(IF(RIGHT(CR55, 1) = "D", WORKDAY($B$3, INT(LEFT(CR55, LEN(CR55)-1))),
                     IF(RIGHT(CR55, 1) = "W",Business_Day($B$3 + 7 * INT(LEFT(CR55, LEN(CR55)-1)), "modified_following"),
                     IF(RIGHT(CR55, 1) = "M",Business_Day(EDATE($B$3,  INT(LEFT(CR55, LEN(CR55)-1))), "modified_following"),
                     IF(RIGHT(CR55, 1) = "Y",Business_Day(EDATE($B$3,  12 * INT(LEFT(CR55, LEN(CR55)-1))), "modified_following"),IF(RIGHT(CR55, 1) = "Q",Business_Day(EDATE($B$3,  3*INT(LEFT(CR55, LEN(CR55)-1))), "modified_following"),
                    Business_Day(EDATE($B$3,  12 * INT(LEFT(CR55, FIND("Y", CR55)-1)) + INT(RIGHT(CR55, LEN(CR55) - FIND("Y", CR55)))), "modified_following") ))))), "")</f>
        <v>45565</v>
      </c>
      <c r="CT55" s="50" t="s">
        <v>2557</v>
      </c>
      <c r="CU55" s="50" t="s">
        <v>2558</v>
      </c>
      <c r="CV55" s="46">
        <f>_xll.BDH(CT55,$B$4,$B$3,$B$3)</f>
        <v>1.2507600000000001</v>
      </c>
      <c r="CW55" s="46">
        <f>_xll.BDH(CU55,$B$4,$B$3,$B$3)</f>
        <v>0.90782099999999999</v>
      </c>
      <c r="CX55" s="52">
        <f>DF_ZC2(Date!$E$3,CS55,CW55,"Taux actuariels","actual/actual")</f>
        <v>1.2554412861831343E-2</v>
      </c>
      <c r="CZ55" s="58" t="e">
        <f ca="1"/>
        <v>#N/A</v>
      </c>
      <c r="DA55" t="e">
        <f ca="1"/>
        <v>#N/A</v>
      </c>
      <c r="DC55" s="58" t="e">
        <v>#N/A</v>
      </c>
      <c r="DD55" t="e">
        <v>#N/A</v>
      </c>
      <c r="DF55" s="58" t="e">
        <v>#N/A</v>
      </c>
      <c r="DG55" t="e">
        <v>#N/A</v>
      </c>
      <c r="DI55" s="58" t="e">
        <v>#N/A</v>
      </c>
      <c r="DJ55" t="e">
        <v>#N/A</v>
      </c>
      <c r="DN55" s="58" t="e">
        <f ca="1"/>
        <v>#N/A</v>
      </c>
      <c r="DO55" s="120" t="e">
        <f ca="1"/>
        <v>#N/A</v>
      </c>
      <c r="DQ55" s="58" t="e">
        <v>#N/A</v>
      </c>
      <c r="DR55" t="e">
        <v>#N/A</v>
      </c>
      <c r="DT55" s="58" t="e">
        <v>#N/A</v>
      </c>
      <c r="DU55" t="e">
        <v>#N/A</v>
      </c>
      <c r="DW55" s="58" t="e">
        <v>#N/A</v>
      </c>
      <c r="DX55" t="e">
        <v>#N/A</v>
      </c>
      <c r="DZ55" s="58" t="e">
        <f ca="1"/>
        <v>#N/A</v>
      </c>
      <c r="EA55" t="e">
        <f ca="1"/>
        <v>#N/A</v>
      </c>
      <c r="EC55" s="58" t="e">
        <v>#N/A</v>
      </c>
      <c r="ED55" t="e">
        <v>#N/A</v>
      </c>
      <c r="EV55" t="e">
        <v>#N/A</v>
      </c>
      <c r="EW55" t="e">
        <v>#N/A</v>
      </c>
      <c r="EY55" t="e">
        <f ca="1"/>
        <v>#N/A</v>
      </c>
      <c r="EZ55" t="e">
        <f ca="1"/>
        <v>#N/A</v>
      </c>
      <c r="FB55" t="e">
        <v>#N/A</v>
      </c>
      <c r="FC55" t="e">
        <v>#N/A</v>
      </c>
      <c r="FE55" t="e">
        <v>#N/A</v>
      </c>
      <c r="FF55" t="e">
        <v>#N/A</v>
      </c>
      <c r="FH55" t="e">
        <v>#N/A</v>
      </c>
      <c r="FI55" t="e">
        <v>#N/A</v>
      </c>
      <c r="FX55" t="e">
        <v>#N/A</v>
      </c>
      <c r="FY55" t="e">
        <v>#N/A</v>
      </c>
      <c r="GA55" t="e">
        <f ca="1"/>
        <v>#N/A</v>
      </c>
      <c r="GB55" t="e">
        <f ca="1"/>
        <v>#N/A</v>
      </c>
      <c r="GD55" t="e">
        <v>#N/A</v>
      </c>
      <c r="GE55" t="e">
        <v>#N/A</v>
      </c>
      <c r="GG55" t="e">
        <v>#N/A</v>
      </c>
      <c r="GH55" t="e">
        <v>#N/A</v>
      </c>
      <c r="GJ55" t="e">
        <v>#N/A</v>
      </c>
      <c r="GK55" t="e">
        <v>#N/A</v>
      </c>
      <c r="GZ55" t="e">
        <v>#N/A</v>
      </c>
      <c r="HA55" t="e">
        <v>#N/A</v>
      </c>
      <c r="IB55" t="e">
        <v>#N/A</v>
      </c>
      <c r="IC55" t="e">
        <v>#N/A</v>
      </c>
    </row>
    <row r="56" spans="3:246" x14ac:dyDescent="0.25">
      <c r="C56" s="46"/>
      <c r="D56" s="46"/>
      <c r="E56" s="46"/>
      <c r="F56" s="47"/>
      <c r="G56" s="47"/>
      <c r="H56" s="47"/>
      <c r="I56" s="48"/>
      <c r="J56" s="48"/>
      <c r="K56" s="46"/>
      <c r="L56" s="49"/>
      <c r="N56" s="50" t="s">
        <v>895</v>
      </c>
      <c r="O56" s="51">
        <f>IFERROR(IF(RIGHT(N56, 1) = "D", WORKDAY($B$3, INT(LEFT(N56, LEN(N56)-1))),
                     IF(RIGHT(N56, 1) = "W",Business_Day($B$3 + 7 * INT(LEFT(N56, LEN(N56)-1)), "modified_following"),
                     IF(RIGHT(N56, 1) = "M",Business_Day(EDATE($B$3,  INT(LEFT(N56, LEN(N56)-1))), "modified_following"),
                     IF(RIGHT(N56, 1) = "Y",Business_Day(EDATE($B$3,  12 * INT(LEFT(N56, LEN(N56)-1))), "modified_following"),IF(RIGHT(N56, 1) = "Q",Business_Day(EDATE($B$3,  3*INT(LEFT(N56, LEN(N56)-1))), "modified_following"),
                    Business_Day(EDATE($B$3,  12 * INT(LEFT(N56, FIND("Y", N56)-1)) + INT(RIGHT(N56, LEN(N56) - FIND("Y", N56)))), "modified_following") ))))), "")</f>
        <v>45656</v>
      </c>
      <c r="P56" s="50" t="s">
        <v>2559</v>
      </c>
      <c r="Q56" s="50" t="s">
        <v>2560</v>
      </c>
      <c r="R56" s="46">
        <f>_xll.BDH(P56,$B$4,$B$3,$B$3)</f>
        <v>0.81335999999999997</v>
      </c>
      <c r="S56" s="46">
        <f>_xll.BDH(Q56,$B$4,$B$3,$B$3)</f>
        <v>0.93720800000000004</v>
      </c>
      <c r="T56" s="52">
        <f>DF_ZC2(Date!$E$3,O56,S56,"Taux actuariels","actual/actual")</f>
        <v>8.139199180387191E-3</v>
      </c>
      <c r="V56" s="46"/>
      <c r="W56" s="46"/>
      <c r="X56" s="46"/>
      <c r="Y56" s="47"/>
      <c r="Z56" s="47"/>
      <c r="AA56" s="47"/>
      <c r="AB56" s="48"/>
      <c r="AC56" s="48"/>
      <c r="AD56" s="46"/>
      <c r="AE56" s="49" t="s">
        <v>600</v>
      </c>
      <c r="AF56" s="47"/>
      <c r="AG56" s="52" t="s">
        <v>600</v>
      </c>
      <c r="AI56" s="50" t="s">
        <v>895</v>
      </c>
      <c r="AJ56" s="51">
        <f>IFERROR(IF(RIGHT(AI56, 1) = "D", WORKDAY($B$3, INT(LEFT(AI56, LEN(AI56)-1))),
                     IF(RIGHT(AI56, 1) = "W",Business_Day($B$3 + 7 * INT(LEFT(AI56, LEN(AI56)-1)), "modified_following"),
                     IF(RIGHT(AI56, 1) = "M",Business_Day(EDATE($B$3,  INT(LEFT(AI56, LEN(AI56)-1))), "modified_following"),
                     IF(RIGHT(AI56, 1) = "Y",Business_Day(EDATE($B$3,  12 * INT(LEFT(AI56, LEN(AI56)-1))), "modified_following"),IF(RIGHT(AI56, 1) = "Q",Business_Day(EDATE($B$3,  3*INT(LEFT(AI56, LEN(AI56)-1))), "modified_following"),
                    Business_Day(EDATE($B$3,  12 * INT(LEFT(AI56, FIND("Y", AI56)-1)) + INT(RIGHT(AI56, LEN(AI56) - FIND("Y", AI56)))), "modified_following") ))))), "")</f>
        <v>45656</v>
      </c>
      <c r="AK56" s="50" t="s">
        <v>2561</v>
      </c>
      <c r="AL56" s="50" t="s">
        <v>2562</v>
      </c>
      <c r="AM56" s="46">
        <f>_xll.BDH(AK56,$B$4,$B$3,$B$3)</f>
        <v>0.94325999999999999</v>
      </c>
      <c r="AN56" s="46">
        <f>_xll.BDH(AL56,$B$4,$B$3,$B$3)</f>
        <v>0.92735100000000004</v>
      </c>
      <c r="AO56" s="52">
        <f>DF_ZC2(Date!$E$3,AJ56,AN56,"Taux actuariels","actual/actual")</f>
        <v>9.4724756182629211E-3</v>
      </c>
      <c r="AQ56" s="46"/>
      <c r="AR56" s="46"/>
      <c r="AS56" s="46"/>
      <c r="AT56" s="47"/>
      <c r="AU56" s="47"/>
      <c r="AV56" s="47"/>
      <c r="AW56" s="48"/>
      <c r="AX56" s="48"/>
      <c r="AY56" s="46"/>
      <c r="AZ56" s="49"/>
      <c r="BA56" s="49"/>
      <c r="BD56" s="50" t="s">
        <v>895</v>
      </c>
      <c r="BE56" s="51">
        <f>IFERROR(IF(RIGHT(BD56, 1) = "D", WORKDAY($B$3, INT(LEFT(BD56, LEN(BD56)-1))),
                     IF(RIGHT(BD56, 1) = "W",Business_Day($B$3 + 7 * INT(LEFT(BD56, LEN(BD56)-1)), "modified_following"),
                     IF(RIGHT(BD56, 1) = "M",Business_Day(EDATE($B$3,  INT(LEFT(BD56, LEN(BD56)-1))), "modified_following"),
                     IF(RIGHT(BD56, 1) = "Y",Business_Day(EDATE($B$3,  12 * INT(LEFT(BD56, LEN(BD56)-1))), "modified_following"),IF(RIGHT(BD56, 1) = "Q",Business_Day(EDATE($B$3,  3*INT(LEFT(BD56, LEN(BD56)-1))), "modified_following"),
                    Business_Day(EDATE($B$3,  12 * INT(LEFT(BD56, FIND("Y", BD56)-1)) + INT(RIGHT(BD56, LEN(BD56) - FIND("Y", BD56)))), "modified_following") ))))), "")</f>
        <v>45656</v>
      </c>
      <c r="BF56" s="50" t="s">
        <v>2563</v>
      </c>
      <c r="BG56" s="50" t="s">
        <v>2564</v>
      </c>
      <c r="BH56" s="46">
        <f>_xll.BDH(BF56,$B$4,$B$3,$B$3)</f>
        <v>1.0155400000000001</v>
      </c>
      <c r="BI56" s="46">
        <f>_xll.BDH(BG56,$B$4,$B$3,$B$3)</f>
        <v>0.92201299999999997</v>
      </c>
      <c r="BJ56" s="52">
        <f>DF_ZC2(Date!$E$3,BE56,BI56,"Taux actuariels","actual/actual")</f>
        <v>1.0201175283443886E-2</v>
      </c>
      <c r="BL56" s="46"/>
      <c r="BM56" s="46"/>
      <c r="BN56" s="46"/>
      <c r="BO56" s="47"/>
      <c r="BP56" s="47"/>
      <c r="BQ56" s="47"/>
      <c r="BR56" s="48"/>
      <c r="BS56" s="48"/>
      <c r="BT56" s="46"/>
      <c r="BU56" s="49"/>
      <c r="BV56" s="52">
        <f t="shared" si="12"/>
        <v>0</v>
      </c>
      <c r="BX56" s="50" t="s">
        <v>895</v>
      </c>
      <c r="BY56" s="51">
        <f>IFERROR(IF(RIGHT(BX56, 1) = "D", WORKDAY($B$3, INT(LEFT(BX56, LEN(BX56)-1))),
                     IF(RIGHT(BX56, 1) = "W",Business_Day($B$3 + 7 * INT(LEFT(BX56, LEN(BX56)-1)), "modified_following"),
                     IF(RIGHT(BX56, 1) = "M",Business_Day(EDATE($B$3,  INT(LEFT(BX56, LEN(BX56)-1))), "modified_following"),
                     IF(RIGHT(BX56, 1) = "Y",Business_Day(EDATE($B$3,  12 * INT(LEFT(BX56, LEN(BX56)-1))), "modified_following"),IF(RIGHT(BX56, 1) = "Q",Business_Day(EDATE($B$3,  3*INT(LEFT(BX56, LEN(BX56)-1))), "modified_following"),
                    Business_Day(EDATE($B$3,  12 * INT(LEFT(BX56, FIND("Y", BX56)-1)) + INT(RIGHT(BX56, LEN(BX56) - FIND("Y", BX56)))), "modified_following") ))))), "")</f>
        <v>45656</v>
      </c>
      <c r="BZ56" s="50" t="s">
        <v>2565</v>
      </c>
      <c r="CA56" s="50" t="s">
        <v>2566</v>
      </c>
      <c r="CB56" s="46">
        <f>_xll.BDH(BZ56,$B$4,$B$3,$B$3)</f>
        <v>1.1169899999999999</v>
      </c>
      <c r="CC56" s="46">
        <f>_xll.BDH(CA56,$B$4,$B$3,$B$3)</f>
        <v>0.91468899999999997</v>
      </c>
      <c r="CD56" s="52">
        <f>DF_ZC2(Date!$E$3,BY56,CC56,"Taux actuariels","actual/actual")</f>
        <v>1.1208747791172202E-2</v>
      </c>
      <c r="CF56" s="46"/>
      <c r="CG56" s="46"/>
      <c r="CH56" s="46"/>
      <c r="CI56" s="47"/>
      <c r="CJ56" s="47"/>
      <c r="CK56" s="47"/>
      <c r="CL56" s="48"/>
      <c r="CM56" s="48"/>
      <c r="CN56" s="46"/>
      <c r="CO56" s="49" t="s">
        <v>600</v>
      </c>
      <c r="CP56" s="52" t="s">
        <v>600</v>
      </c>
      <c r="CR56" s="50" t="s">
        <v>895</v>
      </c>
      <c r="CS56" s="51">
        <f>IFERROR(IF(RIGHT(CR56, 1) = "D", WORKDAY($B$3, INT(LEFT(CR56, LEN(CR56)-1))),
                     IF(RIGHT(CR56, 1) = "W",Business_Day($B$3 + 7 * INT(LEFT(CR56, LEN(CR56)-1)), "modified_following"),
                     IF(RIGHT(CR56, 1) = "M",Business_Day(EDATE($B$3,  INT(LEFT(CR56, LEN(CR56)-1))), "modified_following"),
                     IF(RIGHT(CR56, 1) = "Y",Business_Day(EDATE($B$3,  12 * INT(LEFT(CR56, LEN(CR56)-1))), "modified_following"),IF(RIGHT(CR56, 1) = "Q",Business_Day(EDATE($B$3,  3*INT(LEFT(CR56, LEN(CR56)-1))), "modified_following"),
                    Business_Day(EDATE($B$3,  12 * INT(LEFT(CR56, FIND("Y", CR56)-1)) + INT(RIGHT(CR56, LEN(CR56) - FIND("Y", CR56)))), "modified_following") ))))), "")</f>
        <v>45656</v>
      </c>
      <c r="CT56" s="50" t="s">
        <v>2567</v>
      </c>
      <c r="CU56" s="50" t="s">
        <v>2568</v>
      </c>
      <c r="CV56" s="46">
        <f>_xll.BDH(CT56,$B$4,$B$3,$B$3)</f>
        <v>1.26742</v>
      </c>
      <c r="CW56" s="46">
        <f>_xll.BDH(CU56,$B$4,$B$3,$B$3)</f>
        <v>0.90380400000000005</v>
      </c>
      <c r="CX56" s="52">
        <f>DF_ZC2(Date!$E$3,CS56,CW56,"Taux actuariels","actual/actual")</f>
        <v>1.2723103166865313E-2</v>
      </c>
      <c r="CZ56" s="58" t="e">
        <f ca="1"/>
        <v>#N/A</v>
      </c>
      <c r="DA56" t="e">
        <f ca="1"/>
        <v>#N/A</v>
      </c>
      <c r="DC56" s="58" t="e">
        <v>#N/A</v>
      </c>
      <c r="DD56" t="e">
        <v>#N/A</v>
      </c>
      <c r="DF56" s="58" t="e">
        <v>#N/A</v>
      </c>
      <c r="DG56" t="e">
        <v>#N/A</v>
      </c>
      <c r="DI56" s="58" t="e">
        <v>#N/A</v>
      </c>
      <c r="DJ56" t="e">
        <v>#N/A</v>
      </c>
      <c r="DN56" s="58" t="e">
        <f ca="1"/>
        <v>#N/A</v>
      </c>
      <c r="DO56" s="120" t="e">
        <f ca="1"/>
        <v>#N/A</v>
      </c>
      <c r="DQ56" s="58" t="e">
        <v>#N/A</v>
      </c>
      <c r="DR56" t="e">
        <v>#N/A</v>
      </c>
      <c r="DT56" s="58" t="e">
        <v>#N/A</v>
      </c>
      <c r="DU56" t="e">
        <v>#N/A</v>
      </c>
      <c r="DW56" s="58" t="e">
        <v>#N/A</v>
      </c>
      <c r="DX56" t="e">
        <v>#N/A</v>
      </c>
      <c r="DZ56" s="58" t="e">
        <f ca="1"/>
        <v>#N/A</v>
      </c>
      <c r="EA56" t="e">
        <f ca="1"/>
        <v>#N/A</v>
      </c>
      <c r="EC56" s="58" t="e">
        <v>#N/A</v>
      </c>
      <c r="ED56" t="e">
        <v>#N/A</v>
      </c>
      <c r="EV56" t="e">
        <v>#N/A</v>
      </c>
      <c r="EW56" t="e">
        <v>#N/A</v>
      </c>
      <c r="EY56" t="e">
        <f ca="1"/>
        <v>#N/A</v>
      </c>
      <c r="EZ56" t="e">
        <f ca="1"/>
        <v>#N/A</v>
      </c>
      <c r="FB56" t="e">
        <v>#N/A</v>
      </c>
      <c r="FC56" t="e">
        <v>#N/A</v>
      </c>
      <c r="FE56" t="e">
        <v>#N/A</v>
      </c>
      <c r="FF56" t="e">
        <v>#N/A</v>
      </c>
      <c r="FH56" t="e">
        <v>#N/A</v>
      </c>
      <c r="FI56" t="e">
        <v>#N/A</v>
      </c>
      <c r="FX56" t="e">
        <v>#N/A</v>
      </c>
      <c r="FY56" t="e">
        <v>#N/A</v>
      </c>
      <c r="GA56" t="e">
        <f ca="1"/>
        <v>#N/A</v>
      </c>
      <c r="GB56" t="e">
        <f ca="1"/>
        <v>#N/A</v>
      </c>
      <c r="GD56" t="e">
        <v>#N/A</v>
      </c>
      <c r="GE56" t="e">
        <v>#N/A</v>
      </c>
      <c r="GG56" t="e">
        <v>#N/A</v>
      </c>
      <c r="GH56" t="e">
        <v>#N/A</v>
      </c>
      <c r="GJ56" t="e">
        <v>#N/A</v>
      </c>
      <c r="GK56" t="e">
        <v>#N/A</v>
      </c>
      <c r="GZ56" t="e">
        <v>#N/A</v>
      </c>
      <c r="HA56" t="e">
        <v>#N/A</v>
      </c>
      <c r="IB56" t="e">
        <v>#N/A</v>
      </c>
      <c r="IC56" t="e">
        <v>#N/A</v>
      </c>
    </row>
    <row r="57" spans="3:246" x14ac:dyDescent="0.25">
      <c r="C57" s="46"/>
      <c r="D57" s="46"/>
      <c r="E57" s="46"/>
      <c r="F57" s="47"/>
      <c r="G57" s="47"/>
      <c r="H57" s="47"/>
      <c r="I57" s="48"/>
      <c r="J57" s="48"/>
      <c r="K57" s="46"/>
      <c r="L57" s="49"/>
      <c r="N57" s="50" t="s">
        <v>906</v>
      </c>
      <c r="O57" s="51">
        <f>IFERROR(IF(RIGHT(N57, 1) = "D", WORKDAY($B$3, INT(LEFT(N57, LEN(N57)-1))),
                     IF(RIGHT(N57, 1) = "W",Business_Day($B$3 + 7 * INT(LEFT(N57, LEN(N57)-1)), "modified_following"),
                     IF(RIGHT(N57, 1) = "M",Business_Day(EDATE($B$3,  INT(LEFT(N57, LEN(N57)-1))), "modified_following"),
                     IF(RIGHT(N57, 1) = "Y",Business_Day(EDATE($B$3,  12 * INT(LEFT(N57, LEN(N57)-1))), "modified_following"),IF(RIGHT(N57, 1) = "Q",Business_Day(EDATE($B$3,  3*INT(LEFT(N57, LEN(N57)-1))), "modified_following"),
                    Business_Day(EDATE($B$3,  12 * INT(LEFT(N57, FIND("Y", N57)-1)) + INT(RIGHT(N57, LEN(N57) - FIND("Y", N57)))), "modified_following") ))))), "")</f>
        <v>45747</v>
      </c>
      <c r="P57" s="50" t="s">
        <v>2569</v>
      </c>
      <c r="Q57" s="50" t="s">
        <v>2570</v>
      </c>
      <c r="R57" s="46">
        <f>_xll.BDH(P57,$B$4,$B$3,$B$3)</f>
        <v>0.83377999999999997</v>
      </c>
      <c r="S57" s="46">
        <f>_xll.BDH(Q57,$B$4,$B$3,$B$3)</f>
        <v>0.933755</v>
      </c>
      <c r="T57" s="52">
        <f>DF_ZC2(Date!$E$3,O57,S57,"Taux actuariels","actual/actual")</f>
        <v>8.3433409234781042E-3</v>
      </c>
      <c r="V57" s="46"/>
      <c r="W57" s="46"/>
      <c r="X57" s="46"/>
      <c r="Y57" s="47"/>
      <c r="Z57" s="47"/>
      <c r="AA57" s="47"/>
      <c r="AB57" s="48"/>
      <c r="AC57" s="48"/>
      <c r="AD57" s="46"/>
      <c r="AE57" s="49" t="s">
        <v>600</v>
      </c>
      <c r="AF57" s="47"/>
      <c r="AG57" s="52" t="s">
        <v>600</v>
      </c>
      <c r="AI57" s="50" t="s">
        <v>906</v>
      </c>
      <c r="AJ57" s="51">
        <f>IFERROR(IF(RIGHT(AI57, 1) = "D", WORKDAY($B$3, INT(LEFT(AI57, LEN(AI57)-1))),
                     IF(RIGHT(AI57, 1) = "W",Business_Day($B$3 + 7 * INT(LEFT(AI57, LEN(AI57)-1)), "modified_following"),
                     IF(RIGHT(AI57, 1) = "M",Business_Day(EDATE($B$3,  INT(LEFT(AI57, LEN(AI57)-1))), "modified_following"),
                     IF(RIGHT(AI57, 1) = "Y",Business_Day(EDATE($B$3,  12 * INT(LEFT(AI57, LEN(AI57)-1))), "modified_following"),IF(RIGHT(AI57, 1) = "Q",Business_Day(EDATE($B$3,  3*INT(LEFT(AI57, LEN(AI57)-1))), "modified_following"),
                    Business_Day(EDATE($B$3,  12 * INT(LEFT(AI57, FIND("Y", AI57)-1)) + INT(RIGHT(AI57, LEN(AI57) - FIND("Y", AI57)))), "modified_following") ))))), "")</f>
        <v>45747</v>
      </c>
      <c r="AK57" s="50" t="s">
        <v>2571</v>
      </c>
      <c r="AL57" s="50" t="s">
        <v>2572</v>
      </c>
      <c r="AM57" s="46">
        <f>_xll.BDH(AK57,$B$4,$B$3,$B$3)</f>
        <v>0.96231999999999995</v>
      </c>
      <c r="AN57" s="46">
        <f>_xll.BDH(AL57,$B$4,$B$3,$B$3)</f>
        <v>0.92372399999999999</v>
      </c>
      <c r="AO57" s="52">
        <f>DF_ZC2(Date!$E$3,AJ57,AN57,"Taux actuariels","actual/actual")</f>
        <v>9.6644242397345703E-3</v>
      </c>
      <c r="AQ57" s="46"/>
      <c r="AR57" s="46"/>
      <c r="AS57" s="46"/>
      <c r="AT57" s="47"/>
      <c r="AU57" s="47"/>
      <c r="AV57" s="47"/>
      <c r="AW57" s="48"/>
      <c r="AX57" s="48"/>
      <c r="AY57" s="46"/>
      <c r="AZ57" s="49"/>
      <c r="BA57" s="49"/>
      <c r="BD57" s="50" t="s">
        <v>906</v>
      </c>
      <c r="BE57" s="51">
        <f>IFERROR(IF(RIGHT(BD57, 1) = "D", WORKDAY($B$3, INT(LEFT(BD57, LEN(BD57)-1))),
                     IF(RIGHT(BD57, 1) = "W",Business_Day($B$3 + 7 * INT(LEFT(BD57, LEN(BD57)-1)), "modified_following"),
                     IF(RIGHT(BD57, 1) = "M",Business_Day(EDATE($B$3,  INT(LEFT(BD57, LEN(BD57)-1))), "modified_following"),
                     IF(RIGHT(BD57, 1) = "Y",Business_Day(EDATE($B$3,  12 * INT(LEFT(BD57, LEN(BD57)-1))), "modified_following"),IF(RIGHT(BD57, 1) = "Q",Business_Day(EDATE($B$3,  3*INT(LEFT(BD57, LEN(BD57)-1))), "modified_following"),
                    Business_Day(EDATE($B$3,  12 * INT(LEFT(BD57, FIND("Y", BD57)-1)) + INT(RIGHT(BD57, LEN(BD57) - FIND("Y", BD57)))), "modified_following") ))))), "")</f>
        <v>45747</v>
      </c>
      <c r="BF57" s="50" t="s">
        <v>2573</v>
      </c>
      <c r="BG57" s="50" t="s">
        <v>2574</v>
      </c>
      <c r="BH57" s="46">
        <f>_xll.BDH(BF57,$B$4,$B$3,$B$3)</f>
        <v>1.03386</v>
      </c>
      <c r="BI57" s="46">
        <f>_xll.BDH(BG57,$B$4,$B$3,$B$3)</f>
        <v>0.91829899999999998</v>
      </c>
      <c r="BJ57" s="52">
        <f>DF_ZC2(Date!$E$3,BE57,BI57,"Taux actuariels","actual/actual")</f>
        <v>1.038561633203261E-2</v>
      </c>
      <c r="BL57" s="46"/>
      <c r="BM57" s="46"/>
      <c r="BN57" s="46"/>
      <c r="BO57" s="47"/>
      <c r="BP57" s="47"/>
      <c r="BQ57" s="47"/>
      <c r="BR57" s="48"/>
      <c r="BS57" s="48"/>
      <c r="BT57" s="46"/>
      <c r="BU57" s="49"/>
      <c r="BV57" s="52">
        <f t="shared" si="12"/>
        <v>0</v>
      </c>
      <c r="BX57" s="50" t="s">
        <v>906</v>
      </c>
      <c r="BY57" s="51">
        <f>IFERROR(IF(RIGHT(BX57, 1) = "D", WORKDAY($B$3, INT(LEFT(BX57, LEN(BX57)-1))),
                     IF(RIGHT(BX57, 1) = "W",Business_Day($B$3 + 7 * INT(LEFT(BX57, LEN(BX57)-1)), "modified_following"),
                     IF(RIGHT(BX57, 1) = "M",Business_Day(EDATE($B$3,  INT(LEFT(BX57, LEN(BX57)-1))), "modified_following"),
                     IF(RIGHT(BX57, 1) = "Y",Business_Day(EDATE($B$3,  12 * INT(LEFT(BX57, LEN(BX57)-1))), "modified_following"),IF(RIGHT(BX57, 1) = "Q",Business_Day(EDATE($B$3,  3*INT(LEFT(BX57, LEN(BX57)-1))), "modified_following"),
                    Business_Day(EDATE($B$3,  12 * INT(LEFT(BX57, FIND("Y", BX57)-1)) + INT(RIGHT(BX57, LEN(BX57) - FIND("Y", BX57)))), "modified_following") ))))), "")</f>
        <v>45747</v>
      </c>
      <c r="BZ57" s="50" t="s">
        <v>2575</v>
      </c>
      <c r="CA57" s="50" t="s">
        <v>2576</v>
      </c>
      <c r="CB57" s="46">
        <f>_xll.BDH(BZ57,$B$4,$B$3,$B$3)</f>
        <v>1.1345000000000001</v>
      </c>
      <c r="CC57" s="46">
        <f>_xll.BDH(CA57,$B$4,$B$3,$B$3)</f>
        <v>0.91084200000000004</v>
      </c>
      <c r="CD57" s="52">
        <f>DF_ZC2(Date!$E$3,BY57,CC57,"Taux actuariels","actual/actual")</f>
        <v>1.1384774074821857E-2</v>
      </c>
      <c r="CF57" s="46"/>
      <c r="CG57" s="46"/>
      <c r="CH57" s="46"/>
      <c r="CI57" s="47"/>
      <c r="CJ57" s="47"/>
      <c r="CK57" s="47"/>
      <c r="CL57" s="48"/>
      <c r="CM57" s="48"/>
      <c r="CN57" s="46"/>
      <c r="CO57" s="49" t="s">
        <v>600</v>
      </c>
      <c r="CP57" s="52" t="s">
        <v>600</v>
      </c>
      <c r="CR57" s="50" t="s">
        <v>906</v>
      </c>
      <c r="CS57" s="51">
        <f>IFERROR(IF(RIGHT(CR57, 1) = "D", WORKDAY($B$3, INT(LEFT(CR57, LEN(CR57)-1))),
                     IF(RIGHT(CR57, 1) = "W",Business_Day($B$3 + 7 * INT(LEFT(CR57, LEN(CR57)-1)), "modified_following"),
                     IF(RIGHT(CR57, 1) = "M",Business_Day(EDATE($B$3,  INT(LEFT(CR57, LEN(CR57)-1))), "modified_following"),
                     IF(RIGHT(CR57, 1) = "Y",Business_Day(EDATE($B$3,  12 * INT(LEFT(CR57, LEN(CR57)-1))), "modified_following"),IF(RIGHT(CR57, 1) = "Q",Business_Day(EDATE($B$3,  3*INT(LEFT(CR57, LEN(CR57)-1))), "modified_following"),
                    Business_Day(EDATE($B$3,  12 * INT(LEFT(CR57, FIND("Y", CR57)-1)) + INT(RIGHT(CR57, LEN(CR57) - FIND("Y", CR57)))), "modified_following") ))))), "")</f>
        <v>45747</v>
      </c>
      <c r="CT57" s="50" t="s">
        <v>2577</v>
      </c>
      <c r="CU57" s="50" t="s">
        <v>2578</v>
      </c>
      <c r="CV57" s="46">
        <f>_xll.BDH(CT57,$B$4,$B$3,$B$3)</f>
        <v>1.2834300000000001</v>
      </c>
      <c r="CW57" s="46">
        <f>_xll.BDH(CU57,$B$4,$B$3,$B$3)</f>
        <v>0.89978000000000002</v>
      </c>
      <c r="CX57" s="52">
        <f>DF_ZC2(Date!$E$3,CS57,CW57,"Taux actuariels","actual/actual")</f>
        <v>1.2883983330339355E-2</v>
      </c>
      <c r="CZ57" s="58" t="e">
        <f ca="1"/>
        <v>#N/A</v>
      </c>
      <c r="DA57" t="e">
        <f ca="1"/>
        <v>#N/A</v>
      </c>
      <c r="DC57" s="58" t="e">
        <v>#N/A</v>
      </c>
      <c r="DD57" t="e">
        <v>#N/A</v>
      </c>
      <c r="DF57" s="58" t="e">
        <v>#N/A</v>
      </c>
      <c r="DG57" t="e">
        <v>#N/A</v>
      </c>
      <c r="DI57" s="58" t="e">
        <v>#N/A</v>
      </c>
      <c r="DJ57" t="e">
        <v>#N/A</v>
      </c>
      <c r="DN57" s="58" t="e">
        <f ca="1"/>
        <v>#N/A</v>
      </c>
      <c r="DO57" s="120" t="e">
        <f ca="1"/>
        <v>#N/A</v>
      </c>
      <c r="DQ57" s="58" t="e">
        <v>#N/A</v>
      </c>
      <c r="DR57" t="e">
        <v>#N/A</v>
      </c>
      <c r="DT57" s="58" t="e">
        <v>#N/A</v>
      </c>
      <c r="DU57" t="e">
        <v>#N/A</v>
      </c>
      <c r="DW57" s="58" t="e">
        <v>#N/A</v>
      </c>
      <c r="DX57" t="e">
        <v>#N/A</v>
      </c>
      <c r="DZ57" s="58" t="e">
        <f ca="1"/>
        <v>#N/A</v>
      </c>
      <c r="EA57" t="e">
        <f ca="1"/>
        <v>#N/A</v>
      </c>
      <c r="EC57" s="58" t="e">
        <v>#N/A</v>
      </c>
      <c r="ED57" t="e">
        <v>#N/A</v>
      </c>
      <c r="EV57" t="e">
        <v>#N/A</v>
      </c>
      <c r="EW57" t="e">
        <v>#N/A</v>
      </c>
      <c r="EY57" t="e">
        <f ca="1"/>
        <v>#N/A</v>
      </c>
      <c r="EZ57" t="e">
        <f ca="1"/>
        <v>#N/A</v>
      </c>
      <c r="FB57" t="e">
        <v>#N/A</v>
      </c>
      <c r="FC57" t="e">
        <v>#N/A</v>
      </c>
      <c r="FE57" t="e">
        <v>#N/A</v>
      </c>
      <c r="FF57" t="e">
        <v>#N/A</v>
      </c>
      <c r="FH57" t="e">
        <v>#N/A</v>
      </c>
      <c r="FI57" t="e">
        <v>#N/A</v>
      </c>
      <c r="FX57" t="e">
        <v>#N/A</v>
      </c>
      <c r="FY57" t="e">
        <v>#N/A</v>
      </c>
      <c r="GA57" t="e">
        <f ca="1"/>
        <v>#N/A</v>
      </c>
      <c r="GB57" t="e">
        <f ca="1"/>
        <v>#N/A</v>
      </c>
      <c r="GD57" t="e">
        <v>#N/A</v>
      </c>
      <c r="GE57" t="e">
        <v>#N/A</v>
      </c>
      <c r="GG57" t="e">
        <v>#N/A</v>
      </c>
      <c r="GH57" t="e">
        <v>#N/A</v>
      </c>
      <c r="GJ57" t="e">
        <v>#N/A</v>
      </c>
      <c r="GK57" t="e">
        <v>#N/A</v>
      </c>
      <c r="IB57" t="e">
        <v>#N/A</v>
      </c>
      <c r="IC57" t="e">
        <v>#N/A</v>
      </c>
    </row>
    <row r="58" spans="3:246" x14ac:dyDescent="0.25">
      <c r="C58" s="46"/>
      <c r="D58" s="46"/>
      <c r="E58" s="46"/>
      <c r="F58" s="47"/>
      <c r="G58" s="47"/>
      <c r="H58" s="47"/>
      <c r="I58" s="48"/>
      <c r="J58" s="48"/>
      <c r="K58" s="46"/>
      <c r="L58" s="49"/>
      <c r="N58" s="50" t="s">
        <v>917</v>
      </c>
      <c r="O58" s="51">
        <f>IFERROR(IF(RIGHT(N58, 1) = "D", WORKDAY($B$3, INT(LEFT(N58, LEN(N58)-1))),
                     IF(RIGHT(N58, 1) = "W",Business_Day($B$3 + 7 * INT(LEFT(N58, LEN(N58)-1)), "modified_following"),
                     IF(RIGHT(N58, 1) = "M",Business_Day(EDATE($B$3,  INT(LEFT(N58, LEN(N58)-1))), "modified_following"),
                     IF(RIGHT(N58, 1) = "Y",Business_Day(EDATE($B$3,  12 * INT(LEFT(N58, LEN(N58)-1))), "modified_following"),IF(RIGHT(N58, 1) = "Q",Business_Day(EDATE($B$3,  3*INT(LEFT(N58, LEN(N58)-1))), "modified_following"),
                    Business_Day(EDATE($B$3,  12 * INT(LEFT(N58, FIND("Y", N58)-1)) + INT(RIGHT(N58, LEN(N58) - FIND("Y", N58)))), "modified_following") ))))), "")</f>
        <v>45838</v>
      </c>
      <c r="P58" s="50" t="s">
        <v>2579</v>
      </c>
      <c r="Q58" s="50" t="s">
        <v>2580</v>
      </c>
      <c r="R58" s="46">
        <f>_xll.BDH(P58,$B$4,$B$3,$B$3)</f>
        <v>0.85409000000000002</v>
      </c>
      <c r="S58" s="46">
        <f>_xll.BDH(Q58,$B$4,$B$3,$B$3)</f>
        <v>0.93022899999999997</v>
      </c>
      <c r="T58" s="52">
        <f>DF_ZC2(Date!$E$3,O58,S58,"Taux actuariels","actual/actual")</f>
        <v>8.5464638790777592E-3</v>
      </c>
      <c r="V58" s="46"/>
      <c r="W58" s="46"/>
      <c r="X58" s="46"/>
      <c r="Y58" s="47"/>
      <c r="Z58" s="47"/>
      <c r="AA58" s="47"/>
      <c r="AB58" s="48"/>
      <c r="AC58" s="48"/>
      <c r="AD58" s="46"/>
      <c r="AE58" s="49" t="s">
        <v>600</v>
      </c>
      <c r="AF58" s="47"/>
      <c r="AG58" s="52" t="s">
        <v>600</v>
      </c>
      <c r="AI58" s="50" t="s">
        <v>917</v>
      </c>
      <c r="AJ58" s="51">
        <f>IFERROR(IF(RIGHT(AI58, 1) = "D", WORKDAY($B$3, INT(LEFT(AI58, LEN(AI58)-1))),
                     IF(RIGHT(AI58, 1) = "W",Business_Day($B$3 + 7 * INT(LEFT(AI58, LEN(AI58)-1)), "modified_following"),
                     IF(RIGHT(AI58, 1) = "M",Business_Day(EDATE($B$3,  INT(LEFT(AI58, LEN(AI58)-1))), "modified_following"),
                     IF(RIGHT(AI58, 1) = "Y",Business_Day(EDATE($B$3,  12 * INT(LEFT(AI58, LEN(AI58)-1))), "modified_following"),IF(RIGHT(AI58, 1) = "Q",Business_Day(EDATE($B$3,  3*INT(LEFT(AI58, LEN(AI58)-1))), "modified_following"),
                    Business_Day(EDATE($B$3,  12 * INT(LEFT(AI58, FIND("Y", AI58)-1)) + INT(RIGHT(AI58, LEN(AI58) - FIND("Y", AI58)))), "modified_following") ))))), "")</f>
        <v>45838</v>
      </c>
      <c r="AK58" s="50" t="s">
        <v>2581</v>
      </c>
      <c r="AL58" s="50" t="s">
        <v>2582</v>
      </c>
      <c r="AM58" s="46">
        <f>_xll.BDH(AK58,$B$4,$B$3,$B$3)</f>
        <v>0.98126000000000002</v>
      </c>
      <c r="AN58" s="46">
        <f>_xll.BDH(AL58,$B$4,$B$3,$B$3)</f>
        <v>0.92003299999999999</v>
      </c>
      <c r="AO58" s="52">
        <f>DF_ZC2(Date!$E$3,AJ58,AN58,"Taux actuariels","actual/actual")</f>
        <v>9.8552249527892322E-3</v>
      </c>
      <c r="AQ58" s="46"/>
      <c r="AR58" s="46"/>
      <c r="AS58" s="46"/>
      <c r="AT58" s="47"/>
      <c r="AU58" s="47"/>
      <c r="AV58" s="47"/>
      <c r="AW58" s="48"/>
      <c r="AX58" s="48"/>
      <c r="AY58" s="46"/>
      <c r="AZ58" s="49"/>
      <c r="BA58" s="49"/>
      <c r="BD58" s="50" t="s">
        <v>917</v>
      </c>
      <c r="BE58" s="51">
        <f>IFERROR(IF(RIGHT(BD58, 1) = "D", WORKDAY($B$3, INT(LEFT(BD58, LEN(BD58)-1))),
                     IF(RIGHT(BD58, 1) = "W",Business_Day($B$3 + 7 * INT(LEFT(BD58, LEN(BD58)-1)), "modified_following"),
                     IF(RIGHT(BD58, 1) = "M",Business_Day(EDATE($B$3,  INT(LEFT(BD58, LEN(BD58)-1))), "modified_following"),
                     IF(RIGHT(BD58, 1) = "Y",Business_Day(EDATE($B$3,  12 * INT(LEFT(BD58, LEN(BD58)-1))), "modified_following"),IF(RIGHT(BD58, 1) = "Q",Business_Day(EDATE($B$3,  3*INT(LEFT(BD58, LEN(BD58)-1))), "modified_following"),
                    Business_Day(EDATE($B$3,  12 * INT(LEFT(BD58, FIND("Y", BD58)-1)) + INT(RIGHT(BD58, LEN(BD58) - FIND("Y", BD58)))), "modified_following") ))))), "")</f>
        <v>45838</v>
      </c>
      <c r="BF58" s="50" t="s">
        <v>2583</v>
      </c>
      <c r="BG58" s="50" t="s">
        <v>2584</v>
      </c>
      <c r="BH58" s="46">
        <f>_xll.BDH(BF58,$B$4,$B$3,$B$3)</f>
        <v>1.0520499999999999</v>
      </c>
      <c r="BI58" s="46">
        <f>_xll.BDH(BG58,$B$4,$B$3,$B$3)</f>
        <v>0.91452599999999995</v>
      </c>
      <c r="BJ58" s="52">
        <f>DF_ZC2(Date!$E$3,BE58,BI58,"Taux actuariels","actual/actual")</f>
        <v>1.0568864737536154E-2</v>
      </c>
      <c r="BL58" s="46"/>
      <c r="BM58" s="46"/>
      <c r="BN58" s="46"/>
      <c r="BO58" s="47"/>
      <c r="BP58" s="47"/>
      <c r="BQ58" s="47"/>
      <c r="BR58" s="48"/>
      <c r="BS58" s="48"/>
      <c r="BT58" s="46"/>
      <c r="BU58" s="49"/>
      <c r="BV58" s="52">
        <f t="shared" si="12"/>
        <v>0</v>
      </c>
      <c r="BX58" s="50" t="s">
        <v>917</v>
      </c>
      <c r="BY58" s="51">
        <f>IFERROR(IF(RIGHT(BX58, 1) = "D", WORKDAY($B$3, INT(LEFT(BX58, LEN(BX58)-1))),
                     IF(RIGHT(BX58, 1) = "W",Business_Day($B$3 + 7 * INT(LEFT(BX58, LEN(BX58)-1)), "modified_following"),
                     IF(RIGHT(BX58, 1) = "M",Business_Day(EDATE($B$3,  INT(LEFT(BX58, LEN(BX58)-1))), "modified_following"),
                     IF(RIGHT(BX58, 1) = "Y",Business_Day(EDATE($B$3,  12 * INT(LEFT(BX58, LEN(BX58)-1))), "modified_following"),IF(RIGHT(BX58, 1) = "Q",Business_Day(EDATE($B$3,  3*INT(LEFT(BX58, LEN(BX58)-1))), "modified_following"),
                    Business_Day(EDATE($B$3,  12 * INT(LEFT(BX58, FIND("Y", BX58)-1)) + INT(RIGHT(BX58, LEN(BX58) - FIND("Y", BX58)))), "modified_following") ))))), "")</f>
        <v>45838</v>
      </c>
      <c r="BZ58" s="50" t="s">
        <v>2585</v>
      </c>
      <c r="CA58" s="50" t="s">
        <v>2586</v>
      </c>
      <c r="CB58" s="46">
        <f>_xll.BDH(BZ58,$B$4,$B$3,$B$3)</f>
        <v>1.1518999999999999</v>
      </c>
      <c r="CC58" s="46">
        <f>_xll.BDH(CA58,$B$4,$B$3,$B$3)</f>
        <v>0.90694200000000003</v>
      </c>
      <c r="CD58" s="52">
        <f>DF_ZC2(Date!$E$3,BY58,CC58,"Taux actuariels","actual/actual")</f>
        <v>1.155955940044584E-2</v>
      </c>
      <c r="CF58" s="46"/>
      <c r="CG58" s="46"/>
      <c r="CH58" s="46"/>
      <c r="CI58" s="47"/>
      <c r="CJ58" s="47"/>
      <c r="CK58" s="47"/>
      <c r="CL58" s="48"/>
      <c r="CM58" s="48"/>
      <c r="CN58" s="46"/>
      <c r="CO58" s="49" t="s">
        <v>600</v>
      </c>
      <c r="CP58" s="52" t="s">
        <v>600</v>
      </c>
      <c r="CR58" s="50" t="s">
        <v>917</v>
      </c>
      <c r="CS58" s="51">
        <f>IFERROR(IF(RIGHT(CR58, 1) = "D", WORKDAY($B$3, INT(LEFT(CR58, LEN(CR58)-1))),
                     IF(RIGHT(CR58, 1) = "W",Business_Day($B$3 + 7 * INT(LEFT(CR58, LEN(CR58)-1)), "modified_following"),
                     IF(RIGHT(CR58, 1) = "M",Business_Day(EDATE($B$3,  INT(LEFT(CR58, LEN(CR58)-1))), "modified_following"),
                     IF(RIGHT(CR58, 1) = "Y",Business_Day(EDATE($B$3,  12 * INT(LEFT(CR58, LEN(CR58)-1))), "modified_following"),IF(RIGHT(CR58, 1) = "Q",Business_Day(EDATE($B$3,  3*INT(LEFT(CR58, LEN(CR58)-1))), "modified_following"),
                    Business_Day(EDATE($B$3,  12 * INT(LEFT(CR58, FIND("Y", CR58)-1)) + INT(RIGHT(CR58, LEN(CR58) - FIND("Y", CR58)))), "modified_following") ))))), "")</f>
        <v>45838</v>
      </c>
      <c r="CT58" s="50" t="s">
        <v>2587</v>
      </c>
      <c r="CU58" s="50" t="s">
        <v>2588</v>
      </c>
      <c r="CV58" s="46">
        <f>_xll.BDH(CT58,$B$4,$B$3,$B$3)</f>
        <v>1.29931</v>
      </c>
      <c r="CW58" s="46">
        <f>_xll.BDH(CU58,$B$4,$B$3,$B$3)</f>
        <v>0.89571100000000003</v>
      </c>
      <c r="CX58" s="52">
        <f>DF_ZC2(Date!$E$3,CS58,CW58,"Taux actuariels","actual/actual")</f>
        <v>1.304379765812147E-2</v>
      </c>
      <c r="CZ58" s="58" t="e">
        <f ca="1"/>
        <v>#N/A</v>
      </c>
      <c r="DA58" t="e">
        <f ca="1"/>
        <v>#N/A</v>
      </c>
      <c r="DC58" s="58" t="e">
        <v>#N/A</v>
      </c>
      <c r="DD58" t="e">
        <v>#N/A</v>
      </c>
      <c r="DF58" s="58" t="e">
        <v>#N/A</v>
      </c>
      <c r="DG58" t="e">
        <v>#N/A</v>
      </c>
      <c r="DI58" s="58" t="e">
        <v>#N/A</v>
      </c>
      <c r="DJ58" t="e">
        <v>#N/A</v>
      </c>
      <c r="DN58" s="58" t="e">
        <f ca="1"/>
        <v>#N/A</v>
      </c>
      <c r="DO58" s="120" t="e">
        <f ca="1"/>
        <v>#N/A</v>
      </c>
      <c r="DQ58" s="58" t="e">
        <v>#N/A</v>
      </c>
      <c r="DR58" t="e">
        <v>#N/A</v>
      </c>
      <c r="DT58" s="58" t="e">
        <v>#N/A</v>
      </c>
      <c r="DU58" t="e">
        <v>#N/A</v>
      </c>
      <c r="DW58" s="58" t="e">
        <v>#N/A</v>
      </c>
      <c r="DX58" t="e">
        <v>#N/A</v>
      </c>
      <c r="DZ58" s="58" t="e">
        <f ca="1"/>
        <v>#N/A</v>
      </c>
      <c r="EA58" t="e">
        <f ca="1"/>
        <v>#N/A</v>
      </c>
      <c r="EC58" s="58" t="e">
        <v>#N/A</v>
      </c>
      <c r="ED58" t="e">
        <v>#N/A</v>
      </c>
      <c r="EV58" t="e">
        <v>#N/A</v>
      </c>
      <c r="EW58" t="e">
        <v>#N/A</v>
      </c>
      <c r="EY58" t="e">
        <f ca="1"/>
        <v>#N/A</v>
      </c>
      <c r="EZ58" t="e">
        <f ca="1"/>
        <v>#N/A</v>
      </c>
      <c r="FB58" t="e">
        <v>#N/A</v>
      </c>
      <c r="FC58" t="e">
        <v>#N/A</v>
      </c>
      <c r="FE58" t="e">
        <v>#N/A</v>
      </c>
      <c r="FF58" t="e">
        <v>#N/A</v>
      </c>
      <c r="FH58" t="e">
        <v>#N/A</v>
      </c>
      <c r="FI58" t="e">
        <v>#N/A</v>
      </c>
      <c r="FX58" t="e">
        <v>#N/A</v>
      </c>
      <c r="FY58" t="e">
        <v>#N/A</v>
      </c>
      <c r="GA58" t="e">
        <f ca="1"/>
        <v>#N/A</v>
      </c>
      <c r="GB58" t="e">
        <f ca="1"/>
        <v>#N/A</v>
      </c>
      <c r="GD58" t="e">
        <v>#N/A</v>
      </c>
      <c r="GE58" t="e">
        <v>#N/A</v>
      </c>
      <c r="GG58" t="e">
        <v>#N/A</v>
      </c>
      <c r="GH58" t="e">
        <v>#N/A</v>
      </c>
      <c r="GJ58" t="e">
        <v>#N/A</v>
      </c>
      <c r="GK58" t="e">
        <v>#N/A</v>
      </c>
      <c r="IB58" t="e">
        <v>#N/A</v>
      </c>
      <c r="IC58" t="e">
        <v>#N/A</v>
      </c>
    </row>
    <row r="59" spans="3:246" x14ac:dyDescent="0.25">
      <c r="C59" s="46"/>
      <c r="D59" s="46"/>
      <c r="E59" s="46"/>
      <c r="F59" s="47"/>
      <c r="G59" s="47"/>
      <c r="H59" s="47"/>
      <c r="I59" s="48"/>
      <c r="J59" s="48"/>
      <c r="K59" s="46"/>
      <c r="L59" s="49"/>
      <c r="N59" s="50" t="s">
        <v>928</v>
      </c>
      <c r="O59" s="51">
        <f>IFERROR(IF(RIGHT(N59, 1) = "D", WORKDAY($B$3, INT(LEFT(N59, LEN(N59)-1))),
                     IF(RIGHT(N59, 1) = "W",Business_Day($B$3 + 7 * INT(LEFT(N59, LEN(N59)-1)), "modified_following"),
                     IF(RIGHT(N59, 1) = "M",Business_Day(EDATE($B$3,  INT(LEFT(N59, LEN(N59)-1))), "modified_following"),
                     IF(RIGHT(N59, 1) = "Y",Business_Day(EDATE($B$3,  12 * INT(LEFT(N59, LEN(N59)-1))), "modified_following"),IF(RIGHT(N59, 1) = "Q",Business_Day(EDATE($B$3,  3*INT(LEFT(N59, LEN(N59)-1))), "modified_following"),
                    Business_Day(EDATE($B$3,  12 * INT(LEFT(N59, FIND("Y", N59)-1)) + INT(RIGHT(N59, LEN(N59) - FIND("Y", N59)))), "modified_following") ))))), "")</f>
        <v>45930</v>
      </c>
      <c r="P59" s="50" t="s">
        <v>2589</v>
      </c>
      <c r="Q59" s="50" t="s">
        <v>2590</v>
      </c>
      <c r="R59" s="46">
        <f>_xll.BDH(P59,$B$4,$B$3,$B$3)</f>
        <v>0.87450000000000006</v>
      </c>
      <c r="S59" s="46">
        <f>_xll.BDH(Q59,$B$4,$B$3,$B$3)</f>
        <v>0.92659400000000003</v>
      </c>
      <c r="T59" s="52">
        <f>DF_ZC2(Date!$E$3,O59,S59,"Taux actuariels","actual/actual")</f>
        <v>8.7505146404585066E-3</v>
      </c>
      <c r="V59" s="46"/>
      <c r="W59" s="46"/>
      <c r="X59" s="46"/>
      <c r="Y59" s="47"/>
      <c r="Z59" s="47"/>
      <c r="AA59" s="47"/>
      <c r="AB59" s="48"/>
      <c r="AC59" s="48"/>
      <c r="AD59" s="46"/>
      <c r="AE59" s="49" t="s">
        <v>600</v>
      </c>
      <c r="AF59" s="47"/>
      <c r="AG59" s="52" t="s">
        <v>600</v>
      </c>
      <c r="AI59" s="50" t="s">
        <v>928</v>
      </c>
      <c r="AJ59" s="51">
        <f>IFERROR(IF(RIGHT(AI59, 1) = "D", WORKDAY($B$3, INT(LEFT(AI59, LEN(AI59)-1))),
                     IF(RIGHT(AI59, 1) = "W",Business_Day($B$3 + 7 * INT(LEFT(AI59, LEN(AI59)-1)), "modified_following"),
                     IF(RIGHT(AI59, 1) = "M",Business_Day(EDATE($B$3,  INT(LEFT(AI59, LEN(AI59)-1))), "modified_following"),
                     IF(RIGHT(AI59, 1) = "Y",Business_Day(EDATE($B$3,  12 * INT(LEFT(AI59, LEN(AI59)-1))), "modified_following"),IF(RIGHT(AI59, 1) = "Q",Business_Day(EDATE($B$3,  3*INT(LEFT(AI59, LEN(AI59)-1))), "modified_following"),
                    Business_Day(EDATE($B$3,  12 * INT(LEFT(AI59, FIND("Y", AI59)-1)) + INT(RIGHT(AI59, LEN(AI59) - FIND("Y", AI59)))), "modified_following") ))))), "")</f>
        <v>45930</v>
      </c>
      <c r="AK59" s="50" t="s">
        <v>2591</v>
      </c>
      <c r="AL59" s="50" t="s">
        <v>2592</v>
      </c>
      <c r="AM59" s="46">
        <f>_xll.BDH(AK59,$B$4,$B$3,$B$3)</f>
        <v>1.0002899999999999</v>
      </c>
      <c r="AN59" s="46">
        <f>_xll.BDH(AL59,$B$4,$B$3,$B$3)</f>
        <v>0.91624000000000005</v>
      </c>
      <c r="AO59" s="52">
        <f>DF_ZC2(Date!$E$3,AJ59,AN59,"Taux actuariels","actual/actual")</f>
        <v>1.0046732061515407E-2</v>
      </c>
      <c r="AQ59" s="46"/>
      <c r="AR59" s="46"/>
      <c r="AS59" s="46"/>
      <c r="AT59" s="47"/>
      <c r="AU59" s="47"/>
      <c r="AV59" s="47"/>
      <c r="AW59" s="48"/>
      <c r="AX59" s="48"/>
      <c r="AY59" s="46"/>
      <c r="AZ59" s="49"/>
      <c r="BA59" s="49"/>
      <c r="BD59" s="50" t="s">
        <v>928</v>
      </c>
      <c r="BE59" s="51">
        <f>IFERROR(IF(RIGHT(BD59, 1) = "D", WORKDAY($B$3, INT(LEFT(BD59, LEN(BD59)-1))),
                     IF(RIGHT(BD59, 1) = "W",Business_Day($B$3 + 7 * INT(LEFT(BD59, LEN(BD59)-1)), "modified_following"),
                     IF(RIGHT(BD59, 1) = "M",Business_Day(EDATE($B$3,  INT(LEFT(BD59, LEN(BD59)-1))), "modified_following"),
                     IF(RIGHT(BD59, 1) = "Y",Business_Day(EDATE($B$3,  12 * INT(LEFT(BD59, LEN(BD59)-1))), "modified_following"),IF(RIGHT(BD59, 1) = "Q",Business_Day(EDATE($B$3,  3*INT(LEFT(BD59, LEN(BD59)-1))), "modified_following"),
                    Business_Day(EDATE($B$3,  12 * INT(LEFT(BD59, FIND("Y", BD59)-1)) + INT(RIGHT(BD59, LEN(BD59) - FIND("Y", BD59)))), "modified_following") ))))), "")</f>
        <v>45930</v>
      </c>
      <c r="BF59" s="50" t="s">
        <v>2593</v>
      </c>
      <c r="BG59" s="50" t="s">
        <v>2594</v>
      </c>
      <c r="BH59" s="46">
        <f>_xll.BDH(BF59,$B$4,$B$3,$B$3)</f>
        <v>1.0703100000000001</v>
      </c>
      <c r="BI59" s="46">
        <f>_xll.BDH(BG59,$B$4,$B$3,$B$3)</f>
        <v>0.91065300000000005</v>
      </c>
      <c r="BJ59" s="52">
        <f>DF_ZC2(Date!$E$3,BE59,BI59,"Taux actuariels","actual/actual")</f>
        <v>1.0752966448750012E-2</v>
      </c>
      <c r="BL59" s="46"/>
      <c r="BM59" s="46"/>
      <c r="BN59" s="46"/>
      <c r="BO59" s="47"/>
      <c r="BP59" s="47"/>
      <c r="BQ59" s="47"/>
      <c r="BR59" s="48"/>
      <c r="BS59" s="48"/>
      <c r="BT59" s="46"/>
      <c r="BU59" s="49"/>
      <c r="BV59" s="52">
        <f t="shared" si="12"/>
        <v>0</v>
      </c>
      <c r="BX59" s="50" t="s">
        <v>928</v>
      </c>
      <c r="BY59" s="51">
        <f>IFERROR(IF(RIGHT(BX59, 1) = "D", WORKDAY($B$3, INT(LEFT(BX59, LEN(BX59)-1))),
                     IF(RIGHT(BX59, 1) = "W",Business_Day($B$3 + 7 * INT(LEFT(BX59, LEN(BX59)-1)), "modified_following"),
                     IF(RIGHT(BX59, 1) = "M",Business_Day(EDATE($B$3,  INT(LEFT(BX59, LEN(BX59)-1))), "modified_following"),
                     IF(RIGHT(BX59, 1) = "Y",Business_Day(EDATE($B$3,  12 * INT(LEFT(BX59, LEN(BX59)-1))), "modified_following"),IF(RIGHT(BX59, 1) = "Q",Business_Day(EDATE($B$3,  3*INT(LEFT(BX59, LEN(BX59)-1))), "modified_following"),
                    Business_Day(EDATE($B$3,  12 * INT(LEFT(BX59, FIND("Y", BX59)-1)) + INT(RIGHT(BX59, LEN(BX59) - FIND("Y", BX59)))), "modified_following") ))))), "")</f>
        <v>45930</v>
      </c>
      <c r="BZ59" s="50" t="s">
        <v>2595</v>
      </c>
      <c r="CA59" s="50" t="s">
        <v>2596</v>
      </c>
      <c r="CB59" s="46">
        <f>_xll.BDH(BZ59,$B$4,$B$3,$B$3)</f>
        <v>1.1693500000000001</v>
      </c>
      <c r="CC59" s="46">
        <f>_xll.BDH(CA59,$B$4,$B$3,$B$3)</f>
        <v>0.90294700000000006</v>
      </c>
      <c r="CD59" s="52">
        <f>DF_ZC2(Date!$E$3,BY59,CC59,"Taux actuariels","actual/actual")</f>
        <v>1.1735018988379142E-2</v>
      </c>
      <c r="CF59" s="46"/>
      <c r="CG59" s="46"/>
      <c r="CH59" s="46"/>
      <c r="CI59" s="47"/>
      <c r="CJ59" s="47"/>
      <c r="CK59" s="47"/>
      <c r="CL59" s="48"/>
      <c r="CM59" s="48"/>
      <c r="CN59" s="46"/>
      <c r="CO59" s="49" t="s">
        <v>600</v>
      </c>
      <c r="CP59" s="52" t="s">
        <v>600</v>
      </c>
      <c r="CR59" s="50" t="s">
        <v>928</v>
      </c>
      <c r="CS59" s="51">
        <f>IFERROR(IF(RIGHT(CR59, 1) = "D", WORKDAY($B$3, INT(LEFT(CR59, LEN(CR59)-1))),
                     IF(RIGHT(CR59, 1) = "W",Business_Day($B$3 + 7 * INT(LEFT(CR59, LEN(CR59)-1)), "modified_following"),
                     IF(RIGHT(CR59, 1) = "M",Business_Day(EDATE($B$3,  INT(LEFT(CR59, LEN(CR59)-1))), "modified_following"),
                     IF(RIGHT(CR59, 1) = "Y",Business_Day(EDATE($B$3,  12 * INT(LEFT(CR59, LEN(CR59)-1))), "modified_following"),IF(RIGHT(CR59, 1) = "Q",Business_Day(EDATE($B$3,  3*INT(LEFT(CR59, LEN(CR59)-1))), "modified_following"),
                    Business_Day(EDATE($B$3,  12 * INT(LEFT(CR59, FIND("Y", CR59)-1)) + INT(RIGHT(CR59, LEN(CR59) - FIND("Y", CR59)))), "modified_following") ))))), "")</f>
        <v>45930</v>
      </c>
      <c r="CT59" s="50" t="s">
        <v>2597</v>
      </c>
      <c r="CU59" s="50" t="s">
        <v>2598</v>
      </c>
      <c r="CV59" s="46">
        <f>_xll.BDH(CT59,$B$4,$B$3,$B$3)</f>
        <v>1.31524</v>
      </c>
      <c r="CW59" s="46">
        <f>_xll.BDH(CU59,$B$4,$B$3,$B$3)</f>
        <v>0.89155600000000002</v>
      </c>
      <c r="CX59" s="52">
        <f>DF_ZC2(Date!$E$3,CS59,CW59,"Taux actuariels","actual/actual")</f>
        <v>1.3203925137077466E-2</v>
      </c>
      <c r="CZ59" s="58" t="e">
        <f ca="1"/>
        <v>#N/A</v>
      </c>
      <c r="DA59" t="e">
        <f ca="1"/>
        <v>#N/A</v>
      </c>
      <c r="DC59" s="58" t="e">
        <v>#N/A</v>
      </c>
      <c r="DD59" t="e">
        <v>#N/A</v>
      </c>
      <c r="DF59" s="58" t="e">
        <v>#N/A</v>
      </c>
      <c r="DG59" t="e">
        <v>#N/A</v>
      </c>
      <c r="DI59" s="58" t="e">
        <v>#N/A</v>
      </c>
      <c r="DJ59" t="e">
        <v>#N/A</v>
      </c>
      <c r="DN59" s="58" t="e">
        <f ca="1"/>
        <v>#N/A</v>
      </c>
      <c r="DO59" s="120" t="e">
        <f ca="1"/>
        <v>#N/A</v>
      </c>
      <c r="DQ59" s="58" t="e">
        <v>#N/A</v>
      </c>
      <c r="DR59" t="e">
        <v>#N/A</v>
      </c>
      <c r="DT59" s="58" t="e">
        <v>#N/A</v>
      </c>
      <c r="DU59" t="e">
        <v>#N/A</v>
      </c>
      <c r="DW59" s="58" t="e">
        <v>#N/A</v>
      </c>
      <c r="DX59" t="e">
        <v>#N/A</v>
      </c>
      <c r="DZ59" s="58" t="e">
        <f ca="1"/>
        <v>#N/A</v>
      </c>
      <c r="EA59" t="e">
        <f ca="1"/>
        <v>#N/A</v>
      </c>
      <c r="EC59" s="58" t="e">
        <v>#N/A</v>
      </c>
      <c r="ED59" t="e">
        <v>#N/A</v>
      </c>
      <c r="EV59" t="e">
        <v>#N/A</v>
      </c>
      <c r="EW59" t="e">
        <v>#N/A</v>
      </c>
      <c r="EY59" t="e">
        <f ca="1"/>
        <v>#N/A</v>
      </c>
      <c r="EZ59" t="e">
        <f ca="1"/>
        <v>#N/A</v>
      </c>
      <c r="FB59" t="e">
        <v>#N/A</v>
      </c>
      <c r="FC59" t="e">
        <v>#N/A</v>
      </c>
      <c r="FE59" t="e">
        <v>#N/A</v>
      </c>
      <c r="FF59" t="e">
        <v>#N/A</v>
      </c>
      <c r="FH59" t="e">
        <v>#N/A</v>
      </c>
      <c r="FI59" t="e">
        <v>#N/A</v>
      </c>
      <c r="FX59" t="e">
        <v>#N/A</v>
      </c>
      <c r="FY59" t="e">
        <v>#N/A</v>
      </c>
      <c r="GA59" t="e">
        <f ca="1"/>
        <v>#N/A</v>
      </c>
      <c r="GB59" t="e">
        <f ca="1"/>
        <v>#N/A</v>
      </c>
      <c r="GD59" t="e">
        <v>#N/A</v>
      </c>
      <c r="GE59" t="e">
        <v>#N/A</v>
      </c>
      <c r="GG59" t="e">
        <v>#N/A</v>
      </c>
      <c r="GH59" t="e">
        <v>#N/A</v>
      </c>
      <c r="GJ59" t="e">
        <v>#N/A</v>
      </c>
      <c r="GK59" t="e">
        <v>#N/A</v>
      </c>
      <c r="IB59" t="e">
        <v>#N/A</v>
      </c>
      <c r="IC59" t="e">
        <v>#N/A</v>
      </c>
    </row>
    <row r="60" spans="3:246" x14ac:dyDescent="0.25">
      <c r="C60" s="46"/>
      <c r="D60" s="46"/>
      <c r="E60" s="46"/>
      <c r="F60" s="47"/>
      <c r="G60" s="47"/>
      <c r="H60" s="47"/>
      <c r="I60" s="48"/>
      <c r="J60" s="48"/>
      <c r="K60" s="46"/>
      <c r="L60" s="49"/>
      <c r="N60" s="50" t="s">
        <v>939</v>
      </c>
      <c r="O60" s="51">
        <f>IFERROR(IF(RIGHT(N60, 1) = "D", WORKDAY($B$3, INT(LEFT(N60, LEN(N60)-1))),
                     IF(RIGHT(N60, 1) = "W",Business_Day($B$3 + 7 * INT(LEFT(N60, LEN(N60)-1)), "modified_following"),
                     IF(RIGHT(N60, 1) = "M",Business_Day(EDATE($B$3,  INT(LEFT(N60, LEN(N60)-1))), "modified_following"),
                     IF(RIGHT(N60, 1) = "Y",Business_Day(EDATE($B$3,  12 * INT(LEFT(N60, LEN(N60)-1))), "modified_following"),IF(RIGHT(N60, 1) = "Q",Business_Day(EDATE($B$3,  3*INT(LEFT(N60, LEN(N60)-1))), "modified_following"),
                    Business_Day(EDATE($B$3,  12 * INT(LEFT(N60, FIND("Y", N60)-1)) + INT(RIGHT(N60, LEN(N60) - FIND("Y", N60)))), "modified_following") ))))), "")</f>
        <v>46021</v>
      </c>
      <c r="P60" s="50" t="s">
        <v>2599</v>
      </c>
      <c r="Q60" s="50" t="s">
        <v>2600</v>
      </c>
      <c r="R60" s="46">
        <f>_xll.BDH(P60,$B$4,$B$3,$B$3)</f>
        <v>0.89456999999999998</v>
      </c>
      <c r="S60" s="46">
        <f>_xll.BDH(Q60,$B$4,$B$3,$B$3)</f>
        <v>0.92293000000000003</v>
      </c>
      <c r="T60" s="52">
        <f>DF_ZC2(Date!$E$3,O60,S60,"Taux actuariels","actual/actual")</f>
        <v>8.9511597611102722E-3</v>
      </c>
      <c r="V60" s="46"/>
      <c r="W60" s="46"/>
      <c r="X60" s="46"/>
      <c r="Y60" s="47"/>
      <c r="Z60" s="47"/>
      <c r="AA60" s="47"/>
      <c r="AB60" s="48"/>
      <c r="AC60" s="48"/>
      <c r="AD60" s="46"/>
      <c r="AE60" s="49" t="s">
        <v>600</v>
      </c>
      <c r="AF60" s="47"/>
      <c r="AG60" s="52" t="s">
        <v>600</v>
      </c>
      <c r="AI60" s="50" t="s">
        <v>939</v>
      </c>
      <c r="AJ60" s="51">
        <f>IFERROR(IF(RIGHT(AI60, 1) = "D", WORKDAY($B$3, INT(LEFT(AI60, LEN(AI60)-1))),
                     IF(RIGHT(AI60, 1) = "W",Business_Day($B$3 + 7 * INT(LEFT(AI60, LEN(AI60)-1)), "modified_following"),
                     IF(RIGHT(AI60, 1) = "M",Business_Day(EDATE($B$3,  INT(LEFT(AI60, LEN(AI60)-1))), "modified_following"),
                     IF(RIGHT(AI60, 1) = "Y",Business_Day(EDATE($B$3,  12 * INT(LEFT(AI60, LEN(AI60)-1))), "modified_following"),IF(RIGHT(AI60, 1) = "Q",Business_Day(EDATE($B$3,  3*INT(LEFT(AI60, LEN(AI60)-1))), "modified_following"),
                    Business_Day(EDATE($B$3,  12 * INT(LEFT(AI60, FIND("Y", AI60)-1)) + INT(RIGHT(AI60, LEN(AI60) - FIND("Y", AI60)))), "modified_following") ))))), "")</f>
        <v>46021</v>
      </c>
      <c r="AK60" s="50" t="s">
        <v>2601</v>
      </c>
      <c r="AL60" s="50" t="s">
        <v>2602</v>
      </c>
      <c r="AM60" s="46">
        <f>_xll.BDH(AK60,$B$4,$B$3,$B$3)</f>
        <v>1.01898</v>
      </c>
      <c r="AN60" s="46">
        <f>_xll.BDH(AL60,$B$4,$B$3,$B$3)</f>
        <v>0.91242699999999999</v>
      </c>
      <c r="AO60" s="52">
        <f>DF_ZC2(Date!$E$3,AJ60,AN60,"Taux actuariels","actual/actual")</f>
        <v>1.0235062373185944E-2</v>
      </c>
      <c r="AQ60" s="46"/>
      <c r="AR60" s="46"/>
      <c r="AS60" s="46"/>
      <c r="AT60" s="47"/>
      <c r="AU60" s="47"/>
      <c r="AV60" s="47"/>
      <c r="AW60" s="48"/>
      <c r="AX60" s="48"/>
      <c r="AY60" s="46"/>
      <c r="AZ60" s="49"/>
      <c r="BA60" s="49"/>
      <c r="BD60" s="50" t="s">
        <v>939</v>
      </c>
      <c r="BE60" s="51">
        <f>IFERROR(IF(RIGHT(BD60, 1) = "D", WORKDAY($B$3, INT(LEFT(BD60, LEN(BD60)-1))),
                     IF(RIGHT(BD60, 1) = "W",Business_Day($B$3 + 7 * INT(LEFT(BD60, LEN(BD60)-1)), "modified_following"),
                     IF(RIGHT(BD60, 1) = "M",Business_Day(EDATE($B$3,  INT(LEFT(BD60, LEN(BD60)-1))), "modified_following"),
                     IF(RIGHT(BD60, 1) = "Y",Business_Day(EDATE($B$3,  12 * INT(LEFT(BD60, LEN(BD60)-1))), "modified_following"),IF(RIGHT(BD60, 1) = "Q",Business_Day(EDATE($B$3,  3*INT(LEFT(BD60, LEN(BD60)-1))), "modified_following"),
                    Business_Day(EDATE($B$3,  12 * INT(LEFT(BD60, FIND("Y", BD60)-1)) + INT(RIGHT(BD60, LEN(BD60) - FIND("Y", BD60)))), "modified_following") ))))), "")</f>
        <v>46021</v>
      </c>
      <c r="BF60" s="50" t="s">
        <v>2603</v>
      </c>
      <c r="BG60" s="50" t="s">
        <v>2604</v>
      </c>
      <c r="BH60" s="46">
        <f>_xll.BDH(BF60,$B$4,$B$3,$B$3)</f>
        <v>1.0882499999999999</v>
      </c>
      <c r="BI60" s="46">
        <f>_xll.BDH(BG60,$B$4,$B$3,$B$3)</f>
        <v>0.90676699999999999</v>
      </c>
      <c r="BJ60" s="52">
        <f>DF_ZC2(Date!$E$3,BE60,BI60,"Taux actuariels","actual/actual")</f>
        <v>1.093377663379469E-2</v>
      </c>
      <c r="BL60" s="46"/>
      <c r="BM60" s="46"/>
      <c r="BN60" s="46"/>
      <c r="BO60" s="47"/>
      <c r="BP60" s="47"/>
      <c r="BQ60" s="47"/>
      <c r="BR60" s="48"/>
      <c r="BS60" s="48"/>
      <c r="BT60" s="46"/>
      <c r="BU60" s="49"/>
      <c r="BV60" s="52">
        <f t="shared" si="12"/>
        <v>0</v>
      </c>
      <c r="BX60" s="50" t="s">
        <v>939</v>
      </c>
      <c r="BY60" s="51">
        <f>IFERROR(IF(RIGHT(BX60, 1) = "D", WORKDAY($B$3, INT(LEFT(BX60, LEN(BX60)-1))),
                     IF(RIGHT(BX60, 1) = "W",Business_Day($B$3 + 7 * INT(LEFT(BX60, LEN(BX60)-1)), "modified_following"),
                     IF(RIGHT(BX60, 1) = "M",Business_Day(EDATE($B$3,  INT(LEFT(BX60, LEN(BX60)-1))), "modified_following"),
                     IF(RIGHT(BX60, 1) = "Y",Business_Day(EDATE($B$3,  12 * INT(LEFT(BX60, LEN(BX60)-1))), "modified_following"),IF(RIGHT(BX60, 1) = "Q",Business_Day(EDATE($B$3,  3*INT(LEFT(BX60, LEN(BX60)-1))), "modified_following"),
                    Business_Day(EDATE($B$3,  12 * INT(LEFT(BX60, FIND("Y", BX60)-1)) + INT(RIGHT(BX60, LEN(BX60) - FIND("Y", BX60)))), "modified_following") ))))), "")</f>
        <v>46021</v>
      </c>
      <c r="BZ60" s="50" t="s">
        <v>2605</v>
      </c>
      <c r="CA60" s="50" t="s">
        <v>2606</v>
      </c>
      <c r="CB60" s="46">
        <f>_xll.BDH(BZ60,$B$4,$B$3,$B$3)</f>
        <v>1.18649</v>
      </c>
      <c r="CC60" s="46">
        <f>_xll.BDH(CA60,$B$4,$B$3,$B$3)</f>
        <v>0.89894600000000002</v>
      </c>
      <c r="CD60" s="52">
        <f>DF_ZC2(Date!$E$3,BY60,CC60,"Taux actuariels","actual/actual")</f>
        <v>1.1907277215903678E-2</v>
      </c>
      <c r="CF60" s="46"/>
      <c r="CG60" s="46"/>
      <c r="CH60" s="46"/>
      <c r="CI60" s="47"/>
      <c r="CJ60" s="47"/>
      <c r="CK60" s="47"/>
      <c r="CL60" s="48"/>
      <c r="CM60" s="48"/>
      <c r="CN60" s="46"/>
      <c r="CO60" s="49" t="s">
        <v>600</v>
      </c>
      <c r="CP60" s="52" t="s">
        <v>600</v>
      </c>
      <c r="CR60" s="50" t="s">
        <v>939</v>
      </c>
      <c r="CS60" s="51">
        <f>IFERROR(IF(RIGHT(CR60, 1) = "D", WORKDAY($B$3, INT(LEFT(CR60, LEN(CR60)-1))),
                     IF(RIGHT(CR60, 1) = "W",Business_Day($B$3 + 7 * INT(LEFT(CR60, LEN(CR60)-1)), "modified_following"),
                     IF(RIGHT(CR60, 1) = "M",Business_Day(EDATE($B$3,  INT(LEFT(CR60, LEN(CR60)-1))), "modified_following"),
                     IF(RIGHT(CR60, 1) = "Y",Business_Day(EDATE($B$3,  12 * INT(LEFT(CR60, LEN(CR60)-1))), "modified_following"),IF(RIGHT(CR60, 1) = "Q",Business_Day(EDATE($B$3,  3*INT(LEFT(CR60, LEN(CR60)-1))), "modified_following"),
                    Business_Day(EDATE($B$3,  12 * INT(LEFT(CR60, FIND("Y", CR60)-1)) + INT(RIGHT(CR60, LEN(CR60) - FIND("Y", CR60)))), "modified_following") ))))), "")</f>
        <v>46021</v>
      </c>
      <c r="CT60" s="50" t="s">
        <v>2607</v>
      </c>
      <c r="CU60" s="50" t="s">
        <v>2608</v>
      </c>
      <c r="CV60" s="46">
        <f>_xll.BDH(CT60,$B$4,$B$3,$B$3)</f>
        <v>1.3308599999999999</v>
      </c>
      <c r="CW60" s="46">
        <f>_xll.BDH(CU60,$B$4,$B$3,$B$3)</f>
        <v>0.887405</v>
      </c>
      <c r="CX60" s="52">
        <f>DF_ZC2(Date!$E$3,CS60,CW60,"Taux actuariels","actual/actual")</f>
        <v>1.3361139983784964E-2</v>
      </c>
      <c r="CZ60" s="58" t="e">
        <f ca="1"/>
        <v>#N/A</v>
      </c>
      <c r="DA60" t="e">
        <f ca="1"/>
        <v>#N/A</v>
      </c>
      <c r="DC60" s="58" t="e">
        <v>#N/A</v>
      </c>
      <c r="DD60" t="e">
        <v>#N/A</v>
      </c>
      <c r="DF60" s="58" t="e">
        <v>#N/A</v>
      </c>
      <c r="DG60" t="e">
        <v>#N/A</v>
      </c>
      <c r="DI60" s="58" t="e">
        <v>#N/A</v>
      </c>
      <c r="DJ60" t="e">
        <v>#N/A</v>
      </c>
      <c r="DN60" s="58" t="e">
        <f ca="1"/>
        <v>#N/A</v>
      </c>
      <c r="DO60" s="120" t="e">
        <f ca="1"/>
        <v>#N/A</v>
      </c>
      <c r="DQ60" s="58" t="e">
        <v>#N/A</v>
      </c>
      <c r="DR60" t="e">
        <v>#N/A</v>
      </c>
      <c r="DT60" s="58" t="e">
        <v>#N/A</v>
      </c>
      <c r="DU60" t="e">
        <v>#N/A</v>
      </c>
      <c r="DW60" s="58" t="e">
        <v>#N/A</v>
      </c>
      <c r="DX60" t="e">
        <v>#N/A</v>
      </c>
      <c r="DZ60" s="58" t="e">
        <f ca="1"/>
        <v>#N/A</v>
      </c>
      <c r="EA60" t="e">
        <f ca="1"/>
        <v>#N/A</v>
      </c>
      <c r="EC60" s="58" t="e">
        <v>#N/A</v>
      </c>
      <c r="ED60" t="e">
        <v>#N/A</v>
      </c>
      <c r="EV60" t="e">
        <v>#N/A</v>
      </c>
      <c r="EW60" t="e">
        <v>#N/A</v>
      </c>
      <c r="EY60" t="e">
        <f ca="1"/>
        <v>#N/A</v>
      </c>
      <c r="EZ60" t="e">
        <f ca="1"/>
        <v>#N/A</v>
      </c>
      <c r="FB60" t="e">
        <v>#N/A</v>
      </c>
      <c r="FC60" t="e">
        <v>#N/A</v>
      </c>
      <c r="FE60" t="e">
        <v>#N/A</v>
      </c>
      <c r="FF60" t="e">
        <v>#N/A</v>
      </c>
      <c r="FH60" t="e">
        <v>#N/A</v>
      </c>
      <c r="FI60" t="e">
        <v>#N/A</v>
      </c>
      <c r="FX60" t="e">
        <v>#N/A</v>
      </c>
      <c r="FY60" t="e">
        <v>#N/A</v>
      </c>
      <c r="GA60" t="e">
        <f ca="1"/>
        <v>#N/A</v>
      </c>
      <c r="GB60" t="e">
        <f ca="1"/>
        <v>#N/A</v>
      </c>
      <c r="GD60" t="e">
        <v>#N/A</v>
      </c>
      <c r="GE60" t="e">
        <v>#N/A</v>
      </c>
      <c r="GG60" t="e">
        <v>#N/A</v>
      </c>
      <c r="GH60" t="e">
        <v>#N/A</v>
      </c>
      <c r="GJ60" t="e">
        <v>#N/A</v>
      </c>
      <c r="GK60" t="e">
        <v>#N/A</v>
      </c>
      <c r="IB60" t="e">
        <v>#N/A</v>
      </c>
      <c r="IC60" t="e">
        <v>#N/A</v>
      </c>
    </row>
    <row r="61" spans="3:246" x14ac:dyDescent="0.25">
      <c r="C61" s="46"/>
      <c r="D61" s="46"/>
      <c r="E61" s="46"/>
      <c r="F61" s="47"/>
      <c r="G61" s="47"/>
      <c r="H61" s="47"/>
      <c r="I61" s="48"/>
      <c r="J61" s="48"/>
      <c r="K61" s="46"/>
      <c r="L61" s="49"/>
      <c r="N61" s="50" t="s">
        <v>950</v>
      </c>
      <c r="O61" s="51">
        <f>IFERROR(IF(RIGHT(N61, 1) = "D", WORKDAY($B$3, INT(LEFT(N61, LEN(N61)-1))),
                     IF(RIGHT(N61, 1) = "W",Business_Day($B$3 + 7 * INT(LEFT(N61, LEN(N61)-1)), "modified_following"),
                     IF(RIGHT(N61, 1) = "M",Business_Day(EDATE($B$3,  INT(LEFT(N61, LEN(N61)-1))), "modified_following"),
                     IF(RIGHT(N61, 1) = "Y",Business_Day(EDATE($B$3,  12 * INT(LEFT(N61, LEN(N61)-1))), "modified_following"),IF(RIGHT(N61, 1) = "Q",Business_Day(EDATE($B$3,  3*INT(LEFT(N61, LEN(N61)-1))), "modified_following"),
                    Business_Day(EDATE($B$3,  12 * INT(LEFT(N61, FIND("Y", N61)-1)) + INT(RIGHT(N61, LEN(N61) - FIND("Y", N61)))), "modified_following") ))))), "")</f>
        <v>46111</v>
      </c>
      <c r="P61" s="50" t="s">
        <v>2609</v>
      </c>
      <c r="Q61" s="50" t="s">
        <v>2610</v>
      </c>
      <c r="R61" s="46">
        <f>_xll.BDH(P61,$B$4,$B$3,$B$3)</f>
        <v>0.91310000000000002</v>
      </c>
      <c r="S61" s="46">
        <f>_xll.BDH(Q61,$B$4,$B$3,$B$3)</f>
        <v>0.91934199999999999</v>
      </c>
      <c r="T61" s="52">
        <f>DF_ZC2(Date!$E$3,O61,S61,"Taux actuariels","actual/actual")</f>
        <v>9.1364432390843575E-3</v>
      </c>
      <c r="V61" s="46"/>
      <c r="W61" s="46"/>
      <c r="X61" s="46"/>
      <c r="Y61" s="47"/>
      <c r="Z61" s="47"/>
      <c r="AA61" s="47"/>
      <c r="AB61" s="48"/>
      <c r="AC61" s="48"/>
      <c r="AD61" s="46"/>
      <c r="AE61" s="49" t="s">
        <v>600</v>
      </c>
      <c r="AF61" s="47"/>
      <c r="AG61" s="52" t="s">
        <v>600</v>
      </c>
      <c r="AI61" s="50" t="s">
        <v>950</v>
      </c>
      <c r="AJ61" s="51">
        <f>IFERROR(IF(RIGHT(AI61, 1) = "D", WORKDAY($B$3, INT(LEFT(AI61, LEN(AI61)-1))),
                     IF(RIGHT(AI61, 1) = "W",Business_Day($B$3 + 7 * INT(LEFT(AI61, LEN(AI61)-1)), "modified_following"),
                     IF(RIGHT(AI61, 1) = "M",Business_Day(EDATE($B$3,  INT(LEFT(AI61, LEN(AI61)-1))), "modified_following"),
                     IF(RIGHT(AI61, 1) = "Y",Business_Day(EDATE($B$3,  12 * INT(LEFT(AI61, LEN(AI61)-1))), "modified_following"),IF(RIGHT(AI61, 1) = "Q",Business_Day(EDATE($B$3,  3*INT(LEFT(AI61, LEN(AI61)-1))), "modified_following"),
                    Business_Day(EDATE($B$3,  12 * INT(LEFT(AI61, FIND("Y", AI61)-1)) + INT(RIGHT(AI61, LEN(AI61) - FIND("Y", AI61)))), "modified_following") ))))), "")</f>
        <v>46111</v>
      </c>
      <c r="AK61" s="50" t="s">
        <v>2611</v>
      </c>
      <c r="AL61" s="50" t="s">
        <v>2612</v>
      </c>
      <c r="AM61" s="46">
        <f>_xll.BDH(AK61,$B$4,$B$3,$B$3)</f>
        <v>1.0358799999999999</v>
      </c>
      <c r="AN61" s="46">
        <f>_xll.BDH(AL61,$B$4,$B$3,$B$3)</f>
        <v>0.90872200000000003</v>
      </c>
      <c r="AO61" s="52">
        <f>DF_ZC2(Date!$E$3,AJ61,AN61,"Taux actuariels","actual/actual")</f>
        <v>1.0405294082555638E-2</v>
      </c>
      <c r="AQ61" s="46"/>
      <c r="AR61" s="46"/>
      <c r="AS61" s="46"/>
      <c r="AT61" s="47"/>
      <c r="AU61" s="47"/>
      <c r="AV61" s="47"/>
      <c r="AW61" s="48"/>
      <c r="AX61" s="48"/>
      <c r="AY61" s="46"/>
      <c r="AZ61" s="49"/>
      <c r="BA61" s="49"/>
      <c r="BD61" s="50" t="s">
        <v>950</v>
      </c>
      <c r="BE61" s="51">
        <f>IFERROR(IF(RIGHT(BD61, 1) = "D", WORKDAY($B$3, INT(LEFT(BD61, LEN(BD61)-1))),
                     IF(RIGHT(BD61, 1) = "W",Business_Day($B$3 + 7 * INT(LEFT(BD61, LEN(BD61)-1)), "modified_following"),
                     IF(RIGHT(BD61, 1) = "M",Business_Day(EDATE($B$3,  INT(LEFT(BD61, LEN(BD61)-1))), "modified_following"),
                     IF(RIGHT(BD61, 1) = "Y",Business_Day(EDATE($B$3,  12 * INT(LEFT(BD61, LEN(BD61)-1))), "modified_following"),IF(RIGHT(BD61, 1) = "Q",Business_Day(EDATE($B$3,  3*INT(LEFT(BD61, LEN(BD61)-1))), "modified_following"),
                    Business_Day(EDATE($B$3,  12 * INT(LEFT(BD61, FIND("Y", BD61)-1)) + INT(RIGHT(BD61, LEN(BD61) - FIND("Y", BD61)))), "modified_following") ))))), "")</f>
        <v>46111</v>
      </c>
      <c r="BF61" s="50" t="s">
        <v>2613</v>
      </c>
      <c r="BG61" s="50" t="s">
        <v>2614</v>
      </c>
      <c r="BH61" s="46">
        <f>_xll.BDH(BF61,$B$4,$B$3,$B$3)</f>
        <v>1.10494</v>
      </c>
      <c r="BI61" s="46">
        <f>_xll.BDH(BG61,$B$4,$B$3,$B$3)</f>
        <v>0.90295000000000003</v>
      </c>
      <c r="BJ61" s="52">
        <f>DF_ZC2(Date!$E$3,BE61,BI61,"Taux actuariels","actual/actual")</f>
        <v>1.110182960378725E-2</v>
      </c>
      <c r="BL61" s="46"/>
      <c r="BM61" s="46"/>
      <c r="BN61" s="46"/>
      <c r="BO61" s="47"/>
      <c r="BP61" s="47"/>
      <c r="BQ61" s="47"/>
      <c r="BR61" s="48"/>
      <c r="BS61" s="48"/>
      <c r="BT61" s="46"/>
      <c r="BU61" s="49"/>
      <c r="BV61" s="52">
        <f t="shared" si="12"/>
        <v>0</v>
      </c>
      <c r="BX61" s="50" t="s">
        <v>950</v>
      </c>
      <c r="BY61" s="51">
        <f>IFERROR(IF(RIGHT(BX61, 1) = "D", WORKDAY($B$3, INT(LEFT(BX61, LEN(BX61)-1))),
                     IF(RIGHT(BX61, 1) = "W",Business_Day($B$3 + 7 * INT(LEFT(BX61, LEN(BX61)-1)), "modified_following"),
                     IF(RIGHT(BX61, 1) = "M",Business_Day(EDATE($B$3,  INT(LEFT(BX61, LEN(BX61)-1))), "modified_following"),
                     IF(RIGHT(BX61, 1) = "Y",Business_Day(EDATE($B$3,  12 * INT(LEFT(BX61, LEN(BX61)-1))), "modified_following"),IF(RIGHT(BX61, 1) = "Q",Business_Day(EDATE($B$3,  3*INT(LEFT(BX61, LEN(BX61)-1))), "modified_following"),
                    Business_Day(EDATE($B$3,  12 * INT(LEFT(BX61, FIND("Y", BX61)-1)) + INT(RIGHT(BX61, LEN(BX61) - FIND("Y", BX61)))), "modified_following") ))))), "")</f>
        <v>46111</v>
      </c>
      <c r="BZ61" s="50" t="s">
        <v>2615</v>
      </c>
      <c r="CA61" s="50" t="s">
        <v>2616</v>
      </c>
      <c r="CB61" s="46">
        <f>_xll.BDH(BZ61,$B$4,$B$3,$B$3)</f>
        <v>1.20153</v>
      </c>
      <c r="CC61" s="46">
        <f>_xll.BDH(CA61,$B$4,$B$3,$B$3)</f>
        <v>0.89508799999999999</v>
      </c>
      <c r="CD61" s="52">
        <f>DF_ZC2(Date!$E$3,BY61,CC61,"Taux actuariels","actual/actual")</f>
        <v>1.2058554359792417E-2</v>
      </c>
      <c r="CF61" s="46"/>
      <c r="CG61" s="46"/>
      <c r="CH61" s="46"/>
      <c r="CI61" s="47"/>
      <c r="CJ61" s="47"/>
      <c r="CK61" s="47"/>
      <c r="CL61" s="48"/>
      <c r="CM61" s="48"/>
      <c r="CN61" s="46"/>
      <c r="CO61" s="49" t="s">
        <v>600</v>
      </c>
      <c r="CP61" s="52" t="s">
        <v>600</v>
      </c>
      <c r="CR61" s="50" t="s">
        <v>950</v>
      </c>
      <c r="CS61" s="51">
        <f>IFERROR(IF(RIGHT(CR61, 1) = "D", WORKDAY($B$3, INT(LEFT(CR61, LEN(CR61)-1))),
                     IF(RIGHT(CR61, 1) = "W",Business_Day($B$3 + 7 * INT(LEFT(CR61, LEN(CR61)-1)), "modified_following"),
                     IF(RIGHT(CR61, 1) = "M",Business_Day(EDATE($B$3,  INT(LEFT(CR61, LEN(CR61)-1))), "modified_following"),
                     IF(RIGHT(CR61, 1) = "Y",Business_Day(EDATE($B$3,  12 * INT(LEFT(CR61, LEN(CR61)-1))), "modified_following"),IF(RIGHT(CR61, 1) = "Q",Business_Day(EDATE($B$3,  3*INT(LEFT(CR61, LEN(CR61)-1))), "modified_following"),
                    Business_Day(EDATE($B$3,  12 * INT(LEFT(CR61, FIND("Y", CR61)-1)) + INT(RIGHT(CR61, LEN(CR61) - FIND("Y", CR61)))), "modified_following") ))))), "")</f>
        <v>46111</v>
      </c>
      <c r="CT61" s="50" t="s">
        <v>2617</v>
      </c>
      <c r="CU61" s="50" t="s">
        <v>2618</v>
      </c>
      <c r="CV61" s="46">
        <f>_xll.BDH(CT61,$B$4,$B$3,$B$3)</f>
        <v>1.3446500000000001</v>
      </c>
      <c r="CW61" s="46">
        <f>_xll.BDH(CU61,$B$4,$B$3,$B$3)</f>
        <v>0.88338700000000003</v>
      </c>
      <c r="CX61" s="52">
        <f>DF_ZC2(Date!$E$3,CS61,CW61,"Taux actuariels","actual/actual")</f>
        <v>1.3499826405187987E-2</v>
      </c>
      <c r="CZ61" s="58" t="e">
        <f ca="1"/>
        <v>#N/A</v>
      </c>
      <c r="DA61" t="e">
        <f ca="1"/>
        <v>#N/A</v>
      </c>
      <c r="DC61" s="58" t="e">
        <v>#N/A</v>
      </c>
      <c r="DD61" t="e">
        <v>#N/A</v>
      </c>
      <c r="DF61" s="58" t="e">
        <v>#N/A</v>
      </c>
      <c r="DG61" t="e">
        <v>#N/A</v>
      </c>
      <c r="DI61" s="58" t="e">
        <v>#N/A</v>
      </c>
      <c r="DJ61" t="e">
        <v>#N/A</v>
      </c>
      <c r="DN61" s="58" t="e">
        <f ca="1"/>
        <v>#N/A</v>
      </c>
      <c r="DO61" s="120" t="e">
        <f ca="1"/>
        <v>#N/A</v>
      </c>
      <c r="DQ61" s="58" t="e">
        <v>#N/A</v>
      </c>
      <c r="DR61" t="e">
        <v>#N/A</v>
      </c>
      <c r="DT61" s="58" t="e">
        <v>#N/A</v>
      </c>
      <c r="DU61" t="e">
        <v>#N/A</v>
      </c>
      <c r="DW61" s="58" t="e">
        <v>#N/A</v>
      </c>
      <c r="DX61" t="e">
        <v>#N/A</v>
      </c>
      <c r="DZ61" s="58" t="e">
        <f ca="1"/>
        <v>#N/A</v>
      </c>
      <c r="EA61" t="e">
        <f ca="1"/>
        <v>#N/A</v>
      </c>
      <c r="EC61" s="58" t="e">
        <v>#N/A</v>
      </c>
      <c r="ED61" t="e">
        <v>#N/A</v>
      </c>
      <c r="EV61" t="e">
        <v>#N/A</v>
      </c>
      <c r="EW61" t="e">
        <v>#N/A</v>
      </c>
      <c r="EY61" t="e">
        <f ca="1"/>
        <v>#N/A</v>
      </c>
      <c r="EZ61" t="e">
        <f ca="1"/>
        <v>#N/A</v>
      </c>
      <c r="FB61" t="e">
        <v>#N/A</v>
      </c>
      <c r="FC61" t="e">
        <v>#N/A</v>
      </c>
      <c r="FE61" t="e">
        <v>#N/A</v>
      </c>
      <c r="FF61" t="e">
        <v>#N/A</v>
      </c>
      <c r="FH61" t="e">
        <v>#N/A</v>
      </c>
      <c r="FI61" t="e">
        <v>#N/A</v>
      </c>
      <c r="FX61" t="e">
        <v>#N/A</v>
      </c>
      <c r="FY61" t="e">
        <v>#N/A</v>
      </c>
      <c r="GA61" t="e">
        <f ca="1"/>
        <v>#N/A</v>
      </c>
      <c r="GB61" t="e">
        <f ca="1"/>
        <v>#N/A</v>
      </c>
      <c r="GD61" t="e">
        <v>#N/A</v>
      </c>
      <c r="GE61" t="e">
        <v>#N/A</v>
      </c>
      <c r="GG61" t="e">
        <v>#N/A</v>
      </c>
      <c r="GH61" t="e">
        <v>#N/A</v>
      </c>
      <c r="GJ61" t="e">
        <v>#N/A</v>
      </c>
      <c r="GK61" t="e">
        <v>#N/A</v>
      </c>
      <c r="IB61" t="e">
        <v>#N/A</v>
      </c>
      <c r="IC61" t="e">
        <v>#N/A</v>
      </c>
    </row>
    <row r="62" spans="3:246" x14ac:dyDescent="0.25">
      <c r="C62" s="46"/>
      <c r="D62" s="46"/>
      <c r="E62" s="46"/>
      <c r="F62" s="47"/>
      <c r="G62" s="47"/>
      <c r="H62" s="47"/>
      <c r="I62" s="48"/>
      <c r="J62" s="48"/>
      <c r="K62" s="46"/>
      <c r="L62" s="49"/>
      <c r="N62" s="50" t="s">
        <v>961</v>
      </c>
      <c r="O62" s="51">
        <f>IFERROR(IF(RIGHT(N62, 1) = "D", WORKDAY($B$3, INT(LEFT(N62, LEN(N62)-1))),
                     IF(RIGHT(N62, 1) = "W",Business_Day($B$3 + 7 * INT(LEFT(N62, LEN(N62)-1)), "modified_following"),
                     IF(RIGHT(N62, 1) = "M",Business_Day(EDATE($B$3,  INT(LEFT(N62, LEN(N62)-1))), "modified_following"),
                     IF(RIGHT(N62, 1) = "Y",Business_Day(EDATE($B$3,  12 * INT(LEFT(N62, LEN(N62)-1))), "modified_following"),IF(RIGHT(N62, 1) = "Q",Business_Day(EDATE($B$3,  3*INT(LEFT(N62, LEN(N62)-1))), "modified_following"),
                    Business_Day(EDATE($B$3,  12 * INT(LEFT(N62, FIND("Y", N62)-1)) + INT(RIGHT(N62, LEN(N62) - FIND("Y", N62)))), "modified_following") ))))), "")</f>
        <v>46203</v>
      </c>
      <c r="P62" s="50" t="s">
        <v>2619</v>
      </c>
      <c r="Q62" s="50" t="s">
        <v>2620</v>
      </c>
      <c r="R62" s="46">
        <f>_xll.BDH(P62,$B$4,$B$3,$B$3)</f>
        <v>0.93193000000000004</v>
      </c>
      <c r="S62" s="46">
        <f>_xll.BDH(Q62,$B$4,$B$3,$B$3)</f>
        <v>0.91561300000000001</v>
      </c>
      <c r="T62" s="52">
        <f>DF_ZC2(Date!$E$3,O62,S62,"Taux actuariels","actual/actual")</f>
        <v>9.3247168932930613E-3</v>
      </c>
      <c r="V62" s="46"/>
      <c r="W62" s="46"/>
      <c r="X62" s="46"/>
      <c r="Y62" s="47"/>
      <c r="Z62" s="47"/>
      <c r="AA62" s="47"/>
      <c r="AB62" s="48"/>
      <c r="AC62" s="48"/>
      <c r="AD62" s="46"/>
      <c r="AE62" s="49" t="s">
        <v>600</v>
      </c>
      <c r="AF62" s="47"/>
      <c r="AG62" s="52" t="s">
        <v>600</v>
      </c>
      <c r="AI62" s="50" t="s">
        <v>961</v>
      </c>
      <c r="AJ62" s="51">
        <f>IFERROR(IF(RIGHT(AI62, 1) = "D", WORKDAY($B$3, INT(LEFT(AI62, LEN(AI62)-1))),
                     IF(RIGHT(AI62, 1) = "W",Business_Day($B$3 + 7 * INT(LEFT(AI62, LEN(AI62)-1)), "modified_following"),
                     IF(RIGHT(AI62, 1) = "M",Business_Day(EDATE($B$3,  INT(LEFT(AI62, LEN(AI62)-1))), "modified_following"),
                     IF(RIGHT(AI62, 1) = "Y",Business_Day(EDATE($B$3,  12 * INT(LEFT(AI62, LEN(AI62)-1))), "modified_following"),IF(RIGHT(AI62, 1) = "Q",Business_Day(EDATE($B$3,  3*INT(LEFT(AI62, LEN(AI62)-1))), "modified_following"),
                    Business_Day(EDATE($B$3,  12 * INT(LEFT(AI62, FIND("Y", AI62)-1)) + INT(RIGHT(AI62, LEN(AI62) - FIND("Y", AI62)))), "modified_following") ))))), "")</f>
        <v>46203</v>
      </c>
      <c r="AK62" s="50" t="s">
        <v>2621</v>
      </c>
      <c r="AL62" s="50" t="s">
        <v>2622</v>
      </c>
      <c r="AM62" s="46">
        <f>_xll.BDH(AK62,$B$4,$B$3,$B$3)</f>
        <v>1.05304</v>
      </c>
      <c r="AN62" s="46">
        <f>_xll.BDH(AL62,$B$4,$B$3,$B$3)</f>
        <v>0.90488299999999999</v>
      </c>
      <c r="AO62" s="52">
        <f>DF_ZC2(Date!$E$3,AJ62,AN62,"Taux actuariels","actual/actual")</f>
        <v>1.057810378742019E-2</v>
      </c>
      <c r="AQ62" s="46"/>
      <c r="AR62" s="46"/>
      <c r="AS62" s="46"/>
      <c r="AT62" s="47"/>
      <c r="AU62" s="47"/>
      <c r="AV62" s="47"/>
      <c r="AW62" s="48"/>
      <c r="AX62" s="48"/>
      <c r="AY62" s="46"/>
      <c r="AZ62" s="49"/>
      <c r="BA62" s="49"/>
      <c r="BD62" s="50" t="s">
        <v>961</v>
      </c>
      <c r="BE62" s="51">
        <f>IFERROR(IF(RIGHT(BD62, 1) = "D", WORKDAY($B$3, INT(LEFT(BD62, LEN(BD62)-1))),
                     IF(RIGHT(BD62, 1) = "W",Business_Day($B$3 + 7 * INT(LEFT(BD62, LEN(BD62)-1)), "modified_following"),
                     IF(RIGHT(BD62, 1) = "M",Business_Day(EDATE($B$3,  INT(LEFT(BD62, LEN(BD62)-1))), "modified_following"),
                     IF(RIGHT(BD62, 1) = "Y",Business_Day(EDATE($B$3,  12 * INT(LEFT(BD62, LEN(BD62)-1))), "modified_following"),IF(RIGHT(BD62, 1) = "Q",Business_Day(EDATE($B$3,  3*INT(LEFT(BD62, LEN(BD62)-1))), "modified_following"),
                    Business_Day(EDATE($B$3,  12 * INT(LEFT(BD62, FIND("Y", BD62)-1)) + INT(RIGHT(BD62, LEN(BD62) - FIND("Y", BD62)))), "modified_following") ))))), "")</f>
        <v>46203</v>
      </c>
      <c r="BF62" s="50" t="s">
        <v>2623</v>
      </c>
      <c r="BG62" s="50" t="s">
        <v>2624</v>
      </c>
      <c r="BH62" s="46">
        <f>_xll.BDH(BF62,$B$4,$B$3,$B$3)</f>
        <v>1.1218699999999999</v>
      </c>
      <c r="BI62" s="46">
        <f>_xll.BDH(BG62,$B$4,$B$3,$B$3)</f>
        <v>0.89899799999999996</v>
      </c>
      <c r="BJ62" s="52">
        <f>DF_ZC2(Date!$E$3,BE62,BI62,"Taux actuariels","actual/actual")</f>
        <v>1.1272534441308713E-2</v>
      </c>
      <c r="BL62" s="46"/>
      <c r="BM62" s="46"/>
      <c r="BN62" s="46"/>
      <c r="BO62" s="47"/>
      <c r="BP62" s="47"/>
      <c r="BQ62" s="47"/>
      <c r="BR62" s="48"/>
      <c r="BS62" s="48"/>
      <c r="BT62" s="46"/>
      <c r="BU62" s="49"/>
      <c r="BV62" s="52">
        <f t="shared" si="12"/>
        <v>0</v>
      </c>
      <c r="BX62" s="50" t="s">
        <v>961</v>
      </c>
      <c r="BY62" s="51">
        <f>IFERROR(IF(RIGHT(BX62, 1) = "D", WORKDAY($B$3, INT(LEFT(BX62, LEN(BX62)-1))),
                     IF(RIGHT(BX62, 1) = "W",Business_Day($B$3 + 7 * INT(LEFT(BX62, LEN(BX62)-1)), "modified_following"),
                     IF(RIGHT(BX62, 1) = "M",Business_Day(EDATE($B$3,  INT(LEFT(BX62, LEN(BX62)-1))), "modified_following"),
                     IF(RIGHT(BX62, 1) = "Y",Business_Day(EDATE($B$3,  12 * INT(LEFT(BX62, LEN(BX62)-1))), "modified_following"),IF(RIGHT(BX62, 1) = "Q",Business_Day(EDATE($B$3,  3*INT(LEFT(BX62, LEN(BX62)-1))), "modified_following"),
                    Business_Day(EDATE($B$3,  12 * INT(LEFT(BX62, FIND("Y", BX62)-1)) + INT(RIGHT(BX62, LEN(BX62) - FIND("Y", BX62)))), "modified_following") ))))), "")</f>
        <v>46203</v>
      </c>
      <c r="BZ62" s="50" t="s">
        <v>2625</v>
      </c>
      <c r="CA62" s="50" t="s">
        <v>2626</v>
      </c>
      <c r="CB62" s="46">
        <f>_xll.BDH(BZ62,$B$4,$B$3,$B$3)</f>
        <v>1.21678</v>
      </c>
      <c r="CC62" s="46">
        <f>_xll.BDH(CA62,$B$4,$B$3,$B$3)</f>
        <v>0.89110400000000001</v>
      </c>
      <c r="CD62" s="52">
        <f>DF_ZC2(Date!$E$3,BY62,CC62,"Taux actuariels","actual/actual")</f>
        <v>1.2211958581752391E-2</v>
      </c>
      <c r="CF62" s="46"/>
      <c r="CG62" s="46"/>
      <c r="CH62" s="46"/>
      <c r="CI62" s="47"/>
      <c r="CJ62" s="47"/>
      <c r="CK62" s="47"/>
      <c r="CL62" s="48"/>
      <c r="CM62" s="48"/>
      <c r="CN62" s="46"/>
      <c r="CO62" s="49" t="s">
        <v>600</v>
      </c>
      <c r="CP62" s="52" t="s">
        <v>600</v>
      </c>
      <c r="CR62" s="50" t="s">
        <v>961</v>
      </c>
      <c r="CS62" s="51">
        <f>IFERROR(IF(RIGHT(CR62, 1) = "D", WORKDAY($B$3, INT(LEFT(CR62, LEN(CR62)-1))),
                     IF(RIGHT(CR62, 1) = "W",Business_Day($B$3 + 7 * INT(LEFT(CR62, LEN(CR62)-1)), "modified_following"),
                     IF(RIGHT(CR62, 1) = "M",Business_Day(EDATE($B$3,  INT(LEFT(CR62, LEN(CR62)-1))), "modified_following"),
                     IF(RIGHT(CR62, 1) = "Y",Business_Day(EDATE($B$3,  12 * INT(LEFT(CR62, LEN(CR62)-1))), "modified_following"),IF(RIGHT(CR62, 1) = "Q",Business_Day(EDATE($B$3,  3*INT(LEFT(CR62, LEN(CR62)-1))), "modified_following"),
                    Business_Day(EDATE($B$3,  12 * INT(LEFT(CR62, FIND("Y", CR62)-1)) + INT(RIGHT(CR62, LEN(CR62) - FIND("Y", CR62)))), "modified_following") ))))), "")</f>
        <v>46203</v>
      </c>
      <c r="CT62" s="50" t="s">
        <v>2627</v>
      </c>
      <c r="CU62" s="50" t="s">
        <v>2628</v>
      </c>
      <c r="CV62" s="46">
        <f>_xll.BDH(CT62,$B$4,$B$3,$B$3)</f>
        <v>1.3586400000000001</v>
      </c>
      <c r="CW62" s="46">
        <f>_xll.BDH(CU62,$B$4,$B$3,$B$3)</f>
        <v>0.879247</v>
      </c>
      <c r="CX62" s="52">
        <f>DF_ZC2(Date!$E$3,CS62,CW62,"Taux actuariels","actual/actual")</f>
        <v>1.3640422795133222E-2</v>
      </c>
      <c r="CZ62" s="58" t="e">
        <f ca="1"/>
        <v>#N/A</v>
      </c>
      <c r="DA62" t="e">
        <f ca="1"/>
        <v>#N/A</v>
      </c>
      <c r="DC62" s="58" t="e">
        <v>#N/A</v>
      </c>
      <c r="DD62" t="e">
        <v>#N/A</v>
      </c>
      <c r="DF62" s="58" t="e">
        <v>#N/A</v>
      </c>
      <c r="DG62" t="e">
        <v>#N/A</v>
      </c>
      <c r="DI62" s="58" t="e">
        <v>#N/A</v>
      </c>
      <c r="DJ62" t="e">
        <v>#N/A</v>
      </c>
      <c r="DN62" s="58" t="e">
        <f ca="1"/>
        <v>#N/A</v>
      </c>
      <c r="DO62" s="120" t="e">
        <f ca="1"/>
        <v>#N/A</v>
      </c>
      <c r="DQ62" s="58" t="e">
        <v>#N/A</v>
      </c>
      <c r="DR62" t="e">
        <v>#N/A</v>
      </c>
      <c r="DT62" s="58" t="e">
        <v>#N/A</v>
      </c>
      <c r="DU62" t="e">
        <v>#N/A</v>
      </c>
      <c r="DW62" s="58" t="e">
        <v>#N/A</v>
      </c>
      <c r="DX62" t="e">
        <v>#N/A</v>
      </c>
      <c r="DZ62" s="58" t="e">
        <f ca="1"/>
        <v>#N/A</v>
      </c>
      <c r="EA62" t="e">
        <f ca="1"/>
        <v>#N/A</v>
      </c>
      <c r="EC62" s="58" t="e">
        <v>#N/A</v>
      </c>
      <c r="ED62" t="e">
        <v>#N/A</v>
      </c>
      <c r="EV62" t="e">
        <v>#N/A</v>
      </c>
      <c r="EW62" t="e">
        <v>#N/A</v>
      </c>
      <c r="EY62" t="e">
        <f ca="1"/>
        <v>#N/A</v>
      </c>
      <c r="EZ62" t="e">
        <f ca="1"/>
        <v>#N/A</v>
      </c>
      <c r="FB62" t="e">
        <v>#N/A</v>
      </c>
      <c r="FC62" t="e">
        <v>#N/A</v>
      </c>
      <c r="FE62" t="e">
        <v>#N/A</v>
      </c>
      <c r="FF62" t="e">
        <v>#N/A</v>
      </c>
      <c r="FH62" t="e">
        <v>#N/A</v>
      </c>
      <c r="FI62" t="e">
        <v>#N/A</v>
      </c>
      <c r="FX62" t="e">
        <v>#N/A</v>
      </c>
      <c r="FY62" t="e">
        <v>#N/A</v>
      </c>
      <c r="GA62" t="e">
        <f ca="1"/>
        <v>#N/A</v>
      </c>
      <c r="GB62" t="e">
        <f ca="1"/>
        <v>#N/A</v>
      </c>
      <c r="GD62" t="e">
        <v>#N/A</v>
      </c>
      <c r="GE62" t="e">
        <v>#N/A</v>
      </c>
      <c r="GG62" t="e">
        <v>#N/A</v>
      </c>
      <c r="GH62" t="e">
        <v>#N/A</v>
      </c>
      <c r="GJ62" t="e">
        <v>#N/A</v>
      </c>
      <c r="GK62" t="e">
        <v>#N/A</v>
      </c>
      <c r="IB62" t="e">
        <v>#N/A</v>
      </c>
      <c r="IC62" t="e">
        <v>#N/A</v>
      </c>
    </row>
    <row r="63" spans="3:246" x14ac:dyDescent="0.25">
      <c r="C63" s="46"/>
      <c r="D63" s="46"/>
      <c r="E63" s="46"/>
      <c r="F63" s="47"/>
      <c r="G63" s="47"/>
      <c r="H63" s="47"/>
      <c r="I63" s="48"/>
      <c r="J63" s="48"/>
      <c r="K63" s="46"/>
      <c r="L63" s="49"/>
      <c r="N63" s="50" t="s">
        <v>972</v>
      </c>
      <c r="O63" s="51">
        <f>IFERROR(IF(RIGHT(N63, 1) = "D", WORKDAY($B$3, INT(LEFT(N63, LEN(N63)-1))),
                     IF(RIGHT(N63, 1) = "W",Business_Day($B$3 + 7 * INT(LEFT(N63, LEN(N63)-1)), "modified_following"),
                     IF(RIGHT(N63, 1) = "M",Business_Day(EDATE($B$3,  INT(LEFT(N63, LEN(N63)-1))), "modified_following"),
                     IF(RIGHT(N63, 1) = "Y",Business_Day(EDATE($B$3,  12 * INT(LEFT(N63, LEN(N63)-1))), "modified_following"),IF(RIGHT(N63, 1) = "Q",Business_Day(EDATE($B$3,  3*INT(LEFT(N63, LEN(N63)-1))), "modified_following"),
                    Business_Day(EDATE($B$3,  12 * INT(LEFT(N63, FIND("Y", N63)-1)) + INT(RIGHT(N63, LEN(N63) - FIND("Y", N63)))), "modified_following") ))))), "")</f>
        <v>46295</v>
      </c>
      <c r="P63" s="50" t="s">
        <v>2629</v>
      </c>
      <c r="Q63" s="50" t="s">
        <v>2630</v>
      </c>
      <c r="R63" s="46">
        <f>_xll.BDH(P63,$B$4,$B$3,$B$3)</f>
        <v>0.95064000000000004</v>
      </c>
      <c r="S63" s="46">
        <f>_xll.BDH(Q63,$B$4,$B$3,$B$3)</f>
        <v>0.911825</v>
      </c>
      <c r="T63" s="52">
        <f>DF_ZC2(Date!$E$3,O63,S63,"Taux actuariels","actual/actual")</f>
        <v>9.5117053933511109E-3</v>
      </c>
      <c r="V63" s="46"/>
      <c r="W63" s="46"/>
      <c r="X63" s="46"/>
      <c r="Y63" s="47"/>
      <c r="Z63" s="47"/>
      <c r="AA63" s="47"/>
      <c r="AB63" s="48"/>
      <c r="AC63" s="48"/>
      <c r="AD63" s="46"/>
      <c r="AE63" s="49" t="s">
        <v>600</v>
      </c>
      <c r="AF63" s="47"/>
      <c r="AG63" s="52" t="s">
        <v>600</v>
      </c>
      <c r="AI63" s="50" t="s">
        <v>972</v>
      </c>
      <c r="AJ63" s="51">
        <f>IFERROR(IF(RIGHT(AI63, 1) = "D", WORKDAY($B$3, INT(LEFT(AI63, LEN(AI63)-1))),
                     IF(RIGHT(AI63, 1) = "W",Business_Day($B$3 + 7 * INT(LEFT(AI63, LEN(AI63)-1)), "modified_following"),
                     IF(RIGHT(AI63, 1) = "M",Business_Day(EDATE($B$3,  INT(LEFT(AI63, LEN(AI63)-1))), "modified_following"),
                     IF(RIGHT(AI63, 1) = "Y",Business_Day(EDATE($B$3,  12 * INT(LEFT(AI63, LEN(AI63)-1))), "modified_following"),IF(RIGHT(AI63, 1) = "Q",Business_Day(EDATE($B$3,  3*INT(LEFT(AI63, LEN(AI63)-1))), "modified_following"),
                    Business_Day(EDATE($B$3,  12 * INT(LEFT(AI63, FIND("Y", AI63)-1)) + INT(RIGHT(AI63, LEN(AI63) - FIND("Y", AI63)))), "modified_following") ))))), "")</f>
        <v>46295</v>
      </c>
      <c r="AK63" s="50" t="s">
        <v>2631</v>
      </c>
      <c r="AL63" s="50" t="s">
        <v>2632</v>
      </c>
      <c r="AM63" s="46">
        <f>_xll.BDH(AK63,$B$4,$B$3,$B$3)</f>
        <v>1.0700799999999999</v>
      </c>
      <c r="AN63" s="46">
        <f>_xll.BDH(AL63,$B$4,$B$3,$B$3)</f>
        <v>0.90099200000000002</v>
      </c>
      <c r="AO63" s="52">
        <f>DF_ZC2(Date!$E$3,AJ63,AN63,"Taux actuariels","actual/actual")</f>
        <v>1.0749854751864074E-2</v>
      </c>
      <c r="AQ63" s="46"/>
      <c r="AR63" s="46"/>
      <c r="AS63" s="46"/>
      <c r="AT63" s="47"/>
      <c r="AU63" s="47"/>
      <c r="AV63" s="47"/>
      <c r="AW63" s="48"/>
      <c r="AX63" s="48"/>
      <c r="AY63" s="46"/>
      <c r="AZ63" s="49"/>
      <c r="BA63" s="49"/>
      <c r="BD63" s="50" t="s">
        <v>972</v>
      </c>
      <c r="BE63" s="51">
        <f>IFERROR(IF(RIGHT(BD63, 1) = "D", WORKDAY($B$3, INT(LEFT(BD63, LEN(BD63)-1))),
                     IF(RIGHT(BD63, 1) = "W",Business_Day($B$3 + 7 * INT(LEFT(BD63, LEN(BD63)-1)), "modified_following"),
                     IF(RIGHT(BD63, 1) = "M",Business_Day(EDATE($B$3,  INT(LEFT(BD63, LEN(BD63)-1))), "modified_following"),
                     IF(RIGHT(BD63, 1) = "Y",Business_Day(EDATE($B$3,  12 * INT(LEFT(BD63, LEN(BD63)-1))), "modified_following"),IF(RIGHT(BD63, 1) = "Q",Business_Day(EDATE($B$3,  3*INT(LEFT(BD63, LEN(BD63)-1))), "modified_following"),
                    Business_Day(EDATE($B$3,  12 * INT(LEFT(BD63, FIND("Y", BD63)-1)) + INT(RIGHT(BD63, LEN(BD63) - FIND("Y", BD63)))), "modified_following") ))))), "")</f>
        <v>46295</v>
      </c>
      <c r="BF63" s="50" t="s">
        <v>2633</v>
      </c>
      <c r="BG63" s="50" t="s">
        <v>2634</v>
      </c>
      <c r="BH63" s="46">
        <f>_xll.BDH(BF63,$B$4,$B$3,$B$3)</f>
        <v>1.1386799999999999</v>
      </c>
      <c r="BI63" s="46">
        <f>_xll.BDH(BG63,$B$4,$B$3,$B$3)</f>
        <v>0.89499799999999996</v>
      </c>
      <c r="BJ63" s="52">
        <f>DF_ZC2(Date!$E$3,BE63,BI63,"Taux actuariels","actual/actual")</f>
        <v>1.1442008096220313E-2</v>
      </c>
      <c r="BL63" s="46"/>
      <c r="BM63" s="46"/>
      <c r="BN63" s="46"/>
      <c r="BO63" s="47"/>
      <c r="BP63" s="47"/>
      <c r="BQ63" s="47"/>
      <c r="BR63" s="48"/>
      <c r="BS63" s="48"/>
      <c r="BT63" s="46"/>
      <c r="BU63" s="49"/>
      <c r="BV63" s="52">
        <f t="shared" si="12"/>
        <v>0</v>
      </c>
      <c r="BX63" s="50" t="s">
        <v>972</v>
      </c>
      <c r="BY63" s="51">
        <f>IFERROR(IF(RIGHT(BX63, 1) = "D", WORKDAY($B$3, INT(LEFT(BX63, LEN(BX63)-1))),
                     IF(RIGHT(BX63, 1) = "W",Business_Day($B$3 + 7 * INT(LEFT(BX63, LEN(BX63)-1)), "modified_following"),
                     IF(RIGHT(BX63, 1) = "M",Business_Day(EDATE($B$3,  INT(LEFT(BX63, LEN(BX63)-1))), "modified_following"),
                     IF(RIGHT(BX63, 1) = "Y",Business_Day(EDATE($B$3,  12 * INT(LEFT(BX63, LEN(BX63)-1))), "modified_following"),IF(RIGHT(BX63, 1) = "Q",Business_Day(EDATE($B$3,  3*INT(LEFT(BX63, LEN(BX63)-1))), "modified_following"),
                    Business_Day(EDATE($B$3,  12 * INT(LEFT(BX63, FIND("Y", BX63)-1)) + INT(RIGHT(BX63, LEN(BX63) - FIND("Y", BX63)))), "modified_following") ))))), "")</f>
        <v>46295</v>
      </c>
      <c r="BZ63" s="50" t="s">
        <v>2635</v>
      </c>
      <c r="CA63" s="50" t="s">
        <v>2636</v>
      </c>
      <c r="CB63" s="46">
        <f>_xll.BDH(BZ63,$B$4,$B$3,$B$3)</f>
        <v>1.23193</v>
      </c>
      <c r="CC63" s="46">
        <f>_xll.BDH(CA63,$B$4,$B$3,$B$3)</f>
        <v>0.88707999999999998</v>
      </c>
      <c r="CD63" s="52">
        <f>DF_ZC2(Date!$E$3,BY63,CC63,"Taux actuariels","actual/actual")</f>
        <v>1.236421015125555E-2</v>
      </c>
      <c r="CF63" s="46"/>
      <c r="CG63" s="46"/>
      <c r="CH63" s="46"/>
      <c r="CI63" s="47"/>
      <c r="CJ63" s="47"/>
      <c r="CK63" s="47"/>
      <c r="CL63" s="48"/>
      <c r="CM63" s="48"/>
      <c r="CN63" s="46"/>
      <c r="CO63" s="49" t="s">
        <v>600</v>
      </c>
      <c r="CP63" s="52" t="s">
        <v>600</v>
      </c>
      <c r="CR63" s="50" t="s">
        <v>972</v>
      </c>
      <c r="CS63" s="51">
        <f>IFERROR(IF(RIGHT(CR63, 1) = "D", WORKDAY($B$3, INT(LEFT(CR63, LEN(CR63)-1))),
                     IF(RIGHT(CR63, 1) = "W",Business_Day($B$3 + 7 * INT(LEFT(CR63, LEN(CR63)-1)), "modified_following"),
                     IF(RIGHT(CR63, 1) = "M",Business_Day(EDATE($B$3,  INT(LEFT(CR63, LEN(CR63)-1))), "modified_following"),
                     IF(RIGHT(CR63, 1) = "Y",Business_Day(EDATE($B$3,  12 * INT(LEFT(CR63, LEN(CR63)-1))), "modified_following"),IF(RIGHT(CR63, 1) = "Q",Business_Day(EDATE($B$3,  3*INT(LEFT(CR63, LEN(CR63)-1))), "modified_following"),
                    Business_Day(EDATE($B$3,  12 * INT(LEFT(CR63, FIND("Y", CR63)-1)) + INT(RIGHT(CR63, LEN(CR63) - FIND("Y", CR63)))), "modified_following") ))))), "")</f>
        <v>46295</v>
      </c>
      <c r="CT63" s="50" t="s">
        <v>2637</v>
      </c>
      <c r="CU63" s="50" t="s">
        <v>2638</v>
      </c>
      <c r="CV63" s="46">
        <f>_xll.BDH(CT63,$B$4,$B$3,$B$3)</f>
        <v>1.3725000000000001</v>
      </c>
      <c r="CW63" s="46">
        <f>_xll.BDH(CU63,$B$4,$B$3,$B$3)</f>
        <v>0.87507500000000005</v>
      </c>
      <c r="CX63" s="52">
        <f>DF_ZC2(Date!$E$3,CS63,CW63,"Taux actuariels","actual/actual")</f>
        <v>1.3779875414460241E-2</v>
      </c>
      <c r="CZ63" s="58" t="e">
        <f ca="1"/>
        <v>#N/A</v>
      </c>
      <c r="DA63" t="e">
        <f ca="1"/>
        <v>#N/A</v>
      </c>
      <c r="DC63" s="58" t="e">
        <v>#N/A</v>
      </c>
      <c r="DD63" t="e">
        <v>#N/A</v>
      </c>
      <c r="DF63" s="58" t="e">
        <v>#N/A</v>
      </c>
      <c r="DG63" t="e">
        <v>#N/A</v>
      </c>
      <c r="DI63" s="58" t="e">
        <v>#N/A</v>
      </c>
      <c r="DJ63" t="e">
        <v>#N/A</v>
      </c>
      <c r="DN63" s="58" t="e">
        <f ca="1"/>
        <v>#N/A</v>
      </c>
      <c r="DO63" s="120" t="e">
        <f ca="1"/>
        <v>#N/A</v>
      </c>
      <c r="DQ63" s="58" t="e">
        <v>#N/A</v>
      </c>
      <c r="DR63" t="e">
        <v>#N/A</v>
      </c>
      <c r="DT63" s="58" t="e">
        <v>#N/A</v>
      </c>
      <c r="DU63" t="e">
        <v>#N/A</v>
      </c>
      <c r="DW63" s="58" t="e">
        <v>#N/A</v>
      </c>
      <c r="DX63" t="e">
        <v>#N/A</v>
      </c>
      <c r="DZ63" s="58" t="e">
        <f ca="1"/>
        <v>#N/A</v>
      </c>
      <c r="EA63" t="e">
        <f ca="1"/>
        <v>#N/A</v>
      </c>
      <c r="EC63" s="58" t="e">
        <v>#N/A</v>
      </c>
      <c r="ED63" t="e">
        <v>#N/A</v>
      </c>
      <c r="EV63" t="e">
        <v>#N/A</v>
      </c>
      <c r="EW63" t="e">
        <v>#N/A</v>
      </c>
      <c r="EY63" t="e">
        <f ca="1"/>
        <v>#N/A</v>
      </c>
      <c r="EZ63" t="e">
        <f ca="1"/>
        <v>#N/A</v>
      </c>
      <c r="FB63" t="e">
        <v>#N/A</v>
      </c>
      <c r="FC63" t="e">
        <v>#N/A</v>
      </c>
      <c r="FE63" t="e">
        <v>#N/A</v>
      </c>
      <c r="FF63" t="e">
        <v>#N/A</v>
      </c>
      <c r="FH63" t="e">
        <v>#N/A</v>
      </c>
      <c r="FI63" t="e">
        <v>#N/A</v>
      </c>
      <c r="FX63" t="e">
        <v>#N/A</v>
      </c>
      <c r="FY63" t="e">
        <v>#N/A</v>
      </c>
      <c r="GA63" t="e">
        <f ca="1"/>
        <v>#N/A</v>
      </c>
      <c r="GB63" t="e">
        <f ca="1"/>
        <v>#N/A</v>
      </c>
      <c r="GD63" t="e">
        <v>#N/A</v>
      </c>
      <c r="GE63" t="e">
        <v>#N/A</v>
      </c>
      <c r="GG63" t="e">
        <v>#N/A</v>
      </c>
      <c r="GH63" t="e">
        <v>#N/A</v>
      </c>
      <c r="GJ63" t="e">
        <v>#N/A</v>
      </c>
      <c r="GK63" t="e">
        <v>#N/A</v>
      </c>
      <c r="IB63" t="e">
        <v>#N/A</v>
      </c>
      <c r="IC63" t="e">
        <v>#N/A</v>
      </c>
    </row>
    <row r="64" spans="3:246" x14ac:dyDescent="0.25">
      <c r="C64" s="46"/>
      <c r="D64" s="46"/>
      <c r="E64" s="46"/>
      <c r="F64" s="47"/>
      <c r="G64" s="47"/>
      <c r="H64" s="47"/>
      <c r="I64" s="48"/>
      <c r="J64" s="48"/>
      <c r="K64" s="46"/>
      <c r="L64" s="49"/>
      <c r="N64" s="50" t="s">
        <v>983</v>
      </c>
      <c r="O64" s="51">
        <f>IFERROR(IF(RIGHT(N64, 1) = "D", WORKDAY($B$3, INT(LEFT(N64, LEN(N64)-1))),
                     IF(RIGHT(N64, 1) = "W",Business_Day($B$3 + 7 * INT(LEFT(N64, LEN(N64)-1)), "modified_following"),
                     IF(RIGHT(N64, 1) = "M",Business_Day(EDATE($B$3,  INT(LEFT(N64, LEN(N64)-1))), "modified_following"),
                     IF(RIGHT(N64, 1) = "Y",Business_Day(EDATE($B$3,  12 * INT(LEFT(N64, LEN(N64)-1))), "modified_following"),IF(RIGHT(N64, 1) = "Q",Business_Day(EDATE($B$3,  3*INT(LEFT(N64, LEN(N64)-1))), "modified_following"),
                    Business_Day(EDATE($B$3,  12 * INT(LEFT(N64, FIND("Y", N64)-1)) + INT(RIGHT(N64, LEN(N64) - FIND("Y", N64)))), "modified_following") ))))), "")</f>
        <v>46386</v>
      </c>
      <c r="P64" s="50" t="s">
        <v>2639</v>
      </c>
      <c r="Q64" s="50" t="s">
        <v>2640</v>
      </c>
      <c r="R64" s="46">
        <f>_xll.BDH(P64,$B$4,$B$3,$B$3)</f>
        <v>0.96901999999999999</v>
      </c>
      <c r="S64" s="46">
        <f>_xll.BDH(Q64,$B$4,$B$3,$B$3)</f>
        <v>0.90802000000000005</v>
      </c>
      <c r="T64" s="52">
        <f>DF_ZC2(Date!$E$3,O64,S64,"Taux actuariels","actual/actual")</f>
        <v>9.695602601067721E-3</v>
      </c>
      <c r="V64" s="46"/>
      <c r="W64" s="46"/>
      <c r="X64" s="46"/>
      <c r="Y64" s="47"/>
      <c r="Z64" s="47"/>
      <c r="AA64" s="47"/>
      <c r="AB64" s="48"/>
      <c r="AC64" s="48"/>
      <c r="AD64" s="46"/>
      <c r="AE64" s="49" t="s">
        <v>600</v>
      </c>
      <c r="AF64" s="47"/>
      <c r="AG64" s="52" t="s">
        <v>600</v>
      </c>
      <c r="AI64" s="50" t="s">
        <v>983</v>
      </c>
      <c r="AJ64" s="51">
        <f>IFERROR(IF(RIGHT(AI64, 1) = "D", WORKDAY($B$3, INT(LEFT(AI64, LEN(AI64)-1))),
                     IF(RIGHT(AI64, 1) = "W",Business_Day($B$3 + 7 * INT(LEFT(AI64, LEN(AI64)-1)), "modified_following"),
                     IF(RIGHT(AI64, 1) = "M",Business_Day(EDATE($B$3,  INT(LEFT(AI64, LEN(AI64)-1))), "modified_following"),
                     IF(RIGHT(AI64, 1) = "Y",Business_Day(EDATE($B$3,  12 * INT(LEFT(AI64, LEN(AI64)-1))), "modified_following"),IF(RIGHT(AI64, 1) = "Q",Business_Day(EDATE($B$3,  3*INT(LEFT(AI64, LEN(AI64)-1))), "modified_following"),
                    Business_Day(EDATE($B$3,  12 * INT(LEFT(AI64, FIND("Y", AI64)-1)) + INT(RIGHT(AI64, LEN(AI64) - FIND("Y", AI64)))), "modified_following") ))))), "")</f>
        <v>46386</v>
      </c>
      <c r="AK64" s="50" t="s">
        <v>2641</v>
      </c>
      <c r="AL64" s="50" t="s">
        <v>2642</v>
      </c>
      <c r="AM64" s="46">
        <f>_xll.BDH(AK64,$B$4,$B$3,$B$3)</f>
        <v>1.0868100000000001</v>
      </c>
      <c r="AN64" s="46">
        <f>_xll.BDH(AL64,$B$4,$B$3,$B$3)</f>
        <v>0.897096</v>
      </c>
      <c r="AO64" s="52">
        <f>DF_ZC2(Date!$E$3,AJ64,AN64,"Taux actuariels","actual/actual")</f>
        <v>1.0918431911343118E-2</v>
      </c>
      <c r="AQ64" s="46"/>
      <c r="AR64" s="46"/>
      <c r="AS64" s="46"/>
      <c r="AT64" s="47"/>
      <c r="AU64" s="47"/>
      <c r="AV64" s="47"/>
      <c r="AW64" s="48"/>
      <c r="AX64" s="48"/>
      <c r="AY64" s="46"/>
      <c r="AZ64" s="49"/>
      <c r="BA64" s="49"/>
      <c r="BD64" s="50" t="s">
        <v>983</v>
      </c>
      <c r="BE64" s="51">
        <f>IFERROR(IF(RIGHT(BD64, 1) = "D", WORKDAY($B$3, INT(LEFT(BD64, LEN(BD64)-1))),
                     IF(RIGHT(BD64, 1) = "W",Business_Day($B$3 + 7 * INT(LEFT(BD64, LEN(BD64)-1)), "modified_following"),
                     IF(RIGHT(BD64, 1) = "M",Business_Day(EDATE($B$3,  INT(LEFT(BD64, LEN(BD64)-1))), "modified_following"),
                     IF(RIGHT(BD64, 1) = "Y",Business_Day(EDATE($B$3,  12 * INT(LEFT(BD64, LEN(BD64)-1))), "modified_following"),IF(RIGHT(BD64, 1) = "Q",Business_Day(EDATE($B$3,  3*INT(LEFT(BD64, LEN(BD64)-1))), "modified_following"),
                    Business_Day(EDATE($B$3,  12 * INT(LEFT(BD64, FIND("Y", BD64)-1)) + INT(RIGHT(BD64, LEN(BD64) - FIND("Y", BD64)))), "modified_following") ))))), "")</f>
        <v>46386</v>
      </c>
      <c r="BF64" s="50" t="s">
        <v>2643</v>
      </c>
      <c r="BG64" s="50" t="s">
        <v>2644</v>
      </c>
      <c r="BH64" s="46">
        <f>_xll.BDH(BF64,$B$4,$B$3,$B$3)</f>
        <v>1.1551800000000001</v>
      </c>
      <c r="BI64" s="46">
        <f>_xll.BDH(BG64,$B$4,$B$3,$B$3)</f>
        <v>0.89099700000000004</v>
      </c>
      <c r="BJ64" s="52">
        <f>DF_ZC2(Date!$E$3,BE64,BI64,"Taux actuariels","actual/actual")</f>
        <v>1.1608298509777848E-2</v>
      </c>
      <c r="BL64" s="46"/>
      <c r="BM64" s="46"/>
      <c r="BN64" s="46"/>
      <c r="BO64" s="47"/>
      <c r="BP64" s="47"/>
      <c r="BQ64" s="47"/>
      <c r="BR64" s="48"/>
      <c r="BS64" s="48"/>
      <c r="BT64" s="46"/>
      <c r="BU64" s="49"/>
      <c r="BV64" s="52">
        <f t="shared" si="12"/>
        <v>0</v>
      </c>
      <c r="BX64" s="50" t="s">
        <v>983</v>
      </c>
      <c r="BY64" s="51">
        <f>IFERROR(IF(RIGHT(BX64, 1) = "D", WORKDAY($B$3, INT(LEFT(BX64, LEN(BX64)-1))),
                     IF(RIGHT(BX64, 1) = "W",Business_Day($B$3 + 7 * INT(LEFT(BX64, LEN(BX64)-1)), "modified_following"),
                     IF(RIGHT(BX64, 1) = "M",Business_Day(EDATE($B$3,  INT(LEFT(BX64, LEN(BX64)-1))), "modified_following"),
                     IF(RIGHT(BX64, 1) = "Y",Business_Day(EDATE($B$3,  12 * INT(LEFT(BX64, LEN(BX64)-1))), "modified_following"),IF(RIGHT(BX64, 1) = "Q",Business_Day(EDATE($B$3,  3*INT(LEFT(BX64, LEN(BX64)-1))), "modified_following"),
                    Business_Day(EDATE($B$3,  12 * INT(LEFT(BX64, FIND("Y", BX64)-1)) + INT(RIGHT(BX64, LEN(BX64) - FIND("Y", BX64)))), "modified_following") ))))), "")</f>
        <v>46386</v>
      </c>
      <c r="BZ64" s="50" t="s">
        <v>2645</v>
      </c>
      <c r="CA64" s="50" t="s">
        <v>2646</v>
      </c>
      <c r="CB64" s="46">
        <f>_xll.BDH(BZ64,$B$4,$B$3,$B$3)</f>
        <v>1.2467900000000001</v>
      </c>
      <c r="CC64" s="46">
        <f>_xll.BDH(CA64,$B$4,$B$3,$B$3)</f>
        <v>0.88306200000000001</v>
      </c>
      <c r="CD64" s="52">
        <f>DF_ZC2(Date!$E$3,BY64,CC64,"Taux actuariels","actual/actual")</f>
        <v>1.2513653843263306E-2</v>
      </c>
      <c r="CF64" s="46"/>
      <c r="CG64" s="46"/>
      <c r="CH64" s="46"/>
      <c r="CI64" s="47"/>
      <c r="CJ64" s="47"/>
      <c r="CK64" s="47"/>
      <c r="CL64" s="48"/>
      <c r="CM64" s="48"/>
      <c r="CN64" s="46"/>
      <c r="CO64" s="49" t="s">
        <v>600</v>
      </c>
      <c r="CP64" s="52" t="s">
        <v>600</v>
      </c>
      <c r="CR64" s="50" t="s">
        <v>983</v>
      </c>
      <c r="CS64" s="51">
        <f>IFERROR(IF(RIGHT(CR64, 1) = "D", WORKDAY($B$3, INT(LEFT(CR64, LEN(CR64)-1))),
                     IF(RIGHT(CR64, 1) = "W",Business_Day($B$3 + 7 * INT(LEFT(CR64, LEN(CR64)-1)), "modified_following"),
                     IF(RIGHT(CR64, 1) = "M",Business_Day(EDATE($B$3,  INT(LEFT(CR64, LEN(CR64)-1))), "modified_following"),
                     IF(RIGHT(CR64, 1) = "Y",Business_Day(EDATE($B$3,  12 * INT(LEFT(CR64, LEN(CR64)-1))), "modified_following"),IF(RIGHT(CR64, 1) = "Q",Business_Day(EDATE($B$3,  3*INT(LEFT(CR64, LEN(CR64)-1))), "modified_following"),
                    Business_Day(EDATE($B$3,  12 * INT(LEFT(CR64, FIND("Y", CR64)-1)) + INT(RIGHT(CR64, LEN(CR64) - FIND("Y", CR64)))), "modified_following") ))))), "")</f>
        <v>46386</v>
      </c>
      <c r="CT64" s="50" t="s">
        <v>2647</v>
      </c>
      <c r="CU64" s="50" t="s">
        <v>2648</v>
      </c>
      <c r="CV64" s="46">
        <f>_xll.BDH(CT64,$B$4,$B$3,$B$3)</f>
        <v>1.3860999999999999</v>
      </c>
      <c r="CW64" s="46">
        <f>_xll.BDH(CU64,$B$4,$B$3,$B$3)</f>
        <v>0.87091799999999997</v>
      </c>
      <c r="CX64" s="52">
        <f>DF_ZC2(Date!$E$3,CS64,CW64,"Taux actuariels","actual/actual")</f>
        <v>1.3916714114205364E-2</v>
      </c>
      <c r="CZ64" s="58" t="e">
        <f ca="1"/>
        <v>#N/A</v>
      </c>
      <c r="DA64" t="e">
        <f ca="1"/>
        <v>#N/A</v>
      </c>
      <c r="DC64" s="58" t="e">
        <v>#N/A</v>
      </c>
      <c r="DD64" t="e">
        <v>#N/A</v>
      </c>
      <c r="DF64" s="58" t="e">
        <v>#N/A</v>
      </c>
      <c r="DG64" t="e">
        <v>#N/A</v>
      </c>
      <c r="DI64" s="58" t="e">
        <v>#N/A</v>
      </c>
      <c r="DJ64" t="e">
        <v>#N/A</v>
      </c>
      <c r="DN64" s="58" t="e">
        <f ca="1"/>
        <v>#N/A</v>
      </c>
      <c r="DO64" s="120" t="e">
        <f ca="1"/>
        <v>#N/A</v>
      </c>
      <c r="DQ64" s="58" t="e">
        <v>#N/A</v>
      </c>
      <c r="DR64" t="e">
        <v>#N/A</v>
      </c>
      <c r="DT64" s="58" t="e">
        <v>#N/A</v>
      </c>
      <c r="DU64" t="e">
        <v>#N/A</v>
      </c>
      <c r="DW64" s="58" t="e">
        <v>#N/A</v>
      </c>
      <c r="DX64" t="e">
        <v>#N/A</v>
      </c>
      <c r="DZ64" s="58" t="e">
        <f ca="1"/>
        <v>#N/A</v>
      </c>
      <c r="EA64" t="e">
        <f ca="1"/>
        <v>#N/A</v>
      </c>
      <c r="EC64" s="58" t="e">
        <v>#N/A</v>
      </c>
      <c r="ED64" t="e">
        <v>#N/A</v>
      </c>
      <c r="EV64" t="e">
        <v>#N/A</v>
      </c>
      <c r="EW64" t="e">
        <v>#N/A</v>
      </c>
      <c r="EY64" t="e">
        <f ca="1"/>
        <v>#N/A</v>
      </c>
      <c r="EZ64" t="e">
        <f ca="1"/>
        <v>#N/A</v>
      </c>
      <c r="FB64" t="e">
        <v>#N/A</v>
      </c>
      <c r="FC64" t="e">
        <v>#N/A</v>
      </c>
      <c r="FE64" t="e">
        <v>#N/A</v>
      </c>
      <c r="FF64" t="e">
        <v>#N/A</v>
      </c>
      <c r="FH64" t="e">
        <v>#N/A</v>
      </c>
      <c r="FI64" t="e">
        <v>#N/A</v>
      </c>
      <c r="FX64" t="e">
        <v>#N/A</v>
      </c>
      <c r="FY64" t="e">
        <v>#N/A</v>
      </c>
      <c r="GA64" t="e">
        <f ca="1"/>
        <v>#N/A</v>
      </c>
      <c r="GB64" t="e">
        <f ca="1"/>
        <v>#N/A</v>
      </c>
      <c r="GD64" t="e">
        <v>#N/A</v>
      </c>
      <c r="GE64" t="e">
        <v>#N/A</v>
      </c>
      <c r="GG64" t="e">
        <v>#N/A</v>
      </c>
      <c r="GH64" t="e">
        <v>#N/A</v>
      </c>
      <c r="GJ64" t="e">
        <v>#N/A</v>
      </c>
      <c r="GK64" t="e">
        <v>#N/A</v>
      </c>
      <c r="IB64" t="e">
        <v>#N/A</v>
      </c>
      <c r="IC64" t="e">
        <v>#N/A</v>
      </c>
    </row>
    <row r="65" spans="3:237" x14ac:dyDescent="0.25">
      <c r="C65" s="46"/>
      <c r="D65" s="46"/>
      <c r="E65" s="46"/>
      <c r="F65" s="47"/>
      <c r="G65" s="47"/>
      <c r="H65" s="47"/>
      <c r="I65" s="48"/>
      <c r="J65" s="48"/>
      <c r="K65" s="46"/>
      <c r="L65" s="49"/>
      <c r="N65" s="50" t="s">
        <v>994</v>
      </c>
      <c r="O65" s="51">
        <f>IFERROR(IF(RIGHT(N65, 1) = "D", WORKDAY($B$3, INT(LEFT(N65, LEN(N65)-1))),
                     IF(RIGHT(N65, 1) = "W",Business_Day($B$3 + 7 * INT(LEFT(N65, LEN(N65)-1)), "modified_following"),
                     IF(RIGHT(N65, 1) = "M",Business_Day(EDATE($B$3,  INT(LEFT(N65, LEN(N65)-1))), "modified_following"),
                     IF(RIGHT(N65, 1) = "Y",Business_Day(EDATE($B$3,  12 * INT(LEFT(N65, LEN(N65)-1))), "modified_following"),IF(RIGHT(N65, 1) = "Q",Business_Day(EDATE($B$3,  3*INT(LEFT(N65, LEN(N65)-1))), "modified_following"),
                    Business_Day(EDATE($B$3,  12 * INT(LEFT(N65, FIND("Y", N65)-1)) + INT(RIGHT(N65, LEN(N65) - FIND("Y", N65)))), "modified_following") ))))), "")</f>
        <v>46751</v>
      </c>
      <c r="P65" s="50" t="s">
        <v>2649</v>
      </c>
      <c r="Q65" s="50" t="s">
        <v>2650</v>
      </c>
      <c r="R65" s="46">
        <f>_xll.BDH(P65,$B$4,$B$3,$B$3)</f>
        <v>1.0321199999999999</v>
      </c>
      <c r="S65" s="46">
        <f>_xll.BDH(Q65,$B$4,$B$3,$B$3)</f>
        <v>0.89314400000000005</v>
      </c>
      <c r="T65" s="52">
        <f>DF_ZC2(Date!$E$3,O65,S65,"Taux actuariels","actual/actual")</f>
        <v>1.0326371906088205E-2</v>
      </c>
      <c r="V65" s="46"/>
      <c r="W65" s="46"/>
      <c r="X65" s="46"/>
      <c r="Y65" s="47"/>
      <c r="Z65" s="47"/>
      <c r="AA65" s="47"/>
      <c r="AB65" s="48"/>
      <c r="AC65" s="48"/>
      <c r="AD65" s="46"/>
      <c r="AE65" s="49" t="s">
        <v>600</v>
      </c>
      <c r="AF65" s="47"/>
      <c r="AG65" s="52" t="s">
        <v>600</v>
      </c>
      <c r="AI65" s="50" t="s">
        <v>994</v>
      </c>
      <c r="AJ65" s="51">
        <f>IFERROR(IF(RIGHT(AI65, 1) = "D", WORKDAY($B$3, INT(LEFT(AI65, LEN(AI65)-1))),
                     IF(RIGHT(AI65, 1) = "W",Business_Day($B$3 + 7 * INT(LEFT(AI65, LEN(AI65)-1)), "modified_following"),
                     IF(RIGHT(AI65, 1) = "M",Business_Day(EDATE($B$3,  INT(LEFT(AI65, LEN(AI65)-1))), "modified_following"),
                     IF(RIGHT(AI65, 1) = "Y",Business_Day(EDATE($B$3,  12 * INT(LEFT(AI65, LEN(AI65)-1))), "modified_following"),IF(RIGHT(AI65, 1) = "Q",Business_Day(EDATE($B$3,  3*INT(LEFT(AI65, LEN(AI65)-1))), "modified_following"),
                    Business_Day(EDATE($B$3,  12 * INT(LEFT(AI65, FIND("Y", AI65)-1)) + INT(RIGHT(AI65, LEN(AI65) - FIND("Y", AI65)))), "modified_following") ))))), "")</f>
        <v>46751</v>
      </c>
      <c r="AK65" s="50" t="s">
        <v>2651</v>
      </c>
      <c r="AL65" s="50" t="s">
        <v>2652</v>
      </c>
      <c r="AM65" s="46">
        <f>_xll.BDH(AK65,$B$4,$B$3,$B$3)</f>
        <v>1.1442300000000001</v>
      </c>
      <c r="AN65" s="46">
        <f>_xll.BDH(AL65,$B$4,$B$3,$B$3)</f>
        <v>0.88183699999999998</v>
      </c>
      <c r="AO65" s="52">
        <f>DF_ZC2(Date!$E$3,AJ65,AN65,"Taux actuariels","actual/actual")</f>
        <v>1.1497247305221725E-2</v>
      </c>
      <c r="AQ65" s="46"/>
      <c r="AR65" s="46"/>
      <c r="AS65" s="46"/>
      <c r="AT65" s="47"/>
      <c r="AU65" s="47"/>
      <c r="AV65" s="47"/>
      <c r="AW65" s="48"/>
      <c r="AX65" s="48"/>
      <c r="AY65" s="46"/>
      <c r="AZ65" s="49"/>
      <c r="BA65" s="49"/>
      <c r="BD65" s="50" t="s">
        <v>994</v>
      </c>
      <c r="BE65" s="51">
        <f>IFERROR(IF(RIGHT(BD65, 1) = "D", WORKDAY($B$3, INT(LEFT(BD65, LEN(BD65)-1))),
                     IF(RIGHT(BD65, 1) = "W",Business_Day($B$3 + 7 * INT(LEFT(BD65, LEN(BD65)-1)), "modified_following"),
                     IF(RIGHT(BD65, 1) = "M",Business_Day(EDATE($B$3,  INT(LEFT(BD65, LEN(BD65)-1))), "modified_following"),
                     IF(RIGHT(BD65, 1) = "Y",Business_Day(EDATE($B$3,  12 * INT(LEFT(BD65, LEN(BD65)-1))), "modified_following"),IF(RIGHT(BD65, 1) = "Q",Business_Day(EDATE($B$3,  3*INT(LEFT(BD65, LEN(BD65)-1))), "modified_following"),
                    Business_Day(EDATE($B$3,  12 * INT(LEFT(BD65, FIND("Y", BD65)-1)) + INT(RIGHT(BD65, LEN(BD65) - FIND("Y", BD65)))), "modified_following") ))))), "")</f>
        <v>46751</v>
      </c>
      <c r="BF65" s="50" t="s">
        <v>2653</v>
      </c>
      <c r="BG65" s="50" t="s">
        <v>2654</v>
      </c>
      <c r="BH65" s="46">
        <f>_xll.BDH(BF65,$B$4,$B$3,$B$3)</f>
        <v>1.2092000000000001</v>
      </c>
      <c r="BI65" s="46">
        <f>_xll.BDH(BG65,$B$4,$B$3,$B$3)</f>
        <v>0.87557200000000002</v>
      </c>
      <c r="BJ65" s="52">
        <f>DF_ZC2(Date!$E$3,BE65,BI65,"Taux actuariels","actual/actual")</f>
        <v>1.2153080555555196E-2</v>
      </c>
      <c r="BL65" s="46"/>
      <c r="BM65" s="46"/>
      <c r="BN65" s="46"/>
      <c r="BO65" s="47"/>
      <c r="BP65" s="47"/>
      <c r="BQ65" s="47"/>
      <c r="BR65" s="48"/>
      <c r="BS65" s="48"/>
      <c r="BT65" s="46"/>
      <c r="BU65" s="49"/>
      <c r="BV65" s="52">
        <f t="shared" si="12"/>
        <v>0</v>
      </c>
      <c r="BX65" s="50" t="s">
        <v>994</v>
      </c>
      <c r="BY65" s="51">
        <f>IFERROR(IF(RIGHT(BX65, 1) = "D", WORKDAY($B$3, INT(LEFT(BX65, LEN(BX65)-1))),
                     IF(RIGHT(BX65, 1) = "W",Business_Day($B$3 + 7 * INT(LEFT(BX65, LEN(BX65)-1)), "modified_following"),
                     IF(RIGHT(BX65, 1) = "M",Business_Day(EDATE($B$3,  INT(LEFT(BX65, LEN(BX65)-1))), "modified_following"),
                     IF(RIGHT(BX65, 1) = "Y",Business_Day(EDATE($B$3,  12 * INT(LEFT(BX65, LEN(BX65)-1))), "modified_following"),IF(RIGHT(BX65, 1) = "Q",Business_Day(EDATE($B$3,  3*INT(LEFT(BX65, LEN(BX65)-1))), "modified_following"),
                    Business_Day(EDATE($B$3,  12 * INT(LEFT(BX65, FIND("Y", BX65)-1)) + INT(RIGHT(BX65, LEN(BX65) - FIND("Y", BX65)))), "modified_following") ))))), "")</f>
        <v>46751</v>
      </c>
      <c r="BZ65" s="50" t="s">
        <v>2655</v>
      </c>
      <c r="CA65" s="50" t="s">
        <v>2656</v>
      </c>
      <c r="CB65" s="46">
        <f>_xll.BDH(BZ65,$B$4,$B$3,$B$3)</f>
        <v>1.2981</v>
      </c>
      <c r="CC65" s="46">
        <f>_xll.BDH(CA65,$B$4,$B$3,$B$3)</f>
        <v>0.86727399999999999</v>
      </c>
      <c r="CD65" s="52">
        <f>DF_ZC2(Date!$E$3,BY65,CC65,"Taux actuariels","actual/actual")</f>
        <v>1.3029656995542593E-2</v>
      </c>
      <c r="CF65" s="46"/>
      <c r="CG65" s="46"/>
      <c r="CH65" s="46"/>
      <c r="CI65" s="47"/>
      <c r="CJ65" s="47"/>
      <c r="CK65" s="47"/>
      <c r="CL65" s="48"/>
      <c r="CM65" s="48"/>
      <c r="CN65" s="46"/>
      <c r="CO65" s="49" t="s">
        <v>600</v>
      </c>
      <c r="CP65" s="52" t="s">
        <v>600</v>
      </c>
      <c r="CR65" s="50" t="s">
        <v>994</v>
      </c>
      <c r="CS65" s="51">
        <f>IFERROR(IF(RIGHT(CR65, 1) = "D", WORKDAY($B$3, INT(LEFT(CR65, LEN(CR65)-1))),
                     IF(RIGHT(CR65, 1) = "W",Business_Day($B$3 + 7 * INT(LEFT(CR65, LEN(CR65)-1)), "modified_following"),
                     IF(RIGHT(CR65, 1) = "M",Business_Day(EDATE($B$3,  INT(LEFT(CR65, LEN(CR65)-1))), "modified_following"),
                     IF(RIGHT(CR65, 1) = "Y",Business_Day(EDATE($B$3,  12 * INT(LEFT(CR65, LEN(CR65)-1))), "modified_following"),IF(RIGHT(CR65, 1) = "Q",Business_Day(EDATE($B$3,  3*INT(LEFT(CR65, LEN(CR65)-1))), "modified_following"),
                    Business_Day(EDATE($B$3,  12 * INT(LEFT(CR65, FIND("Y", CR65)-1)) + INT(RIGHT(CR65, LEN(CR65) - FIND("Y", CR65)))), "modified_following") ))))), "")</f>
        <v>46751</v>
      </c>
      <c r="CT65" s="50" t="s">
        <v>2657</v>
      </c>
      <c r="CU65" s="50" t="s">
        <v>2658</v>
      </c>
      <c r="CV65" s="46">
        <f>_xll.BDH(CT65,$B$4,$B$3,$B$3)</f>
        <v>1.4248499999999999</v>
      </c>
      <c r="CW65" s="46">
        <f>_xll.BDH(CU65,$B$4,$B$3,$B$3)</f>
        <v>0.85534100000000002</v>
      </c>
      <c r="CX65" s="52">
        <f>DF_ZC2(Date!$E$3,CS65,CW65,"Taux actuariels","actual/actual")</f>
        <v>1.4306395496628044E-2</v>
      </c>
      <c r="CZ65" s="58" t="e">
        <f ca="1"/>
        <v>#N/A</v>
      </c>
      <c r="DA65" t="e">
        <f ca="1"/>
        <v>#N/A</v>
      </c>
      <c r="DC65" s="58" t="e">
        <v>#N/A</v>
      </c>
      <c r="DD65" t="e">
        <v>#N/A</v>
      </c>
      <c r="DF65" s="58" t="e">
        <v>#N/A</v>
      </c>
      <c r="DG65" t="e">
        <v>#N/A</v>
      </c>
      <c r="DI65" s="58" t="e">
        <v>#N/A</v>
      </c>
      <c r="DJ65" t="e">
        <v>#N/A</v>
      </c>
      <c r="DN65" s="58" t="e">
        <f ca="1"/>
        <v>#N/A</v>
      </c>
      <c r="DO65" s="120" t="e">
        <f ca="1"/>
        <v>#N/A</v>
      </c>
      <c r="DQ65" s="58" t="e">
        <v>#N/A</v>
      </c>
      <c r="DR65" t="e">
        <v>#N/A</v>
      </c>
      <c r="DT65" s="58" t="e">
        <v>#N/A</v>
      </c>
      <c r="DU65" t="e">
        <v>#N/A</v>
      </c>
      <c r="DW65" s="58" t="e">
        <v>#N/A</v>
      </c>
      <c r="DX65" t="e">
        <v>#N/A</v>
      </c>
      <c r="DZ65" s="58" t="e">
        <f ca="1"/>
        <v>#N/A</v>
      </c>
      <c r="EA65" t="e">
        <f ca="1"/>
        <v>#N/A</v>
      </c>
      <c r="EC65" s="58" t="e">
        <v>#N/A</v>
      </c>
      <c r="ED65" t="e">
        <v>#N/A</v>
      </c>
      <c r="EV65" t="e">
        <v>#N/A</v>
      </c>
      <c r="EW65" t="e">
        <v>#N/A</v>
      </c>
      <c r="EY65" t="e">
        <f ca="1"/>
        <v>#N/A</v>
      </c>
      <c r="EZ65" t="e">
        <f ca="1"/>
        <v>#N/A</v>
      </c>
      <c r="FB65" t="e">
        <v>#N/A</v>
      </c>
      <c r="FC65" t="e">
        <v>#N/A</v>
      </c>
      <c r="FE65" t="e">
        <v>#N/A</v>
      </c>
      <c r="FF65" t="e">
        <v>#N/A</v>
      </c>
      <c r="FH65" t="e">
        <v>#N/A</v>
      </c>
      <c r="FI65" t="e">
        <v>#N/A</v>
      </c>
      <c r="FX65" t="e">
        <v>#N/A</v>
      </c>
      <c r="FY65" t="e">
        <v>#N/A</v>
      </c>
      <c r="GA65" t="e">
        <f ca="1"/>
        <v>#N/A</v>
      </c>
      <c r="GB65" t="e">
        <f ca="1"/>
        <v>#N/A</v>
      </c>
      <c r="GD65" t="e">
        <v>#N/A</v>
      </c>
      <c r="GE65" t="e">
        <v>#N/A</v>
      </c>
      <c r="GG65" t="e">
        <v>#N/A</v>
      </c>
      <c r="GH65" t="e">
        <v>#N/A</v>
      </c>
      <c r="GJ65" t="e">
        <v>#N/A</v>
      </c>
      <c r="GK65" t="e">
        <v>#N/A</v>
      </c>
      <c r="IB65" t="e">
        <v>#N/A</v>
      </c>
      <c r="IC65" t="e">
        <v>#N/A</v>
      </c>
    </row>
    <row r="66" spans="3:237" x14ac:dyDescent="0.25">
      <c r="C66" s="46"/>
      <c r="D66" s="46"/>
      <c r="E66" s="46"/>
      <c r="F66" s="47"/>
      <c r="G66" s="47"/>
      <c r="H66" s="47"/>
      <c r="I66" s="48"/>
      <c r="J66" s="48"/>
      <c r="K66" s="46"/>
      <c r="L66" s="49"/>
      <c r="N66" s="50" t="s">
        <v>1005</v>
      </c>
      <c r="O66" s="51">
        <f>IFERROR(IF(RIGHT(N66, 1) = "D", WORKDAY($B$3, INT(LEFT(N66, LEN(N66)-1))),
                     IF(RIGHT(N66, 1) = "W",Business_Day($B$3 + 7 * INT(LEFT(N66, LEN(N66)-1)), "modified_following"),
                     IF(RIGHT(N66, 1) = "M",Business_Day(EDATE($B$3,  INT(LEFT(N66, LEN(N66)-1))), "modified_following"),
                     IF(RIGHT(N66, 1) = "Y",Business_Day(EDATE($B$3,  12 * INT(LEFT(N66, LEN(N66)-1))), "modified_following"),IF(RIGHT(N66, 1) = "Q",Business_Day(EDATE($B$3,  3*INT(LEFT(N66, LEN(N66)-1))), "modified_following"),
                    Business_Day(EDATE($B$3,  12 * INT(LEFT(N66, FIND("Y", N66)-1)) + INT(RIGHT(N66, LEN(N66) - FIND("Y", N66)))), "modified_following") ))))), "")</f>
        <v>47116</v>
      </c>
      <c r="P66" s="50" t="s">
        <v>2659</v>
      </c>
      <c r="Q66" s="50" t="s">
        <v>2660</v>
      </c>
      <c r="R66" s="46">
        <f>_xll.BDH(P66,$B$4,$B$3,$B$3)</f>
        <v>1.09352</v>
      </c>
      <c r="S66" s="46">
        <f>_xll.BDH(Q66,$B$4,$B$3,$B$3)</f>
        <v>0.87759500000000001</v>
      </c>
      <c r="T66" s="52">
        <f>DF_ZC2(Date!$E$3,O66,S66,"Taux actuariels","actual/actual")</f>
        <v>1.0942755664264503E-2</v>
      </c>
      <c r="V66" s="46"/>
      <c r="W66" s="46"/>
      <c r="X66" s="46"/>
      <c r="Y66" s="47"/>
      <c r="Z66" s="47"/>
      <c r="AA66" s="47"/>
      <c r="AB66" s="48"/>
      <c r="AC66" s="48"/>
      <c r="AD66" s="46"/>
      <c r="AE66" s="49" t="s">
        <v>600</v>
      </c>
      <c r="AF66" s="47"/>
      <c r="AG66" s="52" t="s">
        <v>600</v>
      </c>
      <c r="AI66" s="50" t="s">
        <v>1005</v>
      </c>
      <c r="AJ66" s="51">
        <f>IFERROR(IF(RIGHT(AI66, 1) = "D", WORKDAY($B$3, INT(LEFT(AI66, LEN(AI66)-1))),
                     IF(RIGHT(AI66, 1) = "W",Business_Day($B$3 + 7 * INT(LEFT(AI66, LEN(AI66)-1)), "modified_following"),
                     IF(RIGHT(AI66, 1) = "M",Business_Day(EDATE($B$3,  INT(LEFT(AI66, LEN(AI66)-1))), "modified_following"),
                     IF(RIGHT(AI66, 1) = "Y",Business_Day(EDATE($B$3,  12 * INT(LEFT(AI66, LEN(AI66)-1))), "modified_following"),IF(RIGHT(AI66, 1) = "Q",Business_Day(EDATE($B$3,  3*INT(LEFT(AI66, LEN(AI66)-1))), "modified_following"),
                    Business_Day(EDATE($B$3,  12 * INT(LEFT(AI66, FIND("Y", AI66)-1)) + INT(RIGHT(AI66, LEN(AI66) - FIND("Y", AI66)))), "modified_following") ))))), "")</f>
        <v>47116</v>
      </c>
      <c r="AK66" s="50" t="s">
        <v>2661</v>
      </c>
      <c r="AL66" s="50" t="s">
        <v>2662</v>
      </c>
      <c r="AM66" s="46">
        <f>_xll.BDH(AK66,$B$4,$B$3,$B$3)</f>
        <v>1.1999599999999999</v>
      </c>
      <c r="AN66" s="46">
        <f>_xll.BDH(AL66,$B$4,$B$3,$B$3)</f>
        <v>0.86602199999999996</v>
      </c>
      <c r="AO66" s="52">
        <f>DF_ZC2(Date!$E$3,AJ66,AN66,"Taux actuariels","actual/actual")</f>
        <v>1.2061976376853023E-2</v>
      </c>
      <c r="AQ66" s="46"/>
      <c r="AR66" s="46"/>
      <c r="AS66" s="46"/>
      <c r="AT66" s="47"/>
      <c r="AU66" s="47"/>
      <c r="AV66" s="47"/>
      <c r="AW66" s="48"/>
      <c r="AX66" s="48"/>
      <c r="AY66" s="46"/>
      <c r="AZ66" s="49"/>
      <c r="BA66" s="49"/>
      <c r="BD66" s="50" t="s">
        <v>1005</v>
      </c>
      <c r="BE66" s="51">
        <f>IFERROR(IF(RIGHT(BD66, 1) = "D", WORKDAY($B$3, INT(LEFT(BD66, LEN(BD66)-1))),
                     IF(RIGHT(BD66, 1) = "W",Business_Day($B$3 + 7 * INT(LEFT(BD66, LEN(BD66)-1)), "modified_following"),
                     IF(RIGHT(BD66, 1) = "M",Business_Day(EDATE($B$3,  INT(LEFT(BD66, LEN(BD66)-1))), "modified_following"),
                     IF(RIGHT(BD66, 1) = "Y",Business_Day(EDATE($B$3,  12 * INT(LEFT(BD66, LEN(BD66)-1))), "modified_following"),IF(RIGHT(BD66, 1) = "Q",Business_Day(EDATE($B$3,  3*INT(LEFT(BD66, LEN(BD66)-1))), "modified_following"),
                    Business_Day(EDATE($B$3,  12 * INT(LEFT(BD66, FIND("Y", BD66)-1)) + INT(RIGHT(BD66, LEN(BD66) - FIND("Y", BD66)))), "modified_following") ))))), "")</f>
        <v>47116</v>
      </c>
      <c r="BF66" s="50" t="s">
        <v>2663</v>
      </c>
      <c r="BG66" s="50" t="s">
        <v>2664</v>
      </c>
      <c r="BH66" s="46">
        <f>_xll.BDH(BF66,$B$4,$B$3,$B$3)</f>
        <v>1.2615799999999999</v>
      </c>
      <c r="BI66" s="46">
        <f>_xll.BDH(BG66,$B$4,$B$3,$B$3)</f>
        <v>0.85965800000000003</v>
      </c>
      <c r="BJ66" s="52">
        <f>DF_ZC2(Date!$E$3,BE66,BI66,"Taux actuariels","actual/actual")</f>
        <v>1.2684362829670892E-2</v>
      </c>
      <c r="BL66" s="46"/>
      <c r="BM66" s="46"/>
      <c r="BN66" s="46"/>
      <c r="BO66" s="47"/>
      <c r="BP66" s="47"/>
      <c r="BQ66" s="47"/>
      <c r="BR66" s="48"/>
      <c r="BS66" s="48"/>
      <c r="BT66" s="46"/>
      <c r="BU66" s="49"/>
      <c r="BV66" s="52">
        <f t="shared" si="12"/>
        <v>0</v>
      </c>
      <c r="BX66" s="50" t="s">
        <v>1005</v>
      </c>
      <c r="BY66" s="51">
        <f>IFERROR(IF(RIGHT(BX66, 1) = "D", WORKDAY($B$3, INT(LEFT(BX66, LEN(BX66)-1))),
                     IF(RIGHT(BX66, 1) = "W",Business_Day($B$3 + 7 * INT(LEFT(BX66, LEN(BX66)-1)), "modified_following"),
                     IF(RIGHT(BX66, 1) = "M",Business_Day(EDATE($B$3,  INT(LEFT(BX66, LEN(BX66)-1))), "modified_following"),
                     IF(RIGHT(BX66, 1) = "Y",Business_Day(EDATE($B$3,  12 * INT(LEFT(BX66, LEN(BX66)-1))), "modified_following"),IF(RIGHT(BX66, 1) = "Q",Business_Day(EDATE($B$3,  3*INT(LEFT(BX66, LEN(BX66)-1))), "modified_following"),
                    Business_Day(EDATE($B$3,  12 * INT(LEFT(BX66, FIND("Y", BX66)-1)) + INT(RIGHT(BX66, LEN(BX66) - FIND("Y", BX66)))), "modified_following") ))))), "")</f>
        <v>47116</v>
      </c>
      <c r="BZ66" s="50" t="s">
        <v>2665</v>
      </c>
      <c r="CA66" s="50" t="s">
        <v>2666</v>
      </c>
      <c r="CB66" s="46">
        <f>_xll.BDH(BZ66,$B$4,$B$3,$B$3)</f>
        <v>1.34778</v>
      </c>
      <c r="CC66" s="46">
        <f>_xll.BDH(CA66,$B$4,$B$3,$B$3)</f>
        <v>0.85106700000000002</v>
      </c>
      <c r="CD66" s="52">
        <f>DF_ZC2(Date!$E$3,BY66,CC66,"Taux actuariels","actual/actual")</f>
        <v>1.353250902463965E-2</v>
      </c>
      <c r="CF66" s="46"/>
      <c r="CG66" s="46"/>
      <c r="CH66" s="46"/>
      <c r="CI66" s="47"/>
      <c r="CJ66" s="47"/>
      <c r="CK66" s="47"/>
      <c r="CL66" s="48"/>
      <c r="CM66" s="48"/>
      <c r="CN66" s="46"/>
      <c r="CO66" s="49" t="s">
        <v>600</v>
      </c>
      <c r="CP66" s="52" t="s">
        <v>600</v>
      </c>
      <c r="CR66" s="50" t="s">
        <v>1005</v>
      </c>
      <c r="CS66" s="51">
        <f>IFERROR(IF(RIGHT(CR66, 1) = "D", WORKDAY($B$3, INT(LEFT(CR66, LEN(CR66)-1))),
                     IF(RIGHT(CR66, 1) = "W",Business_Day($B$3 + 7 * INT(LEFT(CR66, LEN(CR66)-1)), "modified_following"),
                     IF(RIGHT(CR66, 1) = "M",Business_Day(EDATE($B$3,  INT(LEFT(CR66, LEN(CR66)-1))), "modified_following"),
                     IF(RIGHT(CR66, 1) = "Y",Business_Day(EDATE($B$3,  12 * INT(LEFT(CR66, LEN(CR66)-1))), "modified_following"),IF(RIGHT(CR66, 1) = "Q",Business_Day(EDATE($B$3,  3*INT(LEFT(CR66, LEN(CR66)-1))), "modified_following"),
                    Business_Day(EDATE($B$3,  12 * INT(LEFT(CR66, FIND("Y", CR66)-1)) + INT(RIGHT(CR66, LEN(CR66) - FIND("Y", CR66)))), "modified_following") ))))), "")</f>
        <v>47116</v>
      </c>
      <c r="CT66" s="50" t="s">
        <v>2667</v>
      </c>
      <c r="CU66" s="50" t="s">
        <v>2668</v>
      </c>
      <c r="CV66" s="46">
        <f>_xll.BDH(CT66,$B$4,$B$3,$B$3)</f>
        <v>1.46228</v>
      </c>
      <c r="CW66" s="46">
        <f>_xll.BDH(CU66,$B$4,$B$3,$B$3)</f>
        <v>0.83952899999999997</v>
      </c>
      <c r="CX66" s="52">
        <f>DF_ZC2(Date!$E$3,CS66,CW66,"Taux actuariels","actual/actual")</f>
        <v>1.4686307204251792E-2</v>
      </c>
      <c r="CZ66" s="58" t="e">
        <f ca="1"/>
        <v>#N/A</v>
      </c>
      <c r="DA66" t="e">
        <f ca="1"/>
        <v>#N/A</v>
      </c>
      <c r="DC66" s="58" t="e">
        <v>#N/A</v>
      </c>
      <c r="DD66" t="e">
        <v>#N/A</v>
      </c>
      <c r="DF66" s="58" t="e">
        <v>#N/A</v>
      </c>
      <c r="DG66" t="e">
        <v>#N/A</v>
      </c>
      <c r="DI66" s="58" t="e">
        <v>#N/A</v>
      </c>
      <c r="DJ66" t="e">
        <v>#N/A</v>
      </c>
      <c r="DN66" s="58" t="e">
        <f ca="1"/>
        <v>#N/A</v>
      </c>
      <c r="DO66" s="120" t="e">
        <f ca="1"/>
        <v>#N/A</v>
      </c>
      <c r="DQ66" s="58" t="e">
        <v>#N/A</v>
      </c>
      <c r="DR66" t="e">
        <v>#N/A</v>
      </c>
      <c r="DT66" s="58" t="e">
        <v>#N/A</v>
      </c>
      <c r="DU66" t="e">
        <v>#N/A</v>
      </c>
      <c r="DW66" s="58" t="e">
        <v>#N/A</v>
      </c>
      <c r="DX66" t="e">
        <v>#N/A</v>
      </c>
      <c r="DZ66" s="58" t="e">
        <f ca="1"/>
        <v>#N/A</v>
      </c>
      <c r="EA66" t="e">
        <f ca="1"/>
        <v>#N/A</v>
      </c>
      <c r="EC66" s="58" t="e">
        <v>#N/A</v>
      </c>
      <c r="ED66" t="e">
        <v>#N/A</v>
      </c>
      <c r="EV66" t="e">
        <v>#N/A</v>
      </c>
      <c r="EW66" t="e">
        <v>#N/A</v>
      </c>
      <c r="EY66" t="e">
        <f ca="1"/>
        <v>#N/A</v>
      </c>
      <c r="EZ66" t="e">
        <f ca="1"/>
        <v>#N/A</v>
      </c>
      <c r="FB66" t="e">
        <v>#N/A</v>
      </c>
      <c r="FC66" t="e">
        <v>#N/A</v>
      </c>
      <c r="FE66" t="e">
        <v>#N/A</v>
      </c>
      <c r="FF66" t="e">
        <v>#N/A</v>
      </c>
      <c r="FH66" t="e">
        <v>#N/A</v>
      </c>
      <c r="FI66" t="e">
        <v>#N/A</v>
      </c>
      <c r="FX66" t="e">
        <v>#N/A</v>
      </c>
      <c r="FY66" t="e">
        <v>#N/A</v>
      </c>
      <c r="GA66" t="e">
        <f ca="1"/>
        <v>#N/A</v>
      </c>
      <c r="GB66" t="e">
        <f ca="1"/>
        <v>#N/A</v>
      </c>
      <c r="GD66" t="e">
        <v>#N/A</v>
      </c>
      <c r="GE66" t="e">
        <v>#N/A</v>
      </c>
      <c r="GG66" t="e">
        <v>#N/A</v>
      </c>
      <c r="GH66" t="e">
        <v>#N/A</v>
      </c>
      <c r="GJ66" t="e">
        <v>#N/A</v>
      </c>
      <c r="GK66" t="e">
        <v>#N/A</v>
      </c>
      <c r="IB66" t="e">
        <v>#N/A</v>
      </c>
      <c r="IC66" t="e">
        <v>#N/A</v>
      </c>
    </row>
    <row r="67" spans="3:237" x14ac:dyDescent="0.25">
      <c r="C67" s="46"/>
      <c r="D67" s="46"/>
      <c r="E67" s="46"/>
      <c r="F67" s="47"/>
      <c r="G67" s="47"/>
      <c r="H67" s="47"/>
      <c r="I67" s="48"/>
      <c r="J67" s="48"/>
      <c r="K67" s="46"/>
      <c r="L67" s="49"/>
      <c r="N67" s="50" t="s">
        <v>1016</v>
      </c>
      <c r="O67" s="51">
        <f>IFERROR(IF(RIGHT(N67, 1) = "D", WORKDAY($B$3, INT(LEFT(N67, LEN(N67)-1))),
                     IF(RIGHT(N67, 1) = "W",Business_Day($B$3 + 7 * INT(LEFT(N67, LEN(N67)-1)), "modified_following"),
                     IF(RIGHT(N67, 1) = "M",Business_Day(EDATE($B$3,  INT(LEFT(N67, LEN(N67)-1))), "modified_following"),
                     IF(RIGHT(N67, 1) = "Y",Business_Day(EDATE($B$3,  12 * INT(LEFT(N67, LEN(N67)-1))), "modified_following"),IF(RIGHT(N67, 1) = "Q",Business_Day(EDATE($B$3,  3*INT(LEFT(N67, LEN(N67)-1))), "modified_following"),
                    Business_Day(EDATE($B$3,  12 * INT(LEFT(N67, FIND("Y", N67)-1)) + INT(RIGHT(N67, LEN(N67) - FIND("Y", N67)))), "modified_following") ))))), "")</f>
        <v>47483</v>
      </c>
      <c r="P67" s="50" t="s">
        <v>2669</v>
      </c>
      <c r="Q67" s="50" t="s">
        <v>2670</v>
      </c>
      <c r="R67" s="46">
        <f>_xll.BDH(P67,$B$4,$B$3,$B$3)</f>
        <v>1.13703</v>
      </c>
      <c r="S67" s="46">
        <f>_xll.BDH(Q67,$B$4,$B$3,$B$3)</f>
        <v>0.86320399999999997</v>
      </c>
      <c r="T67" s="52">
        <f>DF_ZC2(Date!$E$3,O67,S67,"Taux actuariels","actual/actual")</f>
        <v>1.1377576687844559E-2</v>
      </c>
      <c r="V67" s="46"/>
      <c r="W67" s="46"/>
      <c r="X67" s="46"/>
      <c r="Y67" s="47"/>
      <c r="Z67" s="47"/>
      <c r="AA67" s="47"/>
      <c r="AB67" s="48"/>
      <c r="AC67" s="48"/>
      <c r="AD67" s="46"/>
      <c r="AE67" s="49" t="s">
        <v>600</v>
      </c>
      <c r="AF67" s="47"/>
      <c r="AG67" s="52" t="s">
        <v>600</v>
      </c>
      <c r="AI67" s="50" t="s">
        <v>1016</v>
      </c>
      <c r="AJ67" s="51">
        <f>IFERROR(IF(RIGHT(AI67, 1) = "D", WORKDAY($B$3, INT(LEFT(AI67, LEN(AI67)-1))),
                     IF(RIGHT(AI67, 1) = "W",Business_Day($B$3 + 7 * INT(LEFT(AI67, LEN(AI67)-1)), "modified_following"),
                     IF(RIGHT(AI67, 1) = "M",Business_Day(EDATE($B$3,  INT(LEFT(AI67, LEN(AI67)-1))), "modified_following"),
                     IF(RIGHT(AI67, 1) = "Y",Business_Day(EDATE($B$3,  12 * INT(LEFT(AI67, LEN(AI67)-1))), "modified_following"),IF(RIGHT(AI67, 1) = "Q",Business_Day(EDATE($B$3,  3*INT(LEFT(AI67, LEN(AI67)-1))), "modified_following"),
                    Business_Day(EDATE($B$3,  12 * INT(LEFT(AI67, FIND("Y", AI67)-1)) + INT(RIGHT(AI67, LEN(AI67) - FIND("Y", AI67)))), "modified_following") ))))), "")</f>
        <v>47483</v>
      </c>
      <c r="AK67" s="50" t="s">
        <v>2671</v>
      </c>
      <c r="AL67" s="50" t="s">
        <v>2672</v>
      </c>
      <c r="AM67" s="46">
        <f>_xll.BDH(AK67,$B$4,$B$3,$B$3)</f>
        <v>1.24074</v>
      </c>
      <c r="AN67" s="46">
        <f>_xll.BDH(AL67,$B$4,$B$3,$B$3)</f>
        <v>0.85113700000000003</v>
      </c>
      <c r="AO67" s="52">
        <f>DF_ZC2(Date!$E$3,AJ67,AN67,"Taux actuariels","actual/actual")</f>
        <v>1.2473180021962849E-2</v>
      </c>
      <c r="AQ67" s="46"/>
      <c r="AR67" s="46"/>
      <c r="AS67" s="46"/>
      <c r="AT67" s="47"/>
      <c r="AU67" s="47"/>
      <c r="AV67" s="47"/>
      <c r="AW67" s="48"/>
      <c r="AX67" s="48"/>
      <c r="AY67" s="46"/>
      <c r="AZ67" s="49"/>
      <c r="BA67" s="49"/>
      <c r="BD67" s="50" t="s">
        <v>1016</v>
      </c>
      <c r="BE67" s="51">
        <f>IFERROR(IF(RIGHT(BD67, 1) = "D", WORKDAY($B$3, INT(LEFT(BD67, LEN(BD67)-1))),
                     IF(RIGHT(BD67, 1) = "W",Business_Day($B$3 + 7 * INT(LEFT(BD67, LEN(BD67)-1)), "modified_following"),
                     IF(RIGHT(BD67, 1) = "M",Business_Day(EDATE($B$3,  INT(LEFT(BD67, LEN(BD67)-1))), "modified_following"),
                     IF(RIGHT(BD67, 1) = "Y",Business_Day(EDATE($B$3,  12 * INT(LEFT(BD67, LEN(BD67)-1))), "modified_following"),IF(RIGHT(BD67, 1) = "Q",Business_Day(EDATE($B$3,  3*INT(LEFT(BD67, LEN(BD67)-1))), "modified_following"),
                    Business_Day(EDATE($B$3,  12 * INT(LEFT(BD67, FIND("Y", BD67)-1)) + INT(RIGHT(BD67, LEN(BD67) - FIND("Y", BD67)))), "modified_following") ))))), "")</f>
        <v>47483</v>
      </c>
      <c r="BF67" s="50" t="s">
        <v>2673</v>
      </c>
      <c r="BG67" s="50" t="s">
        <v>2674</v>
      </c>
      <c r="BH67" s="46">
        <f>_xll.BDH(BF67,$B$4,$B$3,$B$3)</f>
        <v>1.2994600000000001</v>
      </c>
      <c r="BI67" s="46">
        <f>_xll.BDH(BG67,$B$4,$B$3,$B$3)</f>
        <v>0.84467899999999996</v>
      </c>
      <c r="BJ67" s="52">
        <f>DF_ZC2(Date!$E$3,BE67,BI67,"Taux actuariels","actual/actual")</f>
        <v>1.3066416389852398E-2</v>
      </c>
      <c r="BL67" s="46"/>
      <c r="BM67" s="46"/>
      <c r="BN67" s="46"/>
      <c r="BO67" s="47"/>
      <c r="BP67" s="47"/>
      <c r="BQ67" s="47"/>
      <c r="BR67" s="48"/>
      <c r="BS67" s="48"/>
      <c r="BT67" s="46"/>
      <c r="BU67" s="49"/>
      <c r="BV67" s="52">
        <f t="shared" si="12"/>
        <v>0</v>
      </c>
      <c r="BX67" s="50" t="s">
        <v>1016</v>
      </c>
      <c r="BY67" s="51">
        <f>IFERROR(IF(RIGHT(BX67, 1) = "D", WORKDAY($B$3, INT(LEFT(BX67, LEN(BX67)-1))),
                     IF(RIGHT(BX67, 1) = "W",Business_Day($B$3 + 7 * INT(LEFT(BX67, LEN(BX67)-1)), "modified_following"),
                     IF(RIGHT(BX67, 1) = "M",Business_Day(EDATE($B$3,  INT(LEFT(BX67, LEN(BX67)-1))), "modified_following"),
                     IF(RIGHT(BX67, 1) = "Y",Business_Day(EDATE($B$3,  12 * INT(LEFT(BX67, LEN(BX67)-1))), "modified_following"),IF(RIGHT(BX67, 1) = "Q",Business_Day(EDATE($B$3,  3*INT(LEFT(BX67, LEN(BX67)-1))), "modified_following"),
                    Business_Day(EDATE($B$3,  12 * INT(LEFT(BX67, FIND("Y", BX67)-1)) + INT(RIGHT(BX67, LEN(BX67) - FIND("Y", BX67)))), "modified_following") ))))), "")</f>
        <v>47483</v>
      </c>
      <c r="BZ67" s="50" t="s">
        <v>2675</v>
      </c>
      <c r="CA67" s="50" t="s">
        <v>2676</v>
      </c>
      <c r="CB67" s="46">
        <f>_xll.BDH(BZ67,$B$4,$B$3,$B$3)</f>
        <v>1.37981</v>
      </c>
      <c r="CC67" s="46">
        <f>_xll.BDH(CA67,$B$4,$B$3,$B$3)</f>
        <v>0.83618099999999995</v>
      </c>
      <c r="CD67" s="52">
        <f>DF_ZC2(Date!$E$3,BY67,CC67,"Taux actuariels","actual/actual")</f>
        <v>1.3854534496345439E-2</v>
      </c>
      <c r="CF67" s="46"/>
      <c r="CG67" s="46"/>
      <c r="CH67" s="46"/>
      <c r="CI67" s="47"/>
      <c r="CJ67" s="47"/>
      <c r="CK67" s="47"/>
      <c r="CL67" s="48"/>
      <c r="CM67" s="48"/>
      <c r="CN67" s="46"/>
      <c r="CO67" s="49" t="s">
        <v>600</v>
      </c>
      <c r="CP67" s="52" t="s">
        <v>600</v>
      </c>
      <c r="CR67" s="50" t="s">
        <v>1016</v>
      </c>
      <c r="CS67" s="51">
        <f>IFERROR(IF(RIGHT(CR67, 1) = "D", WORKDAY($B$3, INT(LEFT(CR67, LEN(CR67)-1))),
                     IF(RIGHT(CR67, 1) = "W",Business_Day($B$3 + 7 * INT(LEFT(CR67, LEN(CR67)-1)), "modified_following"),
                     IF(RIGHT(CR67, 1) = "M",Business_Day(EDATE($B$3,  INT(LEFT(CR67, LEN(CR67)-1))), "modified_following"),
                     IF(RIGHT(CR67, 1) = "Y",Business_Day(EDATE($B$3,  12 * INT(LEFT(CR67, LEN(CR67)-1))), "modified_following"),IF(RIGHT(CR67, 1) = "Q",Business_Day(EDATE($B$3,  3*INT(LEFT(CR67, LEN(CR67)-1))), "modified_following"),
                    Business_Day(EDATE($B$3,  12 * INT(LEFT(CR67, FIND("Y", CR67)-1)) + INT(RIGHT(CR67, LEN(CR67) - FIND("Y", CR67)))), "modified_following") ))))), "")</f>
        <v>47483</v>
      </c>
      <c r="CT67" s="50" t="s">
        <v>2677</v>
      </c>
      <c r="CU67" s="50" t="s">
        <v>2678</v>
      </c>
      <c r="CV67" s="46">
        <f>_xll.BDH(CT67,$B$4,$B$3,$B$3)</f>
        <v>1.4891300000000001</v>
      </c>
      <c r="CW67" s="46">
        <f>_xll.BDH(CU67,$B$4,$B$3,$B$3)</f>
        <v>0.82445500000000005</v>
      </c>
      <c r="CX67" s="52">
        <f>DF_ZC2(Date!$E$3,CS67,CW67,"Taux actuariels","actual/actual")</f>
        <v>1.4956301605157263E-2</v>
      </c>
      <c r="CZ67" s="58" t="e">
        <f ca="1"/>
        <v>#N/A</v>
      </c>
      <c r="DA67" t="e">
        <f ca="1"/>
        <v>#N/A</v>
      </c>
      <c r="DC67" s="58" t="e">
        <v>#N/A</v>
      </c>
      <c r="DD67" t="e">
        <v>#N/A</v>
      </c>
      <c r="DF67" s="58" t="e">
        <v>#N/A</v>
      </c>
      <c r="DG67" t="e">
        <v>#N/A</v>
      </c>
      <c r="DI67" s="58" t="e">
        <v>#N/A</v>
      </c>
      <c r="DJ67" t="e">
        <v>#N/A</v>
      </c>
      <c r="DN67" s="58" t="e">
        <f ca="1"/>
        <v>#N/A</v>
      </c>
      <c r="DO67" s="120" t="e">
        <f ca="1"/>
        <v>#N/A</v>
      </c>
      <c r="DQ67" s="58" t="e">
        <v>#N/A</v>
      </c>
      <c r="DR67" t="e">
        <v>#N/A</v>
      </c>
      <c r="DT67" s="58" t="e">
        <v>#N/A</v>
      </c>
      <c r="DU67" t="e">
        <v>#N/A</v>
      </c>
      <c r="DW67" s="58" t="e">
        <v>#N/A</v>
      </c>
      <c r="DX67" t="e">
        <v>#N/A</v>
      </c>
      <c r="DZ67" s="58" t="e">
        <f ca="1"/>
        <v>#N/A</v>
      </c>
      <c r="EA67" t="e">
        <f ca="1"/>
        <v>#N/A</v>
      </c>
      <c r="EC67" s="58" t="e">
        <v>#N/A</v>
      </c>
      <c r="ED67" t="e">
        <v>#N/A</v>
      </c>
      <c r="EV67" t="e">
        <v>#N/A</v>
      </c>
      <c r="EW67" t="e">
        <v>#N/A</v>
      </c>
      <c r="EY67" t="e">
        <f ca="1"/>
        <v>#N/A</v>
      </c>
      <c r="EZ67" t="e">
        <f ca="1"/>
        <v>#N/A</v>
      </c>
      <c r="FB67" t="e">
        <v>#N/A</v>
      </c>
      <c r="FC67" t="e">
        <v>#N/A</v>
      </c>
      <c r="FE67" t="e">
        <v>#N/A</v>
      </c>
      <c r="FF67" t="e">
        <v>#N/A</v>
      </c>
      <c r="FH67" t="e">
        <v>#N/A</v>
      </c>
      <c r="FI67" t="e">
        <v>#N/A</v>
      </c>
      <c r="FX67" t="e">
        <v>#N/A</v>
      </c>
      <c r="FY67" t="e">
        <v>#N/A</v>
      </c>
      <c r="GA67" t="e">
        <f ca="1"/>
        <v>#N/A</v>
      </c>
      <c r="GB67" t="e">
        <f ca="1"/>
        <v>#N/A</v>
      </c>
      <c r="GD67" t="e">
        <v>#N/A</v>
      </c>
      <c r="GE67" t="e">
        <v>#N/A</v>
      </c>
      <c r="GG67" t="e">
        <v>#N/A</v>
      </c>
      <c r="GH67" t="e">
        <v>#N/A</v>
      </c>
      <c r="GJ67" t="e">
        <v>#N/A</v>
      </c>
      <c r="GK67" t="e">
        <v>#N/A</v>
      </c>
      <c r="IB67" t="e">
        <v>#N/A</v>
      </c>
      <c r="IC67" t="e">
        <v>#N/A</v>
      </c>
    </row>
    <row r="68" spans="3:237" x14ac:dyDescent="0.25">
      <c r="C68" s="46"/>
      <c r="D68" s="46"/>
      <c r="E68" s="46"/>
      <c r="F68" s="47"/>
      <c r="G68" s="47"/>
      <c r="H68" s="47"/>
      <c r="I68" s="48"/>
      <c r="J68" s="48"/>
      <c r="K68" s="46"/>
      <c r="L68" s="49"/>
      <c r="N68" s="50" t="s">
        <v>1027</v>
      </c>
      <c r="O68" s="51">
        <f>IFERROR(IF(RIGHT(N68, 1) = "D", WORKDAY($B$3, INT(LEFT(N68, LEN(N68)-1))),
                     IF(RIGHT(N68, 1) = "W",Business_Day($B$3 + 7 * INT(LEFT(N68, LEN(N68)-1)), "modified_following"),
                     IF(RIGHT(N68, 1) = "M",Business_Day(EDATE($B$3,  INT(LEFT(N68, LEN(N68)-1))), "modified_following"),
                     IF(RIGHT(N68, 1) = "Y",Business_Day(EDATE($B$3,  12 * INT(LEFT(N68, LEN(N68)-1))), "modified_following"),IF(RIGHT(N68, 1) = "Q",Business_Day(EDATE($B$3,  3*INT(LEFT(N68, LEN(N68)-1))), "modified_following"),
                    Business_Day(EDATE($B$3,  12 * INT(LEFT(N68, FIND("Y", N68)-1)) + INT(RIGHT(N68, LEN(N68) - FIND("Y", N68)))), "modified_following") ))))), "")</f>
        <v>47847</v>
      </c>
      <c r="P68" s="50" t="s">
        <v>2679</v>
      </c>
      <c r="Q68" s="50" t="s">
        <v>2680</v>
      </c>
      <c r="R68" s="46">
        <f>_xll.BDH(P68,$B$4,$B$3,$B$3)</f>
        <v>1.17896</v>
      </c>
      <c r="S68" s="46">
        <f>_xll.BDH(Q68,$B$4,$B$3,$B$3)</f>
        <v>0.84858500000000003</v>
      </c>
      <c r="T68" s="52">
        <f>DF_ZC2(Date!$E$3,O68,S68,"Taux actuariels","actual/actual")</f>
        <v>1.1796551058472993E-2</v>
      </c>
      <c r="V68" s="46"/>
      <c r="W68" s="46"/>
      <c r="X68" s="46"/>
      <c r="Y68" s="47"/>
      <c r="Z68" s="47"/>
      <c r="AA68" s="47"/>
      <c r="AB68" s="48"/>
      <c r="AC68" s="48"/>
      <c r="AD68" s="46"/>
      <c r="AE68" s="49" t="s">
        <v>600</v>
      </c>
      <c r="AF68" s="47"/>
      <c r="AG68" s="52" t="s">
        <v>600</v>
      </c>
      <c r="AI68" s="50" t="s">
        <v>1027</v>
      </c>
      <c r="AJ68" s="51">
        <f>IFERROR(IF(RIGHT(AI68, 1) = "D", WORKDAY($B$3, INT(LEFT(AI68, LEN(AI68)-1))),
                     IF(RIGHT(AI68, 1) = "W",Business_Day($B$3 + 7 * INT(LEFT(AI68, LEN(AI68)-1)), "modified_following"),
                     IF(RIGHT(AI68, 1) = "M",Business_Day(EDATE($B$3,  INT(LEFT(AI68, LEN(AI68)-1))), "modified_following"),
                     IF(RIGHT(AI68, 1) = "Y",Business_Day(EDATE($B$3,  12 * INT(LEFT(AI68, LEN(AI68)-1))), "modified_following"),IF(RIGHT(AI68, 1) = "Q",Business_Day(EDATE($B$3,  3*INT(LEFT(AI68, LEN(AI68)-1))), "modified_following"),
                    Business_Day(EDATE($B$3,  12 * INT(LEFT(AI68, FIND("Y", AI68)-1)) + INT(RIGHT(AI68, LEN(AI68) - FIND("Y", AI68)))), "modified_following") ))))), "")</f>
        <v>47847</v>
      </c>
      <c r="AK68" s="50" t="s">
        <v>2681</v>
      </c>
      <c r="AL68" s="50" t="s">
        <v>2682</v>
      </c>
      <c r="AM68" s="46">
        <f>_xll.BDH(AK68,$B$4,$B$3,$B$3)</f>
        <v>1.27993</v>
      </c>
      <c r="AN68" s="46">
        <f>_xll.BDH(AL68,$B$4,$B$3,$B$3)</f>
        <v>0.83609800000000001</v>
      </c>
      <c r="AO68" s="52">
        <f>DF_ZC2(Date!$E$3,AJ68,AN68,"Taux actuariels","actual/actual")</f>
        <v>1.2868498385818272E-2</v>
      </c>
      <c r="AQ68" s="46"/>
      <c r="AR68" s="46"/>
      <c r="AS68" s="46"/>
      <c r="AT68" s="47"/>
      <c r="AU68" s="47"/>
      <c r="AV68" s="47"/>
      <c r="AW68" s="48"/>
      <c r="AX68" s="48"/>
      <c r="AY68" s="46"/>
      <c r="AZ68" s="49"/>
      <c r="BA68" s="49"/>
      <c r="BD68" s="50" t="s">
        <v>1027</v>
      </c>
      <c r="BE68" s="51">
        <f>IFERROR(IF(RIGHT(BD68, 1) = "D", WORKDAY($B$3, INT(LEFT(BD68, LEN(BD68)-1))),
                     IF(RIGHT(BD68, 1) = "W",Business_Day($B$3 + 7 * INT(LEFT(BD68, LEN(BD68)-1)), "modified_following"),
                     IF(RIGHT(BD68, 1) = "M",Business_Day(EDATE($B$3,  INT(LEFT(BD68, LEN(BD68)-1))), "modified_following"),
                     IF(RIGHT(BD68, 1) = "Y",Business_Day(EDATE($B$3,  12 * INT(LEFT(BD68, LEN(BD68)-1))), "modified_following"),IF(RIGHT(BD68, 1) = "Q",Business_Day(EDATE($B$3,  3*INT(LEFT(BD68, LEN(BD68)-1))), "modified_following"),
                    Business_Day(EDATE($B$3,  12 * INT(LEFT(BD68, FIND("Y", BD68)-1)) + INT(RIGHT(BD68, LEN(BD68) - FIND("Y", BD68)))), "modified_following") ))))), "")</f>
        <v>47847</v>
      </c>
      <c r="BF68" s="50" t="s">
        <v>2683</v>
      </c>
      <c r="BG68" s="50" t="s">
        <v>2684</v>
      </c>
      <c r="BH68" s="46">
        <f>_xll.BDH(BF68,$B$4,$B$3,$B$3)</f>
        <v>1.3358300000000001</v>
      </c>
      <c r="BI68" s="46">
        <f>_xll.BDH(BG68,$B$4,$B$3,$B$3)</f>
        <v>0.82959899999999998</v>
      </c>
      <c r="BJ68" s="52">
        <f>DF_ZC2(Date!$E$3,BE68,BI68,"Taux actuariels","actual/actual")</f>
        <v>1.3433213310828362E-2</v>
      </c>
      <c r="BL68" s="46"/>
      <c r="BM68" s="46"/>
      <c r="BN68" s="46"/>
      <c r="BO68" s="47"/>
      <c r="BP68" s="47"/>
      <c r="BQ68" s="47"/>
      <c r="BR68" s="48"/>
      <c r="BS68" s="48"/>
      <c r="BT68" s="46"/>
      <c r="BU68" s="49"/>
      <c r="BV68" s="52">
        <f t="shared" si="12"/>
        <v>0</v>
      </c>
      <c r="BX68" s="50" t="s">
        <v>1027</v>
      </c>
      <c r="BY68" s="51">
        <f>IFERROR(IF(RIGHT(BX68, 1) = "D", WORKDAY($B$3, INT(LEFT(BX68, LEN(BX68)-1))),
                     IF(RIGHT(BX68, 1) = "W",Business_Day($B$3 + 7 * INT(LEFT(BX68, LEN(BX68)-1)), "modified_following"),
                     IF(RIGHT(BX68, 1) = "M",Business_Day(EDATE($B$3,  INT(LEFT(BX68, LEN(BX68)-1))), "modified_following"),
                     IF(RIGHT(BX68, 1) = "Y",Business_Day(EDATE($B$3,  12 * INT(LEFT(BX68, LEN(BX68)-1))), "modified_following"),IF(RIGHT(BX68, 1) = "Q",Business_Day(EDATE($B$3,  3*INT(LEFT(BX68, LEN(BX68)-1))), "modified_following"),
                    Business_Day(EDATE($B$3,  12 * INT(LEFT(BX68, FIND("Y", BX68)-1)) + INT(RIGHT(BX68, LEN(BX68) - FIND("Y", BX68)))), "modified_following") ))))), "")</f>
        <v>47847</v>
      </c>
      <c r="BZ68" s="50" t="s">
        <v>2685</v>
      </c>
      <c r="CA68" s="50" t="s">
        <v>2686</v>
      </c>
      <c r="CB68" s="46">
        <f>_xll.BDH(BZ68,$B$4,$B$3,$B$3)</f>
        <v>1.4105099999999999</v>
      </c>
      <c r="CC68" s="46">
        <f>_xll.BDH(CA68,$B$4,$B$3,$B$3)</f>
        <v>0.82127799999999995</v>
      </c>
      <c r="CD68" s="52">
        <f>DF_ZC2(Date!$E$3,BY68,CC68,"Taux actuariels","actual/actual")</f>
        <v>1.4163205827984138E-2</v>
      </c>
      <c r="CF68" s="46"/>
      <c r="CG68" s="46"/>
      <c r="CH68" s="46"/>
      <c r="CI68" s="47"/>
      <c r="CJ68" s="47"/>
      <c r="CK68" s="47"/>
      <c r="CL68" s="48"/>
      <c r="CM68" s="48"/>
      <c r="CN68" s="46"/>
      <c r="CO68" s="49" t="s">
        <v>600</v>
      </c>
      <c r="CP68" s="52" t="s">
        <v>600</v>
      </c>
      <c r="CR68" s="50" t="s">
        <v>1027</v>
      </c>
      <c r="CS68" s="51">
        <f>IFERROR(IF(RIGHT(CR68, 1) = "D", WORKDAY($B$3, INT(LEFT(CR68, LEN(CR68)-1))),
                     IF(RIGHT(CR68, 1) = "W",Business_Day($B$3 + 7 * INT(LEFT(CR68, LEN(CR68)-1)), "modified_following"),
                     IF(RIGHT(CR68, 1) = "M",Business_Day(EDATE($B$3,  INT(LEFT(CR68, LEN(CR68)-1))), "modified_following"),
                     IF(RIGHT(CR68, 1) = "Y",Business_Day(EDATE($B$3,  12 * INT(LEFT(CR68, LEN(CR68)-1))), "modified_following"),IF(RIGHT(CR68, 1) = "Q",Business_Day(EDATE($B$3,  3*INT(LEFT(CR68, LEN(CR68)-1))), "modified_following"),
                    Business_Day(EDATE($B$3,  12 * INT(LEFT(CR68, FIND("Y", CR68)-1)) + INT(RIGHT(CR68, LEN(CR68) - FIND("Y", CR68)))), "modified_following") ))))), "")</f>
        <v>47847</v>
      </c>
      <c r="CT68" s="50" t="s">
        <v>2687</v>
      </c>
      <c r="CU68" s="50" t="s">
        <v>2688</v>
      </c>
      <c r="CV68" s="46">
        <f>_xll.BDH(CT68,$B$4,$B$3,$B$3)</f>
        <v>1.5148000000000001</v>
      </c>
      <c r="CW68" s="46">
        <f>_xll.BDH(CU68,$B$4,$B$3,$B$3)</f>
        <v>0.80945299999999998</v>
      </c>
      <c r="CX68" s="52">
        <f>DF_ZC2(Date!$E$3,CS68,CW68,"Taux actuariels","actual/actual")</f>
        <v>1.5214348524144272E-2</v>
      </c>
      <c r="CZ68" s="58" t="e">
        <f ca="1"/>
        <v>#N/A</v>
      </c>
      <c r="DA68" t="e">
        <f ca="1"/>
        <v>#N/A</v>
      </c>
      <c r="DC68" s="58" t="e">
        <v>#N/A</v>
      </c>
      <c r="DD68" t="e">
        <v>#N/A</v>
      </c>
      <c r="DF68" s="58" t="e">
        <v>#N/A</v>
      </c>
      <c r="DG68" t="e">
        <v>#N/A</v>
      </c>
      <c r="DI68" s="58" t="e">
        <v>#N/A</v>
      </c>
      <c r="DJ68" t="e">
        <v>#N/A</v>
      </c>
      <c r="DN68" s="58" t="e">
        <f ca="1"/>
        <v>#N/A</v>
      </c>
      <c r="DO68" s="120" t="e">
        <f ca="1"/>
        <v>#N/A</v>
      </c>
      <c r="DQ68" s="58" t="e">
        <v>#N/A</v>
      </c>
      <c r="DR68" t="e">
        <v>#N/A</v>
      </c>
      <c r="DT68" s="58" t="e">
        <v>#N/A</v>
      </c>
      <c r="DU68" t="e">
        <v>#N/A</v>
      </c>
      <c r="DW68" s="58" t="e">
        <v>#N/A</v>
      </c>
      <c r="DX68" t="e">
        <v>#N/A</v>
      </c>
      <c r="DZ68" s="58" t="e">
        <f ca="1"/>
        <v>#N/A</v>
      </c>
      <c r="EA68" t="e">
        <f ca="1"/>
        <v>#N/A</v>
      </c>
      <c r="EC68" s="58" t="e">
        <v>#N/A</v>
      </c>
      <c r="ED68" t="e">
        <v>#N/A</v>
      </c>
      <c r="EV68" t="e">
        <v>#N/A</v>
      </c>
      <c r="EW68" t="e">
        <v>#N/A</v>
      </c>
      <c r="EY68" t="e">
        <f ca="1"/>
        <v>#N/A</v>
      </c>
      <c r="EZ68" t="e">
        <f ca="1"/>
        <v>#N/A</v>
      </c>
      <c r="FB68" t="e">
        <v>#N/A</v>
      </c>
      <c r="FC68" t="e">
        <v>#N/A</v>
      </c>
      <c r="FE68" t="e">
        <v>#N/A</v>
      </c>
      <c r="FF68" t="e">
        <v>#N/A</v>
      </c>
      <c r="FH68" t="e">
        <v>#N/A</v>
      </c>
      <c r="FI68" t="e">
        <v>#N/A</v>
      </c>
      <c r="FX68" t="e">
        <v>#N/A</v>
      </c>
      <c r="FY68" t="e">
        <v>#N/A</v>
      </c>
      <c r="GA68" t="e">
        <f ca="1"/>
        <v>#N/A</v>
      </c>
      <c r="GB68" t="e">
        <f ca="1"/>
        <v>#N/A</v>
      </c>
      <c r="GD68" t="e">
        <v>#N/A</v>
      </c>
      <c r="GE68" t="e">
        <v>#N/A</v>
      </c>
      <c r="GG68" t="e">
        <v>#N/A</v>
      </c>
      <c r="GH68" t="e">
        <v>#N/A</v>
      </c>
      <c r="GJ68" t="e">
        <v>#N/A</v>
      </c>
      <c r="GK68" t="e">
        <v>#N/A</v>
      </c>
      <c r="IB68" t="e">
        <v>#N/A</v>
      </c>
      <c r="IC68" t="e">
        <v>#N/A</v>
      </c>
    </row>
    <row r="69" spans="3:237" x14ac:dyDescent="0.25">
      <c r="C69" s="46"/>
      <c r="D69" s="46"/>
      <c r="E69" s="46"/>
      <c r="F69" s="47"/>
      <c r="G69" s="47"/>
      <c r="H69" s="47"/>
      <c r="I69" s="48"/>
      <c r="J69" s="48"/>
      <c r="K69" s="46"/>
      <c r="L69" s="49"/>
      <c r="N69" s="50" t="s">
        <v>1038</v>
      </c>
      <c r="O69" s="51">
        <f>IFERROR(IF(RIGHT(N69, 1) = "D", WORKDAY($B$3, INT(LEFT(N69, LEN(N69)-1))),
                     IF(RIGHT(N69, 1) = "W",Business_Day($B$3 + 7 * INT(LEFT(N69, LEN(N69)-1)), "modified_following"),
                     IF(RIGHT(N69, 1) = "M",Business_Day(EDATE($B$3,  INT(LEFT(N69, LEN(N69)-1))), "modified_following"),
                     IF(RIGHT(N69, 1) = "Y",Business_Day(EDATE($B$3,  12 * INT(LEFT(N69, LEN(N69)-1))), "modified_following"),IF(RIGHT(N69, 1) = "Q",Business_Day(EDATE($B$3,  3*INT(LEFT(N69, LEN(N69)-1))), "modified_following"),
                    Business_Day(EDATE($B$3,  12 * INT(LEFT(N69, FIND("Y", N69)-1)) + INT(RIGHT(N69, LEN(N69) - FIND("Y", N69)))), "modified_following") ))))), "")</f>
        <v>48212</v>
      </c>
      <c r="P69" s="50" t="s">
        <v>2689</v>
      </c>
      <c r="Q69" s="50" t="s">
        <v>2690</v>
      </c>
      <c r="R69" s="46">
        <f>_xll.BDH(P69,$B$4,$B$3,$B$3)</f>
        <v>1.21976</v>
      </c>
      <c r="S69" s="46">
        <f>_xll.BDH(Q69,$B$4,$B$3,$B$3)</f>
        <v>0.83363699999999996</v>
      </c>
      <c r="T69" s="52">
        <f>DF_ZC2(Date!$E$3,O69,S69,"Taux actuariels","actual/actual")</f>
        <v>1.220436649255241E-2</v>
      </c>
      <c r="V69" s="46"/>
      <c r="W69" s="46"/>
      <c r="X69" s="46"/>
      <c r="Y69" s="47"/>
      <c r="Z69" s="47"/>
      <c r="AA69" s="47"/>
      <c r="AB69" s="48"/>
      <c r="AC69" s="48"/>
      <c r="AD69" s="46"/>
      <c r="AE69" s="49" t="s">
        <v>600</v>
      </c>
      <c r="AF69" s="47"/>
      <c r="AG69" s="52" t="s">
        <v>600</v>
      </c>
      <c r="AI69" s="50" t="s">
        <v>1038</v>
      </c>
      <c r="AJ69" s="51">
        <f>IFERROR(IF(RIGHT(AI69, 1) = "D", WORKDAY($B$3, INT(LEFT(AI69, LEN(AI69)-1))),
                     IF(RIGHT(AI69, 1) = "W",Business_Day($B$3 + 7 * INT(LEFT(AI69, LEN(AI69)-1)), "modified_following"),
                     IF(RIGHT(AI69, 1) = "M",Business_Day(EDATE($B$3,  INT(LEFT(AI69, LEN(AI69)-1))), "modified_following"),
                     IF(RIGHT(AI69, 1) = "Y",Business_Day(EDATE($B$3,  12 * INT(LEFT(AI69, LEN(AI69)-1))), "modified_following"),IF(RIGHT(AI69, 1) = "Q",Business_Day(EDATE($B$3,  3*INT(LEFT(AI69, LEN(AI69)-1))), "modified_following"),
                    Business_Day(EDATE($B$3,  12 * INT(LEFT(AI69, FIND("Y", AI69)-1)) + INT(RIGHT(AI69, LEN(AI69) - FIND("Y", AI69)))), "modified_following") ))))), "")</f>
        <v>48212</v>
      </c>
      <c r="AK69" s="50" t="s">
        <v>2691</v>
      </c>
      <c r="AL69" s="50" t="s">
        <v>2692</v>
      </c>
      <c r="AM69" s="46">
        <f>_xll.BDH(AK69,$B$4,$B$3,$B$3)</f>
        <v>1.3179799999999999</v>
      </c>
      <c r="AN69" s="46">
        <f>_xll.BDH(AL69,$B$4,$B$3,$B$3)</f>
        <v>0.820797</v>
      </c>
      <c r="AO69" s="52">
        <f>DF_ZC2(Date!$E$3,AJ69,AN69,"Taux actuariels","actual/actual")</f>
        <v>1.3252354711237535E-2</v>
      </c>
      <c r="AQ69" s="46"/>
      <c r="AR69" s="46"/>
      <c r="AS69" s="46"/>
      <c r="AT69" s="47"/>
      <c r="AU69" s="47"/>
      <c r="AV69" s="47"/>
      <c r="AW69" s="48"/>
      <c r="AX69" s="48"/>
      <c r="AY69" s="46"/>
      <c r="AZ69" s="49"/>
      <c r="BA69" s="49"/>
      <c r="BD69" s="50" t="s">
        <v>1038</v>
      </c>
      <c r="BE69" s="51">
        <f>IFERROR(IF(RIGHT(BD69, 1) = "D", WORKDAY($B$3, INT(LEFT(BD69, LEN(BD69)-1))),
                     IF(RIGHT(BD69, 1) = "W",Business_Day($B$3 + 7 * INT(LEFT(BD69, LEN(BD69)-1)), "modified_following"),
                     IF(RIGHT(BD69, 1) = "M",Business_Day(EDATE($B$3,  INT(LEFT(BD69, LEN(BD69)-1))), "modified_following"),
                     IF(RIGHT(BD69, 1) = "Y",Business_Day(EDATE($B$3,  12 * INT(LEFT(BD69, LEN(BD69)-1))), "modified_following"),IF(RIGHT(BD69, 1) = "Q",Business_Day(EDATE($B$3,  3*INT(LEFT(BD69, LEN(BD69)-1))), "modified_following"),
                    Business_Day(EDATE($B$3,  12 * INT(LEFT(BD69, FIND("Y", BD69)-1)) + INT(RIGHT(BD69, LEN(BD69) - FIND("Y", BD69)))), "modified_following") ))))), "")</f>
        <v>48212</v>
      </c>
      <c r="BF69" s="50" t="s">
        <v>2693</v>
      </c>
      <c r="BG69" s="50" t="s">
        <v>2694</v>
      </c>
      <c r="BH69" s="46">
        <f>_xll.BDH(BF69,$B$4,$B$3,$B$3)</f>
        <v>1.3710800000000001</v>
      </c>
      <c r="BI69" s="46">
        <f>_xll.BDH(BG69,$B$4,$B$3,$B$3)</f>
        <v>0.814303</v>
      </c>
      <c r="BJ69" s="52">
        <f>DF_ZC2(Date!$E$3,BE69,BI69,"Taux actuariels","actual/actual")</f>
        <v>1.3789067615293416E-2</v>
      </c>
      <c r="BL69" s="46"/>
      <c r="BM69" s="46"/>
      <c r="BN69" s="46"/>
      <c r="BO69" s="47"/>
      <c r="BP69" s="47"/>
      <c r="BQ69" s="47"/>
      <c r="BR69" s="48"/>
      <c r="BS69" s="48"/>
      <c r="BT69" s="46"/>
      <c r="BU69" s="49"/>
      <c r="BV69" s="52">
        <f t="shared" si="12"/>
        <v>0</v>
      </c>
      <c r="BX69" s="50" t="s">
        <v>1038</v>
      </c>
      <c r="BY69" s="51">
        <f>IFERROR(IF(RIGHT(BX69, 1) = "D", WORKDAY($B$3, INT(LEFT(BX69, LEN(BX69)-1))),
                     IF(RIGHT(BX69, 1) = "W",Business_Day($B$3 + 7 * INT(LEFT(BX69, LEN(BX69)-1)), "modified_following"),
                     IF(RIGHT(BX69, 1) = "M",Business_Day(EDATE($B$3,  INT(LEFT(BX69, LEN(BX69)-1))), "modified_following"),
                     IF(RIGHT(BX69, 1) = "Y",Business_Day(EDATE($B$3,  12 * INT(LEFT(BX69, LEN(BX69)-1))), "modified_following"),IF(RIGHT(BX69, 1) = "Q",Business_Day(EDATE($B$3,  3*INT(LEFT(BX69, LEN(BX69)-1))), "modified_following"),
                    Business_Day(EDATE($B$3,  12 * INT(LEFT(BX69, FIND("Y", BX69)-1)) + INT(RIGHT(BX69, LEN(BX69) - FIND("Y", BX69)))), "modified_following") ))))), "")</f>
        <v>48212</v>
      </c>
      <c r="BZ69" s="50" t="s">
        <v>2695</v>
      </c>
      <c r="CA69" s="50" t="s">
        <v>2696</v>
      </c>
      <c r="CB69" s="46">
        <f>_xll.BDH(BZ69,$B$4,$B$3,$B$3)</f>
        <v>1.44024</v>
      </c>
      <c r="CC69" s="46">
        <f>_xll.BDH(CA69,$B$4,$B$3,$B$3)</f>
        <v>0.80623599999999995</v>
      </c>
      <c r="CD69" s="52">
        <f>DF_ZC2(Date!$E$3,BY69,CC69,"Taux actuariels","actual/actual")</f>
        <v>1.4462179203085679E-2</v>
      </c>
      <c r="CF69" s="46"/>
      <c r="CG69" s="46"/>
      <c r="CH69" s="46"/>
      <c r="CI69" s="47"/>
      <c r="CJ69" s="47"/>
      <c r="CK69" s="47"/>
      <c r="CL69" s="48"/>
      <c r="CM69" s="48"/>
      <c r="CN69" s="46"/>
      <c r="CO69" s="49" t="s">
        <v>600</v>
      </c>
      <c r="CP69" s="52" t="s">
        <v>600</v>
      </c>
      <c r="CR69" s="50" t="s">
        <v>1038</v>
      </c>
      <c r="CS69" s="51">
        <f>IFERROR(IF(RIGHT(CR69, 1) = "D", WORKDAY($B$3, INT(LEFT(CR69, LEN(CR69)-1))),
                     IF(RIGHT(CR69, 1) = "W",Business_Day($B$3 + 7 * INT(LEFT(CR69, LEN(CR69)-1)), "modified_following"),
                     IF(RIGHT(CR69, 1) = "M",Business_Day(EDATE($B$3,  INT(LEFT(CR69, LEN(CR69)-1))), "modified_following"),
                     IF(RIGHT(CR69, 1) = "Y",Business_Day(EDATE($B$3,  12 * INT(LEFT(CR69, LEN(CR69)-1))), "modified_following"),IF(RIGHT(CR69, 1) = "Q",Business_Day(EDATE($B$3,  3*INT(LEFT(CR69, LEN(CR69)-1))), "modified_following"),
                    Business_Day(EDATE($B$3,  12 * INT(LEFT(CR69, FIND("Y", CR69)-1)) + INT(RIGHT(CR69, LEN(CR69) - FIND("Y", CR69)))), "modified_following") ))))), "")</f>
        <v>48212</v>
      </c>
      <c r="CT69" s="50" t="s">
        <v>2697</v>
      </c>
      <c r="CU69" s="50" t="s">
        <v>2698</v>
      </c>
      <c r="CV69" s="46">
        <f>_xll.BDH(CT69,$B$4,$B$3,$B$3)</f>
        <v>1.5395799999999999</v>
      </c>
      <c r="CW69" s="46">
        <f>_xll.BDH(CU69,$B$4,$B$3,$B$3)</f>
        <v>0.79439199999999999</v>
      </c>
      <c r="CX69" s="52">
        <f>DF_ZC2(Date!$E$3,CS69,CW69,"Taux actuariels","actual/actual")</f>
        <v>1.5463573717616974E-2</v>
      </c>
      <c r="CZ69" s="58" t="e">
        <f ca="1"/>
        <v>#N/A</v>
      </c>
      <c r="DA69" t="e">
        <f ca="1"/>
        <v>#N/A</v>
      </c>
      <c r="DC69" s="58" t="e">
        <v>#N/A</v>
      </c>
      <c r="DD69" t="e">
        <v>#N/A</v>
      </c>
      <c r="DF69" s="58" t="e">
        <v>#N/A</v>
      </c>
      <c r="DG69" t="e">
        <v>#N/A</v>
      </c>
      <c r="DI69" s="58" t="e">
        <v>#N/A</v>
      </c>
      <c r="DJ69" t="e">
        <v>#N/A</v>
      </c>
      <c r="DN69" s="58" t="e">
        <f ca="1"/>
        <v>#N/A</v>
      </c>
      <c r="DO69" s="120" t="e">
        <f ca="1"/>
        <v>#N/A</v>
      </c>
      <c r="DQ69" s="58" t="e">
        <v>#N/A</v>
      </c>
      <c r="DR69" t="e">
        <v>#N/A</v>
      </c>
      <c r="DT69" s="58" t="e">
        <v>#N/A</v>
      </c>
      <c r="DU69" t="e">
        <v>#N/A</v>
      </c>
      <c r="DW69" s="58" t="e">
        <v>#N/A</v>
      </c>
      <c r="DX69" t="e">
        <v>#N/A</v>
      </c>
      <c r="DZ69" s="58" t="e">
        <f ca="1"/>
        <v>#N/A</v>
      </c>
      <c r="EA69" t="e">
        <f ca="1"/>
        <v>#N/A</v>
      </c>
      <c r="EC69" s="58" t="e">
        <v>#N/A</v>
      </c>
      <c r="ED69" t="e">
        <v>#N/A</v>
      </c>
      <c r="EV69" t="e">
        <v>#N/A</v>
      </c>
      <c r="EW69" t="e">
        <v>#N/A</v>
      </c>
      <c r="EY69" t="e">
        <f ca="1"/>
        <v>#N/A</v>
      </c>
      <c r="EZ69" t="e">
        <f ca="1"/>
        <v>#N/A</v>
      </c>
      <c r="FB69" t="e">
        <v>#N/A</v>
      </c>
      <c r="FC69" t="e">
        <v>#N/A</v>
      </c>
      <c r="FE69" t="e">
        <v>#N/A</v>
      </c>
      <c r="FF69" t="e">
        <v>#N/A</v>
      </c>
      <c r="FH69" t="e">
        <v>#N/A</v>
      </c>
      <c r="FI69" t="e">
        <v>#N/A</v>
      </c>
      <c r="FX69" t="e">
        <v>#N/A</v>
      </c>
      <c r="FY69" t="e">
        <v>#N/A</v>
      </c>
      <c r="GA69" t="e">
        <f ca="1"/>
        <v>#N/A</v>
      </c>
      <c r="GB69" t="e">
        <f ca="1"/>
        <v>#N/A</v>
      </c>
      <c r="GD69" t="e">
        <v>#N/A</v>
      </c>
      <c r="GE69" t="e">
        <v>#N/A</v>
      </c>
      <c r="GG69" t="e">
        <v>#N/A</v>
      </c>
      <c r="GH69" t="e">
        <v>#N/A</v>
      </c>
      <c r="GJ69" t="e">
        <v>#N/A</v>
      </c>
      <c r="GK69" t="e">
        <v>#N/A</v>
      </c>
      <c r="IB69" t="e">
        <v>#N/A</v>
      </c>
      <c r="IC69" t="e">
        <v>#N/A</v>
      </c>
    </row>
    <row r="70" spans="3:237" x14ac:dyDescent="0.25">
      <c r="C70" s="46"/>
      <c r="D70" s="46"/>
      <c r="E70" s="46"/>
      <c r="F70" s="47"/>
      <c r="G70" s="47"/>
      <c r="H70" s="47"/>
      <c r="I70" s="48"/>
      <c r="J70" s="48"/>
      <c r="K70" s="46"/>
      <c r="L70" s="49"/>
      <c r="N70" s="50" t="s">
        <v>1049</v>
      </c>
      <c r="O70" s="51">
        <f>IFERROR(IF(RIGHT(N70, 1) = "D", WORKDAY($B$3, INT(LEFT(N70, LEN(N70)-1))),
                     IF(RIGHT(N70, 1) = "W",Business_Day($B$3 + 7 * INT(LEFT(N70, LEN(N70)-1)), "modified_following"),
                     IF(RIGHT(N70, 1) = "M",Business_Day(EDATE($B$3,  INT(LEFT(N70, LEN(N70)-1))), "modified_following"),
                     IF(RIGHT(N70, 1) = "Y",Business_Day(EDATE($B$3,  12 * INT(LEFT(N70, LEN(N70)-1))), "modified_following"),IF(RIGHT(N70, 1) = "Q",Business_Day(EDATE($B$3,  3*INT(LEFT(N70, LEN(N70)-1))), "modified_following"),
                    Business_Day(EDATE($B$3,  12 * INT(LEFT(N70, FIND("Y", N70)-1)) + INT(RIGHT(N70, LEN(N70) - FIND("Y", N70)))), "modified_following") ))))), "")</f>
        <v>48578</v>
      </c>
      <c r="P70" s="50" t="s">
        <v>2699</v>
      </c>
      <c r="Q70" s="50" t="s">
        <v>2700</v>
      </c>
      <c r="R70" s="46">
        <f>_xll.BDH(P70,$B$4,$B$3,$B$3)</f>
        <v>1.2384999999999999</v>
      </c>
      <c r="S70" s="46">
        <f>_xll.BDH(Q70,$B$4,$B$3,$B$3)</f>
        <v>0.82112799999999997</v>
      </c>
      <c r="T70" s="52">
        <f>DF_ZC2(Date!$E$3,O70,S70,"Taux actuariels","actual/actual")</f>
        <v>1.2393437089597059E-2</v>
      </c>
      <c r="V70" s="46"/>
      <c r="W70" s="46"/>
      <c r="X70" s="46"/>
      <c r="Y70" s="47"/>
      <c r="Z70" s="47"/>
      <c r="AA70" s="47"/>
      <c r="AB70" s="48"/>
      <c r="AC70" s="48"/>
      <c r="AD70" s="46"/>
      <c r="AE70" s="49" t="s">
        <v>600</v>
      </c>
      <c r="AF70" s="47"/>
      <c r="AG70" s="52" t="s">
        <v>600</v>
      </c>
      <c r="AI70" s="50" t="s">
        <v>1049</v>
      </c>
      <c r="AJ70" s="51">
        <f>IFERROR(IF(RIGHT(AI70, 1) = "D", WORKDAY($B$3, INT(LEFT(AI70, LEN(AI70)-1))),
                     IF(RIGHT(AI70, 1) = "W",Business_Day($B$3 + 7 * INT(LEFT(AI70, LEN(AI70)-1)), "modified_following"),
                     IF(RIGHT(AI70, 1) = "M",Business_Day(EDATE($B$3,  INT(LEFT(AI70, LEN(AI70)-1))), "modified_following"),
                     IF(RIGHT(AI70, 1) = "Y",Business_Day(EDATE($B$3,  12 * INT(LEFT(AI70, LEN(AI70)-1))), "modified_following"),IF(RIGHT(AI70, 1) = "Q",Business_Day(EDATE($B$3,  3*INT(LEFT(AI70, LEN(AI70)-1))), "modified_following"),
                    Business_Day(EDATE($B$3,  12 * INT(LEFT(AI70, FIND("Y", AI70)-1)) + INT(RIGHT(AI70, LEN(AI70) - FIND("Y", AI70)))), "modified_following") ))))), "")</f>
        <v>48578</v>
      </c>
      <c r="AK70" s="50" t="s">
        <v>2701</v>
      </c>
      <c r="AL70" s="50" t="s">
        <v>2702</v>
      </c>
      <c r="AM70" s="46">
        <f>_xll.BDH(AK70,$B$4,$B$3,$B$3)</f>
        <v>1.3324199999999999</v>
      </c>
      <c r="AN70" s="46">
        <f>_xll.BDH(AL70,$B$4,$B$3,$B$3)</f>
        <v>0.80817399999999995</v>
      </c>
      <c r="AO70" s="52">
        <f>DF_ZC2(Date!$E$3,AJ70,AN70,"Taux actuariels","actual/actual")</f>
        <v>1.3400105910146065E-2</v>
      </c>
      <c r="AQ70" s="46"/>
      <c r="AR70" s="46"/>
      <c r="AS70" s="46"/>
      <c r="AT70" s="47"/>
      <c r="AU70" s="47"/>
      <c r="AV70" s="47"/>
      <c r="AW70" s="48"/>
      <c r="AX70" s="48"/>
      <c r="AY70" s="46"/>
      <c r="AZ70" s="49"/>
      <c r="BA70" s="49"/>
      <c r="BD70" s="50" t="s">
        <v>1049</v>
      </c>
      <c r="BE70" s="51">
        <f>IFERROR(IF(RIGHT(BD70, 1) = "D", WORKDAY($B$3, INT(LEFT(BD70, LEN(BD70)-1))),
                     IF(RIGHT(BD70, 1) = "W",Business_Day($B$3 + 7 * INT(LEFT(BD70, LEN(BD70)-1)), "modified_following"),
                     IF(RIGHT(BD70, 1) = "M",Business_Day(EDATE($B$3,  INT(LEFT(BD70, LEN(BD70)-1))), "modified_following"),
                     IF(RIGHT(BD70, 1) = "Y",Business_Day(EDATE($B$3,  12 * INT(LEFT(BD70, LEN(BD70)-1))), "modified_following"),IF(RIGHT(BD70, 1) = "Q",Business_Day(EDATE($B$3,  3*INT(LEFT(BD70, LEN(BD70)-1))), "modified_following"),
                    Business_Day(EDATE($B$3,  12 * INT(LEFT(BD70, FIND("Y", BD70)-1)) + INT(RIGHT(BD70, LEN(BD70) - FIND("Y", BD70)))), "modified_following") ))))), "")</f>
        <v>48578</v>
      </c>
      <c r="BF70" s="50" t="s">
        <v>2703</v>
      </c>
      <c r="BG70" s="50" t="s">
        <v>2704</v>
      </c>
      <c r="BH70" s="46">
        <f>_xll.BDH(BF70,$B$4,$B$3,$B$3)</f>
        <v>1.38479</v>
      </c>
      <c r="BI70" s="46">
        <f>_xll.BDH(BG70,$B$4,$B$3,$B$3)</f>
        <v>0.80144800000000005</v>
      </c>
      <c r="BJ70" s="52">
        <f>DF_ZC2(Date!$E$3,BE70,BI70,"Taux actuariels","actual/actual")</f>
        <v>1.3929574105280729E-2</v>
      </c>
      <c r="BL70" s="46"/>
      <c r="BM70" s="46"/>
      <c r="BN70" s="46"/>
      <c r="BO70" s="47"/>
      <c r="BP70" s="47"/>
      <c r="BQ70" s="47"/>
      <c r="BR70" s="48"/>
      <c r="BS70" s="48"/>
      <c r="BT70" s="46"/>
      <c r="BU70" s="49"/>
      <c r="BV70" s="52">
        <f t="shared" si="12"/>
        <v>0</v>
      </c>
      <c r="BX70" s="50" t="s">
        <v>1049</v>
      </c>
      <c r="BY70" s="51">
        <f>IFERROR(IF(RIGHT(BX70, 1) = "D", WORKDAY($B$3, INT(LEFT(BX70, LEN(BX70)-1))),
                     IF(RIGHT(BX70, 1) = "W",Business_Day($B$3 + 7 * INT(LEFT(BX70, LEN(BX70)-1)), "modified_following"),
                     IF(RIGHT(BX70, 1) = "M",Business_Day(EDATE($B$3,  INT(LEFT(BX70, LEN(BX70)-1))), "modified_following"),
                     IF(RIGHT(BX70, 1) = "Y",Business_Day(EDATE($B$3,  12 * INT(LEFT(BX70, LEN(BX70)-1))), "modified_following"),IF(RIGHT(BX70, 1) = "Q",Business_Day(EDATE($B$3,  3*INT(LEFT(BX70, LEN(BX70)-1))), "modified_following"),
                    Business_Day(EDATE($B$3,  12 * INT(LEFT(BX70, FIND("Y", BX70)-1)) + INT(RIGHT(BX70, LEN(BX70) - FIND("Y", BX70)))), "modified_following") ))))), "")</f>
        <v>48578</v>
      </c>
      <c r="BZ70" s="50" t="s">
        <v>2705</v>
      </c>
      <c r="CA70" s="50" t="s">
        <v>2706</v>
      </c>
      <c r="CB70" s="46">
        <f>_xll.BDH(BZ70,$B$4,$B$3,$B$3)</f>
        <v>1.4498500000000001</v>
      </c>
      <c r="CC70" s="46">
        <f>_xll.BDH(CA70,$B$4,$B$3,$B$3)</f>
        <v>0.79350399999999999</v>
      </c>
      <c r="CD70" s="52">
        <f>DF_ZC2(Date!$E$3,BY70,CC70,"Taux actuariels","actual/actual")</f>
        <v>1.4561037550285594E-2</v>
      </c>
      <c r="CF70" s="46"/>
      <c r="CG70" s="46"/>
      <c r="CH70" s="46"/>
      <c r="CI70" s="47"/>
      <c r="CJ70" s="47"/>
      <c r="CK70" s="47"/>
      <c r="CL70" s="48"/>
      <c r="CM70" s="48"/>
      <c r="CN70" s="46"/>
      <c r="CO70" s="49" t="s">
        <v>600</v>
      </c>
      <c r="CP70" s="52" t="s">
        <v>600</v>
      </c>
      <c r="CR70" s="50" t="s">
        <v>1049</v>
      </c>
      <c r="CS70" s="51">
        <f>IFERROR(IF(RIGHT(CR70, 1) = "D", WORKDAY($B$3, INT(LEFT(CR70, LEN(CR70)-1))),
                     IF(RIGHT(CR70, 1) = "W",Business_Day($B$3 + 7 * INT(LEFT(CR70, LEN(CR70)-1)), "modified_following"),
                     IF(RIGHT(CR70, 1) = "M",Business_Day(EDATE($B$3,  INT(LEFT(CR70, LEN(CR70)-1))), "modified_following"),
                     IF(RIGHT(CR70, 1) = "Y",Business_Day(EDATE($B$3,  12 * INT(LEFT(CR70, LEN(CR70)-1))), "modified_following"),IF(RIGHT(CR70, 1) = "Q",Business_Day(EDATE($B$3,  3*INT(LEFT(CR70, LEN(CR70)-1))), "modified_following"),
                    Business_Day(EDATE($B$3,  12 * INT(LEFT(CR70, FIND("Y", CR70)-1)) + INT(RIGHT(CR70, LEN(CR70) - FIND("Y", CR70)))), "modified_following") ))))), "")</f>
        <v>48578</v>
      </c>
      <c r="CT70" s="50" t="s">
        <v>2707</v>
      </c>
      <c r="CU70" s="50" t="s">
        <v>2708</v>
      </c>
      <c r="CV70" s="46">
        <f>_xll.BDH(CT70,$B$4,$B$3,$B$3)</f>
        <v>1.5476000000000001</v>
      </c>
      <c r="CW70" s="46">
        <f>_xll.BDH(CU70,$B$4,$B$3,$B$3)</f>
        <v>0.78127199999999997</v>
      </c>
      <c r="CX70" s="52">
        <f>DF_ZC2(Date!$E$3,CS70,CW70,"Taux actuariels","actual/actual")</f>
        <v>1.5546605265901237E-2</v>
      </c>
      <c r="IB70" t="e">
        <v>#N/A</v>
      </c>
      <c r="IC70" t="e">
        <v>#N/A</v>
      </c>
    </row>
    <row r="71" spans="3:237" x14ac:dyDescent="0.25">
      <c r="C71" s="46"/>
      <c r="D71" s="46"/>
      <c r="E71" s="46"/>
      <c r="F71" s="47"/>
      <c r="G71" s="47"/>
      <c r="H71" s="47"/>
      <c r="I71" s="48"/>
      <c r="J71" s="48"/>
      <c r="K71" s="46"/>
      <c r="L71" s="49"/>
      <c r="N71" s="50" t="s">
        <v>1060</v>
      </c>
      <c r="O71" s="51">
        <f>IFERROR(IF(RIGHT(N71, 1) = "D", WORKDAY($B$3, INT(LEFT(N71, LEN(N71)-1))),
                     IF(RIGHT(N71, 1) = "W",Business_Day($B$3 + 7 * INT(LEFT(N71, LEN(N71)-1)), "modified_following"),
                     IF(RIGHT(N71, 1) = "M",Business_Day(EDATE($B$3,  INT(LEFT(N71, LEN(N71)-1))), "modified_following"),
                     IF(RIGHT(N71, 1) = "Y",Business_Day(EDATE($B$3,  12 * INT(LEFT(N71, LEN(N71)-1))), "modified_following"),IF(RIGHT(N71, 1) = "Q",Business_Day(EDATE($B$3,  3*INT(LEFT(N71, LEN(N71)-1))), "modified_following"),
                    Business_Day(EDATE($B$3,  12 * INT(LEFT(N71, FIND("Y", N71)-1)) + INT(RIGHT(N71, LEN(N71) - FIND("Y", N71)))), "modified_following") ))))), "")</f>
        <v>48943</v>
      </c>
      <c r="P71" s="50" t="s">
        <v>2709</v>
      </c>
      <c r="Q71" s="50" t="s">
        <v>2710</v>
      </c>
      <c r="R71" s="46">
        <f>_xll.BDH(P71,$B$4,$B$3,$B$3)</f>
        <v>1.25661</v>
      </c>
      <c r="S71" s="46">
        <f>_xll.BDH(Q71,$B$4,$B$3,$B$3)</f>
        <v>0.80861700000000003</v>
      </c>
      <c r="T71" s="52">
        <f>DF_ZC2(Date!$E$3,O71,S71,"Taux actuariels","actual/actual")</f>
        <v>1.2574287176325027E-2</v>
      </c>
      <c r="V71" s="46"/>
      <c r="W71" s="46"/>
      <c r="X71" s="46"/>
      <c r="Y71" s="47"/>
      <c r="Z71" s="47"/>
      <c r="AA71" s="47"/>
      <c r="AB71" s="48"/>
      <c r="AC71" s="48"/>
      <c r="AD71" s="46"/>
      <c r="AE71" s="49" t="s">
        <v>600</v>
      </c>
      <c r="AF71" s="47"/>
      <c r="AG71" s="52" t="s">
        <v>600</v>
      </c>
      <c r="AI71" s="50" t="s">
        <v>1060</v>
      </c>
      <c r="AJ71" s="51">
        <f>IFERROR(IF(RIGHT(AI71, 1) = "D", WORKDAY($B$3, INT(LEFT(AI71, LEN(AI71)-1))),
                     IF(RIGHT(AI71, 1) = "W",Business_Day($B$3 + 7 * INT(LEFT(AI71, LEN(AI71)-1)), "modified_following"),
                     IF(RIGHT(AI71, 1) = "M",Business_Day(EDATE($B$3,  INT(LEFT(AI71, LEN(AI71)-1))), "modified_following"),
                     IF(RIGHT(AI71, 1) = "Y",Business_Day(EDATE($B$3,  12 * INT(LEFT(AI71, LEN(AI71)-1))), "modified_following"),IF(RIGHT(AI71, 1) = "Q",Business_Day(EDATE($B$3,  3*INT(LEFT(AI71, LEN(AI71)-1))), "modified_following"),
                    Business_Day(EDATE($B$3,  12 * INT(LEFT(AI71, FIND("Y", AI71)-1)) + INT(RIGHT(AI71, LEN(AI71) - FIND("Y", AI71)))), "modified_following") ))))), "")</f>
        <v>48943</v>
      </c>
      <c r="AK71" s="50" t="s">
        <v>2711</v>
      </c>
      <c r="AL71" s="50" t="s">
        <v>2712</v>
      </c>
      <c r="AM71" s="46">
        <f>_xll.BDH(AK71,$B$4,$B$3,$B$3)</f>
        <v>1.3463400000000001</v>
      </c>
      <c r="AN71" s="46">
        <f>_xll.BDH(AL71,$B$4,$B$3,$B$3)</f>
        <v>0.79561400000000004</v>
      </c>
      <c r="AO71" s="52">
        <f>DF_ZC2(Date!$E$3,AJ71,AN71,"Taux actuariels","actual/actual")</f>
        <v>1.354034163586415E-2</v>
      </c>
      <c r="AQ71" s="46"/>
      <c r="AR71" s="46"/>
      <c r="AS71" s="46"/>
      <c r="AT71" s="47"/>
      <c r="AU71" s="47"/>
      <c r="AV71" s="47"/>
      <c r="AW71" s="48"/>
      <c r="AX71" s="48"/>
      <c r="AY71" s="46"/>
      <c r="AZ71" s="49"/>
      <c r="BA71" s="49"/>
      <c r="BD71" s="50" t="s">
        <v>1060</v>
      </c>
      <c r="BE71" s="51">
        <f>IFERROR(IF(RIGHT(BD71, 1) = "D", WORKDAY($B$3, INT(LEFT(BD71, LEN(BD71)-1))),
                     IF(RIGHT(BD71, 1) = "W",Business_Day($B$3 + 7 * INT(LEFT(BD71, LEN(BD71)-1)), "modified_following"),
                     IF(RIGHT(BD71, 1) = "M",Business_Day(EDATE($B$3,  INT(LEFT(BD71, LEN(BD71)-1))), "modified_following"),
                     IF(RIGHT(BD71, 1) = "Y",Business_Day(EDATE($B$3,  12 * INT(LEFT(BD71, LEN(BD71)-1))), "modified_following"),IF(RIGHT(BD71, 1) = "Q",Business_Day(EDATE($B$3,  3*INT(LEFT(BD71, LEN(BD71)-1))), "modified_following"),
                    Business_Day(EDATE($B$3,  12 * INT(LEFT(BD71, FIND("Y", BD71)-1)) + INT(RIGHT(BD71, LEN(BD71) - FIND("Y", BD71)))), "modified_following") ))))), "")</f>
        <v>48943</v>
      </c>
      <c r="BF71" s="50" t="s">
        <v>2713</v>
      </c>
      <c r="BG71" s="50" t="s">
        <v>2714</v>
      </c>
      <c r="BH71" s="46">
        <f>_xll.BDH(BF71,$B$4,$B$3,$B$3)</f>
        <v>1.39798</v>
      </c>
      <c r="BI71" s="46">
        <f>_xll.BDH(BG71,$B$4,$B$3,$B$3)</f>
        <v>0.78867900000000002</v>
      </c>
      <c r="BJ71" s="52">
        <f>DF_ZC2(Date!$E$3,BE71,BI71,"Taux actuariels","actual/actual")</f>
        <v>1.4062434869428486E-2</v>
      </c>
      <c r="BL71" s="46"/>
      <c r="BM71" s="46"/>
      <c r="BN71" s="46"/>
      <c r="BO71" s="47"/>
      <c r="BP71" s="47"/>
      <c r="BQ71" s="47"/>
      <c r="BR71" s="48"/>
      <c r="BS71" s="48"/>
      <c r="BT71" s="46"/>
      <c r="BU71" s="49"/>
      <c r="BV71" s="52">
        <f t="shared" si="12"/>
        <v>0</v>
      </c>
      <c r="BX71" s="50" t="s">
        <v>1060</v>
      </c>
      <c r="BY71" s="51">
        <f>IFERROR(IF(RIGHT(BX71, 1) = "D", WORKDAY($B$3, INT(LEFT(BX71, LEN(BX71)-1))),
                     IF(RIGHT(BX71, 1) = "W",Business_Day($B$3 + 7 * INT(LEFT(BX71, LEN(BX71)-1)), "modified_following"),
                     IF(RIGHT(BX71, 1) = "M",Business_Day(EDATE($B$3,  INT(LEFT(BX71, LEN(BX71)-1))), "modified_following"),
                     IF(RIGHT(BX71, 1) = "Y",Business_Day(EDATE($B$3,  12 * INT(LEFT(BX71, LEN(BX71)-1))), "modified_following"),IF(RIGHT(BX71, 1) = "Q",Business_Day(EDATE($B$3,  3*INT(LEFT(BX71, LEN(BX71)-1))), "modified_following"),
                    Business_Day(EDATE($B$3,  12 * INT(LEFT(BX71, FIND("Y", BX71)-1)) + INT(RIGHT(BX71, LEN(BX71) - FIND("Y", BX71)))), "modified_following") ))))), "")</f>
        <v>48943</v>
      </c>
      <c r="BZ71" s="50" t="s">
        <v>2715</v>
      </c>
      <c r="CA71" s="50" t="s">
        <v>2716</v>
      </c>
      <c r="CB71" s="46">
        <f>_xll.BDH(BZ71,$B$4,$B$3,$B$3)</f>
        <v>1.45905</v>
      </c>
      <c r="CC71" s="46">
        <f>_xll.BDH(CA71,$B$4,$B$3,$B$3)</f>
        <v>0.78090800000000005</v>
      </c>
      <c r="CD71" s="52">
        <f>DF_ZC2(Date!$E$3,BY71,CC71,"Taux actuariels","actual/actual")</f>
        <v>1.4653271897420161E-2</v>
      </c>
      <c r="CF71" s="46"/>
      <c r="CG71" s="46"/>
      <c r="CH71" s="46"/>
      <c r="CI71" s="47"/>
      <c r="CJ71" s="47"/>
      <c r="CK71" s="47"/>
      <c r="CL71" s="48"/>
      <c r="CM71" s="48"/>
      <c r="CN71" s="46"/>
      <c r="CO71" s="49" t="s">
        <v>600</v>
      </c>
      <c r="CP71" s="52" t="s">
        <v>600</v>
      </c>
      <c r="CR71" s="50" t="s">
        <v>1060</v>
      </c>
      <c r="CS71" s="51">
        <f>IFERROR(IF(RIGHT(CR71, 1) = "D", WORKDAY($B$3, INT(LEFT(CR71, LEN(CR71)-1))),
                     IF(RIGHT(CR71, 1) = "W",Business_Day($B$3 + 7 * INT(LEFT(CR71, LEN(CR71)-1)), "modified_following"),
                     IF(RIGHT(CR71, 1) = "M",Business_Day(EDATE($B$3,  INT(LEFT(CR71, LEN(CR71)-1))), "modified_following"),
                     IF(RIGHT(CR71, 1) = "Y",Business_Day(EDATE($B$3,  12 * INT(LEFT(CR71, LEN(CR71)-1))), "modified_following"),IF(RIGHT(CR71, 1) = "Q",Business_Day(EDATE($B$3,  3*INT(LEFT(CR71, LEN(CR71)-1))), "modified_following"),
                    Business_Day(EDATE($B$3,  12 * INT(LEFT(CR71, FIND("Y", CR71)-1)) + INT(RIGHT(CR71, LEN(CR71) - FIND("Y", CR71)))), "modified_following") ))))), "")</f>
        <v>48943</v>
      </c>
      <c r="CT71" s="50" t="s">
        <v>2717</v>
      </c>
      <c r="CU71" s="50" t="s">
        <v>2718</v>
      </c>
      <c r="CV71" s="46">
        <f>_xll.BDH(CT71,$B$4,$B$3,$B$3)</f>
        <v>1.5552299999999999</v>
      </c>
      <c r="CW71" s="46">
        <f>_xll.BDH(CU71,$B$4,$B$3,$B$3)</f>
        <v>0.76832999999999996</v>
      </c>
      <c r="CX71" s="52">
        <f>DF_ZC2(Date!$E$3,CS71,CW71,"Taux actuariels","actual/actual")</f>
        <v>1.5622909702366794E-2</v>
      </c>
      <c r="IB71" t="e">
        <v>#N/A</v>
      </c>
      <c r="IC71" t="e">
        <v>#N/A</v>
      </c>
    </row>
    <row r="72" spans="3:237" x14ac:dyDescent="0.25">
      <c r="C72" s="46"/>
      <c r="D72" s="46"/>
      <c r="E72" s="46"/>
      <c r="F72" s="47"/>
      <c r="G72" s="47"/>
      <c r="H72" s="47"/>
      <c r="I72" s="48"/>
      <c r="J72" s="48"/>
      <c r="K72" s="46"/>
      <c r="L72" s="49"/>
      <c r="N72" s="50" t="s">
        <v>1071</v>
      </c>
      <c r="O72" s="51">
        <f>IFERROR(IF(RIGHT(N72, 1) = "D", WORKDAY($B$3, INT(LEFT(N72, LEN(N72)-1))),
                     IF(RIGHT(N72, 1) = "W",Business_Day($B$3 + 7 * INT(LEFT(N72, LEN(N72)-1)), "modified_following"),
                     IF(RIGHT(N72, 1) = "M",Business_Day(EDATE($B$3,  INT(LEFT(N72, LEN(N72)-1))), "modified_following"),
                     IF(RIGHT(N72, 1) = "Y",Business_Day(EDATE($B$3,  12 * INT(LEFT(N72, LEN(N72)-1))), "modified_following"),IF(RIGHT(N72, 1) = "Q",Business_Day(EDATE($B$3,  3*INT(LEFT(N72, LEN(N72)-1))), "modified_following"),
                    Business_Day(EDATE($B$3,  12 * INT(LEFT(N72, FIND("Y", N72)-1)) + INT(RIGHT(N72, LEN(N72) - FIND("Y", N72)))), "modified_following") ))))), "")</f>
        <v>49307</v>
      </c>
      <c r="P72" s="50" t="s">
        <v>2719</v>
      </c>
      <c r="Q72" s="50" t="s">
        <v>2720</v>
      </c>
      <c r="R72" s="46">
        <f>_xll.BDH(P72,$B$4,$B$3,$B$3)</f>
        <v>1.2741199999999999</v>
      </c>
      <c r="S72" s="46">
        <f>_xll.BDH(Q72,$B$4,$B$3,$B$3)</f>
        <v>0.79612700000000003</v>
      </c>
      <c r="T72" s="52">
        <f>DF_ZC2(Date!$E$3,O72,S72,"Taux actuariels","actual/actual")</f>
        <v>1.2748998500953013E-2</v>
      </c>
      <c r="V72" s="46"/>
      <c r="W72" s="46"/>
      <c r="X72" s="46"/>
      <c r="Y72" s="47"/>
      <c r="Z72" s="47"/>
      <c r="AA72" s="47"/>
      <c r="AB72" s="48"/>
      <c r="AC72" s="48"/>
      <c r="AD72" s="46"/>
      <c r="AE72" s="49" t="s">
        <v>600</v>
      </c>
      <c r="AF72" s="47"/>
      <c r="AG72" s="52" t="s">
        <v>600</v>
      </c>
      <c r="AI72" s="50" t="s">
        <v>1071</v>
      </c>
      <c r="AJ72" s="51">
        <f>IFERROR(IF(RIGHT(AI72, 1) = "D", WORKDAY($B$3, INT(LEFT(AI72, LEN(AI72)-1))),
                     IF(RIGHT(AI72, 1) = "W",Business_Day($B$3 + 7 * INT(LEFT(AI72, LEN(AI72)-1)), "modified_following"),
                     IF(RIGHT(AI72, 1) = "M",Business_Day(EDATE($B$3,  INT(LEFT(AI72, LEN(AI72)-1))), "modified_following"),
                     IF(RIGHT(AI72, 1) = "Y",Business_Day(EDATE($B$3,  12 * INT(LEFT(AI72, LEN(AI72)-1))), "modified_following"),IF(RIGHT(AI72, 1) = "Q",Business_Day(EDATE($B$3,  3*INT(LEFT(AI72, LEN(AI72)-1))), "modified_following"),
                    Business_Day(EDATE($B$3,  12 * INT(LEFT(AI72, FIND("Y", AI72)-1)) + INT(RIGHT(AI72, LEN(AI72) - FIND("Y", AI72)))), "modified_following") ))))), "")</f>
        <v>49307</v>
      </c>
      <c r="AK72" s="50" t="s">
        <v>2721</v>
      </c>
      <c r="AL72" s="50" t="s">
        <v>2722</v>
      </c>
      <c r="AM72" s="46">
        <f>_xll.BDH(AK72,$B$4,$B$3,$B$3)</f>
        <v>1.35975</v>
      </c>
      <c r="AN72" s="46">
        <f>_xll.BDH(AL72,$B$4,$B$3,$B$3)</f>
        <v>0.783134</v>
      </c>
      <c r="AO72" s="52">
        <f>DF_ZC2(Date!$E$3,AJ72,AN72,"Taux actuariels","actual/actual")</f>
        <v>1.367537954978415E-2</v>
      </c>
      <c r="AQ72" s="46"/>
      <c r="AR72" s="46"/>
      <c r="AS72" s="46"/>
      <c r="AT72" s="47"/>
      <c r="AU72" s="47"/>
      <c r="AV72" s="47"/>
      <c r="AW72" s="48"/>
      <c r="AX72" s="48"/>
      <c r="AY72" s="46"/>
      <c r="AZ72" s="49"/>
      <c r="BA72" s="49"/>
      <c r="BD72" s="50" t="s">
        <v>1071</v>
      </c>
      <c r="BE72" s="51">
        <f>IFERROR(IF(RIGHT(BD72, 1) = "D", WORKDAY($B$3, INT(LEFT(BD72, LEN(BD72)-1))),
                     IF(RIGHT(BD72, 1) = "W",Business_Day($B$3 + 7 * INT(LEFT(BD72, LEN(BD72)-1)), "modified_following"),
                     IF(RIGHT(BD72, 1) = "M",Business_Day(EDATE($B$3,  INT(LEFT(BD72, LEN(BD72)-1))), "modified_following"),
                     IF(RIGHT(BD72, 1) = "Y",Business_Day(EDATE($B$3,  12 * INT(LEFT(BD72, LEN(BD72)-1))), "modified_following"),IF(RIGHT(BD72, 1) = "Q",Business_Day(EDATE($B$3,  3*INT(LEFT(BD72, LEN(BD72)-1))), "modified_following"),
                    Business_Day(EDATE($B$3,  12 * INT(LEFT(BD72, FIND("Y", BD72)-1)) + INT(RIGHT(BD72, LEN(BD72) - FIND("Y", BD72)))), "modified_following") ))))), "")</f>
        <v>49307</v>
      </c>
      <c r="BF72" s="50" t="s">
        <v>2723</v>
      </c>
      <c r="BG72" s="50" t="s">
        <v>2724</v>
      </c>
      <c r="BH72" s="46">
        <f>_xll.BDH(BF72,$B$4,$B$3,$B$3)</f>
        <v>1.41066</v>
      </c>
      <c r="BI72" s="46">
        <f>_xll.BDH(BG72,$B$4,$B$3,$B$3)</f>
        <v>0.77601100000000001</v>
      </c>
      <c r="BJ72" s="52">
        <f>DF_ZC2(Date!$E$3,BE72,BI72,"Taux actuariels","actual/actual")</f>
        <v>1.419014876486524E-2</v>
      </c>
      <c r="BL72" s="46"/>
      <c r="BM72" s="46"/>
      <c r="BN72" s="46"/>
      <c r="BO72" s="47"/>
      <c r="BP72" s="47"/>
      <c r="BQ72" s="47"/>
      <c r="BR72" s="48"/>
      <c r="BS72" s="48"/>
      <c r="BT72" s="46"/>
      <c r="BU72" s="49"/>
      <c r="BV72" s="52">
        <f t="shared" si="12"/>
        <v>0</v>
      </c>
      <c r="BX72" s="50" t="s">
        <v>1071</v>
      </c>
      <c r="BY72" s="51">
        <f>IFERROR(IF(RIGHT(BX72, 1) = "D", WORKDAY($B$3, INT(LEFT(BX72, LEN(BX72)-1))),
                     IF(RIGHT(BX72, 1) = "W",Business_Day($B$3 + 7 * INT(LEFT(BX72, LEN(BX72)-1)), "modified_following"),
                     IF(RIGHT(BX72, 1) = "M",Business_Day(EDATE($B$3,  INT(LEFT(BX72, LEN(BX72)-1))), "modified_following"),
                     IF(RIGHT(BX72, 1) = "Y",Business_Day(EDATE($B$3,  12 * INT(LEFT(BX72, LEN(BX72)-1))), "modified_following"),IF(RIGHT(BX72, 1) = "Q",Business_Day(EDATE($B$3,  3*INT(LEFT(BX72, LEN(BX72)-1))), "modified_following"),
                    Business_Day(EDATE($B$3,  12 * INT(LEFT(BX72, FIND("Y", BX72)-1)) + INT(RIGHT(BX72, LEN(BX72) - FIND("Y", BX72)))), "modified_following") ))))), "")</f>
        <v>49307</v>
      </c>
      <c r="BZ72" s="50" t="s">
        <v>2725</v>
      </c>
      <c r="CA72" s="50" t="s">
        <v>2726</v>
      </c>
      <c r="CB72" s="46">
        <f>_xll.BDH(BZ72,$B$4,$B$3,$B$3)</f>
        <v>1.4678599999999999</v>
      </c>
      <c r="CC72" s="46">
        <f>_xll.BDH(CA72,$B$4,$B$3,$B$3)</f>
        <v>0.76845799999999997</v>
      </c>
      <c r="CD72" s="52">
        <f>DF_ZC2(Date!$E$3,BY72,CC72,"Taux actuariels","actual/actual")</f>
        <v>1.4741470500417186E-2</v>
      </c>
      <c r="CF72" s="46"/>
      <c r="CG72" s="46"/>
      <c r="CH72" s="46"/>
      <c r="CI72" s="47"/>
      <c r="CJ72" s="47"/>
      <c r="CK72" s="47"/>
      <c r="CL72" s="48"/>
      <c r="CM72" s="48"/>
      <c r="CN72" s="46"/>
      <c r="CO72" s="49" t="s">
        <v>600</v>
      </c>
      <c r="CP72" s="52" t="s">
        <v>600</v>
      </c>
      <c r="CR72" s="50" t="s">
        <v>1071</v>
      </c>
      <c r="CS72" s="51">
        <f>IFERROR(IF(RIGHT(CR72, 1) = "D", WORKDAY($B$3, INT(LEFT(CR72, LEN(CR72)-1))),
                     IF(RIGHT(CR72, 1) = "W",Business_Day($B$3 + 7 * INT(LEFT(CR72, LEN(CR72)-1)), "modified_following"),
                     IF(RIGHT(CR72, 1) = "M",Business_Day(EDATE($B$3,  INT(LEFT(CR72, LEN(CR72)-1))), "modified_following"),
                     IF(RIGHT(CR72, 1) = "Y",Business_Day(EDATE($B$3,  12 * INT(LEFT(CR72, LEN(CR72)-1))), "modified_following"),IF(RIGHT(CR72, 1) = "Q",Business_Day(EDATE($B$3,  3*INT(LEFT(CR72, LEN(CR72)-1))), "modified_following"),
                    Business_Day(EDATE($B$3,  12 * INT(LEFT(CR72, FIND("Y", CR72)-1)) + INT(RIGHT(CR72, LEN(CR72) - FIND("Y", CR72)))), "modified_following") ))))), "")</f>
        <v>49307</v>
      </c>
      <c r="CT72" s="50" t="s">
        <v>2727</v>
      </c>
      <c r="CU72" s="50" t="s">
        <v>2728</v>
      </c>
      <c r="CV72" s="46">
        <f>_xll.BDH(CT72,$B$4,$B$3,$B$3)</f>
        <v>1.5624899999999999</v>
      </c>
      <c r="CW72" s="46">
        <f>_xll.BDH(CU72,$B$4,$B$3,$B$3)</f>
        <v>0.75556999999999996</v>
      </c>
      <c r="CX72" s="52">
        <f>DF_ZC2(Date!$E$3,CS72,CW72,"Taux actuariels","actual/actual")</f>
        <v>1.5695554011382562E-2</v>
      </c>
      <c r="IB72" t="e">
        <v>#N/A</v>
      </c>
      <c r="IC72" t="e">
        <v>#N/A</v>
      </c>
    </row>
    <row r="73" spans="3:237" x14ac:dyDescent="0.25">
      <c r="C73" s="46"/>
      <c r="D73" s="46"/>
      <c r="E73" s="46"/>
      <c r="F73" s="47"/>
      <c r="G73" s="47"/>
      <c r="H73" s="47"/>
      <c r="I73" s="48"/>
      <c r="J73" s="48"/>
      <c r="K73" s="46"/>
      <c r="L73" s="49"/>
      <c r="N73" s="50" t="s">
        <v>1082</v>
      </c>
      <c r="O73" s="51">
        <f>IFERROR(IF(RIGHT(N73, 1) = "D", WORKDAY($B$3, INT(LEFT(N73, LEN(N73)-1))),
                     IF(RIGHT(N73, 1) = "W",Business_Day($B$3 + 7 * INT(LEFT(N73, LEN(N73)-1)), "modified_following"),
                     IF(RIGHT(N73, 1) = "M",Business_Day(EDATE($B$3,  INT(LEFT(N73, LEN(N73)-1))), "modified_following"),
                     IF(RIGHT(N73, 1) = "Y",Business_Day(EDATE($B$3,  12 * INT(LEFT(N73, LEN(N73)-1))), "modified_following"),IF(RIGHT(N73, 1) = "Q",Business_Day(EDATE($B$3,  3*INT(LEFT(N73, LEN(N73)-1))), "modified_following"),
                    Business_Day(EDATE($B$3,  12 * INT(LEFT(N73, FIND("Y", N73)-1)) + INT(RIGHT(N73, LEN(N73) - FIND("Y", N73)))), "modified_following") ))))), "")</f>
        <v>49674</v>
      </c>
      <c r="P73" s="50" t="s">
        <v>2729</v>
      </c>
      <c r="Q73" s="50" t="s">
        <v>2730</v>
      </c>
      <c r="R73" s="46">
        <f>_xll.BDH(P73,$B$4,$B$3,$B$3)</f>
        <v>1.29122</v>
      </c>
      <c r="S73" s="46">
        <f>_xll.BDH(Q73,$B$4,$B$3,$B$3)</f>
        <v>0.78353700000000004</v>
      </c>
      <c r="T73" s="52">
        <f>DF_ZC2(Date!$E$3,O73,S73,"Taux actuariels","actual/actual")</f>
        <v>1.2919695566453226E-2</v>
      </c>
      <c r="V73" s="46"/>
      <c r="W73" s="46"/>
      <c r="X73" s="46"/>
      <c r="Y73" s="47"/>
      <c r="Z73" s="47"/>
      <c r="AA73" s="47"/>
      <c r="AB73" s="48"/>
      <c r="AC73" s="48"/>
      <c r="AD73" s="46"/>
      <c r="AE73" s="49" t="s">
        <v>600</v>
      </c>
      <c r="AF73" s="47"/>
      <c r="AG73" s="52" t="s">
        <v>600</v>
      </c>
      <c r="AI73" s="50" t="s">
        <v>1082</v>
      </c>
      <c r="AJ73" s="51">
        <f>IFERROR(IF(RIGHT(AI73, 1) = "D", WORKDAY($B$3, INT(LEFT(AI73, LEN(AI73)-1))),
                     IF(RIGHT(AI73, 1) = "W",Business_Day($B$3 + 7 * INT(LEFT(AI73, LEN(AI73)-1)), "modified_following"),
                     IF(RIGHT(AI73, 1) = "M",Business_Day(EDATE($B$3,  INT(LEFT(AI73, LEN(AI73)-1))), "modified_following"),
                     IF(RIGHT(AI73, 1) = "Y",Business_Day(EDATE($B$3,  12 * INT(LEFT(AI73, LEN(AI73)-1))), "modified_following"),IF(RIGHT(AI73, 1) = "Q",Business_Day(EDATE($B$3,  3*INT(LEFT(AI73, LEN(AI73)-1))), "modified_following"),
                    Business_Day(EDATE($B$3,  12 * INT(LEFT(AI73, FIND("Y", AI73)-1)) + INT(RIGHT(AI73, LEN(AI73) - FIND("Y", AI73)))), "modified_following") ))))), "")</f>
        <v>49674</v>
      </c>
      <c r="AK73" s="50" t="s">
        <v>2731</v>
      </c>
      <c r="AL73" s="50" t="s">
        <v>2732</v>
      </c>
      <c r="AM73" s="46">
        <f>_xll.BDH(AK73,$B$4,$B$3,$B$3)</f>
        <v>1.37279</v>
      </c>
      <c r="AN73" s="46">
        <f>_xll.BDH(AL73,$B$4,$B$3,$B$3)</f>
        <v>0.77061100000000005</v>
      </c>
      <c r="AO73" s="52">
        <f>DF_ZC2(Date!$E$3,AJ73,AN73,"Taux actuariels","actual/actual")</f>
        <v>1.3806771966808018E-2</v>
      </c>
      <c r="AQ73" s="46"/>
      <c r="AR73" s="46"/>
      <c r="AS73" s="46"/>
      <c r="AT73" s="47"/>
      <c r="AU73" s="47"/>
      <c r="AV73" s="47"/>
      <c r="AW73" s="48"/>
      <c r="AX73" s="48"/>
      <c r="AY73" s="46"/>
      <c r="AZ73" s="49"/>
      <c r="BA73" s="49"/>
      <c r="BD73" s="50" t="s">
        <v>1082</v>
      </c>
      <c r="BE73" s="51">
        <f>IFERROR(IF(RIGHT(BD73, 1) = "D", WORKDAY($B$3, INT(LEFT(BD73, LEN(BD73)-1))),
                     IF(RIGHT(BD73, 1) = "W",Business_Day($B$3 + 7 * INT(LEFT(BD73, LEN(BD73)-1)), "modified_following"),
                     IF(RIGHT(BD73, 1) = "M",Business_Day(EDATE($B$3,  INT(LEFT(BD73, LEN(BD73)-1))), "modified_following"),
                     IF(RIGHT(BD73, 1) = "Y",Business_Day(EDATE($B$3,  12 * INT(LEFT(BD73, LEN(BD73)-1))), "modified_following"),IF(RIGHT(BD73, 1) = "Q",Business_Day(EDATE($B$3,  3*INT(LEFT(BD73, LEN(BD73)-1))), "modified_following"),
                    Business_Day(EDATE($B$3,  12 * INT(LEFT(BD73, FIND("Y", BD73)-1)) + INT(RIGHT(BD73, LEN(BD73) - FIND("Y", BD73)))), "modified_following") ))))), "")</f>
        <v>49674</v>
      </c>
      <c r="BF73" s="50" t="s">
        <v>2733</v>
      </c>
      <c r="BG73" s="50" t="s">
        <v>2734</v>
      </c>
      <c r="BH73" s="46">
        <f>_xll.BDH(BF73,$B$4,$B$3,$B$3)</f>
        <v>1.4229799999999999</v>
      </c>
      <c r="BI73" s="46">
        <f>_xll.BDH(BG73,$B$4,$B$3,$B$3)</f>
        <v>0.76331800000000005</v>
      </c>
      <c r="BJ73" s="52">
        <f>DF_ZC2(Date!$E$3,BE73,BI73,"Taux actuariels","actual/actual")</f>
        <v>1.4314209046204063E-2</v>
      </c>
      <c r="BL73" s="46"/>
      <c r="BM73" s="46"/>
      <c r="BN73" s="46"/>
      <c r="BO73" s="47"/>
      <c r="BP73" s="47"/>
      <c r="BQ73" s="47"/>
      <c r="BR73" s="48"/>
      <c r="BS73" s="48"/>
      <c r="BT73" s="46"/>
      <c r="BU73" s="49"/>
      <c r="BV73" s="52">
        <f t="shared" si="12"/>
        <v>0</v>
      </c>
      <c r="BX73" s="50" t="s">
        <v>1082</v>
      </c>
      <c r="BY73" s="51">
        <f>IFERROR(IF(RIGHT(BX73, 1) = "D", WORKDAY($B$3, INT(LEFT(BX73, LEN(BX73)-1))),
                     IF(RIGHT(BX73, 1) = "W",Business_Day($B$3 + 7 * INT(LEFT(BX73, LEN(BX73)-1)), "modified_following"),
                     IF(RIGHT(BX73, 1) = "M",Business_Day(EDATE($B$3,  INT(LEFT(BX73, LEN(BX73)-1))), "modified_following"),
                     IF(RIGHT(BX73, 1) = "Y",Business_Day(EDATE($B$3,  12 * INT(LEFT(BX73, LEN(BX73)-1))), "modified_following"),IF(RIGHT(BX73, 1) = "Q",Business_Day(EDATE($B$3,  3*INT(LEFT(BX73, LEN(BX73)-1))), "modified_following"),
                    Business_Day(EDATE($B$3,  12 * INT(LEFT(BX73, FIND("Y", BX73)-1)) + INT(RIGHT(BX73, LEN(BX73) - FIND("Y", BX73)))), "modified_following") ))))), "")</f>
        <v>49674</v>
      </c>
      <c r="BZ73" s="50" t="s">
        <v>2735</v>
      </c>
      <c r="CA73" s="50" t="s">
        <v>2736</v>
      </c>
      <c r="CB73" s="46">
        <f>_xll.BDH(BZ73,$B$4,$B$3,$B$3)</f>
        <v>1.47637</v>
      </c>
      <c r="CC73" s="46">
        <f>_xll.BDH(CA73,$B$4,$B$3,$B$3)</f>
        <v>0.75602499999999995</v>
      </c>
      <c r="CD73" s="52">
        <f>DF_ZC2(Date!$E$3,BY73,CC73,"Taux actuariels","actual/actual")</f>
        <v>1.4826775353948163E-2</v>
      </c>
      <c r="CF73" s="46"/>
      <c r="CG73" s="46"/>
      <c r="CH73" s="46"/>
      <c r="CI73" s="47"/>
      <c r="CJ73" s="47"/>
      <c r="CK73" s="47"/>
      <c r="CL73" s="48"/>
      <c r="CM73" s="48"/>
      <c r="CN73" s="46"/>
      <c r="CO73" s="49" t="s">
        <v>600</v>
      </c>
      <c r="CP73" s="52" t="s">
        <v>600</v>
      </c>
      <c r="CR73" s="50" t="s">
        <v>1082</v>
      </c>
      <c r="CS73" s="51">
        <f>IFERROR(IF(RIGHT(CR73, 1) = "D", WORKDAY($B$3, INT(LEFT(CR73, LEN(CR73)-1))),
                     IF(RIGHT(CR73, 1) = "W",Business_Day($B$3 + 7 * INT(LEFT(CR73, LEN(CR73)-1)), "modified_following"),
                     IF(RIGHT(CR73, 1) = "M",Business_Day(EDATE($B$3,  INT(LEFT(CR73, LEN(CR73)-1))), "modified_following"),
                     IF(RIGHT(CR73, 1) = "Y",Business_Day(EDATE($B$3,  12 * INT(LEFT(CR73, LEN(CR73)-1))), "modified_following"),IF(RIGHT(CR73, 1) = "Q",Business_Day(EDATE($B$3,  3*INT(LEFT(CR73, LEN(CR73)-1))), "modified_following"),
                    Business_Day(EDATE($B$3,  12 * INT(LEFT(CR73, FIND("Y", CR73)-1)) + INT(RIGHT(CR73, LEN(CR73) - FIND("Y", CR73)))), "modified_following") ))))), "")</f>
        <v>49674</v>
      </c>
      <c r="CT73" s="50" t="s">
        <v>2737</v>
      </c>
      <c r="CU73" s="50" t="s">
        <v>2738</v>
      </c>
      <c r="CV73" s="46">
        <f>_xll.BDH(CT73,$B$4,$B$3,$B$3)</f>
        <v>1.56945</v>
      </c>
      <c r="CW73" s="46">
        <f>_xll.BDH(CU73,$B$4,$B$3,$B$3)</f>
        <v>0.74286099999999999</v>
      </c>
      <c r="CX73" s="52">
        <f>DF_ZC2(Date!$E$3,CS73,CW73,"Taux actuariels","actual/actual")</f>
        <v>1.5765281694737787E-2</v>
      </c>
      <c r="IB73" t="e">
        <v>#N/A</v>
      </c>
      <c r="IC73" t="e">
        <v>#N/A</v>
      </c>
    </row>
    <row r="74" spans="3:237" x14ac:dyDescent="0.25">
      <c r="C74" s="46"/>
      <c r="D74" s="46"/>
      <c r="E74" s="46"/>
      <c r="F74" s="47"/>
      <c r="G74" s="47"/>
      <c r="H74" s="47"/>
      <c r="I74" s="48"/>
      <c r="J74" s="48"/>
      <c r="K74" s="46"/>
      <c r="L74" s="49"/>
      <c r="N74" s="50" t="s">
        <v>1093</v>
      </c>
      <c r="O74" s="51">
        <f>IFERROR(IF(RIGHT(N74, 1) = "D", WORKDAY($B$3, INT(LEFT(N74, LEN(N74)-1))),
                     IF(RIGHT(N74, 1) = "W",Business_Day($B$3 + 7 * INT(LEFT(N74, LEN(N74)-1)), "modified_following"),
                     IF(RIGHT(N74, 1) = "M",Business_Day(EDATE($B$3,  INT(LEFT(N74, LEN(N74)-1))), "modified_following"),
                     IF(RIGHT(N74, 1) = "Y",Business_Day(EDATE($B$3,  12 * INT(LEFT(N74, LEN(N74)-1))), "modified_following"),IF(RIGHT(N74, 1) = "Q",Business_Day(EDATE($B$3,  3*INT(LEFT(N74, LEN(N74)-1))), "modified_following"),
                    Business_Day(EDATE($B$3,  12 * INT(LEFT(N74, FIND("Y", N74)-1)) + INT(RIGHT(N74, LEN(N74) - FIND("Y", N74)))), "modified_following") ))))), "")</f>
        <v>50039</v>
      </c>
      <c r="P74" s="50" t="s">
        <v>2739</v>
      </c>
      <c r="Q74" s="50" t="s">
        <v>2740</v>
      </c>
      <c r="R74" s="46">
        <f>_xll.BDH(P74,$B$4,$B$3,$B$3)</f>
        <v>1.30768</v>
      </c>
      <c r="S74" s="46">
        <f>_xll.BDH(Q74,$B$4,$B$3,$B$3)</f>
        <v>0.77103699999999997</v>
      </c>
      <c r="T74" s="52">
        <f>DF_ZC2(Date!$E$3,O74,S74,"Taux actuariels","actual/actual")</f>
        <v>1.3085825583869504E-2</v>
      </c>
      <c r="V74" s="46"/>
      <c r="W74" s="46"/>
      <c r="X74" s="46"/>
      <c r="Y74" s="47"/>
      <c r="Z74" s="47"/>
      <c r="AA74" s="47"/>
      <c r="AB74" s="48"/>
      <c r="AC74" s="48"/>
      <c r="AD74" s="46"/>
      <c r="AE74" s="49" t="s">
        <v>600</v>
      </c>
      <c r="AF74" s="47"/>
      <c r="AG74" s="52" t="s">
        <v>600</v>
      </c>
      <c r="AI74" s="50" t="s">
        <v>1093</v>
      </c>
      <c r="AJ74" s="51">
        <f>IFERROR(IF(RIGHT(AI74, 1) = "D", WORKDAY($B$3, INT(LEFT(AI74, LEN(AI74)-1))),
                     IF(RIGHT(AI74, 1) = "W",Business_Day($B$3 + 7 * INT(LEFT(AI74, LEN(AI74)-1)), "modified_following"),
                     IF(RIGHT(AI74, 1) = "M",Business_Day(EDATE($B$3,  INT(LEFT(AI74, LEN(AI74)-1))), "modified_following"),
                     IF(RIGHT(AI74, 1) = "Y",Business_Day(EDATE($B$3,  12 * INT(LEFT(AI74, LEN(AI74)-1))), "modified_following"),IF(RIGHT(AI74, 1) = "Q",Business_Day(EDATE($B$3,  3*INT(LEFT(AI74, LEN(AI74)-1))), "modified_following"),
                    Business_Day(EDATE($B$3,  12 * INT(LEFT(AI74, FIND("Y", AI74)-1)) + INT(RIGHT(AI74, LEN(AI74) - FIND("Y", AI74)))), "modified_following") ))))), "")</f>
        <v>50039</v>
      </c>
      <c r="AK74" s="50" t="s">
        <v>2741</v>
      </c>
      <c r="AL74" s="50" t="s">
        <v>2742</v>
      </c>
      <c r="AM74" s="46">
        <f>_xll.BDH(AK74,$B$4,$B$3,$B$3)</f>
        <v>1.38531</v>
      </c>
      <c r="AN74" s="46">
        <f>_xll.BDH(AL74,$B$4,$B$3,$B$3)</f>
        <v>0.75822699999999998</v>
      </c>
      <c r="AO74" s="52">
        <f>DF_ZC2(Date!$E$3,AJ74,AN74,"Taux actuariels","actual/actual")</f>
        <v>1.3934820273572956E-2</v>
      </c>
      <c r="AQ74" s="46"/>
      <c r="AR74" s="46"/>
      <c r="AS74" s="46"/>
      <c r="AT74" s="47"/>
      <c r="AU74" s="47"/>
      <c r="AV74" s="47"/>
      <c r="AW74" s="48"/>
      <c r="AX74" s="48"/>
      <c r="AY74" s="46"/>
      <c r="AZ74" s="49"/>
      <c r="BA74" s="49"/>
      <c r="BD74" s="50" t="s">
        <v>1093</v>
      </c>
      <c r="BE74" s="51">
        <f>IFERROR(IF(RIGHT(BD74, 1) = "D", WORKDAY($B$3, INT(LEFT(BD74, LEN(BD74)-1))),
                     IF(RIGHT(BD74, 1) = "W",Business_Day($B$3 + 7 * INT(LEFT(BD74, LEN(BD74)-1)), "modified_following"),
                     IF(RIGHT(BD74, 1) = "M",Business_Day(EDATE($B$3,  INT(LEFT(BD74, LEN(BD74)-1))), "modified_following"),
                     IF(RIGHT(BD74, 1) = "Y",Business_Day(EDATE($B$3,  12 * INT(LEFT(BD74, LEN(BD74)-1))), "modified_following"),IF(RIGHT(BD74, 1) = "Q",Business_Day(EDATE($B$3,  3*INT(LEFT(BD74, LEN(BD74)-1))), "modified_following"),
                    Business_Day(EDATE($B$3,  12 * INT(LEFT(BD74, FIND("Y", BD74)-1)) + INT(RIGHT(BD74, LEN(BD74) - FIND("Y", BD74)))), "modified_following") ))))), "")</f>
        <v>50039</v>
      </c>
      <c r="BF74" s="50" t="s">
        <v>2743</v>
      </c>
      <c r="BG74" s="50" t="s">
        <v>2744</v>
      </c>
      <c r="BH74" s="46">
        <f>_xll.BDH(BF74,$B$4,$B$3,$B$3)</f>
        <v>1.4347699999999999</v>
      </c>
      <c r="BI74" s="46">
        <f>_xll.BDH(BG74,$B$4,$B$3,$B$3)</f>
        <v>0.75078500000000004</v>
      </c>
      <c r="BJ74" s="52">
        <f>DF_ZC2(Date!$E$3,BE74,BI74,"Taux actuariels","actual/actual")</f>
        <v>1.4434990259151181E-2</v>
      </c>
      <c r="BL74" s="46"/>
      <c r="BM74" s="46"/>
      <c r="BN74" s="46"/>
      <c r="BO74" s="47"/>
      <c r="BP74" s="47"/>
      <c r="BQ74" s="47"/>
      <c r="BR74" s="48"/>
      <c r="BS74" s="48"/>
      <c r="BT74" s="46"/>
      <c r="BU74" s="49"/>
      <c r="BV74" s="52">
        <f t="shared" si="12"/>
        <v>0</v>
      </c>
      <c r="BX74" s="50" t="s">
        <v>1093</v>
      </c>
      <c r="BY74" s="51">
        <f>IFERROR(IF(RIGHT(BX74, 1) = "D", WORKDAY($B$3, INT(LEFT(BX74, LEN(BX74)-1))),
                     IF(RIGHT(BX74, 1) = "W",Business_Day($B$3 + 7 * INT(LEFT(BX74, LEN(BX74)-1)), "modified_following"),
                     IF(RIGHT(BX74, 1) = "M",Business_Day(EDATE($B$3,  INT(LEFT(BX74, LEN(BX74)-1))), "modified_following"),
                     IF(RIGHT(BX74, 1) = "Y",Business_Day(EDATE($B$3,  12 * INT(LEFT(BX74, LEN(BX74)-1))), "modified_following"),IF(RIGHT(BX74, 1) = "Q",Business_Day(EDATE($B$3,  3*INT(LEFT(BX74, LEN(BX74)-1))), "modified_following"),
                    Business_Day(EDATE($B$3,  12 * INT(LEFT(BX74, FIND("Y", BX74)-1)) + INT(RIGHT(BX74, LEN(BX74) - FIND("Y", BX74)))), "modified_following") ))))), "")</f>
        <v>50039</v>
      </c>
      <c r="BZ74" s="50" t="s">
        <v>2745</v>
      </c>
      <c r="CA74" s="50" t="s">
        <v>2746</v>
      </c>
      <c r="CB74" s="46">
        <f>_xll.BDH(BZ74,$B$4,$B$3,$B$3)</f>
        <v>1.48448</v>
      </c>
      <c r="CC74" s="46">
        <f>_xll.BDH(CA74,$B$4,$B$3,$B$3)</f>
        <v>0.74378599999999995</v>
      </c>
      <c r="CD74" s="52">
        <f>DF_ZC2(Date!$E$3,BY74,CC74,"Taux actuariels","actual/actual")</f>
        <v>1.4910159731641892E-2</v>
      </c>
      <c r="CF74" s="46"/>
      <c r="CG74" s="46"/>
      <c r="CH74" s="46"/>
      <c r="CI74" s="47"/>
      <c r="CJ74" s="47"/>
      <c r="CK74" s="47"/>
      <c r="CL74" s="48"/>
      <c r="CM74" s="48"/>
      <c r="CN74" s="46"/>
      <c r="CO74" s="49" t="s">
        <v>600</v>
      </c>
      <c r="CP74" s="52" t="s">
        <v>600</v>
      </c>
      <c r="CR74" s="50" t="s">
        <v>1093</v>
      </c>
      <c r="CS74" s="51">
        <f>IFERROR(IF(RIGHT(CR74, 1) = "D", WORKDAY($B$3, INT(LEFT(CR74, LEN(CR74)-1))),
                     IF(RIGHT(CR74, 1) = "W",Business_Day($B$3 + 7 * INT(LEFT(CR74, LEN(CR74)-1)), "modified_following"),
                     IF(RIGHT(CR74, 1) = "M",Business_Day(EDATE($B$3,  INT(LEFT(CR74, LEN(CR74)-1))), "modified_following"),
                     IF(RIGHT(CR74, 1) = "Y",Business_Day(EDATE($B$3,  12 * INT(LEFT(CR74, LEN(CR74)-1))), "modified_following"),IF(RIGHT(CR74, 1) = "Q",Business_Day(EDATE($B$3,  3*INT(LEFT(CR74, LEN(CR74)-1))), "modified_following"),
                    Business_Day(EDATE($B$3,  12 * INT(LEFT(CR74, FIND("Y", CR74)-1)) + INT(RIGHT(CR74, LEN(CR74) - FIND("Y", CR74)))), "modified_following") ))))), "")</f>
        <v>50039</v>
      </c>
      <c r="CT74" s="50" t="s">
        <v>2747</v>
      </c>
      <c r="CU74" s="50" t="s">
        <v>2748</v>
      </c>
      <c r="CV74" s="46">
        <f>_xll.BDH(CT74,$B$4,$B$3,$B$3)</f>
        <v>1.5760399999999999</v>
      </c>
      <c r="CW74" s="46">
        <f>_xll.BDH(CU74,$B$4,$B$3,$B$3)</f>
        <v>0.73038199999999998</v>
      </c>
      <c r="CX74" s="52">
        <f>DF_ZC2(Date!$E$3,CS74,CW74,"Taux actuariels","actual/actual")</f>
        <v>1.5833420691556022E-2</v>
      </c>
    </row>
    <row r="75" spans="3:237" x14ac:dyDescent="0.25">
      <c r="C75" s="46"/>
      <c r="D75" s="46"/>
      <c r="E75" s="46"/>
      <c r="F75" s="47"/>
      <c r="G75" s="47"/>
      <c r="H75" s="47"/>
      <c r="I75" s="48"/>
      <c r="J75" s="48"/>
      <c r="K75" s="46"/>
      <c r="L75" s="49"/>
      <c r="N75" s="50" t="s">
        <v>1104</v>
      </c>
      <c r="O75" s="51">
        <f>IFERROR(IF(RIGHT(N75, 1) = "D", WORKDAY($B$3, INT(LEFT(N75, LEN(N75)-1))),
                     IF(RIGHT(N75, 1) = "W",Business_Day($B$3 + 7 * INT(LEFT(N75, LEN(N75)-1)), "modified_following"),
                     IF(RIGHT(N75, 1) = "M",Business_Day(EDATE($B$3,  INT(LEFT(N75, LEN(N75)-1))), "modified_following"),
                     IF(RIGHT(N75, 1) = "Y",Business_Day(EDATE($B$3,  12 * INT(LEFT(N75, LEN(N75)-1))), "modified_following"),IF(RIGHT(N75, 1) = "Q",Business_Day(EDATE($B$3,  3*INT(LEFT(N75, LEN(N75)-1))), "modified_following"),
                    Business_Day(EDATE($B$3,  12 * INT(LEFT(N75, FIND("Y", N75)-1)) + INT(RIGHT(N75, LEN(N75) - FIND("Y", N75)))), "modified_following") ))))), "")</f>
        <v>50404</v>
      </c>
      <c r="P75" s="50" t="s">
        <v>2749</v>
      </c>
      <c r="Q75" s="50" t="s">
        <v>2750</v>
      </c>
      <c r="R75" s="46">
        <f>_xll.BDH(P75,$B$4,$B$3,$B$3)</f>
        <v>1.30948</v>
      </c>
      <c r="S75" s="46">
        <f>_xll.BDH(Q75,$B$4,$B$3,$B$3)</f>
        <v>0.76080099999999995</v>
      </c>
      <c r="T75" s="52">
        <f>DF_ZC2(Date!$E$3,O75,S75,"Taux actuariels","actual/actual")</f>
        <v>1.3103375539879947E-2</v>
      </c>
      <c r="V75" s="46"/>
      <c r="W75" s="46"/>
      <c r="X75" s="46"/>
      <c r="Y75" s="47"/>
      <c r="Z75" s="47"/>
      <c r="AA75" s="47"/>
      <c r="AB75" s="48"/>
      <c r="AC75" s="48"/>
      <c r="AD75" s="46"/>
      <c r="AE75" s="49" t="s">
        <v>600</v>
      </c>
      <c r="AF75" s="47"/>
      <c r="AG75" s="52" t="s">
        <v>600</v>
      </c>
      <c r="AI75" s="50" t="s">
        <v>1104</v>
      </c>
      <c r="AJ75" s="51">
        <f>IFERROR(IF(RIGHT(AI75, 1) = "D", WORKDAY($B$3, INT(LEFT(AI75, LEN(AI75)-1))),
                     IF(RIGHT(AI75, 1) = "W",Business_Day($B$3 + 7 * INT(LEFT(AI75, LEN(AI75)-1)), "modified_following"),
                     IF(RIGHT(AI75, 1) = "M",Business_Day(EDATE($B$3,  INT(LEFT(AI75, LEN(AI75)-1))), "modified_following"),
                     IF(RIGHT(AI75, 1) = "Y",Business_Day(EDATE($B$3,  12 * INT(LEFT(AI75, LEN(AI75)-1))), "modified_following"),IF(RIGHT(AI75, 1) = "Q",Business_Day(EDATE($B$3,  3*INT(LEFT(AI75, LEN(AI75)-1))), "modified_following"),
                    Business_Day(EDATE($B$3,  12 * INT(LEFT(AI75, FIND("Y", AI75)-1)) + INT(RIGHT(AI75, LEN(AI75) - FIND("Y", AI75)))), "modified_following") ))))), "")</f>
        <v>50404</v>
      </c>
      <c r="AK75" s="50" t="s">
        <v>2751</v>
      </c>
      <c r="AL75" s="50" t="s">
        <v>2752</v>
      </c>
      <c r="AM75" s="46">
        <f>_xll.BDH(AK75,$B$4,$B$3,$B$3)</f>
        <v>1.38548</v>
      </c>
      <c r="AN75" s="46">
        <f>_xll.BDH(AL75,$B$4,$B$3,$B$3)</f>
        <v>0.74778800000000001</v>
      </c>
      <c r="AO75" s="52">
        <f>DF_ZC2(Date!$E$3,AJ75,AN75,"Taux actuariels","actual/actual")</f>
        <v>1.393602162609997E-2</v>
      </c>
      <c r="AQ75" s="46"/>
      <c r="AR75" s="46"/>
      <c r="AS75" s="46"/>
      <c r="AT75" s="47"/>
      <c r="AU75" s="47"/>
      <c r="AV75" s="47"/>
      <c r="AW75" s="48"/>
      <c r="AX75" s="48"/>
      <c r="AY75" s="46"/>
      <c r="AZ75" s="49"/>
      <c r="BA75" s="49"/>
      <c r="BD75" s="50" t="s">
        <v>1104</v>
      </c>
      <c r="BE75" s="51">
        <f>IFERROR(IF(RIGHT(BD75, 1) = "D", WORKDAY($B$3, INT(LEFT(BD75, LEN(BD75)-1))),
                     IF(RIGHT(BD75, 1) = "W",Business_Day($B$3 + 7 * INT(LEFT(BD75, LEN(BD75)-1)), "modified_following"),
                     IF(RIGHT(BD75, 1) = "M",Business_Day(EDATE($B$3,  INT(LEFT(BD75, LEN(BD75)-1))), "modified_following"),
                     IF(RIGHT(BD75, 1) = "Y",Business_Day(EDATE($B$3,  12 * INT(LEFT(BD75, LEN(BD75)-1))), "modified_following"),IF(RIGHT(BD75, 1) = "Q",Business_Day(EDATE($B$3,  3*INT(LEFT(BD75, LEN(BD75)-1))), "modified_following"),
                    Business_Day(EDATE($B$3,  12 * INT(LEFT(BD75, FIND("Y", BD75)-1)) + INT(RIGHT(BD75, LEN(BD75) - FIND("Y", BD75)))), "modified_following") ))))), "")</f>
        <v>50404</v>
      </c>
      <c r="BF75" s="50" t="s">
        <v>2753</v>
      </c>
      <c r="BG75" s="50" t="s">
        <v>2754</v>
      </c>
      <c r="BH75" s="46">
        <f>_xll.BDH(BF75,$B$4,$B$3,$B$3)</f>
        <v>1.4334799999999999</v>
      </c>
      <c r="BI75" s="46">
        <f>_xll.BDH(BG75,$B$4,$B$3,$B$3)</f>
        <v>0.74030899999999999</v>
      </c>
      <c r="BJ75" s="52">
        <f>DF_ZC2(Date!$E$3,BE75,BI75,"Taux actuariels","actual/actual")</f>
        <v>1.4421468216881062E-2</v>
      </c>
      <c r="BL75" s="46"/>
      <c r="BM75" s="46"/>
      <c r="BN75" s="46"/>
      <c r="BO75" s="47"/>
      <c r="BP75" s="47"/>
      <c r="BQ75" s="47"/>
      <c r="BR75" s="48"/>
      <c r="BS75" s="48"/>
      <c r="BT75" s="46"/>
      <c r="BU75" s="49"/>
      <c r="BV75" s="52">
        <f t="shared" si="12"/>
        <v>0</v>
      </c>
      <c r="BX75" s="50" t="s">
        <v>1104</v>
      </c>
      <c r="BY75" s="51">
        <f>IFERROR(IF(RIGHT(BX75, 1) = "D", WORKDAY($B$3, INT(LEFT(BX75, LEN(BX75)-1))),
                     IF(RIGHT(BX75, 1) = "W",Business_Day($B$3 + 7 * INT(LEFT(BX75, LEN(BX75)-1)), "modified_following"),
                     IF(RIGHT(BX75, 1) = "M",Business_Day(EDATE($B$3,  INT(LEFT(BX75, LEN(BX75)-1))), "modified_following"),
                     IF(RIGHT(BX75, 1) = "Y",Business_Day(EDATE($B$3,  12 * INT(LEFT(BX75, LEN(BX75)-1))), "modified_following"),IF(RIGHT(BX75, 1) = "Q",Business_Day(EDATE($B$3,  3*INT(LEFT(BX75, LEN(BX75)-1))), "modified_following"),
                    Business_Day(EDATE($B$3,  12 * INT(LEFT(BX75, FIND("Y", BX75)-1)) + INT(RIGHT(BX75, LEN(BX75) - FIND("Y", BX75)))), "modified_following") ))))), "")</f>
        <v>50404</v>
      </c>
      <c r="BZ75" s="50" t="s">
        <v>2755</v>
      </c>
      <c r="CA75" s="50" t="s">
        <v>2756</v>
      </c>
      <c r="CB75" s="46">
        <f>_xll.BDH(BZ75,$B$4,$B$3,$B$3)</f>
        <v>1.4794800000000001</v>
      </c>
      <c r="CC75" s="46">
        <f>_xll.BDH(CA75,$B$4,$B$3,$B$3)</f>
        <v>0.73363199999999995</v>
      </c>
      <c r="CD75" s="52">
        <f>DF_ZC2(Date!$E$3,BY75,CC75,"Taux actuariels","actual/actual")</f>
        <v>1.4859219449677941E-2</v>
      </c>
      <c r="CF75" s="46"/>
      <c r="CG75" s="46"/>
      <c r="CH75" s="46"/>
      <c r="CI75" s="47"/>
      <c r="CJ75" s="47"/>
      <c r="CK75" s="47"/>
      <c r="CL75" s="48"/>
      <c r="CM75" s="48"/>
      <c r="CN75" s="46"/>
      <c r="CO75" s="49" t="s">
        <v>600</v>
      </c>
      <c r="CP75" s="52" t="s">
        <v>600</v>
      </c>
      <c r="CR75" s="50" t="s">
        <v>1104</v>
      </c>
      <c r="CS75" s="51">
        <f>IFERROR(IF(RIGHT(CR75, 1) = "D", WORKDAY($B$3, INT(LEFT(CR75, LEN(CR75)-1))),
                     IF(RIGHT(CR75, 1) = "W",Business_Day($B$3 + 7 * INT(LEFT(CR75, LEN(CR75)-1)), "modified_following"),
                     IF(RIGHT(CR75, 1) = "M",Business_Day(EDATE($B$3,  INT(LEFT(CR75, LEN(CR75)-1))), "modified_following"),
                     IF(RIGHT(CR75, 1) = "Y",Business_Day(EDATE($B$3,  12 * INT(LEFT(CR75, LEN(CR75)-1))), "modified_following"),IF(RIGHT(CR75, 1) = "Q",Business_Day(EDATE($B$3,  3*INT(LEFT(CR75, LEN(CR75)-1))), "modified_following"),
                    Business_Day(EDATE($B$3,  12 * INT(LEFT(CR75, FIND("Y", CR75)-1)) + INT(RIGHT(CR75, LEN(CR75) - FIND("Y", CR75)))), "modified_following") ))))), "")</f>
        <v>50404</v>
      </c>
      <c r="CT75" s="50" t="s">
        <v>2757</v>
      </c>
      <c r="CU75" s="50" t="s">
        <v>2758</v>
      </c>
      <c r="CV75" s="46">
        <f>_xll.BDH(CT75,$B$4,$B$3,$B$3)</f>
        <v>1.5707499999999999</v>
      </c>
      <c r="CW75" s="46">
        <f>_xll.BDH(CU75,$B$4,$B$3,$B$3)</f>
        <v>0.71979899999999997</v>
      </c>
      <c r="CX75" s="52">
        <f>DF_ZC2(Date!$E$3,CS75,CW75,"Taux actuariels","actual/actual")</f>
        <v>1.5779560371011137E-2</v>
      </c>
    </row>
    <row r="76" spans="3:237" x14ac:dyDescent="0.25">
      <c r="C76" s="46"/>
      <c r="D76" s="46"/>
      <c r="E76" s="46"/>
      <c r="F76" s="47"/>
      <c r="G76" s="47"/>
      <c r="H76" s="47"/>
      <c r="I76" s="48"/>
      <c r="J76" s="48"/>
      <c r="K76" s="46"/>
      <c r="L76" s="49"/>
      <c r="N76" s="50" t="s">
        <v>1115</v>
      </c>
      <c r="O76" s="51">
        <f>IFERROR(IF(RIGHT(N76, 1) = "D", WORKDAY($B$3, INT(LEFT(N76, LEN(N76)-1))),
                     IF(RIGHT(N76, 1) = "W",Business_Day($B$3 + 7 * INT(LEFT(N76, LEN(N76)-1)), "modified_following"),
                     IF(RIGHT(N76, 1) = "M",Business_Day(EDATE($B$3,  INT(LEFT(N76, LEN(N76)-1))), "modified_following"),
                     IF(RIGHT(N76, 1) = "Y",Business_Day(EDATE($B$3,  12 * INT(LEFT(N76, LEN(N76)-1))), "modified_following"),IF(RIGHT(N76, 1) = "Q",Business_Day(EDATE($B$3,  3*INT(LEFT(N76, LEN(N76)-1))), "modified_following"),
                    Business_Day(EDATE($B$3,  12 * INT(LEFT(N76, FIND("Y", N76)-1)) + INT(RIGHT(N76, LEN(N76) - FIND("Y", N76)))), "modified_following") ))))), "")</f>
        <v>50769</v>
      </c>
      <c r="P76" s="50" t="s">
        <v>2759</v>
      </c>
      <c r="Q76" s="50" t="s">
        <v>2760</v>
      </c>
      <c r="R76" s="46">
        <f>_xll.BDH(P76,$B$4,$B$3,$B$3)</f>
        <v>1.3111600000000001</v>
      </c>
      <c r="S76" s="46">
        <f>_xll.BDH(Q76,$B$4,$B$3,$B$3)</f>
        <v>0.75069200000000003</v>
      </c>
      <c r="T76" s="52">
        <f>DF_ZC2(Date!$E$3,O76,S76,"Taux actuariels","actual/actual")</f>
        <v>1.3119866653747758E-2</v>
      </c>
      <c r="V76" s="46"/>
      <c r="W76" s="46"/>
      <c r="X76" s="46"/>
      <c r="Y76" s="47"/>
      <c r="Z76" s="47"/>
      <c r="AA76" s="47"/>
      <c r="AB76" s="48"/>
      <c r="AC76" s="48"/>
      <c r="AD76" s="46"/>
      <c r="AE76" s="49" t="s">
        <v>600</v>
      </c>
      <c r="AF76" s="47"/>
      <c r="AG76" s="52" t="s">
        <v>600</v>
      </c>
      <c r="AI76" s="50" t="s">
        <v>1115</v>
      </c>
      <c r="AJ76" s="51">
        <f>IFERROR(IF(RIGHT(AI76, 1) = "D", WORKDAY($B$3, INT(LEFT(AI76, LEN(AI76)-1))),
                     IF(RIGHT(AI76, 1) = "W",Business_Day($B$3 + 7 * INT(LEFT(AI76, LEN(AI76)-1)), "modified_following"),
                     IF(RIGHT(AI76, 1) = "M",Business_Day(EDATE($B$3,  INT(LEFT(AI76, LEN(AI76)-1))), "modified_following"),
                     IF(RIGHT(AI76, 1) = "Y",Business_Day(EDATE($B$3,  12 * INT(LEFT(AI76, LEN(AI76)-1))), "modified_following"),IF(RIGHT(AI76, 1) = "Q",Business_Day(EDATE($B$3,  3*INT(LEFT(AI76, LEN(AI76)-1))), "modified_following"),
                    Business_Day(EDATE($B$3,  12 * INT(LEFT(AI76, FIND("Y", AI76)-1)) + INT(RIGHT(AI76, LEN(AI76) - FIND("Y", AI76)))), "modified_following") ))))), "")</f>
        <v>50769</v>
      </c>
      <c r="AK76" s="50" t="s">
        <v>2761</v>
      </c>
      <c r="AL76" s="50" t="s">
        <v>2762</v>
      </c>
      <c r="AM76" s="46">
        <f>_xll.BDH(AK76,$B$4,$B$3,$B$3)</f>
        <v>1.3855599999999999</v>
      </c>
      <c r="AN76" s="46">
        <f>_xll.BDH(AL76,$B$4,$B$3,$B$3)</f>
        <v>0.73750300000000002</v>
      </c>
      <c r="AO76" s="52">
        <f>DF_ZC2(Date!$E$3,AJ76,AN76,"Taux actuariels","actual/actual")</f>
        <v>1.3936461822459778E-2</v>
      </c>
      <c r="AQ76" s="46"/>
      <c r="AR76" s="46"/>
      <c r="AS76" s="46"/>
      <c r="AT76" s="47"/>
      <c r="AU76" s="47"/>
      <c r="AV76" s="47"/>
      <c r="AW76" s="48"/>
      <c r="AX76" s="48"/>
      <c r="AY76" s="46"/>
      <c r="AZ76" s="49"/>
      <c r="BA76" s="49"/>
      <c r="BD76" s="50" t="s">
        <v>1115</v>
      </c>
      <c r="BE76" s="51">
        <f>IFERROR(IF(RIGHT(BD76, 1) = "D", WORKDAY($B$3, INT(LEFT(BD76, LEN(BD76)-1))),
                     IF(RIGHT(BD76, 1) = "W",Business_Day($B$3 + 7 * INT(LEFT(BD76, LEN(BD76)-1)), "modified_following"),
                     IF(RIGHT(BD76, 1) = "M",Business_Day(EDATE($B$3,  INT(LEFT(BD76, LEN(BD76)-1))), "modified_following"),
                     IF(RIGHT(BD76, 1) = "Y",Business_Day(EDATE($B$3,  12 * INT(LEFT(BD76, LEN(BD76)-1))), "modified_following"),IF(RIGHT(BD76, 1) = "Q",Business_Day(EDATE($B$3,  3*INT(LEFT(BD76, LEN(BD76)-1))), "modified_following"),
                    Business_Day(EDATE($B$3,  12 * INT(LEFT(BD76, FIND("Y", BD76)-1)) + INT(RIGHT(BD76, LEN(BD76) - FIND("Y", BD76)))), "modified_following") ))))), "")</f>
        <v>50769</v>
      </c>
      <c r="BF76" s="50" t="s">
        <v>2763</v>
      </c>
      <c r="BG76" s="50" t="s">
        <v>2764</v>
      </c>
      <c r="BH76" s="46">
        <f>_xll.BDH(BF76,$B$4,$B$3,$B$3)</f>
        <v>1.43214</v>
      </c>
      <c r="BI76" s="46">
        <f>_xll.BDH(BG76,$B$4,$B$3,$B$3)</f>
        <v>0.73000500000000001</v>
      </c>
      <c r="BJ76" s="52">
        <f>DF_ZC2(Date!$E$3,BE76,BI76,"Taux actuariels","actual/actual")</f>
        <v>1.4407534543401379E-2</v>
      </c>
      <c r="BL76" s="46"/>
      <c r="BM76" s="46"/>
      <c r="BN76" s="46"/>
      <c r="BO76" s="47"/>
      <c r="BP76" s="47"/>
      <c r="BQ76" s="47"/>
      <c r="BR76" s="48"/>
      <c r="BS76" s="48"/>
      <c r="BT76" s="46"/>
      <c r="BU76" s="49"/>
      <c r="BV76" s="52">
        <f t="shared" si="12"/>
        <v>0</v>
      </c>
      <c r="BX76" s="50" t="s">
        <v>1115</v>
      </c>
      <c r="BY76" s="51">
        <f>IFERROR(IF(RIGHT(BX76, 1) = "D", WORKDAY($B$3, INT(LEFT(BX76, LEN(BX76)-1))),
                     IF(RIGHT(BX76, 1) = "W",Business_Day($B$3 + 7 * INT(LEFT(BX76, LEN(BX76)-1)), "modified_following"),
                     IF(RIGHT(BX76, 1) = "M",Business_Day(EDATE($B$3,  INT(LEFT(BX76, LEN(BX76)-1))), "modified_following"),
                     IF(RIGHT(BX76, 1) = "Y",Business_Day(EDATE($B$3,  12 * INT(LEFT(BX76, LEN(BX76)-1))), "modified_following"),IF(RIGHT(BX76, 1) = "Q",Business_Day(EDATE($B$3,  3*INT(LEFT(BX76, LEN(BX76)-1))), "modified_following"),
                    Business_Day(EDATE($B$3,  12 * INT(LEFT(BX76, FIND("Y", BX76)-1)) + INT(RIGHT(BX76, LEN(BX76) - FIND("Y", BX76)))), "modified_following") ))))), "")</f>
        <v>50769</v>
      </c>
      <c r="BZ76" s="50" t="s">
        <v>2765</v>
      </c>
      <c r="CA76" s="50" t="s">
        <v>2766</v>
      </c>
      <c r="CB76" s="46">
        <f>_xll.BDH(BZ76,$B$4,$B$3,$B$3)</f>
        <v>1.47451</v>
      </c>
      <c r="CC76" s="46">
        <f>_xll.BDH(CA76,$B$4,$B$3,$B$3)</f>
        <v>0.72368100000000002</v>
      </c>
      <c r="CD76" s="52">
        <f>DF_ZC2(Date!$E$3,BY76,CC76,"Taux actuariels","actual/actual")</f>
        <v>1.4808798315448346E-2</v>
      </c>
      <c r="CF76" s="46"/>
      <c r="CG76" s="46"/>
      <c r="CH76" s="46"/>
      <c r="CI76" s="47"/>
      <c r="CJ76" s="47"/>
      <c r="CK76" s="47"/>
      <c r="CL76" s="48"/>
      <c r="CM76" s="48"/>
      <c r="CN76" s="46"/>
      <c r="CO76" s="49" t="s">
        <v>600</v>
      </c>
      <c r="CP76" s="52" t="s">
        <v>600</v>
      </c>
      <c r="CR76" s="50" t="s">
        <v>1115</v>
      </c>
      <c r="CS76" s="51">
        <f>IFERROR(IF(RIGHT(CR76, 1) = "D", WORKDAY($B$3, INT(LEFT(CR76, LEN(CR76)-1))),
                     IF(RIGHT(CR76, 1) = "W",Business_Day($B$3 + 7 * INT(LEFT(CR76, LEN(CR76)-1)), "modified_following"),
                     IF(RIGHT(CR76, 1) = "M",Business_Day(EDATE($B$3,  INT(LEFT(CR76, LEN(CR76)-1))), "modified_following"),
                     IF(RIGHT(CR76, 1) = "Y",Business_Day(EDATE($B$3,  12 * INT(LEFT(CR76, LEN(CR76)-1))), "modified_following"),IF(RIGHT(CR76, 1) = "Q",Business_Day(EDATE($B$3,  3*INT(LEFT(CR76, LEN(CR76)-1))), "modified_following"),
                    Business_Day(EDATE($B$3,  12 * INT(LEFT(CR76, FIND("Y", CR76)-1)) + INT(RIGHT(CR76, LEN(CR76) - FIND("Y", CR76)))), "modified_following") ))))), "")</f>
        <v>50769</v>
      </c>
      <c r="CT76" s="50" t="s">
        <v>2767</v>
      </c>
      <c r="CU76" s="50" t="s">
        <v>2768</v>
      </c>
      <c r="CV76" s="46">
        <f>_xll.BDH(CT76,$B$4,$B$3,$B$3)</f>
        <v>1.5655000000000001</v>
      </c>
      <c r="CW76" s="46">
        <f>_xll.BDH(CU76,$B$4,$B$3,$B$3)</f>
        <v>0.70943800000000001</v>
      </c>
      <c r="CX76" s="52">
        <f>DF_ZC2(Date!$E$3,CS76,CW76,"Taux actuariels","actual/actual")</f>
        <v>1.572611980449401E-2</v>
      </c>
    </row>
    <row r="77" spans="3:237" x14ac:dyDescent="0.25">
      <c r="C77" s="46"/>
      <c r="D77" s="46"/>
      <c r="E77" s="46"/>
      <c r="F77" s="47"/>
      <c r="G77" s="47"/>
      <c r="H77" s="47"/>
      <c r="I77" s="48"/>
      <c r="J77" s="48"/>
      <c r="K77" s="46"/>
      <c r="L77" s="49"/>
      <c r="N77" s="50" t="s">
        <v>1126</v>
      </c>
      <c r="O77" s="51">
        <f>IFERROR(IF(RIGHT(N77, 1) = "D", WORKDAY($B$3, INT(LEFT(N77, LEN(N77)-1))),
                     IF(RIGHT(N77, 1) = "W",Business_Day($B$3 + 7 * INT(LEFT(N77, LEN(N77)-1)), "modified_following"),
                     IF(RIGHT(N77, 1) = "M",Business_Day(EDATE($B$3,  INT(LEFT(N77, LEN(N77)-1))), "modified_following"),
                     IF(RIGHT(N77, 1) = "Y",Business_Day(EDATE($B$3,  12 * INT(LEFT(N77, LEN(N77)-1))), "modified_following"),IF(RIGHT(N77, 1) = "Q",Business_Day(EDATE($B$3,  3*INT(LEFT(N77, LEN(N77)-1))), "modified_following"),
                    Business_Day(EDATE($B$3,  12 * INT(LEFT(N77, FIND("Y", N77)-1)) + INT(RIGHT(N77, LEN(N77) - FIND("Y", N77)))), "modified_following") ))))), "")</f>
        <v>51134</v>
      </c>
      <c r="P77" s="50" t="s">
        <v>2769</v>
      </c>
      <c r="Q77" s="50" t="s">
        <v>2770</v>
      </c>
      <c r="R77" s="46">
        <f>_xll.BDH(P77,$B$4,$B$3,$B$3)</f>
        <v>1.31274</v>
      </c>
      <c r="S77" s="46">
        <f>_xll.BDH(Q77,$B$4,$B$3,$B$3)</f>
        <v>0.74071200000000004</v>
      </c>
      <c r="T77" s="52">
        <f>DF_ZC2(Date!$E$3,O77,S77,"Taux actuariels","actual/actual")</f>
        <v>1.3135240450261598E-2</v>
      </c>
      <c r="V77" s="46"/>
      <c r="W77" s="46"/>
      <c r="X77" s="46"/>
      <c r="Y77" s="47"/>
      <c r="Z77" s="47"/>
      <c r="AA77" s="47"/>
      <c r="AB77" s="48"/>
      <c r="AC77" s="48"/>
      <c r="AD77" s="46"/>
      <c r="AE77" s="49" t="s">
        <v>600</v>
      </c>
      <c r="AF77" s="47"/>
      <c r="AG77" s="52" t="s">
        <v>600</v>
      </c>
      <c r="AI77" s="50" t="s">
        <v>1126</v>
      </c>
      <c r="AJ77" s="51">
        <f>IFERROR(IF(RIGHT(AI77, 1) = "D", WORKDAY($B$3, INT(LEFT(AI77, LEN(AI77)-1))),
                     IF(RIGHT(AI77, 1) = "W",Business_Day($B$3 + 7 * INT(LEFT(AI77, LEN(AI77)-1)), "modified_following"),
                     IF(RIGHT(AI77, 1) = "M",Business_Day(EDATE($B$3,  INT(LEFT(AI77, LEN(AI77)-1))), "modified_following"),
                     IF(RIGHT(AI77, 1) = "Y",Business_Day(EDATE($B$3,  12 * INT(LEFT(AI77, LEN(AI77)-1))), "modified_following"),IF(RIGHT(AI77, 1) = "Q",Business_Day(EDATE($B$3,  3*INT(LEFT(AI77, LEN(AI77)-1))), "modified_following"),
                    Business_Day(EDATE($B$3,  12 * INT(LEFT(AI77, FIND("Y", AI77)-1)) + INT(RIGHT(AI77, LEN(AI77) - FIND("Y", AI77)))), "modified_following") ))))), "")</f>
        <v>51134</v>
      </c>
      <c r="AK77" s="50" t="s">
        <v>2771</v>
      </c>
      <c r="AL77" s="50" t="s">
        <v>2772</v>
      </c>
      <c r="AM77" s="46">
        <f>_xll.BDH(AK77,$B$4,$B$3,$B$3)</f>
        <v>1.3855500000000001</v>
      </c>
      <c r="AN77" s="46">
        <f>_xll.BDH(AL77,$B$4,$B$3,$B$3)</f>
        <v>0.72737300000000005</v>
      </c>
      <c r="AO77" s="52">
        <f>DF_ZC2(Date!$E$3,AJ77,AN77,"Taux actuariels","actual/actual")</f>
        <v>1.3936043038366153E-2</v>
      </c>
      <c r="AQ77" s="46"/>
      <c r="AR77" s="46"/>
      <c r="AS77" s="46"/>
      <c r="AT77" s="47"/>
      <c r="AU77" s="47"/>
      <c r="AV77" s="47"/>
      <c r="AW77" s="48"/>
      <c r="AX77" s="48"/>
      <c r="AY77" s="46"/>
      <c r="AZ77" s="49"/>
      <c r="BA77" s="49"/>
      <c r="BD77" s="50" t="s">
        <v>1126</v>
      </c>
      <c r="BE77" s="51">
        <f>IFERROR(IF(RIGHT(BD77, 1) = "D", WORKDAY($B$3, INT(LEFT(BD77, LEN(BD77)-1))),
                     IF(RIGHT(BD77, 1) = "W",Business_Day($B$3 + 7 * INT(LEFT(BD77, LEN(BD77)-1)), "modified_following"),
                     IF(RIGHT(BD77, 1) = "M",Business_Day(EDATE($B$3,  INT(LEFT(BD77, LEN(BD77)-1))), "modified_following"),
                     IF(RIGHT(BD77, 1) = "Y",Business_Day(EDATE($B$3,  12 * INT(LEFT(BD77, LEN(BD77)-1))), "modified_following"),IF(RIGHT(BD77, 1) = "Q",Business_Day(EDATE($B$3,  3*INT(LEFT(BD77, LEN(BD77)-1))), "modified_following"),
                    Business_Day(EDATE($B$3,  12 * INT(LEFT(BD77, FIND("Y", BD77)-1)) + INT(RIGHT(BD77, LEN(BD77) - FIND("Y", BD77)))), "modified_following") ))))), "")</f>
        <v>51134</v>
      </c>
      <c r="BF77" s="50" t="s">
        <v>2773</v>
      </c>
      <c r="BG77" s="50" t="s">
        <v>2774</v>
      </c>
      <c r="BH77" s="46">
        <f>_xll.BDH(BF77,$B$4,$B$3,$B$3)</f>
        <v>1.43075</v>
      </c>
      <c r="BI77" s="46">
        <f>_xll.BDH(BG77,$B$4,$B$3,$B$3)</f>
        <v>0.71987299999999999</v>
      </c>
      <c r="BJ77" s="52">
        <f>DF_ZC2(Date!$E$3,BE77,BI77,"Taux actuariels","actual/actual")</f>
        <v>1.4393061406242191E-2</v>
      </c>
      <c r="BL77" s="46"/>
      <c r="BM77" s="46"/>
      <c r="BN77" s="46"/>
      <c r="BO77" s="47"/>
      <c r="BP77" s="47"/>
      <c r="BQ77" s="47"/>
      <c r="BR77" s="48"/>
      <c r="BS77" s="48"/>
      <c r="BT77" s="46"/>
      <c r="BU77" s="49"/>
      <c r="BV77" s="52">
        <f t="shared" si="12"/>
        <v>0</v>
      </c>
      <c r="BX77" s="50" t="s">
        <v>1126</v>
      </c>
      <c r="BY77" s="51">
        <f>IFERROR(IF(RIGHT(BX77, 1) = "D", WORKDAY($B$3, INT(LEFT(BX77, LEN(BX77)-1))),
                     IF(RIGHT(BX77, 1) = "W",Business_Day($B$3 + 7 * INT(LEFT(BX77, LEN(BX77)-1)), "modified_following"),
                     IF(RIGHT(BX77, 1) = "M",Business_Day(EDATE($B$3,  INT(LEFT(BX77, LEN(BX77)-1))), "modified_following"),
                     IF(RIGHT(BX77, 1) = "Y",Business_Day(EDATE($B$3,  12 * INT(LEFT(BX77, LEN(BX77)-1))), "modified_following"),IF(RIGHT(BX77, 1) = "Q",Business_Day(EDATE($B$3,  3*INT(LEFT(BX77, LEN(BX77)-1))), "modified_following"),
                    Business_Day(EDATE($B$3,  12 * INT(LEFT(BX77, FIND("Y", BX77)-1)) + INT(RIGHT(BX77, LEN(BX77) - FIND("Y", BX77)))), "modified_following") ))))), "")</f>
        <v>51134</v>
      </c>
      <c r="BZ77" s="50" t="s">
        <v>2775</v>
      </c>
      <c r="CA77" s="50" t="s">
        <v>2776</v>
      </c>
      <c r="CB77" s="46">
        <f>_xll.BDH(BZ77,$B$4,$B$3,$B$3)</f>
        <v>1.46959</v>
      </c>
      <c r="CC77" s="46">
        <f>_xll.BDH(CA77,$B$4,$B$3,$B$3)</f>
        <v>0.71392900000000004</v>
      </c>
      <c r="CD77" s="52">
        <f>DF_ZC2(Date!$E$3,BY77,CC77,"Taux actuariels","actual/actual")</f>
        <v>1.4758806998627749E-2</v>
      </c>
      <c r="CF77" s="46"/>
      <c r="CG77" s="46"/>
      <c r="CH77" s="46"/>
      <c r="CI77" s="47"/>
      <c r="CJ77" s="47"/>
      <c r="CK77" s="47"/>
      <c r="CL77" s="48"/>
      <c r="CM77" s="48"/>
      <c r="CN77" s="46"/>
      <c r="CO77" s="49" t="s">
        <v>600</v>
      </c>
      <c r="CP77" s="52" t="s">
        <v>600</v>
      </c>
      <c r="CR77" s="50" t="s">
        <v>1126</v>
      </c>
      <c r="CS77" s="51">
        <f>IFERROR(IF(RIGHT(CR77, 1) = "D", WORKDAY($B$3, INT(LEFT(CR77, LEN(CR77)-1))),
                     IF(RIGHT(CR77, 1) = "W",Business_Day($B$3 + 7 * INT(LEFT(CR77, LEN(CR77)-1)), "modified_following"),
                     IF(RIGHT(CR77, 1) = "M",Business_Day(EDATE($B$3,  INT(LEFT(CR77, LEN(CR77)-1))), "modified_following"),
                     IF(RIGHT(CR77, 1) = "Y",Business_Day(EDATE($B$3,  12 * INT(LEFT(CR77, LEN(CR77)-1))), "modified_following"),IF(RIGHT(CR77, 1) = "Q",Business_Day(EDATE($B$3,  3*INT(LEFT(CR77, LEN(CR77)-1))), "modified_following"),
                    Business_Day(EDATE($B$3,  12 * INT(LEFT(CR77, FIND("Y", CR77)-1)) + INT(RIGHT(CR77, LEN(CR77) - FIND("Y", CR77)))), "modified_following") ))))), "")</f>
        <v>51134</v>
      </c>
      <c r="CT77" s="50" t="s">
        <v>2777</v>
      </c>
      <c r="CU77" s="50" t="s">
        <v>2778</v>
      </c>
      <c r="CV77" s="46">
        <f>_xll.BDH(CT77,$B$4,$B$3,$B$3)</f>
        <v>1.56029</v>
      </c>
      <c r="CW77" s="46">
        <f>_xll.BDH(CU77,$B$4,$B$3,$B$3)</f>
        <v>0.69929200000000002</v>
      </c>
      <c r="CX77" s="52">
        <f>DF_ZC2(Date!$E$3,CS77,CW77,"Taux actuariels","actual/actual")</f>
        <v>1.5673169447372404E-2</v>
      </c>
    </row>
    <row r="78" spans="3:237" x14ac:dyDescent="0.25">
      <c r="C78" s="46"/>
      <c r="D78" s="46"/>
      <c r="E78" s="46"/>
      <c r="F78" s="47"/>
      <c r="G78" s="47"/>
      <c r="H78" s="47"/>
      <c r="I78" s="48"/>
      <c r="J78" s="48"/>
      <c r="K78" s="46"/>
      <c r="L78" s="49"/>
      <c r="N78" s="50" t="s">
        <v>1137</v>
      </c>
      <c r="O78" s="51">
        <f>IFERROR(IF(RIGHT(N78, 1) = "D", WORKDAY($B$3, INT(LEFT(N78, LEN(N78)-1))),
                     IF(RIGHT(N78, 1) = "W",Business_Day($B$3 + 7 * INT(LEFT(N78, LEN(N78)-1)), "modified_following"),
                     IF(RIGHT(N78, 1) = "M",Business_Day(EDATE($B$3,  INT(LEFT(N78, LEN(N78)-1))), "modified_following"),
                     IF(RIGHT(N78, 1) = "Y",Business_Day(EDATE($B$3,  12 * INT(LEFT(N78, LEN(N78)-1))), "modified_following"),IF(RIGHT(N78, 1) = "Q",Business_Day(EDATE($B$3,  3*INT(LEFT(N78, LEN(N78)-1))), "modified_following"),
                    Business_Day(EDATE($B$3,  12 * INT(LEFT(N78, FIND("Y", N78)-1)) + INT(RIGHT(N78, LEN(N78) - FIND("Y", N78)))), "modified_following") ))))), "")</f>
        <v>51501</v>
      </c>
      <c r="P78" s="50" t="s">
        <v>2779</v>
      </c>
      <c r="Q78" s="50" t="s">
        <v>2780</v>
      </c>
      <c r="R78" s="46">
        <f>_xll.BDH(P78,$B$4,$B$3,$B$3)</f>
        <v>1.3142</v>
      </c>
      <c r="S78" s="46">
        <f>_xll.BDH(Q78,$B$4,$B$3,$B$3)</f>
        <v>0.73080800000000001</v>
      </c>
      <c r="T78" s="52">
        <f>DF_ZC2(Date!$E$3,O78,S78,"Taux actuariels","actual/actual")</f>
        <v>1.3151091923238045E-2</v>
      </c>
      <c r="V78" s="46"/>
      <c r="W78" s="46"/>
      <c r="X78" s="46"/>
      <c r="Y78" s="47"/>
      <c r="Z78" s="47"/>
      <c r="AA78" s="47"/>
      <c r="AB78" s="48"/>
      <c r="AC78" s="48"/>
      <c r="AD78" s="46"/>
      <c r="AE78" s="49" t="s">
        <v>600</v>
      </c>
      <c r="AF78" s="47"/>
      <c r="AG78" s="52" t="s">
        <v>600</v>
      </c>
      <c r="AI78" s="50" t="s">
        <v>1137</v>
      </c>
      <c r="AJ78" s="51">
        <f>IFERROR(IF(RIGHT(AI78, 1) = "D", WORKDAY($B$3, INT(LEFT(AI78, LEN(AI78)-1))),
                     IF(RIGHT(AI78, 1) = "W",Business_Day($B$3 + 7 * INT(LEFT(AI78, LEN(AI78)-1)), "modified_following"),
                     IF(RIGHT(AI78, 1) = "M",Business_Day(EDATE($B$3,  INT(LEFT(AI78, LEN(AI78)-1))), "modified_following"),
                     IF(RIGHT(AI78, 1) = "Y",Business_Day(EDATE($B$3,  12 * INT(LEFT(AI78, LEN(AI78)-1))), "modified_following"),IF(RIGHT(AI78, 1) = "Q",Business_Day(EDATE($B$3,  3*INT(LEFT(AI78, LEN(AI78)-1))), "modified_following"),
                    Business_Day(EDATE($B$3,  12 * INT(LEFT(AI78, FIND("Y", AI78)-1)) + INT(RIGHT(AI78, LEN(AI78) - FIND("Y", AI78)))), "modified_following") ))))), "")</f>
        <v>51501</v>
      </c>
      <c r="AK78" s="50" t="s">
        <v>2781</v>
      </c>
      <c r="AL78" s="50" t="s">
        <v>2782</v>
      </c>
      <c r="AM78" s="46">
        <f>_xll.BDH(AK78,$B$4,$B$3,$B$3)</f>
        <v>1.38547</v>
      </c>
      <c r="AN78" s="46">
        <f>_xll.BDH(AL78,$B$4,$B$3,$B$3)</f>
        <v>0.71734100000000001</v>
      </c>
      <c r="AO78" s="52">
        <f>DF_ZC2(Date!$E$3,AJ78,AN78,"Taux actuariels","actual/actual")</f>
        <v>1.3936475723504982E-2</v>
      </c>
      <c r="AQ78" s="46"/>
      <c r="AR78" s="46"/>
      <c r="AS78" s="46"/>
      <c r="AT78" s="47"/>
      <c r="AU78" s="47"/>
      <c r="AV78" s="47"/>
      <c r="AW78" s="48"/>
      <c r="AX78" s="48"/>
      <c r="AY78" s="46"/>
      <c r="AZ78" s="49"/>
      <c r="BA78" s="49"/>
      <c r="BD78" s="50" t="s">
        <v>1137</v>
      </c>
      <c r="BE78" s="51">
        <f>IFERROR(IF(RIGHT(BD78, 1) = "D", WORKDAY($B$3, INT(LEFT(BD78, LEN(BD78)-1))),
                     IF(RIGHT(BD78, 1) = "W",Business_Day($B$3 + 7 * INT(LEFT(BD78, LEN(BD78)-1)), "modified_following"),
                     IF(RIGHT(BD78, 1) = "M",Business_Day(EDATE($B$3,  INT(LEFT(BD78, LEN(BD78)-1))), "modified_following"),
                     IF(RIGHT(BD78, 1) = "Y",Business_Day(EDATE($B$3,  12 * INT(LEFT(BD78, LEN(BD78)-1))), "modified_following"),IF(RIGHT(BD78, 1) = "Q",Business_Day(EDATE($B$3,  3*INT(LEFT(BD78, LEN(BD78)-1))), "modified_following"),
                    Business_Day(EDATE($B$3,  12 * INT(LEFT(BD78, FIND("Y", BD78)-1)) + INT(RIGHT(BD78, LEN(BD78) - FIND("Y", BD78)))), "modified_following") ))))), "")</f>
        <v>51501</v>
      </c>
      <c r="BF78" s="50" t="s">
        <v>2783</v>
      </c>
      <c r="BG78" s="50" t="s">
        <v>2784</v>
      </c>
      <c r="BH78" s="46">
        <f>_xll.BDH(BF78,$B$4,$B$3,$B$3)</f>
        <v>1.4293</v>
      </c>
      <c r="BI78" s="46">
        <f>_xll.BDH(BG78,$B$4,$B$3,$B$3)</f>
        <v>0.70985600000000004</v>
      </c>
      <c r="BJ78" s="52">
        <f>DF_ZC2(Date!$E$3,BE78,BI78,"Taux actuariels","actual/actual")</f>
        <v>1.4379662527990611E-2</v>
      </c>
      <c r="BL78" s="46"/>
      <c r="BM78" s="46"/>
      <c r="BN78" s="46"/>
      <c r="BO78" s="47"/>
      <c r="BP78" s="47"/>
      <c r="BQ78" s="47"/>
      <c r="BR78" s="48"/>
      <c r="BS78" s="48"/>
      <c r="BT78" s="46"/>
      <c r="BU78" s="49"/>
      <c r="BV78" s="52">
        <f t="shared" si="12"/>
        <v>0</v>
      </c>
      <c r="BX78" s="50" t="s">
        <v>1137</v>
      </c>
      <c r="BY78" s="51">
        <f>IFERROR(IF(RIGHT(BX78, 1) = "D", WORKDAY($B$3, INT(LEFT(BX78, LEN(BX78)-1))),
                     IF(RIGHT(BX78, 1) = "W",Business_Day($B$3 + 7 * INT(LEFT(BX78, LEN(BX78)-1)), "modified_following"),
                     IF(RIGHT(BX78, 1) = "M",Business_Day(EDATE($B$3,  INT(LEFT(BX78, LEN(BX78)-1))), "modified_following"),
                     IF(RIGHT(BX78, 1) = "Y",Business_Day(EDATE($B$3,  12 * INT(LEFT(BX78, LEN(BX78)-1))), "modified_following"),IF(RIGHT(BX78, 1) = "Q",Business_Day(EDATE($B$3,  3*INT(LEFT(BX78, LEN(BX78)-1))), "modified_following"),
                    Business_Day(EDATE($B$3,  12 * INT(LEFT(BX78, FIND("Y", BX78)-1)) + INT(RIGHT(BX78, LEN(BX78) - FIND("Y", BX78)))), "modified_following") ))))), "")</f>
        <v>51501</v>
      </c>
      <c r="BZ78" s="50" t="s">
        <v>2785</v>
      </c>
      <c r="CA78" s="50" t="s">
        <v>2786</v>
      </c>
      <c r="CB78" s="46">
        <f>_xll.BDH(BZ78,$B$4,$B$3,$B$3)</f>
        <v>1.46469</v>
      </c>
      <c r="CC78" s="46">
        <f>_xll.BDH(CA78,$B$4,$B$3,$B$3)</f>
        <v>0.70431900000000003</v>
      </c>
      <c r="CD78" s="52">
        <f>DF_ZC2(Date!$E$3,BY78,CC78,"Taux actuariels","actual/actual")</f>
        <v>1.4710652076810105E-2</v>
      </c>
      <c r="CF78" s="46"/>
      <c r="CG78" s="46"/>
      <c r="CH78" s="46"/>
      <c r="CI78" s="47"/>
      <c r="CJ78" s="47"/>
      <c r="CK78" s="47"/>
      <c r="CL78" s="48"/>
      <c r="CM78" s="48"/>
      <c r="CN78" s="46"/>
      <c r="CO78" s="49" t="s">
        <v>600</v>
      </c>
      <c r="CP78" s="52" t="s">
        <v>600</v>
      </c>
      <c r="CR78" s="50" t="s">
        <v>1137</v>
      </c>
      <c r="CS78" s="51">
        <f>IFERROR(IF(RIGHT(CR78, 1) = "D", WORKDAY($B$3, INT(LEFT(CR78, LEN(CR78)-1))),
                     IF(RIGHT(CR78, 1) = "W",Business_Day($B$3 + 7 * INT(LEFT(CR78, LEN(CR78)-1)), "modified_following"),
                     IF(RIGHT(CR78, 1) = "M",Business_Day(EDATE($B$3,  INT(LEFT(CR78, LEN(CR78)-1))), "modified_following"),
                     IF(RIGHT(CR78, 1) = "Y",Business_Day(EDATE($B$3,  12 * INT(LEFT(CR78, LEN(CR78)-1))), "modified_following"),IF(RIGHT(CR78, 1) = "Q",Business_Day(EDATE($B$3,  3*INT(LEFT(CR78, LEN(CR78)-1))), "modified_following"),
                    Business_Day(EDATE($B$3,  12 * INT(LEFT(CR78, FIND("Y", CR78)-1)) + INT(RIGHT(CR78, LEN(CR78) - FIND("Y", CR78)))), "modified_following") ))))), "")</f>
        <v>51501</v>
      </c>
      <c r="CT78" s="50" t="s">
        <v>2787</v>
      </c>
      <c r="CU78" s="50" t="s">
        <v>2788</v>
      </c>
      <c r="CV78" s="46">
        <f>_xll.BDH(CT78,$B$4,$B$3,$B$3)</f>
        <v>1.5550899999999999</v>
      </c>
      <c r="CW78" s="46">
        <f>_xll.BDH(CU78,$B$4,$B$3,$B$3)</f>
        <v>0.689303</v>
      </c>
      <c r="CX78" s="52">
        <f>DF_ZC2(Date!$E$3,CS78,CW78,"Taux actuariels","actual/actual")</f>
        <v>1.5622101521577836E-2</v>
      </c>
    </row>
    <row r="79" spans="3:237" x14ac:dyDescent="0.25">
      <c r="C79" s="46"/>
      <c r="D79" s="46"/>
      <c r="E79" s="46"/>
      <c r="F79" s="47"/>
      <c r="G79" s="47"/>
      <c r="H79" s="47"/>
      <c r="I79" s="48"/>
      <c r="J79" s="48"/>
      <c r="K79" s="46"/>
      <c r="L79" s="49"/>
      <c r="N79" s="50" t="s">
        <v>1148</v>
      </c>
      <c r="O79" s="51">
        <f>IFERROR(IF(RIGHT(N79, 1) = "D", WORKDAY($B$3, INT(LEFT(N79, LEN(N79)-1))),
                     IF(RIGHT(N79, 1) = "W",Business_Day($B$3 + 7 * INT(LEFT(N79, LEN(N79)-1)), "modified_following"),
                     IF(RIGHT(N79, 1) = "M",Business_Day(EDATE($B$3,  INT(LEFT(N79, LEN(N79)-1))), "modified_following"),
                     IF(RIGHT(N79, 1) = "Y",Business_Day(EDATE($B$3,  12 * INT(LEFT(N79, LEN(N79)-1))), "modified_following"),IF(RIGHT(N79, 1) = "Q",Business_Day(EDATE($B$3,  3*INT(LEFT(N79, LEN(N79)-1))), "modified_following"),
                    Business_Day(EDATE($B$3,  12 * INT(LEFT(N79, FIND("Y", N79)-1)) + INT(RIGHT(N79, LEN(N79) - FIND("Y", N79)))), "modified_following") ))))), "")</f>
        <v>51865</v>
      </c>
      <c r="P79" s="50" t="s">
        <v>2789</v>
      </c>
      <c r="Q79" s="50" t="s">
        <v>2790</v>
      </c>
      <c r="R79" s="46">
        <f>_xll.BDH(P79,$B$4,$B$3,$B$3)</f>
        <v>1.3155600000000001</v>
      </c>
      <c r="S79" s="46">
        <f>_xll.BDH(Q79,$B$4,$B$3,$B$3)</f>
        <v>0.721113</v>
      </c>
      <c r="T79" s="52">
        <f>DF_ZC2(Date!$E$3,O79,S79,"Taux actuariels","actual/actual")</f>
        <v>1.3164281048792859E-2</v>
      </c>
      <c r="V79" s="46"/>
      <c r="W79" s="46"/>
      <c r="X79" s="46"/>
      <c r="Y79" s="47"/>
      <c r="Z79" s="47"/>
      <c r="AA79" s="47"/>
      <c r="AB79" s="48"/>
      <c r="AC79" s="48"/>
      <c r="AD79" s="46"/>
      <c r="AE79" s="49" t="s">
        <v>600</v>
      </c>
      <c r="AF79" s="47"/>
      <c r="AG79" s="52" t="s">
        <v>600</v>
      </c>
      <c r="AI79" s="50" t="s">
        <v>1148</v>
      </c>
      <c r="AJ79" s="51">
        <f>IFERROR(IF(RIGHT(AI79, 1) = "D", WORKDAY($B$3, INT(LEFT(AI79, LEN(AI79)-1))),
                     IF(RIGHT(AI79, 1) = "W",Business_Day($B$3 + 7 * INT(LEFT(AI79, LEN(AI79)-1)), "modified_following"),
                     IF(RIGHT(AI79, 1) = "M",Business_Day(EDATE($B$3,  INT(LEFT(AI79, LEN(AI79)-1))), "modified_following"),
                     IF(RIGHT(AI79, 1) = "Y",Business_Day(EDATE($B$3,  12 * INT(LEFT(AI79, LEN(AI79)-1))), "modified_following"),IF(RIGHT(AI79, 1) = "Q",Business_Day(EDATE($B$3,  3*INT(LEFT(AI79, LEN(AI79)-1))), "modified_following"),
                    Business_Day(EDATE($B$3,  12 * INT(LEFT(AI79, FIND("Y", AI79)-1)) + INT(RIGHT(AI79, LEN(AI79) - FIND("Y", AI79)))), "modified_following") ))))), "")</f>
        <v>51865</v>
      </c>
      <c r="AK79" s="50" t="s">
        <v>2791</v>
      </c>
      <c r="AL79" s="50" t="s">
        <v>2792</v>
      </c>
      <c r="AM79" s="46">
        <f>_xll.BDH(AK79,$B$4,$B$3,$B$3)</f>
        <v>1.38531</v>
      </c>
      <c r="AN79" s="46">
        <f>_xll.BDH(AL79,$B$4,$B$3,$B$3)</f>
        <v>0.70754399999999995</v>
      </c>
      <c r="AO79" s="52">
        <f>DF_ZC2(Date!$E$3,AJ79,AN79,"Taux actuariels","actual/actual")</f>
        <v>1.3934418163892737E-2</v>
      </c>
      <c r="AQ79" s="46"/>
      <c r="AR79" s="46"/>
      <c r="AS79" s="46"/>
      <c r="AT79" s="47"/>
      <c r="AU79" s="47"/>
      <c r="AV79" s="47"/>
      <c r="AW79" s="48"/>
      <c r="AX79" s="48"/>
      <c r="AY79" s="46"/>
      <c r="AZ79" s="49"/>
      <c r="BA79" s="49"/>
      <c r="BD79" s="50" t="s">
        <v>1148</v>
      </c>
      <c r="BE79" s="51">
        <f>IFERROR(IF(RIGHT(BD79, 1) = "D", WORKDAY($B$3, INT(LEFT(BD79, LEN(BD79)-1))),
                     IF(RIGHT(BD79, 1) = "W",Business_Day($B$3 + 7 * INT(LEFT(BD79, LEN(BD79)-1)), "modified_following"),
                     IF(RIGHT(BD79, 1) = "M",Business_Day(EDATE($B$3,  INT(LEFT(BD79, LEN(BD79)-1))), "modified_following"),
                     IF(RIGHT(BD79, 1) = "Y",Business_Day(EDATE($B$3,  12 * INT(LEFT(BD79, LEN(BD79)-1))), "modified_following"),IF(RIGHT(BD79, 1) = "Q",Business_Day(EDATE($B$3,  3*INT(LEFT(BD79, LEN(BD79)-1))), "modified_following"),
                    Business_Day(EDATE($B$3,  12 * INT(LEFT(BD79, FIND("Y", BD79)-1)) + INT(RIGHT(BD79, LEN(BD79) - FIND("Y", BD79)))), "modified_following") ))))), "")</f>
        <v>51865</v>
      </c>
      <c r="BF79" s="50" t="s">
        <v>2793</v>
      </c>
      <c r="BG79" s="50" t="s">
        <v>2794</v>
      </c>
      <c r="BH79" s="46">
        <f>_xll.BDH(BF79,$B$4,$B$3,$B$3)</f>
        <v>1.42781</v>
      </c>
      <c r="BI79" s="46">
        <f>_xll.BDH(BG79,$B$4,$B$3,$B$3)</f>
        <v>0.70008700000000001</v>
      </c>
      <c r="BJ79" s="52">
        <f>DF_ZC2(Date!$E$3,BE79,BI79,"Taux actuariels","actual/actual")</f>
        <v>1.4364223227646189E-2</v>
      </c>
      <c r="BL79" s="46"/>
      <c r="BM79" s="46"/>
      <c r="BN79" s="46"/>
      <c r="BO79" s="47"/>
      <c r="BP79" s="47"/>
      <c r="BQ79" s="47"/>
      <c r="BR79" s="48"/>
      <c r="BS79" s="48"/>
      <c r="BT79" s="46"/>
      <c r="BU79" s="49"/>
      <c r="BV79" s="52">
        <f t="shared" si="12"/>
        <v>0</v>
      </c>
      <c r="BX79" s="50" t="s">
        <v>1148</v>
      </c>
      <c r="BY79" s="51">
        <f>IFERROR(IF(RIGHT(BX79, 1) = "D", WORKDAY($B$3, INT(LEFT(BX79, LEN(BX79)-1))),
                     IF(RIGHT(BX79, 1) = "W",Business_Day($B$3 + 7 * INT(LEFT(BX79, LEN(BX79)-1)), "modified_following"),
                     IF(RIGHT(BX79, 1) = "M",Business_Day(EDATE($B$3,  INT(LEFT(BX79, LEN(BX79)-1))), "modified_following"),
                     IF(RIGHT(BX79, 1) = "Y",Business_Day(EDATE($B$3,  12 * INT(LEFT(BX79, LEN(BX79)-1))), "modified_following"),IF(RIGHT(BX79, 1) = "Q",Business_Day(EDATE($B$3,  3*INT(LEFT(BX79, LEN(BX79)-1))), "modified_following"),
                    Business_Day(EDATE($B$3,  12 * INT(LEFT(BX79, FIND("Y", BX79)-1)) + INT(RIGHT(BX79, LEN(BX79) - FIND("Y", BX79)))), "modified_following") ))))), "")</f>
        <v>51865</v>
      </c>
      <c r="BZ79" s="50" t="s">
        <v>2795</v>
      </c>
      <c r="CA79" s="50" t="s">
        <v>2796</v>
      </c>
      <c r="CB79" s="46">
        <f>_xll.BDH(BZ79,$B$4,$B$3,$B$3)</f>
        <v>1.4598599999999999</v>
      </c>
      <c r="CC79" s="46">
        <f>_xll.BDH(CA79,$B$4,$B$3,$B$3)</f>
        <v>0.69497500000000001</v>
      </c>
      <c r="CD79" s="52">
        <f>DF_ZC2(Date!$E$3,BY79,CC79,"Taux actuariels","actual/actual")</f>
        <v>1.4661627435091473E-2</v>
      </c>
      <c r="CF79" s="46"/>
      <c r="CG79" s="46"/>
      <c r="CH79" s="46"/>
      <c r="CI79" s="47"/>
      <c r="CJ79" s="47"/>
      <c r="CK79" s="47"/>
      <c r="CL79" s="48"/>
      <c r="CM79" s="48"/>
      <c r="CN79" s="46"/>
      <c r="CO79" s="49" t="s">
        <v>600</v>
      </c>
      <c r="CP79" s="52" t="s">
        <v>600</v>
      </c>
      <c r="CR79" s="50" t="s">
        <v>1148</v>
      </c>
      <c r="CS79" s="51">
        <f>IFERROR(IF(RIGHT(CR79, 1) = "D", WORKDAY($B$3, INT(LEFT(CR79, LEN(CR79)-1))),
                     IF(RIGHT(CR79, 1) = "W",Business_Day($B$3 + 7 * INT(LEFT(CR79, LEN(CR79)-1)), "modified_following"),
                     IF(RIGHT(CR79, 1) = "M",Business_Day(EDATE($B$3,  INT(LEFT(CR79, LEN(CR79)-1))), "modified_following"),
                     IF(RIGHT(CR79, 1) = "Y",Business_Day(EDATE($B$3,  12 * INT(LEFT(CR79, LEN(CR79)-1))), "modified_following"),IF(RIGHT(CR79, 1) = "Q",Business_Day(EDATE($B$3,  3*INT(LEFT(CR79, LEN(CR79)-1))), "modified_following"),
                    Business_Day(EDATE($B$3,  12 * INT(LEFT(CR79, FIND("Y", CR79)-1)) + INT(RIGHT(CR79, LEN(CR79) - FIND("Y", CR79)))), "modified_following") ))))), "")</f>
        <v>51865</v>
      </c>
      <c r="CT79" s="50" t="s">
        <v>2797</v>
      </c>
      <c r="CU79" s="50" t="s">
        <v>2798</v>
      </c>
      <c r="CV79" s="46">
        <f>_xll.BDH(CT79,$B$4,$B$3,$B$3)</f>
        <v>1.5499700000000001</v>
      </c>
      <c r="CW79" s="46">
        <f>_xll.BDH(CU79,$B$4,$B$3,$B$3)</f>
        <v>0.67959800000000004</v>
      </c>
      <c r="CX79" s="52">
        <f>DF_ZC2(Date!$E$3,CS79,CW79,"Taux actuariels","actual/actual")</f>
        <v>1.5570133357246663E-2</v>
      </c>
    </row>
    <row r="80" spans="3:237" x14ac:dyDescent="0.25">
      <c r="C80" s="46"/>
      <c r="D80" s="46"/>
      <c r="E80" s="46"/>
      <c r="F80" s="47"/>
      <c r="G80" s="47"/>
      <c r="H80" s="47"/>
      <c r="I80" s="48"/>
      <c r="J80" s="48"/>
      <c r="K80" s="46"/>
      <c r="L80" s="49"/>
      <c r="N80" s="50" t="s">
        <v>1159</v>
      </c>
      <c r="O80" s="51">
        <f>IFERROR(IF(RIGHT(N80, 1) = "D", WORKDAY($B$3, INT(LEFT(N80, LEN(N80)-1))),
                     IF(RIGHT(N80, 1) = "W",Business_Day($B$3 + 7 * INT(LEFT(N80, LEN(N80)-1)), "modified_following"),
                     IF(RIGHT(N80, 1) = "M",Business_Day(EDATE($B$3,  INT(LEFT(N80, LEN(N80)-1))), "modified_following"),
                     IF(RIGHT(N80, 1) = "Y",Business_Day(EDATE($B$3,  12 * INT(LEFT(N80, LEN(N80)-1))), "modified_following"),IF(RIGHT(N80, 1) = "Q",Business_Day(EDATE($B$3,  3*INT(LEFT(N80, LEN(N80)-1))), "modified_following"),
                    Business_Day(EDATE($B$3,  12 * INT(LEFT(N80, FIND("Y", N80)-1)) + INT(RIGHT(N80, LEN(N80) - FIND("Y", N80)))), "modified_following") ))))), "")</f>
        <v>52230</v>
      </c>
      <c r="P80" s="50" t="s">
        <v>2799</v>
      </c>
      <c r="Q80" s="50" t="s">
        <v>2800</v>
      </c>
      <c r="R80" s="46">
        <f>_xll.BDH(P80,$B$4,$B$3,$B$3)</f>
        <v>1.3140000000000001</v>
      </c>
      <c r="S80" s="46">
        <f>_xll.BDH(Q80,$B$4,$B$3,$B$3)</f>
        <v>0.71203399999999994</v>
      </c>
      <c r="T80" s="52">
        <f>DF_ZC2(Date!$E$3,O80,S80,"Taux actuariels","actual/actual")</f>
        <v>1.3148374632265369E-2</v>
      </c>
      <c r="V80" s="46"/>
      <c r="W80" s="46"/>
      <c r="X80" s="46"/>
      <c r="Y80" s="47"/>
      <c r="Z80" s="47"/>
      <c r="AA80" s="47"/>
      <c r="AB80" s="48"/>
      <c r="AC80" s="48"/>
      <c r="AD80" s="46"/>
      <c r="AE80" s="49" t="s">
        <v>600</v>
      </c>
      <c r="AF80" s="47"/>
      <c r="AG80" s="52" t="s">
        <v>600</v>
      </c>
      <c r="AI80" s="50" t="s">
        <v>1159</v>
      </c>
      <c r="AJ80" s="51">
        <f>IFERROR(IF(RIGHT(AI80, 1) = "D", WORKDAY($B$3, INT(LEFT(AI80, LEN(AI80)-1))),
                     IF(RIGHT(AI80, 1) = "W",Business_Day($B$3 + 7 * INT(LEFT(AI80, LEN(AI80)-1)), "modified_following"),
                     IF(RIGHT(AI80, 1) = "M",Business_Day(EDATE($B$3,  INT(LEFT(AI80, LEN(AI80)-1))), "modified_following"),
                     IF(RIGHT(AI80, 1) = "Y",Business_Day(EDATE($B$3,  12 * INT(LEFT(AI80, LEN(AI80)-1))), "modified_following"),IF(RIGHT(AI80, 1) = "Q",Business_Day(EDATE($B$3,  3*INT(LEFT(AI80, LEN(AI80)-1))), "modified_following"),
                    Business_Day(EDATE($B$3,  12 * INT(LEFT(AI80, FIND("Y", AI80)-1)) + INT(RIGHT(AI80, LEN(AI80) - FIND("Y", AI80)))), "modified_following") ))))), "")</f>
        <v>52230</v>
      </c>
      <c r="AK80" s="50" t="s">
        <v>2801</v>
      </c>
      <c r="AL80" s="50" t="s">
        <v>2802</v>
      </c>
      <c r="AM80" s="46">
        <f>_xll.BDH(AK80,$B$4,$B$3,$B$3)</f>
        <v>1.38218</v>
      </c>
      <c r="AN80" s="46">
        <f>_xll.BDH(AL80,$B$4,$B$3,$B$3)</f>
        <v>0.69839200000000001</v>
      </c>
      <c r="AO80" s="52">
        <f>DF_ZC2(Date!$E$3,AJ80,AN80,"Taux actuariels","actual/actual")</f>
        <v>1.390248135142147E-2</v>
      </c>
      <c r="AQ80" s="46"/>
      <c r="AR80" s="46"/>
      <c r="AS80" s="46"/>
      <c r="AT80" s="47"/>
      <c r="AU80" s="47"/>
      <c r="AV80" s="47"/>
      <c r="AW80" s="48"/>
      <c r="AX80" s="48"/>
      <c r="AY80" s="46"/>
      <c r="AZ80" s="49"/>
      <c r="BA80" s="49"/>
      <c r="BD80" s="50" t="s">
        <v>1159</v>
      </c>
      <c r="BE80" s="51">
        <f>IFERROR(IF(RIGHT(BD80, 1) = "D", WORKDAY($B$3, INT(LEFT(BD80, LEN(BD80)-1))),
                     IF(RIGHT(BD80, 1) = "W",Business_Day($B$3 + 7 * INT(LEFT(BD80, LEN(BD80)-1)), "modified_following"),
                     IF(RIGHT(BD80, 1) = "M",Business_Day(EDATE($B$3,  INT(LEFT(BD80, LEN(BD80)-1))), "modified_following"),
                     IF(RIGHT(BD80, 1) = "Y",Business_Day(EDATE($B$3,  12 * INT(LEFT(BD80, LEN(BD80)-1))), "modified_following"),IF(RIGHT(BD80, 1) = "Q",Business_Day(EDATE($B$3,  3*INT(LEFT(BD80, LEN(BD80)-1))), "modified_following"),
                    Business_Day(EDATE($B$3,  12 * INT(LEFT(BD80, FIND("Y", BD80)-1)) + INT(RIGHT(BD80, LEN(BD80) - FIND("Y", BD80)))), "modified_following") ))))), "")</f>
        <v>52230</v>
      </c>
      <c r="BF80" s="50" t="s">
        <v>2803</v>
      </c>
      <c r="BG80" s="50" t="s">
        <v>2804</v>
      </c>
      <c r="BH80" s="46">
        <f>_xll.BDH(BF80,$B$4,$B$3,$B$3)</f>
        <v>1.4240999999999999</v>
      </c>
      <c r="BI80" s="46">
        <f>_xll.BDH(BG80,$B$4,$B$3,$B$3)</f>
        <v>0.69084400000000001</v>
      </c>
      <c r="BJ80" s="52">
        <f>DF_ZC2(Date!$E$3,BE80,BI80,"Taux actuariels","actual/actual")</f>
        <v>1.432632333951811E-2</v>
      </c>
      <c r="BL80" s="46"/>
      <c r="BM80" s="46"/>
      <c r="BN80" s="46"/>
      <c r="BO80" s="47"/>
      <c r="BP80" s="47"/>
      <c r="BQ80" s="47"/>
      <c r="BR80" s="48"/>
      <c r="BS80" s="48"/>
      <c r="BT80" s="46"/>
      <c r="BU80" s="49"/>
      <c r="BV80" s="52">
        <f t="shared" si="12"/>
        <v>0</v>
      </c>
      <c r="BX80" s="50" t="s">
        <v>1159</v>
      </c>
      <c r="BY80" s="51">
        <f>IFERROR(IF(RIGHT(BX80, 1) = "D", WORKDAY($B$3, INT(LEFT(BX80, LEN(BX80)-1))),
                     IF(RIGHT(BX80, 1) = "W",Business_Day($B$3 + 7 * INT(LEFT(BX80, LEN(BX80)-1)), "modified_following"),
                     IF(RIGHT(BX80, 1) = "M",Business_Day(EDATE($B$3,  INT(LEFT(BX80, LEN(BX80)-1))), "modified_following"),
                     IF(RIGHT(BX80, 1) = "Y",Business_Day(EDATE($B$3,  12 * INT(LEFT(BX80, LEN(BX80)-1))), "modified_following"),IF(RIGHT(BX80, 1) = "Q",Business_Day(EDATE($B$3,  3*INT(LEFT(BX80, LEN(BX80)-1))), "modified_following"),
                    Business_Day(EDATE($B$3,  12 * INT(LEFT(BX80, FIND("Y", BX80)-1)) + INT(RIGHT(BX80, LEN(BX80) - FIND("Y", BX80)))), "modified_following") ))))), "")</f>
        <v>52230</v>
      </c>
      <c r="BZ80" s="50" t="s">
        <v>2805</v>
      </c>
      <c r="CA80" s="50" t="s">
        <v>2806</v>
      </c>
      <c r="CB80" s="46">
        <f>_xll.BDH(BZ80,$B$4,$B$3,$B$3)</f>
        <v>1.45455</v>
      </c>
      <c r="CC80" s="46">
        <f>_xll.BDH(CA80,$B$4,$B$3,$B$3)</f>
        <v>0.68588000000000005</v>
      </c>
      <c r="CD80" s="52">
        <f>DF_ZC2(Date!$E$3,BY80,CC80,"Taux actuariels","actual/actual")</f>
        <v>1.4607695804224052E-2</v>
      </c>
      <c r="CF80" s="46"/>
      <c r="CG80" s="46"/>
      <c r="CH80" s="46"/>
      <c r="CI80" s="47"/>
      <c r="CJ80" s="47"/>
      <c r="CK80" s="47"/>
      <c r="CL80" s="48"/>
      <c r="CM80" s="48"/>
      <c r="CN80" s="46"/>
      <c r="CO80" s="49" t="s">
        <v>600</v>
      </c>
      <c r="CP80" s="52" t="s">
        <v>600</v>
      </c>
      <c r="CR80" s="50" t="s">
        <v>1159</v>
      </c>
      <c r="CS80" s="51">
        <f>IFERROR(IF(RIGHT(CR80, 1) = "D", WORKDAY($B$3, INT(LEFT(CR80, LEN(CR80)-1))),
                     IF(RIGHT(CR80, 1) = "W",Business_Day($B$3 + 7 * INT(LEFT(CR80, LEN(CR80)-1)), "modified_following"),
                     IF(RIGHT(CR80, 1) = "M",Business_Day(EDATE($B$3,  INT(LEFT(CR80, LEN(CR80)-1))), "modified_following"),
                     IF(RIGHT(CR80, 1) = "Y",Business_Day(EDATE($B$3,  12 * INT(LEFT(CR80, LEN(CR80)-1))), "modified_following"),IF(RIGHT(CR80, 1) = "Q",Business_Day(EDATE($B$3,  3*INT(LEFT(CR80, LEN(CR80)-1))), "modified_following"),
                    Business_Day(EDATE($B$3,  12 * INT(LEFT(CR80, FIND("Y", CR80)-1)) + INT(RIGHT(CR80, LEN(CR80) - FIND("Y", CR80)))), "modified_following") ))))), "")</f>
        <v>52230</v>
      </c>
      <c r="CT80" s="50" t="s">
        <v>2807</v>
      </c>
      <c r="CU80" s="50" t="s">
        <v>2808</v>
      </c>
      <c r="CV80" s="46">
        <f>_xll.BDH(CT80,$B$4,$B$3,$B$3)</f>
        <v>1.5392999999999999</v>
      </c>
      <c r="CW80" s="46">
        <f>_xll.BDH(CU80,$B$4,$B$3,$B$3)</f>
        <v>0.67103299999999999</v>
      </c>
      <c r="CX80" s="52">
        <f>DF_ZC2(Date!$E$3,CS80,CW80,"Taux actuariels","actual/actual")</f>
        <v>1.5462057707834598E-2</v>
      </c>
    </row>
    <row r="81" spans="3:102" x14ac:dyDescent="0.25">
      <c r="C81" s="46"/>
      <c r="D81" s="46"/>
      <c r="E81" s="46"/>
      <c r="F81" s="47"/>
      <c r="G81" s="47"/>
      <c r="H81" s="47"/>
      <c r="I81" s="48"/>
      <c r="J81" s="48"/>
      <c r="K81" s="46"/>
      <c r="L81" s="49"/>
      <c r="N81" s="50" t="s">
        <v>1170</v>
      </c>
      <c r="O81" s="51">
        <f>IFERROR(IF(RIGHT(N81, 1) = "D", WORKDAY($B$3, INT(LEFT(N81, LEN(N81)-1))),
                     IF(RIGHT(N81, 1) = "W",Business_Day($B$3 + 7 * INT(LEFT(N81, LEN(N81)-1)), "modified_following"),
                     IF(RIGHT(N81, 1) = "M",Business_Day(EDATE($B$3,  INT(LEFT(N81, LEN(N81)-1))), "modified_following"),
                     IF(RIGHT(N81, 1) = "Y",Business_Day(EDATE($B$3,  12 * INT(LEFT(N81, LEN(N81)-1))), "modified_following"),IF(RIGHT(N81, 1) = "Q",Business_Day(EDATE($B$3,  3*INT(LEFT(N81, LEN(N81)-1))), "modified_following"),
                    Business_Day(EDATE($B$3,  12 * INT(LEFT(N81, FIND("Y", N81)-1)) + INT(RIGHT(N81, LEN(N81) - FIND("Y", N81)))), "modified_following") ))))), "")</f>
        <v>52595</v>
      </c>
      <c r="P81" s="50" t="s">
        <v>2809</v>
      </c>
      <c r="Q81" s="50" t="s">
        <v>2810</v>
      </c>
      <c r="R81" s="46">
        <f>_xll.BDH(P81,$B$4,$B$3,$B$3)</f>
        <v>1.3124199999999999</v>
      </c>
      <c r="S81" s="46">
        <f>_xll.BDH(Q81,$B$4,$B$3,$B$3)</f>
        <v>0.70309600000000005</v>
      </c>
      <c r="T81" s="52">
        <f>DF_ZC2(Date!$E$3,O81,S81,"Taux actuariels","actual/actual")</f>
        <v>1.3132222087258949E-2</v>
      </c>
      <c r="V81" s="46"/>
      <c r="W81" s="46"/>
      <c r="X81" s="46"/>
      <c r="Y81" s="47"/>
      <c r="Z81" s="47"/>
      <c r="AA81" s="47"/>
      <c r="AB81" s="48"/>
      <c r="AC81" s="48"/>
      <c r="AD81" s="46"/>
      <c r="AE81" s="49" t="s">
        <v>600</v>
      </c>
      <c r="AF81" s="47"/>
      <c r="AG81" s="52" t="s">
        <v>600</v>
      </c>
      <c r="AI81" s="50" t="s">
        <v>1170</v>
      </c>
      <c r="AJ81" s="51">
        <f>IFERROR(IF(RIGHT(AI81, 1) = "D", WORKDAY($B$3, INT(LEFT(AI81, LEN(AI81)-1))),
                     IF(RIGHT(AI81, 1) = "W",Business_Day($B$3 + 7 * INT(LEFT(AI81, LEN(AI81)-1)), "modified_following"),
                     IF(RIGHT(AI81, 1) = "M",Business_Day(EDATE($B$3,  INT(LEFT(AI81, LEN(AI81)-1))), "modified_following"),
                     IF(RIGHT(AI81, 1) = "Y",Business_Day(EDATE($B$3,  12 * INT(LEFT(AI81, LEN(AI81)-1))), "modified_following"),IF(RIGHT(AI81, 1) = "Q",Business_Day(EDATE($B$3,  3*INT(LEFT(AI81, LEN(AI81)-1))), "modified_following"),
                    Business_Day(EDATE($B$3,  12 * INT(LEFT(AI81, FIND("Y", AI81)-1)) + INT(RIGHT(AI81, LEN(AI81) - FIND("Y", AI81)))), "modified_following") ))))), "")</f>
        <v>52595</v>
      </c>
      <c r="AK81" s="50" t="s">
        <v>2811</v>
      </c>
      <c r="AL81" s="50" t="s">
        <v>2812</v>
      </c>
      <c r="AM81" s="46">
        <f>_xll.BDH(AK81,$B$4,$B$3,$B$3)</f>
        <v>1.37906</v>
      </c>
      <c r="AN81" s="46">
        <f>_xll.BDH(AL81,$B$4,$B$3,$B$3)</f>
        <v>0.68940100000000004</v>
      </c>
      <c r="AO81" s="52">
        <f>DF_ZC2(Date!$E$3,AJ81,AN81,"Taux actuariels","actual/actual")</f>
        <v>1.3870589599637162E-2</v>
      </c>
      <c r="AQ81" s="46"/>
      <c r="AR81" s="46"/>
      <c r="AS81" s="46"/>
      <c r="AT81" s="47"/>
      <c r="AU81" s="47"/>
      <c r="AV81" s="47"/>
      <c r="AW81" s="48"/>
      <c r="AX81" s="48"/>
      <c r="AY81" s="46"/>
      <c r="AZ81" s="49"/>
      <c r="BA81" s="49"/>
      <c r="BD81" s="50" t="s">
        <v>1170</v>
      </c>
      <c r="BE81" s="51">
        <f>IFERROR(IF(RIGHT(BD81, 1) = "D", WORKDAY($B$3, INT(LEFT(BD81, LEN(BD81)-1))),
                     IF(RIGHT(BD81, 1) = "W",Business_Day($B$3 + 7 * INT(LEFT(BD81, LEN(BD81)-1)), "modified_following"),
                     IF(RIGHT(BD81, 1) = "M",Business_Day(EDATE($B$3,  INT(LEFT(BD81, LEN(BD81)-1))), "modified_following"),
                     IF(RIGHT(BD81, 1) = "Y",Business_Day(EDATE($B$3,  12 * INT(LEFT(BD81, LEN(BD81)-1))), "modified_following"),IF(RIGHT(BD81, 1) = "Q",Business_Day(EDATE($B$3,  3*INT(LEFT(BD81, LEN(BD81)-1))), "modified_following"),
                    Business_Day(EDATE($B$3,  12 * INT(LEFT(BD81, FIND("Y", BD81)-1)) + INT(RIGHT(BD81, LEN(BD81) - FIND("Y", BD81)))), "modified_following") ))))), "")</f>
        <v>52595</v>
      </c>
      <c r="BF81" s="50" t="s">
        <v>2813</v>
      </c>
      <c r="BG81" s="50" t="s">
        <v>2814</v>
      </c>
      <c r="BH81" s="46">
        <f>_xll.BDH(BF81,$B$4,$B$3,$B$3)</f>
        <v>1.42039</v>
      </c>
      <c r="BI81" s="46">
        <f>_xll.BDH(BG81,$B$4,$B$3,$B$3)</f>
        <v>0.68177200000000004</v>
      </c>
      <c r="BJ81" s="52">
        <f>DF_ZC2(Date!$E$3,BE81,BI81,"Taux actuariels","actual/actual")</f>
        <v>1.4288533834982742E-2</v>
      </c>
      <c r="BL81" s="46"/>
      <c r="BM81" s="46"/>
      <c r="BN81" s="46"/>
      <c r="BO81" s="47"/>
      <c r="BP81" s="47"/>
      <c r="BQ81" s="47"/>
      <c r="BR81" s="48"/>
      <c r="BS81" s="48"/>
      <c r="BT81" s="46"/>
      <c r="BU81" s="49"/>
      <c r="BV81" s="52">
        <f t="shared" si="12"/>
        <v>0</v>
      </c>
      <c r="BX81" s="50" t="s">
        <v>1170</v>
      </c>
      <c r="BY81" s="51">
        <f>IFERROR(IF(RIGHT(BX81, 1) = "D", WORKDAY($B$3, INT(LEFT(BX81, LEN(BX81)-1))),
                     IF(RIGHT(BX81, 1) = "W",Business_Day($B$3 + 7 * INT(LEFT(BX81, LEN(BX81)-1)), "modified_following"),
                     IF(RIGHT(BX81, 1) = "M",Business_Day(EDATE($B$3,  INT(LEFT(BX81, LEN(BX81)-1))), "modified_following"),
                     IF(RIGHT(BX81, 1) = "Y",Business_Day(EDATE($B$3,  12 * INT(LEFT(BX81, LEN(BX81)-1))), "modified_following"),IF(RIGHT(BX81, 1) = "Q",Business_Day(EDATE($B$3,  3*INT(LEFT(BX81, LEN(BX81)-1))), "modified_following"),
                    Business_Day(EDATE($B$3,  12 * INT(LEFT(BX81, FIND("Y", BX81)-1)) + INT(RIGHT(BX81, LEN(BX81) - FIND("Y", BX81)))), "modified_following") ))))), "")</f>
        <v>52595</v>
      </c>
      <c r="BZ81" s="50" t="s">
        <v>2815</v>
      </c>
      <c r="CA81" s="50" t="s">
        <v>2816</v>
      </c>
      <c r="CB81" s="46">
        <f>_xll.BDH(BZ81,$B$4,$B$3,$B$3)</f>
        <v>1.44929</v>
      </c>
      <c r="CC81" s="46">
        <f>_xll.BDH(CA81,$B$4,$B$3,$B$3)</f>
        <v>0.67696599999999996</v>
      </c>
      <c r="CD81" s="52">
        <f>DF_ZC2(Date!$E$3,BY81,CC81,"Taux actuariels","actual/actual")</f>
        <v>1.4554321450030772E-2</v>
      </c>
      <c r="CF81" s="46"/>
      <c r="CG81" s="46"/>
      <c r="CH81" s="46"/>
      <c r="CI81" s="47"/>
      <c r="CJ81" s="47"/>
      <c r="CK81" s="47"/>
      <c r="CL81" s="48"/>
      <c r="CM81" s="48"/>
      <c r="CN81" s="46"/>
      <c r="CO81" s="49" t="s">
        <v>600</v>
      </c>
      <c r="CP81" s="52" t="s">
        <v>600</v>
      </c>
      <c r="CR81" s="50" t="s">
        <v>1170</v>
      </c>
      <c r="CS81" s="51">
        <f>IFERROR(IF(RIGHT(CR81, 1) = "D", WORKDAY($B$3, INT(LEFT(CR81, LEN(CR81)-1))),
                     IF(RIGHT(CR81, 1) = "W",Business_Day($B$3 + 7 * INT(LEFT(CR81, LEN(CR81)-1)), "modified_following"),
                     IF(RIGHT(CR81, 1) = "M",Business_Day(EDATE($B$3,  INT(LEFT(CR81, LEN(CR81)-1))), "modified_following"),
                     IF(RIGHT(CR81, 1) = "Y",Business_Day(EDATE($B$3,  12 * INT(LEFT(CR81, LEN(CR81)-1))), "modified_following"),IF(RIGHT(CR81, 1) = "Q",Business_Day(EDATE($B$3,  3*INT(LEFT(CR81, LEN(CR81)-1))), "modified_following"),
                    Business_Day(EDATE($B$3,  12 * INT(LEFT(CR81, FIND("Y", CR81)-1)) + INT(RIGHT(CR81, LEN(CR81) - FIND("Y", CR81)))), "modified_following") ))))), "")</f>
        <v>52595</v>
      </c>
      <c r="CT81" s="50" t="s">
        <v>2817</v>
      </c>
      <c r="CU81" s="50" t="s">
        <v>2818</v>
      </c>
      <c r="CV81" s="46">
        <f>_xll.BDH(CT81,$B$4,$B$3,$B$3)</f>
        <v>1.52881</v>
      </c>
      <c r="CW81" s="46">
        <f>_xll.BDH(CU81,$B$4,$B$3,$B$3)</f>
        <v>0.66268199999999999</v>
      </c>
      <c r="CX81" s="52">
        <f>DF_ZC2(Date!$E$3,CS81,CW81,"Taux actuariels","actual/actual")</f>
        <v>1.5355979027257938E-2</v>
      </c>
    </row>
    <row r="82" spans="3:102" x14ac:dyDescent="0.25">
      <c r="C82" s="46"/>
      <c r="D82" s="46"/>
      <c r="E82" s="46"/>
      <c r="F82" s="47"/>
      <c r="G82" s="47"/>
      <c r="H82" s="47"/>
      <c r="I82" s="48"/>
      <c r="J82" s="48"/>
      <c r="K82" s="46"/>
      <c r="L82" s="49"/>
      <c r="N82" s="50" t="s">
        <v>1181</v>
      </c>
      <c r="O82" s="51">
        <f>IFERROR(IF(RIGHT(N82, 1) = "D", WORKDAY($B$3, INT(LEFT(N82, LEN(N82)-1))),
                     IF(RIGHT(N82, 1) = "W",Business_Day($B$3 + 7 * INT(LEFT(N82, LEN(N82)-1)), "modified_following"),
                     IF(RIGHT(N82, 1) = "M",Business_Day(EDATE($B$3,  INT(LEFT(N82, LEN(N82)-1))), "modified_following"),
                     IF(RIGHT(N82, 1) = "Y",Business_Day(EDATE($B$3,  12 * INT(LEFT(N82, LEN(N82)-1))), "modified_following"),IF(RIGHT(N82, 1) = "Q",Business_Day(EDATE($B$3,  3*INT(LEFT(N82, LEN(N82)-1))), "modified_following"),
                    Business_Day(EDATE($B$3,  12 * INT(LEFT(N82, FIND("Y", N82)-1)) + INT(RIGHT(N82, LEN(N82) - FIND("Y", N82)))), "modified_following") ))))), "")</f>
        <v>52961</v>
      </c>
      <c r="P82" s="50" t="s">
        <v>2819</v>
      </c>
      <c r="Q82" s="50" t="s">
        <v>2820</v>
      </c>
      <c r="R82" s="46">
        <f>_xll.BDH(P82,$B$4,$B$3,$B$3)</f>
        <v>1.3108</v>
      </c>
      <c r="S82" s="46">
        <f>_xll.BDH(Q82,$B$4,$B$3,$B$3)</f>
        <v>0.69427399999999995</v>
      </c>
      <c r="T82" s="52">
        <f>DF_ZC2(Date!$E$3,O82,S82,"Taux actuariels","actual/actual")</f>
        <v>1.3117018252579271E-2</v>
      </c>
      <c r="V82" s="46"/>
      <c r="W82" s="46"/>
      <c r="X82" s="46"/>
      <c r="Y82" s="47"/>
      <c r="Z82" s="47"/>
      <c r="AA82" s="47"/>
      <c r="AB82" s="48"/>
      <c r="AC82" s="48"/>
      <c r="AD82" s="46"/>
      <c r="AE82" s="49" t="s">
        <v>600</v>
      </c>
      <c r="AF82" s="47"/>
      <c r="AG82" s="52" t="s">
        <v>600</v>
      </c>
      <c r="AI82" s="50" t="s">
        <v>1181</v>
      </c>
      <c r="AJ82" s="51">
        <f>IFERROR(IF(RIGHT(AI82, 1) = "D", WORKDAY($B$3, INT(LEFT(AI82, LEN(AI82)-1))),
                     IF(RIGHT(AI82, 1) = "W",Business_Day($B$3 + 7 * INT(LEFT(AI82, LEN(AI82)-1)), "modified_following"),
                     IF(RIGHT(AI82, 1) = "M",Business_Day(EDATE($B$3,  INT(LEFT(AI82, LEN(AI82)-1))), "modified_following"),
                     IF(RIGHT(AI82, 1) = "Y",Business_Day(EDATE($B$3,  12 * INT(LEFT(AI82, LEN(AI82)-1))), "modified_following"),IF(RIGHT(AI82, 1) = "Q",Business_Day(EDATE($B$3,  3*INT(LEFT(AI82, LEN(AI82)-1))), "modified_following"),
                    Business_Day(EDATE($B$3,  12 * INT(LEFT(AI82, FIND("Y", AI82)-1)) + INT(RIGHT(AI82, LEN(AI82) - FIND("Y", AI82)))), "modified_following") ))))), "")</f>
        <v>52961</v>
      </c>
      <c r="AK82" s="50" t="s">
        <v>2821</v>
      </c>
      <c r="AL82" s="50" t="s">
        <v>2822</v>
      </c>
      <c r="AM82" s="46">
        <f>_xll.BDH(AK82,$B$4,$B$3,$B$3)</f>
        <v>1.3759399999999999</v>
      </c>
      <c r="AN82" s="46">
        <f>_xll.BDH(AL82,$B$4,$B$3,$B$3)</f>
        <v>0.68054300000000001</v>
      </c>
      <c r="AO82" s="52">
        <f>DF_ZC2(Date!$E$3,AJ82,AN82,"Taux actuariels","actual/actual")</f>
        <v>1.3840051412131738E-2</v>
      </c>
      <c r="AQ82" s="46"/>
      <c r="AR82" s="46"/>
      <c r="AS82" s="46"/>
      <c r="AT82" s="47"/>
      <c r="AU82" s="47"/>
      <c r="AV82" s="47"/>
      <c r="AW82" s="48"/>
      <c r="AX82" s="48"/>
      <c r="AY82" s="46"/>
      <c r="AZ82" s="49"/>
      <c r="BA82" s="49"/>
      <c r="BD82" s="50" t="s">
        <v>1181</v>
      </c>
      <c r="BE82" s="51">
        <f>IFERROR(IF(RIGHT(BD82, 1) = "D", WORKDAY($B$3, INT(LEFT(BD82, LEN(BD82)-1))),
                     IF(RIGHT(BD82, 1) = "W",Business_Day($B$3 + 7 * INT(LEFT(BD82, LEN(BD82)-1)), "modified_following"),
                     IF(RIGHT(BD82, 1) = "M",Business_Day(EDATE($B$3,  INT(LEFT(BD82, LEN(BD82)-1))), "modified_following"),
                     IF(RIGHT(BD82, 1) = "Y",Business_Day(EDATE($B$3,  12 * INT(LEFT(BD82, LEN(BD82)-1))), "modified_following"),IF(RIGHT(BD82, 1) = "Q",Business_Day(EDATE($B$3,  3*INT(LEFT(BD82, LEN(BD82)-1))), "modified_following"),
                    Business_Day(EDATE($B$3,  12 * INT(LEFT(BD82, FIND("Y", BD82)-1)) + INT(RIGHT(BD82, LEN(BD82) - FIND("Y", BD82)))), "modified_following") ))))), "")</f>
        <v>52961</v>
      </c>
      <c r="BF82" s="50" t="s">
        <v>2823</v>
      </c>
      <c r="BG82" s="50" t="s">
        <v>2824</v>
      </c>
      <c r="BH82" s="46">
        <f>_xll.BDH(BF82,$B$4,$B$3,$B$3)</f>
        <v>1.4167000000000001</v>
      </c>
      <c r="BI82" s="46">
        <f>_xll.BDH(BG82,$B$4,$B$3,$B$3)</f>
        <v>0.67284200000000005</v>
      </c>
      <c r="BJ82" s="52">
        <f>DF_ZC2(Date!$E$3,BE82,BI82,"Taux actuariels","actual/actual")</f>
        <v>1.4252205983990462E-2</v>
      </c>
      <c r="BL82" s="46"/>
      <c r="BM82" s="46"/>
      <c r="BN82" s="46"/>
      <c r="BO82" s="47"/>
      <c r="BP82" s="47"/>
      <c r="BQ82" s="47"/>
      <c r="BR82" s="48"/>
      <c r="BS82" s="48"/>
      <c r="BT82" s="46"/>
      <c r="BU82" s="49"/>
      <c r="BV82" s="52">
        <f t="shared" si="12"/>
        <v>0</v>
      </c>
      <c r="BX82" s="50" t="s">
        <v>1181</v>
      </c>
      <c r="BY82" s="51">
        <f>IFERROR(IF(RIGHT(BX82, 1) = "D", WORKDAY($B$3, INT(LEFT(BX82, LEN(BX82)-1))),
                     IF(RIGHT(BX82, 1) = "W",Business_Day($B$3 + 7 * INT(LEFT(BX82, LEN(BX82)-1)), "modified_following"),
                     IF(RIGHT(BX82, 1) = "M",Business_Day(EDATE($B$3,  INT(LEFT(BX82, LEN(BX82)-1))), "modified_following"),
                     IF(RIGHT(BX82, 1) = "Y",Business_Day(EDATE($B$3,  12 * INT(LEFT(BX82, LEN(BX82)-1))), "modified_following"),IF(RIGHT(BX82, 1) = "Q",Business_Day(EDATE($B$3,  3*INT(LEFT(BX82, LEN(BX82)-1))), "modified_following"),
                    Business_Day(EDATE($B$3,  12 * INT(LEFT(BX82, FIND("Y", BX82)-1)) + INT(RIGHT(BX82, LEN(BX82) - FIND("Y", BX82)))), "modified_following") ))))), "")</f>
        <v>52961</v>
      </c>
      <c r="BZ82" s="50" t="s">
        <v>2825</v>
      </c>
      <c r="CA82" s="50" t="s">
        <v>2826</v>
      </c>
      <c r="CB82" s="46">
        <f>_xll.BDH(BZ82,$B$4,$B$3,$B$3)</f>
        <v>1.44407</v>
      </c>
      <c r="CC82" s="46">
        <f>_xll.BDH(CA82,$B$4,$B$3,$B$3)</f>
        <v>0.66820400000000002</v>
      </c>
      <c r="CD82" s="52">
        <f>DF_ZC2(Date!$E$3,BY82,CC82,"Taux actuariels","actual/actual")</f>
        <v>1.4502794041965084E-2</v>
      </c>
      <c r="CF82" s="46"/>
      <c r="CG82" s="46"/>
      <c r="CH82" s="46"/>
      <c r="CI82" s="47"/>
      <c r="CJ82" s="47"/>
      <c r="CK82" s="47"/>
      <c r="CL82" s="48"/>
      <c r="CM82" s="48"/>
      <c r="CN82" s="46"/>
      <c r="CO82" s="49" t="s">
        <v>600</v>
      </c>
      <c r="CP82" s="52" t="s">
        <v>600</v>
      </c>
      <c r="CR82" s="50" t="s">
        <v>1181</v>
      </c>
      <c r="CS82" s="51">
        <f>IFERROR(IF(RIGHT(CR82, 1) = "D", WORKDAY($B$3, INT(LEFT(CR82, LEN(CR82)-1))),
                     IF(RIGHT(CR82, 1) = "W",Business_Day($B$3 + 7 * INT(LEFT(CR82, LEN(CR82)-1)), "modified_following"),
                     IF(RIGHT(CR82, 1) = "M",Business_Day(EDATE($B$3,  INT(LEFT(CR82, LEN(CR82)-1))), "modified_following"),
                     IF(RIGHT(CR82, 1) = "Y",Business_Day(EDATE($B$3,  12 * INT(LEFT(CR82, LEN(CR82)-1))), "modified_following"),IF(RIGHT(CR82, 1) = "Q",Business_Day(EDATE($B$3,  3*INT(LEFT(CR82, LEN(CR82)-1))), "modified_following"),
                    Business_Day(EDATE($B$3,  12 * INT(LEFT(CR82, FIND("Y", CR82)-1)) + INT(RIGHT(CR82, LEN(CR82) - FIND("Y", CR82)))), "modified_following") ))))), "")</f>
        <v>52961</v>
      </c>
      <c r="CT82" s="50" t="s">
        <v>2827</v>
      </c>
      <c r="CU82" s="50" t="s">
        <v>2828</v>
      </c>
      <c r="CV82" s="46">
        <f>_xll.BDH(CT82,$B$4,$B$3,$B$3)</f>
        <v>1.5184800000000001</v>
      </c>
      <c r="CW82" s="46">
        <f>_xll.BDH(CU82,$B$4,$B$3,$B$3)</f>
        <v>0.65451700000000002</v>
      </c>
      <c r="CX82" s="52">
        <f>DF_ZC2(Date!$E$3,CS82,CW82,"Taux actuariels","actual/actual")</f>
        <v>1.5252932176184952E-2</v>
      </c>
    </row>
    <row r="83" spans="3:102" x14ac:dyDescent="0.25">
      <c r="C83" s="46"/>
      <c r="D83" s="46"/>
      <c r="E83" s="46"/>
      <c r="F83" s="47"/>
      <c r="G83" s="47"/>
      <c r="H83" s="47"/>
      <c r="I83" s="48"/>
      <c r="J83" s="48"/>
      <c r="K83" s="46"/>
      <c r="L83" s="49"/>
      <c r="N83" s="50" t="s">
        <v>1192</v>
      </c>
      <c r="O83" s="51">
        <f>IFERROR(IF(RIGHT(N83, 1) = "D", WORKDAY($B$3, INT(LEFT(N83, LEN(N83)-1))),
                     IF(RIGHT(N83, 1) = "W",Business_Day($B$3 + 7 * INT(LEFT(N83, LEN(N83)-1)), "modified_following"),
                     IF(RIGHT(N83, 1) = "M",Business_Day(EDATE($B$3,  INT(LEFT(N83, LEN(N83)-1))), "modified_following"),
                     IF(RIGHT(N83, 1) = "Y",Business_Day(EDATE($B$3,  12 * INT(LEFT(N83, LEN(N83)-1))), "modified_following"),IF(RIGHT(N83, 1) = "Q",Business_Day(EDATE($B$3,  3*INT(LEFT(N83, LEN(N83)-1))), "modified_following"),
                    Business_Day(EDATE($B$3,  12 * INT(LEFT(N83, FIND("Y", N83)-1)) + INT(RIGHT(N83, LEN(N83) - FIND("Y", N83)))), "modified_following") ))))), "")</f>
        <v>53325</v>
      </c>
      <c r="P83" s="50" t="s">
        <v>2829</v>
      </c>
      <c r="Q83" s="50" t="s">
        <v>2830</v>
      </c>
      <c r="R83" s="46">
        <f>_xll.BDH(P83,$B$4,$B$3,$B$3)</f>
        <v>1.3091699999999999</v>
      </c>
      <c r="S83" s="46">
        <f>_xll.BDH(Q83,$B$4,$B$3,$B$3)</f>
        <v>0.68563600000000002</v>
      </c>
      <c r="T83" s="52">
        <f>DF_ZC2(Date!$E$3,O83,S83,"Taux actuariels","actual/actual")</f>
        <v>1.310038715595363E-2</v>
      </c>
      <c r="V83" s="46"/>
      <c r="W83" s="46"/>
      <c r="X83" s="46"/>
      <c r="Y83" s="47"/>
      <c r="Z83" s="47"/>
      <c r="AA83" s="47"/>
      <c r="AB83" s="48"/>
      <c r="AC83" s="48"/>
      <c r="AD83" s="46"/>
      <c r="AE83" s="49" t="s">
        <v>600</v>
      </c>
      <c r="AF83" s="47"/>
      <c r="AG83" s="52" t="s">
        <v>600</v>
      </c>
      <c r="AI83" s="50" t="s">
        <v>1192</v>
      </c>
      <c r="AJ83" s="51">
        <f>IFERROR(IF(RIGHT(AI83, 1) = "D", WORKDAY($B$3, INT(LEFT(AI83, LEN(AI83)-1))),
                     IF(RIGHT(AI83, 1) = "W",Business_Day($B$3 + 7 * INT(LEFT(AI83, LEN(AI83)-1)), "modified_following"),
                     IF(RIGHT(AI83, 1) = "M",Business_Day(EDATE($B$3,  INT(LEFT(AI83, LEN(AI83)-1))), "modified_following"),
                     IF(RIGHT(AI83, 1) = "Y",Business_Day(EDATE($B$3,  12 * INT(LEFT(AI83, LEN(AI83)-1))), "modified_following"),IF(RIGHT(AI83, 1) = "Q",Business_Day(EDATE($B$3,  3*INT(LEFT(AI83, LEN(AI83)-1))), "modified_following"),
                    Business_Day(EDATE($B$3,  12 * INT(LEFT(AI83, FIND("Y", AI83)-1)) + INT(RIGHT(AI83, LEN(AI83) - FIND("Y", AI83)))), "modified_following") ))))), "")</f>
        <v>53325</v>
      </c>
      <c r="AK83" s="50" t="s">
        <v>2831</v>
      </c>
      <c r="AL83" s="50" t="s">
        <v>2832</v>
      </c>
      <c r="AM83" s="46">
        <f>_xll.BDH(AK83,$B$4,$B$3,$B$3)</f>
        <v>1.37283</v>
      </c>
      <c r="AN83" s="46">
        <f>_xll.BDH(AL83,$B$4,$B$3,$B$3)</f>
        <v>0.67188800000000004</v>
      </c>
      <c r="AO83" s="52">
        <f>DF_ZC2(Date!$E$3,AJ83,AN83,"Taux actuariels","actual/actual")</f>
        <v>1.3808307316410362E-2</v>
      </c>
      <c r="AQ83" s="46"/>
      <c r="AR83" s="46"/>
      <c r="AS83" s="46"/>
      <c r="AT83" s="47"/>
      <c r="AU83" s="47"/>
      <c r="AV83" s="47"/>
      <c r="AW83" s="48"/>
      <c r="AX83" s="48"/>
      <c r="AY83" s="46"/>
      <c r="AZ83" s="49"/>
      <c r="BA83" s="49"/>
      <c r="BD83" s="50" t="s">
        <v>1192</v>
      </c>
      <c r="BE83" s="51">
        <f>IFERROR(IF(RIGHT(BD83, 1) = "D", WORKDAY($B$3, INT(LEFT(BD83, LEN(BD83)-1))),
                     IF(RIGHT(BD83, 1) = "W",Business_Day($B$3 + 7 * INT(LEFT(BD83, LEN(BD83)-1)), "modified_following"),
                     IF(RIGHT(BD83, 1) = "M",Business_Day(EDATE($B$3,  INT(LEFT(BD83, LEN(BD83)-1))), "modified_following"),
                     IF(RIGHT(BD83, 1) = "Y",Business_Day(EDATE($B$3,  12 * INT(LEFT(BD83, LEN(BD83)-1))), "modified_following"),IF(RIGHT(BD83, 1) = "Q",Business_Day(EDATE($B$3,  3*INT(LEFT(BD83, LEN(BD83)-1))), "modified_following"),
                    Business_Day(EDATE($B$3,  12 * INT(LEFT(BD83, FIND("Y", BD83)-1)) + INT(RIGHT(BD83, LEN(BD83) - FIND("Y", BD83)))), "modified_following") ))))), "")</f>
        <v>53325</v>
      </c>
      <c r="BF83" s="50" t="s">
        <v>2833</v>
      </c>
      <c r="BG83" s="50" t="s">
        <v>2834</v>
      </c>
      <c r="BH83" s="46">
        <f>_xll.BDH(BF83,$B$4,$B$3,$B$3)</f>
        <v>1.4130400000000001</v>
      </c>
      <c r="BI83" s="46">
        <f>_xll.BDH(BG83,$B$4,$B$3,$B$3)</f>
        <v>0.66412199999999999</v>
      </c>
      <c r="BJ83" s="52">
        <f>DF_ZC2(Date!$E$3,BE83,BI83,"Taux actuariels","actual/actual")</f>
        <v>1.421485241630327E-2</v>
      </c>
      <c r="BL83" s="46"/>
      <c r="BM83" s="46"/>
      <c r="BN83" s="46"/>
      <c r="BO83" s="47"/>
      <c r="BP83" s="47"/>
      <c r="BQ83" s="47"/>
      <c r="BR83" s="48"/>
      <c r="BS83" s="48"/>
      <c r="BT83" s="46"/>
      <c r="BU83" s="49"/>
      <c r="BV83" s="52">
        <f t="shared" si="12"/>
        <v>0</v>
      </c>
      <c r="BX83" s="50" t="s">
        <v>1192</v>
      </c>
      <c r="BY83" s="51">
        <f>IFERROR(IF(RIGHT(BX83, 1) = "D", WORKDAY($B$3, INT(LEFT(BX83, LEN(BX83)-1))),
                     IF(RIGHT(BX83, 1) = "W",Business_Day($B$3 + 7 * INT(LEFT(BX83, LEN(BX83)-1)), "modified_following"),
                     IF(RIGHT(BX83, 1) = "M",Business_Day(EDATE($B$3,  INT(LEFT(BX83, LEN(BX83)-1))), "modified_following"),
                     IF(RIGHT(BX83, 1) = "Y",Business_Day(EDATE($B$3,  12 * INT(LEFT(BX83, LEN(BX83)-1))), "modified_following"),IF(RIGHT(BX83, 1) = "Q",Business_Day(EDATE($B$3,  3*INT(LEFT(BX83, LEN(BX83)-1))), "modified_following"),
                    Business_Day(EDATE($B$3,  12 * INT(LEFT(BX83, FIND("Y", BX83)-1)) + INT(RIGHT(BX83, LEN(BX83) - FIND("Y", BX83)))), "modified_following") ))))), "")</f>
        <v>53325</v>
      </c>
      <c r="BZ83" s="50" t="s">
        <v>2835</v>
      </c>
      <c r="CA83" s="50" t="s">
        <v>2836</v>
      </c>
      <c r="CB83" s="46">
        <f>_xll.BDH(BZ83,$B$4,$B$3,$B$3)</f>
        <v>1.43893</v>
      </c>
      <c r="CC83" s="46">
        <f>_xll.BDH(CA83,$B$4,$B$3,$B$3)</f>
        <v>0.65966000000000002</v>
      </c>
      <c r="CD83" s="52">
        <f>DF_ZC2(Date!$E$3,BY83,CC83,"Taux actuariels","actual/actual")</f>
        <v>1.4450665795709527E-2</v>
      </c>
      <c r="CF83" s="46"/>
      <c r="CG83" s="46"/>
      <c r="CH83" s="46"/>
      <c r="CI83" s="47"/>
      <c r="CJ83" s="47"/>
      <c r="CK83" s="47"/>
      <c r="CL83" s="48"/>
      <c r="CM83" s="48"/>
      <c r="CN83" s="46"/>
      <c r="CO83" s="49" t="s">
        <v>600</v>
      </c>
      <c r="CP83" s="52" t="s">
        <v>600</v>
      </c>
      <c r="CR83" s="50" t="s">
        <v>1192</v>
      </c>
      <c r="CS83" s="51">
        <f>IFERROR(IF(RIGHT(CR83, 1) = "D", WORKDAY($B$3, INT(LEFT(CR83, LEN(CR83)-1))),
                     IF(RIGHT(CR83, 1) = "W",Business_Day($B$3 + 7 * INT(LEFT(CR83, LEN(CR83)-1)), "modified_following"),
                     IF(RIGHT(CR83, 1) = "M",Business_Day(EDATE($B$3,  INT(LEFT(CR83, LEN(CR83)-1))), "modified_following"),
                     IF(RIGHT(CR83, 1) = "Y",Business_Day(EDATE($B$3,  12 * INT(LEFT(CR83, LEN(CR83)-1))), "modified_following"),IF(RIGHT(CR83, 1) = "Q",Business_Day(EDATE($B$3,  3*INT(LEFT(CR83, LEN(CR83)-1))), "modified_following"),
                    Business_Day(EDATE($B$3,  12 * INT(LEFT(CR83, FIND("Y", CR83)-1)) + INT(RIGHT(CR83, LEN(CR83) - FIND("Y", CR83)))), "modified_following") ))))), "")</f>
        <v>53325</v>
      </c>
      <c r="CT83" s="50" t="s">
        <v>2837</v>
      </c>
      <c r="CU83" s="50" t="s">
        <v>2838</v>
      </c>
      <c r="CV83" s="46">
        <f>_xll.BDH(CT83,$B$4,$B$3,$B$3)</f>
        <v>1.5083800000000001</v>
      </c>
      <c r="CW83" s="46">
        <f>_xll.BDH(CU83,$B$4,$B$3,$B$3)</f>
        <v>0.64659500000000003</v>
      </c>
      <c r="CX83" s="52">
        <f>DF_ZC2(Date!$E$3,CS83,CW83,"Taux actuariels","actual/actual")</f>
        <v>1.5150749434425403E-2</v>
      </c>
    </row>
    <row r="84" spans="3:102" x14ac:dyDescent="0.25">
      <c r="C84" s="46"/>
      <c r="D84" s="46"/>
      <c r="E84" s="46"/>
      <c r="F84" s="47"/>
      <c r="G84" s="47"/>
      <c r="H84" s="47"/>
      <c r="I84" s="48"/>
      <c r="J84" s="48"/>
      <c r="K84" s="46"/>
      <c r="L84" s="49"/>
      <c r="N84" s="50" t="s">
        <v>1203</v>
      </c>
      <c r="O84" s="51">
        <f>IFERROR(IF(RIGHT(N84, 1) = "D", WORKDAY($B$3, INT(LEFT(N84, LEN(N84)-1))),
                     IF(RIGHT(N84, 1) = "W",Business_Day($B$3 + 7 * INT(LEFT(N84, LEN(N84)-1)), "modified_following"),
                     IF(RIGHT(N84, 1) = "M",Business_Day(EDATE($B$3,  INT(LEFT(N84, LEN(N84)-1))), "modified_following"),
                     IF(RIGHT(N84, 1) = "Y",Business_Day(EDATE($B$3,  12 * INT(LEFT(N84, LEN(N84)-1))), "modified_following"),IF(RIGHT(N84, 1) = "Q",Business_Day(EDATE($B$3,  3*INT(LEFT(N84, LEN(N84)-1))), "modified_following"),
                    Business_Day(EDATE($B$3,  12 * INT(LEFT(N84, FIND("Y", N84)-1)) + INT(RIGHT(N84, LEN(N84) - FIND("Y", N84)))), "modified_following") ))))), "")</f>
        <v>53692</v>
      </c>
      <c r="P84" s="50" t="s">
        <v>2839</v>
      </c>
      <c r="Q84" s="50" t="s">
        <v>2840</v>
      </c>
      <c r="R84" s="46">
        <f>_xll.BDH(P84,$B$4,$B$3,$B$3)</f>
        <v>1.30749</v>
      </c>
      <c r="S84" s="46">
        <f>_xll.BDH(Q84,$B$4,$B$3,$B$3)</f>
        <v>0.67706299999999997</v>
      </c>
      <c r="T84" s="52">
        <f>DF_ZC2(Date!$E$3,O84,S84,"Taux actuariels","actual/actual")</f>
        <v>1.30833658009053E-2</v>
      </c>
      <c r="V84" s="46"/>
      <c r="W84" s="46"/>
      <c r="X84" s="46"/>
      <c r="Y84" s="47"/>
      <c r="Z84" s="47"/>
      <c r="AA84" s="47"/>
      <c r="AB84" s="48"/>
      <c r="AC84" s="48"/>
      <c r="AD84" s="46"/>
      <c r="AE84" s="49" t="s">
        <v>600</v>
      </c>
      <c r="AF84" s="47"/>
      <c r="AG84" s="52" t="s">
        <v>600</v>
      </c>
      <c r="AI84" s="50" t="s">
        <v>1203</v>
      </c>
      <c r="AJ84" s="51">
        <f>IFERROR(IF(RIGHT(AI84, 1) = "D", WORKDAY($B$3, INT(LEFT(AI84, LEN(AI84)-1))),
                     IF(RIGHT(AI84, 1) = "W",Business_Day($B$3 + 7 * INT(LEFT(AI84, LEN(AI84)-1)), "modified_following"),
                     IF(RIGHT(AI84, 1) = "M",Business_Day(EDATE($B$3,  INT(LEFT(AI84, LEN(AI84)-1))), "modified_following"),
                     IF(RIGHT(AI84, 1) = "Y",Business_Day(EDATE($B$3,  12 * INT(LEFT(AI84, LEN(AI84)-1))), "modified_following"),IF(RIGHT(AI84, 1) = "Q",Business_Day(EDATE($B$3,  3*INT(LEFT(AI84, LEN(AI84)-1))), "modified_following"),
                    Business_Day(EDATE($B$3,  12 * INT(LEFT(AI84, FIND("Y", AI84)-1)) + INT(RIGHT(AI84, LEN(AI84) - FIND("Y", AI84)))), "modified_following") ))))), "")</f>
        <v>53692</v>
      </c>
      <c r="AK84" s="50" t="s">
        <v>2841</v>
      </c>
      <c r="AL84" s="50" t="s">
        <v>2842</v>
      </c>
      <c r="AM84" s="46">
        <f>_xll.BDH(AK84,$B$4,$B$3,$B$3)</f>
        <v>1.3696999999999999</v>
      </c>
      <c r="AN84" s="46">
        <f>_xll.BDH(AL84,$B$4,$B$3,$B$3)</f>
        <v>0.66331300000000004</v>
      </c>
      <c r="AO84" s="52">
        <f>DF_ZC2(Date!$E$3,AJ84,AN84,"Taux actuariels","actual/actual")</f>
        <v>1.3776399378635062E-2</v>
      </c>
      <c r="AQ84" s="46"/>
      <c r="AR84" s="46"/>
      <c r="AS84" s="46"/>
      <c r="AT84" s="47"/>
      <c r="AU84" s="47"/>
      <c r="AV84" s="47"/>
      <c r="AW84" s="48"/>
      <c r="AX84" s="48"/>
      <c r="AY84" s="46"/>
      <c r="AZ84" s="49"/>
      <c r="BA84" s="49"/>
      <c r="BD84" s="50" t="s">
        <v>1203</v>
      </c>
      <c r="BE84" s="51">
        <f>IFERROR(IF(RIGHT(BD84, 1) = "D", WORKDAY($B$3, INT(LEFT(BD84, LEN(BD84)-1))),
                     IF(RIGHT(BD84, 1) = "W",Business_Day($B$3 + 7 * INT(LEFT(BD84, LEN(BD84)-1)), "modified_following"),
                     IF(RIGHT(BD84, 1) = "M",Business_Day(EDATE($B$3,  INT(LEFT(BD84, LEN(BD84)-1))), "modified_following"),
                     IF(RIGHT(BD84, 1) = "Y",Business_Day(EDATE($B$3,  12 * INT(LEFT(BD84, LEN(BD84)-1))), "modified_following"),IF(RIGHT(BD84, 1) = "Q",Business_Day(EDATE($B$3,  3*INT(LEFT(BD84, LEN(BD84)-1))), "modified_following"),
                    Business_Day(EDATE($B$3,  12 * INT(LEFT(BD84, FIND("Y", BD84)-1)) + INT(RIGHT(BD84, LEN(BD84) - FIND("Y", BD84)))), "modified_following") ))))), "")</f>
        <v>53692</v>
      </c>
      <c r="BF84" s="50" t="s">
        <v>2843</v>
      </c>
      <c r="BG84" s="50" t="s">
        <v>2844</v>
      </c>
      <c r="BH84" s="46">
        <f>_xll.BDH(BF84,$B$4,$B$3,$B$3)</f>
        <v>1.4093599999999999</v>
      </c>
      <c r="BI84" s="46">
        <f>_xll.BDH(BG84,$B$4,$B$3,$B$3)</f>
        <v>0.65549000000000002</v>
      </c>
      <c r="BJ84" s="52">
        <f>DF_ZC2(Date!$E$3,BE84,BI84,"Taux actuariels","actual/actual")</f>
        <v>1.4177354570446887E-2</v>
      </c>
      <c r="BL84" s="46"/>
      <c r="BM84" s="46"/>
      <c r="BN84" s="46"/>
      <c r="BO84" s="47"/>
      <c r="BP84" s="47"/>
      <c r="BQ84" s="47"/>
      <c r="BR84" s="48"/>
      <c r="BS84" s="48"/>
      <c r="BT84" s="46"/>
      <c r="BU84" s="49"/>
      <c r="BV84" s="52">
        <f t="shared" si="12"/>
        <v>0</v>
      </c>
      <c r="BX84" s="50" t="s">
        <v>1203</v>
      </c>
      <c r="BY84" s="51">
        <f>IFERROR(IF(RIGHT(BX84, 1) = "D", WORKDAY($B$3, INT(LEFT(BX84, LEN(BX84)-1))),
                     IF(RIGHT(BX84, 1) = "W",Business_Day($B$3 + 7 * INT(LEFT(BX84, LEN(BX84)-1)), "modified_following"),
                     IF(RIGHT(BX84, 1) = "M",Business_Day(EDATE($B$3,  INT(LEFT(BX84, LEN(BX84)-1))), "modified_following"),
                     IF(RIGHT(BX84, 1) = "Y",Business_Day(EDATE($B$3,  12 * INT(LEFT(BX84, LEN(BX84)-1))), "modified_following"),IF(RIGHT(BX84, 1) = "Q",Business_Day(EDATE($B$3,  3*INT(LEFT(BX84, LEN(BX84)-1))), "modified_following"),
                    Business_Day(EDATE($B$3,  12 * INT(LEFT(BX84, FIND("Y", BX84)-1)) + INT(RIGHT(BX84, LEN(BX84) - FIND("Y", BX84)))), "modified_following") ))))), "")</f>
        <v>53692</v>
      </c>
      <c r="BZ84" s="50" t="s">
        <v>2845</v>
      </c>
      <c r="CA84" s="50" t="s">
        <v>2846</v>
      </c>
      <c r="CB84" s="46">
        <f>_xll.BDH(BZ84,$B$4,$B$3,$B$3)</f>
        <v>1.4337900000000001</v>
      </c>
      <c r="CC84" s="46">
        <f>_xll.BDH(CA84,$B$4,$B$3,$B$3)</f>
        <v>0.65121399999999996</v>
      </c>
      <c r="CD84" s="52">
        <f>DF_ZC2(Date!$E$3,BY84,CC84,"Taux actuariels","actual/actual")</f>
        <v>1.4398609319886013E-2</v>
      </c>
      <c r="CF84" s="46"/>
      <c r="CG84" s="46"/>
      <c r="CH84" s="46"/>
      <c r="CI84" s="47"/>
      <c r="CJ84" s="47"/>
      <c r="CK84" s="47"/>
      <c r="CL84" s="48"/>
      <c r="CM84" s="48"/>
      <c r="CN84" s="46"/>
      <c r="CO84" s="49" t="s">
        <v>600</v>
      </c>
      <c r="CP84" s="52" t="s">
        <v>600</v>
      </c>
      <c r="CR84" s="50" t="s">
        <v>1203</v>
      </c>
      <c r="CS84" s="51">
        <f>IFERROR(IF(RIGHT(CR84, 1) = "D", WORKDAY($B$3, INT(LEFT(CR84, LEN(CR84)-1))),
                     IF(RIGHT(CR84, 1) = "W",Business_Day($B$3 + 7 * INT(LEFT(CR84, LEN(CR84)-1)), "modified_following"),
                     IF(RIGHT(CR84, 1) = "M",Business_Day(EDATE($B$3,  INT(LEFT(CR84, LEN(CR84)-1))), "modified_following"),
                     IF(RIGHT(CR84, 1) = "Y",Business_Day(EDATE($B$3,  12 * INT(LEFT(CR84, LEN(CR84)-1))), "modified_following"),IF(RIGHT(CR84, 1) = "Q",Business_Day(EDATE($B$3,  3*INT(LEFT(CR84, LEN(CR84)-1))), "modified_following"),
                    Business_Day(EDATE($B$3,  12 * INT(LEFT(CR84, FIND("Y", CR84)-1)) + INT(RIGHT(CR84, LEN(CR84) - FIND("Y", CR84)))), "modified_following") ))))), "")</f>
        <v>53692</v>
      </c>
      <c r="CT84" s="50" t="s">
        <v>2847</v>
      </c>
      <c r="CU84" s="50" t="s">
        <v>2848</v>
      </c>
      <c r="CV84" s="46">
        <f>_xll.BDH(CT84,$B$4,$B$3,$B$3)</f>
        <v>1.4983599999999999</v>
      </c>
      <c r="CW84" s="46">
        <f>_xll.BDH(CU84,$B$4,$B$3,$B$3)</f>
        <v>0.63880300000000001</v>
      </c>
      <c r="CX84" s="52">
        <f>DF_ZC2(Date!$E$3,CS84,CW84,"Taux actuariels","actual/actual")</f>
        <v>1.5049400951111069E-2</v>
      </c>
    </row>
    <row r="85" spans="3:102" x14ac:dyDescent="0.25">
      <c r="C85" s="46"/>
      <c r="D85" s="46"/>
      <c r="E85" s="46"/>
      <c r="F85" s="47"/>
      <c r="G85" s="47"/>
      <c r="H85" s="47"/>
      <c r="I85" s="48"/>
      <c r="J85" s="48"/>
      <c r="K85" s="46"/>
      <c r="L85" s="49"/>
      <c r="N85" s="50" t="s">
        <v>1214</v>
      </c>
      <c r="O85" s="51">
        <f>IFERROR(IF(RIGHT(N85, 1) = "D", WORKDAY($B$3, INT(LEFT(N85, LEN(N85)-1))),
                     IF(RIGHT(N85, 1) = "W",Business_Day($B$3 + 7 * INT(LEFT(N85, LEN(N85)-1)), "modified_following"),
                     IF(RIGHT(N85, 1) = "M",Business_Day(EDATE($B$3,  INT(LEFT(N85, LEN(N85)-1))), "modified_following"),
                     IF(RIGHT(N85, 1) = "Y",Business_Day(EDATE($B$3,  12 * INT(LEFT(N85, LEN(N85)-1))), "modified_following"),IF(RIGHT(N85, 1) = "Q",Business_Day(EDATE($B$3,  3*INT(LEFT(N85, LEN(N85)-1))), "modified_following"),
                    Business_Day(EDATE($B$3,  12 * INT(LEFT(N85, FIND("Y", N85)-1)) + INT(RIGHT(N85, LEN(N85) - FIND("Y", N85)))), "modified_following") ))))), "")</f>
        <v>54056</v>
      </c>
      <c r="P85" s="50" t="s">
        <v>2849</v>
      </c>
      <c r="Q85" s="50" t="s">
        <v>2850</v>
      </c>
      <c r="R85" s="46">
        <f>_xll.BDH(P85,$B$4,$B$3,$B$3)</f>
        <v>1.29836</v>
      </c>
      <c r="S85" s="46">
        <f>_xll.BDH(Q85,$B$4,$B$3,$B$3)</f>
        <v>0.67022000000000004</v>
      </c>
      <c r="T85" s="52">
        <f>DF_ZC2(Date!$E$3,O85,S85,"Taux actuariels","actual/actual")</f>
        <v>1.2991715401981185E-2</v>
      </c>
      <c r="V85" s="46"/>
      <c r="W85" s="46"/>
      <c r="X85" s="46"/>
      <c r="Y85" s="47"/>
      <c r="Z85" s="47"/>
      <c r="AA85" s="47"/>
      <c r="AB85" s="48"/>
      <c r="AC85" s="48"/>
      <c r="AD85" s="46"/>
      <c r="AE85" s="49" t="s">
        <v>600</v>
      </c>
      <c r="AF85" s="47"/>
      <c r="AG85" s="52" t="s">
        <v>600</v>
      </c>
      <c r="AI85" s="50" t="s">
        <v>1214</v>
      </c>
      <c r="AJ85" s="51">
        <f>IFERROR(IF(RIGHT(AI85, 1) = "D", WORKDAY($B$3, INT(LEFT(AI85, LEN(AI85)-1))),
                     IF(RIGHT(AI85, 1) = "W",Business_Day($B$3 + 7 * INT(LEFT(AI85, LEN(AI85)-1)), "modified_following"),
                     IF(RIGHT(AI85, 1) = "M",Business_Day(EDATE($B$3,  INT(LEFT(AI85, LEN(AI85)-1))), "modified_following"),
                     IF(RIGHT(AI85, 1) = "Y",Business_Day(EDATE($B$3,  12 * INT(LEFT(AI85, LEN(AI85)-1))), "modified_following"),IF(RIGHT(AI85, 1) = "Q",Business_Day(EDATE($B$3,  3*INT(LEFT(AI85, LEN(AI85)-1))), "modified_following"),
                    Business_Day(EDATE($B$3,  12 * INT(LEFT(AI85, FIND("Y", AI85)-1)) + INT(RIGHT(AI85, LEN(AI85) - FIND("Y", AI85)))), "modified_following") ))))), "")</f>
        <v>54056</v>
      </c>
      <c r="AK85" s="50" t="s">
        <v>2851</v>
      </c>
      <c r="AL85" s="50" t="s">
        <v>2852</v>
      </c>
      <c r="AM85" s="46">
        <f>_xll.BDH(AK85,$B$4,$B$3,$B$3)</f>
        <v>1.3615699999999999</v>
      </c>
      <c r="AN85" s="46">
        <f>_xll.BDH(AL85,$B$4,$B$3,$B$3)</f>
        <v>0.65597700000000003</v>
      </c>
      <c r="AO85" s="52">
        <f>DF_ZC2(Date!$E$3,AJ85,AN85,"Taux actuariels","actual/actual")</f>
        <v>1.3693873662329326E-2</v>
      </c>
      <c r="AQ85" s="46"/>
      <c r="AR85" s="46"/>
      <c r="AS85" s="46"/>
      <c r="AT85" s="47"/>
      <c r="AU85" s="47"/>
      <c r="AV85" s="47"/>
      <c r="AW85" s="48"/>
      <c r="AX85" s="48"/>
      <c r="AY85" s="46"/>
      <c r="AZ85" s="49"/>
      <c r="BA85" s="49"/>
      <c r="BD85" s="50" t="s">
        <v>1214</v>
      </c>
      <c r="BE85" s="51">
        <f>IFERROR(IF(RIGHT(BD85, 1) = "D", WORKDAY($B$3, INT(LEFT(BD85, LEN(BD85)-1))),
                     IF(RIGHT(BD85, 1) = "W",Business_Day($B$3 + 7 * INT(LEFT(BD85, LEN(BD85)-1)), "modified_following"),
                     IF(RIGHT(BD85, 1) = "M",Business_Day(EDATE($B$3,  INT(LEFT(BD85, LEN(BD85)-1))), "modified_following"),
                     IF(RIGHT(BD85, 1) = "Y",Business_Day(EDATE($B$3,  12 * INT(LEFT(BD85, LEN(BD85)-1))), "modified_following"),IF(RIGHT(BD85, 1) = "Q",Business_Day(EDATE($B$3,  3*INT(LEFT(BD85, LEN(BD85)-1))), "modified_following"),
                    Business_Day(EDATE($B$3,  12 * INT(LEFT(BD85, FIND("Y", BD85)-1)) + INT(RIGHT(BD85, LEN(BD85) - FIND("Y", BD85)))), "modified_following") ))))), "")</f>
        <v>54056</v>
      </c>
      <c r="BF85" s="50" t="s">
        <v>2853</v>
      </c>
      <c r="BG85" s="50" t="s">
        <v>2854</v>
      </c>
      <c r="BH85" s="46">
        <f>_xll.BDH(BF85,$B$4,$B$3,$B$3)</f>
        <v>1.3986799999999999</v>
      </c>
      <c r="BI85" s="46">
        <f>_xll.BDH(BG85,$B$4,$B$3,$B$3)</f>
        <v>0.64849400000000001</v>
      </c>
      <c r="BJ85" s="52">
        <f>DF_ZC2(Date!$E$3,BE85,BI85,"Taux actuariels","actual/actual")</f>
        <v>1.4069107315530127E-2</v>
      </c>
      <c r="BL85" s="46"/>
      <c r="BM85" s="46"/>
      <c r="BN85" s="46"/>
      <c r="BO85" s="47"/>
      <c r="BP85" s="47"/>
      <c r="BQ85" s="47"/>
      <c r="BR85" s="48"/>
      <c r="BS85" s="48"/>
      <c r="BT85" s="46"/>
      <c r="BU85" s="49"/>
      <c r="BV85" s="52">
        <f t="shared" si="12"/>
        <v>0</v>
      </c>
      <c r="BX85" s="50" t="s">
        <v>1214</v>
      </c>
      <c r="BY85" s="51">
        <f>IFERROR(IF(RIGHT(BX85, 1) = "D", WORKDAY($B$3, INT(LEFT(BX85, LEN(BX85)-1))),
                     IF(RIGHT(BX85, 1) = "W",Business_Day($B$3 + 7 * INT(LEFT(BX85, LEN(BX85)-1)), "modified_following"),
                     IF(RIGHT(BX85, 1) = "M",Business_Day(EDATE($B$3,  INT(LEFT(BX85, LEN(BX85)-1))), "modified_following"),
                     IF(RIGHT(BX85, 1) = "Y",Business_Day(EDATE($B$3,  12 * INT(LEFT(BX85, LEN(BX85)-1))), "modified_following"),IF(RIGHT(BX85, 1) = "Q",Business_Day(EDATE($B$3,  3*INT(LEFT(BX85, LEN(BX85)-1))), "modified_following"),
                    Business_Day(EDATE($B$3,  12 * INT(LEFT(BX85, FIND("Y", BX85)-1)) + INT(RIGHT(BX85, LEN(BX85) - FIND("Y", BX85)))), "modified_following") ))))), "")</f>
        <v>54056</v>
      </c>
      <c r="BZ85" s="50" t="s">
        <v>2855</v>
      </c>
      <c r="CA85" s="50" t="s">
        <v>2856</v>
      </c>
      <c r="CB85" s="46">
        <f>_xll.BDH(BZ85,$B$4,$B$3,$B$3)</f>
        <v>1.4227400000000001</v>
      </c>
      <c r="CC85" s="46">
        <f>_xll.BDH(CA85,$B$4,$B$3,$B$3)</f>
        <v>0.64419199999999999</v>
      </c>
      <c r="CD85" s="52">
        <f>DF_ZC2(Date!$E$3,BY85,CC85,"Taux actuariels","actual/actual")</f>
        <v>1.4286859064600588E-2</v>
      </c>
      <c r="CF85" s="46"/>
      <c r="CG85" s="46"/>
      <c r="CH85" s="46"/>
      <c r="CI85" s="47"/>
      <c r="CJ85" s="47"/>
      <c r="CK85" s="47"/>
      <c r="CL85" s="48"/>
      <c r="CM85" s="48"/>
      <c r="CN85" s="46"/>
      <c r="CO85" s="49" t="s">
        <v>600</v>
      </c>
      <c r="CP85" s="52" t="s">
        <v>600</v>
      </c>
      <c r="CR85" s="50" t="s">
        <v>1214</v>
      </c>
      <c r="CS85" s="51">
        <f>IFERROR(IF(RIGHT(CR85, 1) = "D", WORKDAY($B$3, INT(LEFT(CR85, LEN(CR85)-1))),
                     IF(RIGHT(CR85, 1) = "W",Business_Day($B$3 + 7 * INT(LEFT(CR85, LEN(CR85)-1)), "modified_following"),
                     IF(RIGHT(CR85, 1) = "M",Business_Day(EDATE($B$3,  INT(LEFT(CR85, LEN(CR85)-1))), "modified_following"),
                     IF(RIGHT(CR85, 1) = "Y",Business_Day(EDATE($B$3,  12 * INT(LEFT(CR85, LEN(CR85)-1))), "modified_following"),IF(RIGHT(CR85, 1) = "Q",Business_Day(EDATE($B$3,  3*INT(LEFT(CR85, LEN(CR85)-1))), "modified_following"),
                    Business_Day(EDATE($B$3,  12 * INT(LEFT(CR85, FIND("Y", CR85)-1)) + INT(RIGHT(CR85, LEN(CR85) - FIND("Y", CR85)))), "modified_following") ))))), "")</f>
        <v>54056</v>
      </c>
      <c r="CT85" s="50" t="s">
        <v>2857</v>
      </c>
      <c r="CU85" s="50" t="s">
        <v>2858</v>
      </c>
      <c r="CV85" s="46">
        <f>_xll.BDH(CT85,$B$4,$B$3,$B$3)</f>
        <v>1.48875</v>
      </c>
      <c r="CW85" s="46">
        <f>_xll.BDH(CU85,$B$4,$B$3,$B$3)</f>
        <v>0.63122900000000004</v>
      </c>
      <c r="CX85" s="52">
        <f>DF_ZC2(Date!$E$3,CS85,CW85,"Taux actuariels","actual/actual")</f>
        <v>1.4952191389807856E-2</v>
      </c>
    </row>
    <row r="86" spans="3:102" x14ac:dyDescent="0.25">
      <c r="C86" s="46"/>
      <c r="D86" s="46"/>
      <c r="E86" s="46"/>
      <c r="F86" s="47"/>
      <c r="G86" s="47"/>
      <c r="H86" s="47"/>
      <c r="I86" s="48"/>
      <c r="J86" s="48"/>
      <c r="K86" s="46"/>
      <c r="L86" s="49"/>
      <c r="N86" s="50" t="s">
        <v>1225</v>
      </c>
      <c r="O86" s="51">
        <f>IFERROR(IF(RIGHT(N86, 1) = "D", WORKDAY($B$3, INT(LEFT(N86, LEN(N86)-1))),
                     IF(RIGHT(N86, 1) = "W",Business_Day($B$3 + 7 * INT(LEFT(N86, LEN(N86)-1)), "modified_following"),
                     IF(RIGHT(N86, 1) = "M",Business_Day(EDATE($B$3,  INT(LEFT(N86, LEN(N86)-1))), "modified_following"),
                     IF(RIGHT(N86, 1) = "Y",Business_Day(EDATE($B$3,  12 * INT(LEFT(N86, LEN(N86)-1))), "modified_following"),IF(RIGHT(N86, 1) = "Q",Business_Day(EDATE($B$3,  3*INT(LEFT(N86, LEN(N86)-1))), "modified_following"),
                    Business_Day(EDATE($B$3,  12 * INT(LEFT(N86, FIND("Y", N86)-1)) + INT(RIGHT(N86, LEN(N86) - FIND("Y", N86)))), "modified_following") ))))), "")</f>
        <v>54422</v>
      </c>
      <c r="P86" s="50" t="s">
        <v>2859</v>
      </c>
      <c r="Q86" s="50" t="s">
        <v>2860</v>
      </c>
      <c r="R86" s="46">
        <f>_xll.BDH(P86,$B$4,$B$3,$B$3)</f>
        <v>1.2893300000000001</v>
      </c>
      <c r="S86" s="46">
        <f>_xll.BDH(Q86,$B$4,$B$3,$B$3)</f>
        <v>0.66349899999999995</v>
      </c>
      <c r="T86" s="52">
        <f>DF_ZC2(Date!$E$3,O86,S86,"Taux actuariels","actual/actual")</f>
        <v>1.2902146515592738E-2</v>
      </c>
      <c r="V86" s="46"/>
      <c r="W86" s="46"/>
      <c r="X86" s="46"/>
      <c r="Y86" s="47"/>
      <c r="Z86" s="47"/>
      <c r="AA86" s="47"/>
      <c r="AB86" s="48"/>
      <c r="AC86" s="48"/>
      <c r="AD86" s="46"/>
      <c r="AE86" s="49" t="s">
        <v>600</v>
      </c>
      <c r="AF86" s="47"/>
      <c r="AG86" s="52" t="s">
        <v>600</v>
      </c>
      <c r="AI86" s="50" t="s">
        <v>1225</v>
      </c>
      <c r="AJ86" s="51">
        <f>IFERROR(IF(RIGHT(AI86, 1) = "D", WORKDAY($B$3, INT(LEFT(AI86, LEN(AI86)-1))),
                     IF(RIGHT(AI86, 1) = "W",Business_Day($B$3 + 7 * INT(LEFT(AI86, LEN(AI86)-1)), "modified_following"),
                     IF(RIGHT(AI86, 1) = "M",Business_Day(EDATE($B$3,  INT(LEFT(AI86, LEN(AI86)-1))), "modified_following"),
                     IF(RIGHT(AI86, 1) = "Y",Business_Day(EDATE($B$3,  12 * INT(LEFT(AI86, LEN(AI86)-1))), "modified_following"),IF(RIGHT(AI86, 1) = "Q",Business_Day(EDATE($B$3,  3*INT(LEFT(AI86, LEN(AI86)-1))), "modified_following"),
                    Business_Day(EDATE($B$3,  12 * INT(LEFT(AI86, FIND("Y", AI86)-1)) + INT(RIGHT(AI86, LEN(AI86) - FIND("Y", AI86)))), "modified_following") ))))), "")</f>
        <v>54422</v>
      </c>
      <c r="AK86" s="50" t="s">
        <v>2861</v>
      </c>
      <c r="AL86" s="50" t="s">
        <v>2862</v>
      </c>
      <c r="AM86" s="46">
        <f>_xll.BDH(AK86,$B$4,$B$3,$B$3)</f>
        <v>1.3535200000000001</v>
      </c>
      <c r="AN86" s="46">
        <f>_xll.BDH(AL86,$B$4,$B$3,$B$3)</f>
        <v>0.64876199999999995</v>
      </c>
      <c r="AO86" s="52">
        <f>DF_ZC2(Date!$E$3,AJ86,AN86,"Taux actuariels","actual/actual")</f>
        <v>1.3613371587136935E-2</v>
      </c>
      <c r="AQ86" s="46"/>
      <c r="AR86" s="46"/>
      <c r="AS86" s="46"/>
      <c r="AT86" s="47"/>
      <c r="AU86" s="47"/>
      <c r="AV86" s="47"/>
      <c r="AW86" s="48"/>
      <c r="AX86" s="48"/>
      <c r="AY86" s="46"/>
      <c r="AZ86" s="49"/>
      <c r="BA86" s="49"/>
      <c r="BD86" s="50" t="s">
        <v>1225</v>
      </c>
      <c r="BE86" s="51">
        <f>IFERROR(IF(RIGHT(BD86, 1) = "D", WORKDAY($B$3, INT(LEFT(BD86, LEN(BD86)-1))),
                     IF(RIGHT(BD86, 1) = "W",Business_Day($B$3 + 7 * INT(LEFT(BD86, LEN(BD86)-1)), "modified_following"),
                     IF(RIGHT(BD86, 1) = "M",Business_Day(EDATE($B$3,  INT(LEFT(BD86, LEN(BD86)-1))), "modified_following"),
                     IF(RIGHT(BD86, 1) = "Y",Business_Day(EDATE($B$3,  12 * INT(LEFT(BD86, LEN(BD86)-1))), "modified_following"),IF(RIGHT(BD86, 1) = "Q",Business_Day(EDATE($B$3,  3*INT(LEFT(BD86, LEN(BD86)-1))), "modified_following"),
                    Business_Day(EDATE($B$3,  12 * INT(LEFT(BD86, FIND("Y", BD86)-1)) + INT(RIGHT(BD86, LEN(BD86) - FIND("Y", BD86)))), "modified_following") ))))), "")</f>
        <v>54422</v>
      </c>
      <c r="BF86" s="50" t="s">
        <v>2863</v>
      </c>
      <c r="BG86" s="50" t="s">
        <v>2864</v>
      </c>
      <c r="BH86" s="46">
        <f>_xll.BDH(BF86,$B$4,$B$3,$B$3)</f>
        <v>1.3881299999999999</v>
      </c>
      <c r="BI86" s="46">
        <f>_xll.BDH(BG86,$B$4,$B$3,$B$3)</f>
        <v>0.64163499999999996</v>
      </c>
      <c r="BJ86" s="52">
        <f>DF_ZC2(Date!$E$3,BE86,BI86,"Taux actuariels","actual/actual")</f>
        <v>1.3963328953465304E-2</v>
      </c>
      <c r="BL86" s="46"/>
      <c r="BM86" s="46"/>
      <c r="BN86" s="46"/>
      <c r="BO86" s="47"/>
      <c r="BP86" s="47"/>
      <c r="BQ86" s="47"/>
      <c r="BR86" s="48"/>
      <c r="BS86" s="48"/>
      <c r="BT86" s="46"/>
      <c r="BU86" s="49"/>
      <c r="BV86" s="52">
        <f t="shared" si="12"/>
        <v>0</v>
      </c>
      <c r="BX86" s="50" t="s">
        <v>1225</v>
      </c>
      <c r="BY86" s="51">
        <f>IFERROR(IF(RIGHT(BX86, 1) = "D", WORKDAY($B$3, INT(LEFT(BX86, LEN(BX86)-1))),
                     IF(RIGHT(BX86, 1) = "W",Business_Day($B$3 + 7 * INT(LEFT(BX86, LEN(BX86)-1)), "modified_following"),
                     IF(RIGHT(BX86, 1) = "M",Business_Day(EDATE($B$3,  INT(LEFT(BX86, LEN(BX86)-1))), "modified_following"),
                     IF(RIGHT(BX86, 1) = "Y",Business_Day(EDATE($B$3,  12 * INT(LEFT(BX86, LEN(BX86)-1))), "modified_following"),IF(RIGHT(BX86, 1) = "Q",Business_Day(EDATE($B$3,  3*INT(LEFT(BX86, LEN(BX86)-1))), "modified_following"),
                    Business_Day(EDATE($B$3,  12 * INT(LEFT(BX86, FIND("Y", BX86)-1)) + INT(RIGHT(BX86, LEN(BX86) - FIND("Y", BX86)))), "modified_following") ))))), "")</f>
        <v>54422</v>
      </c>
      <c r="BZ86" s="50" t="s">
        <v>2865</v>
      </c>
      <c r="CA86" s="50" t="s">
        <v>2866</v>
      </c>
      <c r="CB86" s="46">
        <f>_xll.BDH(BZ86,$B$4,$B$3,$B$3)</f>
        <v>1.41181</v>
      </c>
      <c r="CC86" s="46">
        <f>_xll.BDH(CA86,$B$4,$B$3,$B$3)</f>
        <v>0.63730900000000001</v>
      </c>
      <c r="CD86" s="52">
        <f>DF_ZC2(Date!$E$3,BY86,CC86,"Taux actuariels","actual/actual")</f>
        <v>1.4177709224397983E-2</v>
      </c>
      <c r="CF86" s="46"/>
      <c r="CG86" s="46"/>
      <c r="CH86" s="46"/>
      <c r="CI86" s="47"/>
      <c r="CJ86" s="47"/>
      <c r="CK86" s="47"/>
      <c r="CL86" s="48"/>
      <c r="CM86" s="48"/>
      <c r="CN86" s="46"/>
      <c r="CO86" s="49" t="s">
        <v>600</v>
      </c>
      <c r="CP86" s="52" t="s">
        <v>600</v>
      </c>
      <c r="CR86" s="50" t="s">
        <v>1225</v>
      </c>
      <c r="CS86" s="51">
        <f>IFERROR(IF(RIGHT(CR86, 1) = "D", WORKDAY($B$3, INT(LEFT(CR86, LEN(CR86)-1))),
                     IF(RIGHT(CR86, 1) = "W",Business_Day($B$3 + 7 * INT(LEFT(CR86, LEN(CR86)-1)), "modified_following"),
                     IF(RIGHT(CR86, 1) = "M",Business_Day(EDATE($B$3,  INT(LEFT(CR86, LEN(CR86)-1))), "modified_following"),
                     IF(RIGHT(CR86, 1) = "Y",Business_Day(EDATE($B$3,  12 * INT(LEFT(CR86, LEN(CR86)-1))), "modified_following"),IF(RIGHT(CR86, 1) = "Q",Business_Day(EDATE($B$3,  3*INT(LEFT(CR86, LEN(CR86)-1))), "modified_following"),
                    Business_Day(EDATE($B$3,  12 * INT(LEFT(CR86, FIND("Y", CR86)-1)) + INT(RIGHT(CR86, LEN(CR86) - FIND("Y", CR86)))), "modified_following") ))))), "")</f>
        <v>54422</v>
      </c>
      <c r="CT86" s="50" t="s">
        <v>2867</v>
      </c>
      <c r="CU86" s="50" t="s">
        <v>2868</v>
      </c>
      <c r="CV86" s="46">
        <f>_xll.BDH(CT86,$B$4,$B$3,$B$3)</f>
        <v>1.4792399999999999</v>
      </c>
      <c r="CW86" s="46">
        <f>_xll.BDH(CU86,$B$4,$B$3,$B$3)</f>
        <v>0.62379300000000004</v>
      </c>
      <c r="CX86" s="52">
        <f>DF_ZC2(Date!$E$3,CS86,CW86,"Taux actuariels","actual/actual")</f>
        <v>1.4857310438962212E-2</v>
      </c>
    </row>
    <row r="87" spans="3:102" x14ac:dyDescent="0.25">
      <c r="C87" s="46"/>
      <c r="D87" s="46"/>
      <c r="E87" s="46"/>
      <c r="F87" s="47"/>
      <c r="G87" s="47"/>
      <c r="H87" s="47"/>
      <c r="I87" s="48"/>
      <c r="J87" s="48"/>
      <c r="K87" s="46"/>
      <c r="L87" s="49"/>
      <c r="N87" s="50" t="s">
        <v>1236</v>
      </c>
      <c r="O87" s="51">
        <f>IFERROR(IF(RIGHT(N87, 1) = "D", WORKDAY($B$3, INT(LEFT(N87, LEN(N87)-1))),
                     IF(RIGHT(N87, 1) = "W",Business_Day($B$3 + 7 * INT(LEFT(N87, LEN(N87)-1)), "modified_following"),
                     IF(RIGHT(N87, 1) = "M",Business_Day(EDATE($B$3,  INT(LEFT(N87, LEN(N87)-1))), "modified_following"),
                     IF(RIGHT(N87, 1) = "Y",Business_Day(EDATE($B$3,  12 * INT(LEFT(N87, LEN(N87)-1))), "modified_following"),IF(RIGHT(N87, 1) = "Q",Business_Day(EDATE($B$3,  3*INT(LEFT(N87, LEN(N87)-1))), "modified_following"),
                    Business_Day(EDATE($B$3,  12 * INT(LEFT(N87, FIND("Y", N87)-1)) + INT(RIGHT(N87, LEN(N87) - FIND("Y", N87)))), "modified_following") ))))), "")</f>
        <v>54787</v>
      </c>
      <c r="P87" s="50" t="s">
        <v>2869</v>
      </c>
      <c r="Q87" s="50" t="s">
        <v>2870</v>
      </c>
      <c r="R87" s="46">
        <f>_xll.BDH(P87,$B$4,$B$3,$B$3)</f>
        <v>1.2804599999999999</v>
      </c>
      <c r="S87" s="46">
        <f>_xll.BDH(Q87,$B$4,$B$3,$B$3)</f>
        <v>0.65695000000000003</v>
      </c>
      <c r="T87" s="52">
        <f>DF_ZC2(Date!$E$3,O87,S87,"Taux actuariels","actual/actual")</f>
        <v>1.2813137882725201E-2</v>
      </c>
      <c r="V87" s="46"/>
      <c r="W87" s="46"/>
      <c r="X87" s="46"/>
      <c r="Y87" s="47"/>
      <c r="Z87" s="47"/>
      <c r="AA87" s="47"/>
      <c r="AB87" s="48"/>
      <c r="AC87" s="48"/>
      <c r="AD87" s="46"/>
      <c r="AE87" s="49" t="s">
        <v>600</v>
      </c>
      <c r="AF87" s="47"/>
      <c r="AG87" s="52" t="s">
        <v>600</v>
      </c>
      <c r="AI87" s="50" t="s">
        <v>1236</v>
      </c>
      <c r="AJ87" s="51">
        <f>IFERROR(IF(RIGHT(AI87, 1) = "D", WORKDAY($B$3, INT(LEFT(AI87, LEN(AI87)-1))),
                     IF(RIGHT(AI87, 1) = "W",Business_Day($B$3 + 7 * INT(LEFT(AI87, LEN(AI87)-1)), "modified_following"),
                     IF(RIGHT(AI87, 1) = "M",Business_Day(EDATE($B$3,  INT(LEFT(AI87, LEN(AI87)-1))), "modified_following"),
                     IF(RIGHT(AI87, 1) = "Y",Business_Day(EDATE($B$3,  12 * INT(LEFT(AI87, LEN(AI87)-1))), "modified_following"),IF(RIGHT(AI87, 1) = "Q",Business_Day(EDATE($B$3,  3*INT(LEFT(AI87, LEN(AI87)-1))), "modified_following"),
                    Business_Day(EDATE($B$3,  12 * INT(LEFT(AI87, FIND("Y", AI87)-1)) + INT(RIGHT(AI87, LEN(AI87) - FIND("Y", AI87)))), "modified_following") ))))), "")</f>
        <v>54787</v>
      </c>
      <c r="AK87" s="50" t="s">
        <v>2871</v>
      </c>
      <c r="AL87" s="50" t="s">
        <v>2872</v>
      </c>
      <c r="AM87" s="46">
        <f>_xll.BDH(AK87,$B$4,$B$3,$B$3)</f>
        <v>1.34561</v>
      </c>
      <c r="AN87" s="46">
        <f>_xll.BDH(AL87,$B$4,$B$3,$B$3)</f>
        <v>0.64172300000000004</v>
      </c>
      <c r="AO87" s="52">
        <f>DF_ZC2(Date!$E$3,AJ87,AN87,"Taux actuariels","actual/actual")</f>
        <v>1.3533140941331734E-2</v>
      </c>
      <c r="AQ87" s="46"/>
      <c r="AR87" s="46"/>
      <c r="AS87" s="46"/>
      <c r="AT87" s="47"/>
      <c r="AU87" s="47"/>
      <c r="AV87" s="47"/>
      <c r="AW87" s="48"/>
      <c r="AX87" s="48"/>
      <c r="AY87" s="46"/>
      <c r="AZ87" s="49"/>
      <c r="BA87" s="49"/>
      <c r="BD87" s="50" t="s">
        <v>1236</v>
      </c>
      <c r="BE87" s="51">
        <f>IFERROR(IF(RIGHT(BD87, 1) = "D", WORKDAY($B$3, INT(LEFT(BD87, LEN(BD87)-1))),
                     IF(RIGHT(BD87, 1) = "W",Business_Day($B$3 + 7 * INT(LEFT(BD87, LEN(BD87)-1)), "modified_following"),
                     IF(RIGHT(BD87, 1) = "M",Business_Day(EDATE($B$3,  INT(LEFT(BD87, LEN(BD87)-1))), "modified_following"),
                     IF(RIGHT(BD87, 1) = "Y",Business_Day(EDATE($B$3,  12 * INT(LEFT(BD87, LEN(BD87)-1))), "modified_following"),IF(RIGHT(BD87, 1) = "Q",Business_Day(EDATE($B$3,  3*INT(LEFT(BD87, LEN(BD87)-1))), "modified_following"),
                    Business_Day(EDATE($B$3,  12 * INT(LEFT(BD87, FIND("Y", BD87)-1)) + INT(RIGHT(BD87, LEN(BD87) - FIND("Y", BD87)))), "modified_following") ))))), "")</f>
        <v>54787</v>
      </c>
      <c r="BF87" s="50" t="s">
        <v>2873</v>
      </c>
      <c r="BG87" s="50" t="s">
        <v>2874</v>
      </c>
      <c r="BH87" s="46">
        <f>_xll.BDH(BF87,$B$4,$B$3,$B$3)</f>
        <v>1.37778</v>
      </c>
      <c r="BI87" s="46">
        <f>_xll.BDH(BG87,$B$4,$B$3,$B$3)</f>
        <v>0.634965</v>
      </c>
      <c r="BJ87" s="52">
        <f>DF_ZC2(Date!$E$3,BE87,BI87,"Taux actuariels","actual/actual")</f>
        <v>1.3858349030846151E-2</v>
      </c>
      <c r="BL87" s="46"/>
      <c r="BM87" s="46"/>
      <c r="BN87" s="46"/>
      <c r="BO87" s="47"/>
      <c r="BP87" s="47"/>
      <c r="BQ87" s="47"/>
      <c r="BR87" s="48"/>
      <c r="BS87" s="48"/>
      <c r="BT87" s="46"/>
      <c r="BU87" s="49"/>
      <c r="BV87" s="52">
        <f t="shared" si="12"/>
        <v>0</v>
      </c>
      <c r="BX87" s="50" t="s">
        <v>1236</v>
      </c>
      <c r="BY87" s="51">
        <f>IFERROR(IF(RIGHT(BX87, 1) = "D", WORKDAY($B$3, INT(LEFT(BX87, LEN(BX87)-1))),
                     IF(RIGHT(BX87, 1) = "W",Business_Day($B$3 + 7 * INT(LEFT(BX87, LEN(BX87)-1)), "modified_following"),
                     IF(RIGHT(BX87, 1) = "M",Business_Day(EDATE($B$3,  INT(LEFT(BX87, LEN(BX87)-1))), "modified_following"),
                     IF(RIGHT(BX87, 1) = "Y",Business_Day(EDATE($B$3,  12 * INT(LEFT(BX87, LEN(BX87)-1))), "modified_following"),IF(RIGHT(BX87, 1) = "Q",Business_Day(EDATE($B$3,  3*INT(LEFT(BX87, LEN(BX87)-1))), "modified_following"),
                    Business_Day(EDATE($B$3,  12 * INT(LEFT(BX87, FIND("Y", BX87)-1)) + INT(RIGHT(BX87, LEN(BX87) - FIND("Y", BX87)))), "modified_following") ))))), "")</f>
        <v>54787</v>
      </c>
      <c r="BZ87" s="50" t="s">
        <v>2875</v>
      </c>
      <c r="CA87" s="50" t="s">
        <v>2876</v>
      </c>
      <c r="CB87" s="46">
        <f>_xll.BDH(BZ87,$B$4,$B$3,$B$3)</f>
        <v>1.4011</v>
      </c>
      <c r="CC87" s="46">
        <f>_xll.BDH(CA87,$B$4,$B$3,$B$3)</f>
        <v>0.63061699999999998</v>
      </c>
      <c r="CD87" s="52">
        <f>DF_ZC2(Date!$E$3,BY87,CC87,"Taux actuariels","actual/actual")</f>
        <v>1.4069474051026987E-2</v>
      </c>
      <c r="CF87" s="46"/>
      <c r="CG87" s="46"/>
      <c r="CH87" s="46"/>
      <c r="CI87" s="47"/>
      <c r="CJ87" s="47"/>
      <c r="CK87" s="47"/>
      <c r="CL87" s="48"/>
      <c r="CM87" s="48"/>
      <c r="CN87" s="46"/>
      <c r="CO87" s="49" t="s">
        <v>600</v>
      </c>
      <c r="CP87" s="52" t="s">
        <v>600</v>
      </c>
      <c r="CR87" s="50" t="s">
        <v>1236</v>
      </c>
      <c r="CS87" s="51">
        <f>IFERROR(IF(RIGHT(CR87, 1) = "D", WORKDAY($B$3, INT(LEFT(CR87, LEN(CR87)-1))),
                     IF(RIGHT(CR87, 1) = "W",Business_Day($B$3 + 7 * INT(LEFT(CR87, LEN(CR87)-1)), "modified_following"),
                     IF(RIGHT(CR87, 1) = "M",Business_Day(EDATE($B$3,  INT(LEFT(CR87, LEN(CR87)-1))), "modified_following"),
                     IF(RIGHT(CR87, 1) = "Y",Business_Day(EDATE($B$3,  12 * INT(LEFT(CR87, LEN(CR87)-1))), "modified_following"),IF(RIGHT(CR87, 1) = "Q",Business_Day(EDATE($B$3,  3*INT(LEFT(CR87, LEN(CR87)-1))), "modified_following"),
                    Business_Day(EDATE($B$3,  12 * INT(LEFT(CR87, FIND("Y", CR87)-1)) + INT(RIGHT(CR87, LEN(CR87) - FIND("Y", CR87)))), "modified_following") ))))), "")</f>
        <v>54787</v>
      </c>
      <c r="CT87" s="50" t="s">
        <v>2877</v>
      </c>
      <c r="CU87" s="50" t="s">
        <v>2878</v>
      </c>
      <c r="CV87" s="46">
        <f>_xll.BDH(CT87,$B$4,$B$3,$B$3)</f>
        <v>1.46991</v>
      </c>
      <c r="CW87" s="46">
        <f>_xll.BDH(CU87,$B$4,$B$3,$B$3)</f>
        <v>0.61654900000000001</v>
      </c>
      <c r="CX87" s="52">
        <f>DF_ZC2(Date!$E$3,CS87,CW87,"Taux actuariels","actual/actual")</f>
        <v>1.4762993977932348E-2</v>
      </c>
    </row>
    <row r="88" spans="3:102" x14ac:dyDescent="0.25">
      <c r="C88" s="46"/>
      <c r="D88" s="46"/>
      <c r="E88" s="46"/>
      <c r="F88" s="47"/>
      <c r="G88" s="47"/>
      <c r="H88" s="47"/>
      <c r="I88" s="48"/>
      <c r="J88" s="48"/>
      <c r="K88" s="46"/>
      <c r="L88" s="49"/>
      <c r="N88" s="50" t="s">
        <v>1247</v>
      </c>
      <c r="O88" s="51">
        <f>IFERROR(IF(RIGHT(N88, 1) = "D", WORKDAY($B$3, INT(LEFT(N88, LEN(N88)-1))),
                     IF(RIGHT(N88, 1) = "W",Business_Day($B$3 + 7 * INT(LEFT(N88, LEN(N88)-1)), "modified_following"),
                     IF(RIGHT(N88, 1) = "M",Business_Day(EDATE($B$3,  INT(LEFT(N88, LEN(N88)-1))), "modified_following"),
                     IF(RIGHT(N88, 1) = "Y",Business_Day(EDATE($B$3,  12 * INT(LEFT(N88, LEN(N88)-1))), "modified_following"),IF(RIGHT(N88, 1) = "Q",Business_Day(EDATE($B$3,  3*INT(LEFT(N88, LEN(N88)-1))), "modified_following"),
                    Business_Day(EDATE($B$3,  12 * INT(LEFT(N88, FIND("Y", N88)-1)) + INT(RIGHT(N88, LEN(N88) - FIND("Y", N88)))), "modified_following") ))))), "")</f>
        <v>55152</v>
      </c>
      <c r="P88" s="50" t="s">
        <v>2879</v>
      </c>
      <c r="Q88" s="50" t="s">
        <v>2880</v>
      </c>
      <c r="R88" s="46">
        <f>_xll.BDH(P88,$B$4,$B$3,$B$3)</f>
        <v>1.27172</v>
      </c>
      <c r="S88" s="46">
        <f>_xll.BDH(Q88,$B$4,$B$3,$B$3)</f>
        <v>0.65055099999999999</v>
      </c>
      <c r="T88" s="52">
        <f>DF_ZC2(Date!$E$3,O88,S88,"Taux actuariels","actual/actual")</f>
        <v>1.272545799192093E-2</v>
      </c>
      <c r="V88" s="46"/>
      <c r="W88" s="46"/>
      <c r="X88" s="46"/>
      <c r="Y88" s="47"/>
      <c r="Z88" s="47"/>
      <c r="AA88" s="47"/>
      <c r="AB88" s="48"/>
      <c r="AC88" s="48"/>
      <c r="AD88" s="46"/>
      <c r="AE88" s="49" t="s">
        <v>600</v>
      </c>
      <c r="AF88" s="47"/>
      <c r="AG88" s="52" t="s">
        <v>600</v>
      </c>
      <c r="AI88" s="50" t="s">
        <v>1247</v>
      </c>
      <c r="AJ88" s="51">
        <f>IFERROR(IF(RIGHT(AI88, 1) = "D", WORKDAY($B$3, INT(LEFT(AI88, LEN(AI88)-1))),
                     IF(RIGHT(AI88, 1) = "W",Business_Day($B$3 + 7 * INT(LEFT(AI88, LEN(AI88)-1)), "modified_following"),
                     IF(RIGHT(AI88, 1) = "M",Business_Day(EDATE($B$3,  INT(LEFT(AI88, LEN(AI88)-1))), "modified_following"),
                     IF(RIGHT(AI88, 1) = "Y",Business_Day(EDATE($B$3,  12 * INT(LEFT(AI88, LEN(AI88)-1))), "modified_following"),IF(RIGHT(AI88, 1) = "Q",Business_Day(EDATE($B$3,  3*INT(LEFT(AI88, LEN(AI88)-1))), "modified_following"),
                    Business_Day(EDATE($B$3,  12 * INT(LEFT(AI88, FIND("Y", AI88)-1)) + INT(RIGHT(AI88, LEN(AI88) - FIND("Y", AI88)))), "modified_following") ))))), "")</f>
        <v>55152</v>
      </c>
      <c r="AK88" s="50" t="s">
        <v>2881</v>
      </c>
      <c r="AL88" s="50" t="s">
        <v>2882</v>
      </c>
      <c r="AM88" s="46">
        <f>_xll.BDH(AK88,$B$4,$B$3,$B$3)</f>
        <v>1.3378099999999999</v>
      </c>
      <c r="AN88" s="46">
        <f>_xll.BDH(AL88,$B$4,$B$3,$B$3)</f>
        <v>0.63483500000000004</v>
      </c>
      <c r="AO88" s="52">
        <f>DF_ZC2(Date!$E$3,AJ88,AN88,"Taux actuariels","actual/actual")</f>
        <v>1.3454125304097841E-2</v>
      </c>
      <c r="AQ88" s="46"/>
      <c r="AR88" s="46"/>
      <c r="AS88" s="46"/>
      <c r="AT88" s="47"/>
      <c r="AU88" s="47"/>
      <c r="AV88" s="47"/>
      <c r="AW88" s="48"/>
      <c r="AX88" s="48"/>
      <c r="AY88" s="46"/>
      <c r="AZ88" s="49"/>
      <c r="BA88" s="49"/>
      <c r="BD88" s="50" t="s">
        <v>1247</v>
      </c>
      <c r="BE88" s="51">
        <f>IFERROR(IF(RIGHT(BD88, 1) = "D", WORKDAY($B$3, INT(LEFT(BD88, LEN(BD88)-1))),
                     IF(RIGHT(BD88, 1) = "W",Business_Day($B$3 + 7 * INT(LEFT(BD88, LEN(BD88)-1)), "modified_following"),
                     IF(RIGHT(BD88, 1) = "M",Business_Day(EDATE($B$3,  INT(LEFT(BD88, LEN(BD88)-1))), "modified_following"),
                     IF(RIGHT(BD88, 1) = "Y",Business_Day(EDATE($B$3,  12 * INT(LEFT(BD88, LEN(BD88)-1))), "modified_following"),IF(RIGHT(BD88, 1) = "Q",Business_Day(EDATE($B$3,  3*INT(LEFT(BD88, LEN(BD88)-1))), "modified_following"),
                    Business_Day(EDATE($B$3,  12 * INT(LEFT(BD88, FIND("Y", BD88)-1)) + INT(RIGHT(BD88, LEN(BD88) - FIND("Y", BD88)))), "modified_following") ))))), "")</f>
        <v>55152</v>
      </c>
      <c r="BF88" s="50" t="s">
        <v>2883</v>
      </c>
      <c r="BG88" s="50" t="s">
        <v>2884</v>
      </c>
      <c r="BH88" s="46">
        <f>_xll.BDH(BF88,$B$4,$B$3,$B$3)</f>
        <v>1.3675999999999999</v>
      </c>
      <c r="BI88" s="46">
        <f>_xll.BDH(BG88,$B$4,$B$3,$B$3)</f>
        <v>0.62845600000000001</v>
      </c>
      <c r="BJ88" s="52">
        <f>DF_ZC2(Date!$E$3,BE88,BI88,"Taux actuariels","actual/actual")</f>
        <v>1.3755198960780701E-2</v>
      </c>
      <c r="BL88" s="46"/>
      <c r="BM88" s="46"/>
      <c r="BN88" s="46"/>
      <c r="BO88" s="47"/>
      <c r="BP88" s="47"/>
      <c r="BQ88" s="47"/>
      <c r="BR88" s="48"/>
      <c r="BS88" s="48"/>
      <c r="BT88" s="46"/>
      <c r="BU88" s="49"/>
      <c r="BV88" s="52">
        <f t="shared" si="12"/>
        <v>0</v>
      </c>
      <c r="BX88" s="50" t="s">
        <v>1247</v>
      </c>
      <c r="BY88" s="51">
        <f>IFERROR(IF(RIGHT(BX88, 1) = "D", WORKDAY($B$3, INT(LEFT(BX88, LEN(BX88)-1))),
                     IF(RIGHT(BX88, 1) = "W",Business_Day($B$3 + 7 * INT(LEFT(BX88, LEN(BX88)-1)), "modified_following"),
                     IF(RIGHT(BX88, 1) = "M",Business_Day(EDATE($B$3,  INT(LEFT(BX88, LEN(BX88)-1))), "modified_following"),
                     IF(RIGHT(BX88, 1) = "Y",Business_Day(EDATE($B$3,  12 * INT(LEFT(BX88, LEN(BX88)-1))), "modified_following"),IF(RIGHT(BX88, 1) = "Q",Business_Day(EDATE($B$3,  3*INT(LEFT(BX88, LEN(BX88)-1))), "modified_following"),
                    Business_Day(EDATE($B$3,  12 * INT(LEFT(BX88, FIND("Y", BX88)-1)) + INT(RIGHT(BX88, LEN(BX88) - FIND("Y", BX88)))), "modified_following") ))))), "")</f>
        <v>55152</v>
      </c>
      <c r="BZ88" s="50" t="s">
        <v>2885</v>
      </c>
      <c r="CA88" s="50" t="s">
        <v>2886</v>
      </c>
      <c r="CB88" s="46">
        <f>_xll.BDH(BZ88,$B$4,$B$3,$B$3)</f>
        <v>1.39056</v>
      </c>
      <c r="CC88" s="46">
        <f>_xll.BDH(CA88,$B$4,$B$3,$B$3)</f>
        <v>0.62409099999999995</v>
      </c>
      <c r="CD88" s="52">
        <f>DF_ZC2(Date!$E$3,BY88,CC88,"Taux actuariels","actual/actual")</f>
        <v>1.3963034998498713E-2</v>
      </c>
      <c r="CF88" s="46"/>
      <c r="CG88" s="46"/>
      <c r="CH88" s="46"/>
      <c r="CI88" s="47"/>
      <c r="CJ88" s="47"/>
      <c r="CK88" s="47"/>
      <c r="CL88" s="48"/>
      <c r="CM88" s="48"/>
      <c r="CN88" s="46"/>
      <c r="CO88" s="49" t="s">
        <v>600</v>
      </c>
      <c r="CP88" s="52" t="s">
        <v>600</v>
      </c>
      <c r="CR88" s="50" t="s">
        <v>1247</v>
      </c>
      <c r="CS88" s="51">
        <f>IFERROR(IF(RIGHT(CR88, 1) = "D", WORKDAY($B$3, INT(LEFT(CR88, LEN(CR88)-1))),
                     IF(RIGHT(CR88, 1) = "W",Business_Day($B$3 + 7 * INT(LEFT(CR88, LEN(CR88)-1)), "modified_following"),
                     IF(RIGHT(CR88, 1) = "M",Business_Day(EDATE($B$3,  INT(LEFT(CR88, LEN(CR88)-1))), "modified_following"),
                     IF(RIGHT(CR88, 1) = "Y",Business_Day(EDATE($B$3,  12 * INT(LEFT(CR88, LEN(CR88)-1))), "modified_following"),IF(RIGHT(CR88, 1) = "Q",Business_Day(EDATE($B$3,  3*INT(LEFT(CR88, LEN(CR88)-1))), "modified_following"),
                    Business_Day(EDATE($B$3,  12 * INT(LEFT(CR88, FIND("Y", CR88)-1)) + INT(RIGHT(CR88, LEN(CR88) - FIND("Y", CR88)))), "modified_following") ))))), "")</f>
        <v>55152</v>
      </c>
      <c r="CT88" s="50" t="s">
        <v>2887</v>
      </c>
      <c r="CU88" s="50" t="s">
        <v>2888</v>
      </c>
      <c r="CV88" s="46">
        <f>_xll.BDH(CT88,$B$4,$B$3,$B$3)</f>
        <v>1.4607299999999999</v>
      </c>
      <c r="CW88" s="46">
        <f>_xll.BDH(CU88,$B$4,$B$3,$B$3)</f>
        <v>0.60947200000000001</v>
      </c>
      <c r="CX88" s="52">
        <f>DF_ZC2(Date!$E$3,CS88,CW88,"Taux actuariels","actual/actual")</f>
        <v>1.4670168561326413E-2</v>
      </c>
    </row>
    <row r="89" spans="3:102" x14ac:dyDescent="0.25">
      <c r="C89" s="46"/>
      <c r="D89" s="46"/>
      <c r="E89" s="46"/>
      <c r="F89" s="47"/>
      <c r="G89" s="47"/>
      <c r="H89" s="47"/>
      <c r="I89" s="48"/>
      <c r="J89" s="48"/>
      <c r="K89" s="46"/>
      <c r="L89" s="49"/>
      <c r="N89" s="50" t="s">
        <v>1258</v>
      </c>
      <c r="O89" s="51">
        <f>IFERROR(IF(RIGHT(N89, 1) = "D", WORKDAY($B$3, INT(LEFT(N89, LEN(N89)-1))),
                     IF(RIGHT(N89, 1) = "W",Business_Day($B$3 + 7 * INT(LEFT(N89, LEN(N89)-1)), "modified_following"),
                     IF(RIGHT(N89, 1) = "M",Business_Day(EDATE($B$3,  INT(LEFT(N89, LEN(N89)-1))), "modified_following"),
                     IF(RIGHT(N89, 1) = "Y",Business_Day(EDATE($B$3,  12 * INT(LEFT(N89, LEN(N89)-1))), "modified_following"),IF(RIGHT(N89, 1) = "Q",Business_Day(EDATE($B$3,  3*INT(LEFT(N89, LEN(N89)-1))), "modified_following"),
                    Business_Day(EDATE($B$3,  12 * INT(LEFT(N89, FIND("Y", N89)-1)) + INT(RIGHT(N89, LEN(N89) - FIND("Y", N89)))), "modified_following") ))))), "")</f>
        <v>55516</v>
      </c>
      <c r="P89" s="50" t="s">
        <v>2889</v>
      </c>
      <c r="Q89" s="50" t="s">
        <v>2890</v>
      </c>
      <c r="R89" s="46">
        <f>_xll.BDH(P89,$B$4,$B$3,$B$3)</f>
        <v>1.2631399999999999</v>
      </c>
      <c r="S89" s="46">
        <f>_xll.BDH(Q89,$B$4,$B$3,$B$3)</f>
        <v>0.644312</v>
      </c>
      <c r="T89" s="52">
        <f>DF_ZC2(Date!$E$3,O89,S89,"Taux actuariels","actual/actual")</f>
        <v>1.263940474459524E-2</v>
      </c>
      <c r="V89" s="46"/>
      <c r="W89" s="46"/>
      <c r="X89" s="46"/>
      <c r="Y89" s="47"/>
      <c r="Z89" s="47"/>
      <c r="AA89" s="47"/>
      <c r="AB89" s="48"/>
      <c r="AC89" s="48"/>
      <c r="AD89" s="46"/>
      <c r="AE89" s="49" t="s">
        <v>600</v>
      </c>
      <c r="AF89" s="47"/>
      <c r="AG89" s="52" t="s">
        <v>600</v>
      </c>
      <c r="AI89" s="50" t="s">
        <v>1258</v>
      </c>
      <c r="AJ89" s="51">
        <f>IFERROR(IF(RIGHT(AI89, 1) = "D", WORKDAY($B$3, INT(LEFT(AI89, LEN(AI89)-1))),
                     IF(RIGHT(AI89, 1) = "W",Business_Day($B$3 + 7 * INT(LEFT(AI89, LEN(AI89)-1)), "modified_following"),
                     IF(RIGHT(AI89, 1) = "M",Business_Day(EDATE($B$3,  INT(LEFT(AI89, LEN(AI89)-1))), "modified_following"),
                     IF(RIGHT(AI89, 1) = "Y",Business_Day(EDATE($B$3,  12 * INT(LEFT(AI89, LEN(AI89)-1))), "modified_following"),IF(RIGHT(AI89, 1) = "Q",Business_Day(EDATE($B$3,  3*INT(LEFT(AI89, LEN(AI89)-1))), "modified_following"),
                    Business_Day(EDATE($B$3,  12 * INT(LEFT(AI89, FIND("Y", AI89)-1)) + INT(RIGHT(AI89, LEN(AI89) - FIND("Y", AI89)))), "modified_following") ))))), "")</f>
        <v>55516</v>
      </c>
      <c r="AK89" s="50" t="s">
        <v>2891</v>
      </c>
      <c r="AL89" s="50" t="s">
        <v>2892</v>
      </c>
      <c r="AM89" s="46">
        <f>_xll.BDH(AK89,$B$4,$B$3,$B$3)</f>
        <v>1.33016</v>
      </c>
      <c r="AN89" s="46">
        <f>_xll.BDH(AL89,$B$4,$B$3,$B$3)</f>
        <v>0.628112</v>
      </c>
      <c r="AO89" s="52">
        <f>DF_ZC2(Date!$E$3,AJ89,AN89,"Taux actuariels","actual/actual")</f>
        <v>1.3376486389478082E-2</v>
      </c>
      <c r="AQ89" s="46"/>
      <c r="AR89" s="46"/>
      <c r="AS89" s="46"/>
      <c r="AT89" s="47"/>
      <c r="AU89" s="47"/>
      <c r="AV89" s="47"/>
      <c r="AW89" s="48"/>
      <c r="AX89" s="48"/>
      <c r="AY89" s="46"/>
      <c r="AZ89" s="49"/>
      <c r="BA89" s="49"/>
      <c r="BD89" s="50" t="s">
        <v>1258</v>
      </c>
      <c r="BE89" s="51">
        <f>IFERROR(IF(RIGHT(BD89, 1) = "D", WORKDAY($B$3, INT(LEFT(BD89, LEN(BD89)-1))),
                     IF(RIGHT(BD89, 1) = "W",Business_Day($B$3 + 7 * INT(LEFT(BD89, LEN(BD89)-1)), "modified_following"),
                     IF(RIGHT(BD89, 1) = "M",Business_Day(EDATE($B$3,  INT(LEFT(BD89, LEN(BD89)-1))), "modified_following"),
                     IF(RIGHT(BD89, 1) = "Y",Business_Day(EDATE($B$3,  12 * INT(LEFT(BD89, LEN(BD89)-1))), "modified_following"),IF(RIGHT(BD89, 1) = "Q",Business_Day(EDATE($B$3,  3*INT(LEFT(BD89, LEN(BD89)-1))), "modified_following"),
                    Business_Day(EDATE($B$3,  12 * INT(LEFT(BD89, FIND("Y", BD89)-1)) + INT(RIGHT(BD89, LEN(BD89) - FIND("Y", BD89)))), "modified_following") ))))), "")</f>
        <v>55516</v>
      </c>
      <c r="BF89" s="50" t="s">
        <v>2893</v>
      </c>
      <c r="BG89" s="50" t="s">
        <v>2894</v>
      </c>
      <c r="BH89" s="46">
        <f>_xll.BDH(BF89,$B$4,$B$3,$B$3)</f>
        <v>1.35761</v>
      </c>
      <c r="BI89" s="46">
        <f>_xll.BDH(BG89,$B$4,$B$3,$B$3)</f>
        <v>0.62212299999999998</v>
      </c>
      <c r="BJ89" s="52">
        <f>DF_ZC2(Date!$E$3,BE89,BI89,"Taux actuariels","actual/actual")</f>
        <v>1.365394128109032E-2</v>
      </c>
      <c r="BL89" s="46"/>
      <c r="BM89" s="46"/>
      <c r="BN89" s="46"/>
      <c r="BO89" s="47"/>
      <c r="BP89" s="47"/>
      <c r="BQ89" s="47"/>
      <c r="BR89" s="48"/>
      <c r="BS89" s="48"/>
      <c r="BT89" s="46"/>
      <c r="BU89" s="49"/>
      <c r="BV89" s="52">
        <f t="shared" si="12"/>
        <v>0</v>
      </c>
      <c r="BX89" s="50" t="s">
        <v>1258</v>
      </c>
      <c r="BY89" s="51">
        <f>IFERROR(IF(RIGHT(BX89, 1) = "D", WORKDAY($B$3, INT(LEFT(BX89, LEN(BX89)-1))),
                     IF(RIGHT(BX89, 1) = "W",Business_Day($B$3 + 7 * INT(LEFT(BX89, LEN(BX89)-1)), "modified_following"),
                     IF(RIGHT(BX89, 1) = "M",Business_Day(EDATE($B$3,  INT(LEFT(BX89, LEN(BX89)-1))), "modified_following"),
                     IF(RIGHT(BX89, 1) = "Y",Business_Day(EDATE($B$3,  12 * INT(LEFT(BX89, LEN(BX89)-1))), "modified_following"),IF(RIGHT(BX89, 1) = "Q",Business_Day(EDATE($B$3,  3*INT(LEFT(BX89, LEN(BX89)-1))), "modified_following"),
                    Business_Day(EDATE($B$3,  12 * INT(LEFT(BX89, FIND("Y", BX89)-1)) + INT(RIGHT(BX89, LEN(BX89) - FIND("Y", BX89)))), "modified_following") ))))), "")</f>
        <v>55516</v>
      </c>
      <c r="BZ89" s="50" t="s">
        <v>2895</v>
      </c>
      <c r="CA89" s="50" t="s">
        <v>2896</v>
      </c>
      <c r="CB89" s="46">
        <f>_xll.BDH(BZ89,$B$4,$B$3,$B$3)</f>
        <v>1.3802300000000001</v>
      </c>
      <c r="CC89" s="46">
        <f>_xll.BDH(CA89,$B$4,$B$3,$B$3)</f>
        <v>0.61774200000000001</v>
      </c>
      <c r="CD89" s="52">
        <f>DF_ZC2(Date!$E$3,BY89,CC89,"Taux actuariels","actual/actual")</f>
        <v>1.3858647179378902E-2</v>
      </c>
      <c r="CF89" s="46"/>
      <c r="CG89" s="46"/>
      <c r="CH89" s="46"/>
      <c r="CI89" s="47"/>
      <c r="CJ89" s="47"/>
      <c r="CK89" s="47"/>
      <c r="CL89" s="48"/>
      <c r="CM89" s="48"/>
      <c r="CN89" s="46"/>
      <c r="CO89" s="49" t="s">
        <v>600</v>
      </c>
      <c r="CP89" s="52" t="s">
        <v>600</v>
      </c>
      <c r="CR89" s="50" t="s">
        <v>1258</v>
      </c>
      <c r="CS89" s="51">
        <f>IFERROR(IF(RIGHT(CR89, 1) = "D", WORKDAY($B$3, INT(LEFT(CR89, LEN(CR89)-1))),
                     IF(RIGHT(CR89, 1) = "W",Business_Day($B$3 + 7 * INT(LEFT(CR89, LEN(CR89)-1)), "modified_following"),
                     IF(RIGHT(CR89, 1) = "M",Business_Day(EDATE($B$3,  INT(LEFT(CR89, LEN(CR89)-1))), "modified_following"),
                     IF(RIGHT(CR89, 1) = "Y",Business_Day(EDATE($B$3,  12 * INT(LEFT(CR89, LEN(CR89)-1))), "modified_following"),IF(RIGHT(CR89, 1) = "Q",Business_Day(EDATE($B$3,  3*INT(LEFT(CR89, LEN(CR89)-1))), "modified_following"),
                    Business_Day(EDATE($B$3,  12 * INT(LEFT(CR89, FIND("Y", CR89)-1)) + INT(RIGHT(CR89, LEN(CR89) - FIND("Y", CR89)))), "modified_following") ))))), "")</f>
        <v>55516</v>
      </c>
      <c r="CT89" s="50" t="s">
        <v>2897</v>
      </c>
      <c r="CU89" s="50" t="s">
        <v>2898</v>
      </c>
      <c r="CV89" s="46">
        <f>_xll.BDH(CT89,$B$4,$B$3,$B$3)</f>
        <v>1.4517199999999999</v>
      </c>
      <c r="CW89" s="46">
        <f>_xll.BDH(CU89,$B$4,$B$3,$B$3)</f>
        <v>0.60257400000000005</v>
      </c>
      <c r="CX89" s="52">
        <f>DF_ZC2(Date!$E$3,CS89,CW89,"Taux actuariels","actual/actual")</f>
        <v>1.4579101060764099E-2</v>
      </c>
    </row>
    <row r="90" spans="3:102" x14ac:dyDescent="0.25">
      <c r="C90" s="46"/>
      <c r="D90" s="46"/>
      <c r="E90" s="46"/>
      <c r="F90" s="47"/>
      <c r="G90" s="47"/>
      <c r="H90" s="47"/>
      <c r="I90" s="48"/>
      <c r="J90" s="48"/>
      <c r="K90" s="46"/>
      <c r="L90" s="49"/>
      <c r="N90" s="50" t="s">
        <v>1269</v>
      </c>
      <c r="O90" s="51">
        <f>IFERROR(IF(RIGHT(N90, 1) = "D", WORKDAY($B$3, INT(LEFT(N90, LEN(N90)-1))),
                     IF(RIGHT(N90, 1) = "W",Business_Day($B$3 + 7 * INT(LEFT(N90, LEN(N90)-1)), "modified_following"),
                     IF(RIGHT(N90, 1) = "M",Business_Day(EDATE($B$3,  INT(LEFT(N90, LEN(N90)-1))), "modified_following"),
                     IF(RIGHT(N90, 1) = "Y",Business_Day(EDATE($B$3,  12 * INT(LEFT(N90, LEN(N90)-1))), "modified_following"),IF(RIGHT(N90, 1) = "Q",Business_Day(EDATE($B$3,  3*INT(LEFT(N90, LEN(N90)-1))), "modified_following"),
                    Business_Day(EDATE($B$3,  12 * INT(LEFT(N90, FIND("Y", N90)-1)) + INT(RIGHT(N90, LEN(N90) - FIND("Y", N90)))), "modified_following") ))))), "")</f>
        <v>55883</v>
      </c>
      <c r="P90" s="50" t="s">
        <v>2899</v>
      </c>
      <c r="Q90" s="50" t="s">
        <v>2900</v>
      </c>
      <c r="R90" s="46">
        <f>_xll.BDH(P90,$B$4,$B$3,$B$3)</f>
        <v>1.2546300000000001</v>
      </c>
      <c r="S90" s="46">
        <f>_xll.BDH(Q90,$B$4,$B$3,$B$3)</f>
        <v>0.63816200000000001</v>
      </c>
      <c r="T90" s="52">
        <f>DF_ZC2(Date!$E$3,O90,S90,"Taux actuariels","actual/actual")</f>
        <v>1.2554912441622434E-2</v>
      </c>
      <c r="V90" s="46"/>
      <c r="W90" s="46"/>
      <c r="X90" s="46"/>
      <c r="Y90" s="47"/>
      <c r="Z90" s="47"/>
      <c r="AA90" s="47"/>
      <c r="AB90" s="48"/>
      <c r="AC90" s="48"/>
      <c r="AD90" s="46"/>
      <c r="AE90" s="49" t="s">
        <v>600</v>
      </c>
      <c r="AF90" s="47"/>
      <c r="AG90" s="52" t="s">
        <v>600</v>
      </c>
      <c r="AI90" s="50" t="s">
        <v>1269</v>
      </c>
      <c r="AJ90" s="51">
        <f>IFERROR(IF(RIGHT(AI90, 1) = "D", WORKDAY($B$3, INT(LEFT(AI90, LEN(AI90)-1))),
                     IF(RIGHT(AI90, 1) = "W",Business_Day($B$3 + 7 * INT(LEFT(AI90, LEN(AI90)-1)), "modified_following"),
                     IF(RIGHT(AI90, 1) = "M",Business_Day(EDATE($B$3,  INT(LEFT(AI90, LEN(AI90)-1))), "modified_following"),
                     IF(RIGHT(AI90, 1) = "Y",Business_Day(EDATE($B$3,  12 * INT(LEFT(AI90, LEN(AI90)-1))), "modified_following"),IF(RIGHT(AI90, 1) = "Q",Business_Day(EDATE($B$3,  3*INT(LEFT(AI90, LEN(AI90)-1))), "modified_following"),
                    Business_Day(EDATE($B$3,  12 * INT(LEFT(AI90, FIND("Y", AI90)-1)) + INT(RIGHT(AI90, LEN(AI90) - FIND("Y", AI90)))), "modified_following") ))))), "")</f>
        <v>55883</v>
      </c>
      <c r="AK90" s="50" t="s">
        <v>2901</v>
      </c>
      <c r="AL90" s="50" t="s">
        <v>2902</v>
      </c>
      <c r="AM90" s="46">
        <f>_xll.BDH(AK90,$B$4,$B$3,$B$3)</f>
        <v>1.3225500000000001</v>
      </c>
      <c r="AN90" s="46">
        <f>_xll.BDH(AL90,$B$4,$B$3,$B$3)</f>
        <v>0.62147600000000003</v>
      </c>
      <c r="AO90" s="52">
        <f>DF_ZC2(Date!$E$3,AJ90,AN90,"Taux actuariels","actual/actual")</f>
        <v>1.330039552572071E-2</v>
      </c>
      <c r="AQ90" s="46"/>
      <c r="AR90" s="46"/>
      <c r="AS90" s="46"/>
      <c r="AT90" s="47"/>
      <c r="AU90" s="47"/>
      <c r="AV90" s="47"/>
      <c r="AW90" s="48"/>
      <c r="AX90" s="48"/>
      <c r="AY90" s="46"/>
      <c r="AZ90" s="49"/>
      <c r="BA90" s="49"/>
      <c r="BD90" s="50" t="s">
        <v>1269</v>
      </c>
      <c r="BE90" s="51">
        <f>IFERROR(IF(RIGHT(BD90, 1) = "D", WORKDAY($B$3, INT(LEFT(BD90, LEN(BD90)-1))),
                     IF(RIGHT(BD90, 1) = "W",Business_Day($B$3 + 7 * INT(LEFT(BD90, LEN(BD90)-1)), "modified_following"),
                     IF(RIGHT(BD90, 1) = "M",Business_Day(EDATE($B$3,  INT(LEFT(BD90, LEN(BD90)-1))), "modified_following"),
                     IF(RIGHT(BD90, 1) = "Y",Business_Day(EDATE($B$3,  12 * INT(LEFT(BD90, LEN(BD90)-1))), "modified_following"),IF(RIGHT(BD90, 1) = "Q",Business_Day(EDATE($B$3,  3*INT(LEFT(BD90, LEN(BD90)-1))), "modified_following"),
                    Business_Day(EDATE($B$3,  12 * INT(LEFT(BD90, FIND("Y", BD90)-1)) + INT(RIGHT(BD90, LEN(BD90) - FIND("Y", BD90)))), "modified_following") ))))), "")</f>
        <v>55883</v>
      </c>
      <c r="BF90" s="50" t="s">
        <v>2903</v>
      </c>
      <c r="BG90" s="50" t="s">
        <v>2904</v>
      </c>
      <c r="BH90" s="46">
        <f>_xll.BDH(BF90,$B$4,$B$3,$B$3)</f>
        <v>1.3477000000000001</v>
      </c>
      <c r="BI90" s="46">
        <f>_xll.BDH(BG90,$B$4,$B$3,$B$3)</f>
        <v>0.61588900000000002</v>
      </c>
      <c r="BJ90" s="52">
        <f>DF_ZC2(Date!$E$3,BE90,BI90,"Taux actuariels","actual/actual")</f>
        <v>1.3554612165861624E-2</v>
      </c>
      <c r="BL90" s="46"/>
      <c r="BM90" s="46"/>
      <c r="BN90" s="46"/>
      <c r="BO90" s="47"/>
      <c r="BP90" s="47"/>
      <c r="BQ90" s="47"/>
      <c r="BR90" s="48"/>
      <c r="BS90" s="48"/>
      <c r="BT90" s="46"/>
      <c r="BU90" s="49"/>
      <c r="BV90" s="52">
        <f t="shared" si="12"/>
        <v>0</v>
      </c>
      <c r="BX90" s="50" t="s">
        <v>1269</v>
      </c>
      <c r="BY90" s="51">
        <f>IFERROR(IF(RIGHT(BX90, 1) = "D", WORKDAY($B$3, INT(LEFT(BX90, LEN(BX90)-1))),
                     IF(RIGHT(BX90, 1) = "W",Business_Day($B$3 + 7 * INT(LEFT(BX90, LEN(BX90)-1)), "modified_following"),
                     IF(RIGHT(BX90, 1) = "M",Business_Day(EDATE($B$3,  INT(LEFT(BX90, LEN(BX90)-1))), "modified_following"),
                     IF(RIGHT(BX90, 1) = "Y",Business_Day(EDATE($B$3,  12 * INT(LEFT(BX90, LEN(BX90)-1))), "modified_following"),IF(RIGHT(BX90, 1) = "Q",Business_Day(EDATE($B$3,  3*INT(LEFT(BX90, LEN(BX90)-1))), "modified_following"),
                    Business_Day(EDATE($B$3,  12 * INT(LEFT(BX90, FIND("Y", BX90)-1)) + INT(RIGHT(BX90, LEN(BX90) - FIND("Y", BX90)))), "modified_following") ))))), "")</f>
        <v>55883</v>
      </c>
      <c r="BZ90" s="50" t="s">
        <v>2905</v>
      </c>
      <c r="CA90" s="50" t="s">
        <v>2906</v>
      </c>
      <c r="CB90" s="46">
        <f>_xll.BDH(BZ90,$B$4,$B$3,$B$3)</f>
        <v>1.36998</v>
      </c>
      <c r="CC90" s="46">
        <f>_xll.BDH(CA90,$B$4,$B$3,$B$3)</f>
        <v>0.61149500000000001</v>
      </c>
      <c r="CD90" s="52">
        <f>DF_ZC2(Date!$E$3,BY90,CC90,"Taux actuariels","actual/actual")</f>
        <v>1.3756216232507334E-2</v>
      </c>
      <c r="CF90" s="46"/>
      <c r="CG90" s="46"/>
      <c r="CH90" s="46"/>
      <c r="CI90" s="47"/>
      <c r="CJ90" s="47"/>
      <c r="CK90" s="47"/>
      <c r="CL90" s="48"/>
      <c r="CM90" s="48"/>
      <c r="CN90" s="46"/>
      <c r="CO90" s="49" t="s">
        <v>600</v>
      </c>
      <c r="CP90" s="52" t="s">
        <v>600</v>
      </c>
      <c r="CR90" s="50" t="s">
        <v>1269</v>
      </c>
      <c r="CS90" s="51">
        <f>IFERROR(IF(RIGHT(CR90, 1) = "D", WORKDAY($B$3, INT(LEFT(CR90, LEN(CR90)-1))),
                     IF(RIGHT(CR90, 1) = "W",Business_Day($B$3 + 7 * INT(LEFT(CR90, LEN(CR90)-1)), "modified_following"),
                     IF(RIGHT(CR90, 1) = "M",Business_Day(EDATE($B$3,  INT(LEFT(CR90, LEN(CR90)-1))), "modified_following"),
                     IF(RIGHT(CR90, 1) = "Y",Business_Day(EDATE($B$3,  12 * INT(LEFT(CR90, LEN(CR90)-1))), "modified_following"),IF(RIGHT(CR90, 1) = "Q",Business_Day(EDATE($B$3,  3*INT(LEFT(CR90, LEN(CR90)-1))), "modified_following"),
                    Business_Day(EDATE($B$3,  12 * INT(LEFT(CR90, FIND("Y", CR90)-1)) + INT(RIGHT(CR90, LEN(CR90) - FIND("Y", CR90)))), "modified_following") ))))), "")</f>
        <v>55883</v>
      </c>
      <c r="CT90" s="50" t="s">
        <v>2907</v>
      </c>
      <c r="CU90" s="50" t="s">
        <v>2908</v>
      </c>
      <c r="CV90" s="46">
        <f>_xll.BDH(CT90,$B$4,$B$3,$B$3)</f>
        <v>1.44278</v>
      </c>
      <c r="CW90" s="46">
        <f>_xll.BDH(CU90,$B$4,$B$3,$B$3)</f>
        <v>0.59577599999999997</v>
      </c>
      <c r="CX90" s="52">
        <f>DF_ZC2(Date!$E$3,CS90,CW90,"Taux actuariels","actual/actual")</f>
        <v>1.4489822115699713E-2</v>
      </c>
    </row>
    <row r="91" spans="3:102" x14ac:dyDescent="0.25">
      <c r="C91" s="46"/>
      <c r="D91" s="46"/>
      <c r="E91" s="46"/>
      <c r="F91" s="47"/>
      <c r="G91" s="47"/>
      <c r="H91" s="47"/>
      <c r="I91" s="48"/>
      <c r="J91" s="48"/>
      <c r="K91" s="46"/>
      <c r="L91" s="49"/>
      <c r="N91" s="50" t="s">
        <v>1280</v>
      </c>
      <c r="O91" s="51">
        <f>IFERROR(IF(RIGHT(N91, 1) = "D", WORKDAY($B$3, INT(LEFT(N91, LEN(N91)-1))),
                     IF(RIGHT(N91, 1) = "W",Business_Day($B$3 + 7 * INT(LEFT(N91, LEN(N91)-1)), "modified_following"),
                     IF(RIGHT(N91, 1) = "M",Business_Day(EDATE($B$3,  INT(LEFT(N91, LEN(N91)-1))), "modified_following"),
                     IF(RIGHT(N91, 1) = "Y",Business_Day(EDATE($B$3,  12 * INT(LEFT(N91, LEN(N91)-1))), "modified_following"),IF(RIGHT(N91, 1) = "Q",Business_Day(EDATE($B$3,  3*INT(LEFT(N91, LEN(N91)-1))), "modified_following"),
                    Business_Day(EDATE($B$3,  12 * INT(LEFT(N91, FIND("Y", N91)-1)) + INT(RIGHT(N91, LEN(N91) - FIND("Y", N91)))), "modified_following") ))))), "")</f>
        <v>56248</v>
      </c>
      <c r="P91" s="50" t="s">
        <v>2909</v>
      </c>
      <c r="Q91" s="50" t="s">
        <v>2910</v>
      </c>
      <c r="R91" s="46">
        <f>_xll.BDH(P91,$B$4,$B$3,$B$3)</f>
        <v>1.2462800000000001</v>
      </c>
      <c r="S91" s="46">
        <f>_xll.BDH(Q91,$B$4,$B$3,$B$3)</f>
        <v>0.63218099999999999</v>
      </c>
      <c r="T91" s="52">
        <f>DF_ZC2(Date!$E$3,O91,S91,"Taux actuariels","actual/actual")</f>
        <v>1.2471170951720456E-2</v>
      </c>
      <c r="V91" s="46"/>
      <c r="W91" s="46"/>
      <c r="X91" s="46"/>
      <c r="Y91" s="47"/>
      <c r="Z91" s="47"/>
      <c r="AA91" s="47"/>
      <c r="AB91" s="48"/>
      <c r="AC91" s="48"/>
      <c r="AD91" s="46"/>
      <c r="AE91" s="49" t="s">
        <v>600</v>
      </c>
      <c r="AF91" s="47"/>
      <c r="AG91" s="52" t="s">
        <v>600</v>
      </c>
      <c r="AI91" s="50" t="s">
        <v>1280</v>
      </c>
      <c r="AJ91" s="51">
        <f>IFERROR(IF(RIGHT(AI91, 1) = "D", WORKDAY($B$3, INT(LEFT(AI91, LEN(AI91)-1))),
                     IF(RIGHT(AI91, 1) = "W",Business_Day($B$3 + 7 * INT(LEFT(AI91, LEN(AI91)-1)), "modified_following"),
                     IF(RIGHT(AI91, 1) = "M",Business_Day(EDATE($B$3,  INT(LEFT(AI91, LEN(AI91)-1))), "modified_following"),
                     IF(RIGHT(AI91, 1) = "Y",Business_Day(EDATE($B$3,  12 * INT(LEFT(AI91, LEN(AI91)-1))), "modified_following"),IF(RIGHT(AI91, 1) = "Q",Business_Day(EDATE($B$3,  3*INT(LEFT(AI91, LEN(AI91)-1))), "modified_following"),
                    Business_Day(EDATE($B$3,  12 * INT(LEFT(AI91, FIND("Y", AI91)-1)) + INT(RIGHT(AI91, LEN(AI91) - FIND("Y", AI91)))), "modified_following") ))))), "")</f>
        <v>56248</v>
      </c>
      <c r="AK91" s="50" t="s">
        <v>2911</v>
      </c>
      <c r="AL91" s="50" t="s">
        <v>2912</v>
      </c>
      <c r="AM91" s="46">
        <f>_xll.BDH(AK91,$B$4,$B$3,$B$3)</f>
        <v>1.3150999999999999</v>
      </c>
      <c r="AN91" s="46">
        <f>_xll.BDH(AL91,$B$4,$B$3,$B$3)</f>
        <v>0.61501399999999995</v>
      </c>
      <c r="AO91" s="52">
        <f>DF_ZC2(Date!$E$3,AJ91,AN91,"Taux actuariels","actual/actual")</f>
        <v>1.3224804412317992E-2</v>
      </c>
      <c r="AQ91" s="46"/>
      <c r="AR91" s="46"/>
      <c r="AS91" s="46"/>
      <c r="AT91" s="47"/>
      <c r="AU91" s="47"/>
      <c r="AV91" s="47"/>
      <c r="AW91" s="48"/>
      <c r="AX91" s="48"/>
      <c r="AY91" s="46"/>
      <c r="AZ91" s="49"/>
      <c r="BA91" s="49"/>
      <c r="BD91" s="50" t="s">
        <v>1280</v>
      </c>
      <c r="BE91" s="51">
        <f>IFERROR(IF(RIGHT(BD91, 1) = "D", WORKDAY($B$3, INT(LEFT(BD91, LEN(BD91)-1))),
                     IF(RIGHT(BD91, 1) = "W",Business_Day($B$3 + 7 * INT(LEFT(BD91, LEN(BD91)-1)), "modified_following"),
                     IF(RIGHT(BD91, 1) = "M",Business_Day(EDATE($B$3,  INT(LEFT(BD91, LEN(BD91)-1))), "modified_following"),
                     IF(RIGHT(BD91, 1) = "Y",Business_Day(EDATE($B$3,  12 * INT(LEFT(BD91, LEN(BD91)-1))), "modified_following"),IF(RIGHT(BD91, 1) = "Q",Business_Day(EDATE($B$3,  3*INT(LEFT(BD91, LEN(BD91)-1))), "modified_following"),
                    Business_Day(EDATE($B$3,  12 * INT(LEFT(BD91, FIND("Y", BD91)-1)) + INT(RIGHT(BD91, LEN(BD91) - FIND("Y", BD91)))), "modified_following") ))))), "")</f>
        <v>56248</v>
      </c>
      <c r="BF91" s="50" t="s">
        <v>2913</v>
      </c>
      <c r="BG91" s="50" t="s">
        <v>2914</v>
      </c>
      <c r="BH91" s="46">
        <f>_xll.BDH(BF91,$B$4,$B$3,$B$3)</f>
        <v>1.3380000000000001</v>
      </c>
      <c r="BI91" s="46">
        <f>_xll.BDH(BG91,$B$4,$B$3,$B$3)</f>
        <v>0.60983699999999996</v>
      </c>
      <c r="BJ91" s="52">
        <f>DF_ZC2(Date!$E$3,BE91,BI91,"Taux actuariels","actual/actual")</f>
        <v>1.3456320600119476E-2</v>
      </c>
      <c r="BL91" s="46"/>
      <c r="BM91" s="46"/>
      <c r="BN91" s="46"/>
      <c r="BO91" s="47"/>
      <c r="BP91" s="47"/>
      <c r="BQ91" s="47"/>
      <c r="BR91" s="48"/>
      <c r="BS91" s="48"/>
      <c r="BT91" s="46"/>
      <c r="BU91" s="49"/>
      <c r="BV91" s="52">
        <f t="shared" si="12"/>
        <v>0</v>
      </c>
      <c r="BX91" s="50" t="s">
        <v>1280</v>
      </c>
      <c r="BY91" s="51">
        <f>IFERROR(IF(RIGHT(BX91, 1) = "D", WORKDAY($B$3, INT(LEFT(BX91, LEN(BX91)-1))),
                     IF(RIGHT(BX91, 1) = "W",Business_Day($B$3 + 7 * INT(LEFT(BX91, LEN(BX91)-1)), "modified_following"),
                     IF(RIGHT(BX91, 1) = "M",Business_Day(EDATE($B$3,  INT(LEFT(BX91, LEN(BX91)-1))), "modified_following"),
                     IF(RIGHT(BX91, 1) = "Y",Business_Day(EDATE($B$3,  12 * INT(LEFT(BX91, LEN(BX91)-1))), "modified_following"),IF(RIGHT(BX91, 1) = "Q",Business_Day(EDATE($B$3,  3*INT(LEFT(BX91, LEN(BX91)-1))), "modified_following"),
                    Business_Day(EDATE($B$3,  12 * INT(LEFT(BX91, FIND("Y", BX91)-1)) + INT(RIGHT(BX91, LEN(BX91) - FIND("Y", BX91)))), "modified_following") ))))), "")</f>
        <v>56248</v>
      </c>
      <c r="BZ91" s="50" t="s">
        <v>2915</v>
      </c>
      <c r="CA91" s="50" t="s">
        <v>2916</v>
      </c>
      <c r="CB91" s="46">
        <f>_xll.BDH(BZ91,$B$4,$B$3,$B$3)</f>
        <v>1.3599600000000001</v>
      </c>
      <c r="CC91" s="46">
        <f>_xll.BDH(CA91,$B$4,$B$3,$B$3)</f>
        <v>0.60543100000000005</v>
      </c>
      <c r="CD91" s="52">
        <f>DF_ZC2(Date!$E$3,BY91,CC91,"Taux actuariels","actual/actual")</f>
        <v>1.3654953129332403E-2</v>
      </c>
      <c r="CF91" s="46"/>
      <c r="CG91" s="46"/>
      <c r="CH91" s="46"/>
      <c r="CI91" s="47"/>
      <c r="CJ91" s="47"/>
      <c r="CK91" s="47"/>
      <c r="CL91" s="48"/>
      <c r="CM91" s="48"/>
      <c r="CN91" s="46"/>
      <c r="CO91" s="49" t="s">
        <v>600</v>
      </c>
      <c r="CP91" s="52" t="s">
        <v>600</v>
      </c>
      <c r="CR91" s="50" t="s">
        <v>1280</v>
      </c>
      <c r="CS91" s="51">
        <f>IFERROR(IF(RIGHT(CR91, 1) = "D", WORKDAY($B$3, INT(LEFT(CR91, LEN(CR91)-1))),
                     IF(RIGHT(CR91, 1) = "W",Business_Day($B$3 + 7 * INT(LEFT(CR91, LEN(CR91)-1)), "modified_following"),
                     IF(RIGHT(CR91, 1) = "M",Business_Day(EDATE($B$3,  INT(LEFT(CR91, LEN(CR91)-1))), "modified_following"),
                     IF(RIGHT(CR91, 1) = "Y",Business_Day(EDATE($B$3,  12 * INT(LEFT(CR91, LEN(CR91)-1))), "modified_following"),IF(RIGHT(CR91, 1) = "Q",Business_Day(EDATE($B$3,  3*INT(LEFT(CR91, LEN(CR91)-1))), "modified_following"),
                    Business_Day(EDATE($B$3,  12 * INT(LEFT(CR91, FIND("Y", CR91)-1)) + INT(RIGHT(CR91, LEN(CR91) - FIND("Y", CR91)))), "modified_following") ))))), "")</f>
        <v>56248</v>
      </c>
      <c r="CT91" s="50" t="s">
        <v>2917</v>
      </c>
      <c r="CU91" s="50" t="s">
        <v>2918</v>
      </c>
      <c r="CV91" s="46">
        <f>_xll.BDH(CT91,$B$4,$B$3,$B$3)</f>
        <v>1.4340299999999999</v>
      </c>
      <c r="CW91" s="46">
        <f>_xll.BDH(CU91,$B$4,$B$3,$B$3)</f>
        <v>0.58916500000000005</v>
      </c>
      <c r="CX91" s="52">
        <f>DF_ZC2(Date!$E$3,CS91,CW91,"Taux actuariels","actual/actual")</f>
        <v>1.4401341719656457E-2</v>
      </c>
    </row>
    <row r="92" spans="3:102" x14ac:dyDescent="0.25">
      <c r="C92" s="46"/>
      <c r="D92" s="46"/>
      <c r="E92" s="46"/>
      <c r="F92" s="47"/>
      <c r="G92" s="47"/>
      <c r="H92" s="47"/>
      <c r="I92" s="48"/>
      <c r="J92" s="48"/>
      <c r="K92" s="46"/>
      <c r="L92" s="49"/>
      <c r="N92" s="50" t="s">
        <v>1291</v>
      </c>
      <c r="O92" s="51">
        <f>IFERROR(IF(RIGHT(N92, 1) = "D", WORKDAY($B$3, INT(LEFT(N92, LEN(N92)-1))),
                     IF(RIGHT(N92, 1) = "W",Business_Day($B$3 + 7 * INT(LEFT(N92, LEN(N92)-1)), "modified_following"),
                     IF(RIGHT(N92, 1) = "M",Business_Day(EDATE($B$3,  INT(LEFT(N92, LEN(N92)-1))), "modified_following"),
                     IF(RIGHT(N92, 1) = "Y",Business_Day(EDATE($B$3,  12 * INT(LEFT(N92, LEN(N92)-1))), "modified_following"),IF(RIGHT(N92, 1) = "Q",Business_Day(EDATE($B$3,  3*INT(LEFT(N92, LEN(N92)-1))), "modified_following"),
                    Business_Day(EDATE($B$3,  12 * INT(LEFT(N92, FIND("Y", N92)-1)) + INT(RIGHT(N92, LEN(N92) - FIND("Y", N92)))), "modified_following") ))))), "")</f>
        <v>56613</v>
      </c>
      <c r="P92" s="50" t="s">
        <v>2919</v>
      </c>
      <c r="Q92" s="50" t="s">
        <v>2920</v>
      </c>
      <c r="R92" s="46">
        <f>_xll.BDH(P92,$B$4,$B$3,$B$3)</f>
        <v>1.2380599999999999</v>
      </c>
      <c r="S92" s="46">
        <f>_xll.BDH(Q92,$B$4,$B$3,$B$3)</f>
        <v>0.62633000000000005</v>
      </c>
      <c r="T92" s="52">
        <f>DF_ZC2(Date!$E$3,O92,S92,"Taux actuariels","actual/actual")</f>
        <v>1.2388692791043932E-2</v>
      </c>
      <c r="V92" s="46"/>
      <c r="W92" s="46"/>
      <c r="X92" s="46"/>
      <c r="Y92" s="47"/>
      <c r="Z92" s="47"/>
      <c r="AA92" s="47"/>
      <c r="AB92" s="48"/>
      <c r="AC92" s="48"/>
      <c r="AD92" s="46"/>
      <c r="AE92" s="49" t="s">
        <v>600</v>
      </c>
      <c r="AF92" s="47"/>
      <c r="AG92" s="52" t="s">
        <v>600</v>
      </c>
      <c r="AI92" s="50" t="s">
        <v>1291</v>
      </c>
      <c r="AJ92" s="51">
        <f>IFERROR(IF(RIGHT(AI92, 1) = "D", WORKDAY($B$3, INT(LEFT(AI92, LEN(AI92)-1))),
                     IF(RIGHT(AI92, 1) = "W",Business_Day($B$3 + 7 * INT(LEFT(AI92, LEN(AI92)-1)), "modified_following"),
                     IF(RIGHT(AI92, 1) = "M",Business_Day(EDATE($B$3,  INT(LEFT(AI92, LEN(AI92)-1))), "modified_following"),
                     IF(RIGHT(AI92, 1) = "Y",Business_Day(EDATE($B$3,  12 * INT(LEFT(AI92, LEN(AI92)-1))), "modified_following"),IF(RIGHT(AI92, 1) = "Q",Business_Day(EDATE($B$3,  3*INT(LEFT(AI92, LEN(AI92)-1))), "modified_following"),
                    Business_Day(EDATE($B$3,  12 * INT(LEFT(AI92, FIND("Y", AI92)-1)) + INT(RIGHT(AI92, LEN(AI92) - FIND("Y", AI92)))), "modified_following") ))))), "")</f>
        <v>56613</v>
      </c>
      <c r="AK92" s="50" t="s">
        <v>2921</v>
      </c>
      <c r="AL92" s="50" t="s">
        <v>2922</v>
      </c>
      <c r="AM92" s="46">
        <f>_xll.BDH(AK92,$B$4,$B$3,$B$3)</f>
        <v>1.30775</v>
      </c>
      <c r="AN92" s="46">
        <f>_xll.BDH(AL92,$B$4,$B$3,$B$3)</f>
        <v>0.60868500000000003</v>
      </c>
      <c r="AO92" s="52">
        <f>DF_ZC2(Date!$E$3,AJ92,AN92,"Taux actuariels","actual/actual")</f>
        <v>1.3150308945469424E-2</v>
      </c>
      <c r="AQ92" s="46"/>
      <c r="AR92" s="46"/>
      <c r="AS92" s="46"/>
      <c r="AT92" s="47"/>
      <c r="AU92" s="47"/>
      <c r="AV92" s="47"/>
      <c r="AW92" s="48"/>
      <c r="AX92" s="48"/>
      <c r="AY92" s="46"/>
      <c r="AZ92" s="49"/>
      <c r="BA92" s="49"/>
      <c r="BD92" s="50" t="s">
        <v>1291</v>
      </c>
      <c r="BE92" s="51">
        <f>IFERROR(IF(RIGHT(BD92, 1) = "D", WORKDAY($B$3, INT(LEFT(BD92, LEN(BD92)-1))),
                     IF(RIGHT(BD92, 1) = "W",Business_Day($B$3 + 7 * INT(LEFT(BD92, LEN(BD92)-1)), "modified_following"),
                     IF(RIGHT(BD92, 1) = "M",Business_Day(EDATE($B$3,  INT(LEFT(BD92, LEN(BD92)-1))), "modified_following"),
                     IF(RIGHT(BD92, 1) = "Y",Business_Day(EDATE($B$3,  12 * INT(LEFT(BD92, LEN(BD92)-1))), "modified_following"),IF(RIGHT(BD92, 1) = "Q",Business_Day(EDATE($B$3,  3*INT(LEFT(BD92, LEN(BD92)-1))), "modified_following"),
                    Business_Day(EDATE($B$3,  12 * INT(LEFT(BD92, FIND("Y", BD92)-1)) + INT(RIGHT(BD92, LEN(BD92) - FIND("Y", BD92)))), "modified_following") ))))), "")</f>
        <v>56613</v>
      </c>
      <c r="BF92" s="50" t="s">
        <v>2923</v>
      </c>
      <c r="BG92" s="50" t="s">
        <v>2924</v>
      </c>
      <c r="BH92" s="46">
        <f>_xll.BDH(BF92,$B$4,$B$3,$B$3)</f>
        <v>1.32846</v>
      </c>
      <c r="BI92" s="46">
        <f>_xll.BDH(BG92,$B$4,$B$3,$B$3)</f>
        <v>0.60392599999999996</v>
      </c>
      <c r="BJ92" s="52">
        <f>DF_ZC2(Date!$E$3,BE92,BI92,"Taux actuariels","actual/actual")</f>
        <v>1.3359605335053315E-2</v>
      </c>
      <c r="BL92" s="46"/>
      <c r="BM92" s="46"/>
      <c r="BN92" s="46"/>
      <c r="BO92" s="47"/>
      <c r="BP92" s="47"/>
      <c r="BQ92" s="47"/>
      <c r="BR92" s="48"/>
      <c r="BS92" s="48"/>
      <c r="BT92" s="46"/>
      <c r="BU92" s="49"/>
      <c r="BV92" s="52">
        <f t="shared" si="12"/>
        <v>0</v>
      </c>
      <c r="BX92" s="50" t="s">
        <v>1291</v>
      </c>
      <c r="BY92" s="51">
        <f>IFERROR(IF(RIGHT(BX92, 1) = "D", WORKDAY($B$3, INT(LEFT(BX92, LEN(BX92)-1))),
                     IF(RIGHT(BX92, 1) = "W",Business_Day($B$3 + 7 * INT(LEFT(BX92, LEN(BX92)-1)), "modified_following"),
                     IF(RIGHT(BX92, 1) = "M",Business_Day(EDATE($B$3,  INT(LEFT(BX92, LEN(BX92)-1))), "modified_following"),
                     IF(RIGHT(BX92, 1) = "Y",Business_Day(EDATE($B$3,  12 * INT(LEFT(BX92, LEN(BX92)-1))), "modified_following"),IF(RIGHT(BX92, 1) = "Q",Business_Day(EDATE($B$3,  3*INT(LEFT(BX92, LEN(BX92)-1))), "modified_following"),
                    Business_Day(EDATE($B$3,  12 * INT(LEFT(BX92, FIND("Y", BX92)-1)) + INT(RIGHT(BX92, LEN(BX92) - FIND("Y", BX92)))), "modified_following") ))))), "")</f>
        <v>56613</v>
      </c>
      <c r="BZ92" s="50" t="s">
        <v>2925</v>
      </c>
      <c r="CA92" s="50" t="s">
        <v>2926</v>
      </c>
      <c r="CB92" s="46">
        <f>_xll.BDH(BZ92,$B$4,$B$3,$B$3)</f>
        <v>1.35009</v>
      </c>
      <c r="CC92" s="46">
        <f>_xll.BDH(CA92,$B$4,$B$3,$B$3)</f>
        <v>0.59951100000000002</v>
      </c>
      <c r="CD92" s="52">
        <f>DF_ZC2(Date!$E$3,BY92,CC92,"Taux actuariels","actual/actual")</f>
        <v>1.3555292068743841E-2</v>
      </c>
      <c r="CF92" s="46"/>
      <c r="CG92" s="46"/>
      <c r="CH92" s="46"/>
      <c r="CI92" s="47"/>
      <c r="CJ92" s="47"/>
      <c r="CK92" s="47"/>
      <c r="CL92" s="48"/>
      <c r="CM92" s="48"/>
      <c r="CN92" s="46"/>
      <c r="CO92" s="49" t="s">
        <v>600</v>
      </c>
      <c r="CP92" s="52" t="s">
        <v>600</v>
      </c>
      <c r="CR92" s="50" t="s">
        <v>1291</v>
      </c>
      <c r="CS92" s="51">
        <f>IFERROR(IF(RIGHT(CR92, 1) = "D", WORKDAY($B$3, INT(LEFT(CR92, LEN(CR92)-1))),
                     IF(RIGHT(CR92, 1) = "W",Business_Day($B$3 + 7 * INT(LEFT(CR92, LEN(CR92)-1)), "modified_following"),
                     IF(RIGHT(CR92, 1) = "M",Business_Day(EDATE($B$3,  INT(LEFT(CR92, LEN(CR92)-1))), "modified_following"),
                     IF(RIGHT(CR92, 1) = "Y",Business_Day(EDATE($B$3,  12 * INT(LEFT(CR92, LEN(CR92)-1))), "modified_following"),IF(RIGHT(CR92, 1) = "Q",Business_Day(EDATE($B$3,  3*INT(LEFT(CR92, LEN(CR92)-1))), "modified_following"),
                    Business_Day(EDATE($B$3,  12 * INT(LEFT(CR92, FIND("Y", CR92)-1)) + INT(RIGHT(CR92, LEN(CR92) - FIND("Y", CR92)))), "modified_following") ))))), "")</f>
        <v>56613</v>
      </c>
      <c r="CT92" s="50" t="s">
        <v>2927</v>
      </c>
      <c r="CU92" s="50" t="s">
        <v>2928</v>
      </c>
      <c r="CV92" s="46">
        <f>_xll.BDH(CT92,$B$4,$B$3,$B$3)</f>
        <v>1.4254100000000001</v>
      </c>
      <c r="CW92" s="46">
        <f>_xll.BDH(CU92,$B$4,$B$3,$B$3)</f>
        <v>0.58269899999999997</v>
      </c>
      <c r="CX92" s="52">
        <f>DF_ZC2(Date!$E$3,CS92,CW92,"Taux actuariels","actual/actual")</f>
        <v>1.4314237577381705E-2</v>
      </c>
    </row>
    <row r="93" spans="3:102" x14ac:dyDescent="0.25">
      <c r="C93" s="46"/>
      <c r="D93" s="46"/>
      <c r="E93" s="46"/>
      <c r="F93" s="47"/>
      <c r="G93" s="47"/>
      <c r="H93" s="47"/>
      <c r="I93" s="48"/>
      <c r="J93" s="48"/>
      <c r="K93" s="46"/>
      <c r="L93" s="49"/>
      <c r="N93" s="50" t="s">
        <v>1302</v>
      </c>
      <c r="O93" s="51">
        <f>IFERROR(IF(RIGHT(N93, 1) = "D", WORKDAY($B$3, INT(LEFT(N93, LEN(N93)-1))),
                     IF(RIGHT(N93, 1) = "W",Business_Day($B$3 + 7 * INT(LEFT(N93, LEN(N93)-1)), "modified_following"),
                     IF(RIGHT(N93, 1) = "M",Business_Day(EDATE($B$3,  INT(LEFT(N93, LEN(N93)-1))), "modified_following"),
                     IF(RIGHT(N93, 1) = "Y",Business_Day(EDATE($B$3,  12 * INT(LEFT(N93, LEN(N93)-1))), "modified_following"),IF(RIGHT(N93, 1) = "Q",Business_Day(EDATE($B$3,  3*INT(LEFT(N93, LEN(N93)-1))), "modified_following"),
                    Business_Day(EDATE($B$3,  12 * INT(LEFT(N93, FIND("Y", N93)-1)) + INT(RIGHT(N93, LEN(N93) - FIND("Y", N93)))), "modified_following") ))))), "")</f>
        <v>56978</v>
      </c>
      <c r="P93" s="50" t="s">
        <v>2929</v>
      </c>
      <c r="Q93" s="50" t="s">
        <v>2930</v>
      </c>
      <c r="R93" s="46">
        <f>_xll.BDH(P93,$B$4,$B$3,$B$3)</f>
        <v>1.2299599999999999</v>
      </c>
      <c r="S93" s="46">
        <f>_xll.BDH(Q93,$B$4,$B$3,$B$3)</f>
        <v>0.62060599999999999</v>
      </c>
      <c r="T93" s="52">
        <f>DF_ZC2(Date!$E$3,O93,S93,"Taux actuariels","actual/actual")</f>
        <v>1.2307403490986468E-2</v>
      </c>
      <c r="V93" s="46"/>
      <c r="W93" s="46"/>
      <c r="X93" s="46"/>
      <c r="Y93" s="47"/>
      <c r="Z93" s="47"/>
      <c r="AA93" s="47"/>
      <c r="AB93" s="48"/>
      <c r="AC93" s="48"/>
      <c r="AD93" s="46"/>
      <c r="AE93" s="49" t="s">
        <v>600</v>
      </c>
      <c r="AF93" s="47"/>
      <c r="AG93" s="52" t="s">
        <v>600</v>
      </c>
      <c r="AI93" s="50" t="s">
        <v>1302</v>
      </c>
      <c r="AJ93" s="51">
        <f>IFERROR(IF(RIGHT(AI93, 1) = "D", WORKDAY($B$3, INT(LEFT(AI93, LEN(AI93)-1))),
                     IF(RIGHT(AI93, 1) = "W",Business_Day($B$3 + 7 * INT(LEFT(AI93, LEN(AI93)-1)), "modified_following"),
                     IF(RIGHT(AI93, 1) = "M",Business_Day(EDATE($B$3,  INT(LEFT(AI93, LEN(AI93)-1))), "modified_following"),
                     IF(RIGHT(AI93, 1) = "Y",Business_Day(EDATE($B$3,  12 * INT(LEFT(AI93, LEN(AI93)-1))), "modified_following"),IF(RIGHT(AI93, 1) = "Q",Business_Day(EDATE($B$3,  3*INT(LEFT(AI93, LEN(AI93)-1))), "modified_following"),
                    Business_Day(EDATE($B$3,  12 * INT(LEFT(AI93, FIND("Y", AI93)-1)) + INT(RIGHT(AI93, LEN(AI93) - FIND("Y", AI93)))), "modified_following") ))))), "")</f>
        <v>56978</v>
      </c>
      <c r="AK93" s="50" t="s">
        <v>2931</v>
      </c>
      <c r="AL93" s="50" t="s">
        <v>2932</v>
      </c>
      <c r="AM93" s="46">
        <f>_xll.BDH(AK93,$B$4,$B$3,$B$3)</f>
        <v>1.3005</v>
      </c>
      <c r="AN93" s="46">
        <f>_xll.BDH(AL93,$B$4,$B$3,$B$3)</f>
        <v>0.60248400000000002</v>
      </c>
      <c r="AO93" s="52">
        <f>DF_ZC2(Date!$E$3,AJ93,AN93,"Taux actuariels","actual/actual")</f>
        <v>1.3076928039496005E-2</v>
      </c>
      <c r="AQ93" s="46"/>
      <c r="AR93" s="46"/>
      <c r="AS93" s="46"/>
      <c r="AT93" s="47"/>
      <c r="AU93" s="47"/>
      <c r="AV93" s="47"/>
      <c r="AW93" s="48"/>
      <c r="AX93" s="48"/>
      <c r="AY93" s="46"/>
      <c r="AZ93" s="49"/>
      <c r="BA93" s="49"/>
      <c r="BD93" s="50" t="s">
        <v>1302</v>
      </c>
      <c r="BE93" s="51">
        <f>IFERROR(IF(RIGHT(BD93, 1) = "D", WORKDAY($B$3, INT(LEFT(BD93, LEN(BD93)-1))),
                     IF(RIGHT(BD93, 1) = "W",Business_Day($B$3 + 7 * INT(LEFT(BD93, LEN(BD93)-1)), "modified_following"),
                     IF(RIGHT(BD93, 1) = "M",Business_Day(EDATE($B$3,  INT(LEFT(BD93, LEN(BD93)-1))), "modified_following"),
                     IF(RIGHT(BD93, 1) = "Y",Business_Day(EDATE($B$3,  12 * INT(LEFT(BD93, LEN(BD93)-1))), "modified_following"),IF(RIGHT(BD93, 1) = "Q",Business_Day(EDATE($B$3,  3*INT(LEFT(BD93, LEN(BD93)-1))), "modified_following"),
                    Business_Day(EDATE($B$3,  12 * INT(LEFT(BD93, FIND("Y", BD93)-1)) + INT(RIGHT(BD93, LEN(BD93) - FIND("Y", BD93)))), "modified_following") ))))), "")</f>
        <v>56978</v>
      </c>
      <c r="BF93" s="50" t="s">
        <v>2933</v>
      </c>
      <c r="BG93" s="50" t="s">
        <v>2934</v>
      </c>
      <c r="BH93" s="46">
        <f>_xll.BDH(BF93,$B$4,$B$3,$B$3)</f>
        <v>1.3190599999999999</v>
      </c>
      <c r="BI93" s="46">
        <f>_xll.BDH(BG93,$B$4,$B$3,$B$3)</f>
        <v>0.59815099999999999</v>
      </c>
      <c r="BJ93" s="52">
        <f>DF_ZC2(Date!$E$3,BE93,BI93,"Taux actuariels","actual/actual")</f>
        <v>1.3264439468749556E-2</v>
      </c>
      <c r="BL93" s="46"/>
      <c r="BM93" s="46"/>
      <c r="BN93" s="46"/>
      <c r="BO93" s="47"/>
      <c r="BP93" s="47"/>
      <c r="BQ93" s="47"/>
      <c r="BR93" s="48"/>
      <c r="BS93" s="48"/>
      <c r="BT93" s="46"/>
      <c r="BU93" s="49"/>
      <c r="BV93" s="52">
        <f t="shared" si="12"/>
        <v>0</v>
      </c>
      <c r="BX93" s="50" t="s">
        <v>1302</v>
      </c>
      <c r="BY93" s="51">
        <f>IFERROR(IF(RIGHT(BX93, 1) = "D", WORKDAY($B$3, INT(LEFT(BX93, LEN(BX93)-1))),
                     IF(RIGHT(BX93, 1) = "W",Business_Day($B$3 + 7 * INT(LEFT(BX93, LEN(BX93)-1)), "modified_following"),
                     IF(RIGHT(BX93, 1) = "M",Business_Day(EDATE($B$3,  INT(LEFT(BX93, LEN(BX93)-1))), "modified_following"),
                     IF(RIGHT(BX93, 1) = "Y",Business_Day(EDATE($B$3,  12 * INT(LEFT(BX93, LEN(BX93)-1))), "modified_following"),IF(RIGHT(BX93, 1) = "Q",Business_Day(EDATE($B$3,  3*INT(LEFT(BX93, LEN(BX93)-1))), "modified_following"),
                    Business_Day(EDATE($B$3,  12 * INT(LEFT(BX93, FIND("Y", BX93)-1)) + INT(RIGHT(BX93, LEN(BX93) - FIND("Y", BX93)))), "modified_following") ))))), "")</f>
        <v>56978</v>
      </c>
      <c r="BZ93" s="50" t="s">
        <v>2935</v>
      </c>
      <c r="CA93" s="50" t="s">
        <v>2936</v>
      </c>
      <c r="CB93" s="46">
        <f>_xll.BDH(BZ93,$B$4,$B$3,$B$3)</f>
        <v>1.3403800000000001</v>
      </c>
      <c r="CC93" s="46">
        <f>_xll.BDH(CA93,$B$4,$B$3,$B$3)</f>
        <v>0.59372899999999995</v>
      </c>
      <c r="CD93" s="52">
        <f>DF_ZC2(Date!$E$3,BY93,CC93,"Taux actuariels","actual/actual")</f>
        <v>1.3457244281750436E-2</v>
      </c>
      <c r="CF93" s="46"/>
      <c r="CG93" s="46"/>
      <c r="CH93" s="46"/>
      <c r="CI93" s="47"/>
      <c r="CJ93" s="47"/>
      <c r="CK93" s="47"/>
      <c r="CL93" s="48"/>
      <c r="CM93" s="48"/>
      <c r="CN93" s="46"/>
      <c r="CO93" s="49" t="s">
        <v>600</v>
      </c>
      <c r="CP93" s="52" t="s">
        <v>600</v>
      </c>
      <c r="CR93" s="50" t="s">
        <v>1302</v>
      </c>
      <c r="CS93" s="51">
        <f>IFERROR(IF(RIGHT(CR93, 1) = "D", WORKDAY($B$3, INT(LEFT(CR93, LEN(CR93)-1))),
                     IF(RIGHT(CR93, 1) = "W",Business_Day($B$3 + 7 * INT(LEFT(CR93, LEN(CR93)-1)), "modified_following"),
                     IF(RIGHT(CR93, 1) = "M",Business_Day(EDATE($B$3,  INT(LEFT(CR93, LEN(CR93)-1))), "modified_following"),
                     IF(RIGHT(CR93, 1) = "Y",Business_Day(EDATE($B$3,  12 * INT(LEFT(CR93, LEN(CR93)-1))), "modified_following"),IF(RIGHT(CR93, 1) = "Q",Business_Day(EDATE($B$3,  3*INT(LEFT(CR93, LEN(CR93)-1))), "modified_following"),
                    Business_Day(EDATE($B$3,  12 * INT(LEFT(CR93, FIND("Y", CR93)-1)) + INT(RIGHT(CR93, LEN(CR93) - FIND("Y", CR93)))), "modified_following") ))))), "")</f>
        <v>56978</v>
      </c>
      <c r="CT93" s="50" t="s">
        <v>2937</v>
      </c>
      <c r="CU93" s="50" t="s">
        <v>2938</v>
      </c>
      <c r="CV93" s="46">
        <f>_xll.BDH(CT93,$B$4,$B$3,$B$3)</f>
        <v>1.41692</v>
      </c>
      <c r="CW93" s="46">
        <f>_xll.BDH(CU93,$B$4,$B$3,$B$3)</f>
        <v>0.57637400000000005</v>
      </c>
      <c r="CX93" s="52">
        <f>DF_ZC2(Date!$E$3,CS93,CW93,"Taux actuariels","actual/actual")</f>
        <v>1.4228446997318844E-2</v>
      </c>
    </row>
    <row r="94" spans="3:102" x14ac:dyDescent="0.25">
      <c r="C94" s="46"/>
      <c r="D94" s="46"/>
      <c r="E94" s="46"/>
      <c r="F94" s="47"/>
      <c r="G94" s="47"/>
      <c r="H94" s="47"/>
      <c r="I94" s="48"/>
      <c r="J94" s="48"/>
      <c r="K94" s="46"/>
      <c r="L94" s="49"/>
      <c r="N94" s="50" t="s">
        <v>1313</v>
      </c>
      <c r="O94" s="51">
        <f>IFERROR(IF(RIGHT(N94, 1) = "D", WORKDAY($B$3, INT(LEFT(N94, LEN(N94)-1))),
                     IF(RIGHT(N94, 1) = "W",Business_Day($B$3 + 7 * INT(LEFT(N94, LEN(N94)-1)), "modified_following"),
                     IF(RIGHT(N94, 1) = "M",Business_Day(EDATE($B$3,  INT(LEFT(N94, LEN(N94)-1))), "modified_following"),
                     IF(RIGHT(N94, 1) = "Y",Business_Day(EDATE($B$3,  12 * INT(LEFT(N94, LEN(N94)-1))), "modified_following"),IF(RIGHT(N94, 1) = "Q",Business_Day(EDATE($B$3,  3*INT(LEFT(N94, LEN(N94)-1))), "modified_following"),
                    Business_Day(EDATE($B$3,  12 * INT(LEFT(N94, FIND("Y", N94)-1)) + INT(RIGHT(N94, LEN(N94) - FIND("Y", N94)))), "modified_following") ))))), "")</f>
        <v>57343</v>
      </c>
      <c r="P94" s="50" t="s">
        <v>2939</v>
      </c>
      <c r="Q94" s="50" t="s">
        <v>2940</v>
      </c>
      <c r="R94" s="46">
        <f>_xll.BDH(P94,$B$4,$B$3,$B$3)</f>
        <v>1.2219800000000001</v>
      </c>
      <c r="S94" s="46">
        <f>_xll.BDH(Q94,$B$4,$B$3,$B$3)</f>
        <v>0.615004</v>
      </c>
      <c r="T94" s="52">
        <f>DF_ZC2(Date!$E$3,O94,S94,"Taux actuariels","actual/actual")</f>
        <v>1.2228152782197244E-2</v>
      </c>
      <c r="V94" s="46"/>
      <c r="W94" s="46"/>
      <c r="X94" s="46"/>
      <c r="Y94" s="47"/>
      <c r="Z94" s="47"/>
      <c r="AA94" s="47"/>
      <c r="AB94" s="48"/>
      <c r="AC94" s="48"/>
      <c r="AD94" s="46"/>
      <c r="AE94" s="49" t="s">
        <v>600</v>
      </c>
      <c r="AF94" s="47"/>
      <c r="AG94" s="52" t="s">
        <v>600</v>
      </c>
      <c r="AI94" s="50" t="s">
        <v>1313</v>
      </c>
      <c r="AJ94" s="51">
        <f>IFERROR(IF(RIGHT(AI94, 1) = "D", WORKDAY($B$3, INT(LEFT(AI94, LEN(AI94)-1))),
                     IF(RIGHT(AI94, 1) = "W",Business_Day($B$3 + 7 * INT(LEFT(AI94, LEN(AI94)-1)), "modified_following"),
                     IF(RIGHT(AI94, 1) = "M",Business_Day(EDATE($B$3,  INT(LEFT(AI94, LEN(AI94)-1))), "modified_following"),
                     IF(RIGHT(AI94, 1) = "Y",Business_Day(EDATE($B$3,  12 * INT(LEFT(AI94, LEN(AI94)-1))), "modified_following"),IF(RIGHT(AI94, 1) = "Q",Business_Day(EDATE($B$3,  3*INT(LEFT(AI94, LEN(AI94)-1))), "modified_following"),
                    Business_Day(EDATE($B$3,  12 * INT(LEFT(AI94, FIND("Y", AI94)-1)) + INT(RIGHT(AI94, LEN(AI94) - FIND("Y", AI94)))), "modified_following") ))))), "")</f>
        <v>57343</v>
      </c>
      <c r="AK94" s="50" t="s">
        <v>2941</v>
      </c>
      <c r="AL94" s="50" t="s">
        <v>2942</v>
      </c>
      <c r="AM94" s="46">
        <f>_xll.BDH(AK94,$B$4,$B$3,$B$3)</f>
        <v>1.2933600000000001</v>
      </c>
      <c r="AN94" s="46">
        <f>_xll.BDH(AL94,$B$4,$B$3,$B$3)</f>
        <v>0.59640899999999997</v>
      </c>
      <c r="AO94" s="52">
        <f>DF_ZC2(Date!$E$3,AJ94,AN94,"Taux actuariels","actual/actual")</f>
        <v>1.3005442354896646E-2</v>
      </c>
      <c r="AQ94" s="46"/>
      <c r="AR94" s="46"/>
      <c r="AS94" s="46"/>
      <c r="AT94" s="47"/>
      <c r="AU94" s="47"/>
      <c r="AV94" s="47"/>
      <c r="AW94" s="48"/>
      <c r="AX94" s="48"/>
      <c r="AY94" s="46"/>
      <c r="AZ94" s="49"/>
      <c r="BA94" s="49"/>
      <c r="BD94" s="50" t="s">
        <v>1313</v>
      </c>
      <c r="BE94" s="51">
        <f>IFERROR(IF(RIGHT(BD94, 1) = "D", WORKDAY($B$3, INT(LEFT(BD94, LEN(BD94)-1))),
                     IF(RIGHT(BD94, 1) = "W",Business_Day($B$3 + 7 * INT(LEFT(BD94, LEN(BD94)-1)), "modified_following"),
                     IF(RIGHT(BD94, 1) = "M",Business_Day(EDATE($B$3,  INT(LEFT(BD94, LEN(BD94)-1))), "modified_following"),
                     IF(RIGHT(BD94, 1) = "Y",Business_Day(EDATE($B$3,  12 * INT(LEFT(BD94, LEN(BD94)-1))), "modified_following"),IF(RIGHT(BD94, 1) = "Q",Business_Day(EDATE($B$3,  3*INT(LEFT(BD94, LEN(BD94)-1))), "modified_following"),
                    Business_Day(EDATE($B$3,  12 * INT(LEFT(BD94, FIND("Y", BD94)-1)) + INT(RIGHT(BD94, LEN(BD94) - FIND("Y", BD94)))), "modified_following") ))))), "")</f>
        <v>57343</v>
      </c>
      <c r="BF94" s="50" t="s">
        <v>2943</v>
      </c>
      <c r="BG94" s="50" t="s">
        <v>2944</v>
      </c>
      <c r="BH94" s="46">
        <f>_xll.BDH(BF94,$B$4,$B$3,$B$3)</f>
        <v>1.3098099999999999</v>
      </c>
      <c r="BI94" s="46">
        <f>_xll.BDH(BG94,$B$4,$B$3,$B$3)</f>
        <v>0.59250899999999995</v>
      </c>
      <c r="BJ94" s="52">
        <f>DF_ZC2(Date!$E$3,BE94,BI94,"Taux actuariels","actual/actual")</f>
        <v>1.3171615687518123E-2</v>
      </c>
      <c r="BL94" s="46"/>
      <c r="BM94" s="46"/>
      <c r="BN94" s="46"/>
      <c r="BO94" s="47"/>
      <c r="BP94" s="47"/>
      <c r="BQ94" s="47"/>
      <c r="BR94" s="48"/>
      <c r="BS94" s="48"/>
      <c r="BT94" s="46"/>
      <c r="BU94" s="49"/>
      <c r="BV94" s="52">
        <f t="shared" si="12"/>
        <v>0</v>
      </c>
      <c r="BX94" s="50" t="s">
        <v>1313</v>
      </c>
      <c r="BY94" s="51">
        <f>IFERROR(IF(RIGHT(BX94, 1) = "D", WORKDAY($B$3, INT(LEFT(BX94, LEN(BX94)-1))),
                     IF(RIGHT(BX94, 1) = "W",Business_Day($B$3 + 7 * INT(LEFT(BX94, LEN(BX94)-1)), "modified_following"),
                     IF(RIGHT(BX94, 1) = "M",Business_Day(EDATE($B$3,  INT(LEFT(BX94, LEN(BX94)-1))), "modified_following"),
                     IF(RIGHT(BX94, 1) = "Y",Business_Day(EDATE($B$3,  12 * INT(LEFT(BX94, LEN(BX94)-1))), "modified_following"),IF(RIGHT(BX94, 1) = "Q",Business_Day(EDATE($B$3,  3*INT(LEFT(BX94, LEN(BX94)-1))), "modified_following"),
                    Business_Day(EDATE($B$3,  12 * INT(LEFT(BX94, FIND("Y", BX94)-1)) + INT(RIGHT(BX94, LEN(BX94) - FIND("Y", BX94)))), "modified_following") ))))), "")</f>
        <v>57343</v>
      </c>
      <c r="BZ94" s="50" t="s">
        <v>2945</v>
      </c>
      <c r="CA94" s="50" t="s">
        <v>2946</v>
      </c>
      <c r="CB94" s="46">
        <f>_xll.BDH(BZ94,$B$4,$B$3,$B$3)</f>
        <v>1.3308200000000001</v>
      </c>
      <c r="CC94" s="46">
        <f>_xll.BDH(CA94,$B$4,$B$3,$B$3)</f>
        <v>0.58808199999999999</v>
      </c>
      <c r="CD94" s="52">
        <f>DF_ZC2(Date!$E$3,BY94,CC94,"Taux actuariels","actual/actual")</f>
        <v>1.3361607764652783E-2</v>
      </c>
      <c r="CF94" s="46"/>
      <c r="CG94" s="46"/>
      <c r="CH94" s="46"/>
      <c r="CI94" s="47"/>
      <c r="CJ94" s="47"/>
      <c r="CK94" s="47"/>
      <c r="CL94" s="48"/>
      <c r="CM94" s="48"/>
      <c r="CN94" s="46"/>
      <c r="CO94" s="49" t="s">
        <v>600</v>
      </c>
      <c r="CP94" s="52" t="s">
        <v>600</v>
      </c>
      <c r="CR94" s="50" t="s">
        <v>1313</v>
      </c>
      <c r="CS94" s="51">
        <f>IFERROR(IF(RIGHT(CR94, 1) = "D", WORKDAY($B$3, INT(LEFT(CR94, LEN(CR94)-1))),
                     IF(RIGHT(CR94, 1) = "W",Business_Day($B$3 + 7 * INT(LEFT(CR94, LEN(CR94)-1)), "modified_following"),
                     IF(RIGHT(CR94, 1) = "M",Business_Day(EDATE($B$3,  INT(LEFT(CR94, LEN(CR94)-1))), "modified_following"),
                     IF(RIGHT(CR94, 1) = "Y",Business_Day(EDATE($B$3,  12 * INT(LEFT(CR94, LEN(CR94)-1))), "modified_following"),IF(RIGHT(CR94, 1) = "Q",Business_Day(EDATE($B$3,  3*INT(LEFT(CR94, LEN(CR94)-1))), "modified_following"),
                    Business_Day(EDATE($B$3,  12 * INT(LEFT(CR94, FIND("Y", CR94)-1)) + INT(RIGHT(CR94, LEN(CR94) - FIND("Y", CR94)))), "modified_following") ))))), "")</f>
        <v>57343</v>
      </c>
      <c r="CT94" s="50" t="s">
        <v>2947</v>
      </c>
      <c r="CU94" s="50" t="s">
        <v>2948</v>
      </c>
      <c r="CV94" s="46">
        <f>_xll.BDH(CT94,$B$4,$B$3,$B$3)</f>
        <v>1.40856</v>
      </c>
      <c r="CW94" s="46">
        <f>_xll.BDH(CU94,$B$4,$B$3,$B$3)</f>
        <v>0.57018400000000002</v>
      </c>
      <c r="CX94" s="52">
        <f>DF_ZC2(Date!$E$3,CS94,CW94,"Taux actuariels","actual/actual")</f>
        <v>1.4144970107283994E-2</v>
      </c>
    </row>
    <row r="95" spans="3:102" x14ac:dyDescent="0.25">
      <c r="C95" s="46"/>
      <c r="D95" s="46"/>
      <c r="E95" s="46"/>
      <c r="F95" s="47"/>
      <c r="G95" s="47"/>
      <c r="H95" s="47"/>
      <c r="I95" s="48"/>
      <c r="J95" s="48"/>
      <c r="K95" s="46"/>
      <c r="L95" s="49"/>
      <c r="N95" s="50" t="s">
        <v>1324</v>
      </c>
      <c r="O95" s="51">
        <f>IFERROR(IF(RIGHT(N95, 1) = "D", WORKDAY($B$3, INT(LEFT(N95, LEN(N95)-1))),
                     IF(RIGHT(N95, 1) = "W",Business_Day($B$3 + 7 * INT(LEFT(N95, LEN(N95)-1)), "modified_following"),
                     IF(RIGHT(N95, 1) = "M",Business_Day(EDATE($B$3,  INT(LEFT(N95, LEN(N95)-1))), "modified_following"),
                     IF(RIGHT(N95, 1) = "Y",Business_Day(EDATE($B$3,  12 * INT(LEFT(N95, LEN(N95)-1))), "modified_following"),IF(RIGHT(N95, 1) = "Q",Business_Day(EDATE($B$3,  3*INT(LEFT(N95, LEN(N95)-1))), "modified_following"),
                    Business_Day(EDATE($B$3,  12 * INT(LEFT(N95, FIND("Y", N95)-1)) + INT(RIGHT(N95, LEN(N95) - FIND("Y", N95)))), "modified_following") ))))), "")</f>
        <v>57710</v>
      </c>
      <c r="P95" s="50" t="s">
        <v>2949</v>
      </c>
      <c r="Q95" s="50" t="s">
        <v>2950</v>
      </c>
      <c r="R95" s="46">
        <f>_xll.BDH(P95,$B$4,$B$3,$B$3)</f>
        <v>1.2153400000000001</v>
      </c>
      <c r="S95" s="46">
        <f>_xll.BDH(Q95,$B$4,$B$3,$B$3)</f>
        <v>0.60917399999999999</v>
      </c>
      <c r="T95" s="52">
        <f>DF_ZC2(Date!$E$3,O95,S95,"Taux actuariels","actual/actual")</f>
        <v>1.2161611896356783E-2</v>
      </c>
      <c r="V95" s="46"/>
      <c r="W95" s="46"/>
      <c r="X95" s="46"/>
      <c r="Y95" s="47"/>
      <c r="Z95" s="47"/>
      <c r="AA95" s="47"/>
      <c r="AB95" s="48"/>
      <c r="AC95" s="48"/>
      <c r="AD95" s="46"/>
      <c r="AE95" s="49" t="s">
        <v>600</v>
      </c>
      <c r="AF95" s="47"/>
      <c r="AG95" s="52" t="s">
        <v>600</v>
      </c>
      <c r="AI95" s="50" t="s">
        <v>1324</v>
      </c>
      <c r="AJ95" s="51">
        <f>IFERROR(IF(RIGHT(AI95, 1) = "D", WORKDAY($B$3, INT(LEFT(AI95, LEN(AI95)-1))),
                     IF(RIGHT(AI95, 1) = "W",Business_Day($B$3 + 7 * INT(LEFT(AI95, LEN(AI95)-1)), "modified_following"),
                     IF(RIGHT(AI95, 1) = "M",Business_Day(EDATE($B$3,  INT(LEFT(AI95, LEN(AI95)-1))), "modified_following"),
                     IF(RIGHT(AI95, 1) = "Y",Business_Day(EDATE($B$3,  12 * INT(LEFT(AI95, LEN(AI95)-1))), "modified_following"),IF(RIGHT(AI95, 1) = "Q",Business_Day(EDATE($B$3,  3*INT(LEFT(AI95, LEN(AI95)-1))), "modified_following"),
                    Business_Day(EDATE($B$3,  12 * INT(LEFT(AI95, FIND("Y", AI95)-1)) + INT(RIGHT(AI95, LEN(AI95) - FIND("Y", AI95)))), "modified_following") ))))), "")</f>
        <v>57710</v>
      </c>
      <c r="AK95" s="50" t="s">
        <v>2951</v>
      </c>
      <c r="AL95" s="50" t="s">
        <v>2952</v>
      </c>
      <c r="AM95" s="46">
        <f>_xll.BDH(AK95,$B$4,$B$3,$B$3)</f>
        <v>1.2862800000000001</v>
      </c>
      <c r="AN95" s="46">
        <f>_xll.BDH(AL95,$B$4,$B$3,$B$3)</f>
        <v>0.59042300000000003</v>
      </c>
      <c r="AO95" s="52">
        <f>DF_ZC2(Date!$E$3,AJ95,AN95,"Taux actuariels","actual/actual")</f>
        <v>1.2933682758859311E-2</v>
      </c>
      <c r="AQ95" s="46"/>
      <c r="AR95" s="46"/>
      <c r="AS95" s="46"/>
      <c r="AT95" s="47"/>
      <c r="AU95" s="47"/>
      <c r="AV95" s="47"/>
      <c r="AW95" s="48"/>
      <c r="AX95" s="48"/>
      <c r="AY95" s="46"/>
      <c r="AZ95" s="49"/>
      <c r="BA95" s="49"/>
      <c r="BD95" s="50" t="s">
        <v>1324</v>
      </c>
      <c r="BE95" s="51">
        <f>IFERROR(IF(RIGHT(BD95, 1) = "D", WORKDAY($B$3, INT(LEFT(BD95, LEN(BD95)-1))),
                     IF(RIGHT(BD95, 1) = "W",Business_Day($B$3 + 7 * INT(LEFT(BD95, LEN(BD95)-1)), "modified_following"),
                     IF(RIGHT(BD95, 1) = "M",Business_Day(EDATE($B$3,  INT(LEFT(BD95, LEN(BD95)-1))), "modified_following"),
                     IF(RIGHT(BD95, 1) = "Y",Business_Day(EDATE($B$3,  12 * INT(LEFT(BD95, LEN(BD95)-1))), "modified_following"),IF(RIGHT(BD95, 1) = "Q",Business_Day(EDATE($B$3,  3*INT(LEFT(BD95, LEN(BD95)-1))), "modified_following"),
                    Business_Day(EDATE($B$3,  12 * INT(LEFT(BD95, FIND("Y", BD95)-1)) + INT(RIGHT(BD95, LEN(BD95) - FIND("Y", BD95)))), "modified_following") ))))), "")</f>
        <v>57710</v>
      </c>
      <c r="BF95" s="50" t="s">
        <v>2953</v>
      </c>
      <c r="BG95" s="50" t="s">
        <v>2954</v>
      </c>
      <c r="BH95" s="46">
        <f>_xll.BDH(BF95,$B$4,$B$3,$B$3)</f>
        <v>1.3025599999999999</v>
      </c>
      <c r="BI95" s="46">
        <f>_xll.BDH(BG95,$B$4,$B$3,$B$3)</f>
        <v>0.58650500000000005</v>
      </c>
      <c r="BJ95" s="52">
        <f>DF_ZC2(Date!$E$3,BE95,BI95,"Taux actuariels","actual/actual")</f>
        <v>1.3098176619062318E-2</v>
      </c>
      <c r="BL95" s="46"/>
      <c r="BM95" s="46"/>
      <c r="BN95" s="46"/>
      <c r="BO95" s="47"/>
      <c r="BP95" s="47"/>
      <c r="BQ95" s="47"/>
      <c r="BR95" s="48"/>
      <c r="BS95" s="48"/>
      <c r="BT95" s="46"/>
      <c r="BU95" s="49"/>
      <c r="BV95" s="52">
        <f t="shared" si="12"/>
        <v>0</v>
      </c>
      <c r="BX95" s="50" t="s">
        <v>1324</v>
      </c>
      <c r="BY95" s="51">
        <f>IFERROR(IF(RIGHT(BX95, 1) = "D", WORKDAY($B$3, INT(LEFT(BX95, LEN(BX95)-1))),
                     IF(RIGHT(BX95, 1) = "W",Business_Day($B$3 + 7 * INT(LEFT(BX95, LEN(BX95)-1)), "modified_following"),
                     IF(RIGHT(BX95, 1) = "M",Business_Day(EDATE($B$3,  INT(LEFT(BX95, LEN(BX95)-1))), "modified_following"),
                     IF(RIGHT(BX95, 1) = "Y",Business_Day(EDATE($B$3,  12 * INT(LEFT(BX95, LEN(BX95)-1))), "modified_following"),IF(RIGHT(BX95, 1) = "Q",Business_Day(EDATE($B$3,  3*INT(LEFT(BX95, LEN(BX95)-1))), "modified_following"),
                    Business_Day(EDATE($B$3,  12 * INT(LEFT(BX95, FIND("Y", BX95)-1)) + INT(RIGHT(BX95, LEN(BX95) - FIND("Y", BX95)))), "modified_following") ))))), "")</f>
        <v>57710</v>
      </c>
      <c r="BZ95" s="50" t="s">
        <v>2955</v>
      </c>
      <c r="CA95" s="50" t="s">
        <v>2956</v>
      </c>
      <c r="CB95" s="46">
        <f>_xll.BDH(BZ95,$B$4,$B$3,$B$3)</f>
        <v>1.3225799999999999</v>
      </c>
      <c r="CC95" s="46">
        <f>_xll.BDH(CA95,$B$4,$B$3,$B$3)</f>
        <v>0.58224100000000001</v>
      </c>
      <c r="CD95" s="52">
        <f>DF_ZC2(Date!$E$3,BY95,CC95,"Taux actuariels","actual/actual")</f>
        <v>1.3278481066992365E-2</v>
      </c>
      <c r="CF95" s="46"/>
      <c r="CG95" s="46"/>
      <c r="CH95" s="46"/>
      <c r="CI95" s="47"/>
      <c r="CJ95" s="47"/>
      <c r="CK95" s="47"/>
      <c r="CL95" s="48"/>
      <c r="CM95" s="48"/>
      <c r="CN95" s="46"/>
      <c r="CO95" s="49" t="s">
        <v>600</v>
      </c>
      <c r="CP95" s="52" t="s">
        <v>600</v>
      </c>
      <c r="CR95" s="50" t="s">
        <v>1324</v>
      </c>
      <c r="CS95" s="51">
        <f>IFERROR(IF(RIGHT(CR95, 1) = "D", WORKDAY($B$3, INT(LEFT(CR95, LEN(CR95)-1))),
                     IF(RIGHT(CR95, 1) = "W",Business_Day($B$3 + 7 * INT(LEFT(CR95, LEN(CR95)-1)), "modified_following"),
                     IF(RIGHT(CR95, 1) = "M",Business_Day(EDATE($B$3,  INT(LEFT(CR95, LEN(CR95)-1))), "modified_following"),
                     IF(RIGHT(CR95, 1) = "Y",Business_Day(EDATE($B$3,  12 * INT(LEFT(CR95, LEN(CR95)-1))), "modified_following"),IF(RIGHT(CR95, 1) = "Q",Business_Day(EDATE($B$3,  3*INT(LEFT(CR95, LEN(CR95)-1))), "modified_following"),
                    Business_Day(EDATE($B$3,  12 * INT(LEFT(CR95, FIND("Y", CR95)-1)) + INT(RIGHT(CR95, LEN(CR95) - FIND("Y", CR95)))), "modified_following") ))))), "")</f>
        <v>57710</v>
      </c>
      <c r="CT95" s="50" t="s">
        <v>2957</v>
      </c>
      <c r="CU95" s="50" t="s">
        <v>2958</v>
      </c>
      <c r="CV95" s="46">
        <f>_xll.BDH(CT95,$B$4,$B$3,$B$3)</f>
        <v>1.40028</v>
      </c>
      <c r="CW95" s="46">
        <f>_xll.BDH(CU95,$B$4,$B$3,$B$3)</f>
        <v>0.56409299999999996</v>
      </c>
      <c r="CX95" s="52">
        <f>DF_ZC2(Date!$E$3,CS95,CW95,"Taux actuariels","actual/actual")</f>
        <v>1.4061311478383409E-2</v>
      </c>
    </row>
    <row r="96" spans="3:102" x14ac:dyDescent="0.25">
      <c r="C96" s="46"/>
      <c r="D96" s="46"/>
      <c r="E96" s="46"/>
      <c r="F96" s="47"/>
      <c r="G96" s="47"/>
      <c r="H96" s="47"/>
      <c r="I96" s="48"/>
      <c r="J96" s="48"/>
      <c r="K96" s="46"/>
      <c r="L96" s="49"/>
      <c r="N96" s="50" t="s">
        <v>1335</v>
      </c>
      <c r="O96" s="51">
        <f>IFERROR(IF(RIGHT(N96, 1) = "D", WORKDAY($B$3, INT(LEFT(N96, LEN(N96)-1))),
                     IF(RIGHT(N96, 1) = "W",Business_Day($B$3 + 7 * INT(LEFT(N96, LEN(N96)-1)), "modified_following"),
                     IF(RIGHT(N96, 1) = "M",Business_Day(EDATE($B$3,  INT(LEFT(N96, LEN(N96)-1))), "modified_following"),
                     IF(RIGHT(N96, 1) = "Y",Business_Day(EDATE($B$3,  12 * INT(LEFT(N96, LEN(N96)-1))), "modified_following"),IF(RIGHT(N96, 1) = "Q",Business_Day(EDATE($B$3,  3*INT(LEFT(N96, LEN(N96)-1))), "modified_following"),
                    Business_Day(EDATE($B$3,  12 * INT(LEFT(N96, FIND("Y", N96)-1)) + INT(RIGHT(N96, LEN(N96) - FIND("Y", N96)))), "modified_following") ))))), "")</f>
        <v>58074</v>
      </c>
      <c r="P96" s="50" t="s">
        <v>2959</v>
      </c>
      <c r="Q96" s="50" t="s">
        <v>2960</v>
      </c>
      <c r="R96" s="46">
        <f>_xll.BDH(P96,$B$4,$B$3,$B$3)</f>
        <v>1.20886</v>
      </c>
      <c r="S96" s="46">
        <f>_xll.BDH(Q96,$B$4,$B$3,$B$3)</f>
        <v>0.60350300000000001</v>
      </c>
      <c r="T96" s="52">
        <f>DF_ZC2(Date!$E$3,O96,S96,"Taux actuariels","actual/actual")</f>
        <v>1.2096493285186805E-2</v>
      </c>
      <c r="V96" s="46"/>
      <c r="W96" s="46"/>
      <c r="X96" s="46"/>
      <c r="Y96" s="47"/>
      <c r="Z96" s="47"/>
      <c r="AA96" s="47"/>
      <c r="AB96" s="48"/>
      <c r="AC96" s="48"/>
      <c r="AD96" s="46"/>
      <c r="AE96" s="49" t="s">
        <v>600</v>
      </c>
      <c r="AF96" s="47"/>
      <c r="AG96" s="52" t="s">
        <v>600</v>
      </c>
      <c r="AI96" s="50" t="s">
        <v>1335</v>
      </c>
      <c r="AJ96" s="51">
        <f>IFERROR(IF(RIGHT(AI96, 1) = "D", WORKDAY($B$3, INT(LEFT(AI96, LEN(AI96)-1))),
                     IF(RIGHT(AI96, 1) = "W",Business_Day($B$3 + 7 * INT(LEFT(AI96, LEN(AI96)-1)), "modified_following"),
                     IF(RIGHT(AI96, 1) = "M",Business_Day(EDATE($B$3,  INT(LEFT(AI96, LEN(AI96)-1))), "modified_following"),
                     IF(RIGHT(AI96, 1) = "Y",Business_Day(EDATE($B$3,  12 * INT(LEFT(AI96, LEN(AI96)-1))), "modified_following"),IF(RIGHT(AI96, 1) = "Q",Business_Day(EDATE($B$3,  3*INT(LEFT(AI96, LEN(AI96)-1))), "modified_following"),
                    Business_Day(EDATE($B$3,  12 * INT(LEFT(AI96, FIND("Y", AI96)-1)) + INT(RIGHT(AI96, LEN(AI96) - FIND("Y", AI96)))), "modified_following") ))))), "")</f>
        <v>58074</v>
      </c>
      <c r="AK96" s="50" t="s">
        <v>2961</v>
      </c>
      <c r="AL96" s="50" t="s">
        <v>2962</v>
      </c>
      <c r="AM96" s="46">
        <f>_xll.BDH(AK96,$B$4,$B$3,$B$3)</f>
        <v>1.2793600000000001</v>
      </c>
      <c r="AN96" s="46">
        <f>_xll.BDH(AL96,$B$4,$B$3,$B$3)</f>
        <v>0.58460299999999998</v>
      </c>
      <c r="AO96" s="52">
        <f>DF_ZC2(Date!$E$3,AJ96,AN96,"Taux actuariels","actual/actual")</f>
        <v>1.2863520101475068E-2</v>
      </c>
      <c r="AQ96" s="46"/>
      <c r="AR96" s="46"/>
      <c r="AS96" s="46"/>
      <c r="AT96" s="47"/>
      <c r="AU96" s="47"/>
      <c r="AV96" s="47"/>
      <c r="AW96" s="48"/>
      <c r="AX96" s="48"/>
      <c r="AY96" s="46"/>
      <c r="AZ96" s="49"/>
      <c r="BA96" s="49"/>
      <c r="BD96" s="50" t="s">
        <v>1335</v>
      </c>
      <c r="BE96" s="51">
        <f>IFERROR(IF(RIGHT(BD96, 1) = "D", WORKDAY($B$3, INT(LEFT(BD96, LEN(BD96)-1))),
                     IF(RIGHT(BD96, 1) = "W",Business_Day($B$3 + 7 * INT(LEFT(BD96, LEN(BD96)-1)), "modified_following"),
                     IF(RIGHT(BD96, 1) = "M",Business_Day(EDATE($B$3,  INT(LEFT(BD96, LEN(BD96)-1))), "modified_following"),
                     IF(RIGHT(BD96, 1) = "Y",Business_Day(EDATE($B$3,  12 * INT(LEFT(BD96, LEN(BD96)-1))), "modified_following"),IF(RIGHT(BD96, 1) = "Q",Business_Day(EDATE($B$3,  3*INT(LEFT(BD96, LEN(BD96)-1))), "modified_following"),
                    Business_Day(EDATE($B$3,  12 * INT(LEFT(BD96, FIND("Y", BD96)-1)) + INT(RIGHT(BD96, LEN(BD96) - FIND("Y", BD96)))), "modified_following") ))))), "")</f>
        <v>58074</v>
      </c>
      <c r="BF96" s="50" t="s">
        <v>2963</v>
      </c>
      <c r="BG96" s="50" t="s">
        <v>2964</v>
      </c>
      <c r="BH96" s="46">
        <f>_xll.BDH(BF96,$B$4,$B$3,$B$3)</f>
        <v>1.29548</v>
      </c>
      <c r="BI96" s="46">
        <f>_xll.BDH(BG96,$B$4,$B$3,$B$3)</f>
        <v>0.58066899999999999</v>
      </c>
      <c r="BJ96" s="52">
        <f>DF_ZC2(Date!$E$3,BE96,BI96,"Taux actuariels","actual/actual")</f>
        <v>1.3026365463573386E-2</v>
      </c>
      <c r="BL96" s="46"/>
      <c r="BM96" s="46"/>
      <c r="BN96" s="46"/>
      <c r="BO96" s="47"/>
      <c r="BP96" s="47"/>
      <c r="BQ96" s="47"/>
      <c r="BR96" s="48"/>
      <c r="BS96" s="48"/>
      <c r="BT96" s="46"/>
      <c r="BU96" s="49"/>
      <c r="BV96" s="52">
        <f t="shared" si="12"/>
        <v>0</v>
      </c>
      <c r="BX96" s="50" t="s">
        <v>1335</v>
      </c>
      <c r="BY96" s="51">
        <f>IFERROR(IF(RIGHT(BX96, 1) = "D", WORKDAY($B$3, INT(LEFT(BX96, LEN(BX96)-1))),
                     IF(RIGHT(BX96, 1) = "W",Business_Day($B$3 + 7 * INT(LEFT(BX96, LEN(BX96)-1)), "modified_following"),
                     IF(RIGHT(BX96, 1) = "M",Business_Day(EDATE($B$3,  INT(LEFT(BX96, LEN(BX96)-1))), "modified_following"),
                     IF(RIGHT(BX96, 1) = "Y",Business_Day(EDATE($B$3,  12 * INT(LEFT(BX96, LEN(BX96)-1))), "modified_following"),IF(RIGHT(BX96, 1) = "Q",Business_Day(EDATE($B$3,  3*INT(LEFT(BX96, LEN(BX96)-1))), "modified_following"),
                    Business_Day(EDATE($B$3,  12 * INT(LEFT(BX96, FIND("Y", BX96)-1)) + INT(RIGHT(BX96, LEN(BX96) - FIND("Y", BX96)))), "modified_following") ))))), "")</f>
        <v>58074</v>
      </c>
      <c r="BZ96" s="50" t="s">
        <v>2965</v>
      </c>
      <c r="CA96" s="50" t="s">
        <v>2966</v>
      </c>
      <c r="CB96" s="46">
        <f>_xll.BDH(BZ96,$B$4,$B$3,$B$3)</f>
        <v>1.31454</v>
      </c>
      <c r="CC96" s="46">
        <f>_xll.BDH(CA96,$B$4,$B$3,$B$3)</f>
        <v>0.57657000000000003</v>
      </c>
      <c r="CD96" s="52">
        <f>DF_ZC2(Date!$E$3,BY96,CC96,"Taux actuariels","actual/actual")</f>
        <v>1.3197246908900118E-2</v>
      </c>
      <c r="CF96" s="46"/>
      <c r="CG96" s="46"/>
      <c r="CH96" s="46"/>
      <c r="CI96" s="47"/>
      <c r="CJ96" s="47"/>
      <c r="CK96" s="47"/>
      <c r="CL96" s="48"/>
      <c r="CM96" s="48"/>
      <c r="CN96" s="46"/>
      <c r="CO96" s="49" t="s">
        <v>600</v>
      </c>
      <c r="CP96" s="52" t="s">
        <v>600</v>
      </c>
      <c r="CR96" s="50" t="s">
        <v>1335</v>
      </c>
      <c r="CS96" s="51">
        <f>IFERROR(IF(RIGHT(CR96, 1) = "D", WORKDAY($B$3, INT(LEFT(CR96, LEN(CR96)-1))),
                     IF(RIGHT(CR96, 1) = "W",Business_Day($B$3 + 7 * INT(LEFT(CR96, LEN(CR96)-1)), "modified_following"),
                     IF(RIGHT(CR96, 1) = "M",Business_Day(EDATE($B$3,  INT(LEFT(CR96, LEN(CR96)-1))), "modified_following"),
                     IF(RIGHT(CR96, 1) = "Y",Business_Day(EDATE($B$3,  12 * INT(LEFT(CR96, LEN(CR96)-1))), "modified_following"),IF(RIGHT(CR96, 1) = "Q",Business_Day(EDATE($B$3,  3*INT(LEFT(CR96, LEN(CR96)-1))), "modified_following"),
                    Business_Day(EDATE($B$3,  12 * INT(LEFT(CR96, FIND("Y", CR96)-1)) + INT(RIGHT(CR96, LEN(CR96) - FIND("Y", CR96)))), "modified_following") ))))), "")</f>
        <v>58074</v>
      </c>
      <c r="CT96" s="50" t="s">
        <v>2967</v>
      </c>
      <c r="CU96" s="50" t="s">
        <v>2968</v>
      </c>
      <c r="CV96" s="46">
        <f>_xll.BDH(CT96,$B$4,$B$3,$B$3)</f>
        <v>1.39219</v>
      </c>
      <c r="CW96" s="46">
        <f>_xll.BDH(CU96,$B$4,$B$3,$B$3)</f>
        <v>0.55817899999999998</v>
      </c>
      <c r="CX96" s="52">
        <f>DF_ZC2(Date!$E$3,CS96,CW96,"Taux actuariels","actual/actual")</f>
        <v>1.3979569801989111E-2</v>
      </c>
    </row>
    <row r="97" spans="3:102" x14ac:dyDescent="0.25">
      <c r="C97" s="46"/>
      <c r="D97" s="46"/>
      <c r="E97" s="46"/>
      <c r="F97" s="47"/>
      <c r="G97" s="47"/>
      <c r="H97" s="47"/>
      <c r="I97" s="48"/>
      <c r="J97" s="48"/>
      <c r="K97" s="46"/>
      <c r="L97" s="49"/>
      <c r="N97" s="50" t="s">
        <v>1346</v>
      </c>
      <c r="O97" s="51">
        <f>IFERROR(IF(RIGHT(N97, 1) = "D", WORKDAY($B$3, INT(LEFT(N97, LEN(N97)-1))),
                     IF(RIGHT(N97, 1) = "W",Business_Day($B$3 + 7 * INT(LEFT(N97, LEN(N97)-1)), "modified_following"),
                     IF(RIGHT(N97, 1) = "M",Business_Day(EDATE($B$3,  INT(LEFT(N97, LEN(N97)-1))), "modified_following"),
                     IF(RIGHT(N97, 1) = "Y",Business_Day(EDATE($B$3,  12 * INT(LEFT(N97, LEN(N97)-1))), "modified_following"),IF(RIGHT(N97, 1) = "Q",Business_Day(EDATE($B$3,  3*INT(LEFT(N97, LEN(N97)-1))), "modified_following"),
                    Business_Day(EDATE($B$3,  12 * INT(LEFT(N97, FIND("Y", N97)-1)) + INT(RIGHT(N97, LEN(N97) - FIND("Y", N97)))), "modified_following") ))))), "")</f>
        <v>58439</v>
      </c>
      <c r="P97" s="50" t="s">
        <v>2969</v>
      </c>
      <c r="Q97" s="50" t="s">
        <v>2970</v>
      </c>
      <c r="R97" s="46">
        <f>_xll.BDH(P97,$B$4,$B$3,$B$3)</f>
        <v>1.20244</v>
      </c>
      <c r="S97" s="46">
        <f>_xll.BDH(Q97,$B$4,$B$3,$B$3)</f>
        <v>0.59792500000000004</v>
      </c>
      <c r="T97" s="52">
        <f>DF_ZC2(Date!$E$3,O97,S97,"Taux actuariels","actual/actual")</f>
        <v>1.203204520044121E-2</v>
      </c>
      <c r="V97" s="46"/>
      <c r="W97" s="46"/>
      <c r="X97" s="46"/>
      <c r="Y97" s="47"/>
      <c r="Z97" s="47"/>
      <c r="AA97" s="47"/>
      <c r="AB97" s="48"/>
      <c r="AC97" s="48"/>
      <c r="AD97" s="46"/>
      <c r="AE97" s="49" t="s">
        <v>600</v>
      </c>
      <c r="AF97" s="47"/>
      <c r="AG97" s="52" t="s">
        <v>600</v>
      </c>
      <c r="AI97" s="50" t="s">
        <v>1346</v>
      </c>
      <c r="AJ97" s="51">
        <f>IFERROR(IF(RIGHT(AI97, 1) = "D", WORKDAY($B$3, INT(LEFT(AI97, LEN(AI97)-1))),
                     IF(RIGHT(AI97, 1) = "W",Business_Day($B$3 + 7 * INT(LEFT(AI97, LEN(AI97)-1)), "modified_following"),
                     IF(RIGHT(AI97, 1) = "M",Business_Day(EDATE($B$3,  INT(LEFT(AI97, LEN(AI97)-1))), "modified_following"),
                     IF(RIGHT(AI97, 1) = "Y",Business_Day(EDATE($B$3,  12 * INT(LEFT(AI97, LEN(AI97)-1))), "modified_following"),IF(RIGHT(AI97, 1) = "Q",Business_Day(EDATE($B$3,  3*INT(LEFT(AI97, LEN(AI97)-1))), "modified_following"),
                    Business_Day(EDATE($B$3,  12 * INT(LEFT(AI97, FIND("Y", AI97)-1)) + INT(RIGHT(AI97, LEN(AI97) - FIND("Y", AI97)))), "modified_following") ))))), "")</f>
        <v>58439</v>
      </c>
      <c r="AK97" s="50" t="s">
        <v>2971</v>
      </c>
      <c r="AL97" s="50" t="s">
        <v>2972</v>
      </c>
      <c r="AM97" s="46">
        <f>_xll.BDH(AK97,$B$4,$B$3,$B$3)</f>
        <v>1.27251</v>
      </c>
      <c r="AN97" s="46">
        <f>_xll.BDH(AL97,$B$4,$B$3,$B$3)</f>
        <v>0.57888200000000001</v>
      </c>
      <c r="AO97" s="52">
        <f>DF_ZC2(Date!$E$3,AJ97,AN97,"Taux actuariels","actual/actual")</f>
        <v>1.2794102191350465E-2</v>
      </c>
      <c r="AQ97" s="46"/>
      <c r="AR97" s="46"/>
      <c r="AS97" s="46"/>
      <c r="AT97" s="47"/>
      <c r="AU97" s="47"/>
      <c r="AV97" s="47"/>
      <c r="AW97" s="48"/>
      <c r="AX97" s="48"/>
      <c r="AY97" s="46"/>
      <c r="AZ97" s="49"/>
      <c r="BA97" s="49"/>
      <c r="BD97" s="50" t="s">
        <v>1346</v>
      </c>
      <c r="BE97" s="51">
        <f>IFERROR(IF(RIGHT(BD97, 1) = "D", WORKDAY($B$3, INT(LEFT(BD97, LEN(BD97)-1))),
                     IF(RIGHT(BD97, 1) = "W",Business_Day($B$3 + 7 * INT(LEFT(BD97, LEN(BD97)-1)), "modified_following"),
                     IF(RIGHT(BD97, 1) = "M",Business_Day(EDATE($B$3,  INT(LEFT(BD97, LEN(BD97)-1))), "modified_following"),
                     IF(RIGHT(BD97, 1) = "Y",Business_Day(EDATE($B$3,  12 * INT(LEFT(BD97, LEN(BD97)-1))), "modified_following"),IF(RIGHT(BD97, 1) = "Q",Business_Day(EDATE($B$3,  3*INT(LEFT(BD97, LEN(BD97)-1))), "modified_following"),
                    Business_Day(EDATE($B$3,  12 * INT(LEFT(BD97, FIND("Y", BD97)-1)) + INT(RIGHT(BD97, LEN(BD97) - FIND("Y", BD97)))), "modified_following") ))))), "")</f>
        <v>58439</v>
      </c>
      <c r="BF97" s="50" t="s">
        <v>2973</v>
      </c>
      <c r="BG97" s="50" t="s">
        <v>2974</v>
      </c>
      <c r="BH97" s="46">
        <f>_xll.BDH(BF97,$B$4,$B$3,$B$3)</f>
        <v>1.28847</v>
      </c>
      <c r="BI97" s="46">
        <f>_xll.BDH(BG97,$B$4,$B$3,$B$3)</f>
        <v>0.574932</v>
      </c>
      <c r="BJ97" s="52">
        <f>DF_ZC2(Date!$E$3,BE97,BI97,"Taux actuariels","actual/actual")</f>
        <v>1.2955382156068618E-2</v>
      </c>
      <c r="BL97" s="46"/>
      <c r="BM97" s="46"/>
      <c r="BN97" s="46"/>
      <c r="BO97" s="47"/>
      <c r="BP97" s="47"/>
      <c r="BQ97" s="47"/>
      <c r="BR97" s="48"/>
      <c r="BS97" s="48"/>
      <c r="BT97" s="46"/>
      <c r="BU97" s="49"/>
      <c r="BV97" s="52">
        <f t="shared" si="12"/>
        <v>0</v>
      </c>
      <c r="BX97" s="50" t="s">
        <v>1346</v>
      </c>
      <c r="BY97" s="51">
        <f>IFERROR(IF(RIGHT(BX97, 1) = "D", WORKDAY($B$3, INT(LEFT(BX97, LEN(BX97)-1))),
                     IF(RIGHT(BX97, 1) = "W",Business_Day($B$3 + 7 * INT(LEFT(BX97, LEN(BX97)-1)), "modified_following"),
                     IF(RIGHT(BX97, 1) = "M",Business_Day(EDATE($B$3,  INT(LEFT(BX97, LEN(BX97)-1))), "modified_following"),
                     IF(RIGHT(BX97, 1) = "Y",Business_Day(EDATE($B$3,  12 * INT(LEFT(BX97, LEN(BX97)-1))), "modified_following"),IF(RIGHT(BX97, 1) = "Q",Business_Day(EDATE($B$3,  3*INT(LEFT(BX97, LEN(BX97)-1))), "modified_following"),
                    Business_Day(EDATE($B$3,  12 * INT(LEFT(BX97, FIND("Y", BX97)-1)) + INT(RIGHT(BX97, LEN(BX97) - FIND("Y", BX97)))), "modified_following") ))))), "")</f>
        <v>58439</v>
      </c>
      <c r="BZ97" s="50" t="s">
        <v>2975</v>
      </c>
      <c r="CA97" s="50" t="s">
        <v>2976</v>
      </c>
      <c r="CB97" s="46">
        <f>_xll.BDH(BZ97,$B$4,$B$3,$B$3)</f>
        <v>1.3065899999999999</v>
      </c>
      <c r="CC97" s="46">
        <f>_xll.BDH(CA97,$B$4,$B$3,$B$3)</f>
        <v>0.57100099999999998</v>
      </c>
      <c r="CD97" s="52">
        <f>DF_ZC2(Date!$E$3,BY97,CC97,"Taux actuariels","actual/actual")</f>
        <v>1.3117015953325151E-2</v>
      </c>
      <c r="CF97" s="46"/>
      <c r="CG97" s="46"/>
      <c r="CH97" s="46"/>
      <c r="CI97" s="47"/>
      <c r="CJ97" s="47"/>
      <c r="CK97" s="47"/>
      <c r="CL97" s="48"/>
      <c r="CM97" s="48"/>
      <c r="CN97" s="46"/>
      <c r="CO97" s="49" t="s">
        <v>600</v>
      </c>
      <c r="CP97" s="52" t="s">
        <v>600</v>
      </c>
      <c r="CR97" s="50" t="s">
        <v>1346</v>
      </c>
      <c r="CS97" s="51">
        <f>IFERROR(IF(RIGHT(CR97, 1) = "D", WORKDAY($B$3, INT(LEFT(CR97, LEN(CR97)-1))),
                     IF(RIGHT(CR97, 1) = "W",Business_Day($B$3 + 7 * INT(LEFT(CR97, LEN(CR97)-1)), "modified_following"),
                     IF(RIGHT(CR97, 1) = "M",Business_Day(EDATE($B$3,  INT(LEFT(CR97, LEN(CR97)-1))), "modified_following"),
                     IF(RIGHT(CR97, 1) = "Y",Business_Day(EDATE($B$3,  12 * INT(LEFT(CR97, LEN(CR97)-1))), "modified_following"),IF(RIGHT(CR97, 1) = "Q",Business_Day(EDATE($B$3,  3*INT(LEFT(CR97, LEN(CR97)-1))), "modified_following"),
                    Business_Day(EDATE($B$3,  12 * INT(LEFT(CR97, FIND("Y", CR97)-1)) + INT(RIGHT(CR97, LEN(CR97) - FIND("Y", CR97)))), "modified_following") ))))), "")</f>
        <v>58439</v>
      </c>
      <c r="CT97" s="50" t="s">
        <v>2977</v>
      </c>
      <c r="CU97" s="50" t="s">
        <v>2978</v>
      </c>
      <c r="CV97" s="46">
        <f>_xll.BDH(CT97,$B$4,$B$3,$B$3)</f>
        <v>1.3841999999999999</v>
      </c>
      <c r="CW97" s="46">
        <f>_xll.BDH(CU97,$B$4,$B$3,$B$3)</f>
        <v>0.552373</v>
      </c>
      <c r="CX97" s="52">
        <f>DF_ZC2(Date!$E$3,CS97,CW97,"Taux actuariels","actual/actual")</f>
        <v>1.3898770609967137E-2</v>
      </c>
    </row>
    <row r="98" spans="3:102" x14ac:dyDescent="0.25">
      <c r="C98" s="46"/>
      <c r="D98" s="46"/>
      <c r="E98" s="46"/>
      <c r="F98" s="47"/>
      <c r="G98" s="47"/>
      <c r="H98" s="47"/>
      <c r="I98" s="48"/>
      <c r="J98" s="48"/>
      <c r="K98" s="46"/>
      <c r="L98" s="49"/>
      <c r="N98" s="50" t="s">
        <v>1357</v>
      </c>
      <c r="O98" s="51">
        <f>IFERROR(IF(RIGHT(N98, 1) = "D", WORKDAY($B$3, INT(LEFT(N98, LEN(N98)-1))),
                     IF(RIGHT(N98, 1) = "W",Business_Day($B$3 + 7 * INT(LEFT(N98, LEN(N98)-1)), "modified_following"),
                     IF(RIGHT(N98, 1) = "M",Business_Day(EDATE($B$3,  INT(LEFT(N98, LEN(N98)-1))), "modified_following"),
                     IF(RIGHT(N98, 1) = "Y",Business_Day(EDATE($B$3,  12 * INT(LEFT(N98, LEN(N98)-1))), "modified_following"),IF(RIGHT(N98, 1) = "Q",Business_Day(EDATE($B$3,  3*INT(LEFT(N98, LEN(N98)-1))), "modified_following"),
                    Business_Day(EDATE($B$3,  12 * INT(LEFT(N98, FIND("Y", N98)-1)) + INT(RIGHT(N98, LEN(N98) - FIND("Y", N98)))), "modified_following") ))))), "")</f>
        <v>58805</v>
      </c>
      <c r="P98" s="50" t="s">
        <v>2979</v>
      </c>
      <c r="Q98" s="50" t="s">
        <v>2980</v>
      </c>
      <c r="R98" s="46">
        <f>_xll.BDH(P98,$B$4,$B$3,$B$3)</f>
        <v>1.19608</v>
      </c>
      <c r="S98" s="46">
        <f>_xll.BDH(Q98,$B$4,$B$3,$B$3)</f>
        <v>0.59243599999999996</v>
      </c>
      <c r="T98" s="52">
        <f>DF_ZC2(Date!$E$3,O98,S98,"Taux actuariels","actual/actual")</f>
        <v>1.1969072616681897E-2</v>
      </c>
      <c r="V98" s="46"/>
      <c r="W98" s="46"/>
      <c r="X98" s="46"/>
      <c r="Y98" s="47"/>
      <c r="Z98" s="47"/>
      <c r="AA98" s="47"/>
      <c r="AB98" s="48"/>
      <c r="AC98" s="48"/>
      <c r="AD98" s="46"/>
      <c r="AE98" s="49" t="s">
        <v>600</v>
      </c>
      <c r="AF98" s="47"/>
      <c r="AG98" s="52" t="s">
        <v>600</v>
      </c>
      <c r="AI98" s="50" t="s">
        <v>1357</v>
      </c>
      <c r="AJ98" s="51">
        <f>IFERROR(IF(RIGHT(AI98, 1) = "D", WORKDAY($B$3, INT(LEFT(AI98, LEN(AI98)-1))),
                     IF(RIGHT(AI98, 1) = "W",Business_Day($B$3 + 7 * INT(LEFT(AI98, LEN(AI98)-1)), "modified_following"),
                     IF(RIGHT(AI98, 1) = "M",Business_Day(EDATE($B$3,  INT(LEFT(AI98, LEN(AI98)-1))), "modified_following"),
                     IF(RIGHT(AI98, 1) = "Y",Business_Day(EDATE($B$3,  12 * INT(LEFT(AI98, LEN(AI98)-1))), "modified_following"),IF(RIGHT(AI98, 1) = "Q",Business_Day(EDATE($B$3,  3*INT(LEFT(AI98, LEN(AI98)-1))), "modified_following"),
                    Business_Day(EDATE($B$3,  12 * INT(LEFT(AI98, FIND("Y", AI98)-1)) + INT(RIGHT(AI98, LEN(AI98) - FIND("Y", AI98)))), "modified_following") ))))), "")</f>
        <v>58805</v>
      </c>
      <c r="AK98" s="50" t="s">
        <v>2981</v>
      </c>
      <c r="AL98" s="50" t="s">
        <v>2982</v>
      </c>
      <c r="AM98" s="46">
        <f>_xll.BDH(AK98,$B$4,$B$3,$B$3)</f>
        <v>1.26573</v>
      </c>
      <c r="AN98" s="46">
        <f>_xll.BDH(AL98,$B$4,$B$3,$B$3)</f>
        <v>0.57325599999999999</v>
      </c>
      <c r="AO98" s="52">
        <f>DF_ZC2(Date!$E$3,AJ98,AN98,"Taux actuariels","actual/actual")</f>
        <v>1.2726273254044296E-2</v>
      </c>
      <c r="AQ98" s="46"/>
      <c r="AR98" s="46"/>
      <c r="AS98" s="46"/>
      <c r="AT98" s="47"/>
      <c r="AU98" s="47"/>
      <c r="AV98" s="47"/>
      <c r="AW98" s="48"/>
      <c r="AX98" s="48"/>
      <c r="AY98" s="46"/>
      <c r="AZ98" s="49"/>
      <c r="BA98" s="49"/>
      <c r="BD98" s="50" t="s">
        <v>1357</v>
      </c>
      <c r="BE98" s="51">
        <f>IFERROR(IF(RIGHT(BD98, 1) = "D", WORKDAY($B$3, INT(LEFT(BD98, LEN(BD98)-1))),
                     IF(RIGHT(BD98, 1) = "W",Business_Day($B$3 + 7 * INT(LEFT(BD98, LEN(BD98)-1)), "modified_following"),
                     IF(RIGHT(BD98, 1) = "M",Business_Day(EDATE($B$3,  INT(LEFT(BD98, LEN(BD98)-1))), "modified_following"),
                     IF(RIGHT(BD98, 1) = "Y",Business_Day(EDATE($B$3,  12 * INT(LEFT(BD98, LEN(BD98)-1))), "modified_following"),IF(RIGHT(BD98, 1) = "Q",Business_Day(EDATE($B$3,  3*INT(LEFT(BD98, LEN(BD98)-1))), "modified_following"),
                    Business_Day(EDATE($B$3,  12 * INT(LEFT(BD98, FIND("Y", BD98)-1)) + INT(RIGHT(BD98, LEN(BD98) - FIND("Y", BD98)))), "modified_following") ))))), "")</f>
        <v>58805</v>
      </c>
      <c r="BF98" s="50" t="s">
        <v>2983</v>
      </c>
      <c r="BG98" s="50" t="s">
        <v>2984</v>
      </c>
      <c r="BH98" s="46">
        <f>_xll.BDH(BF98,$B$4,$B$3,$B$3)</f>
        <v>1.2815400000000001</v>
      </c>
      <c r="BI98" s="46">
        <f>_xll.BDH(BG98,$B$4,$B$3,$B$3)</f>
        <v>0.56929300000000005</v>
      </c>
      <c r="BJ98" s="52">
        <f>DF_ZC2(Date!$E$3,BE98,BI98,"Taux actuariels","actual/actual")</f>
        <v>1.2885954757179574E-2</v>
      </c>
      <c r="BL98" s="46"/>
      <c r="BM98" s="46"/>
      <c r="BN98" s="46"/>
      <c r="BO98" s="47"/>
      <c r="BP98" s="47"/>
      <c r="BQ98" s="47"/>
      <c r="BR98" s="48"/>
      <c r="BS98" s="48"/>
      <c r="BT98" s="46"/>
      <c r="BU98" s="49"/>
      <c r="BV98" s="52">
        <f t="shared" si="12"/>
        <v>0</v>
      </c>
      <c r="BX98" s="50" t="s">
        <v>1357</v>
      </c>
      <c r="BY98" s="51">
        <f>IFERROR(IF(RIGHT(BX98, 1) = "D", WORKDAY($B$3, INT(LEFT(BX98, LEN(BX98)-1))),
                     IF(RIGHT(BX98, 1) = "W",Business_Day($B$3 + 7 * INT(LEFT(BX98, LEN(BX98)-1)), "modified_following"),
                     IF(RIGHT(BX98, 1) = "M",Business_Day(EDATE($B$3,  INT(LEFT(BX98, LEN(BX98)-1))), "modified_following"),
                     IF(RIGHT(BX98, 1) = "Y",Business_Day(EDATE($B$3,  12 * INT(LEFT(BX98, LEN(BX98)-1))), "modified_following"),IF(RIGHT(BX98, 1) = "Q",Business_Day(EDATE($B$3,  3*INT(LEFT(BX98, LEN(BX98)-1))), "modified_following"),
                    Business_Day(EDATE($B$3,  12 * INT(LEFT(BX98, FIND("Y", BX98)-1)) + INT(RIGHT(BX98, LEN(BX98) - FIND("Y", BX98)))), "modified_following") ))))), "")</f>
        <v>58805</v>
      </c>
      <c r="BZ98" s="50" t="s">
        <v>2985</v>
      </c>
      <c r="CA98" s="50" t="s">
        <v>2986</v>
      </c>
      <c r="CB98" s="46">
        <f>_xll.BDH(BZ98,$B$4,$B$3,$B$3)</f>
        <v>1.29874</v>
      </c>
      <c r="CC98" s="46">
        <f>_xll.BDH(CA98,$B$4,$B$3,$B$3)</f>
        <v>0.56553299999999995</v>
      </c>
      <c r="CD98" s="52">
        <f>DF_ZC2(Date!$E$3,BY98,CC98,"Taux actuariels","actual/actual")</f>
        <v>1.3038511261486807E-2</v>
      </c>
      <c r="CF98" s="46"/>
      <c r="CG98" s="46"/>
      <c r="CH98" s="46"/>
      <c r="CI98" s="47"/>
      <c r="CJ98" s="47"/>
      <c r="CK98" s="47"/>
      <c r="CL98" s="48"/>
      <c r="CM98" s="48"/>
      <c r="CN98" s="46"/>
      <c r="CO98" s="49" t="s">
        <v>600</v>
      </c>
      <c r="CP98" s="52" t="s">
        <v>600</v>
      </c>
      <c r="CR98" s="50" t="s">
        <v>1357</v>
      </c>
      <c r="CS98" s="51">
        <f>IFERROR(IF(RIGHT(CR98, 1) = "D", WORKDAY($B$3, INT(LEFT(CR98, LEN(CR98)-1))),
                     IF(RIGHT(CR98, 1) = "W",Business_Day($B$3 + 7 * INT(LEFT(CR98, LEN(CR98)-1)), "modified_following"),
                     IF(RIGHT(CR98, 1) = "M",Business_Day(EDATE($B$3,  INT(LEFT(CR98, LEN(CR98)-1))), "modified_following"),
                     IF(RIGHT(CR98, 1) = "Y",Business_Day(EDATE($B$3,  12 * INT(LEFT(CR98, LEN(CR98)-1))), "modified_following"),IF(RIGHT(CR98, 1) = "Q",Business_Day(EDATE($B$3,  3*INT(LEFT(CR98, LEN(CR98)-1))), "modified_following"),
                    Business_Day(EDATE($B$3,  12 * INT(LEFT(CR98, FIND("Y", CR98)-1)) + INT(RIGHT(CR98, LEN(CR98) - FIND("Y", CR98)))), "modified_following") ))))), "")</f>
        <v>58805</v>
      </c>
      <c r="CT98" s="50" t="s">
        <v>2987</v>
      </c>
      <c r="CU98" s="50" t="s">
        <v>2988</v>
      </c>
      <c r="CV98" s="46">
        <f>_xll.BDH(CT98,$B$4,$B$3,$B$3)</f>
        <v>1.3763000000000001</v>
      </c>
      <c r="CW98" s="46">
        <f>_xll.BDH(CU98,$B$4,$B$3,$B$3)</f>
        <v>0.54666999999999999</v>
      </c>
      <c r="CX98" s="52">
        <f>DF_ZC2(Date!$E$3,CS98,CW98,"Taux actuariels","actual/actual")</f>
        <v>1.3819849449507426E-2</v>
      </c>
    </row>
    <row r="99" spans="3:102" x14ac:dyDescent="0.25">
      <c r="C99" s="46"/>
      <c r="D99" s="46"/>
      <c r="E99" s="46"/>
      <c r="F99" s="47"/>
      <c r="G99" s="47"/>
      <c r="H99" s="47"/>
      <c r="I99" s="48"/>
      <c r="J99" s="48"/>
      <c r="K99" s="46"/>
      <c r="L99" s="49"/>
      <c r="N99" s="50" t="s">
        <v>1368</v>
      </c>
      <c r="O99" s="51">
        <f>IFERROR(IF(RIGHT(N99, 1) = "D", WORKDAY($B$3, INT(LEFT(N99, LEN(N99)-1))),
                     IF(RIGHT(N99, 1) = "W",Business_Day($B$3 + 7 * INT(LEFT(N99, LEN(N99)-1)), "modified_following"),
                     IF(RIGHT(N99, 1) = "M",Business_Day(EDATE($B$3,  INT(LEFT(N99, LEN(N99)-1))), "modified_following"),
                     IF(RIGHT(N99, 1) = "Y",Business_Day(EDATE($B$3,  12 * INT(LEFT(N99, LEN(N99)-1))), "modified_following"),IF(RIGHT(N99, 1) = "Q",Business_Day(EDATE($B$3,  3*INT(LEFT(N99, LEN(N99)-1))), "modified_following"),
                    Business_Day(EDATE($B$3,  12 * INT(LEFT(N99, FIND("Y", N99)-1)) + INT(RIGHT(N99, LEN(N99) - FIND("Y", N99)))), "modified_following") ))))), "")</f>
        <v>59170</v>
      </c>
      <c r="P99" s="50" t="s">
        <v>2989</v>
      </c>
      <c r="Q99" s="50" t="s">
        <v>2990</v>
      </c>
      <c r="R99" s="46">
        <f>_xll.BDH(P99,$B$4,$B$3,$B$3)</f>
        <v>1.1898299999999999</v>
      </c>
      <c r="S99" s="46">
        <f>_xll.BDH(Q99,$B$4,$B$3,$B$3)</f>
        <v>0.58706499999999995</v>
      </c>
      <c r="T99" s="52">
        <f>DF_ZC2(Date!$E$3,O99,S99,"Taux actuariels","actual/actual")</f>
        <v>1.1906320595257647E-2</v>
      </c>
      <c r="V99" s="46"/>
      <c r="W99" s="46"/>
      <c r="X99" s="46"/>
      <c r="Y99" s="47"/>
      <c r="Z99" s="47"/>
      <c r="AA99" s="47"/>
      <c r="AB99" s="48"/>
      <c r="AC99" s="48"/>
      <c r="AD99" s="46"/>
      <c r="AE99" s="49" t="s">
        <v>600</v>
      </c>
      <c r="AF99" s="47"/>
      <c r="AG99" s="52" t="s">
        <v>600</v>
      </c>
      <c r="AI99" s="50" t="s">
        <v>1368</v>
      </c>
      <c r="AJ99" s="51">
        <f>IFERROR(IF(RIGHT(AI99, 1) = "D", WORKDAY($B$3, INT(LEFT(AI99, LEN(AI99)-1))),
                     IF(RIGHT(AI99, 1) = "W",Business_Day($B$3 + 7 * INT(LEFT(AI99, LEN(AI99)-1)), "modified_following"),
                     IF(RIGHT(AI99, 1) = "M",Business_Day(EDATE($B$3,  INT(LEFT(AI99, LEN(AI99)-1))), "modified_following"),
                     IF(RIGHT(AI99, 1) = "Y",Business_Day(EDATE($B$3,  12 * INT(LEFT(AI99, LEN(AI99)-1))), "modified_following"),IF(RIGHT(AI99, 1) = "Q",Business_Day(EDATE($B$3,  3*INT(LEFT(AI99, LEN(AI99)-1))), "modified_following"),
                    Business_Day(EDATE($B$3,  12 * INT(LEFT(AI99, FIND("Y", AI99)-1)) + INT(RIGHT(AI99, LEN(AI99) - FIND("Y", AI99)))), "modified_following") ))))), "")</f>
        <v>59170</v>
      </c>
      <c r="AK99" s="50" t="s">
        <v>2991</v>
      </c>
      <c r="AL99" s="50" t="s">
        <v>2992</v>
      </c>
      <c r="AM99" s="46">
        <f>_xll.BDH(AK99,$B$4,$B$3,$B$3)</f>
        <v>1.2590699999999999</v>
      </c>
      <c r="AN99" s="46">
        <f>_xll.BDH(AL99,$B$4,$B$3,$B$3)</f>
        <v>0.56775299999999995</v>
      </c>
      <c r="AO99" s="52">
        <f>DF_ZC2(Date!$E$3,AJ99,AN99,"Taux actuariels","actual/actual")</f>
        <v>1.2658763499731274E-2</v>
      </c>
      <c r="AQ99" s="46"/>
      <c r="AR99" s="46"/>
      <c r="AS99" s="46"/>
      <c r="AT99" s="47"/>
      <c r="AU99" s="47"/>
      <c r="AV99" s="47"/>
      <c r="AW99" s="48"/>
      <c r="AX99" s="48"/>
      <c r="AY99" s="46"/>
      <c r="AZ99" s="49"/>
      <c r="BA99" s="49"/>
      <c r="BD99" s="50" t="s">
        <v>1368</v>
      </c>
      <c r="BE99" s="51">
        <f>IFERROR(IF(RIGHT(BD99, 1) = "D", WORKDAY($B$3, INT(LEFT(BD99, LEN(BD99)-1))),
                     IF(RIGHT(BD99, 1) = "W",Business_Day($B$3 + 7 * INT(LEFT(BD99, LEN(BD99)-1)), "modified_following"),
                     IF(RIGHT(BD99, 1) = "M",Business_Day(EDATE($B$3,  INT(LEFT(BD99, LEN(BD99)-1))), "modified_following"),
                     IF(RIGHT(BD99, 1) = "Y",Business_Day(EDATE($B$3,  12 * INT(LEFT(BD99, LEN(BD99)-1))), "modified_following"),IF(RIGHT(BD99, 1) = "Q",Business_Day(EDATE($B$3,  3*INT(LEFT(BD99, LEN(BD99)-1))), "modified_following"),
                    Business_Day(EDATE($B$3,  12 * INT(LEFT(BD99, FIND("Y", BD99)-1)) + INT(RIGHT(BD99, LEN(BD99) - FIND("Y", BD99)))), "modified_following") ))))), "")</f>
        <v>59170</v>
      </c>
      <c r="BF99" s="50" t="s">
        <v>2993</v>
      </c>
      <c r="BG99" s="50" t="s">
        <v>2994</v>
      </c>
      <c r="BH99" s="46">
        <f>_xll.BDH(BF99,$B$4,$B$3,$B$3)</f>
        <v>1.2747200000000001</v>
      </c>
      <c r="BI99" s="46">
        <f>_xll.BDH(BG99,$B$4,$B$3,$B$3)</f>
        <v>0.563778</v>
      </c>
      <c r="BJ99" s="52">
        <f>DF_ZC2(Date!$E$3,BE99,BI99,"Taux actuariels","actual/actual")</f>
        <v>1.28168836136755E-2</v>
      </c>
      <c r="BL99" s="46"/>
      <c r="BM99" s="46"/>
      <c r="BN99" s="46"/>
      <c r="BO99" s="47"/>
      <c r="BP99" s="47"/>
      <c r="BQ99" s="47"/>
      <c r="BR99" s="48"/>
      <c r="BS99" s="48"/>
      <c r="BT99" s="46"/>
      <c r="BU99" s="49"/>
      <c r="BV99" s="52">
        <f t="shared" si="12"/>
        <v>0</v>
      </c>
      <c r="BX99" s="50" t="s">
        <v>1368</v>
      </c>
      <c r="BY99" s="51">
        <f>IFERROR(IF(RIGHT(BX99, 1) = "D", WORKDAY($B$3, INT(LEFT(BX99, LEN(BX99)-1))),
                     IF(RIGHT(BX99, 1) = "W",Business_Day($B$3 + 7 * INT(LEFT(BX99, LEN(BX99)-1)), "modified_following"),
                     IF(RIGHT(BX99, 1) = "M",Business_Day(EDATE($B$3,  INT(LEFT(BX99, LEN(BX99)-1))), "modified_following"),
                     IF(RIGHT(BX99, 1) = "Y",Business_Day(EDATE($B$3,  12 * INT(LEFT(BX99, LEN(BX99)-1))), "modified_following"),IF(RIGHT(BX99, 1) = "Q",Business_Day(EDATE($B$3,  3*INT(LEFT(BX99, LEN(BX99)-1))), "modified_following"),
                    Business_Day(EDATE($B$3,  12 * INT(LEFT(BX99, FIND("Y", BX99)-1)) + INT(RIGHT(BX99, LEN(BX99) - FIND("Y", BX99)))), "modified_following") ))))), "")</f>
        <v>59170</v>
      </c>
      <c r="BZ99" s="50" t="s">
        <v>2995</v>
      </c>
      <c r="CA99" s="50" t="s">
        <v>2996</v>
      </c>
      <c r="CB99" s="46">
        <f>_xll.BDH(BZ99,$B$4,$B$3,$B$3)</f>
        <v>1.29101</v>
      </c>
      <c r="CC99" s="46">
        <f>_xll.BDH(CA99,$B$4,$B$3,$B$3)</f>
        <v>0.56019200000000002</v>
      </c>
      <c r="CD99" s="52">
        <f>DF_ZC2(Date!$E$3,BY99,CC99,"Taux actuariels","actual/actual")</f>
        <v>1.2960510713043494E-2</v>
      </c>
      <c r="CF99" s="46"/>
      <c r="CG99" s="46"/>
      <c r="CH99" s="46"/>
      <c r="CI99" s="47"/>
      <c r="CJ99" s="47"/>
      <c r="CK99" s="47"/>
      <c r="CL99" s="48"/>
      <c r="CM99" s="48"/>
      <c r="CN99" s="46"/>
      <c r="CO99" s="49" t="s">
        <v>600</v>
      </c>
      <c r="CP99" s="52" t="s">
        <v>600</v>
      </c>
      <c r="CR99" s="50" t="s">
        <v>1368</v>
      </c>
      <c r="CS99" s="51">
        <f>IFERROR(IF(RIGHT(CR99, 1) = "D", WORKDAY($B$3, INT(LEFT(CR99, LEN(CR99)-1))),
                     IF(RIGHT(CR99, 1) = "W",Business_Day($B$3 + 7 * INT(LEFT(CR99, LEN(CR99)-1)), "modified_following"),
                     IF(RIGHT(CR99, 1) = "M",Business_Day(EDATE($B$3,  INT(LEFT(CR99, LEN(CR99)-1))), "modified_following"),
                     IF(RIGHT(CR99, 1) = "Y",Business_Day(EDATE($B$3,  12 * INT(LEFT(CR99, LEN(CR99)-1))), "modified_following"),IF(RIGHT(CR99, 1) = "Q",Business_Day(EDATE($B$3,  3*INT(LEFT(CR99, LEN(CR99)-1))), "modified_following"),
                    Business_Day(EDATE($B$3,  12 * INT(LEFT(CR99, FIND("Y", CR99)-1)) + INT(RIGHT(CR99, LEN(CR99) - FIND("Y", CR99)))), "modified_following") ))))), "")</f>
        <v>59170</v>
      </c>
      <c r="CT99" s="50" t="s">
        <v>2997</v>
      </c>
      <c r="CU99" s="50" t="s">
        <v>2998</v>
      </c>
      <c r="CV99" s="46">
        <f>_xll.BDH(CT99,$B$4,$B$3,$B$3)</f>
        <v>1.36853</v>
      </c>
      <c r="CW99" s="46">
        <f>_xll.BDH(CU99,$B$4,$B$3,$B$3)</f>
        <v>0.541099</v>
      </c>
      <c r="CX99" s="52">
        <f>DF_ZC2(Date!$E$3,CS99,CW99,"Taux actuariels","actual/actual")</f>
        <v>1.3741406513942067E-2</v>
      </c>
    </row>
    <row r="100" spans="3:102" x14ac:dyDescent="0.25">
      <c r="C100" s="46"/>
      <c r="D100" s="46"/>
      <c r="E100" s="46"/>
      <c r="F100" s="47"/>
      <c r="G100" s="47"/>
      <c r="H100" s="47"/>
      <c r="I100" s="48"/>
      <c r="J100" s="48"/>
      <c r="K100" s="46"/>
      <c r="L100" s="49"/>
      <c r="N100" s="50" t="s">
        <v>1379</v>
      </c>
      <c r="O100" s="51">
        <f>IFERROR(IF(RIGHT(N100, 1) = "D", WORKDAY($B$3, INT(LEFT(N100, LEN(N100)-1))),
                     IF(RIGHT(N100, 1) = "W",Business_Day($B$3 + 7 * INT(LEFT(N100, LEN(N100)-1)), "modified_following"),
                     IF(RIGHT(N100, 1) = "M",Business_Day(EDATE($B$3,  INT(LEFT(N100, LEN(N100)-1))), "modified_following"),
                     IF(RIGHT(N100, 1) = "Y",Business_Day(EDATE($B$3,  12 * INT(LEFT(N100, LEN(N100)-1))), "modified_following"),IF(RIGHT(N100, 1) = "Q",Business_Day(EDATE($B$3,  3*INT(LEFT(N100, LEN(N100)-1))), "modified_following"),
                    Business_Day(EDATE($B$3,  12 * INT(LEFT(N100, FIND("Y", N100)-1)) + INT(RIGHT(N100, LEN(N100) - FIND("Y", N100)))), "modified_following") ))))), "")</f>
        <v>59534</v>
      </c>
      <c r="P100" s="50" t="s">
        <v>2999</v>
      </c>
      <c r="Q100" s="50" t="s">
        <v>3000</v>
      </c>
      <c r="R100" s="46">
        <f>_xll.BDH(P100,$B$4,$B$3,$B$3)</f>
        <v>1.1836800000000001</v>
      </c>
      <c r="S100" s="46">
        <f>_xll.BDH(Q100,$B$4,$B$3,$B$3)</f>
        <v>0.58180699999999996</v>
      </c>
      <c r="T100" s="52">
        <f>DF_ZC2(Date!$E$3,O100,S100,"Taux actuariels","actual/actual")</f>
        <v>1.1844574853825618E-2</v>
      </c>
      <c r="V100" s="46"/>
      <c r="W100" s="46"/>
      <c r="X100" s="46"/>
      <c r="Y100" s="47"/>
      <c r="Z100" s="47"/>
      <c r="AA100" s="47"/>
      <c r="AB100" s="48"/>
      <c r="AC100" s="48"/>
      <c r="AD100" s="46"/>
      <c r="AE100" s="49" t="s">
        <v>600</v>
      </c>
      <c r="AF100" s="47"/>
      <c r="AG100" s="52" t="s">
        <v>600</v>
      </c>
      <c r="AI100" s="50" t="s">
        <v>1379</v>
      </c>
      <c r="AJ100" s="51">
        <f>IFERROR(IF(RIGHT(AI100, 1) = "D", WORKDAY($B$3, INT(LEFT(AI100, LEN(AI100)-1))),
                     IF(RIGHT(AI100, 1) = "W",Business_Day($B$3 + 7 * INT(LEFT(AI100, LEN(AI100)-1)), "modified_following"),
                     IF(RIGHT(AI100, 1) = "M",Business_Day(EDATE($B$3,  INT(LEFT(AI100, LEN(AI100)-1))), "modified_following"),
                     IF(RIGHT(AI100, 1) = "Y",Business_Day(EDATE($B$3,  12 * INT(LEFT(AI100, LEN(AI100)-1))), "modified_following"),IF(RIGHT(AI100, 1) = "Q",Business_Day(EDATE($B$3,  3*INT(LEFT(AI100, LEN(AI100)-1))), "modified_following"),
                    Business_Day(EDATE($B$3,  12 * INT(LEFT(AI100, FIND("Y", AI100)-1)) + INT(RIGHT(AI100, LEN(AI100) - FIND("Y", AI100)))), "modified_following") ))))), "")</f>
        <v>59534</v>
      </c>
      <c r="AK100" s="50" t="s">
        <v>3001</v>
      </c>
      <c r="AL100" s="50" t="s">
        <v>3002</v>
      </c>
      <c r="AM100" s="46">
        <f>_xll.BDH(AK100,$B$4,$B$3,$B$3)</f>
        <v>1.25251</v>
      </c>
      <c r="AN100" s="46">
        <f>_xll.BDH(AL100,$B$4,$B$3,$B$3)</f>
        <v>0.56237000000000004</v>
      </c>
      <c r="AO100" s="52">
        <f>DF_ZC2(Date!$E$3,AJ100,AN100,"Taux actuariels","actual/actual")</f>
        <v>1.2592314146065098E-2</v>
      </c>
      <c r="AQ100" s="46"/>
      <c r="AR100" s="46"/>
      <c r="AS100" s="46"/>
      <c r="AT100" s="47"/>
      <c r="AU100" s="47"/>
      <c r="AV100" s="47"/>
      <c r="AW100" s="48"/>
      <c r="AX100" s="48"/>
      <c r="AY100" s="46"/>
      <c r="AZ100" s="49"/>
      <c r="BA100" s="49"/>
      <c r="BD100" s="50" t="s">
        <v>1379</v>
      </c>
      <c r="BE100" s="51">
        <f>IFERROR(IF(RIGHT(BD100, 1) = "D", WORKDAY($B$3, INT(LEFT(BD100, LEN(BD100)-1))),
                     IF(RIGHT(BD100, 1) = "W",Business_Day($B$3 + 7 * INT(LEFT(BD100, LEN(BD100)-1)), "modified_following"),
                     IF(RIGHT(BD100, 1) = "M",Business_Day(EDATE($B$3,  INT(LEFT(BD100, LEN(BD100)-1))), "modified_following"),
                     IF(RIGHT(BD100, 1) = "Y",Business_Day(EDATE($B$3,  12 * INT(LEFT(BD100, LEN(BD100)-1))), "modified_following"),IF(RIGHT(BD100, 1) = "Q",Business_Day(EDATE($B$3,  3*INT(LEFT(BD100, LEN(BD100)-1))), "modified_following"),
                    Business_Day(EDATE($B$3,  12 * INT(LEFT(BD100, FIND("Y", BD100)-1)) + INT(RIGHT(BD100, LEN(BD100) - FIND("Y", BD100)))), "modified_following") ))))), "")</f>
        <v>59534</v>
      </c>
      <c r="BF100" s="50" t="s">
        <v>3003</v>
      </c>
      <c r="BG100" s="50" t="s">
        <v>3004</v>
      </c>
      <c r="BH100" s="46">
        <f>_xll.BDH(BF100,$B$4,$B$3,$B$3)</f>
        <v>1.2680100000000001</v>
      </c>
      <c r="BI100" s="46">
        <f>_xll.BDH(BG100,$B$4,$B$3,$B$3)</f>
        <v>0.55838399999999999</v>
      </c>
      <c r="BJ100" s="52">
        <f>DF_ZC2(Date!$E$3,BE100,BI100,"Taux actuariels","actual/actual")</f>
        <v>1.2748915389986681E-2</v>
      </c>
      <c r="BL100" s="46"/>
      <c r="BM100" s="46"/>
      <c r="BN100" s="46"/>
      <c r="BO100" s="47"/>
      <c r="BP100" s="47"/>
      <c r="BQ100" s="47"/>
      <c r="BR100" s="48"/>
      <c r="BS100" s="48"/>
      <c r="BT100" s="46"/>
      <c r="BU100" s="49"/>
      <c r="BV100" s="52">
        <f t="shared" si="12"/>
        <v>0</v>
      </c>
      <c r="BX100" s="50" t="s">
        <v>1379</v>
      </c>
      <c r="BY100" s="51">
        <f>IFERROR(IF(RIGHT(BX100, 1) = "D", WORKDAY($B$3, INT(LEFT(BX100, LEN(BX100)-1))),
                     IF(RIGHT(BX100, 1) = "W",Business_Day($B$3 + 7 * INT(LEFT(BX100, LEN(BX100)-1)), "modified_following"),
                     IF(RIGHT(BX100, 1) = "M",Business_Day(EDATE($B$3,  INT(LEFT(BX100, LEN(BX100)-1))), "modified_following"),
                     IF(RIGHT(BX100, 1) = "Y",Business_Day(EDATE($B$3,  12 * INT(LEFT(BX100, LEN(BX100)-1))), "modified_following"),IF(RIGHT(BX100, 1) = "Q",Business_Day(EDATE($B$3,  3*INT(LEFT(BX100, LEN(BX100)-1))), "modified_following"),
                    Business_Day(EDATE($B$3,  12 * INT(LEFT(BX100, FIND("Y", BX100)-1)) + INT(RIGHT(BX100, LEN(BX100) - FIND("Y", BX100)))), "modified_following") ))))), "")</f>
        <v>59534</v>
      </c>
      <c r="BZ100" s="50" t="s">
        <v>3005</v>
      </c>
      <c r="CA100" s="50" t="s">
        <v>3006</v>
      </c>
      <c r="CB100" s="46">
        <f>_xll.BDH(BZ100,$B$4,$B$3,$B$3)</f>
        <v>1.28342</v>
      </c>
      <c r="CC100" s="46">
        <f>_xll.BDH(CA100,$B$4,$B$3,$B$3)</f>
        <v>0.55497200000000002</v>
      </c>
      <c r="CD100" s="52">
        <f>DF_ZC2(Date!$E$3,BY100,CC100,"Taux actuariels","actual/actual")</f>
        <v>1.2883875437653014E-2</v>
      </c>
      <c r="CF100" s="46"/>
      <c r="CG100" s="46"/>
      <c r="CH100" s="46"/>
      <c r="CI100" s="47"/>
      <c r="CJ100" s="47"/>
      <c r="CK100" s="47"/>
      <c r="CL100" s="48"/>
      <c r="CM100" s="48"/>
      <c r="CN100" s="46"/>
      <c r="CO100" s="49" t="s">
        <v>600</v>
      </c>
      <c r="CP100" s="52"/>
      <c r="CR100" s="50" t="s">
        <v>1379</v>
      </c>
      <c r="CS100" s="51">
        <f>IFERROR(IF(RIGHT(CR100, 1) = "D", WORKDAY($B$3, INT(LEFT(CR100, LEN(CR100)-1))),
                     IF(RIGHT(CR100, 1) = "W",Business_Day($B$3 + 7 * INT(LEFT(CR100, LEN(CR100)-1)), "modified_following"),
                     IF(RIGHT(CR100, 1) = "M",Business_Day(EDATE($B$3,  INT(LEFT(CR100, LEN(CR100)-1))), "modified_following"),
                     IF(RIGHT(CR100, 1) = "Y",Business_Day(EDATE($B$3,  12 * INT(LEFT(CR100, LEN(CR100)-1))), "modified_following"),IF(RIGHT(CR100, 1) = "Q",Business_Day(EDATE($B$3,  3*INT(LEFT(CR100, LEN(CR100)-1))), "modified_following"),
                    Business_Day(EDATE($B$3,  12 * INT(LEFT(CR100, FIND("Y", CR100)-1)) + INT(RIGHT(CR100, LEN(CR100) - FIND("Y", CR100)))), "modified_following") ))))), "")</f>
        <v>59534</v>
      </c>
      <c r="CT100" s="50" t="s">
        <v>3007</v>
      </c>
      <c r="CU100" s="50" t="s">
        <v>3008</v>
      </c>
      <c r="CV100" s="46">
        <f>_xll.BDH(CT100,$B$4,$B$3,$B$3)</f>
        <v>1.3609</v>
      </c>
      <c r="CW100" s="46">
        <f>_xll.BDH(CU100,$B$4,$B$3,$B$3)</f>
        <v>0.53565499999999999</v>
      </c>
      <c r="CX100" s="52">
        <f>DF_ZC2(Date!$E$3,CS100,CW100,"Taux actuariels","actual/actual")</f>
        <v>1.3664305416432931E-2</v>
      </c>
    </row>
    <row r="101" spans="3:102" x14ac:dyDescent="0.25">
      <c r="C101" s="46"/>
      <c r="D101" s="46"/>
      <c r="E101" s="46"/>
      <c r="F101" s="47"/>
      <c r="G101" s="47"/>
      <c r="H101" s="47"/>
      <c r="I101" s="48"/>
      <c r="J101" s="48"/>
      <c r="K101" s="46"/>
      <c r="L101" s="49"/>
      <c r="N101" s="50" t="s">
        <v>1390</v>
      </c>
      <c r="O101" s="51">
        <f>IFERROR(IF(RIGHT(N101, 1) = "D", WORKDAY($B$3, INT(LEFT(N101, LEN(N101)-1))),
                     IF(RIGHT(N101, 1) = "W",Business_Day($B$3 + 7 * INT(LEFT(N101, LEN(N101)-1)), "modified_following"),
                     IF(RIGHT(N101, 1) = "M",Business_Day(EDATE($B$3,  INT(LEFT(N101, LEN(N101)-1))), "modified_following"),
                     IF(RIGHT(N101, 1) = "Y",Business_Day(EDATE($B$3,  12 * INT(LEFT(N101, LEN(N101)-1))), "modified_following"),IF(RIGHT(N101, 1) = "Q",Business_Day(EDATE($B$3,  3*INT(LEFT(N101, LEN(N101)-1))), "modified_following"),
                    Business_Day(EDATE($B$3,  12 * INT(LEFT(N101, FIND("Y", N101)-1)) + INT(RIGHT(N101, LEN(N101) - FIND("Y", N101)))), "modified_following") ))))), "")</f>
        <v>59901</v>
      </c>
      <c r="P101" s="50" t="s">
        <v>3009</v>
      </c>
      <c r="Q101" s="50" t="s">
        <v>3010</v>
      </c>
      <c r="R101" s="46">
        <f>_xll.BDH(P101,$B$4,$B$3,$B$3)</f>
        <v>1.1775500000000001</v>
      </c>
      <c r="S101" s="46">
        <f>_xll.BDH(Q101,$B$4,$B$3,$B$3)</f>
        <v>0.57660400000000001</v>
      </c>
      <c r="T101" s="52">
        <f>DF_ZC2(Date!$E$3,O101,S101,"Taux actuariels","actual/actual")</f>
        <v>1.178308506465231E-2</v>
      </c>
      <c r="V101" s="46"/>
      <c r="W101" s="46"/>
      <c r="X101" s="46"/>
      <c r="Y101" s="47"/>
      <c r="Z101" s="47"/>
      <c r="AA101" s="47"/>
      <c r="AB101" s="48"/>
      <c r="AC101" s="48"/>
      <c r="AD101" s="46"/>
      <c r="AE101" s="49" t="s">
        <v>600</v>
      </c>
      <c r="AF101" s="47"/>
      <c r="AG101" s="52" t="s">
        <v>600</v>
      </c>
      <c r="AI101" s="50" t="s">
        <v>1390</v>
      </c>
      <c r="AJ101" s="51">
        <f>IFERROR(IF(RIGHT(AI101, 1) = "D", WORKDAY($B$3, INT(LEFT(AI101, LEN(AI101)-1))),
                     IF(RIGHT(AI101, 1) = "W",Business_Day($B$3 + 7 * INT(LEFT(AI101, LEN(AI101)-1)), "modified_following"),
                     IF(RIGHT(AI101, 1) = "M",Business_Day(EDATE($B$3,  INT(LEFT(AI101, LEN(AI101)-1))), "modified_following"),
                     IF(RIGHT(AI101, 1) = "Y",Business_Day(EDATE($B$3,  12 * INT(LEFT(AI101, LEN(AI101)-1))), "modified_following"),IF(RIGHT(AI101, 1) = "Q",Business_Day(EDATE($B$3,  3*INT(LEFT(AI101, LEN(AI101)-1))), "modified_following"),
                    Business_Day(EDATE($B$3,  12 * INT(LEFT(AI101, FIND("Y", AI101)-1)) + INT(RIGHT(AI101, LEN(AI101) - FIND("Y", AI101)))), "modified_following") ))))), "")</f>
        <v>59901</v>
      </c>
      <c r="AK101" s="50" t="s">
        <v>3011</v>
      </c>
      <c r="AL101" s="50" t="s">
        <v>3012</v>
      </c>
      <c r="AM101" s="46">
        <f>_xll.BDH(AK101,$B$4,$B$3,$B$3)</f>
        <v>1.2459800000000001</v>
      </c>
      <c r="AN101" s="46">
        <f>_xll.BDH(AL101,$B$4,$B$3,$B$3)</f>
        <v>0.55704399999999998</v>
      </c>
      <c r="AO101" s="52">
        <f>DF_ZC2(Date!$E$3,AJ101,AN101,"Taux actuariels","actual/actual")</f>
        <v>1.2526254005557291E-2</v>
      </c>
      <c r="AQ101" s="46"/>
      <c r="AR101" s="46"/>
      <c r="AS101" s="46"/>
      <c r="AT101" s="47"/>
      <c r="AU101" s="47"/>
      <c r="AV101" s="47"/>
      <c r="AW101" s="48"/>
      <c r="AX101" s="48"/>
      <c r="AY101" s="46"/>
      <c r="AZ101" s="49"/>
      <c r="BA101" s="49"/>
      <c r="BD101" s="50" t="s">
        <v>1390</v>
      </c>
      <c r="BE101" s="51">
        <f>IFERROR(IF(RIGHT(BD101, 1) = "D", WORKDAY($B$3, INT(LEFT(BD101, LEN(BD101)-1))),
                     IF(RIGHT(BD101, 1) = "W",Business_Day($B$3 + 7 * INT(LEFT(BD101, LEN(BD101)-1)), "modified_following"),
                     IF(RIGHT(BD101, 1) = "M",Business_Day(EDATE($B$3,  INT(LEFT(BD101, LEN(BD101)-1))), "modified_following"),
                     IF(RIGHT(BD101, 1) = "Y",Business_Day(EDATE($B$3,  12 * INT(LEFT(BD101, LEN(BD101)-1))), "modified_following"),IF(RIGHT(BD101, 1) = "Q",Business_Day(EDATE($B$3,  3*INT(LEFT(BD101, LEN(BD101)-1))), "modified_following"),
                    Business_Day(EDATE($B$3,  12 * INT(LEFT(BD101, FIND("Y", BD101)-1)) + INT(RIGHT(BD101, LEN(BD101) - FIND("Y", BD101)))), "modified_following") ))))), "")</f>
        <v>59901</v>
      </c>
      <c r="BF101" s="50" t="s">
        <v>3013</v>
      </c>
      <c r="BG101" s="50" t="s">
        <v>3014</v>
      </c>
      <c r="BH101" s="46">
        <f>_xll.BDH(BF101,$B$4,$B$3,$B$3)</f>
        <v>1.2613400000000001</v>
      </c>
      <c r="BI101" s="46">
        <f>_xll.BDH(BG101,$B$4,$B$3,$B$3)</f>
        <v>0.55304799999999998</v>
      </c>
      <c r="BJ101" s="52">
        <f>DF_ZC2(Date!$E$3,BE101,BI101,"Taux actuariels","actual/actual")</f>
        <v>1.2681355112502901E-2</v>
      </c>
      <c r="BL101" s="46"/>
      <c r="BM101" s="46"/>
      <c r="BN101" s="46"/>
      <c r="BO101" s="47"/>
      <c r="BP101" s="47"/>
      <c r="BQ101" s="47"/>
      <c r="BR101" s="48"/>
      <c r="BS101" s="48"/>
      <c r="BT101" s="46"/>
      <c r="BU101" s="49"/>
      <c r="BV101" s="52">
        <f t="shared" si="12"/>
        <v>0</v>
      </c>
      <c r="BX101" s="50" t="s">
        <v>1390</v>
      </c>
      <c r="BY101" s="51">
        <f>IFERROR(IF(RIGHT(BX101, 1) = "D", WORKDAY($B$3, INT(LEFT(BX101, LEN(BX101)-1))),
                     IF(RIGHT(BX101, 1) = "W",Business_Day($B$3 + 7 * INT(LEFT(BX101, LEN(BX101)-1)), "modified_following"),
                     IF(RIGHT(BX101, 1) = "M",Business_Day(EDATE($B$3,  INT(LEFT(BX101, LEN(BX101)-1))), "modified_following"),
                     IF(RIGHT(BX101, 1) = "Y",Business_Day(EDATE($B$3,  12 * INT(LEFT(BX101, LEN(BX101)-1))), "modified_following"),IF(RIGHT(BX101, 1) = "Q",Business_Day(EDATE($B$3,  3*INT(LEFT(BX101, LEN(BX101)-1))), "modified_following"),
                    Business_Day(EDATE($B$3,  12 * INT(LEFT(BX101, FIND("Y", BX101)-1)) + INT(RIGHT(BX101, LEN(BX101) - FIND("Y", BX101)))), "modified_following") ))))), "")</f>
        <v>59901</v>
      </c>
      <c r="BZ101" s="50" t="s">
        <v>3015</v>
      </c>
      <c r="CA101" s="50" t="s">
        <v>3016</v>
      </c>
      <c r="CB101" s="46">
        <f>_xll.BDH(BZ101,$B$4,$B$3,$B$3)</f>
        <v>1.2758700000000001</v>
      </c>
      <c r="CC101" s="46">
        <f>_xll.BDH(CA101,$B$4,$B$3,$B$3)</f>
        <v>0.54981500000000005</v>
      </c>
      <c r="CD101" s="52">
        <f>DF_ZC2(Date!$E$3,BY101,CC101,"Taux actuariels","actual/actual")</f>
        <v>1.2807680966597346E-2</v>
      </c>
      <c r="CF101" s="46"/>
      <c r="CG101" s="46"/>
      <c r="CH101" s="46"/>
      <c r="CI101" s="47"/>
      <c r="CJ101" s="47"/>
      <c r="CK101" s="47"/>
      <c r="CL101" s="48"/>
      <c r="CM101" s="48"/>
      <c r="CN101" s="46"/>
      <c r="CO101" s="49" t="s">
        <v>600</v>
      </c>
      <c r="CP101" s="52"/>
      <c r="CR101" s="50" t="s">
        <v>1390</v>
      </c>
      <c r="CS101" s="51">
        <f>IFERROR(IF(RIGHT(CR101, 1) = "D", WORKDAY($B$3, INT(LEFT(CR101, LEN(CR101)-1))),
                     IF(RIGHT(CR101, 1) = "W",Business_Day($B$3 + 7 * INT(LEFT(CR101, LEN(CR101)-1)), "modified_following"),
                     IF(RIGHT(CR101, 1) = "M",Business_Day(EDATE($B$3,  INT(LEFT(CR101, LEN(CR101)-1))), "modified_following"),
                     IF(RIGHT(CR101, 1) = "Y",Business_Day(EDATE($B$3,  12 * INT(LEFT(CR101, LEN(CR101)-1))), "modified_following"),IF(RIGHT(CR101, 1) = "Q",Business_Day(EDATE($B$3,  3*INT(LEFT(CR101, LEN(CR101)-1))), "modified_following"),
                    Business_Day(EDATE($B$3,  12 * INT(LEFT(CR101, FIND("Y", CR101)-1)) + INT(RIGHT(CR101, LEN(CR101) - FIND("Y", CR101)))), "modified_following") ))))), "")</f>
        <v>59901</v>
      </c>
      <c r="CT101" s="50" t="s">
        <v>3017</v>
      </c>
      <c r="CU101" s="50" t="s">
        <v>3018</v>
      </c>
      <c r="CV101" s="46">
        <f>_xll.BDH(CT101,$B$4,$B$3,$B$3)</f>
        <v>1.35331</v>
      </c>
      <c r="CW101" s="46">
        <f>_xll.BDH(CU101,$B$4,$B$3,$B$3)</f>
        <v>0.53027599999999997</v>
      </c>
      <c r="CX101" s="52">
        <f>DF_ZC2(Date!$E$3,CS101,CW101,"Taux actuariels","actual/actual")</f>
        <v>1.3587673583845827E-2</v>
      </c>
    </row>
    <row r="102" spans="3:102" x14ac:dyDescent="0.25">
      <c r="C102" s="46"/>
      <c r="D102" s="46"/>
      <c r="E102" s="46"/>
      <c r="F102" s="47"/>
      <c r="G102" s="47"/>
      <c r="H102" s="47"/>
      <c r="I102" s="48"/>
      <c r="J102" s="48"/>
      <c r="K102" s="46"/>
      <c r="L102" s="49"/>
      <c r="N102" s="50" t="s">
        <v>1401</v>
      </c>
      <c r="O102" s="51">
        <f>IFERROR(IF(RIGHT(N102, 1) = "D", WORKDAY($B$3, INT(LEFT(N102, LEN(N102)-1))),
                     IF(RIGHT(N102, 1) = "W",Business_Day($B$3 + 7 * INT(LEFT(N102, LEN(N102)-1)), "modified_following"),
                     IF(RIGHT(N102, 1) = "M",Business_Day(EDATE($B$3,  INT(LEFT(N102, LEN(N102)-1))), "modified_following"),
                     IF(RIGHT(N102, 1) = "Y",Business_Day(EDATE($B$3,  12 * INT(LEFT(N102, LEN(N102)-1))), "modified_following"),IF(RIGHT(N102, 1) = "Q",Business_Day(EDATE($B$3,  3*INT(LEFT(N102, LEN(N102)-1))), "modified_following"),
                    Business_Day(EDATE($B$3,  12 * INT(LEFT(N102, FIND("Y", N102)-1)) + INT(RIGHT(N102, LEN(N102) - FIND("Y", N102)))), "modified_following") ))))), "")</f>
        <v>60266</v>
      </c>
      <c r="P102" s="50" t="s">
        <v>3019</v>
      </c>
      <c r="Q102" s="50" t="s">
        <v>3020</v>
      </c>
      <c r="R102" s="46">
        <f>_xll.BDH(P102,$B$4,$B$3,$B$3)</f>
        <v>1.17154</v>
      </c>
      <c r="S102" s="46">
        <f>_xll.BDH(Q102,$B$4,$B$3,$B$3)</f>
        <v>0.57152199999999997</v>
      </c>
      <c r="T102" s="52">
        <f>DF_ZC2(Date!$E$3,O102,S102,"Taux actuariels","actual/actual")</f>
        <v>1.1723443431947089E-2</v>
      </c>
      <c r="V102" s="46"/>
      <c r="W102" s="46"/>
      <c r="X102" s="46"/>
      <c r="Y102" s="47"/>
      <c r="Z102" s="47"/>
      <c r="AA102" s="47"/>
      <c r="AB102" s="48"/>
      <c r="AC102" s="48"/>
      <c r="AD102" s="46"/>
      <c r="AE102" s="49" t="s">
        <v>600</v>
      </c>
      <c r="AF102" s="47"/>
      <c r="AG102" s="52"/>
      <c r="AI102" s="50" t="s">
        <v>1401</v>
      </c>
      <c r="AJ102" s="51">
        <f>IFERROR(IF(RIGHT(AI102, 1) = "D", WORKDAY($B$3, INT(LEFT(AI102, LEN(AI102)-1))),
                     IF(RIGHT(AI102, 1) = "W",Business_Day($B$3 + 7 * INT(LEFT(AI102, LEN(AI102)-1)), "modified_following"),
                     IF(RIGHT(AI102, 1) = "M",Business_Day(EDATE($B$3,  INT(LEFT(AI102, LEN(AI102)-1))), "modified_following"),
                     IF(RIGHT(AI102, 1) = "Y",Business_Day(EDATE($B$3,  12 * INT(LEFT(AI102, LEN(AI102)-1))), "modified_following"),IF(RIGHT(AI102, 1) = "Q",Business_Day(EDATE($B$3,  3*INT(LEFT(AI102, LEN(AI102)-1))), "modified_following"),
                    Business_Day(EDATE($B$3,  12 * INT(LEFT(AI102, FIND("Y", AI102)-1)) + INT(RIGHT(AI102, LEN(AI102) - FIND("Y", AI102)))), "modified_following") ))))), "")</f>
        <v>60266</v>
      </c>
      <c r="AK102" s="50" t="s">
        <v>3021</v>
      </c>
      <c r="AL102" s="50" t="s">
        <v>3022</v>
      </c>
      <c r="AM102" s="46">
        <f>_xll.BDH(AK102,$B$4,$B$3,$B$3)</f>
        <v>1.2395799999999999</v>
      </c>
      <c r="AN102" s="46">
        <f>_xll.BDH(AL102,$B$4,$B$3,$B$3)</f>
        <v>0.55184699999999998</v>
      </c>
      <c r="AO102" s="52">
        <f>DF_ZC2(Date!$E$3,AJ102,AN102,"Taux actuariels","actual/actual")</f>
        <v>1.2462105473129537E-2</v>
      </c>
      <c r="AQ102" s="46"/>
      <c r="AR102" s="46"/>
      <c r="AS102" s="46"/>
      <c r="AT102" s="47"/>
      <c r="AU102" s="47"/>
      <c r="AV102" s="47"/>
      <c r="AW102" s="48"/>
      <c r="AX102" s="48"/>
      <c r="AY102" s="46"/>
      <c r="AZ102" s="49"/>
      <c r="BA102" s="49"/>
      <c r="BD102" s="50" t="s">
        <v>1401</v>
      </c>
      <c r="BE102" s="51">
        <f>IFERROR(IF(RIGHT(BD102, 1) = "D", WORKDAY($B$3, INT(LEFT(BD102, LEN(BD102)-1))),
                     IF(RIGHT(BD102, 1) = "W",Business_Day($B$3 + 7 * INT(LEFT(BD102, LEN(BD102)-1)), "modified_following"),
                     IF(RIGHT(BD102, 1) = "M",Business_Day(EDATE($B$3,  INT(LEFT(BD102, LEN(BD102)-1))), "modified_following"),
                     IF(RIGHT(BD102, 1) = "Y",Business_Day(EDATE($B$3,  12 * INT(LEFT(BD102, LEN(BD102)-1))), "modified_following"),IF(RIGHT(BD102, 1) = "Q",Business_Day(EDATE($B$3,  3*INT(LEFT(BD102, LEN(BD102)-1))), "modified_following"),
                    Business_Day(EDATE($B$3,  12 * INT(LEFT(BD102, FIND("Y", BD102)-1)) + INT(RIGHT(BD102, LEN(BD102) - FIND("Y", BD102)))), "modified_following") ))))), "")</f>
        <v>60266</v>
      </c>
      <c r="BF102" s="50" t="s">
        <v>3023</v>
      </c>
      <c r="BG102" s="50" t="s">
        <v>3024</v>
      </c>
      <c r="BH102" s="46">
        <f>_xll.BDH(BF102,$B$4,$B$3,$B$3)</f>
        <v>1.2547900000000001</v>
      </c>
      <c r="BI102" s="46">
        <f>_xll.BDH(BG102,$B$4,$B$3,$B$3)</f>
        <v>0.54784200000000005</v>
      </c>
      <c r="BJ102" s="52">
        <f>DF_ZC2(Date!$E$3,BE102,BI102,"Taux actuariels","actual/actual")</f>
        <v>1.2615756351535445E-2</v>
      </c>
      <c r="BL102" s="46"/>
      <c r="BM102" s="46"/>
      <c r="BN102" s="46"/>
      <c r="BO102" s="47"/>
      <c r="BP102" s="47"/>
      <c r="BQ102" s="47"/>
      <c r="BR102" s="48"/>
      <c r="BS102" s="48"/>
      <c r="BT102" s="46"/>
      <c r="BU102" s="49"/>
      <c r="BV102" s="52">
        <f t="shared" si="12"/>
        <v>0</v>
      </c>
      <c r="BX102" s="50" t="s">
        <v>1401</v>
      </c>
      <c r="BY102" s="51">
        <f>IFERROR(IF(RIGHT(BX102, 1) = "D", WORKDAY($B$3, INT(LEFT(BX102, LEN(BX102)-1))),
                     IF(RIGHT(BX102, 1) = "W",Business_Day($B$3 + 7 * INT(LEFT(BX102, LEN(BX102)-1)), "modified_following"),
                     IF(RIGHT(BX102, 1) = "M",Business_Day(EDATE($B$3,  INT(LEFT(BX102, LEN(BX102)-1))), "modified_following"),
                     IF(RIGHT(BX102, 1) = "Y",Business_Day(EDATE($B$3,  12 * INT(LEFT(BX102, LEN(BX102)-1))), "modified_following"),IF(RIGHT(BX102, 1) = "Q",Business_Day(EDATE($B$3,  3*INT(LEFT(BX102, LEN(BX102)-1))), "modified_following"),
                    Business_Day(EDATE($B$3,  12 * INT(LEFT(BX102, FIND("Y", BX102)-1)) + INT(RIGHT(BX102, LEN(BX102) - FIND("Y", BX102)))), "modified_following") ))))), "")</f>
        <v>60266</v>
      </c>
      <c r="BZ102" s="50" t="s">
        <v>3025</v>
      </c>
      <c r="CA102" s="50" t="s">
        <v>3026</v>
      </c>
      <c r="CB102" s="46">
        <f>_xll.BDH(BZ102,$B$4,$B$3,$B$3)</f>
        <v>1.26847</v>
      </c>
      <c r="CC102" s="46">
        <f>_xll.BDH(CA102,$B$4,$B$3,$B$3)</f>
        <v>0.54478800000000005</v>
      </c>
      <c r="CD102" s="52">
        <f>DF_ZC2(Date!$E$3,BY102,CC102,"Taux actuariels","actual/actual")</f>
        <v>1.273369489822862E-2</v>
      </c>
      <c r="CF102" s="46"/>
      <c r="CG102" s="46"/>
      <c r="CH102" s="46"/>
      <c r="CI102" s="47"/>
      <c r="CJ102" s="47"/>
      <c r="CK102" s="47"/>
      <c r="CL102" s="48"/>
      <c r="CM102" s="48"/>
      <c r="CN102" s="46"/>
      <c r="CO102" s="49" t="s">
        <v>600</v>
      </c>
      <c r="CP102" s="52"/>
      <c r="CR102" s="50" t="s">
        <v>1401</v>
      </c>
      <c r="CS102" s="51">
        <f>IFERROR(IF(RIGHT(CR102, 1) = "D", WORKDAY($B$3, INT(LEFT(CR102, LEN(CR102)-1))),
                     IF(RIGHT(CR102, 1) = "W",Business_Day($B$3 + 7 * INT(LEFT(CR102, LEN(CR102)-1)), "modified_following"),
                     IF(RIGHT(CR102, 1) = "M",Business_Day(EDATE($B$3,  INT(LEFT(CR102, LEN(CR102)-1))), "modified_following"),
                     IF(RIGHT(CR102, 1) = "Y",Business_Day(EDATE($B$3,  12 * INT(LEFT(CR102, LEN(CR102)-1))), "modified_following"),IF(RIGHT(CR102, 1) = "Q",Business_Day(EDATE($B$3,  3*INT(LEFT(CR102, LEN(CR102)-1))), "modified_following"),
                    Business_Day(EDATE($B$3,  12 * INT(LEFT(CR102, FIND("Y", CR102)-1)) + INT(RIGHT(CR102, LEN(CR102) - FIND("Y", CR102)))), "modified_following") ))))), "")</f>
        <v>60266</v>
      </c>
      <c r="CT102" s="50" t="s">
        <v>3027</v>
      </c>
      <c r="CU102" s="50" t="s">
        <v>3028</v>
      </c>
      <c r="CV102" s="46">
        <f>_xll.BDH(CT102,$B$4,$B$3,$B$3)</f>
        <v>1.3458700000000001</v>
      </c>
      <c r="CW102" s="46">
        <f>_xll.BDH(CU102,$B$4,$B$3,$B$3)</f>
        <v>0.52503200000000005</v>
      </c>
      <c r="CX102" s="52">
        <f>DF_ZC2(Date!$E$3,CS102,CW102,"Taux actuariels","actual/actual")</f>
        <v>1.3513325378487151E-2</v>
      </c>
    </row>
    <row r="103" spans="3:102" x14ac:dyDescent="0.25">
      <c r="C103" s="46"/>
      <c r="D103" s="46"/>
      <c r="E103" s="46"/>
      <c r="F103" s="47"/>
      <c r="G103" s="47"/>
      <c r="H103" s="47"/>
      <c r="I103" s="48"/>
      <c r="J103" s="48"/>
      <c r="K103" s="46"/>
      <c r="L103" s="49"/>
      <c r="N103" s="50" t="s">
        <v>1412</v>
      </c>
      <c r="O103" s="51">
        <f>IFERROR(IF(RIGHT(N103, 1) = "D", WORKDAY($B$3, INT(LEFT(N103, LEN(N103)-1))),
                     IF(RIGHT(N103, 1) = "W",Business_Day($B$3 + 7 * INT(LEFT(N103, LEN(N103)-1)), "modified_following"),
                     IF(RIGHT(N103, 1) = "M",Business_Day(EDATE($B$3,  INT(LEFT(N103, LEN(N103)-1))), "modified_following"),
                     IF(RIGHT(N103, 1) = "Y",Business_Day(EDATE($B$3,  12 * INT(LEFT(N103, LEN(N103)-1))), "modified_following"),IF(RIGHT(N103, 1) = "Q",Business_Day(EDATE($B$3,  3*INT(LEFT(N103, LEN(N103)-1))), "modified_following"),
                    Business_Day(EDATE($B$3,  12 * INT(LEFT(N103, FIND("Y", N103)-1)) + INT(RIGHT(N103, LEN(N103) - FIND("Y", N103)))), "modified_following") ))))), "")</f>
        <v>60631</v>
      </c>
      <c r="P103" s="50" t="s">
        <v>3029</v>
      </c>
      <c r="Q103" s="50" t="s">
        <v>3030</v>
      </c>
      <c r="R103" s="46">
        <f>_xll.BDH(P103,$B$4,$B$3,$B$3)</f>
        <v>1.1656</v>
      </c>
      <c r="S103" s="46">
        <f>_xll.BDH(Q103,$B$4,$B$3,$B$3)</f>
        <v>0.56653200000000004</v>
      </c>
      <c r="T103" s="52">
        <f>DF_ZC2(Date!$E$3,O103,S103,"Taux actuariels","actual/actual")</f>
        <v>1.1663863532045404E-2</v>
      </c>
      <c r="V103" s="46"/>
      <c r="W103" s="46"/>
      <c r="X103" s="46"/>
      <c r="Y103" s="47"/>
      <c r="Z103" s="47"/>
      <c r="AA103" s="47"/>
      <c r="AB103" s="48"/>
      <c r="AC103" s="48"/>
      <c r="AD103" s="46"/>
      <c r="AE103" s="49" t="s">
        <v>600</v>
      </c>
      <c r="AF103" s="47"/>
      <c r="AG103" s="52"/>
      <c r="AI103" s="50" t="s">
        <v>1412</v>
      </c>
      <c r="AJ103" s="51">
        <f>IFERROR(IF(RIGHT(AI103, 1) = "D", WORKDAY($B$3, INT(LEFT(AI103, LEN(AI103)-1))),
                     IF(RIGHT(AI103, 1) = "W",Business_Day($B$3 + 7 * INT(LEFT(AI103, LEN(AI103)-1)), "modified_following"),
                     IF(RIGHT(AI103, 1) = "M",Business_Day(EDATE($B$3,  INT(LEFT(AI103, LEN(AI103)-1))), "modified_following"),
                     IF(RIGHT(AI103, 1) = "Y",Business_Day(EDATE($B$3,  12 * INT(LEFT(AI103, LEN(AI103)-1))), "modified_following"),IF(RIGHT(AI103, 1) = "Q",Business_Day(EDATE($B$3,  3*INT(LEFT(AI103, LEN(AI103)-1))), "modified_following"),
                    Business_Day(EDATE($B$3,  12 * INT(LEFT(AI103, FIND("Y", AI103)-1)) + INT(RIGHT(AI103, LEN(AI103) - FIND("Y", AI103)))), "modified_following") ))))), "")</f>
        <v>60631</v>
      </c>
      <c r="AK103" s="50" t="s">
        <v>3031</v>
      </c>
      <c r="AL103" s="50" t="s">
        <v>3032</v>
      </c>
      <c r="AM103" s="46">
        <f>_xll.BDH(AK103,$B$4,$B$3,$B$3)</f>
        <v>1.23326</v>
      </c>
      <c r="AN103" s="46">
        <f>_xll.BDH(AL103,$B$4,$B$3,$B$3)</f>
        <v>0.54674599999999995</v>
      </c>
      <c r="AO103" s="52">
        <f>DF_ZC2(Date!$E$3,AJ103,AN103,"Taux actuariels","actual/actual")</f>
        <v>1.2398086465187586E-2</v>
      </c>
      <c r="AQ103" s="46"/>
      <c r="AR103" s="46"/>
      <c r="AS103" s="46"/>
      <c r="AT103" s="47"/>
      <c r="AU103" s="47"/>
      <c r="AV103" s="47"/>
      <c r="AW103" s="48"/>
      <c r="AX103" s="48"/>
      <c r="AY103" s="46"/>
      <c r="AZ103" s="49"/>
      <c r="BA103" s="49"/>
      <c r="BD103" s="50" t="s">
        <v>1412</v>
      </c>
      <c r="BE103" s="51">
        <f>IFERROR(IF(RIGHT(BD103, 1) = "D", WORKDAY($B$3, INT(LEFT(BD103, LEN(BD103)-1))),
                     IF(RIGHT(BD103, 1) = "W",Business_Day($B$3 + 7 * INT(LEFT(BD103, LEN(BD103)-1)), "modified_following"),
                     IF(RIGHT(BD103, 1) = "M",Business_Day(EDATE($B$3,  INT(LEFT(BD103, LEN(BD103)-1))), "modified_following"),
                     IF(RIGHT(BD103, 1) = "Y",Business_Day(EDATE($B$3,  12 * INT(LEFT(BD103, LEN(BD103)-1))), "modified_following"),IF(RIGHT(BD103, 1) = "Q",Business_Day(EDATE($B$3,  3*INT(LEFT(BD103, LEN(BD103)-1))), "modified_following"),
                    Business_Day(EDATE($B$3,  12 * INT(LEFT(BD103, FIND("Y", BD103)-1)) + INT(RIGHT(BD103, LEN(BD103) - FIND("Y", BD103)))), "modified_following") ))))), "")</f>
        <v>60631</v>
      </c>
      <c r="BF103" s="50" t="s">
        <v>3033</v>
      </c>
      <c r="BG103" s="50" t="s">
        <v>3034</v>
      </c>
      <c r="BH103" s="46">
        <f>_xll.BDH(BF103,$B$4,$B$3,$B$3)</f>
        <v>1.2483299999999999</v>
      </c>
      <c r="BI103" s="46">
        <f>_xll.BDH(BG103,$B$4,$B$3,$B$3)</f>
        <v>0.54273300000000002</v>
      </c>
      <c r="BJ103" s="52">
        <f>DF_ZC2(Date!$E$3,BE103,BI103,"Taux actuariels","actual/actual")</f>
        <v>1.2550305958325403E-2</v>
      </c>
      <c r="BL103" s="46"/>
      <c r="BM103" s="46"/>
      <c r="BN103" s="46"/>
      <c r="BO103" s="47"/>
      <c r="BP103" s="47"/>
      <c r="BQ103" s="47"/>
      <c r="BR103" s="48"/>
      <c r="BS103" s="48"/>
      <c r="BT103" s="46"/>
      <c r="BU103" s="49"/>
      <c r="BV103" s="52">
        <f t="shared" si="12"/>
        <v>0</v>
      </c>
      <c r="BX103" s="50" t="s">
        <v>1412</v>
      </c>
      <c r="BY103" s="51">
        <f>IFERROR(IF(RIGHT(BX103, 1) = "D", WORKDAY($B$3, INT(LEFT(BX103, LEN(BX103)-1))),
                     IF(RIGHT(BX103, 1) = "W",Business_Day($B$3 + 7 * INT(LEFT(BX103, LEN(BX103)-1)), "modified_following"),
                     IF(RIGHT(BX103, 1) = "M",Business_Day(EDATE($B$3,  INT(LEFT(BX103, LEN(BX103)-1))), "modified_following"),
                     IF(RIGHT(BX103, 1) = "Y",Business_Day(EDATE($B$3,  12 * INT(LEFT(BX103, LEN(BX103)-1))), "modified_following"),IF(RIGHT(BX103, 1) = "Q",Business_Day(EDATE($B$3,  3*INT(LEFT(BX103, LEN(BX103)-1))), "modified_following"),
                    Business_Day(EDATE($B$3,  12 * INT(LEFT(BX103, FIND("Y", BX103)-1)) + INT(RIGHT(BX103, LEN(BX103) - FIND("Y", BX103)))), "modified_following") ))))), "")</f>
        <v>60631</v>
      </c>
      <c r="BZ103" s="50" t="s">
        <v>3035</v>
      </c>
      <c r="CA103" s="50" t="s">
        <v>3036</v>
      </c>
      <c r="CB103" s="46">
        <f>_xll.BDH(BZ103,$B$4,$B$3,$B$3)</f>
        <v>1.2611699999999999</v>
      </c>
      <c r="CC103" s="46">
        <f>_xll.BDH(CA103,$B$4,$B$3,$B$3)</f>
        <v>0.53985899999999998</v>
      </c>
      <c r="CD103" s="52">
        <f>DF_ZC2(Date!$E$3,BY103,CC103,"Taux actuariels","actual/actual")</f>
        <v>1.2660028828056058E-2</v>
      </c>
      <c r="CF103" s="46"/>
      <c r="CG103" s="46"/>
      <c r="CH103" s="46"/>
      <c r="CI103" s="47"/>
      <c r="CJ103" s="47"/>
      <c r="CK103" s="47"/>
      <c r="CL103" s="48"/>
      <c r="CM103" s="48"/>
      <c r="CN103" s="46"/>
      <c r="CO103" s="49" t="s">
        <v>600</v>
      </c>
      <c r="CP103" s="52"/>
      <c r="CR103" s="50" t="s">
        <v>1412</v>
      </c>
      <c r="CS103" s="51">
        <f>IFERROR(IF(RIGHT(CR103, 1) = "D", WORKDAY($B$3, INT(LEFT(CR103, LEN(CR103)-1))),
                     IF(RIGHT(CR103, 1) = "W",Business_Day($B$3 + 7 * INT(LEFT(CR103, LEN(CR103)-1)), "modified_following"),
                     IF(RIGHT(CR103, 1) = "M",Business_Day(EDATE($B$3,  INT(LEFT(CR103, LEN(CR103)-1))), "modified_following"),
                     IF(RIGHT(CR103, 1) = "Y",Business_Day(EDATE($B$3,  12 * INT(LEFT(CR103, LEN(CR103)-1))), "modified_following"),IF(RIGHT(CR103, 1) = "Q",Business_Day(EDATE($B$3,  3*INT(LEFT(CR103, LEN(CR103)-1))), "modified_following"),
                    Business_Day(EDATE($B$3,  12 * INT(LEFT(CR103, FIND("Y", CR103)-1)) + INT(RIGHT(CR103, LEN(CR103) - FIND("Y", CR103)))), "modified_following") ))))), "")</f>
        <v>60631</v>
      </c>
      <c r="CT103" s="50" t="s">
        <v>3037</v>
      </c>
      <c r="CU103" s="50" t="s">
        <v>3038</v>
      </c>
      <c r="CV103" s="46">
        <f>_xll.BDH(CT103,$B$4,$B$3,$B$3)</f>
        <v>1.3385400000000001</v>
      </c>
      <c r="CW103" s="46">
        <f>_xll.BDH(CU103,$B$4,$B$3,$B$3)</f>
        <v>0.51989099999999999</v>
      </c>
      <c r="CX103" s="52">
        <f>DF_ZC2(Date!$E$3,CS103,CW103,"Taux actuariels","actual/actual")</f>
        <v>1.343922586834978E-2</v>
      </c>
    </row>
    <row r="104" spans="3:102" x14ac:dyDescent="0.25">
      <c r="C104" s="46"/>
      <c r="D104" s="46"/>
      <c r="E104" s="46"/>
      <c r="F104" s="47"/>
      <c r="G104" s="47"/>
      <c r="H104" s="47"/>
      <c r="I104" s="48"/>
      <c r="J104" s="48"/>
      <c r="K104" s="46"/>
      <c r="L104" s="49"/>
      <c r="N104" s="50" t="s">
        <v>1423</v>
      </c>
      <c r="O104" s="51">
        <f>IFERROR(IF(RIGHT(N104, 1) = "D", WORKDAY($B$3, INT(LEFT(N104, LEN(N104)-1))),
                     IF(RIGHT(N104, 1) = "W",Business_Day($B$3 + 7 * INT(LEFT(N104, LEN(N104)-1)), "modified_following"),
                     IF(RIGHT(N104, 1) = "M",Business_Day(EDATE($B$3,  INT(LEFT(N104, LEN(N104)-1))), "modified_following"),
                     IF(RIGHT(N104, 1) = "Y",Business_Day(EDATE($B$3,  12 * INT(LEFT(N104, LEN(N104)-1))), "modified_following"),IF(RIGHT(N104, 1) = "Q",Business_Day(EDATE($B$3,  3*INT(LEFT(N104, LEN(N104)-1))), "modified_following"),
                    Business_Day(EDATE($B$3,  12 * INT(LEFT(N104, FIND("Y", N104)-1)) + INT(RIGHT(N104, LEN(N104) - FIND("Y", N104)))), "modified_following") ))))), "")</f>
        <v>60996</v>
      </c>
      <c r="P104" s="50" t="s">
        <v>3039</v>
      </c>
      <c r="Q104" s="50" t="s">
        <v>3040</v>
      </c>
      <c r="R104" s="46">
        <f>_xll.BDH(P104,$B$4,$B$3,$B$3)</f>
        <v>1.15974</v>
      </c>
      <c r="S104" s="46">
        <f>_xll.BDH(Q104,$B$4,$B$3,$B$3)</f>
        <v>0.56163099999999999</v>
      </c>
      <c r="T104" s="52">
        <f>DF_ZC2(Date!$E$3,O104,S104,"Taux actuariels","actual/actual")</f>
        <v>1.1605029898536623E-2</v>
      </c>
      <c r="V104" s="46"/>
      <c r="W104" s="46"/>
      <c r="X104" s="46"/>
      <c r="Y104" s="47"/>
      <c r="Z104" s="47"/>
      <c r="AA104" s="47"/>
      <c r="AB104" s="48"/>
      <c r="AC104" s="48"/>
      <c r="AD104" s="46"/>
      <c r="AE104" s="49" t="s">
        <v>600</v>
      </c>
      <c r="AF104" s="47"/>
      <c r="AG104" s="52"/>
      <c r="AI104" s="50" t="s">
        <v>1423</v>
      </c>
      <c r="AJ104" s="51">
        <f>IFERROR(IF(RIGHT(AI104, 1) = "D", WORKDAY($B$3, INT(LEFT(AI104, LEN(AI104)-1))),
                     IF(RIGHT(AI104, 1) = "W",Business_Day($B$3 + 7 * INT(LEFT(AI104, LEN(AI104)-1)), "modified_following"),
                     IF(RIGHT(AI104, 1) = "M",Business_Day(EDATE($B$3,  INT(LEFT(AI104, LEN(AI104)-1))), "modified_following"),
                     IF(RIGHT(AI104, 1) = "Y",Business_Day(EDATE($B$3,  12 * INT(LEFT(AI104, LEN(AI104)-1))), "modified_following"),IF(RIGHT(AI104, 1) = "Q",Business_Day(EDATE($B$3,  3*INT(LEFT(AI104, LEN(AI104)-1))), "modified_following"),
                    Business_Day(EDATE($B$3,  12 * INT(LEFT(AI104, FIND("Y", AI104)-1)) + INT(RIGHT(AI104, LEN(AI104) - FIND("Y", AI104)))), "modified_following") ))))), "")</f>
        <v>60996</v>
      </c>
      <c r="AK104" s="50" t="s">
        <v>3041</v>
      </c>
      <c r="AL104" s="50" t="s">
        <v>3042</v>
      </c>
      <c r="AM104" s="46">
        <f>_xll.BDH(AK104,$B$4,$B$3,$B$3)</f>
        <v>1.22702</v>
      </c>
      <c r="AN104" s="46">
        <f>_xll.BDH(AL104,$B$4,$B$3,$B$3)</f>
        <v>0.54173800000000005</v>
      </c>
      <c r="AO104" s="52">
        <f>DF_ZC2(Date!$E$3,AJ104,AN104,"Taux actuariels","actual/actual")</f>
        <v>1.2334914660235619E-2</v>
      </c>
      <c r="AQ104" s="46"/>
      <c r="AR104" s="46"/>
      <c r="AS104" s="46"/>
      <c r="AT104" s="47"/>
      <c r="AU104" s="47"/>
      <c r="AV104" s="47"/>
      <c r="AW104" s="48"/>
      <c r="AX104" s="48"/>
      <c r="AY104" s="46"/>
      <c r="AZ104" s="49"/>
      <c r="BA104" s="49"/>
      <c r="BD104" s="50" t="s">
        <v>1423</v>
      </c>
      <c r="BE104" s="51">
        <f>IFERROR(IF(RIGHT(BD104, 1) = "D", WORKDAY($B$3, INT(LEFT(BD104, LEN(BD104)-1))),
                     IF(RIGHT(BD104, 1) = "W",Business_Day($B$3 + 7 * INT(LEFT(BD104, LEN(BD104)-1)), "modified_following"),
                     IF(RIGHT(BD104, 1) = "M",Business_Day(EDATE($B$3,  INT(LEFT(BD104, LEN(BD104)-1))), "modified_following"),
                     IF(RIGHT(BD104, 1) = "Y",Business_Day(EDATE($B$3,  12 * INT(LEFT(BD104, LEN(BD104)-1))), "modified_following"),IF(RIGHT(BD104, 1) = "Q",Business_Day(EDATE($B$3,  3*INT(LEFT(BD104, LEN(BD104)-1))), "modified_following"),
                    Business_Day(EDATE($B$3,  12 * INT(LEFT(BD104, FIND("Y", BD104)-1)) + INT(RIGHT(BD104, LEN(BD104) - FIND("Y", BD104)))), "modified_following") ))))), "")</f>
        <v>60996</v>
      </c>
      <c r="BF104" s="50" t="s">
        <v>3043</v>
      </c>
      <c r="BG104" s="50" t="s">
        <v>3044</v>
      </c>
      <c r="BH104" s="46">
        <f>_xll.BDH(BF104,$B$4,$B$3,$B$3)</f>
        <v>1.2419500000000001</v>
      </c>
      <c r="BI104" s="46">
        <f>_xll.BDH(BG104,$B$4,$B$3,$B$3)</f>
        <v>0.53771800000000003</v>
      </c>
      <c r="BJ104" s="52">
        <f>DF_ZC2(Date!$E$3,BE104,BI104,"Taux actuariels","actual/actual")</f>
        <v>1.2485728015036779E-2</v>
      </c>
      <c r="BL104" s="46"/>
      <c r="BM104" s="46"/>
      <c r="BN104" s="46"/>
      <c r="BO104" s="47"/>
      <c r="BP104" s="47"/>
      <c r="BQ104" s="47"/>
      <c r="BR104" s="48"/>
      <c r="BS104" s="48"/>
      <c r="BT104" s="46"/>
      <c r="BU104" s="49"/>
      <c r="BV104" s="52">
        <f t="shared" ref="BV104:BV105" si="13">BU104/100</f>
        <v>0</v>
      </c>
      <c r="BX104" s="50" t="s">
        <v>1423</v>
      </c>
      <c r="BY104" s="51">
        <f>IFERROR(IF(RIGHT(BX104, 1) = "D", WORKDAY($B$3, INT(LEFT(BX104, LEN(BX104)-1))),
                     IF(RIGHT(BX104, 1) = "W",Business_Day($B$3 + 7 * INT(LEFT(BX104, LEN(BX104)-1)), "modified_following"),
                     IF(RIGHT(BX104, 1) = "M",Business_Day(EDATE($B$3,  INT(LEFT(BX104, LEN(BX104)-1))), "modified_following"),
                     IF(RIGHT(BX104, 1) = "Y",Business_Day(EDATE($B$3,  12 * INT(LEFT(BX104, LEN(BX104)-1))), "modified_following"),IF(RIGHT(BX104, 1) = "Q",Business_Day(EDATE($B$3,  3*INT(LEFT(BX104, LEN(BX104)-1))), "modified_following"),
                    Business_Day(EDATE($B$3,  12 * INT(LEFT(BX104, FIND("Y", BX104)-1)) + INT(RIGHT(BX104, LEN(BX104) - FIND("Y", BX104)))), "modified_following") ))))), "")</f>
        <v>60996</v>
      </c>
      <c r="BZ104" s="50" t="s">
        <v>3045</v>
      </c>
      <c r="CA104" s="50" t="s">
        <v>3046</v>
      </c>
      <c r="CB104" s="46">
        <f>_xll.BDH(BZ104,$B$4,$B$3,$B$3)</f>
        <v>1.25397</v>
      </c>
      <c r="CC104" s="46">
        <f>_xll.BDH(CA104,$B$4,$B$3,$B$3)</f>
        <v>0.53502700000000003</v>
      </c>
      <c r="CD104" s="52">
        <f>DF_ZC2(Date!$E$3,BY104,CC104,"Taux actuariels","actual/actual")</f>
        <v>1.2587326897315565E-2</v>
      </c>
      <c r="CF104" s="46"/>
      <c r="CG104" s="46"/>
      <c r="CH104" s="46"/>
      <c r="CI104" s="47"/>
      <c r="CJ104" s="47"/>
      <c r="CK104" s="47"/>
      <c r="CL104" s="48"/>
      <c r="CM104" s="48"/>
      <c r="CN104" s="46"/>
      <c r="CO104" s="49" t="s">
        <v>600</v>
      </c>
      <c r="CP104" s="52"/>
      <c r="CR104" s="50" t="s">
        <v>1423</v>
      </c>
      <c r="CS104" s="51">
        <f>IFERROR(IF(RIGHT(CR104, 1) = "D", WORKDAY($B$3, INT(LEFT(CR104, LEN(CR104)-1))),
                     IF(RIGHT(CR104, 1) = "W",Business_Day($B$3 + 7 * INT(LEFT(CR104, LEN(CR104)-1)), "modified_following"),
                     IF(RIGHT(CR104, 1) = "M",Business_Day(EDATE($B$3,  INT(LEFT(CR104, LEN(CR104)-1))), "modified_following"),
                     IF(RIGHT(CR104, 1) = "Y",Business_Day(EDATE($B$3,  12 * INT(LEFT(CR104, LEN(CR104)-1))), "modified_following"),IF(RIGHT(CR104, 1) = "Q",Business_Day(EDATE($B$3,  3*INT(LEFT(CR104, LEN(CR104)-1))), "modified_following"),
                    Business_Day(EDATE($B$3,  12 * INT(LEFT(CR104, FIND("Y", CR104)-1)) + INT(RIGHT(CR104, LEN(CR104) - FIND("Y", CR104)))), "modified_following") ))))), "")</f>
        <v>60996</v>
      </c>
      <c r="CT104" s="50" t="s">
        <v>3047</v>
      </c>
      <c r="CU104" s="50" t="s">
        <v>3048</v>
      </c>
      <c r="CV104" s="46">
        <f>_xll.BDH(CT104,$B$4,$B$3,$B$3)</f>
        <v>1.3312999999999999</v>
      </c>
      <c r="CW104" s="46">
        <f>_xll.BDH(CU104,$B$4,$B$3,$B$3)</f>
        <v>0.51485000000000003</v>
      </c>
      <c r="CX104" s="52">
        <f>DF_ZC2(Date!$E$3,CS104,CW104,"Taux actuariels","actual/actual")</f>
        <v>1.3366136359231007E-2</v>
      </c>
    </row>
    <row r="105" spans="3:102" x14ac:dyDescent="0.25">
      <c r="AZ105" s="49"/>
      <c r="BA105" s="49"/>
      <c r="BU105" s="49"/>
      <c r="BV105" s="52">
        <f t="shared" si="13"/>
        <v>0</v>
      </c>
    </row>
    <row r="106" spans="3:102" x14ac:dyDescent="0.25">
      <c r="AZ106" s="49"/>
      <c r="BA106" s="49"/>
    </row>
    <row r="116" spans="1:290" s="25" customFormat="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row>
    <row r="117" spans="1:290" s="25" customFormat="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row>
    <row r="118" spans="1:290" s="25" customFormat="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row>
    <row r="119" spans="1:290" s="25" customFormat="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row>
    <row r="120" spans="1:290" s="25" customFormat="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row>
    <row r="121" spans="1:290" s="25" customFormat="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row>
    <row r="122" spans="1:290" s="25" customFormat="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row>
    <row r="124" spans="1:290" s="25" customFormat="1" ht="26.25" thickBot="1" x14ac:dyDescent="0.4">
      <c r="A124" s="153" t="s">
        <v>3049</v>
      </c>
      <c r="B124" s="153"/>
      <c r="C124" s="153"/>
      <c r="D124" s="153"/>
      <c r="E124" s="153"/>
      <c r="F124" s="153"/>
      <c r="G124" s="153"/>
      <c r="H124" s="153"/>
      <c r="I124" s="153"/>
      <c r="J124" s="153"/>
      <c r="K124" s="153"/>
      <c r="L124" s="153"/>
      <c r="M124" s="153"/>
      <c r="N124" s="153"/>
      <c r="O124" s="153"/>
      <c r="P124" s="153"/>
      <c r="Q124" s="153"/>
      <c r="R124" s="153"/>
      <c r="S124" s="85" t="s">
        <v>3050</v>
      </c>
      <c r="BW124"/>
      <c r="BX124"/>
      <c r="BY124"/>
      <c r="BZ124"/>
      <c r="CA124"/>
      <c r="CB124"/>
      <c r="CQ124"/>
      <c r="CR124"/>
      <c r="CS124"/>
      <c r="CT124"/>
      <c r="CU124"/>
      <c r="CV124"/>
      <c r="CW124"/>
      <c r="CX124"/>
      <c r="CY124"/>
      <c r="CZ124"/>
      <c r="DA124"/>
      <c r="JC124"/>
      <c r="JD124"/>
      <c r="JE124"/>
      <c r="JF124"/>
      <c r="JG124"/>
      <c r="JH124"/>
      <c r="JI124"/>
      <c r="JJ124"/>
      <c r="JK124"/>
      <c r="JL124"/>
      <c r="JM124"/>
      <c r="JN124"/>
      <c r="JO124"/>
      <c r="JP124"/>
      <c r="JQ124"/>
      <c r="JR124"/>
      <c r="JS124"/>
      <c r="JT124"/>
      <c r="JU124"/>
      <c r="JV124"/>
      <c r="JW124"/>
      <c r="JX124"/>
      <c r="JY124"/>
      <c r="JZ124"/>
    </row>
    <row r="125" spans="1:290" s="25" customFormat="1" x14ac:dyDescent="0.25">
      <c r="A125" s="25" t="s">
        <v>0</v>
      </c>
      <c r="B125" s="25" t="s">
        <v>1435</v>
      </c>
      <c r="C125" s="25" t="s">
        <v>1436</v>
      </c>
      <c r="D125" s="25" t="s">
        <v>1437</v>
      </c>
      <c r="E125" s="25" t="s">
        <v>24</v>
      </c>
      <c r="F125" s="25" t="s">
        <v>25</v>
      </c>
      <c r="G125" s="25" t="s">
        <v>27</v>
      </c>
      <c r="H125" s="25" t="s">
        <v>26</v>
      </c>
      <c r="I125" s="25" t="s">
        <v>1438</v>
      </c>
      <c r="J125" s="25" t="s">
        <v>28</v>
      </c>
      <c r="K125" s="25" t="s">
        <v>1439</v>
      </c>
      <c r="L125" s="25" t="s">
        <v>1440</v>
      </c>
      <c r="M125" s="25" t="s">
        <v>29</v>
      </c>
      <c r="N125" s="64" t="s">
        <v>30</v>
      </c>
      <c r="O125" s="25" t="s">
        <v>1441</v>
      </c>
      <c r="P125" s="25" t="s">
        <v>1442</v>
      </c>
      <c r="Q125" s="25" t="s">
        <v>1443</v>
      </c>
      <c r="R125" s="25" t="s">
        <v>1444</v>
      </c>
      <c r="BW125"/>
      <c r="BX125"/>
      <c r="BY125"/>
      <c r="BZ125"/>
      <c r="CA125"/>
      <c r="CB125"/>
      <c r="CQ125"/>
      <c r="CR125"/>
      <c r="CS125"/>
      <c r="CT125"/>
      <c r="CU125"/>
      <c r="CV125"/>
      <c r="CW125"/>
      <c r="CX125"/>
      <c r="CY125"/>
      <c r="CZ125"/>
      <c r="DA125"/>
      <c r="JC125"/>
      <c r="JD125"/>
      <c r="JE125"/>
      <c r="JF125"/>
      <c r="JG125"/>
      <c r="JH125"/>
      <c r="JI125"/>
      <c r="JJ125"/>
      <c r="JK125"/>
      <c r="JL125"/>
      <c r="JM125"/>
      <c r="JN125"/>
      <c r="JO125"/>
      <c r="JP125"/>
      <c r="JQ125"/>
      <c r="JR125"/>
      <c r="JS125"/>
      <c r="JT125"/>
      <c r="JU125"/>
      <c r="JV125"/>
      <c r="JW125"/>
      <c r="JX125"/>
      <c r="JY125"/>
      <c r="JZ125"/>
    </row>
    <row r="126" spans="1:290" s="25" customFormat="1" x14ac:dyDescent="0.25">
      <c r="A126" s="30">
        <f>Date!$E$3</f>
        <v>42734</v>
      </c>
      <c r="B126" s="30">
        <f>A126</f>
        <v>42734</v>
      </c>
      <c r="C126" s="65">
        <f>$AV$33</f>
        <v>48212</v>
      </c>
      <c r="D126" s="66">
        <v>3</v>
      </c>
      <c r="E126" s="31" t="s">
        <v>38</v>
      </c>
      <c r="F126" s="31" t="s">
        <v>39</v>
      </c>
      <c r="G126" s="31" t="s">
        <v>41</v>
      </c>
      <c r="H126" s="31" t="s">
        <v>40</v>
      </c>
      <c r="I126" s="67">
        <f>10000000</f>
        <v>10000000</v>
      </c>
      <c r="J126" s="31" t="s">
        <v>3051</v>
      </c>
      <c r="K126" s="68">
        <v>0</v>
      </c>
      <c r="L126" s="68">
        <v>0</v>
      </c>
      <c r="M126" s="32" t="s">
        <v>40</v>
      </c>
      <c r="N126" s="31" t="s">
        <v>1946</v>
      </c>
      <c r="O126" s="68">
        <f ca="1">DA13</f>
        <v>3.6713668123815602E-3</v>
      </c>
      <c r="P126" s="69">
        <f t="array" aca="1" ref="P126:R126" ca="1">pricer_oblig_tx_variable3(A126,B126,C126,I126,K126,D126,F126,E126,G126,H126,L126,M126,N126,$O$13:$O$104,$T$13:$T$104,$CZ$13:$CZ$42,$DA$13:$DA$42,O126)</f>
        <v>0</v>
      </c>
      <c r="Q126" s="69">
        <f ca="1"/>
        <v>10219143.870046245</v>
      </c>
      <c r="R126" s="69">
        <f ca="1"/>
        <v>10219143.870046245</v>
      </c>
      <c r="BW126"/>
      <c r="BX126"/>
      <c r="BY126"/>
      <c r="BZ126"/>
      <c r="CA126"/>
      <c r="CB126"/>
      <c r="CQ126"/>
      <c r="CR126"/>
      <c r="CS126"/>
      <c r="CT126"/>
      <c r="CU126"/>
      <c r="CV126"/>
      <c r="CW126"/>
      <c r="CX126"/>
      <c r="CY126"/>
      <c r="CZ126"/>
      <c r="DA126"/>
      <c r="JC126"/>
      <c r="JD126"/>
      <c r="JE126"/>
      <c r="JF126"/>
      <c r="JG126"/>
      <c r="JH126"/>
      <c r="JI126"/>
      <c r="JJ126"/>
      <c r="JK126"/>
      <c r="JL126"/>
      <c r="JM126"/>
      <c r="JN126"/>
      <c r="JO126"/>
      <c r="JP126"/>
      <c r="JQ126"/>
      <c r="JR126"/>
      <c r="JS126"/>
      <c r="JT126"/>
      <c r="JU126"/>
      <c r="JV126"/>
      <c r="JW126"/>
      <c r="JX126"/>
      <c r="JY126"/>
      <c r="JZ126"/>
    </row>
    <row r="127" spans="1:290" s="25" customFormat="1" x14ac:dyDescent="0.25">
      <c r="BW127"/>
      <c r="BX127"/>
      <c r="BY127"/>
      <c r="BZ127"/>
      <c r="CA127"/>
      <c r="CB127"/>
      <c r="CQ127"/>
      <c r="CR127"/>
      <c r="CS127"/>
      <c r="CT127"/>
      <c r="CU127"/>
      <c r="CV127"/>
      <c r="CW127"/>
      <c r="CX127"/>
      <c r="CY127"/>
      <c r="CZ127"/>
      <c r="DA127"/>
      <c r="JC127"/>
      <c r="JD127"/>
      <c r="JE127"/>
      <c r="JF127"/>
      <c r="JG127"/>
      <c r="JH127"/>
      <c r="JI127"/>
      <c r="JJ127"/>
      <c r="JK127"/>
      <c r="JL127"/>
      <c r="JM127"/>
      <c r="JN127"/>
      <c r="JO127"/>
      <c r="JP127"/>
      <c r="JQ127"/>
      <c r="JR127"/>
      <c r="JS127"/>
      <c r="JT127"/>
      <c r="JU127"/>
      <c r="JV127"/>
      <c r="JW127"/>
      <c r="JX127"/>
      <c r="JY127"/>
      <c r="JZ127"/>
    </row>
    <row r="128" spans="1:290" s="25" customFormat="1" x14ac:dyDescent="0.25">
      <c r="BW128"/>
      <c r="BX128"/>
      <c r="BY128"/>
      <c r="BZ128"/>
      <c r="CA128"/>
      <c r="CB128"/>
      <c r="CQ128"/>
      <c r="CR128"/>
      <c r="CS128"/>
      <c r="CT128"/>
      <c r="CU128"/>
      <c r="CV128"/>
      <c r="CW128"/>
      <c r="CX128"/>
      <c r="CY128"/>
      <c r="CZ128"/>
      <c r="DA128"/>
      <c r="JC128"/>
      <c r="JD128"/>
      <c r="JE128"/>
      <c r="JF128"/>
      <c r="JG128"/>
      <c r="JH128"/>
      <c r="JI128"/>
      <c r="JJ128"/>
      <c r="JK128"/>
      <c r="JL128"/>
      <c r="JM128"/>
      <c r="JN128"/>
      <c r="JO128"/>
      <c r="JP128"/>
      <c r="JQ128"/>
      <c r="JR128"/>
      <c r="JS128"/>
      <c r="JT128"/>
      <c r="JU128"/>
      <c r="JV128"/>
      <c r="JW128"/>
      <c r="JX128"/>
      <c r="JY128"/>
      <c r="JZ128"/>
    </row>
    <row r="129" spans="1:286" s="25" customFormat="1" x14ac:dyDescent="0.25">
      <c r="A129" s="25" t="s">
        <v>0</v>
      </c>
      <c r="B129" s="25" t="s">
        <v>1435</v>
      </c>
      <c r="C129" s="25" t="s">
        <v>1436</v>
      </c>
      <c r="D129" s="25" t="s">
        <v>1437</v>
      </c>
      <c r="E129" s="25" t="s">
        <v>24</v>
      </c>
      <c r="F129" s="25" t="s">
        <v>25</v>
      </c>
      <c r="G129" s="25" t="s">
        <v>27</v>
      </c>
      <c r="H129" s="25" t="s">
        <v>26</v>
      </c>
      <c r="I129" s="25" t="s">
        <v>1438</v>
      </c>
      <c r="J129" s="25" t="s">
        <v>28</v>
      </c>
      <c r="K129" s="25" t="s">
        <v>1445</v>
      </c>
      <c r="L129" s="25" t="s">
        <v>1439</v>
      </c>
      <c r="M129" s="25" t="s">
        <v>1442</v>
      </c>
      <c r="N129" s="25" t="s">
        <v>1443</v>
      </c>
      <c r="O129" s="25" t="s">
        <v>1444</v>
      </c>
      <c r="P129" s="25" t="s">
        <v>37</v>
      </c>
      <c r="BW129"/>
      <c r="BX129"/>
      <c r="BY129"/>
      <c r="BZ129"/>
      <c r="CA129"/>
      <c r="CB129"/>
      <c r="CQ129"/>
      <c r="CR129"/>
      <c r="CS129"/>
      <c r="CT129"/>
      <c r="CU129"/>
      <c r="CV129"/>
      <c r="CW129"/>
      <c r="CX129"/>
      <c r="CY129"/>
      <c r="CZ129"/>
      <c r="DA129"/>
      <c r="JC129"/>
      <c r="JD129"/>
      <c r="JE129"/>
      <c r="JF129"/>
      <c r="JG129"/>
      <c r="JH129"/>
      <c r="JI129"/>
      <c r="JJ129"/>
      <c r="JK129"/>
      <c r="JL129"/>
      <c r="JM129"/>
      <c r="JN129"/>
      <c r="JO129"/>
      <c r="JP129"/>
      <c r="JQ129"/>
      <c r="JR129"/>
      <c r="JS129"/>
      <c r="JT129"/>
      <c r="JU129"/>
      <c r="JV129"/>
      <c r="JW129"/>
      <c r="JX129"/>
      <c r="JY129"/>
      <c r="JZ129"/>
    </row>
    <row r="130" spans="1:286" s="25" customFormat="1" x14ac:dyDescent="0.25">
      <c r="A130" s="30">
        <f>A126</f>
        <v>42734</v>
      </c>
      <c r="B130" s="30">
        <f>A126</f>
        <v>42734</v>
      </c>
      <c r="C130" s="30">
        <f>C126</f>
        <v>48212</v>
      </c>
      <c r="D130" s="66">
        <v>3</v>
      </c>
      <c r="E130" s="31" t="s">
        <v>38</v>
      </c>
      <c r="F130" s="31" t="s">
        <v>39</v>
      </c>
      <c r="G130" s="31" t="s">
        <v>41</v>
      </c>
      <c r="H130" s="31" t="s">
        <v>40</v>
      </c>
      <c r="I130" s="67">
        <f>I126</f>
        <v>10000000</v>
      </c>
      <c r="J130" s="31" t="s">
        <v>3051</v>
      </c>
      <c r="K130" s="70">
        <f>$BA$33</f>
        <v>1.3439999999999999E-2</v>
      </c>
      <c r="L130" s="68">
        <v>0</v>
      </c>
      <c r="M130" s="71">
        <f t="array" ref="M130:O130">pricer_oblig_tx_fixeFinal(A130,B130,C130,I130,K130,L130,D130,F130,E130,P130,G130,H130,$O$13:$O$104,$T$13:$T$104)</f>
        <v>0</v>
      </c>
      <c r="N130" s="71">
        <v>10219131.383156164</v>
      </c>
      <c r="O130" s="71">
        <v>10219131.383156164</v>
      </c>
      <c r="P130" s="31" t="s">
        <v>1946</v>
      </c>
      <c r="Q130" s="72">
        <f ca="1">-Q126+N130</f>
        <v>-12.486890081316233</v>
      </c>
      <c r="R130" s="73">
        <f ca="1">Q130/I126</f>
        <v>-1.2486890081316234E-6</v>
      </c>
      <c r="BW130"/>
      <c r="BX130"/>
      <c r="BY130"/>
      <c r="BZ130"/>
      <c r="CA130"/>
      <c r="CB130"/>
      <c r="CQ130"/>
      <c r="CR130"/>
      <c r="CS130"/>
      <c r="CT130"/>
      <c r="CU130"/>
      <c r="CV130"/>
      <c r="CW130"/>
      <c r="CX130"/>
      <c r="CY130"/>
      <c r="CZ130"/>
      <c r="DA130"/>
      <c r="JC130"/>
      <c r="JD130"/>
      <c r="JE130"/>
      <c r="JF130"/>
      <c r="JG130"/>
      <c r="JH130"/>
      <c r="JI130"/>
      <c r="JJ130"/>
      <c r="JK130"/>
      <c r="JL130"/>
      <c r="JM130"/>
      <c r="JN130"/>
      <c r="JO130"/>
      <c r="JP130"/>
      <c r="JQ130"/>
      <c r="JR130"/>
      <c r="JS130"/>
      <c r="JT130"/>
      <c r="JU130"/>
      <c r="JV130"/>
      <c r="JW130"/>
      <c r="JX130"/>
      <c r="JY130"/>
      <c r="JZ130"/>
    </row>
    <row r="131" spans="1:286" x14ac:dyDescent="0.25">
      <c r="HF131" s="78"/>
      <c r="HG131" s="25"/>
      <c r="HH131" s="25"/>
      <c r="HI131" s="25"/>
      <c r="HJ131" s="25"/>
      <c r="HK131" s="25"/>
      <c r="HL131" s="25"/>
      <c r="HM131" s="25"/>
      <c r="HN131" s="25"/>
      <c r="HO131" s="25"/>
      <c r="HP131" s="25"/>
      <c r="HQ131" s="25"/>
      <c r="HR131" s="25"/>
      <c r="HS131" s="25"/>
      <c r="HT131" s="25"/>
      <c r="HU131" s="25"/>
      <c r="HV131" s="25"/>
      <c r="HW131" s="25"/>
      <c r="HX131" s="25"/>
      <c r="HY131" s="25"/>
      <c r="HZ131" s="25"/>
      <c r="IA131" s="25"/>
      <c r="IB131" s="25"/>
      <c r="IC131" s="25"/>
      <c r="ID131" s="25"/>
      <c r="IE131" s="25"/>
    </row>
    <row r="132" spans="1:286" x14ac:dyDescent="0.25">
      <c r="HF132" s="78"/>
      <c r="HG132" s="25"/>
      <c r="HH132" s="25"/>
      <c r="HI132" s="25"/>
      <c r="HJ132" s="25"/>
      <c r="HK132" s="25"/>
      <c r="HL132" s="25"/>
      <c r="HM132" s="25"/>
      <c r="HN132" s="25"/>
      <c r="HO132" s="25"/>
      <c r="HP132" s="25"/>
      <c r="HQ132" s="25"/>
      <c r="HR132" s="25"/>
      <c r="HS132" s="25"/>
      <c r="HT132" s="25"/>
      <c r="HU132" s="25"/>
      <c r="HV132" s="25"/>
      <c r="HW132" s="25"/>
      <c r="HX132" s="25"/>
      <c r="HY132" s="25"/>
      <c r="HZ132" s="25"/>
      <c r="IA132" s="25"/>
      <c r="IB132" s="25"/>
      <c r="IC132" s="25"/>
      <c r="ID132" s="25"/>
      <c r="IE132" s="25"/>
    </row>
    <row r="133" spans="1:286" s="25" customFormat="1" ht="26.25" thickBot="1" x14ac:dyDescent="0.4">
      <c r="A133" s="153" t="s">
        <v>3052</v>
      </c>
      <c r="B133" s="153"/>
      <c r="C133" s="153"/>
      <c r="D133" s="153"/>
      <c r="E133" s="153"/>
      <c r="F133" s="153"/>
      <c r="G133" s="153"/>
      <c r="H133" s="153"/>
      <c r="I133" s="153"/>
      <c r="J133" s="153"/>
      <c r="K133" s="153"/>
      <c r="L133" s="153"/>
      <c r="M133" s="153"/>
      <c r="N133" s="153"/>
      <c r="O133" s="153"/>
      <c r="P133" s="153"/>
      <c r="Q133" s="153"/>
      <c r="R133" s="153"/>
      <c r="BW133"/>
      <c r="BX133"/>
      <c r="BY133"/>
      <c r="BZ133"/>
      <c r="CA133"/>
      <c r="CB133"/>
      <c r="CQ133"/>
      <c r="CR133"/>
      <c r="CS133"/>
      <c r="CT133"/>
      <c r="CU133"/>
      <c r="CV133"/>
      <c r="CW133"/>
      <c r="CX133"/>
      <c r="CY133"/>
      <c r="CZ133"/>
      <c r="DA133"/>
      <c r="JC133"/>
      <c r="JD133"/>
      <c r="JE133"/>
      <c r="JF133"/>
      <c r="JG133"/>
      <c r="JH133"/>
      <c r="JI133"/>
      <c r="JJ133"/>
      <c r="JK133"/>
      <c r="JL133"/>
      <c r="JM133"/>
      <c r="JN133"/>
      <c r="JO133"/>
      <c r="JP133"/>
      <c r="JQ133"/>
      <c r="JR133"/>
      <c r="JS133"/>
      <c r="JT133"/>
      <c r="JU133"/>
      <c r="JV133"/>
      <c r="JW133"/>
      <c r="JX133"/>
      <c r="JY133"/>
      <c r="JZ133"/>
    </row>
    <row r="134" spans="1:286" s="25" customFormat="1" x14ac:dyDescent="0.25">
      <c r="A134" s="25" t="s">
        <v>0</v>
      </c>
      <c r="B134" s="25" t="s">
        <v>1435</v>
      </c>
      <c r="C134" s="25" t="s">
        <v>1436</v>
      </c>
      <c r="D134" s="25" t="s">
        <v>1437</v>
      </c>
      <c r="E134" s="25" t="s">
        <v>24</v>
      </c>
      <c r="F134" s="25" t="s">
        <v>25</v>
      </c>
      <c r="G134" s="25" t="s">
        <v>27</v>
      </c>
      <c r="H134" s="25" t="s">
        <v>26</v>
      </c>
      <c r="I134" s="25" t="s">
        <v>1438</v>
      </c>
      <c r="J134" s="25" t="s">
        <v>28</v>
      </c>
      <c r="K134" s="25" t="s">
        <v>1439</v>
      </c>
      <c r="L134" s="25" t="s">
        <v>1440</v>
      </c>
      <c r="M134" s="25" t="s">
        <v>29</v>
      </c>
      <c r="N134" s="64" t="s">
        <v>30</v>
      </c>
      <c r="O134" s="25" t="s">
        <v>1441</v>
      </c>
      <c r="P134" s="25" t="s">
        <v>1442</v>
      </c>
      <c r="Q134" s="25" t="s">
        <v>1443</v>
      </c>
      <c r="R134" s="25" t="s">
        <v>1444</v>
      </c>
      <c r="BW134"/>
      <c r="BX134"/>
      <c r="BY134"/>
      <c r="BZ134"/>
      <c r="CA134"/>
      <c r="CB134"/>
      <c r="CQ134"/>
      <c r="CR134"/>
      <c r="CS134"/>
      <c r="CT134"/>
      <c r="CU134"/>
      <c r="CV134"/>
      <c r="CW134"/>
      <c r="CX134"/>
      <c r="CY134"/>
      <c r="CZ134"/>
      <c r="DA134"/>
      <c r="JC134"/>
      <c r="JD134"/>
      <c r="JE134"/>
      <c r="JF134"/>
      <c r="JG134"/>
      <c r="JH134"/>
      <c r="JI134"/>
      <c r="JJ134"/>
      <c r="JK134"/>
      <c r="JL134"/>
      <c r="JM134"/>
      <c r="JN134"/>
      <c r="JO134"/>
      <c r="JP134"/>
      <c r="JQ134"/>
      <c r="JR134"/>
      <c r="JS134"/>
      <c r="JT134"/>
      <c r="JU134"/>
      <c r="JV134"/>
      <c r="JW134"/>
      <c r="JX134"/>
      <c r="JY134"/>
      <c r="JZ134"/>
    </row>
    <row r="135" spans="1:286" s="25" customFormat="1" x14ac:dyDescent="0.25">
      <c r="A135" s="30">
        <f>Date!$E$3</f>
        <v>42734</v>
      </c>
      <c r="B135" s="30">
        <f>A135</f>
        <v>42734</v>
      </c>
      <c r="C135" s="65">
        <f>$BQ$32</f>
        <v>48212</v>
      </c>
      <c r="D135" s="66">
        <v>6</v>
      </c>
      <c r="E135" s="31" t="s">
        <v>38</v>
      </c>
      <c r="F135" s="31" t="s">
        <v>39</v>
      </c>
      <c r="G135" s="31" t="s">
        <v>41</v>
      </c>
      <c r="H135" s="31" t="s">
        <v>40</v>
      </c>
      <c r="I135" s="67">
        <f>10000000</f>
        <v>10000000</v>
      </c>
      <c r="J135" s="31" t="s">
        <v>3051</v>
      </c>
      <c r="K135" s="68">
        <v>0</v>
      </c>
      <c r="L135" s="68">
        <v>0</v>
      </c>
      <c r="M135" s="32" t="s">
        <v>40</v>
      </c>
      <c r="N135" s="31" t="s">
        <v>1946</v>
      </c>
      <c r="O135" s="68">
        <f>DD13</f>
        <v>5.337121717793103E-3</v>
      </c>
      <c r="P135" s="69">
        <f t="array" ref="P135:R135">pricer_oblig_tx_variable3(A135,B135,C135,I135,K135,D135,F135,E135,G135,H135,L135,M135,N135,$O$13:$O$104,$T$13:$T$104,$DC$13:$DC$44,$DD$13:$DD$44,O135)</f>
        <v>0</v>
      </c>
      <c r="Q135" s="69">
        <v>10314948.31921838</v>
      </c>
      <c r="R135" s="69">
        <v>10314948.31921838</v>
      </c>
      <c r="BW135"/>
      <c r="BX135"/>
      <c r="BY135"/>
      <c r="BZ135"/>
      <c r="CA135"/>
      <c r="CB135"/>
      <c r="CQ135"/>
      <c r="CR135"/>
      <c r="CS135"/>
      <c r="CT135"/>
      <c r="CU135"/>
      <c r="CV135"/>
      <c r="CW135"/>
      <c r="CX135"/>
      <c r="CY135"/>
      <c r="CZ135"/>
      <c r="DA135"/>
      <c r="JC135"/>
      <c r="JD135"/>
      <c r="JE135"/>
      <c r="JF135"/>
      <c r="JG135"/>
      <c r="JH135"/>
      <c r="JI135"/>
      <c r="JJ135"/>
      <c r="JK135"/>
      <c r="JL135"/>
      <c r="JM135"/>
      <c r="JN135"/>
      <c r="JO135"/>
      <c r="JP135"/>
      <c r="JQ135"/>
      <c r="JR135"/>
      <c r="JS135"/>
      <c r="JT135"/>
      <c r="JU135"/>
      <c r="JV135"/>
      <c r="JW135"/>
      <c r="JX135"/>
      <c r="JY135"/>
      <c r="JZ135"/>
    </row>
    <row r="136" spans="1:286" s="25" customFormat="1" x14ac:dyDescent="0.25">
      <c r="BW136"/>
      <c r="BX136"/>
      <c r="BY136"/>
      <c r="BZ136"/>
      <c r="CA136"/>
      <c r="CB136"/>
      <c r="CQ136"/>
      <c r="CR136"/>
      <c r="CS136"/>
      <c r="CT136"/>
      <c r="CU136"/>
      <c r="CV136"/>
      <c r="CW136"/>
      <c r="CX136"/>
      <c r="CY136"/>
      <c r="CZ136"/>
      <c r="DA136"/>
      <c r="JC136"/>
      <c r="JD136"/>
      <c r="JE136"/>
      <c r="JF136"/>
      <c r="JG136"/>
      <c r="JH136"/>
      <c r="JI136"/>
      <c r="JJ136"/>
      <c r="JK136"/>
      <c r="JL136"/>
      <c r="JM136"/>
      <c r="JN136"/>
      <c r="JO136"/>
      <c r="JP136"/>
      <c r="JQ136"/>
      <c r="JR136"/>
      <c r="JS136"/>
      <c r="JT136"/>
      <c r="JU136"/>
      <c r="JV136"/>
      <c r="JW136"/>
      <c r="JX136"/>
      <c r="JY136"/>
      <c r="JZ136"/>
    </row>
    <row r="137" spans="1:286" s="25" customFormat="1" x14ac:dyDescent="0.25">
      <c r="BW137"/>
      <c r="BX137"/>
      <c r="BY137"/>
      <c r="BZ137"/>
      <c r="CA137"/>
      <c r="CB137"/>
      <c r="CQ137"/>
      <c r="CR137"/>
      <c r="CS137"/>
      <c r="CT137"/>
      <c r="CU137"/>
      <c r="CV137"/>
      <c r="CW137"/>
      <c r="CX137"/>
      <c r="CY137"/>
      <c r="CZ137"/>
      <c r="DA137"/>
      <c r="JC137"/>
      <c r="JD137"/>
      <c r="JE137"/>
      <c r="JF137"/>
      <c r="JG137"/>
      <c r="JH137"/>
      <c r="JI137"/>
      <c r="JJ137"/>
      <c r="JK137"/>
      <c r="JL137"/>
      <c r="JM137"/>
      <c r="JN137"/>
      <c r="JO137"/>
      <c r="JP137"/>
      <c r="JQ137"/>
      <c r="JR137"/>
      <c r="JS137"/>
      <c r="JT137"/>
      <c r="JU137"/>
      <c r="JV137"/>
      <c r="JW137"/>
      <c r="JX137"/>
      <c r="JY137"/>
      <c r="JZ137"/>
    </row>
    <row r="138" spans="1:286" s="25" customFormat="1" x14ac:dyDescent="0.25">
      <c r="A138" s="25" t="s">
        <v>0</v>
      </c>
      <c r="B138" s="25" t="s">
        <v>1435</v>
      </c>
      <c r="C138" s="25" t="s">
        <v>1436</v>
      </c>
      <c r="D138" s="25" t="s">
        <v>1437</v>
      </c>
      <c r="E138" s="25" t="s">
        <v>24</v>
      </c>
      <c r="F138" s="25" t="s">
        <v>25</v>
      </c>
      <c r="G138" s="25" t="s">
        <v>27</v>
      </c>
      <c r="H138" s="25" t="s">
        <v>26</v>
      </c>
      <c r="I138" s="25" t="s">
        <v>1438</v>
      </c>
      <c r="J138" s="25" t="s">
        <v>28</v>
      </c>
      <c r="K138" s="25" t="s">
        <v>1445</v>
      </c>
      <c r="L138" s="25" t="s">
        <v>1439</v>
      </c>
      <c r="M138" s="25" t="s">
        <v>1442</v>
      </c>
      <c r="N138" s="25" t="s">
        <v>1443</v>
      </c>
      <c r="O138" s="25" t="s">
        <v>1444</v>
      </c>
      <c r="P138" s="25" t="s">
        <v>37</v>
      </c>
      <c r="BW138"/>
      <c r="BX138"/>
      <c r="BY138"/>
      <c r="BZ138"/>
      <c r="CA138"/>
      <c r="CB138"/>
      <c r="CQ138"/>
      <c r="CR138"/>
      <c r="CS138"/>
      <c r="CT138"/>
      <c r="CU138"/>
      <c r="CV138"/>
      <c r="CW138"/>
      <c r="CX138"/>
      <c r="CY138"/>
      <c r="CZ138"/>
      <c r="DA138"/>
      <c r="JC138"/>
      <c r="JD138"/>
      <c r="JE138"/>
      <c r="JF138"/>
      <c r="JG138"/>
      <c r="JH138"/>
      <c r="JI138"/>
      <c r="JJ138"/>
      <c r="JK138"/>
      <c r="JL138"/>
      <c r="JM138"/>
      <c r="JN138"/>
      <c r="JO138"/>
      <c r="JP138"/>
      <c r="JQ138"/>
      <c r="JR138"/>
      <c r="JS138"/>
      <c r="JT138"/>
      <c r="JU138"/>
      <c r="JV138"/>
      <c r="JW138"/>
      <c r="JX138"/>
      <c r="JY138"/>
      <c r="JZ138"/>
    </row>
    <row r="139" spans="1:286" s="25" customFormat="1" x14ac:dyDescent="0.25">
      <c r="A139" s="30">
        <f>A135</f>
        <v>42734</v>
      </c>
      <c r="B139" s="30">
        <f>A135</f>
        <v>42734</v>
      </c>
      <c r="C139" s="30">
        <f>C135</f>
        <v>48212</v>
      </c>
      <c r="D139" s="66">
        <v>6</v>
      </c>
      <c r="E139" s="31" t="s">
        <v>38</v>
      </c>
      <c r="F139" s="31" t="s">
        <v>39</v>
      </c>
      <c r="G139" s="31" t="s">
        <v>41</v>
      </c>
      <c r="H139" s="31" t="s">
        <v>40</v>
      </c>
      <c r="I139" s="67">
        <f>I135</f>
        <v>10000000</v>
      </c>
      <c r="J139" s="31" t="s">
        <v>3051</v>
      </c>
      <c r="K139" s="70">
        <f>$BV$32</f>
        <v>1.4144999999999998E-2</v>
      </c>
      <c r="L139" s="68">
        <v>0</v>
      </c>
      <c r="M139" s="71">
        <f t="array" ref="M139:O139">pricer_oblig_tx_fixeFinal(A139,B139,C139,I139,K139,L139,D139,F139,E139,P139,G139,H139,$O$13:$O$104,$T$13:$T$104)</f>
        <v>0</v>
      </c>
      <c r="N139" s="71">
        <v>10314912.847432693</v>
      </c>
      <c r="O139" s="71">
        <v>10314912.847432693</v>
      </c>
      <c r="P139" s="31" t="s">
        <v>1946</v>
      </c>
      <c r="Q139" s="72">
        <f t="array" ref="Q139">-Q135+N139</f>
        <v>-35.471785686910152</v>
      </c>
      <c r="R139" s="73">
        <f t="array" ref="R139">Q139/I135</f>
        <v>-3.5471785686910153E-6</v>
      </c>
      <c r="BW139"/>
      <c r="BX139"/>
      <c r="BY139"/>
      <c r="BZ139"/>
      <c r="CA139"/>
      <c r="CB139"/>
      <c r="CQ139"/>
      <c r="CR139"/>
      <c r="CS139"/>
      <c r="CT139"/>
      <c r="CU139"/>
      <c r="CV139"/>
      <c r="CW139"/>
      <c r="CX139"/>
      <c r="CY139"/>
      <c r="CZ139"/>
      <c r="DA139"/>
      <c r="JC139"/>
      <c r="JD139"/>
      <c r="JE139"/>
      <c r="JF139"/>
      <c r="JG139"/>
      <c r="JH139"/>
      <c r="JI139"/>
      <c r="JJ139"/>
      <c r="JK139"/>
      <c r="JL139"/>
      <c r="JM139"/>
      <c r="JN139"/>
      <c r="JO139"/>
      <c r="JP139"/>
      <c r="JQ139"/>
      <c r="JR139"/>
      <c r="JS139"/>
      <c r="JT139"/>
      <c r="JU139"/>
      <c r="JV139"/>
      <c r="JW139"/>
      <c r="JX139"/>
      <c r="JY139"/>
      <c r="JZ139"/>
    </row>
    <row r="140" spans="1:286" x14ac:dyDescent="0.25">
      <c r="HF140" s="78"/>
      <c r="HG140" s="25"/>
      <c r="HH140" s="25"/>
      <c r="HI140" s="25"/>
      <c r="HJ140" s="25"/>
      <c r="HK140" s="25"/>
      <c r="HL140" s="25"/>
      <c r="HM140" s="25"/>
      <c r="HN140" s="25"/>
      <c r="HO140" s="25"/>
      <c r="HP140" s="25"/>
      <c r="HQ140" s="25"/>
      <c r="HR140" s="25"/>
      <c r="HS140" s="25"/>
      <c r="HT140" s="25"/>
      <c r="HU140" s="25"/>
      <c r="HV140" s="25"/>
      <c r="HW140" s="25"/>
      <c r="HX140" s="25"/>
      <c r="HY140" s="25"/>
      <c r="HZ140" s="25"/>
      <c r="IA140" s="25"/>
      <c r="IB140" s="25"/>
      <c r="IC140" s="25"/>
      <c r="ID140" s="25"/>
      <c r="IE140" s="25"/>
    </row>
    <row r="141" spans="1:286" x14ac:dyDescent="0.25">
      <c r="HF141" s="78"/>
      <c r="HG141" s="25"/>
      <c r="HH141" s="25"/>
      <c r="HI141" s="25"/>
      <c r="HJ141" s="25"/>
      <c r="HK141" s="25"/>
      <c r="HL141" s="25"/>
      <c r="HM141" s="25"/>
      <c r="HN141" s="25"/>
      <c r="HO141" s="25"/>
      <c r="HP141" s="25"/>
      <c r="HQ141" s="25"/>
      <c r="HR141" s="25"/>
      <c r="HS141" s="25"/>
      <c r="HT141" s="25"/>
      <c r="HU141" s="25"/>
      <c r="HV141" s="25"/>
      <c r="HW141" s="25"/>
      <c r="HX141" s="25"/>
      <c r="HY141" s="25"/>
      <c r="HZ141" s="25"/>
      <c r="IA141" s="25"/>
      <c r="IB141" s="25"/>
      <c r="IC141" s="25"/>
      <c r="ID141" s="25"/>
      <c r="IE141" s="25"/>
    </row>
    <row r="142" spans="1:286" s="25" customFormat="1" ht="26.25" thickBot="1" x14ac:dyDescent="0.4">
      <c r="A142" s="153" t="s">
        <v>3053</v>
      </c>
      <c r="B142" s="153"/>
      <c r="C142" s="153"/>
      <c r="D142" s="153"/>
      <c r="E142" s="153"/>
      <c r="F142" s="153"/>
      <c r="G142" s="153"/>
      <c r="H142" s="153"/>
      <c r="I142" s="153"/>
      <c r="J142" s="153"/>
      <c r="K142" s="153"/>
      <c r="L142" s="153"/>
      <c r="M142" s="153"/>
      <c r="N142" s="153"/>
      <c r="O142" s="153"/>
      <c r="P142" s="153"/>
      <c r="Q142" s="153"/>
      <c r="R142" s="153"/>
      <c r="BW142"/>
      <c r="BX142"/>
      <c r="BY142"/>
      <c r="BZ142"/>
      <c r="CA142"/>
      <c r="CB142"/>
      <c r="CQ142"/>
      <c r="CR142"/>
      <c r="CS142"/>
      <c r="CT142"/>
      <c r="CU142"/>
      <c r="CV142"/>
      <c r="CW142"/>
      <c r="CX142"/>
      <c r="CY142"/>
      <c r="CZ142"/>
      <c r="DA142"/>
      <c r="JC142"/>
      <c r="JD142"/>
      <c r="JE142"/>
      <c r="JF142"/>
      <c r="JG142"/>
      <c r="JH142"/>
      <c r="JI142"/>
      <c r="JJ142"/>
      <c r="JK142"/>
      <c r="JL142"/>
      <c r="JM142"/>
      <c r="JN142"/>
      <c r="JO142"/>
      <c r="JP142"/>
      <c r="JQ142"/>
      <c r="JR142"/>
      <c r="JS142"/>
      <c r="JT142"/>
      <c r="JU142"/>
      <c r="JV142"/>
      <c r="JW142"/>
      <c r="JX142"/>
      <c r="JY142"/>
      <c r="JZ142"/>
    </row>
    <row r="143" spans="1:286" s="25" customFormat="1" x14ac:dyDescent="0.25">
      <c r="A143" s="25" t="s">
        <v>0</v>
      </c>
      <c r="B143" s="25" t="s">
        <v>1435</v>
      </c>
      <c r="C143" s="25" t="s">
        <v>1436</v>
      </c>
      <c r="D143" s="25" t="s">
        <v>1437</v>
      </c>
      <c r="E143" s="25" t="s">
        <v>24</v>
      </c>
      <c r="F143" s="25" t="s">
        <v>25</v>
      </c>
      <c r="G143" s="25" t="s">
        <v>27</v>
      </c>
      <c r="H143" s="25" t="s">
        <v>26</v>
      </c>
      <c r="I143" s="25" t="s">
        <v>1438</v>
      </c>
      <c r="J143" s="25" t="s">
        <v>28</v>
      </c>
      <c r="K143" s="25" t="s">
        <v>1439</v>
      </c>
      <c r="L143" s="25" t="s">
        <v>1440</v>
      </c>
      <c r="M143" s="25" t="s">
        <v>29</v>
      </c>
      <c r="N143" s="64" t="s">
        <v>30</v>
      </c>
      <c r="O143" s="25" t="s">
        <v>1441</v>
      </c>
      <c r="P143" s="25" t="s">
        <v>1442</v>
      </c>
      <c r="Q143" s="25" t="s">
        <v>1443</v>
      </c>
      <c r="R143" s="25" t="s">
        <v>1444</v>
      </c>
      <c r="BW143"/>
      <c r="BX143"/>
      <c r="BY143"/>
      <c r="BZ143"/>
      <c r="CA143"/>
      <c r="CB143"/>
      <c r="CQ143"/>
      <c r="CR143"/>
      <c r="CS143"/>
      <c r="CT143"/>
      <c r="CU143"/>
      <c r="CV143"/>
      <c r="CW143"/>
      <c r="CX143"/>
      <c r="CY143"/>
      <c r="CZ143"/>
      <c r="DA143"/>
      <c r="JC143"/>
      <c r="JD143"/>
      <c r="JE143"/>
      <c r="JF143"/>
      <c r="JG143"/>
      <c r="JH143"/>
      <c r="JI143"/>
      <c r="JJ143"/>
      <c r="JK143"/>
      <c r="JL143"/>
      <c r="JM143"/>
      <c r="JN143"/>
      <c r="JO143"/>
      <c r="JP143"/>
      <c r="JQ143"/>
      <c r="JR143"/>
      <c r="JS143"/>
      <c r="JT143"/>
      <c r="JU143"/>
      <c r="JV143"/>
      <c r="JW143"/>
      <c r="JX143"/>
      <c r="JY143"/>
      <c r="JZ143"/>
    </row>
    <row r="144" spans="1:286" s="25" customFormat="1" x14ac:dyDescent="0.25">
      <c r="A144" s="30">
        <f>Date!$E$3</f>
        <v>42734</v>
      </c>
      <c r="B144" s="30">
        <f>A144</f>
        <v>42734</v>
      </c>
      <c r="C144" s="65">
        <f>$CK$28</f>
        <v>46386</v>
      </c>
      <c r="D144" s="66">
        <v>12</v>
      </c>
      <c r="E144" s="31" t="s">
        <v>38</v>
      </c>
      <c r="F144" s="31" t="s">
        <v>39</v>
      </c>
      <c r="G144" s="31" t="s">
        <v>41</v>
      </c>
      <c r="H144" s="31" t="s">
        <v>40</v>
      </c>
      <c r="I144" s="67">
        <f>10000000</f>
        <v>10000000</v>
      </c>
      <c r="J144" s="31" t="s">
        <v>3051</v>
      </c>
      <c r="K144" s="68">
        <v>0</v>
      </c>
      <c r="L144" s="68">
        <v>0</v>
      </c>
      <c r="M144" s="32" t="s">
        <v>40</v>
      </c>
      <c r="N144" s="31" t="s">
        <v>1946</v>
      </c>
      <c r="O144" s="68">
        <f>DG13</f>
        <v>7.7650823844017669E-3</v>
      </c>
      <c r="P144" s="69">
        <f t="array" ref="P144:R144">pricer_oblig_tx_variable3(A144,B144,C144,I144,K144,D144,F144,E144,G144,H144,L144,M144,N144,$O$13:$O$104,$T$13:$T$104,$DF$13:$DF$33,$DG$13:$DG$33,O144)</f>
        <v>0</v>
      </c>
      <c r="Q144" s="69">
        <v>10402859.049534153</v>
      </c>
      <c r="R144" s="69">
        <v>10402859.049534153</v>
      </c>
      <c r="BW144"/>
      <c r="BX144"/>
      <c r="BY144"/>
      <c r="BZ144"/>
      <c r="CA144"/>
      <c r="CB144"/>
      <c r="CQ144"/>
      <c r="CR144"/>
      <c r="CS144"/>
      <c r="CT144"/>
      <c r="CU144"/>
      <c r="CV144"/>
      <c r="CW144"/>
      <c r="CX144"/>
      <c r="CY144"/>
      <c r="CZ144"/>
      <c r="DA144"/>
      <c r="JC144"/>
      <c r="JD144"/>
      <c r="JE144"/>
      <c r="JF144"/>
      <c r="JG144"/>
      <c r="JH144"/>
      <c r="JI144"/>
      <c r="JJ144"/>
      <c r="JK144"/>
      <c r="JL144"/>
      <c r="JM144"/>
      <c r="JN144"/>
      <c r="JO144"/>
      <c r="JP144"/>
      <c r="JQ144"/>
      <c r="JR144"/>
      <c r="JS144"/>
      <c r="JT144"/>
      <c r="JU144"/>
      <c r="JV144"/>
      <c r="JW144"/>
      <c r="JX144"/>
      <c r="JY144"/>
      <c r="JZ144"/>
    </row>
    <row r="145" spans="1:286" s="25" customFormat="1" x14ac:dyDescent="0.25">
      <c r="BW145"/>
      <c r="BX145"/>
      <c r="BY145"/>
      <c r="BZ145"/>
      <c r="CA145"/>
      <c r="CB145"/>
      <c r="CQ145"/>
      <c r="CR145"/>
      <c r="CS145"/>
      <c r="CT145"/>
      <c r="CU145"/>
      <c r="CV145"/>
      <c r="CW145"/>
      <c r="CX145"/>
      <c r="CY145"/>
      <c r="CZ145"/>
      <c r="DA145"/>
      <c r="JC145"/>
      <c r="JD145"/>
      <c r="JE145"/>
      <c r="JF145"/>
      <c r="JG145"/>
      <c r="JH145"/>
      <c r="JI145"/>
      <c r="JJ145"/>
      <c r="JK145"/>
      <c r="JL145"/>
      <c r="JM145"/>
      <c r="JN145"/>
      <c r="JO145"/>
      <c r="JP145"/>
      <c r="JQ145"/>
      <c r="JR145"/>
      <c r="JS145"/>
      <c r="JT145"/>
      <c r="JU145"/>
      <c r="JV145"/>
      <c r="JW145"/>
      <c r="JX145"/>
      <c r="JY145"/>
      <c r="JZ145"/>
    </row>
    <row r="146" spans="1:286" s="25" customFormat="1" x14ac:dyDescent="0.25">
      <c r="BW146"/>
      <c r="BX146"/>
      <c r="BY146"/>
      <c r="BZ146"/>
      <c r="CA146"/>
      <c r="CB146"/>
      <c r="CQ146"/>
      <c r="CR146"/>
      <c r="CS146"/>
      <c r="CT146"/>
      <c r="CU146"/>
      <c r="CV146"/>
      <c r="CW146"/>
      <c r="CX146"/>
      <c r="CY146"/>
      <c r="CZ146"/>
      <c r="DA146"/>
      <c r="JC146"/>
      <c r="JD146"/>
      <c r="JE146"/>
      <c r="JF146"/>
      <c r="JG146"/>
      <c r="JH146"/>
      <c r="JI146"/>
      <c r="JJ146"/>
      <c r="JK146"/>
      <c r="JL146"/>
      <c r="JM146"/>
      <c r="JN146"/>
      <c r="JO146"/>
      <c r="JP146"/>
      <c r="JQ146"/>
      <c r="JR146"/>
      <c r="JS146"/>
      <c r="JT146"/>
      <c r="JU146"/>
      <c r="JV146"/>
      <c r="JW146"/>
      <c r="JX146"/>
      <c r="JY146"/>
      <c r="JZ146"/>
    </row>
    <row r="147" spans="1:286" s="25" customFormat="1" x14ac:dyDescent="0.25">
      <c r="A147" s="25" t="s">
        <v>0</v>
      </c>
      <c r="B147" s="25" t="s">
        <v>1435</v>
      </c>
      <c r="C147" s="25" t="s">
        <v>1436</v>
      </c>
      <c r="D147" s="25" t="s">
        <v>1437</v>
      </c>
      <c r="E147" s="25" t="s">
        <v>24</v>
      </c>
      <c r="F147" s="25" t="s">
        <v>25</v>
      </c>
      <c r="G147" s="25" t="s">
        <v>27</v>
      </c>
      <c r="H147" s="25" t="s">
        <v>26</v>
      </c>
      <c r="I147" s="25" t="s">
        <v>1438</v>
      </c>
      <c r="J147" s="25" t="s">
        <v>28</v>
      </c>
      <c r="K147" s="25" t="s">
        <v>1445</v>
      </c>
      <c r="L147" s="25" t="s">
        <v>1439</v>
      </c>
      <c r="M147" s="25" t="s">
        <v>1442</v>
      </c>
      <c r="N147" s="25" t="s">
        <v>1443</v>
      </c>
      <c r="O147" s="25" t="s">
        <v>1444</v>
      </c>
      <c r="P147" s="25" t="s">
        <v>37</v>
      </c>
      <c r="BW147"/>
      <c r="BX147"/>
      <c r="BY147"/>
      <c r="BZ147"/>
      <c r="CA147"/>
      <c r="CB147"/>
      <c r="CQ147"/>
      <c r="CR147"/>
      <c r="CS147"/>
      <c r="CT147"/>
      <c r="CU147"/>
      <c r="CV147"/>
      <c r="CW147"/>
      <c r="CX147"/>
      <c r="CY147"/>
      <c r="CZ147"/>
      <c r="DA147"/>
      <c r="JC147"/>
      <c r="JD147"/>
      <c r="JE147"/>
      <c r="JF147"/>
      <c r="JG147"/>
      <c r="JH147"/>
      <c r="JI147"/>
      <c r="JJ147"/>
      <c r="JK147"/>
      <c r="JL147"/>
      <c r="JM147"/>
      <c r="JN147"/>
      <c r="JO147"/>
      <c r="JP147"/>
      <c r="JQ147"/>
      <c r="JR147"/>
      <c r="JS147"/>
      <c r="JT147"/>
      <c r="JU147"/>
      <c r="JV147"/>
      <c r="JW147"/>
      <c r="JX147"/>
      <c r="JY147"/>
      <c r="JZ147"/>
    </row>
    <row r="148" spans="1:286" s="25" customFormat="1" x14ac:dyDescent="0.25">
      <c r="A148" s="30">
        <f>A144</f>
        <v>42734</v>
      </c>
      <c r="B148" s="30">
        <f>A144</f>
        <v>42734</v>
      </c>
      <c r="C148" s="30">
        <f>C144</f>
        <v>46386</v>
      </c>
      <c r="D148" s="66">
        <v>6</v>
      </c>
      <c r="E148" s="31" t="s">
        <v>38</v>
      </c>
      <c r="F148" s="31" t="s">
        <v>39</v>
      </c>
      <c r="G148" s="31" t="s">
        <v>41</v>
      </c>
      <c r="H148" s="31" t="s">
        <v>40</v>
      </c>
      <c r="I148" s="67">
        <f>I144</f>
        <v>10000000</v>
      </c>
      <c r="J148" s="31" t="s">
        <v>3051</v>
      </c>
      <c r="K148" s="86">
        <f>CP28</f>
        <v>1.3706000000000001E-2</v>
      </c>
      <c r="L148" s="68">
        <v>0</v>
      </c>
      <c r="M148" s="71">
        <f t="array" ref="M148:O148">pricer_oblig_tx_fixeFinal(A148,B148,C148,I148,K148,L148,D148,F148,E148,P148,G148,H148,$O$13:$O$104,$T$13:$T$104)</f>
        <v>0</v>
      </c>
      <c r="N148" s="71">
        <v>10402858.229828658</v>
      </c>
      <c r="O148" s="71">
        <v>10402858.229828658</v>
      </c>
      <c r="P148" s="31" t="s">
        <v>1946</v>
      </c>
      <c r="Q148" s="87">
        <f>-Q144+N148</f>
        <v>-0.81970549561083317</v>
      </c>
      <c r="R148" s="88">
        <f t="array" ref="R148">Q148/I144</f>
        <v>-8.1970549561083311E-8</v>
      </c>
      <c r="BW148"/>
      <c r="BX148"/>
      <c r="BY148"/>
      <c r="BZ148"/>
      <c r="CA148"/>
      <c r="CB148"/>
      <c r="CQ148"/>
      <c r="CR148"/>
      <c r="CS148"/>
      <c r="CT148"/>
      <c r="CU148"/>
      <c r="CV148"/>
      <c r="CW148"/>
      <c r="CX148"/>
      <c r="CY148"/>
      <c r="CZ148"/>
      <c r="DA148"/>
      <c r="JC148"/>
      <c r="JD148"/>
      <c r="JE148"/>
      <c r="JF148"/>
      <c r="JG148"/>
      <c r="JH148"/>
      <c r="JI148"/>
      <c r="JJ148"/>
      <c r="JK148"/>
      <c r="JL148"/>
      <c r="JM148"/>
      <c r="JN148"/>
      <c r="JO148"/>
      <c r="JP148"/>
      <c r="JQ148"/>
      <c r="JR148"/>
      <c r="JS148"/>
      <c r="JT148"/>
      <c r="JU148"/>
      <c r="JV148"/>
      <c r="JW148"/>
      <c r="JX148"/>
      <c r="JY148"/>
      <c r="JZ148"/>
    </row>
    <row r="149" spans="1:286" x14ac:dyDescent="0.25">
      <c r="HF149" s="78"/>
      <c r="HG149" s="25"/>
      <c r="HH149" s="25"/>
      <c r="HI149" s="25"/>
      <c r="HJ149" s="25"/>
      <c r="HK149" s="25"/>
      <c r="HL149" s="25"/>
      <c r="HM149" s="25"/>
      <c r="HN149" s="25"/>
      <c r="HO149" s="25"/>
      <c r="HP149" s="25"/>
      <c r="HQ149" s="25"/>
      <c r="HR149" s="25"/>
      <c r="HS149" s="25"/>
      <c r="HT149" s="25"/>
      <c r="HU149" s="25"/>
      <c r="HV149" s="25"/>
      <c r="HW149" s="25"/>
      <c r="HX149" s="25"/>
      <c r="HY149" s="25"/>
      <c r="HZ149" s="25"/>
      <c r="IA149" s="25"/>
      <c r="IB149" s="25"/>
      <c r="IC149" s="25"/>
      <c r="ID149" s="25"/>
      <c r="IE149" s="25"/>
    </row>
    <row r="150" spans="1:286" x14ac:dyDescent="0.25">
      <c r="HF150" s="78"/>
      <c r="HG150" s="25"/>
      <c r="HH150" s="25"/>
      <c r="HI150" s="25"/>
      <c r="HJ150" s="25"/>
      <c r="HK150" s="25"/>
      <c r="HL150" s="25"/>
      <c r="HM150" s="25"/>
      <c r="HN150" s="25"/>
      <c r="HO150" s="25"/>
      <c r="HP150" s="25"/>
      <c r="HQ150" s="25"/>
      <c r="HR150" s="25"/>
      <c r="HS150" s="25"/>
      <c r="HT150" s="25"/>
      <c r="HU150" s="25"/>
      <c r="HV150" s="25"/>
      <c r="HW150" s="25"/>
      <c r="HX150" s="25"/>
      <c r="HY150" s="25"/>
      <c r="HZ150" s="25"/>
      <c r="IA150" s="25"/>
      <c r="IB150" s="25"/>
      <c r="IC150" s="25"/>
      <c r="ID150" s="25"/>
      <c r="IE150" s="25"/>
    </row>
    <row r="151" spans="1:286" s="25" customFormat="1" ht="26.25" thickBot="1" x14ac:dyDescent="0.4">
      <c r="A151" s="153" t="s">
        <v>3054</v>
      </c>
      <c r="B151" s="153"/>
      <c r="C151" s="153"/>
      <c r="D151" s="153"/>
      <c r="E151" s="153"/>
      <c r="F151" s="153"/>
      <c r="G151" s="153"/>
      <c r="H151" s="153"/>
      <c r="I151" s="153"/>
      <c r="J151" s="153"/>
      <c r="K151" s="153"/>
      <c r="L151" s="153"/>
      <c r="M151" s="153"/>
      <c r="N151" s="153"/>
      <c r="O151" s="153"/>
      <c r="P151" s="153"/>
      <c r="Q151" s="153"/>
      <c r="R151" s="153"/>
      <c r="BW151"/>
      <c r="BX151"/>
      <c r="BY151"/>
      <c r="BZ151"/>
      <c r="CA151"/>
      <c r="CB151"/>
      <c r="CQ151"/>
      <c r="CR151"/>
      <c r="CS151"/>
      <c r="CT151"/>
      <c r="CU151"/>
      <c r="CV151"/>
      <c r="CW151"/>
      <c r="CX151"/>
      <c r="CY151"/>
      <c r="CZ151"/>
      <c r="DA151"/>
      <c r="JC151"/>
      <c r="JD151"/>
      <c r="JE151"/>
      <c r="JF151"/>
      <c r="JG151"/>
      <c r="JH151"/>
      <c r="JI151"/>
      <c r="JJ151"/>
      <c r="JK151"/>
      <c r="JL151"/>
      <c r="JM151"/>
      <c r="JN151"/>
      <c r="JO151"/>
      <c r="JP151"/>
      <c r="JQ151"/>
      <c r="JR151"/>
      <c r="JS151"/>
      <c r="JT151"/>
      <c r="JU151"/>
      <c r="JV151"/>
      <c r="JW151"/>
      <c r="JX151"/>
      <c r="JY151"/>
      <c r="JZ151"/>
    </row>
    <row r="152" spans="1:286" s="25" customFormat="1" x14ac:dyDescent="0.25">
      <c r="A152" s="25" t="s">
        <v>0</v>
      </c>
      <c r="B152" s="25" t="s">
        <v>1435</v>
      </c>
      <c r="C152" s="25" t="s">
        <v>1436</v>
      </c>
      <c r="D152" s="25" t="s">
        <v>1437</v>
      </c>
      <c r="E152" s="25" t="s">
        <v>24</v>
      </c>
      <c r="F152" s="25" t="s">
        <v>25</v>
      </c>
      <c r="G152" s="25" t="s">
        <v>27</v>
      </c>
      <c r="H152" s="25" t="s">
        <v>26</v>
      </c>
      <c r="I152" s="25" t="s">
        <v>1438</v>
      </c>
      <c r="J152" s="25" t="s">
        <v>28</v>
      </c>
      <c r="K152" s="25" t="s">
        <v>1439</v>
      </c>
      <c r="L152" s="25" t="s">
        <v>1440</v>
      </c>
      <c r="M152" s="25" t="s">
        <v>29</v>
      </c>
      <c r="N152" s="64" t="s">
        <v>30</v>
      </c>
      <c r="O152" s="25" t="s">
        <v>1441</v>
      </c>
      <c r="P152" s="25" t="s">
        <v>1442</v>
      </c>
      <c r="Q152" s="25" t="s">
        <v>1443</v>
      </c>
      <c r="R152" s="25" t="s">
        <v>1444</v>
      </c>
      <c r="BW152"/>
      <c r="BX152"/>
      <c r="BY152"/>
      <c r="BZ152"/>
      <c r="CA152"/>
      <c r="CB152"/>
      <c r="CQ152"/>
      <c r="CR152"/>
      <c r="CS152"/>
      <c r="CT152"/>
      <c r="CU152"/>
      <c r="CV152"/>
      <c r="CW152"/>
      <c r="CX152"/>
      <c r="CY152"/>
      <c r="CZ152"/>
      <c r="DA152"/>
      <c r="JC152"/>
      <c r="JD152"/>
      <c r="JE152"/>
      <c r="JF152"/>
      <c r="JG152"/>
      <c r="JH152"/>
      <c r="JI152"/>
      <c r="JJ152"/>
      <c r="JK152"/>
      <c r="JL152"/>
      <c r="JM152"/>
      <c r="JN152"/>
      <c r="JO152"/>
      <c r="JP152"/>
      <c r="JQ152"/>
      <c r="JR152"/>
      <c r="JS152"/>
      <c r="JT152"/>
      <c r="JU152"/>
      <c r="JV152"/>
      <c r="JW152"/>
      <c r="JX152"/>
      <c r="JY152"/>
      <c r="JZ152"/>
    </row>
    <row r="153" spans="1:286" s="25" customFormat="1" x14ac:dyDescent="0.25">
      <c r="A153" s="30">
        <f>Date!$E$3</f>
        <v>42734</v>
      </c>
      <c r="B153" s="30">
        <f>A153</f>
        <v>42734</v>
      </c>
      <c r="C153" s="65">
        <f>$AF$28</f>
        <v>46021</v>
      </c>
      <c r="D153" s="66">
        <v>1</v>
      </c>
      <c r="E153" s="31" t="s">
        <v>38</v>
      </c>
      <c r="F153" s="31" t="s">
        <v>39</v>
      </c>
      <c r="G153" s="31" t="s">
        <v>41</v>
      </c>
      <c r="H153" s="31" t="s">
        <v>40</v>
      </c>
      <c r="I153" s="67">
        <f>10000000</f>
        <v>10000000</v>
      </c>
      <c r="J153" s="31" t="s">
        <v>3051</v>
      </c>
      <c r="K153" s="68">
        <v>0</v>
      </c>
      <c r="L153" s="68">
        <v>0</v>
      </c>
      <c r="M153" s="32" t="s">
        <v>40</v>
      </c>
      <c r="N153" s="31" t="s">
        <v>1946</v>
      </c>
      <c r="O153" s="68">
        <f>+DJ13</f>
        <v>2.5604947617374751E-3</v>
      </c>
      <c r="P153" s="69">
        <f t="array" ref="P153:R153">pricer_oblig_tx_variable3(A153,B153,C153,I153,K153,D153,F153,E153,G153,H153,L153,M153,N153,$O$13:$O$104,$T$13:$T$104,$DI$13:$DI$35,$DJ$13:$DJ$35,O153)</f>
        <v>0</v>
      </c>
      <c r="Q153" s="69">
        <v>10108454.790093869</v>
      </c>
      <c r="R153" s="69">
        <v>10108454.790093869</v>
      </c>
      <c r="BW153"/>
      <c r="BX153"/>
      <c r="BY153"/>
      <c r="BZ153"/>
      <c r="CA153"/>
      <c r="CB153"/>
      <c r="CQ153"/>
      <c r="CR153"/>
      <c r="CS153"/>
      <c r="CT153"/>
      <c r="CU153"/>
      <c r="CV153"/>
      <c r="CW153"/>
      <c r="CX153"/>
      <c r="CY153"/>
      <c r="CZ153"/>
      <c r="DA153"/>
      <c r="JC153"/>
      <c r="JD153"/>
      <c r="JE153"/>
      <c r="JF153"/>
      <c r="JG153"/>
      <c r="JH153"/>
      <c r="JI153"/>
      <c r="JJ153"/>
      <c r="JK153"/>
      <c r="JL153"/>
      <c r="JM153"/>
      <c r="JN153"/>
      <c r="JO153"/>
      <c r="JP153"/>
      <c r="JQ153"/>
      <c r="JR153"/>
      <c r="JS153"/>
      <c r="JT153"/>
      <c r="JU153"/>
      <c r="JV153"/>
      <c r="JW153"/>
      <c r="JX153"/>
      <c r="JY153"/>
      <c r="JZ153"/>
    </row>
    <row r="154" spans="1:286" s="25" customFormat="1" x14ac:dyDescent="0.25">
      <c r="BW154"/>
      <c r="BX154"/>
      <c r="BY154"/>
      <c r="BZ154"/>
      <c r="CA154"/>
      <c r="CB154"/>
      <c r="CQ154"/>
      <c r="CR154"/>
      <c r="CS154"/>
      <c r="CT154"/>
      <c r="CU154"/>
      <c r="CV154"/>
      <c r="CW154"/>
      <c r="CX154"/>
      <c r="CY154"/>
      <c r="CZ154"/>
      <c r="DA154"/>
      <c r="JC154"/>
      <c r="JD154"/>
      <c r="JE154"/>
      <c r="JF154"/>
      <c r="JG154"/>
      <c r="JH154"/>
      <c r="JI154"/>
      <c r="JJ154"/>
      <c r="JK154"/>
      <c r="JL154"/>
      <c r="JM154"/>
      <c r="JN154"/>
      <c r="JO154"/>
      <c r="JP154"/>
      <c r="JQ154"/>
      <c r="JR154"/>
      <c r="JS154"/>
      <c r="JT154"/>
      <c r="JU154"/>
      <c r="JV154"/>
      <c r="JW154"/>
      <c r="JX154"/>
      <c r="JY154"/>
      <c r="JZ154"/>
    </row>
    <row r="155" spans="1:286" s="25" customFormat="1" x14ac:dyDescent="0.25">
      <c r="BW155"/>
      <c r="BX155"/>
      <c r="BY155"/>
      <c r="BZ155"/>
      <c r="CA155"/>
      <c r="CB155"/>
      <c r="CQ155"/>
      <c r="CR155"/>
      <c r="CS155"/>
      <c r="CT155"/>
      <c r="CU155"/>
      <c r="CV155"/>
      <c r="CW155"/>
      <c r="CX155"/>
      <c r="CY155"/>
      <c r="CZ155"/>
      <c r="DA155"/>
      <c r="JC155"/>
      <c r="JD155"/>
      <c r="JE155"/>
      <c r="JF155"/>
      <c r="JG155"/>
      <c r="JH155"/>
      <c r="JI155"/>
      <c r="JJ155"/>
      <c r="JK155"/>
      <c r="JL155"/>
      <c r="JM155"/>
      <c r="JN155"/>
      <c r="JO155"/>
      <c r="JP155"/>
      <c r="JQ155"/>
      <c r="JR155"/>
      <c r="JS155"/>
      <c r="JT155"/>
      <c r="JU155"/>
      <c r="JV155"/>
      <c r="JW155"/>
      <c r="JX155"/>
      <c r="JY155"/>
      <c r="JZ155"/>
    </row>
    <row r="156" spans="1:286" s="25" customFormat="1" x14ac:dyDescent="0.25">
      <c r="A156" s="25" t="s">
        <v>0</v>
      </c>
      <c r="B156" s="25" t="s">
        <v>1435</v>
      </c>
      <c r="C156" s="25" t="s">
        <v>1436</v>
      </c>
      <c r="D156" s="25" t="s">
        <v>1437</v>
      </c>
      <c r="E156" s="25" t="s">
        <v>24</v>
      </c>
      <c r="F156" s="25" t="s">
        <v>25</v>
      </c>
      <c r="G156" s="25" t="s">
        <v>27</v>
      </c>
      <c r="H156" s="25" t="s">
        <v>26</v>
      </c>
      <c r="I156" s="25" t="s">
        <v>1438</v>
      </c>
      <c r="J156" s="25" t="s">
        <v>28</v>
      </c>
      <c r="K156" s="25" t="s">
        <v>1445</v>
      </c>
      <c r="L156" s="25" t="s">
        <v>1439</v>
      </c>
      <c r="M156" s="25" t="s">
        <v>1442</v>
      </c>
      <c r="N156" s="25" t="s">
        <v>1443</v>
      </c>
      <c r="O156" s="25" t="s">
        <v>1444</v>
      </c>
      <c r="P156" s="25" t="s">
        <v>37</v>
      </c>
      <c r="BW156"/>
      <c r="BX156"/>
      <c r="BY156"/>
      <c r="BZ156"/>
      <c r="CA156"/>
      <c r="CB156"/>
      <c r="CQ156"/>
      <c r="CR156"/>
      <c r="CS156"/>
      <c r="CT156"/>
      <c r="CU156"/>
      <c r="CV156"/>
      <c r="CW156"/>
      <c r="CX156"/>
      <c r="CY156"/>
      <c r="CZ156"/>
      <c r="DA156"/>
      <c r="JC156"/>
      <c r="JD156"/>
      <c r="JE156"/>
      <c r="JF156"/>
      <c r="JG156"/>
      <c r="JH156"/>
      <c r="JI156"/>
      <c r="JJ156"/>
      <c r="JK156"/>
      <c r="JL156"/>
      <c r="JM156"/>
      <c r="JN156"/>
      <c r="JO156"/>
      <c r="JP156"/>
      <c r="JQ156"/>
      <c r="JR156"/>
      <c r="JS156"/>
      <c r="JT156"/>
      <c r="JU156"/>
      <c r="JV156"/>
      <c r="JW156"/>
      <c r="JX156"/>
      <c r="JY156"/>
      <c r="JZ156"/>
    </row>
    <row r="157" spans="1:286" s="25" customFormat="1" x14ac:dyDescent="0.25">
      <c r="A157" s="30">
        <f>A153</f>
        <v>42734</v>
      </c>
      <c r="B157" s="30">
        <f>A153</f>
        <v>42734</v>
      </c>
      <c r="C157" s="30">
        <f>+C153</f>
        <v>46021</v>
      </c>
      <c r="D157" s="66">
        <v>3</v>
      </c>
      <c r="E157" s="31" t="s">
        <v>38</v>
      </c>
      <c r="F157" s="31" t="s">
        <v>39</v>
      </c>
      <c r="G157" s="31" t="s">
        <v>41</v>
      </c>
      <c r="H157" s="31" t="s">
        <v>40</v>
      </c>
      <c r="I157" s="67">
        <f>I153</f>
        <v>10000000</v>
      </c>
      <c r="J157" s="31" t="s">
        <v>3051</v>
      </c>
      <c r="K157" s="70">
        <f>$AG$28</f>
        <v>1.0049473561424466E-2</v>
      </c>
      <c r="L157" s="68">
        <v>0</v>
      </c>
      <c r="M157" s="71">
        <f t="array" ref="M157:O157">pricer_oblig_tx_fixeFinal(A157,B157,C157,I157,K157,L157,D157,F157,E157,P157,G157,H157,$O$13:$O$104,$T$13:$T$104)</f>
        <v>0</v>
      </c>
      <c r="N157" s="71">
        <v>10108452.24705581</v>
      </c>
      <c r="O157" s="71">
        <v>10108452.24705581</v>
      </c>
      <c r="P157" s="31" t="s">
        <v>1946</v>
      </c>
      <c r="Q157" s="72">
        <f>-Q153+N157</f>
        <v>-2.5430380590260029</v>
      </c>
      <c r="R157" s="73">
        <f>Q157/I153</f>
        <v>-2.543038059026003E-7</v>
      </c>
      <c r="BW157"/>
      <c r="BX157"/>
      <c r="BY157"/>
      <c r="BZ157"/>
      <c r="CA157"/>
      <c r="CB157"/>
      <c r="CQ157"/>
      <c r="CR157"/>
      <c r="CS157"/>
      <c r="CT157"/>
      <c r="CU157"/>
      <c r="CV157"/>
      <c r="CW157"/>
      <c r="CX157"/>
      <c r="CY157"/>
      <c r="CZ157"/>
      <c r="DA157"/>
      <c r="JC157"/>
      <c r="JD157"/>
      <c r="JE157"/>
      <c r="JF157"/>
      <c r="JG157"/>
      <c r="JH157"/>
      <c r="JI157"/>
      <c r="JJ157"/>
      <c r="JK157"/>
      <c r="JL157"/>
      <c r="JM157"/>
      <c r="JN157"/>
      <c r="JO157"/>
      <c r="JP157"/>
      <c r="JQ157"/>
      <c r="JR157"/>
      <c r="JS157"/>
      <c r="JT157"/>
      <c r="JU157"/>
      <c r="JV157"/>
      <c r="JW157"/>
      <c r="JX157"/>
      <c r="JY157"/>
      <c r="JZ157"/>
    </row>
    <row r="158" spans="1:286" x14ac:dyDescent="0.25">
      <c r="HF158" s="78"/>
      <c r="HG158" s="25"/>
      <c r="HH158" s="25"/>
      <c r="HI158" s="25"/>
      <c r="HJ158" s="25"/>
      <c r="HK158" s="25"/>
      <c r="HL158" s="25"/>
      <c r="HM158" s="25"/>
      <c r="HN158" s="25"/>
      <c r="HO158" s="25"/>
      <c r="HP158" s="25"/>
      <c r="HQ158" s="25"/>
      <c r="HR158" s="25"/>
      <c r="HS158" s="25"/>
      <c r="HT158" s="25"/>
      <c r="HU158" s="25"/>
      <c r="HV158" s="25"/>
      <c r="HW158" s="25"/>
      <c r="HX158" s="25"/>
      <c r="HY158" s="25"/>
      <c r="HZ158" s="25"/>
      <c r="IA158" s="25"/>
      <c r="IB158" s="25"/>
      <c r="IC158" s="25"/>
      <c r="ID158" s="25"/>
      <c r="IE158" s="25"/>
    </row>
    <row r="159" spans="1:286" ht="22.15" customHeight="1" x14ac:dyDescent="0.25">
      <c r="HF159" s="78"/>
      <c r="HG159" s="25"/>
      <c r="HH159" s="25"/>
      <c r="HI159" s="25"/>
      <c r="HJ159" s="25"/>
      <c r="HK159" s="25"/>
      <c r="HL159" s="25"/>
      <c r="HM159" s="25"/>
      <c r="HN159" s="25"/>
      <c r="HO159" s="25"/>
      <c r="HP159" s="25"/>
      <c r="HQ159" s="25"/>
      <c r="HR159" s="25"/>
      <c r="HS159" s="25"/>
      <c r="HT159" s="25"/>
      <c r="HU159" s="25"/>
      <c r="HV159" s="25"/>
      <c r="HW159" s="25"/>
      <c r="HX159" s="25"/>
      <c r="HY159" s="25"/>
      <c r="HZ159" s="25"/>
      <c r="IA159" s="25"/>
      <c r="IB159" s="25"/>
      <c r="IC159" s="25"/>
      <c r="ID159" s="25"/>
      <c r="IE159" s="25"/>
    </row>
    <row r="160" spans="1:286" ht="22.15" customHeight="1" x14ac:dyDescent="0.25">
      <c r="HF160" s="78"/>
      <c r="HG160" s="25"/>
      <c r="HH160" s="25"/>
      <c r="HI160" s="25"/>
      <c r="HJ160" s="25"/>
      <c r="HK160" s="25"/>
      <c r="HL160" s="25"/>
      <c r="HM160" s="25"/>
      <c r="HN160" s="25"/>
      <c r="HO160" s="25"/>
      <c r="HP160" s="25"/>
      <c r="HQ160" s="25"/>
      <c r="HR160" s="25"/>
      <c r="HS160" s="25"/>
      <c r="HT160" s="25"/>
      <c r="HU160" s="25"/>
      <c r="HV160" s="25"/>
      <c r="HW160" s="25"/>
      <c r="HX160" s="25"/>
      <c r="HY160" s="25"/>
      <c r="HZ160" s="25"/>
      <c r="IA160" s="25"/>
      <c r="IB160" s="25"/>
      <c r="IC160" s="25"/>
      <c r="ID160" s="25"/>
      <c r="IE160" s="25"/>
    </row>
    <row r="161" spans="1:239" ht="22.15" customHeight="1" thickBot="1" x14ac:dyDescent="0.4">
      <c r="A161" s="153" t="s">
        <v>3055</v>
      </c>
      <c r="B161" s="153"/>
      <c r="C161" s="153"/>
      <c r="D161" s="153"/>
      <c r="E161" s="153"/>
      <c r="F161" s="153"/>
      <c r="G161" s="153"/>
      <c r="H161" s="153"/>
      <c r="I161" s="153"/>
      <c r="J161" s="153"/>
      <c r="K161" s="153"/>
      <c r="L161" s="153"/>
      <c r="M161" s="153"/>
      <c r="N161" s="153"/>
      <c r="O161" s="153"/>
      <c r="P161" s="153"/>
      <c r="Q161" s="153"/>
      <c r="R161" s="153"/>
      <c r="HF161" s="78"/>
      <c r="HG161" s="25"/>
      <c r="HH161" s="25"/>
      <c r="HI161" s="25"/>
      <c r="HJ161" s="25"/>
      <c r="HK161" s="25"/>
      <c r="HL161" s="25"/>
      <c r="HM161" s="25"/>
      <c r="HN161" s="25"/>
      <c r="HO161" s="25"/>
      <c r="HP161" s="25"/>
      <c r="HQ161" s="25"/>
      <c r="HR161" s="25"/>
      <c r="HS161" s="25"/>
      <c r="HT161" s="25"/>
      <c r="HU161" s="25"/>
      <c r="HV161" s="25"/>
      <c r="HW161" s="25"/>
      <c r="HX161" s="25"/>
      <c r="HY161" s="25"/>
      <c r="HZ161" s="25"/>
      <c r="IA161" s="25"/>
      <c r="IB161" s="25"/>
      <c r="IC161" s="25"/>
      <c r="ID161" s="25"/>
      <c r="IE161" s="25"/>
    </row>
    <row r="162" spans="1:239" ht="22.15" customHeight="1" x14ac:dyDescent="0.25">
      <c r="A162" s="25" t="s">
        <v>0</v>
      </c>
      <c r="B162" s="25" t="s">
        <v>1435</v>
      </c>
      <c r="C162" s="25" t="s">
        <v>1436</v>
      </c>
      <c r="D162" s="25" t="s">
        <v>1437</v>
      </c>
      <c r="E162" s="25" t="s">
        <v>24</v>
      </c>
      <c r="F162" s="25" t="s">
        <v>25</v>
      </c>
      <c r="G162" s="25" t="s">
        <v>27</v>
      </c>
      <c r="H162" s="25" t="s">
        <v>26</v>
      </c>
      <c r="I162" s="25" t="s">
        <v>1438</v>
      </c>
      <c r="J162" s="25" t="s">
        <v>28</v>
      </c>
      <c r="K162" s="25" t="s">
        <v>1439</v>
      </c>
      <c r="L162" s="25" t="s">
        <v>1440</v>
      </c>
      <c r="M162" s="25" t="s">
        <v>29</v>
      </c>
      <c r="N162" s="64" t="s">
        <v>30</v>
      </c>
      <c r="O162" s="25" t="s">
        <v>1441</v>
      </c>
      <c r="P162" s="25" t="s">
        <v>1442</v>
      </c>
      <c r="Q162" s="25" t="s">
        <v>1443</v>
      </c>
      <c r="R162" s="25" t="s">
        <v>1444</v>
      </c>
      <c r="HF162" s="78"/>
      <c r="HG162" s="25"/>
      <c r="HH162" s="25"/>
      <c r="HI162" s="25"/>
      <c r="HJ162" s="25"/>
      <c r="HK162" s="25"/>
      <c r="HL162" s="25"/>
      <c r="HM162" s="25"/>
      <c r="HN162" s="25"/>
      <c r="HO162" s="25"/>
      <c r="HP162" s="25"/>
      <c r="HQ162" s="25"/>
      <c r="HR162" s="25"/>
      <c r="HS162" s="25"/>
      <c r="HT162" s="25"/>
      <c r="HU162" s="25"/>
      <c r="HV162" s="25"/>
      <c r="HW162" s="25"/>
      <c r="HX162" s="25"/>
      <c r="HY162" s="25"/>
      <c r="HZ162" s="25"/>
      <c r="IA162" s="25"/>
      <c r="IB162" s="25"/>
      <c r="IC162" s="25"/>
      <c r="ID162" s="25"/>
      <c r="IE162" s="25"/>
    </row>
    <row r="163" spans="1:239" ht="22.15" customHeight="1" x14ac:dyDescent="0.25">
      <c r="A163" s="30">
        <f>Date!$E$3</f>
        <v>42734</v>
      </c>
      <c r="B163" s="30">
        <f>A163</f>
        <v>42734</v>
      </c>
      <c r="C163" s="65">
        <f>$AV$33</f>
        <v>48212</v>
      </c>
      <c r="D163" s="66">
        <v>3</v>
      </c>
      <c r="E163" s="31" t="s">
        <v>38</v>
      </c>
      <c r="F163" s="31" t="s">
        <v>39</v>
      </c>
      <c r="G163" s="31" t="s">
        <v>41</v>
      </c>
      <c r="H163" s="31" t="s">
        <v>40</v>
      </c>
      <c r="I163" s="67">
        <f>10000000</f>
        <v>10000000</v>
      </c>
      <c r="J163" s="31" t="s">
        <v>3051</v>
      </c>
      <c r="K163" s="68">
        <v>0</v>
      </c>
      <c r="L163" s="68">
        <v>0</v>
      </c>
      <c r="M163" s="32" t="s">
        <v>40</v>
      </c>
      <c r="N163" s="31" t="s">
        <v>1946</v>
      </c>
      <c r="O163" s="68">
        <f ca="1">GB13</f>
        <v>3.6713668123815602E-3</v>
      </c>
      <c r="P163" s="69">
        <f t="array" aca="1" ref="P163:R163" ca="1">pricer_oblig_tx_variable3(A163,B163,C163,I163,K163,D163,F163,E163,G163,H163,L163,M163,N163,$FX$13:$FX$46,$FY$13:$FY$46,$GA$13:$GA$42,$GB$13:$GB$42,O163)</f>
        <v>0</v>
      </c>
      <c r="Q163" s="69">
        <f ca="1"/>
        <v>9739890.3239759076</v>
      </c>
      <c r="R163" s="69">
        <f ca="1"/>
        <v>9739890.3239759076</v>
      </c>
      <c r="HF163" s="78"/>
      <c r="HG163" s="25"/>
      <c r="HH163" s="25"/>
      <c r="HI163" s="25"/>
      <c r="HJ163" s="25"/>
      <c r="HK163" s="25"/>
      <c r="HL163" s="25"/>
      <c r="HM163" s="25"/>
      <c r="HN163" s="25"/>
      <c r="HO163" s="25"/>
      <c r="HP163" s="25"/>
      <c r="HQ163" s="25"/>
      <c r="HR163" s="25"/>
      <c r="HS163" s="25"/>
      <c r="HT163" s="25"/>
      <c r="HU163" s="25"/>
      <c r="HV163" s="25"/>
      <c r="HW163" s="25"/>
      <c r="HX163" s="25"/>
      <c r="HY163" s="25"/>
      <c r="HZ163" s="25"/>
      <c r="IA163" s="25"/>
      <c r="IB163" s="25"/>
      <c r="IC163" s="25"/>
      <c r="ID163" s="25"/>
      <c r="IE163" s="25"/>
    </row>
    <row r="164" spans="1:239" ht="22.15" customHeight="1" x14ac:dyDescent="0.25">
      <c r="A164" s="25"/>
      <c r="B164" s="25"/>
      <c r="C164" s="25"/>
      <c r="D164" s="25"/>
      <c r="E164" s="25"/>
      <c r="F164" s="25"/>
      <c r="G164" s="25"/>
      <c r="H164" s="25"/>
      <c r="I164" s="25"/>
      <c r="J164" s="25"/>
      <c r="K164" s="25"/>
      <c r="L164" s="25"/>
      <c r="M164" s="25"/>
      <c r="N164" s="25"/>
      <c r="O164" s="25"/>
      <c r="P164" s="25"/>
      <c r="Q164" s="25"/>
      <c r="R164" s="25"/>
      <c r="HF164" s="78"/>
      <c r="HG164" s="25"/>
      <c r="HH164" s="25"/>
      <c r="HI164" s="25"/>
      <c r="HJ164" s="25"/>
      <c r="HK164" s="25"/>
      <c r="HL164" s="25"/>
      <c r="HM164" s="25"/>
      <c r="HN164" s="25"/>
      <c r="HO164" s="25"/>
      <c r="HP164" s="25"/>
      <c r="HQ164" s="25"/>
      <c r="HR164" s="25"/>
      <c r="HS164" s="25"/>
      <c r="HT164" s="25"/>
      <c r="HU164" s="25"/>
      <c r="HV164" s="25"/>
      <c r="HW164" s="25"/>
      <c r="HX164" s="25"/>
      <c r="HY164" s="25"/>
      <c r="HZ164" s="25"/>
      <c r="IA164" s="25"/>
      <c r="IB164" s="25"/>
      <c r="IC164" s="25"/>
      <c r="ID164" s="25"/>
      <c r="IE164" s="25"/>
    </row>
    <row r="165" spans="1:239" ht="22.15" customHeight="1" x14ac:dyDescent="0.25">
      <c r="A165" s="25"/>
      <c r="B165" s="25"/>
      <c r="C165" s="25"/>
      <c r="D165" s="25"/>
      <c r="E165" s="25"/>
      <c r="F165" s="25"/>
      <c r="G165" s="25"/>
      <c r="H165" s="25"/>
      <c r="I165" s="25"/>
      <c r="J165" s="25"/>
      <c r="K165" s="25"/>
      <c r="L165" s="25"/>
      <c r="M165" s="25"/>
      <c r="N165" s="25"/>
      <c r="O165" s="25"/>
      <c r="P165" s="25"/>
      <c r="Q165" s="25"/>
      <c r="R165" s="25"/>
      <c r="HF165" s="78"/>
      <c r="HG165" s="25"/>
      <c r="HH165" s="25"/>
      <c r="HI165" s="25"/>
      <c r="HJ165" s="25"/>
      <c r="HK165" s="25"/>
      <c r="HL165" s="25"/>
      <c r="HM165" s="25"/>
      <c r="HN165" s="25"/>
      <c r="HO165" s="25"/>
      <c r="HP165" s="25"/>
      <c r="HQ165" s="25"/>
      <c r="HR165" s="25"/>
      <c r="HS165" s="25"/>
      <c r="HT165" s="25"/>
      <c r="HU165" s="25"/>
      <c r="HV165" s="25"/>
      <c r="HW165" s="25"/>
      <c r="HX165" s="25"/>
      <c r="HY165" s="25"/>
      <c r="HZ165" s="25"/>
      <c r="IA165" s="25"/>
      <c r="IB165" s="25"/>
      <c r="IC165" s="25"/>
      <c r="ID165" s="25"/>
      <c r="IE165" s="25"/>
    </row>
    <row r="166" spans="1:239" ht="22.15" customHeight="1" x14ac:dyDescent="0.25">
      <c r="A166" s="25" t="s">
        <v>0</v>
      </c>
      <c r="B166" s="25" t="s">
        <v>1435</v>
      </c>
      <c r="C166" s="25" t="s">
        <v>1436</v>
      </c>
      <c r="D166" s="25" t="s">
        <v>1437</v>
      </c>
      <c r="E166" s="25" t="s">
        <v>24</v>
      </c>
      <c r="F166" s="25" t="s">
        <v>25</v>
      </c>
      <c r="G166" s="25" t="s">
        <v>27</v>
      </c>
      <c r="H166" s="25" t="s">
        <v>26</v>
      </c>
      <c r="I166" s="25" t="s">
        <v>1438</v>
      </c>
      <c r="J166" s="25" t="s">
        <v>28</v>
      </c>
      <c r="K166" s="25" t="s">
        <v>1445</v>
      </c>
      <c r="L166" s="25" t="s">
        <v>1439</v>
      </c>
      <c r="M166" s="25" t="s">
        <v>1442</v>
      </c>
      <c r="N166" s="25" t="s">
        <v>1443</v>
      </c>
      <c r="O166" s="25" t="s">
        <v>1444</v>
      </c>
      <c r="P166" s="25" t="s">
        <v>37</v>
      </c>
      <c r="Q166" s="25"/>
      <c r="R166" s="25"/>
      <c r="HF166" s="78"/>
      <c r="HG166" s="25"/>
      <c r="HH166" s="25"/>
      <c r="HI166" s="25"/>
      <c r="HJ166" s="25"/>
      <c r="HK166" s="25"/>
      <c r="HL166" s="25"/>
      <c r="HM166" s="25"/>
      <c r="HN166" s="25"/>
      <c r="HO166" s="25"/>
      <c r="HP166" s="25"/>
      <c r="HQ166" s="25"/>
      <c r="HR166" s="25"/>
      <c r="HS166" s="25"/>
      <c r="HT166" s="25"/>
      <c r="HU166" s="25"/>
      <c r="HV166" s="25"/>
      <c r="HW166" s="25"/>
      <c r="HX166" s="25"/>
      <c r="HY166" s="25"/>
      <c r="HZ166" s="25"/>
      <c r="IA166" s="25"/>
      <c r="IB166" s="25"/>
      <c r="IC166" s="25"/>
      <c r="ID166" s="25"/>
      <c r="IE166" s="25"/>
    </row>
    <row r="167" spans="1:239" ht="22.15" customHeight="1" x14ac:dyDescent="0.25">
      <c r="A167" s="30">
        <f>A163</f>
        <v>42734</v>
      </c>
      <c r="B167" s="30">
        <f>A163</f>
        <v>42734</v>
      </c>
      <c r="C167" s="30">
        <f>C163</f>
        <v>48212</v>
      </c>
      <c r="D167" s="66">
        <v>3</v>
      </c>
      <c r="E167" s="31" t="s">
        <v>38</v>
      </c>
      <c r="F167" s="31" t="s">
        <v>39</v>
      </c>
      <c r="G167" s="31" t="s">
        <v>41</v>
      </c>
      <c r="H167" s="31" t="s">
        <v>40</v>
      </c>
      <c r="I167" s="67">
        <f>I163</f>
        <v>10000000</v>
      </c>
      <c r="J167" s="31" t="s">
        <v>3051</v>
      </c>
      <c r="K167" s="70">
        <f>$BA$33</f>
        <v>1.3439999999999999E-2</v>
      </c>
      <c r="L167" s="68">
        <v>0</v>
      </c>
      <c r="M167" s="71">
        <f t="array" ref="M167:O167">pricer_oblig_tx_fixeFinal(A167,B167,C167,I167,K167,L167,D167,F167,E167,P167,G167,H167,$FX$13:$FX$46,$FY$13:$FY$46)</f>
        <v>0</v>
      </c>
      <c r="N167" s="71">
        <v>9739877.8488518726</v>
      </c>
      <c r="O167" s="71">
        <v>9739877.8488518726</v>
      </c>
      <c r="P167" s="31" t="s">
        <v>1946</v>
      </c>
      <c r="Q167" s="72">
        <f ca="1">-Q163+N167</f>
        <v>-12.475124035030603</v>
      </c>
      <c r="R167" s="73">
        <f ca="1">Q167/I163</f>
        <v>-1.2475124035030604E-6</v>
      </c>
      <c r="HF167" s="78"/>
      <c r="HG167" s="25"/>
      <c r="HH167" s="25"/>
      <c r="HI167" s="25"/>
      <c r="HJ167" s="25"/>
      <c r="HK167" s="25"/>
      <c r="HL167" s="25"/>
      <c r="HM167" s="25"/>
      <c r="HN167" s="25"/>
      <c r="HO167" s="25"/>
      <c r="HP167" s="25"/>
      <c r="HQ167" s="25"/>
      <c r="HR167" s="25"/>
      <c r="HS167" s="25"/>
      <c r="HT167" s="25"/>
      <c r="HU167" s="25"/>
      <c r="HV167" s="25"/>
      <c r="HW167" s="25"/>
      <c r="HX167" s="25"/>
      <c r="HY167" s="25"/>
      <c r="HZ167" s="25"/>
      <c r="IA167" s="25"/>
      <c r="IB167" s="25"/>
      <c r="IC167" s="25"/>
      <c r="ID167" s="25"/>
      <c r="IE167" s="25"/>
    </row>
    <row r="168" spans="1:239" ht="22.15" customHeight="1" x14ac:dyDescent="0.25">
      <c r="HF168" s="78"/>
      <c r="HG168" s="25"/>
      <c r="HH168" s="25"/>
      <c r="HI168" s="25"/>
      <c r="HJ168" s="25"/>
      <c r="HK168" s="25"/>
      <c r="HL168" s="25"/>
      <c r="HM168" s="25"/>
      <c r="HN168" s="25"/>
      <c r="HO168" s="25"/>
      <c r="HP168" s="25"/>
      <c r="HQ168" s="25"/>
      <c r="HR168" s="25"/>
      <c r="HS168" s="25"/>
      <c r="HT168" s="25"/>
      <c r="HU168" s="25"/>
      <c r="HV168" s="25"/>
      <c r="HW168" s="25"/>
      <c r="HX168" s="25"/>
      <c r="HY168" s="25"/>
      <c r="HZ168" s="25"/>
      <c r="IA168" s="25"/>
      <c r="IB168" s="25"/>
      <c r="IC168" s="25"/>
      <c r="ID168" s="25"/>
      <c r="IE168" s="25"/>
    </row>
    <row r="169" spans="1:239" ht="22.15" customHeight="1" x14ac:dyDescent="0.25">
      <c r="HF169" s="78"/>
      <c r="HG169" s="25"/>
      <c r="HH169" s="25"/>
      <c r="HI169" s="25"/>
      <c r="HJ169" s="25"/>
      <c r="HK169" s="25"/>
      <c r="HL169" s="25"/>
      <c r="HM169" s="25"/>
      <c r="HN169" s="25"/>
      <c r="HO169" s="25"/>
      <c r="HP169" s="25"/>
      <c r="HQ169" s="25"/>
      <c r="HR169" s="25"/>
      <c r="HS169" s="25"/>
      <c r="HT169" s="25"/>
      <c r="HU169" s="25"/>
      <c r="HV169" s="25"/>
      <c r="HW169" s="25"/>
      <c r="HX169" s="25"/>
      <c r="HY169" s="25"/>
      <c r="HZ169" s="25"/>
      <c r="IA169" s="25"/>
      <c r="IB169" s="25"/>
      <c r="IC169" s="25"/>
      <c r="ID169" s="25"/>
      <c r="IE169" s="25"/>
    </row>
    <row r="170" spans="1:239" ht="22.15" customHeight="1" thickBot="1" x14ac:dyDescent="0.4">
      <c r="A170" s="153" t="s">
        <v>3056</v>
      </c>
      <c r="B170" s="153"/>
      <c r="C170" s="153"/>
      <c r="D170" s="153"/>
      <c r="E170" s="153"/>
      <c r="F170" s="153"/>
      <c r="G170" s="153"/>
      <c r="H170" s="153"/>
      <c r="I170" s="153"/>
      <c r="J170" s="153"/>
      <c r="K170" s="153"/>
      <c r="L170" s="153"/>
      <c r="M170" s="153"/>
      <c r="N170" s="153"/>
      <c r="O170" s="153"/>
      <c r="P170" s="153"/>
      <c r="Q170" s="153"/>
      <c r="R170" s="153"/>
      <c r="HF170" s="78"/>
      <c r="HG170" s="25"/>
      <c r="HH170" s="25"/>
      <c r="HI170" s="25"/>
      <c r="HJ170" s="25"/>
      <c r="HK170" s="25"/>
      <c r="HL170" s="25"/>
      <c r="HM170" s="25"/>
      <c r="HN170" s="25"/>
      <c r="HO170" s="25"/>
      <c r="HP170" s="25"/>
      <c r="HQ170" s="25"/>
      <c r="HR170" s="25"/>
      <c r="HS170" s="25"/>
      <c r="HT170" s="25"/>
      <c r="HU170" s="25"/>
      <c r="HV170" s="25"/>
      <c r="HW170" s="25"/>
      <c r="HX170" s="25"/>
      <c r="HY170" s="25"/>
      <c r="HZ170" s="25"/>
      <c r="IA170" s="25"/>
      <c r="IB170" s="25"/>
      <c r="IC170" s="25"/>
      <c r="ID170" s="25"/>
      <c r="IE170" s="25"/>
    </row>
    <row r="171" spans="1:239" ht="22.15" customHeight="1" x14ac:dyDescent="0.25">
      <c r="A171" s="25" t="s">
        <v>0</v>
      </c>
      <c r="B171" s="25" t="s">
        <v>1435</v>
      </c>
      <c r="C171" s="25" t="s">
        <v>1436</v>
      </c>
      <c r="D171" s="25" t="s">
        <v>1437</v>
      </c>
      <c r="E171" s="25" t="s">
        <v>24</v>
      </c>
      <c r="F171" s="25" t="s">
        <v>25</v>
      </c>
      <c r="G171" s="25" t="s">
        <v>27</v>
      </c>
      <c r="H171" s="25" t="s">
        <v>26</v>
      </c>
      <c r="I171" s="25" t="s">
        <v>1438</v>
      </c>
      <c r="J171" s="25" t="s">
        <v>28</v>
      </c>
      <c r="K171" s="25" t="s">
        <v>1439</v>
      </c>
      <c r="L171" s="25" t="s">
        <v>1440</v>
      </c>
      <c r="M171" s="25" t="s">
        <v>29</v>
      </c>
      <c r="N171" s="64" t="s">
        <v>30</v>
      </c>
      <c r="O171" s="25" t="s">
        <v>1441</v>
      </c>
      <c r="P171" s="25" t="s">
        <v>1442</v>
      </c>
      <c r="Q171" s="25" t="s">
        <v>1443</v>
      </c>
      <c r="R171" s="25" t="s">
        <v>1444</v>
      </c>
      <c r="HF171" s="78"/>
      <c r="HG171" s="25"/>
      <c r="HH171" s="25"/>
      <c r="HI171" s="25"/>
      <c r="HJ171" s="25"/>
      <c r="HK171" s="25"/>
      <c r="HL171" s="25"/>
      <c r="HM171" s="25"/>
      <c r="HN171" s="25"/>
      <c r="HO171" s="25"/>
      <c r="HP171" s="25"/>
      <c r="HQ171" s="25"/>
      <c r="HR171" s="25"/>
      <c r="HS171" s="25"/>
      <c r="HT171" s="25"/>
      <c r="HU171" s="25"/>
      <c r="HV171" s="25"/>
      <c r="HW171" s="25"/>
      <c r="HX171" s="25"/>
      <c r="HY171" s="25"/>
      <c r="HZ171" s="25"/>
      <c r="IA171" s="25"/>
      <c r="IB171" s="25"/>
      <c r="IC171" s="25"/>
      <c r="ID171" s="25"/>
      <c r="IE171" s="25"/>
    </row>
    <row r="172" spans="1:239" ht="22.15" customHeight="1" x14ac:dyDescent="0.25">
      <c r="A172" s="30">
        <f>Date!$E$3</f>
        <v>42734</v>
      </c>
      <c r="B172" s="30">
        <f>A172</f>
        <v>42734</v>
      </c>
      <c r="C172" s="65">
        <f>$BQ$32</f>
        <v>48212</v>
      </c>
      <c r="D172" s="66">
        <v>6</v>
      </c>
      <c r="E172" s="31" t="s">
        <v>38</v>
      </c>
      <c r="F172" s="31" t="s">
        <v>39</v>
      </c>
      <c r="G172" s="31" t="s">
        <v>41</v>
      </c>
      <c r="H172" s="31" t="s">
        <v>40</v>
      </c>
      <c r="I172" s="67">
        <f>10000000</f>
        <v>10000000</v>
      </c>
      <c r="J172" s="31" t="s">
        <v>3051</v>
      </c>
      <c r="K172" s="68">
        <v>0</v>
      </c>
      <c r="L172" s="68">
        <v>0</v>
      </c>
      <c r="M172" s="32" t="s">
        <v>40</v>
      </c>
      <c r="N172" s="31" t="s">
        <v>1946</v>
      </c>
      <c r="O172" s="68">
        <f>GE13</f>
        <v>5.337121717793103E-3</v>
      </c>
      <c r="P172" s="69">
        <f t="array" ref="P172:R172">pricer_oblig_tx_variable3(A172,B172,C172,I172,K172,D172,F172,E172,G172,H172,L172,M172,N172,$FX$13:$FX$46,$FY$13:$FY$46,$GD$13:$GD$44,$GE$13:$GE$44,O172)</f>
        <v>0</v>
      </c>
      <c r="Q172" s="69">
        <v>9831997.2319702972</v>
      </c>
      <c r="R172" s="69">
        <v>9831997.2319702972</v>
      </c>
      <c r="HF172" s="78"/>
      <c r="HG172" s="25"/>
      <c r="HH172" s="25"/>
      <c r="HI172" s="25"/>
      <c r="HJ172" s="25"/>
      <c r="HK172" s="25"/>
      <c r="HL172" s="25"/>
      <c r="HM172" s="25"/>
      <c r="HN172" s="25"/>
      <c r="HO172" s="25"/>
      <c r="HP172" s="25"/>
      <c r="HQ172" s="25"/>
      <c r="HR172" s="25"/>
      <c r="HS172" s="25"/>
      <c r="HT172" s="25"/>
      <c r="HU172" s="25"/>
      <c r="HV172" s="25"/>
      <c r="HW172" s="25"/>
      <c r="HX172" s="25"/>
      <c r="HY172" s="25"/>
      <c r="HZ172" s="25"/>
      <c r="IA172" s="25"/>
      <c r="IB172" s="25"/>
      <c r="IC172" s="25"/>
      <c r="ID172" s="25"/>
      <c r="IE172" s="25"/>
    </row>
    <row r="173" spans="1:239" ht="22.15" customHeight="1" x14ac:dyDescent="0.25">
      <c r="A173" s="25"/>
      <c r="B173" s="25"/>
      <c r="C173" s="25"/>
      <c r="D173" s="25"/>
      <c r="E173" s="25"/>
      <c r="F173" s="25"/>
      <c r="G173" s="25"/>
      <c r="H173" s="25"/>
      <c r="I173" s="25"/>
      <c r="J173" s="25"/>
      <c r="K173" s="25"/>
      <c r="L173" s="25"/>
      <c r="M173" s="25"/>
      <c r="N173" s="25"/>
      <c r="O173" s="25"/>
      <c r="P173" s="25"/>
      <c r="Q173" s="25"/>
      <c r="R173" s="25"/>
      <c r="HF173" s="78"/>
      <c r="HG173" s="25"/>
      <c r="HH173" s="25"/>
      <c r="HI173" s="25"/>
      <c r="HJ173" s="25"/>
      <c r="HK173" s="25"/>
      <c r="HL173" s="25"/>
      <c r="HM173" s="25"/>
      <c r="HN173" s="25"/>
      <c r="HO173" s="25"/>
      <c r="HP173" s="25"/>
      <c r="HQ173" s="25"/>
      <c r="HR173" s="25"/>
      <c r="HS173" s="25"/>
      <c r="HT173" s="25"/>
      <c r="HU173" s="25"/>
      <c r="HV173" s="25"/>
      <c r="HW173" s="25"/>
      <c r="HX173" s="25"/>
      <c r="HY173" s="25"/>
      <c r="HZ173" s="25"/>
      <c r="IA173" s="25"/>
      <c r="IB173" s="25"/>
      <c r="IC173" s="25"/>
      <c r="ID173" s="25"/>
      <c r="IE173" s="25"/>
    </row>
    <row r="174" spans="1:239" ht="22.15" customHeight="1" x14ac:dyDescent="0.25">
      <c r="A174" s="25"/>
      <c r="B174" s="25"/>
      <c r="C174" s="25"/>
      <c r="D174" s="25"/>
      <c r="E174" s="25"/>
      <c r="F174" s="25"/>
      <c r="G174" s="25"/>
      <c r="H174" s="25"/>
      <c r="I174" s="25"/>
      <c r="J174" s="25"/>
      <c r="K174" s="25"/>
      <c r="L174" s="25"/>
      <c r="M174" s="25"/>
      <c r="N174" s="25"/>
      <c r="O174" s="25"/>
      <c r="P174" s="25"/>
      <c r="Q174" s="25"/>
      <c r="R174" s="25"/>
      <c r="HF174" s="78"/>
      <c r="HG174" s="25"/>
      <c r="HH174" s="25"/>
      <c r="HI174" s="25"/>
      <c r="HJ174" s="25"/>
      <c r="HK174" s="25"/>
      <c r="HL174" s="25"/>
      <c r="HM174" s="25"/>
      <c r="HN174" s="25"/>
      <c r="HO174" s="25"/>
      <c r="HP174" s="25"/>
      <c r="HQ174" s="25"/>
      <c r="HR174" s="25"/>
      <c r="HS174" s="25"/>
      <c r="HT174" s="25"/>
      <c r="HU174" s="25"/>
      <c r="HV174" s="25"/>
      <c r="HW174" s="25"/>
      <c r="HX174" s="25"/>
      <c r="HY174" s="25"/>
      <c r="HZ174" s="25"/>
      <c r="IA174" s="25"/>
      <c r="IB174" s="25"/>
      <c r="IC174" s="25"/>
      <c r="ID174" s="25"/>
      <c r="IE174" s="25"/>
    </row>
    <row r="175" spans="1:239" ht="22.15" customHeight="1" x14ac:dyDescent="0.25">
      <c r="A175" s="25" t="s">
        <v>0</v>
      </c>
      <c r="B175" s="25" t="s">
        <v>1435</v>
      </c>
      <c r="C175" s="25" t="s">
        <v>1436</v>
      </c>
      <c r="D175" s="25" t="s">
        <v>1437</v>
      </c>
      <c r="E175" s="25" t="s">
        <v>24</v>
      </c>
      <c r="F175" s="25" t="s">
        <v>25</v>
      </c>
      <c r="G175" s="25" t="s">
        <v>27</v>
      </c>
      <c r="H175" s="25" t="s">
        <v>26</v>
      </c>
      <c r="I175" s="25" t="s">
        <v>1438</v>
      </c>
      <c r="J175" s="25" t="s">
        <v>28</v>
      </c>
      <c r="K175" s="25" t="s">
        <v>1445</v>
      </c>
      <c r="L175" s="25" t="s">
        <v>1439</v>
      </c>
      <c r="M175" s="25" t="s">
        <v>1442</v>
      </c>
      <c r="N175" s="25" t="s">
        <v>1443</v>
      </c>
      <c r="O175" s="25" t="s">
        <v>1444</v>
      </c>
      <c r="P175" s="25" t="s">
        <v>37</v>
      </c>
      <c r="Q175" s="25"/>
      <c r="R175" s="25"/>
      <c r="HF175" s="78"/>
      <c r="HG175" s="25"/>
      <c r="HH175" s="25"/>
      <c r="HI175" s="25"/>
      <c r="HJ175" s="25"/>
      <c r="HK175" s="25"/>
      <c r="HL175" s="25"/>
      <c r="HM175" s="25"/>
      <c r="HN175" s="25"/>
      <c r="HO175" s="25"/>
      <c r="HP175" s="25"/>
      <c r="HQ175" s="25"/>
      <c r="HR175" s="25"/>
      <c r="HS175" s="25"/>
      <c r="HT175" s="25"/>
      <c r="HU175" s="25"/>
      <c r="HV175" s="25"/>
      <c r="HW175" s="25"/>
      <c r="HX175" s="25"/>
      <c r="HY175" s="25"/>
      <c r="HZ175" s="25"/>
      <c r="IA175" s="25"/>
      <c r="IB175" s="25"/>
      <c r="IC175" s="25"/>
      <c r="ID175" s="25"/>
      <c r="IE175" s="25"/>
    </row>
    <row r="176" spans="1:239" ht="22.15" customHeight="1" x14ac:dyDescent="0.25">
      <c r="A176" s="30">
        <f>A172</f>
        <v>42734</v>
      </c>
      <c r="B176" s="30">
        <f>A172</f>
        <v>42734</v>
      </c>
      <c r="C176" s="30">
        <f>C172</f>
        <v>48212</v>
      </c>
      <c r="D176" s="66">
        <v>6</v>
      </c>
      <c r="E176" s="31" t="s">
        <v>38</v>
      </c>
      <c r="F176" s="31" t="s">
        <v>39</v>
      </c>
      <c r="G176" s="31" t="s">
        <v>41</v>
      </c>
      <c r="H176" s="31" t="s">
        <v>40</v>
      </c>
      <c r="I176" s="67">
        <f>I172</f>
        <v>10000000</v>
      </c>
      <c r="J176" s="31" t="s">
        <v>3051</v>
      </c>
      <c r="K176" s="70">
        <f>$BV$32</f>
        <v>1.4144999999999998E-2</v>
      </c>
      <c r="L176" s="68">
        <v>0</v>
      </c>
      <c r="M176" s="71">
        <f t="array" ref="M176:O176">pricer_oblig_tx_fixeFinal(A176,B176,C176,I176,K176,L176,D176,F176,E176,P176,G176,H176,$FX$13:$FX$46,$FY$13:$FY$46)</f>
        <v>0</v>
      </c>
      <c r="N176" s="71">
        <v>9831961.8286915496</v>
      </c>
      <c r="O176" s="71">
        <v>9831961.8286915496</v>
      </c>
      <c r="P176" s="31" t="s">
        <v>1946</v>
      </c>
      <c r="Q176" s="72">
        <f>-Q172+N176</f>
        <v>-35.403278747573495</v>
      </c>
      <c r="R176" s="73">
        <f>Q176/I172</f>
        <v>-3.5403278747573494E-6</v>
      </c>
      <c r="HF176" s="78"/>
      <c r="HG176" s="25"/>
      <c r="HH176" s="25"/>
      <c r="HI176" s="25"/>
      <c r="HJ176" s="25"/>
      <c r="HK176" s="25"/>
      <c r="HL176" s="25"/>
      <c r="HM176" s="25"/>
      <c r="HN176" s="25"/>
      <c r="HO176" s="25"/>
      <c r="HP176" s="25"/>
      <c r="HQ176" s="25"/>
      <c r="HR176" s="25"/>
      <c r="HS176" s="25"/>
      <c r="HT176" s="25"/>
      <c r="HU176" s="25"/>
      <c r="HV176" s="25"/>
      <c r="HW176" s="25"/>
      <c r="HX176" s="25"/>
      <c r="HY176" s="25"/>
      <c r="HZ176" s="25"/>
      <c r="IA176" s="25"/>
      <c r="IB176" s="25"/>
      <c r="IC176" s="25"/>
      <c r="ID176" s="25"/>
      <c r="IE176" s="25"/>
    </row>
    <row r="177" spans="1:239" ht="22.15" customHeight="1" x14ac:dyDescent="0.25">
      <c r="HF177" s="78"/>
      <c r="HG177" s="25"/>
      <c r="HH177" s="25"/>
      <c r="HI177" s="25"/>
      <c r="HJ177" s="25"/>
      <c r="HK177" s="25"/>
      <c r="HL177" s="25"/>
      <c r="HM177" s="25"/>
      <c r="HN177" s="25"/>
      <c r="HO177" s="25"/>
      <c r="HP177" s="25"/>
      <c r="HQ177" s="25"/>
      <c r="HR177" s="25"/>
      <c r="HS177" s="25"/>
      <c r="HT177" s="25"/>
      <c r="HU177" s="25"/>
      <c r="HV177" s="25"/>
      <c r="HW177" s="25"/>
      <c r="HX177" s="25"/>
      <c r="HY177" s="25"/>
      <c r="HZ177" s="25"/>
      <c r="IA177" s="25"/>
      <c r="IB177" s="25"/>
      <c r="IC177" s="25"/>
      <c r="ID177" s="25"/>
      <c r="IE177" s="25"/>
    </row>
    <row r="178" spans="1:239" ht="22.15" customHeight="1" x14ac:dyDescent="0.25">
      <c r="HF178" s="78"/>
      <c r="HG178" s="25"/>
      <c r="HH178" s="25"/>
      <c r="HI178" s="25"/>
      <c r="HJ178" s="25"/>
      <c r="HK178" s="25"/>
      <c r="HL178" s="25"/>
      <c r="HM178" s="25"/>
      <c r="HN178" s="25"/>
      <c r="HO178" s="25"/>
      <c r="HP178" s="25"/>
      <c r="HQ178" s="25"/>
      <c r="HR178" s="25"/>
      <c r="HS178" s="25"/>
      <c r="HT178" s="25"/>
      <c r="HU178" s="25"/>
      <c r="HV178" s="25"/>
      <c r="HW178" s="25"/>
      <c r="HX178" s="25"/>
      <c r="HY178" s="25"/>
      <c r="HZ178" s="25"/>
      <c r="IA178" s="25"/>
      <c r="IB178" s="25"/>
      <c r="IC178" s="25"/>
      <c r="ID178" s="25"/>
      <c r="IE178" s="25"/>
    </row>
    <row r="179" spans="1:239" ht="22.15" customHeight="1" thickBot="1" x14ac:dyDescent="0.4">
      <c r="A179" s="153" t="s">
        <v>3057</v>
      </c>
      <c r="B179" s="153"/>
      <c r="C179" s="153"/>
      <c r="D179" s="153"/>
      <c r="E179" s="153"/>
      <c r="F179" s="153"/>
      <c r="G179" s="153"/>
      <c r="H179" s="153"/>
      <c r="I179" s="153"/>
      <c r="J179" s="153"/>
      <c r="K179" s="153"/>
      <c r="L179" s="153"/>
      <c r="M179" s="153"/>
      <c r="N179" s="153"/>
      <c r="O179" s="153"/>
      <c r="P179" s="153"/>
      <c r="Q179" s="153"/>
      <c r="R179" s="153"/>
      <c r="HF179" s="78"/>
      <c r="HG179" s="25"/>
      <c r="HH179" s="25"/>
      <c r="HI179" s="25"/>
      <c r="HJ179" s="25"/>
      <c r="HK179" s="25"/>
      <c r="HL179" s="25"/>
      <c r="HM179" s="25"/>
      <c r="HN179" s="25"/>
      <c r="HO179" s="25"/>
      <c r="HP179" s="25"/>
      <c r="HQ179" s="25"/>
      <c r="HR179" s="25"/>
      <c r="HS179" s="25"/>
      <c r="HT179" s="25"/>
      <c r="HU179" s="25"/>
      <c r="HV179" s="25"/>
      <c r="HW179" s="25"/>
      <c r="HX179" s="25"/>
      <c r="HY179" s="25"/>
      <c r="HZ179" s="25"/>
      <c r="IA179" s="25"/>
      <c r="IB179" s="25"/>
      <c r="IC179" s="25"/>
      <c r="ID179" s="25"/>
      <c r="IE179" s="25"/>
    </row>
    <row r="180" spans="1:239" ht="22.15" customHeight="1" x14ac:dyDescent="0.25">
      <c r="A180" s="25" t="s">
        <v>0</v>
      </c>
      <c r="B180" s="25" t="s">
        <v>1435</v>
      </c>
      <c r="C180" s="25" t="s">
        <v>1436</v>
      </c>
      <c r="D180" s="25" t="s">
        <v>1437</v>
      </c>
      <c r="E180" s="25" t="s">
        <v>24</v>
      </c>
      <c r="F180" s="25" t="s">
        <v>25</v>
      </c>
      <c r="G180" s="25" t="s">
        <v>27</v>
      </c>
      <c r="H180" s="25" t="s">
        <v>26</v>
      </c>
      <c r="I180" s="25" t="s">
        <v>1438</v>
      </c>
      <c r="J180" s="25" t="s">
        <v>28</v>
      </c>
      <c r="K180" s="25" t="s">
        <v>1439</v>
      </c>
      <c r="L180" s="25" t="s">
        <v>1440</v>
      </c>
      <c r="M180" s="25" t="s">
        <v>29</v>
      </c>
      <c r="N180" s="64" t="s">
        <v>30</v>
      </c>
      <c r="O180" s="25" t="s">
        <v>1441</v>
      </c>
      <c r="P180" s="25" t="s">
        <v>1442</v>
      </c>
      <c r="Q180" s="25" t="s">
        <v>1443</v>
      </c>
      <c r="R180" s="25" t="s">
        <v>1444</v>
      </c>
      <c r="HF180" s="78"/>
      <c r="HG180" s="25"/>
      <c r="HH180" s="25"/>
      <c r="HI180" s="25"/>
      <c r="HJ180" s="25"/>
      <c r="HK180" s="25"/>
      <c r="HL180" s="25"/>
      <c r="HM180" s="25"/>
      <c r="HN180" s="25"/>
      <c r="HO180" s="25"/>
      <c r="HP180" s="25"/>
      <c r="HQ180" s="25"/>
      <c r="HR180" s="25"/>
      <c r="HS180" s="25"/>
      <c r="HT180" s="25"/>
      <c r="HU180" s="25"/>
      <c r="HV180" s="25"/>
      <c r="HW180" s="25"/>
      <c r="HX180" s="25"/>
      <c r="HY180" s="25"/>
      <c r="HZ180" s="25"/>
      <c r="IA180" s="25"/>
      <c r="IB180" s="25"/>
      <c r="IC180" s="25"/>
      <c r="ID180" s="25"/>
      <c r="IE180" s="25"/>
    </row>
    <row r="181" spans="1:239" ht="22.15" customHeight="1" x14ac:dyDescent="0.25">
      <c r="A181" s="30">
        <f>Date!$E$3</f>
        <v>42734</v>
      </c>
      <c r="B181" s="30">
        <f>A181</f>
        <v>42734</v>
      </c>
      <c r="C181" s="65">
        <f>$CK$28</f>
        <v>46386</v>
      </c>
      <c r="D181" s="66">
        <v>12</v>
      </c>
      <c r="E181" s="31" t="s">
        <v>38</v>
      </c>
      <c r="F181" s="31" t="s">
        <v>39</v>
      </c>
      <c r="G181" s="31" t="s">
        <v>41</v>
      </c>
      <c r="H181" s="31" t="s">
        <v>40</v>
      </c>
      <c r="I181" s="67">
        <f>10000000</f>
        <v>10000000</v>
      </c>
      <c r="J181" s="31" t="s">
        <v>3051</v>
      </c>
      <c r="K181" s="68">
        <v>0</v>
      </c>
      <c r="L181" s="68">
        <v>0</v>
      </c>
      <c r="M181" s="32" t="s">
        <v>40</v>
      </c>
      <c r="N181" s="31" t="s">
        <v>1946</v>
      </c>
      <c r="O181" s="68">
        <f>'Historiques fixing'!AK263/100</f>
        <v>7.7787999999999998E-3</v>
      </c>
      <c r="P181" s="69">
        <f t="array" ref="P181:R181">pricer_oblig_tx_variable3(A181,B181,C181,I181,K181,D181,F181,E181,G181,H181,L181,M181,N181,$FX$13:$FX$44,$FY$13:$FY$44,$GG$13:$GG$33,$GH$13:$GH$33,O181)</f>
        <v>0</v>
      </c>
      <c r="Q181" s="69">
        <v>9969125.0694693811</v>
      </c>
      <c r="R181" s="69">
        <v>9969125.0694693811</v>
      </c>
      <c r="HF181" s="78"/>
      <c r="HG181" s="25"/>
      <c r="HH181" s="25"/>
      <c r="HI181" s="25"/>
      <c r="HJ181" s="25"/>
      <c r="HK181" s="25"/>
      <c r="HL181" s="25"/>
      <c r="HM181" s="25"/>
      <c r="HN181" s="25"/>
      <c r="HO181" s="25"/>
      <c r="HP181" s="25"/>
      <c r="HQ181" s="25"/>
      <c r="HR181" s="25"/>
      <c r="HS181" s="25"/>
      <c r="HT181" s="25"/>
      <c r="HU181" s="25"/>
      <c r="HV181" s="25"/>
      <c r="HW181" s="25"/>
      <c r="HX181" s="25"/>
      <c r="HY181" s="25"/>
      <c r="HZ181" s="25"/>
      <c r="IA181" s="25"/>
      <c r="IB181" s="25"/>
      <c r="IC181" s="25"/>
      <c r="ID181" s="25"/>
      <c r="IE181" s="25"/>
    </row>
    <row r="182" spans="1:239" ht="22.15" customHeight="1" x14ac:dyDescent="0.25">
      <c r="A182" s="25"/>
      <c r="B182" s="25"/>
      <c r="C182" s="25"/>
      <c r="D182" s="25"/>
      <c r="E182" s="25"/>
      <c r="F182" s="25"/>
      <c r="G182" s="25"/>
      <c r="H182" s="25"/>
      <c r="I182" s="25"/>
      <c r="J182" s="25"/>
      <c r="K182" s="25"/>
      <c r="L182" s="25"/>
      <c r="M182" s="25"/>
      <c r="N182" s="25"/>
      <c r="O182" s="25"/>
      <c r="P182" s="25"/>
      <c r="Q182" s="25"/>
      <c r="R182" s="25"/>
      <c r="HF182" s="78"/>
      <c r="HG182" s="25"/>
      <c r="HH182" s="25"/>
      <c r="HI182" s="25"/>
      <c r="HJ182" s="25"/>
      <c r="HK182" s="25"/>
      <c r="HL182" s="25"/>
      <c r="HM182" s="25"/>
      <c r="HN182" s="25"/>
      <c r="HO182" s="25"/>
      <c r="HP182" s="25"/>
      <c r="HQ182" s="25"/>
      <c r="HR182" s="25"/>
      <c r="HS182" s="25"/>
      <c r="HT182" s="25"/>
      <c r="HU182" s="25"/>
      <c r="HV182" s="25"/>
      <c r="HW182" s="25"/>
      <c r="HX182" s="25"/>
      <c r="HY182" s="25"/>
      <c r="HZ182" s="25"/>
      <c r="IA182" s="25"/>
      <c r="IB182" s="25"/>
      <c r="IC182" s="25"/>
      <c r="ID182" s="25"/>
      <c r="IE182" s="25"/>
    </row>
    <row r="183" spans="1:239" ht="22.15" customHeight="1" x14ac:dyDescent="0.25">
      <c r="A183" s="25"/>
      <c r="B183" s="25"/>
      <c r="C183" s="25"/>
      <c r="D183" s="25"/>
      <c r="E183" s="25"/>
      <c r="F183" s="25"/>
      <c r="G183" s="25"/>
      <c r="H183" s="25"/>
      <c r="I183" s="25"/>
      <c r="J183" s="25"/>
      <c r="K183" s="25"/>
      <c r="L183" s="25"/>
      <c r="M183" s="25"/>
      <c r="N183" s="25"/>
      <c r="O183" s="25"/>
      <c r="P183" s="25"/>
      <c r="Q183" s="25"/>
      <c r="R183" s="25"/>
      <c r="HF183" s="78"/>
      <c r="HG183" s="25"/>
      <c r="HH183" s="25"/>
      <c r="HI183" s="25"/>
      <c r="HJ183" s="25"/>
      <c r="HK183" s="25"/>
      <c r="HL183" s="25"/>
      <c r="HM183" s="25"/>
      <c r="HN183" s="25"/>
      <c r="HO183" s="25"/>
      <c r="HP183" s="25"/>
      <c r="HQ183" s="25"/>
      <c r="HR183" s="25"/>
      <c r="HS183" s="25"/>
      <c r="HT183" s="25"/>
      <c r="HU183" s="25"/>
      <c r="HV183" s="25"/>
      <c r="HW183" s="25"/>
      <c r="HX183" s="25"/>
      <c r="HY183" s="25"/>
      <c r="HZ183" s="25"/>
      <c r="IA183" s="25"/>
      <c r="IB183" s="25"/>
      <c r="IC183" s="25"/>
      <c r="ID183" s="25"/>
      <c r="IE183" s="25"/>
    </row>
    <row r="184" spans="1:239" ht="22.15" customHeight="1" x14ac:dyDescent="0.25">
      <c r="A184" s="25" t="s">
        <v>0</v>
      </c>
      <c r="B184" s="25" t="s">
        <v>1435</v>
      </c>
      <c r="C184" s="25" t="s">
        <v>1436</v>
      </c>
      <c r="D184" s="25" t="s">
        <v>1437</v>
      </c>
      <c r="E184" s="25" t="s">
        <v>24</v>
      </c>
      <c r="F184" s="25" t="s">
        <v>25</v>
      </c>
      <c r="G184" s="25" t="s">
        <v>27</v>
      </c>
      <c r="H184" s="25" t="s">
        <v>26</v>
      </c>
      <c r="I184" s="25" t="s">
        <v>1438</v>
      </c>
      <c r="J184" s="25" t="s">
        <v>28</v>
      </c>
      <c r="K184" s="25" t="s">
        <v>1445</v>
      </c>
      <c r="L184" s="25" t="s">
        <v>1439</v>
      </c>
      <c r="M184" s="25" t="s">
        <v>1442</v>
      </c>
      <c r="N184" s="25" t="s">
        <v>1443</v>
      </c>
      <c r="O184" s="25" t="s">
        <v>1444</v>
      </c>
      <c r="P184" s="25" t="s">
        <v>37</v>
      </c>
      <c r="Q184" s="25"/>
      <c r="R184" s="25"/>
      <c r="HF184" s="78"/>
      <c r="HG184" s="25"/>
      <c r="HH184" s="25"/>
      <c r="HI184" s="25"/>
      <c r="HJ184" s="25"/>
      <c r="HK184" s="25"/>
      <c r="HL184" s="25"/>
      <c r="HM184" s="25"/>
      <c r="HN184" s="25"/>
      <c r="HO184" s="25"/>
      <c r="HP184" s="25"/>
      <c r="HQ184" s="25"/>
      <c r="HR184" s="25"/>
      <c r="HS184" s="25"/>
      <c r="HT184" s="25"/>
      <c r="HU184" s="25"/>
      <c r="HV184" s="25"/>
      <c r="HW184" s="25"/>
      <c r="HX184" s="25"/>
      <c r="HY184" s="25"/>
      <c r="HZ184" s="25"/>
      <c r="IA184" s="25"/>
      <c r="IB184" s="25"/>
      <c r="IC184" s="25"/>
      <c r="ID184" s="25"/>
      <c r="IE184" s="25"/>
    </row>
    <row r="185" spans="1:239" ht="22.15" customHeight="1" x14ac:dyDescent="0.25">
      <c r="A185" s="30">
        <f>A181</f>
        <v>42734</v>
      </c>
      <c r="B185" s="30">
        <f>A181</f>
        <v>42734</v>
      </c>
      <c r="C185" s="30">
        <f>C181</f>
        <v>46386</v>
      </c>
      <c r="D185" s="66">
        <v>6</v>
      </c>
      <c r="E185" s="31" t="s">
        <v>38</v>
      </c>
      <c r="F185" s="31" t="s">
        <v>39</v>
      </c>
      <c r="G185" s="31" t="s">
        <v>41</v>
      </c>
      <c r="H185" s="31" t="s">
        <v>40</v>
      </c>
      <c r="I185" s="67">
        <f>I181</f>
        <v>10000000</v>
      </c>
      <c r="J185" s="31" t="s">
        <v>3051</v>
      </c>
      <c r="K185" s="70">
        <f>CP28</f>
        <v>1.3706000000000001E-2</v>
      </c>
      <c r="L185" s="68">
        <v>0</v>
      </c>
      <c r="M185" s="71">
        <f t="array" ref="M185:O185">pricer_oblig_tx_fixeFinal(A185,B185,C185,I185,K185,L185,D185,F185,E185,P185,G185,H185,$FX$13:$FX$46,$FY$13:$FY$46)</f>
        <v>0</v>
      </c>
      <c r="N185" s="71">
        <v>9968988.3275951911</v>
      </c>
      <c r="O185" s="71">
        <v>9968988.3275951911</v>
      </c>
      <c r="P185" s="31" t="s">
        <v>1946</v>
      </c>
      <c r="Q185" s="72">
        <f>-Q181+N185</f>
        <v>-136.74187419004738</v>
      </c>
      <c r="R185" s="73">
        <f>Q185/I181</f>
        <v>-1.3674187419004739E-5</v>
      </c>
      <c r="HF185" s="78"/>
      <c r="HG185" s="25"/>
      <c r="HH185" s="25"/>
      <c r="HI185" s="25"/>
      <c r="HJ185" s="25"/>
      <c r="HK185" s="25"/>
      <c r="HL185" s="25"/>
      <c r="HM185" s="25"/>
      <c r="HN185" s="25"/>
      <c r="HO185" s="25"/>
      <c r="HP185" s="25"/>
      <c r="HQ185" s="25"/>
      <c r="HR185" s="25"/>
      <c r="HS185" s="25"/>
      <c r="HT185" s="25"/>
      <c r="HU185" s="25"/>
      <c r="HV185" s="25"/>
      <c r="HW185" s="25"/>
      <c r="HX185" s="25"/>
      <c r="HY185" s="25"/>
      <c r="HZ185" s="25"/>
      <c r="IA185" s="25"/>
      <c r="IB185" s="25"/>
      <c r="IC185" s="25"/>
      <c r="ID185" s="25"/>
      <c r="IE185" s="25"/>
    </row>
    <row r="186" spans="1:239" ht="22.15" customHeight="1" x14ac:dyDescent="0.25">
      <c r="HF186" s="78"/>
      <c r="HG186" s="25"/>
      <c r="HH186" s="25"/>
      <c r="HI186" s="25"/>
      <c r="HJ186" s="25"/>
      <c r="HK186" s="25"/>
      <c r="HL186" s="25"/>
      <c r="HM186" s="25"/>
      <c r="HN186" s="25"/>
      <c r="HO186" s="25"/>
      <c r="HP186" s="25"/>
      <c r="HQ186" s="25"/>
      <c r="HR186" s="25"/>
      <c r="HS186" s="25"/>
      <c r="HT186" s="25"/>
      <c r="HU186" s="25"/>
      <c r="HV186" s="25"/>
      <c r="HW186" s="25"/>
      <c r="HX186" s="25"/>
      <c r="HY186" s="25"/>
      <c r="HZ186" s="25"/>
      <c r="IA186" s="25"/>
      <c r="IB186" s="25"/>
      <c r="IC186" s="25"/>
      <c r="ID186" s="25"/>
      <c r="IE186" s="25"/>
    </row>
    <row r="187" spans="1:239" ht="22.15" customHeight="1" x14ac:dyDescent="0.25">
      <c r="HF187" s="78"/>
      <c r="HG187" s="25"/>
      <c r="HH187" s="25"/>
      <c r="HI187" s="25"/>
      <c r="HJ187" s="25"/>
      <c r="HK187" s="25"/>
      <c r="HL187" s="25"/>
      <c r="HM187" s="25"/>
      <c r="HN187" s="25"/>
      <c r="HO187" s="25"/>
      <c r="HP187" s="25"/>
      <c r="HQ187" s="25"/>
      <c r="HR187" s="25"/>
      <c r="HS187" s="25"/>
      <c r="HT187" s="25"/>
      <c r="HU187" s="25"/>
      <c r="HV187" s="25"/>
      <c r="HW187" s="25"/>
      <c r="HX187" s="25"/>
      <c r="HY187" s="25"/>
      <c r="HZ187" s="25"/>
      <c r="IA187" s="25"/>
      <c r="IB187" s="25"/>
      <c r="IC187" s="25"/>
      <c r="ID187" s="25"/>
      <c r="IE187" s="25"/>
    </row>
    <row r="188" spans="1:239" ht="22.15" customHeight="1" thickBot="1" x14ac:dyDescent="0.4">
      <c r="A188" s="153" t="s">
        <v>3058</v>
      </c>
      <c r="B188" s="153"/>
      <c r="C188" s="153"/>
      <c r="D188" s="153"/>
      <c r="E188" s="153"/>
      <c r="F188" s="153"/>
      <c r="G188" s="153"/>
      <c r="H188" s="153"/>
      <c r="I188" s="153"/>
      <c r="J188" s="153"/>
      <c r="K188" s="153"/>
      <c r="L188" s="153"/>
      <c r="M188" s="153"/>
      <c r="N188" s="153"/>
      <c r="O188" s="153"/>
      <c r="P188" s="153"/>
      <c r="Q188" s="153"/>
      <c r="R188" s="153"/>
      <c r="HF188" s="78"/>
      <c r="HG188" s="25"/>
      <c r="HH188" s="25"/>
      <c r="HI188" s="25"/>
      <c r="HJ188" s="25"/>
      <c r="HK188" s="25"/>
      <c r="HL188" s="25"/>
      <c r="HM188" s="25"/>
      <c r="HN188" s="25"/>
      <c r="HO188" s="25"/>
      <c r="HP188" s="25"/>
      <c r="HQ188" s="25"/>
      <c r="HR188" s="25"/>
      <c r="HS188" s="25"/>
      <c r="HT188" s="25"/>
      <c r="HU188" s="25"/>
      <c r="HV188" s="25"/>
      <c r="HW188" s="25"/>
      <c r="HX188" s="25"/>
      <c r="HY188" s="25"/>
      <c r="HZ188" s="25"/>
      <c r="IA188" s="25"/>
      <c r="IB188" s="25"/>
      <c r="IC188" s="25"/>
      <c r="ID188" s="25"/>
      <c r="IE188" s="25"/>
    </row>
    <row r="189" spans="1:239" ht="22.15" customHeight="1" x14ac:dyDescent="0.25">
      <c r="A189" s="25" t="s">
        <v>0</v>
      </c>
      <c r="B189" s="25" t="s">
        <v>1435</v>
      </c>
      <c r="C189" s="25" t="s">
        <v>1436</v>
      </c>
      <c r="D189" s="25" t="s">
        <v>1437</v>
      </c>
      <c r="E189" s="25" t="s">
        <v>24</v>
      </c>
      <c r="F189" s="25" t="s">
        <v>25</v>
      </c>
      <c r="G189" s="25" t="s">
        <v>27</v>
      </c>
      <c r="H189" s="25" t="s">
        <v>26</v>
      </c>
      <c r="I189" s="25" t="s">
        <v>1438</v>
      </c>
      <c r="J189" s="25" t="s">
        <v>28</v>
      </c>
      <c r="K189" s="25" t="s">
        <v>1439</v>
      </c>
      <c r="L189" s="25" t="s">
        <v>1440</v>
      </c>
      <c r="M189" s="25" t="s">
        <v>29</v>
      </c>
      <c r="N189" s="64" t="s">
        <v>30</v>
      </c>
      <c r="O189" s="25" t="s">
        <v>1441</v>
      </c>
      <c r="P189" s="25" t="s">
        <v>1442</v>
      </c>
      <c r="Q189" s="25" t="s">
        <v>1443</v>
      </c>
      <c r="R189" s="25" t="s">
        <v>1444</v>
      </c>
      <c r="HF189" s="78"/>
      <c r="HG189" s="25"/>
      <c r="HH189" s="25"/>
      <c r="HI189" s="25"/>
      <c r="HJ189" s="25"/>
      <c r="HK189" s="25"/>
      <c r="HL189" s="25"/>
      <c r="HM189" s="25"/>
      <c r="HN189" s="25"/>
      <c r="HO189" s="25"/>
      <c r="HP189" s="25"/>
      <c r="HQ189" s="25"/>
      <c r="HR189" s="25"/>
      <c r="HS189" s="25"/>
      <c r="HT189" s="25"/>
      <c r="HU189" s="25"/>
      <c r="HV189" s="25"/>
      <c r="HW189" s="25"/>
      <c r="HX189" s="25"/>
      <c r="HY189" s="25"/>
      <c r="HZ189" s="25"/>
      <c r="IA189" s="25"/>
      <c r="IB189" s="25"/>
      <c r="IC189" s="25"/>
      <c r="ID189" s="25"/>
      <c r="IE189" s="25"/>
    </row>
    <row r="190" spans="1:239" ht="22.15" customHeight="1" x14ac:dyDescent="0.25">
      <c r="A190" s="30">
        <f>Date!$E$3</f>
        <v>42734</v>
      </c>
      <c r="B190" s="30">
        <f>A190</f>
        <v>42734</v>
      </c>
      <c r="C190" s="65">
        <f>$AF$29</f>
        <v>46386</v>
      </c>
      <c r="D190" s="66">
        <v>1</v>
      </c>
      <c r="E190" s="31" t="s">
        <v>38</v>
      </c>
      <c r="F190" s="31" t="s">
        <v>39</v>
      </c>
      <c r="G190" s="31" t="s">
        <v>41</v>
      </c>
      <c r="H190" s="31" t="s">
        <v>40</v>
      </c>
      <c r="I190" s="67">
        <f>10000000</f>
        <v>10000000</v>
      </c>
      <c r="J190" s="31" t="s">
        <v>3051</v>
      </c>
      <c r="K190" s="68">
        <v>0</v>
      </c>
      <c r="L190" s="68">
        <v>0</v>
      </c>
      <c r="M190" s="32" t="s">
        <v>40</v>
      </c>
      <c r="N190" s="31" t="s">
        <v>1946</v>
      </c>
      <c r="O190" s="68">
        <f>+GK13</f>
        <v>2.5604947617374751E-3</v>
      </c>
      <c r="P190" s="69">
        <f t="array" ref="P190:R190">pricer_oblig_tx_variable3(A190,B190,C190,I190,K190,D190,F190,E190,G190,H190,L190,M190,N190,$FX$13:$FX$46,$FY$13:$FY$46,$GJ$13:$GJ$41,$GK$13:$GK$41,O190)</f>
        <v>0</v>
      </c>
      <c r="Q190" s="69">
        <v>9688046.8783593606</v>
      </c>
      <c r="R190" s="69">
        <v>9688046.8783593606</v>
      </c>
      <c r="HF190" s="78"/>
      <c r="HG190" s="25"/>
      <c r="HH190" s="25"/>
      <c r="HI190" s="25"/>
      <c r="HJ190" s="25"/>
      <c r="HK190" s="25"/>
      <c r="HL190" s="25"/>
      <c r="HM190" s="25"/>
      <c r="HN190" s="25"/>
      <c r="HO190" s="25"/>
      <c r="HP190" s="25"/>
      <c r="HQ190" s="25"/>
      <c r="HR190" s="25"/>
      <c r="HS190" s="25"/>
      <c r="HT190" s="25"/>
      <c r="HU190" s="25"/>
      <c r="HV190" s="25"/>
      <c r="HW190" s="25"/>
      <c r="HX190" s="25"/>
      <c r="HY190" s="25"/>
      <c r="HZ190" s="25"/>
      <c r="IA190" s="25"/>
      <c r="IB190" s="25"/>
      <c r="IC190" s="25"/>
      <c r="ID190" s="25"/>
      <c r="IE190" s="25"/>
    </row>
    <row r="191" spans="1:239" ht="22.15" customHeight="1" x14ac:dyDescent="0.25">
      <c r="A191" s="25"/>
      <c r="B191" s="25"/>
      <c r="C191" s="25"/>
      <c r="D191" s="25"/>
      <c r="E191" s="25"/>
      <c r="F191" s="25"/>
      <c r="G191" s="25"/>
      <c r="H191" s="25"/>
      <c r="I191" s="25"/>
      <c r="J191" s="25"/>
      <c r="K191" s="25"/>
      <c r="L191" s="25"/>
      <c r="M191" s="25"/>
      <c r="N191" s="25"/>
      <c r="O191" s="25"/>
      <c r="P191" s="25"/>
      <c r="Q191" s="25"/>
      <c r="R191" s="25"/>
      <c r="HF191" s="78"/>
      <c r="HG191" s="25"/>
      <c r="HH191" s="25"/>
      <c r="HI191" s="25"/>
      <c r="HJ191" s="25"/>
      <c r="HK191" s="25"/>
      <c r="HL191" s="25"/>
      <c r="HM191" s="25"/>
      <c r="HN191" s="25"/>
      <c r="HO191" s="25"/>
      <c r="HP191" s="25"/>
      <c r="HQ191" s="25"/>
      <c r="HR191" s="25"/>
      <c r="HS191" s="25"/>
      <c r="HT191" s="25"/>
      <c r="HU191" s="25"/>
      <c r="HV191" s="25"/>
      <c r="HW191" s="25"/>
      <c r="HX191" s="25"/>
      <c r="HY191" s="25"/>
      <c r="HZ191" s="25"/>
      <c r="IA191" s="25"/>
      <c r="IB191" s="25"/>
      <c r="IC191" s="25"/>
      <c r="ID191" s="25"/>
      <c r="IE191" s="25"/>
    </row>
    <row r="192" spans="1:239" ht="22.15" customHeight="1" x14ac:dyDescent="0.25">
      <c r="A192" s="25"/>
      <c r="B192" s="25"/>
      <c r="C192" s="25"/>
      <c r="D192" s="25"/>
      <c r="E192" s="25"/>
      <c r="F192" s="25"/>
      <c r="G192" s="25"/>
      <c r="H192" s="25"/>
      <c r="I192" s="25"/>
      <c r="J192" s="25"/>
      <c r="K192" s="25"/>
      <c r="L192" s="25"/>
      <c r="M192" s="25"/>
      <c r="N192" s="25"/>
      <c r="O192" s="25"/>
      <c r="P192" s="25"/>
      <c r="Q192" s="25"/>
      <c r="R192" s="25"/>
      <c r="HF192" s="78"/>
      <c r="HG192" s="25"/>
      <c r="HH192" s="25"/>
      <c r="HI192" s="25"/>
      <c r="HJ192" s="25"/>
      <c r="HK192" s="25"/>
      <c r="HL192" s="25"/>
      <c r="HM192" s="25"/>
      <c r="HN192" s="25"/>
      <c r="HO192" s="25"/>
      <c r="HP192" s="25"/>
      <c r="HQ192" s="25"/>
      <c r="HR192" s="25"/>
      <c r="HS192" s="25"/>
      <c r="HT192" s="25"/>
      <c r="HU192" s="25"/>
      <c r="HV192" s="25"/>
      <c r="HW192" s="25"/>
      <c r="HX192" s="25"/>
      <c r="HY192" s="25"/>
      <c r="HZ192" s="25"/>
      <c r="IA192" s="25"/>
      <c r="IB192" s="25"/>
      <c r="IC192" s="25"/>
      <c r="ID192" s="25"/>
      <c r="IE192" s="25"/>
    </row>
    <row r="193" spans="1:239" ht="22.15" customHeight="1" x14ac:dyDescent="0.25">
      <c r="A193" s="25" t="s">
        <v>0</v>
      </c>
      <c r="B193" s="25" t="s">
        <v>1435</v>
      </c>
      <c r="C193" s="25" t="s">
        <v>1436</v>
      </c>
      <c r="D193" s="25" t="s">
        <v>1437</v>
      </c>
      <c r="E193" s="25" t="s">
        <v>24</v>
      </c>
      <c r="F193" s="25" t="s">
        <v>25</v>
      </c>
      <c r="G193" s="25" t="s">
        <v>27</v>
      </c>
      <c r="H193" s="25" t="s">
        <v>26</v>
      </c>
      <c r="I193" s="25" t="s">
        <v>1438</v>
      </c>
      <c r="J193" s="25" t="s">
        <v>28</v>
      </c>
      <c r="K193" s="25" t="s">
        <v>1445</v>
      </c>
      <c r="L193" s="25" t="s">
        <v>1439</v>
      </c>
      <c r="M193" s="25" t="s">
        <v>1442</v>
      </c>
      <c r="N193" s="25" t="s">
        <v>1443</v>
      </c>
      <c r="O193" s="25" t="s">
        <v>1444</v>
      </c>
      <c r="P193" s="25" t="s">
        <v>37</v>
      </c>
      <c r="Q193" s="25"/>
      <c r="R193" s="25"/>
      <c r="HF193" s="78"/>
      <c r="HG193" s="25"/>
      <c r="HH193" s="25"/>
      <c r="HI193" s="25"/>
      <c r="HJ193" s="25"/>
      <c r="HK193" s="25"/>
      <c r="HL193" s="25"/>
      <c r="HM193" s="25"/>
      <c r="HN193" s="25"/>
      <c r="HO193" s="25"/>
      <c r="HP193" s="25"/>
      <c r="HQ193" s="25"/>
      <c r="HR193" s="25"/>
      <c r="HS193" s="25"/>
      <c r="HT193" s="25"/>
      <c r="HU193" s="25"/>
      <c r="HV193" s="25"/>
      <c r="HW193" s="25"/>
      <c r="HX193" s="25"/>
      <c r="HY193" s="25"/>
      <c r="HZ193" s="25"/>
      <c r="IA193" s="25"/>
      <c r="IB193" s="25"/>
      <c r="IC193" s="25"/>
      <c r="ID193" s="25"/>
      <c r="IE193" s="25"/>
    </row>
    <row r="194" spans="1:239" ht="22.15" customHeight="1" x14ac:dyDescent="0.25">
      <c r="A194" s="30">
        <f>A190</f>
        <v>42734</v>
      </c>
      <c r="B194" s="30">
        <f>A190</f>
        <v>42734</v>
      </c>
      <c r="C194" s="30">
        <f>+C190</f>
        <v>46386</v>
      </c>
      <c r="D194" s="66">
        <v>3</v>
      </c>
      <c r="E194" s="31" t="s">
        <v>38</v>
      </c>
      <c r="F194" s="31" t="s">
        <v>39</v>
      </c>
      <c r="G194" s="31" t="s">
        <v>41</v>
      </c>
      <c r="H194" s="31" t="s">
        <v>40</v>
      </c>
      <c r="I194" s="67">
        <f>I190</f>
        <v>10000000</v>
      </c>
      <c r="J194" s="31" t="s">
        <v>3051</v>
      </c>
      <c r="K194" s="70">
        <f>$AG$29</f>
        <v>1.0709447717478471E-2</v>
      </c>
      <c r="L194" s="68">
        <v>0</v>
      </c>
      <c r="M194" s="71">
        <f t="array" ref="M194:O194">pricer_oblig_tx_fixeFinal(A194,B194,C194,I194,K194,L194,D194,F194,E194,P194,G194,H194,$FX$13:$FX$46,$FY$13:$FY$46)</f>
        <v>0</v>
      </c>
      <c r="N194" s="71">
        <v>9688044.336140871</v>
      </c>
      <c r="O194" s="71">
        <v>9688044.336140871</v>
      </c>
      <c r="P194" s="31" t="s">
        <v>1946</v>
      </c>
      <c r="Q194" s="72">
        <f>-Q190+N194</f>
        <v>-2.5422184895724058</v>
      </c>
      <c r="R194" s="73">
        <f>Q194/I190</f>
        <v>-2.5422184895724061E-7</v>
      </c>
      <c r="HF194" s="78"/>
      <c r="HG194" s="25"/>
      <c r="HH194" s="25"/>
      <c r="HI194" s="25"/>
      <c r="HJ194" s="25"/>
      <c r="HK194" s="25"/>
      <c r="HL194" s="25"/>
      <c r="HM194" s="25"/>
      <c r="HN194" s="25"/>
      <c r="HO194" s="25"/>
      <c r="HP194" s="25"/>
      <c r="HQ194" s="25"/>
      <c r="HR194" s="25"/>
      <c r="HS194" s="25"/>
      <c r="HT194" s="25"/>
      <c r="HU194" s="25"/>
      <c r="HV194" s="25"/>
      <c r="HW194" s="25"/>
      <c r="HX194" s="25"/>
      <c r="HY194" s="25"/>
      <c r="HZ194" s="25"/>
      <c r="IA194" s="25"/>
      <c r="IB194" s="25"/>
      <c r="IC194" s="25"/>
      <c r="ID194" s="25"/>
      <c r="IE194" s="25"/>
    </row>
    <row r="195" spans="1:239" ht="22.15" customHeight="1" x14ac:dyDescent="0.25">
      <c r="HF195" s="78"/>
      <c r="HG195" s="25"/>
      <c r="HH195" s="25"/>
      <c r="HI195" s="25"/>
      <c r="HJ195" s="25"/>
      <c r="HK195" s="25"/>
      <c r="HL195" s="25"/>
      <c r="HM195" s="25"/>
      <c r="HN195" s="25"/>
      <c r="HO195" s="25"/>
      <c r="HP195" s="25"/>
      <c r="HQ195" s="25"/>
      <c r="HR195" s="25"/>
      <c r="HS195" s="25"/>
      <c r="HT195" s="25"/>
      <c r="HU195" s="25"/>
      <c r="HV195" s="25"/>
      <c r="HW195" s="25"/>
      <c r="HX195" s="25"/>
      <c r="HY195" s="25"/>
      <c r="HZ195" s="25"/>
      <c r="IA195" s="25"/>
      <c r="IB195" s="25"/>
      <c r="IC195" s="25"/>
      <c r="ID195" s="25"/>
      <c r="IE195" s="25"/>
    </row>
    <row r="196" spans="1:239" ht="22.15" customHeight="1" x14ac:dyDescent="0.25">
      <c r="HF196" s="78"/>
      <c r="HG196" s="25"/>
      <c r="HH196" s="25"/>
      <c r="HI196" s="25"/>
      <c r="HJ196" s="25"/>
      <c r="HK196" s="25"/>
      <c r="HL196" s="25"/>
      <c r="HM196" s="25"/>
      <c r="HN196" s="25"/>
      <c r="HO196" s="25"/>
      <c r="HP196" s="25"/>
      <c r="HQ196" s="25"/>
      <c r="HR196" s="25"/>
      <c r="HS196" s="25"/>
      <c r="HT196" s="25"/>
      <c r="HU196" s="25"/>
      <c r="HV196" s="25"/>
      <c r="HW196" s="25"/>
      <c r="HX196" s="25"/>
      <c r="HY196" s="25"/>
      <c r="HZ196" s="25"/>
      <c r="IA196" s="25"/>
      <c r="IB196" s="25"/>
      <c r="IC196" s="25"/>
      <c r="ID196" s="25"/>
      <c r="IE196" s="25"/>
    </row>
    <row r="197" spans="1:239" ht="22.15" customHeight="1" x14ac:dyDescent="0.25">
      <c r="HF197" s="78"/>
      <c r="HG197" s="25"/>
      <c r="HH197" s="25"/>
      <c r="HI197" s="25"/>
      <c r="HJ197" s="25"/>
      <c r="HK197" s="25"/>
      <c r="HL197" s="25"/>
      <c r="HM197" s="25"/>
      <c r="HN197" s="25"/>
      <c r="HO197" s="25"/>
      <c r="HP197" s="25"/>
      <c r="HQ197" s="25"/>
      <c r="HR197" s="25"/>
      <c r="HS197" s="25"/>
      <c r="HT197" s="25"/>
      <c r="HU197" s="25"/>
      <c r="HV197" s="25"/>
      <c r="HW197" s="25"/>
      <c r="HX197" s="25"/>
      <c r="HY197" s="25"/>
      <c r="HZ197" s="25"/>
      <c r="IA197" s="25"/>
      <c r="IB197" s="25"/>
      <c r="IC197" s="25"/>
      <c r="ID197" s="25"/>
      <c r="IE197" s="25"/>
    </row>
    <row r="198" spans="1:239" ht="22.15" customHeight="1" thickBot="1" x14ac:dyDescent="0.4">
      <c r="A198" s="153" t="s">
        <v>3059</v>
      </c>
      <c r="B198" s="153"/>
      <c r="C198" s="153"/>
      <c r="D198" s="153"/>
      <c r="E198" s="153"/>
      <c r="F198" s="153"/>
      <c r="G198" s="153"/>
      <c r="H198" s="153"/>
      <c r="I198" s="153"/>
      <c r="J198" s="153"/>
      <c r="K198" s="153"/>
      <c r="L198" s="153"/>
      <c r="M198" s="153"/>
      <c r="N198" s="153"/>
      <c r="O198" s="153"/>
      <c r="P198" s="153"/>
      <c r="Q198" s="153"/>
      <c r="R198" s="153"/>
      <c r="HF198" s="78"/>
      <c r="HG198" s="25"/>
      <c r="HH198" s="25"/>
      <c r="HI198" s="25"/>
      <c r="HJ198" s="25"/>
      <c r="HK198" s="25"/>
      <c r="HL198" s="25"/>
      <c r="HM198" s="25"/>
      <c r="HN198" s="25"/>
      <c r="HO198" s="25"/>
      <c r="HP198" s="25"/>
      <c r="HQ198" s="25"/>
      <c r="HR198" s="25"/>
      <c r="HS198" s="25"/>
      <c r="HT198" s="25"/>
      <c r="HU198" s="25"/>
      <c r="HV198" s="25"/>
      <c r="HW198" s="25"/>
      <c r="HX198" s="25"/>
      <c r="HY198" s="25"/>
      <c r="HZ198" s="25"/>
      <c r="IA198" s="25"/>
      <c r="IB198" s="25"/>
      <c r="IC198" s="25"/>
      <c r="ID198" s="25"/>
      <c r="IE198" s="25"/>
    </row>
    <row r="199" spans="1:239" ht="22.15" customHeight="1" x14ac:dyDescent="0.25">
      <c r="A199" s="25" t="s">
        <v>0</v>
      </c>
      <c r="B199" s="25" t="s">
        <v>1435</v>
      </c>
      <c r="C199" s="25" t="s">
        <v>1436</v>
      </c>
      <c r="D199" s="25" t="s">
        <v>1437</v>
      </c>
      <c r="E199" s="25" t="s">
        <v>24</v>
      </c>
      <c r="F199" s="25" t="s">
        <v>25</v>
      </c>
      <c r="G199" s="25" t="s">
        <v>27</v>
      </c>
      <c r="H199" s="25" t="s">
        <v>26</v>
      </c>
      <c r="I199" s="25" t="s">
        <v>1438</v>
      </c>
      <c r="J199" s="25" t="s">
        <v>28</v>
      </c>
      <c r="K199" s="25" t="s">
        <v>1439</v>
      </c>
      <c r="L199" s="25" t="s">
        <v>1440</v>
      </c>
      <c r="M199" s="25" t="s">
        <v>29</v>
      </c>
      <c r="N199" s="64" t="s">
        <v>30</v>
      </c>
      <c r="O199" s="25" t="s">
        <v>1441</v>
      </c>
      <c r="P199" s="25" t="s">
        <v>1442</v>
      </c>
      <c r="Q199" s="25" t="s">
        <v>1443</v>
      </c>
      <c r="R199" s="25" t="s">
        <v>1444</v>
      </c>
      <c r="HF199" s="78"/>
      <c r="HG199" s="25"/>
      <c r="HH199" s="25"/>
      <c r="HI199" s="25"/>
      <c r="HJ199" s="25"/>
      <c r="HK199" s="25"/>
      <c r="HL199" s="25"/>
      <c r="HM199" s="25"/>
      <c r="HN199" s="25"/>
      <c r="HO199" s="25"/>
      <c r="HP199" s="25"/>
      <c r="HQ199" s="25"/>
      <c r="HR199" s="25"/>
      <c r="HS199" s="25"/>
      <c r="HT199" s="25"/>
      <c r="HU199" s="25"/>
      <c r="HV199" s="25"/>
      <c r="HW199" s="25"/>
      <c r="HX199" s="25"/>
      <c r="HY199" s="25"/>
      <c r="HZ199" s="25"/>
      <c r="IA199" s="25"/>
      <c r="IB199" s="25"/>
      <c r="IC199" s="25"/>
      <c r="ID199" s="25"/>
      <c r="IE199" s="25"/>
    </row>
    <row r="200" spans="1:239" ht="22.15" customHeight="1" x14ac:dyDescent="0.25">
      <c r="A200" s="30">
        <f>Date!$E$3</f>
        <v>42734</v>
      </c>
      <c r="B200" s="30">
        <f>A200</f>
        <v>42734</v>
      </c>
      <c r="C200" s="65">
        <f>$AV$33</f>
        <v>48212</v>
      </c>
      <c r="D200" s="66">
        <v>3</v>
      </c>
      <c r="E200" s="31" t="s">
        <v>38</v>
      </c>
      <c r="F200" s="31" t="s">
        <v>39</v>
      </c>
      <c r="G200" s="31" t="s">
        <v>41</v>
      </c>
      <c r="H200" s="31" t="s">
        <v>40</v>
      </c>
      <c r="I200" s="67">
        <f>10000000</f>
        <v>10000000</v>
      </c>
      <c r="J200" s="31" t="s">
        <v>3051</v>
      </c>
      <c r="K200" s="68">
        <v>0</v>
      </c>
      <c r="L200" s="68">
        <v>0</v>
      </c>
      <c r="M200" s="32" t="s">
        <v>40</v>
      </c>
      <c r="N200" s="31" t="s">
        <v>1946</v>
      </c>
      <c r="O200" s="68">
        <f ca="1">EZ13</f>
        <v>3.6713668123815602E-3</v>
      </c>
      <c r="P200" s="69">
        <f t="array" aca="1" ref="P200:R200" ca="1">pricer_oblig_tx_variable3(A200,B200,C200,I200,K200,D200,F200,E200,G200,H200,L200,M200,N200,$EV$13:$EV$46,$EW$13:$EW$46,$EY$13:$EY$42,$EZ$13:$EZ$42,O200)</f>
        <v>0</v>
      </c>
      <c r="Q200" s="69">
        <f ca="1"/>
        <v>10586327.461873248</v>
      </c>
      <c r="R200" s="69">
        <f ca="1"/>
        <v>10586327.461873248</v>
      </c>
      <c r="HF200" s="78"/>
      <c r="HG200" s="25"/>
      <c r="HH200" s="25"/>
      <c r="HI200" s="25"/>
      <c r="HJ200" s="25"/>
      <c r="HK200" s="25"/>
      <c r="HL200" s="25"/>
      <c r="HM200" s="25"/>
      <c r="HN200" s="25"/>
      <c r="HO200" s="25"/>
      <c r="HP200" s="25"/>
      <c r="HQ200" s="25"/>
      <c r="HR200" s="25"/>
      <c r="HS200" s="25"/>
      <c r="HT200" s="25"/>
      <c r="HU200" s="25"/>
      <c r="HV200" s="25"/>
      <c r="HW200" s="25"/>
      <c r="HX200" s="25"/>
      <c r="HY200" s="25"/>
      <c r="HZ200" s="25"/>
      <c r="IA200" s="25"/>
      <c r="IB200" s="25"/>
      <c r="IC200" s="25"/>
      <c r="ID200" s="25"/>
      <c r="IE200" s="25"/>
    </row>
    <row r="201" spans="1:239" ht="22.15" customHeight="1" x14ac:dyDescent="0.25">
      <c r="A201" s="25"/>
      <c r="B201" s="25"/>
      <c r="C201" s="25"/>
      <c r="D201" s="25"/>
      <c r="E201" s="25"/>
      <c r="F201" s="25"/>
      <c r="G201" s="25"/>
      <c r="H201" s="25"/>
      <c r="I201" s="25"/>
      <c r="J201" s="25"/>
      <c r="K201" s="25"/>
      <c r="L201" s="25"/>
      <c r="M201" s="25"/>
      <c r="N201" s="25"/>
      <c r="O201" s="25"/>
      <c r="P201" s="25"/>
      <c r="Q201" s="25"/>
      <c r="R201" s="25"/>
      <c r="HF201" s="78"/>
      <c r="HG201" s="25"/>
      <c r="HH201" s="25"/>
      <c r="HI201" s="25"/>
      <c r="HJ201" s="25"/>
      <c r="HK201" s="25"/>
      <c r="HL201" s="25"/>
      <c r="HM201" s="25"/>
      <c r="HN201" s="25"/>
      <c r="HO201" s="25"/>
      <c r="HP201" s="25"/>
      <c r="HQ201" s="25"/>
      <c r="HR201" s="25"/>
      <c r="HS201" s="25"/>
      <c r="HT201" s="25"/>
      <c r="HU201" s="25"/>
      <c r="HV201" s="25"/>
      <c r="HW201" s="25"/>
      <c r="HX201" s="25"/>
      <c r="HY201" s="25"/>
      <c r="HZ201" s="25"/>
      <c r="IA201" s="25"/>
      <c r="IB201" s="25"/>
      <c r="IC201" s="25"/>
      <c r="ID201" s="25"/>
      <c r="IE201" s="25"/>
    </row>
    <row r="202" spans="1:239" ht="22.15" customHeight="1" x14ac:dyDescent="0.25">
      <c r="A202" s="25"/>
      <c r="B202" s="25"/>
      <c r="C202" s="25"/>
      <c r="D202" s="25"/>
      <c r="E202" s="25"/>
      <c r="F202" s="25"/>
      <c r="G202" s="25"/>
      <c r="H202" s="25"/>
      <c r="I202" s="25"/>
      <c r="J202" s="25"/>
      <c r="K202" s="25"/>
      <c r="L202" s="25"/>
      <c r="M202" s="25"/>
      <c r="N202" s="25"/>
      <c r="O202" s="25"/>
      <c r="P202" s="25"/>
      <c r="Q202" s="25"/>
      <c r="R202" s="25"/>
      <c r="HF202" s="78"/>
      <c r="HG202" s="25"/>
      <c r="HH202" s="25"/>
      <c r="HI202" s="25"/>
      <c r="HJ202" s="25"/>
      <c r="HK202" s="25"/>
      <c r="HL202" s="25"/>
      <c r="HM202" s="25"/>
      <c r="HN202" s="25"/>
      <c r="HO202" s="25"/>
      <c r="HP202" s="25"/>
      <c r="HQ202" s="25"/>
      <c r="HR202" s="25"/>
      <c r="HS202" s="25"/>
      <c r="HT202" s="25"/>
      <c r="HU202" s="25"/>
      <c r="HV202" s="25"/>
      <c r="HW202" s="25"/>
      <c r="HX202" s="25"/>
      <c r="HY202" s="25"/>
      <c r="HZ202" s="25"/>
      <c r="IA202" s="25"/>
      <c r="IB202" s="25"/>
      <c r="IC202" s="25"/>
      <c r="ID202" s="25"/>
      <c r="IE202" s="25"/>
    </row>
    <row r="203" spans="1:239" ht="22.15" customHeight="1" x14ac:dyDescent="0.25">
      <c r="A203" s="25" t="s">
        <v>0</v>
      </c>
      <c r="B203" s="25" t="s">
        <v>1435</v>
      </c>
      <c r="C203" s="25" t="s">
        <v>1436</v>
      </c>
      <c r="D203" s="25" t="s">
        <v>1437</v>
      </c>
      <c r="E203" s="25" t="s">
        <v>24</v>
      </c>
      <c r="F203" s="25" t="s">
        <v>25</v>
      </c>
      <c r="G203" s="25" t="s">
        <v>27</v>
      </c>
      <c r="H203" s="25" t="s">
        <v>26</v>
      </c>
      <c r="I203" s="25" t="s">
        <v>1438</v>
      </c>
      <c r="J203" s="25" t="s">
        <v>28</v>
      </c>
      <c r="K203" s="25" t="s">
        <v>1445</v>
      </c>
      <c r="L203" s="25" t="s">
        <v>1439</v>
      </c>
      <c r="M203" s="25" t="s">
        <v>1442</v>
      </c>
      <c r="N203" s="25" t="s">
        <v>1443</v>
      </c>
      <c r="O203" s="25" t="s">
        <v>1444</v>
      </c>
      <c r="P203" s="25" t="s">
        <v>37</v>
      </c>
      <c r="Q203" s="25"/>
      <c r="R203" s="25"/>
      <c r="HF203" s="78"/>
      <c r="HG203" s="25"/>
      <c r="HH203" s="25"/>
      <c r="HI203" s="25"/>
      <c r="HJ203" s="25"/>
      <c r="HK203" s="25"/>
      <c r="HL203" s="25"/>
      <c r="HM203" s="25"/>
      <c r="HN203" s="25"/>
      <c r="HO203" s="25"/>
      <c r="HP203" s="25"/>
      <c r="HQ203" s="25"/>
      <c r="HR203" s="25"/>
      <c r="HS203" s="25"/>
      <c r="HT203" s="25"/>
      <c r="HU203" s="25"/>
      <c r="HV203" s="25"/>
      <c r="HW203" s="25"/>
      <c r="HX203" s="25"/>
      <c r="HY203" s="25"/>
      <c r="HZ203" s="25"/>
      <c r="IA203" s="25"/>
      <c r="IB203" s="25"/>
      <c r="IC203" s="25"/>
      <c r="ID203" s="25"/>
      <c r="IE203" s="25"/>
    </row>
    <row r="204" spans="1:239" ht="22.15" customHeight="1" x14ac:dyDescent="0.25">
      <c r="A204" s="30">
        <f>A200</f>
        <v>42734</v>
      </c>
      <c r="B204" s="30">
        <f>A200</f>
        <v>42734</v>
      </c>
      <c r="C204" s="30">
        <f>C200</f>
        <v>48212</v>
      </c>
      <c r="D204" s="66">
        <v>3</v>
      </c>
      <c r="E204" s="31" t="s">
        <v>38</v>
      </c>
      <c r="F204" s="31" t="s">
        <v>39</v>
      </c>
      <c r="G204" s="31" t="s">
        <v>41</v>
      </c>
      <c r="H204" s="31" t="s">
        <v>40</v>
      </c>
      <c r="I204" s="67">
        <f>I200</f>
        <v>10000000</v>
      </c>
      <c r="J204" s="31" t="s">
        <v>3051</v>
      </c>
      <c r="K204" s="70">
        <f>$BA$33</f>
        <v>1.3439999999999999E-2</v>
      </c>
      <c r="L204" s="68">
        <v>0</v>
      </c>
      <c r="M204" s="71">
        <f t="array" ref="M204:O204">pricer_oblig_tx_fixeFinal(A204,B204,C204,I204,K204,L204,D204,F204,E204,P204,G204,H204,$EV$13:$EV$46,$EW$13:$EW$46)</f>
        <v>0</v>
      </c>
      <c r="N204" s="71">
        <v>10586314.960345402</v>
      </c>
      <c r="O204" s="71">
        <v>10586314.960345402</v>
      </c>
      <c r="P204" s="31" t="s">
        <v>1946</v>
      </c>
      <c r="Q204" s="72">
        <f ca="1">-Q200+N204</f>
        <v>-12.501527845859528</v>
      </c>
      <c r="R204" s="73">
        <f ca="1">Q204/I200</f>
        <v>-1.2501527845859528E-6</v>
      </c>
      <c r="HF204" s="78"/>
      <c r="HG204" s="25"/>
      <c r="HH204" s="25"/>
      <c r="HI204" s="25"/>
      <c r="HJ204" s="25"/>
      <c r="HK204" s="25"/>
      <c r="HL204" s="25"/>
      <c r="HM204" s="25"/>
      <c r="HN204" s="25"/>
      <c r="HO204" s="25"/>
      <c r="HP204" s="25"/>
      <c r="HQ204" s="25"/>
      <c r="HR204" s="25"/>
      <c r="HS204" s="25"/>
      <c r="HT204" s="25"/>
      <c r="HU204" s="25"/>
      <c r="HV204" s="25"/>
      <c r="HW204" s="25"/>
      <c r="HX204" s="25"/>
      <c r="HY204" s="25"/>
      <c r="HZ204" s="25"/>
      <c r="IA204" s="25"/>
      <c r="IB204" s="25"/>
      <c r="IC204" s="25"/>
      <c r="ID204" s="25"/>
      <c r="IE204" s="25"/>
    </row>
    <row r="205" spans="1:239" ht="22.15" customHeight="1" x14ac:dyDescent="0.25">
      <c r="HF205" s="78"/>
      <c r="HG205" s="25"/>
      <c r="HH205" s="25"/>
      <c r="HI205" s="25"/>
      <c r="HJ205" s="25"/>
      <c r="HK205" s="25"/>
      <c r="HL205" s="25"/>
      <c r="HM205" s="25"/>
      <c r="HN205" s="25"/>
      <c r="HO205" s="25"/>
      <c r="HP205" s="25"/>
      <c r="HQ205" s="25"/>
      <c r="HR205" s="25"/>
      <c r="HS205" s="25"/>
      <c r="HT205" s="25"/>
      <c r="HU205" s="25"/>
      <c r="HV205" s="25"/>
      <c r="HW205" s="25"/>
      <c r="HX205" s="25"/>
      <c r="HY205" s="25"/>
      <c r="HZ205" s="25"/>
      <c r="IA205" s="25"/>
      <c r="IB205" s="25"/>
      <c r="IC205" s="25"/>
      <c r="ID205" s="25"/>
      <c r="IE205" s="25"/>
    </row>
    <row r="206" spans="1:239" ht="22.15" customHeight="1" x14ac:dyDescent="0.25">
      <c r="HF206" s="78"/>
      <c r="HG206" s="25"/>
      <c r="HH206" s="25"/>
      <c r="HI206" s="25"/>
      <c r="HJ206" s="25"/>
      <c r="HK206" s="25"/>
      <c r="HL206" s="25"/>
      <c r="HM206" s="25"/>
      <c r="HN206" s="25"/>
      <c r="HO206" s="25"/>
      <c r="HP206" s="25"/>
      <c r="HQ206" s="25"/>
      <c r="HR206" s="25"/>
      <c r="HS206" s="25"/>
      <c r="HT206" s="25"/>
      <c r="HU206" s="25"/>
      <c r="HV206" s="25"/>
      <c r="HW206" s="25"/>
      <c r="HX206" s="25"/>
      <c r="HY206" s="25"/>
      <c r="HZ206" s="25"/>
      <c r="IA206" s="25"/>
      <c r="IB206" s="25"/>
      <c r="IC206" s="25"/>
      <c r="ID206" s="25"/>
      <c r="IE206" s="25"/>
    </row>
    <row r="207" spans="1:239" ht="22.15" customHeight="1" thickBot="1" x14ac:dyDescent="0.4">
      <c r="A207" s="153" t="s">
        <v>3060</v>
      </c>
      <c r="B207" s="153"/>
      <c r="C207" s="153"/>
      <c r="D207" s="153"/>
      <c r="E207" s="153"/>
      <c r="F207" s="153"/>
      <c r="G207" s="153"/>
      <c r="H207" s="153"/>
      <c r="I207" s="153"/>
      <c r="J207" s="153"/>
      <c r="K207" s="153"/>
      <c r="L207" s="153"/>
      <c r="M207" s="153"/>
      <c r="N207" s="153"/>
      <c r="O207" s="153"/>
      <c r="P207" s="153"/>
      <c r="Q207" s="153"/>
      <c r="R207" s="153"/>
      <c r="HF207" s="78"/>
      <c r="HG207" s="25"/>
      <c r="HH207" s="25"/>
      <c r="HI207" s="25"/>
      <c r="HJ207" s="25"/>
      <c r="HK207" s="25"/>
      <c r="HL207" s="25"/>
      <c r="HM207" s="25"/>
      <c r="HN207" s="25"/>
      <c r="HO207" s="25"/>
      <c r="HP207" s="25"/>
      <c r="HQ207" s="25"/>
      <c r="HR207" s="25"/>
      <c r="HS207" s="25"/>
      <c r="HT207" s="25"/>
      <c r="HU207" s="25"/>
      <c r="HV207" s="25"/>
      <c r="HW207" s="25"/>
      <c r="HX207" s="25"/>
      <c r="HY207" s="25"/>
      <c r="HZ207" s="25"/>
      <c r="IA207" s="25"/>
      <c r="IB207" s="25"/>
      <c r="IC207" s="25"/>
      <c r="ID207" s="25"/>
      <c r="IE207" s="25"/>
    </row>
    <row r="208" spans="1:239" ht="22.15" customHeight="1" x14ac:dyDescent="0.25">
      <c r="A208" s="25" t="s">
        <v>0</v>
      </c>
      <c r="B208" s="25" t="s">
        <v>1435</v>
      </c>
      <c r="C208" s="25" t="s">
        <v>1436</v>
      </c>
      <c r="D208" s="25" t="s">
        <v>1437</v>
      </c>
      <c r="E208" s="25" t="s">
        <v>24</v>
      </c>
      <c r="F208" s="25" t="s">
        <v>25</v>
      </c>
      <c r="G208" s="25" t="s">
        <v>27</v>
      </c>
      <c r="H208" s="25" t="s">
        <v>26</v>
      </c>
      <c r="I208" s="25" t="s">
        <v>1438</v>
      </c>
      <c r="J208" s="25" t="s">
        <v>28</v>
      </c>
      <c r="K208" s="25" t="s">
        <v>1439</v>
      </c>
      <c r="L208" s="25" t="s">
        <v>1440</v>
      </c>
      <c r="M208" s="25" t="s">
        <v>29</v>
      </c>
      <c r="N208" s="64" t="s">
        <v>30</v>
      </c>
      <c r="O208" s="25" t="s">
        <v>1441</v>
      </c>
      <c r="P208" s="25" t="s">
        <v>1442</v>
      </c>
      <c r="Q208" s="25" t="s">
        <v>1443</v>
      </c>
      <c r="R208" s="25" t="s">
        <v>1444</v>
      </c>
      <c r="HF208" s="78"/>
      <c r="HG208" s="25"/>
      <c r="HH208" s="25"/>
      <c r="HI208" s="25"/>
      <c r="HJ208" s="25"/>
      <c r="HK208" s="25"/>
      <c r="HL208" s="25"/>
      <c r="HM208" s="25"/>
      <c r="HN208" s="25"/>
      <c r="HO208" s="25"/>
      <c r="HP208" s="25"/>
      <c r="HQ208" s="25"/>
      <c r="HR208" s="25"/>
      <c r="HS208" s="25"/>
      <c r="HT208" s="25"/>
      <c r="HU208" s="25"/>
      <c r="HV208" s="25"/>
      <c r="HW208" s="25"/>
      <c r="HX208" s="25"/>
      <c r="HY208" s="25"/>
      <c r="HZ208" s="25"/>
      <c r="IA208" s="25"/>
      <c r="IB208" s="25"/>
      <c r="IC208" s="25"/>
      <c r="ID208" s="25"/>
      <c r="IE208" s="25"/>
    </row>
    <row r="209" spans="1:239" ht="22.15" customHeight="1" x14ac:dyDescent="0.25">
      <c r="A209" s="30">
        <f>Date!$E$3</f>
        <v>42734</v>
      </c>
      <c r="B209" s="30">
        <f>A209</f>
        <v>42734</v>
      </c>
      <c r="C209" s="65">
        <f>$BQ$32</f>
        <v>48212</v>
      </c>
      <c r="D209" s="66">
        <v>6</v>
      </c>
      <c r="E209" s="31" t="s">
        <v>38</v>
      </c>
      <c r="F209" s="31" t="s">
        <v>39</v>
      </c>
      <c r="G209" s="31" t="s">
        <v>41</v>
      </c>
      <c r="H209" s="31" t="s">
        <v>40</v>
      </c>
      <c r="I209" s="67">
        <f>10000000</f>
        <v>10000000</v>
      </c>
      <c r="J209" s="31" t="s">
        <v>3051</v>
      </c>
      <c r="K209" s="68">
        <v>0</v>
      </c>
      <c r="L209" s="68">
        <v>0</v>
      </c>
      <c r="M209" s="32" t="s">
        <v>40</v>
      </c>
      <c r="N209" s="31" t="s">
        <v>1946</v>
      </c>
      <c r="O209" s="68">
        <f>FC13</f>
        <v>5.337121717793103E-3</v>
      </c>
      <c r="P209" s="69">
        <f t="array" ref="P209:R209">pricer_oblig_tx_variable3(A209,B209,C209,I209,K209,D209,F209,E209,G209,H209,L209,M209,N209,$EV$13:$EV$46,$EW$13:$EW$46,$FB$13:$FB$44,$FC$13:$FC$44,O209)</f>
        <v>0</v>
      </c>
      <c r="Q209" s="69">
        <v>10684381.449775666</v>
      </c>
      <c r="R209" s="69">
        <v>10684381.449775666</v>
      </c>
      <c r="HF209" s="78"/>
      <c r="HG209" s="25"/>
      <c r="HH209" s="25"/>
      <c r="HI209" s="25"/>
      <c r="HJ209" s="25"/>
      <c r="HK209" s="25"/>
      <c r="HL209" s="25"/>
      <c r="HM209" s="25"/>
      <c r="HN209" s="25"/>
      <c r="HO209" s="25"/>
      <c r="HP209" s="25"/>
      <c r="HQ209" s="25"/>
      <c r="HR209" s="25"/>
      <c r="HS209" s="25"/>
      <c r="HT209" s="25"/>
      <c r="HU209" s="25"/>
      <c r="HV209" s="25"/>
      <c r="HW209" s="25"/>
      <c r="HX209" s="25"/>
      <c r="HY209" s="25"/>
      <c r="HZ209" s="25"/>
      <c r="IA209" s="25"/>
      <c r="IB209" s="25"/>
      <c r="IC209" s="25"/>
      <c r="ID209" s="25"/>
      <c r="IE209" s="25"/>
    </row>
    <row r="210" spans="1:239" ht="22.15" customHeight="1" x14ac:dyDescent="0.25">
      <c r="A210" s="25"/>
      <c r="B210" s="25"/>
      <c r="C210" s="25"/>
      <c r="D210" s="25"/>
      <c r="E210" s="25"/>
      <c r="F210" s="25"/>
      <c r="G210" s="25"/>
      <c r="H210" s="25"/>
      <c r="I210" s="25"/>
      <c r="J210" s="25"/>
      <c r="K210" s="25"/>
      <c r="L210" s="25"/>
      <c r="M210" s="25"/>
      <c r="N210" s="25"/>
      <c r="O210" s="25"/>
      <c r="P210" s="25"/>
      <c r="Q210" s="25"/>
      <c r="R210" s="25"/>
      <c r="HF210" s="78"/>
      <c r="HG210" s="25"/>
      <c r="HH210" s="25"/>
      <c r="HI210" s="25"/>
      <c r="HJ210" s="25"/>
      <c r="HK210" s="25"/>
      <c r="HL210" s="25"/>
      <c r="HM210" s="25"/>
      <c r="HN210" s="25"/>
      <c r="HO210" s="25"/>
      <c r="HP210" s="25"/>
      <c r="HQ210" s="25"/>
      <c r="HR210" s="25"/>
      <c r="HS210" s="25"/>
      <c r="HT210" s="25"/>
      <c r="HU210" s="25"/>
      <c r="HV210" s="25"/>
      <c r="HW210" s="25"/>
      <c r="HX210" s="25"/>
      <c r="HY210" s="25"/>
      <c r="HZ210" s="25"/>
      <c r="IA210" s="25"/>
      <c r="IB210" s="25"/>
      <c r="IC210" s="25"/>
      <c r="ID210" s="25"/>
      <c r="IE210" s="25"/>
    </row>
    <row r="211" spans="1:239" ht="22.15" customHeight="1" x14ac:dyDescent="0.25">
      <c r="A211" s="25"/>
      <c r="B211" s="25"/>
      <c r="C211" s="25"/>
      <c r="D211" s="25"/>
      <c r="E211" s="25"/>
      <c r="F211" s="25"/>
      <c r="G211" s="25"/>
      <c r="H211" s="25"/>
      <c r="I211" s="25"/>
      <c r="J211" s="25"/>
      <c r="K211" s="25"/>
      <c r="L211" s="25"/>
      <c r="M211" s="25"/>
      <c r="N211" s="25"/>
      <c r="O211" s="25"/>
      <c r="P211" s="25"/>
      <c r="Q211" s="25"/>
      <c r="R211" s="25"/>
      <c r="HF211" s="78"/>
      <c r="HG211" s="25"/>
      <c r="HH211" s="25"/>
      <c r="HI211" s="25"/>
      <c r="HJ211" s="25"/>
      <c r="HK211" s="25"/>
      <c r="HL211" s="25"/>
      <c r="HM211" s="25"/>
      <c r="HN211" s="25"/>
      <c r="HO211" s="25"/>
      <c r="HP211" s="25"/>
      <c r="HQ211" s="25"/>
      <c r="HR211" s="25"/>
      <c r="HS211" s="25"/>
      <c r="HT211" s="25"/>
      <c r="HU211" s="25"/>
      <c r="HV211" s="25"/>
      <c r="HW211" s="25"/>
      <c r="HX211" s="25"/>
      <c r="HY211" s="25"/>
      <c r="HZ211" s="25"/>
      <c r="IA211" s="25"/>
      <c r="IB211" s="25"/>
      <c r="IC211" s="25"/>
      <c r="ID211" s="25"/>
      <c r="IE211" s="25"/>
    </row>
    <row r="212" spans="1:239" ht="22.15" customHeight="1" x14ac:dyDescent="0.25">
      <c r="A212" s="25" t="s">
        <v>0</v>
      </c>
      <c r="B212" s="25" t="s">
        <v>1435</v>
      </c>
      <c r="C212" s="25" t="s">
        <v>1436</v>
      </c>
      <c r="D212" s="25" t="s">
        <v>1437</v>
      </c>
      <c r="E212" s="25" t="s">
        <v>24</v>
      </c>
      <c r="F212" s="25" t="s">
        <v>25</v>
      </c>
      <c r="G212" s="25" t="s">
        <v>27</v>
      </c>
      <c r="H212" s="25" t="s">
        <v>26</v>
      </c>
      <c r="I212" s="25" t="s">
        <v>1438</v>
      </c>
      <c r="J212" s="25" t="s">
        <v>28</v>
      </c>
      <c r="K212" s="25" t="s">
        <v>1445</v>
      </c>
      <c r="L212" s="25" t="s">
        <v>1439</v>
      </c>
      <c r="M212" s="25" t="s">
        <v>1442</v>
      </c>
      <c r="N212" s="25" t="s">
        <v>1443</v>
      </c>
      <c r="O212" s="25" t="s">
        <v>1444</v>
      </c>
      <c r="P212" s="25" t="s">
        <v>37</v>
      </c>
      <c r="Q212" s="25"/>
      <c r="R212" s="25"/>
      <c r="HF212" s="78"/>
      <c r="HG212" s="25"/>
      <c r="HH212" s="25"/>
      <c r="HI212" s="25"/>
      <c r="HJ212" s="25"/>
      <c r="HK212" s="25"/>
      <c r="HL212" s="25"/>
      <c r="HM212" s="25"/>
      <c r="HN212" s="25"/>
      <c r="HO212" s="25"/>
      <c r="HP212" s="25"/>
      <c r="HQ212" s="25"/>
      <c r="HR212" s="25"/>
      <c r="HS212" s="25"/>
      <c r="HT212" s="25"/>
      <c r="HU212" s="25"/>
      <c r="HV212" s="25"/>
      <c r="HW212" s="25"/>
      <c r="HX212" s="25"/>
      <c r="HY212" s="25"/>
      <c r="HZ212" s="25"/>
      <c r="IA212" s="25"/>
      <c r="IB212" s="25"/>
      <c r="IC212" s="25"/>
      <c r="ID212" s="25"/>
      <c r="IE212" s="25"/>
    </row>
    <row r="213" spans="1:239" ht="22.15" customHeight="1" x14ac:dyDescent="0.25">
      <c r="A213" s="30">
        <f>A209</f>
        <v>42734</v>
      </c>
      <c r="B213" s="30">
        <f>A209</f>
        <v>42734</v>
      </c>
      <c r="C213" s="30">
        <f>C209</f>
        <v>48212</v>
      </c>
      <c r="D213" s="66">
        <v>6</v>
      </c>
      <c r="E213" s="31" t="s">
        <v>38</v>
      </c>
      <c r="F213" s="31" t="s">
        <v>39</v>
      </c>
      <c r="G213" s="31" t="s">
        <v>41</v>
      </c>
      <c r="H213" s="31" t="s">
        <v>40</v>
      </c>
      <c r="I213" s="67">
        <f>I209</f>
        <v>10000000</v>
      </c>
      <c r="J213" s="31" t="s">
        <v>3051</v>
      </c>
      <c r="K213" s="70">
        <f>$BV$32</f>
        <v>1.4144999999999998E-2</v>
      </c>
      <c r="L213" s="68">
        <v>0</v>
      </c>
      <c r="M213" s="71">
        <f t="array" ref="M213:O213">pricer_oblig_tx_fixeFinal(A213,B213,C213,I213,K213,L213,D213,F213,E213,P213,G213,H213,$EV$13:$EV$46,$EW$13:$EW$46)</f>
        <v>0</v>
      </c>
      <c r="N213" s="71">
        <v>10684345.904849799</v>
      </c>
      <c r="O213" s="71">
        <v>10684345.904849799</v>
      </c>
      <c r="P213" s="31" t="s">
        <v>1946</v>
      </c>
      <c r="Q213" s="72">
        <f>-Q209+N213</f>
        <v>-35.544925866648555</v>
      </c>
      <c r="R213" s="73">
        <f>Q213/I209</f>
        <v>-3.5544925866648557E-6</v>
      </c>
      <c r="HF213" s="78"/>
      <c r="HG213" s="25"/>
      <c r="HH213" s="25"/>
      <c r="HI213" s="25"/>
      <c r="HJ213" s="25"/>
      <c r="HK213" s="25"/>
      <c r="HL213" s="25"/>
      <c r="HM213" s="25"/>
      <c r="HN213" s="25"/>
      <c r="HO213" s="25"/>
      <c r="HP213" s="25"/>
      <c r="HQ213" s="25"/>
      <c r="HR213" s="25"/>
      <c r="HS213" s="25"/>
      <c r="HT213" s="25"/>
      <c r="HU213" s="25"/>
      <c r="HV213" s="25"/>
      <c r="HW213" s="25"/>
      <c r="HX213" s="25"/>
      <c r="HY213" s="25"/>
      <c r="HZ213" s="25"/>
      <c r="IA213" s="25"/>
      <c r="IB213" s="25"/>
      <c r="IC213" s="25"/>
      <c r="ID213" s="25"/>
      <c r="IE213" s="25"/>
    </row>
    <row r="214" spans="1:239" ht="22.15" customHeight="1" x14ac:dyDescent="0.25">
      <c r="HF214" s="78"/>
      <c r="HG214" s="25"/>
      <c r="HH214" s="25"/>
      <c r="HI214" s="25"/>
      <c r="HJ214" s="25"/>
      <c r="HK214" s="25"/>
      <c r="HL214" s="25"/>
      <c r="HM214" s="25"/>
      <c r="HN214" s="25"/>
      <c r="HO214" s="25"/>
      <c r="HP214" s="25"/>
      <c r="HQ214" s="25"/>
      <c r="HR214" s="25"/>
      <c r="HS214" s="25"/>
      <c r="HT214" s="25"/>
      <c r="HU214" s="25"/>
      <c r="HV214" s="25"/>
      <c r="HW214" s="25"/>
      <c r="HX214" s="25"/>
      <c r="HY214" s="25"/>
      <c r="HZ214" s="25"/>
      <c r="IA214" s="25"/>
      <c r="IB214" s="25"/>
      <c r="IC214" s="25"/>
      <c r="ID214" s="25"/>
      <c r="IE214" s="25"/>
    </row>
    <row r="215" spans="1:239" ht="22.15" customHeight="1" x14ac:dyDescent="0.25">
      <c r="HF215" s="78"/>
      <c r="HG215" s="25"/>
      <c r="HH215" s="25"/>
      <c r="HI215" s="25"/>
      <c r="HJ215" s="25"/>
      <c r="HK215" s="25"/>
      <c r="HL215" s="25"/>
      <c r="HM215" s="25"/>
      <c r="HN215" s="25"/>
      <c r="HO215" s="25"/>
      <c r="HP215" s="25"/>
      <c r="HQ215" s="25"/>
      <c r="HR215" s="25"/>
      <c r="HS215" s="25"/>
      <c r="HT215" s="25"/>
      <c r="HU215" s="25"/>
      <c r="HV215" s="25"/>
      <c r="HW215" s="25"/>
      <c r="HX215" s="25"/>
      <c r="HY215" s="25"/>
      <c r="HZ215" s="25"/>
      <c r="IA215" s="25"/>
      <c r="IB215" s="25"/>
      <c r="IC215" s="25"/>
      <c r="ID215" s="25"/>
      <c r="IE215" s="25"/>
    </row>
    <row r="216" spans="1:239" ht="22.15" customHeight="1" thickBot="1" x14ac:dyDescent="0.4">
      <c r="A216" s="153" t="s">
        <v>3061</v>
      </c>
      <c r="B216" s="153"/>
      <c r="C216" s="153"/>
      <c r="D216" s="153"/>
      <c r="E216" s="153"/>
      <c r="F216" s="153"/>
      <c r="G216" s="153"/>
      <c r="H216" s="153"/>
      <c r="I216" s="153"/>
      <c r="J216" s="153"/>
      <c r="K216" s="153"/>
      <c r="L216" s="153"/>
      <c r="M216" s="153"/>
      <c r="N216" s="153"/>
      <c r="O216" s="153"/>
      <c r="P216" s="153"/>
      <c r="Q216" s="153"/>
      <c r="R216" s="153"/>
      <c r="HF216" s="78"/>
      <c r="HG216" s="25"/>
      <c r="HH216" s="25"/>
      <c r="HI216" s="25"/>
      <c r="HJ216" s="25"/>
      <c r="HK216" s="25"/>
      <c r="HL216" s="25"/>
      <c r="HM216" s="25"/>
      <c r="HN216" s="25"/>
      <c r="HO216" s="25"/>
      <c r="HP216" s="25"/>
      <c r="HQ216" s="25"/>
      <c r="HR216" s="25"/>
      <c r="HS216" s="25"/>
      <c r="HT216" s="25"/>
      <c r="HU216" s="25"/>
      <c r="HV216" s="25"/>
      <c r="HW216" s="25"/>
      <c r="HX216" s="25"/>
      <c r="HY216" s="25"/>
      <c r="HZ216" s="25"/>
      <c r="IA216" s="25"/>
      <c r="IB216" s="25"/>
      <c r="IC216" s="25"/>
      <c r="ID216" s="25"/>
      <c r="IE216" s="25"/>
    </row>
    <row r="217" spans="1:239" ht="22.15" customHeight="1" x14ac:dyDescent="0.25">
      <c r="A217" s="25" t="s">
        <v>0</v>
      </c>
      <c r="B217" s="25" t="s">
        <v>1435</v>
      </c>
      <c r="C217" s="25" t="s">
        <v>1436</v>
      </c>
      <c r="D217" s="25" t="s">
        <v>1437</v>
      </c>
      <c r="E217" s="25" t="s">
        <v>24</v>
      </c>
      <c r="F217" s="25" t="s">
        <v>25</v>
      </c>
      <c r="G217" s="25" t="s">
        <v>27</v>
      </c>
      <c r="H217" s="25" t="s">
        <v>26</v>
      </c>
      <c r="I217" s="25" t="s">
        <v>1438</v>
      </c>
      <c r="J217" s="25" t="s">
        <v>28</v>
      </c>
      <c r="K217" s="25" t="s">
        <v>1439</v>
      </c>
      <c r="L217" s="25" t="s">
        <v>1440</v>
      </c>
      <c r="M217" s="25" t="s">
        <v>29</v>
      </c>
      <c r="N217" s="64" t="s">
        <v>30</v>
      </c>
      <c r="O217" s="25" t="s">
        <v>1441</v>
      </c>
      <c r="P217" s="25" t="s">
        <v>1442</v>
      </c>
      <c r="Q217" s="25" t="s">
        <v>1443</v>
      </c>
      <c r="R217" s="25" t="s">
        <v>1444</v>
      </c>
      <c r="HF217" s="78"/>
      <c r="HG217" s="25"/>
      <c r="HH217" s="25"/>
      <c r="HI217" s="25"/>
      <c r="HJ217" s="25"/>
      <c r="HK217" s="25"/>
      <c r="HL217" s="25"/>
      <c r="HM217" s="25"/>
      <c r="HN217" s="25"/>
      <c r="HO217" s="25"/>
      <c r="HP217" s="25"/>
      <c r="HQ217" s="25"/>
      <c r="HR217" s="25"/>
      <c r="HS217" s="25"/>
      <c r="HT217" s="25"/>
      <c r="HU217" s="25"/>
      <c r="HV217" s="25"/>
      <c r="HW217" s="25"/>
      <c r="HX217" s="25"/>
      <c r="HY217" s="25"/>
      <c r="HZ217" s="25"/>
      <c r="IA217" s="25"/>
      <c r="IB217" s="25"/>
      <c r="IC217" s="25"/>
      <c r="ID217" s="25"/>
      <c r="IE217" s="25"/>
    </row>
    <row r="218" spans="1:239" ht="22.15" customHeight="1" x14ac:dyDescent="0.25">
      <c r="A218" s="30">
        <f>Date!$E$3</f>
        <v>42734</v>
      </c>
      <c r="B218" s="30">
        <f>A218</f>
        <v>42734</v>
      </c>
      <c r="C218" s="65">
        <f>$CK$28</f>
        <v>46386</v>
      </c>
      <c r="D218" s="66">
        <v>12</v>
      </c>
      <c r="E218" s="31" t="s">
        <v>38</v>
      </c>
      <c r="F218" s="31" t="s">
        <v>39</v>
      </c>
      <c r="G218" s="31" t="s">
        <v>41</v>
      </c>
      <c r="H218" s="31" t="s">
        <v>40</v>
      </c>
      <c r="I218" s="67">
        <f>10000000</f>
        <v>10000000</v>
      </c>
      <c r="J218" s="31" t="s">
        <v>3051</v>
      </c>
      <c r="K218" s="68">
        <v>0</v>
      </c>
      <c r="L218" s="68">
        <v>0</v>
      </c>
      <c r="M218" s="32" t="s">
        <v>40</v>
      </c>
      <c r="N218" s="31" t="s">
        <v>1946</v>
      </c>
      <c r="O218" s="68">
        <f>FF13</f>
        <v>7.7650823844017669E-3</v>
      </c>
      <c r="P218" s="69">
        <f t="array" ref="P218:R218">pricer_oblig_tx_variable3(A218,B218,C218,I218,K218,D218,F218,E218,G218,H218,L218,M218,N218,$EV$13:$EV$46,$EW$13:$EW$46,$FE$13:$FE$34,$FF$13:$FF$34,O218)</f>
        <v>0</v>
      </c>
      <c r="Q218" s="69">
        <v>10597668.531756978</v>
      </c>
      <c r="R218" s="69">
        <v>10597668.531756978</v>
      </c>
      <c r="HF218" s="78"/>
      <c r="HG218" s="25"/>
      <c r="HH218" s="25"/>
      <c r="HI218" s="25"/>
      <c r="HJ218" s="25"/>
      <c r="HK218" s="25"/>
      <c r="HL218" s="25"/>
      <c r="HM218" s="25"/>
      <c r="HN218" s="25"/>
      <c r="HO218" s="25"/>
      <c r="HP218" s="25"/>
      <c r="HQ218" s="25"/>
      <c r="HR218" s="25"/>
      <c r="HS218" s="25"/>
      <c r="HT218" s="25"/>
      <c r="HU218" s="25"/>
      <c r="HV218" s="25"/>
      <c r="HW218" s="25"/>
      <c r="HX218" s="25"/>
      <c r="HY218" s="25"/>
      <c r="HZ218" s="25"/>
      <c r="IA218" s="25"/>
      <c r="IB218" s="25"/>
      <c r="IC218" s="25"/>
      <c r="ID218" s="25"/>
      <c r="IE218" s="25"/>
    </row>
    <row r="219" spans="1:239" ht="22.15" customHeight="1" x14ac:dyDescent="0.25">
      <c r="A219" s="25"/>
      <c r="B219" s="25"/>
      <c r="C219" s="25"/>
      <c r="D219" s="25"/>
      <c r="E219" s="25"/>
      <c r="F219" s="25"/>
      <c r="G219" s="25"/>
      <c r="H219" s="25"/>
      <c r="I219" s="25"/>
      <c r="J219" s="25"/>
      <c r="K219" s="25"/>
      <c r="L219" s="25"/>
      <c r="M219" s="25"/>
      <c r="N219" s="25"/>
      <c r="O219" s="25"/>
      <c r="P219" s="25"/>
      <c r="Q219" s="25"/>
      <c r="R219" s="25"/>
      <c r="HF219" s="78"/>
      <c r="HG219" s="25"/>
      <c r="HH219" s="25"/>
      <c r="HI219" s="25"/>
      <c r="HJ219" s="25"/>
      <c r="HK219" s="25"/>
      <c r="HL219" s="25"/>
      <c r="HM219" s="25"/>
      <c r="HN219" s="25"/>
      <c r="HO219" s="25"/>
      <c r="HP219" s="25"/>
      <c r="HQ219" s="25"/>
      <c r="HR219" s="25"/>
      <c r="HS219" s="25"/>
      <c r="HT219" s="25"/>
      <c r="HU219" s="25"/>
      <c r="HV219" s="25"/>
      <c r="HW219" s="25"/>
      <c r="HX219" s="25"/>
      <c r="HY219" s="25"/>
      <c r="HZ219" s="25"/>
      <c r="IA219" s="25"/>
      <c r="IB219" s="25"/>
      <c r="IC219" s="25"/>
      <c r="ID219" s="25"/>
      <c r="IE219" s="25"/>
    </row>
    <row r="220" spans="1:239" ht="22.15" customHeight="1" x14ac:dyDescent="0.25">
      <c r="A220" s="25"/>
      <c r="B220" s="25"/>
      <c r="C220" s="25"/>
      <c r="D220" s="25"/>
      <c r="E220" s="25"/>
      <c r="F220" s="25"/>
      <c r="G220" s="25"/>
      <c r="H220" s="25"/>
      <c r="I220" s="25"/>
      <c r="J220" s="25"/>
      <c r="K220" s="25"/>
      <c r="L220" s="25"/>
      <c r="M220" s="25"/>
      <c r="N220" s="25"/>
      <c r="O220" s="25"/>
      <c r="P220" s="25"/>
      <c r="Q220" s="25"/>
      <c r="R220" s="25"/>
      <c r="HF220" s="78"/>
      <c r="HG220" s="25"/>
      <c r="HH220" s="25"/>
      <c r="HI220" s="25"/>
      <c r="HJ220" s="25"/>
      <c r="HK220" s="25"/>
      <c r="HL220" s="25"/>
      <c r="HM220" s="25"/>
      <c r="HN220" s="25"/>
      <c r="HO220" s="25"/>
      <c r="HP220" s="25"/>
      <c r="HQ220" s="25"/>
      <c r="HR220" s="25"/>
      <c r="HS220" s="25"/>
      <c r="HT220" s="25"/>
      <c r="HU220" s="25"/>
      <c r="HV220" s="25"/>
      <c r="HW220" s="25"/>
      <c r="HX220" s="25"/>
      <c r="HY220" s="25"/>
      <c r="HZ220" s="25"/>
      <c r="IA220" s="25"/>
      <c r="IB220" s="25"/>
      <c r="IC220" s="25"/>
      <c r="ID220" s="25"/>
      <c r="IE220" s="25"/>
    </row>
    <row r="221" spans="1:239" ht="22.15" customHeight="1" x14ac:dyDescent="0.25">
      <c r="A221" s="25" t="s">
        <v>0</v>
      </c>
      <c r="B221" s="25" t="s">
        <v>1435</v>
      </c>
      <c r="C221" s="25" t="s">
        <v>1436</v>
      </c>
      <c r="D221" s="25" t="s">
        <v>1437</v>
      </c>
      <c r="E221" s="25" t="s">
        <v>24</v>
      </c>
      <c r="F221" s="25" t="s">
        <v>25</v>
      </c>
      <c r="G221" s="25" t="s">
        <v>27</v>
      </c>
      <c r="H221" s="25" t="s">
        <v>26</v>
      </c>
      <c r="I221" s="25" t="s">
        <v>1438</v>
      </c>
      <c r="J221" s="25" t="s">
        <v>28</v>
      </c>
      <c r="K221" s="25" t="s">
        <v>1445</v>
      </c>
      <c r="L221" s="25" t="s">
        <v>1439</v>
      </c>
      <c r="M221" s="25" t="s">
        <v>1442</v>
      </c>
      <c r="N221" s="25" t="s">
        <v>1443</v>
      </c>
      <c r="O221" s="25" t="s">
        <v>1444</v>
      </c>
      <c r="P221" s="25" t="s">
        <v>37</v>
      </c>
      <c r="Q221" s="25"/>
      <c r="R221" s="25"/>
      <c r="HF221" s="78"/>
      <c r="HG221" s="25"/>
      <c r="HH221" s="25"/>
      <c r="HI221" s="25"/>
      <c r="HJ221" s="25"/>
      <c r="HK221" s="25"/>
      <c r="HL221" s="25"/>
      <c r="HM221" s="25"/>
      <c r="HN221" s="25"/>
      <c r="HO221" s="25"/>
      <c r="HP221" s="25"/>
      <c r="HQ221" s="25"/>
      <c r="HR221" s="25"/>
      <c r="HS221" s="25"/>
      <c r="HT221" s="25"/>
      <c r="HU221" s="25"/>
      <c r="HV221" s="25"/>
      <c r="HW221" s="25"/>
      <c r="HX221" s="25"/>
      <c r="HY221" s="25"/>
      <c r="HZ221" s="25"/>
      <c r="IA221" s="25"/>
      <c r="IB221" s="25"/>
      <c r="IC221" s="25"/>
      <c r="ID221" s="25"/>
      <c r="IE221" s="25"/>
    </row>
    <row r="222" spans="1:239" ht="22.15" customHeight="1" x14ac:dyDescent="0.25">
      <c r="A222" s="30">
        <f>A218</f>
        <v>42734</v>
      </c>
      <c r="B222" s="30">
        <f>A218</f>
        <v>42734</v>
      </c>
      <c r="C222" s="30">
        <f>C218</f>
        <v>46386</v>
      </c>
      <c r="D222" s="66">
        <v>6</v>
      </c>
      <c r="E222" s="31" t="s">
        <v>38</v>
      </c>
      <c r="F222" s="31" t="s">
        <v>39</v>
      </c>
      <c r="G222" s="31" t="s">
        <v>41</v>
      </c>
      <c r="H222" s="31" t="s">
        <v>40</v>
      </c>
      <c r="I222" s="67">
        <f>I218</f>
        <v>10000000</v>
      </c>
      <c r="J222" s="31" t="s">
        <v>3051</v>
      </c>
      <c r="K222" s="70">
        <f>CP28</f>
        <v>1.3706000000000001E-2</v>
      </c>
      <c r="L222" s="68">
        <v>0</v>
      </c>
      <c r="M222" s="71">
        <f t="array" ref="M222:O222">pricer_oblig_tx_fixeFinal(A222,B222,C222,I222,K222,L222,D222,F222,E222,P222,G222,H222,$EV$13:$EV$46,$EW$13:$EW$46)</f>
        <v>0</v>
      </c>
      <c r="N222" s="71">
        <v>10597667.709299177</v>
      </c>
      <c r="O222" s="71">
        <v>10597667.709299177</v>
      </c>
      <c r="P222" s="31" t="s">
        <v>1946</v>
      </c>
      <c r="Q222" s="87">
        <f>-Q218+N222</f>
        <v>-0.82245780155062675</v>
      </c>
      <c r="R222" s="73">
        <f>Q222/I218</f>
        <v>-8.2245780155062672E-8</v>
      </c>
      <c r="HF222" s="78"/>
      <c r="HG222" s="25"/>
      <c r="HH222" s="25"/>
      <c r="HI222" s="25"/>
      <c r="HJ222" s="25"/>
      <c r="HK222" s="25"/>
      <c r="HL222" s="25"/>
      <c r="HM222" s="25"/>
      <c r="HN222" s="25"/>
      <c r="HO222" s="25"/>
      <c r="HP222" s="25"/>
      <c r="HQ222" s="25"/>
      <c r="HR222" s="25"/>
      <c r="HS222" s="25"/>
      <c r="HT222" s="25"/>
      <c r="HU222" s="25"/>
      <c r="HV222" s="25"/>
      <c r="HW222" s="25"/>
      <c r="HX222" s="25"/>
      <c r="HY222" s="25"/>
      <c r="HZ222" s="25"/>
      <c r="IA222" s="25"/>
      <c r="IB222" s="25"/>
      <c r="IC222" s="25"/>
      <c r="ID222" s="25"/>
      <c r="IE222" s="25"/>
    </row>
    <row r="223" spans="1:239" ht="22.15" customHeight="1" x14ac:dyDescent="0.25">
      <c r="HF223" s="78"/>
      <c r="HG223" s="25"/>
      <c r="HH223" s="25"/>
      <c r="HI223" s="25"/>
      <c r="HJ223" s="25"/>
      <c r="HK223" s="25"/>
      <c r="HL223" s="25"/>
      <c r="HM223" s="25"/>
      <c r="HN223" s="25"/>
      <c r="HO223" s="25"/>
      <c r="HP223" s="25"/>
      <c r="HQ223" s="25"/>
      <c r="HR223" s="25"/>
      <c r="HS223" s="25"/>
      <c r="HT223" s="25"/>
      <c r="HU223" s="25"/>
      <c r="HV223" s="25"/>
      <c r="HW223" s="25"/>
      <c r="HX223" s="25"/>
      <c r="HY223" s="25"/>
      <c r="HZ223" s="25"/>
      <c r="IA223" s="25"/>
      <c r="IB223" s="25"/>
      <c r="IC223" s="25"/>
      <c r="ID223" s="25"/>
      <c r="IE223" s="25"/>
    </row>
    <row r="224" spans="1:239" ht="22.15" customHeight="1" x14ac:dyDescent="0.25">
      <c r="HF224" s="78"/>
      <c r="HG224" s="25"/>
      <c r="HH224" s="25"/>
      <c r="HI224" s="25"/>
      <c r="HJ224" s="25"/>
      <c r="HK224" s="25"/>
      <c r="HL224" s="25"/>
      <c r="HM224" s="25"/>
      <c r="HN224" s="25"/>
      <c r="HO224" s="25"/>
      <c r="HP224" s="25"/>
      <c r="HQ224" s="25"/>
      <c r="HR224" s="25"/>
      <c r="HS224" s="25"/>
      <c r="HT224" s="25"/>
      <c r="HU224" s="25"/>
      <c r="HV224" s="25"/>
      <c r="HW224" s="25"/>
      <c r="HX224" s="25"/>
      <c r="HY224" s="25"/>
      <c r="HZ224" s="25"/>
      <c r="IA224" s="25"/>
      <c r="IB224" s="25"/>
      <c r="IC224" s="25"/>
      <c r="ID224" s="25"/>
      <c r="IE224" s="25"/>
    </row>
    <row r="225" spans="1:286" ht="22.15" customHeight="1" thickBot="1" x14ac:dyDescent="0.4">
      <c r="A225" s="153" t="s">
        <v>3062</v>
      </c>
      <c r="B225" s="153"/>
      <c r="C225" s="153"/>
      <c r="D225" s="153"/>
      <c r="E225" s="153"/>
      <c r="F225" s="153"/>
      <c r="G225" s="153"/>
      <c r="H225" s="153"/>
      <c r="I225" s="153"/>
      <c r="J225" s="153"/>
      <c r="K225" s="153"/>
      <c r="L225" s="153"/>
      <c r="M225" s="153"/>
      <c r="N225" s="153"/>
      <c r="O225" s="153"/>
      <c r="P225" s="153"/>
      <c r="Q225" s="153"/>
      <c r="R225" s="153"/>
      <c r="HF225" s="78"/>
      <c r="HG225" s="25"/>
      <c r="HH225" s="25"/>
      <c r="HI225" s="25"/>
      <c r="HJ225" s="25"/>
      <c r="HK225" s="25"/>
      <c r="HL225" s="25"/>
      <c r="HM225" s="25"/>
      <c r="HN225" s="25"/>
      <c r="HO225" s="25"/>
      <c r="HP225" s="25"/>
      <c r="HQ225" s="25"/>
      <c r="HR225" s="25"/>
      <c r="HS225" s="25"/>
      <c r="HT225" s="25"/>
      <c r="HU225" s="25"/>
      <c r="HV225" s="25"/>
      <c r="HW225" s="25"/>
      <c r="HX225" s="25"/>
      <c r="HY225" s="25"/>
      <c r="HZ225" s="25"/>
      <c r="IA225" s="25"/>
      <c r="IB225" s="25"/>
      <c r="IC225" s="25"/>
      <c r="ID225" s="25"/>
      <c r="IE225" s="25"/>
    </row>
    <row r="226" spans="1:286" ht="22.15" customHeight="1" x14ac:dyDescent="0.25">
      <c r="A226" s="25" t="s">
        <v>0</v>
      </c>
      <c r="B226" s="25" t="s">
        <v>1435</v>
      </c>
      <c r="C226" s="25" t="s">
        <v>1436</v>
      </c>
      <c r="D226" s="25" t="s">
        <v>1437</v>
      </c>
      <c r="E226" s="25" t="s">
        <v>24</v>
      </c>
      <c r="F226" s="25" t="s">
        <v>25</v>
      </c>
      <c r="G226" s="25" t="s">
        <v>27</v>
      </c>
      <c r="H226" s="25" t="s">
        <v>26</v>
      </c>
      <c r="I226" s="25" t="s">
        <v>1438</v>
      </c>
      <c r="J226" s="25" t="s">
        <v>28</v>
      </c>
      <c r="K226" s="25" t="s">
        <v>1439</v>
      </c>
      <c r="L226" s="25" t="s">
        <v>1440</v>
      </c>
      <c r="M226" s="25" t="s">
        <v>29</v>
      </c>
      <c r="N226" s="64" t="s">
        <v>30</v>
      </c>
      <c r="O226" s="25" t="s">
        <v>1441</v>
      </c>
      <c r="P226" s="25" t="s">
        <v>1442</v>
      </c>
      <c r="Q226" s="25" t="s">
        <v>1443</v>
      </c>
      <c r="R226" s="25" t="s">
        <v>1444</v>
      </c>
      <c r="HF226" s="78"/>
      <c r="HG226" s="25"/>
      <c r="HH226" s="25"/>
      <c r="HI226" s="25"/>
      <c r="HJ226" s="25"/>
      <c r="HK226" s="25"/>
      <c r="HL226" s="25"/>
      <c r="HM226" s="25"/>
      <c r="HN226" s="25"/>
      <c r="HO226" s="25"/>
      <c r="HP226" s="25"/>
      <c r="HQ226" s="25"/>
      <c r="HR226" s="25"/>
      <c r="HS226" s="25"/>
      <c r="HT226" s="25"/>
      <c r="HU226" s="25"/>
      <c r="HV226" s="25"/>
      <c r="HW226" s="25"/>
      <c r="HX226" s="25"/>
      <c r="HY226" s="25"/>
      <c r="HZ226" s="25"/>
      <c r="IA226" s="25"/>
      <c r="IB226" s="25"/>
      <c r="IC226" s="25"/>
      <c r="ID226" s="25"/>
      <c r="IE226" s="25"/>
    </row>
    <row r="227" spans="1:286" ht="22.15" customHeight="1" x14ac:dyDescent="0.25">
      <c r="A227" s="30">
        <f>Date!$E$3</f>
        <v>42734</v>
      </c>
      <c r="B227" s="30">
        <f>A227</f>
        <v>42734</v>
      </c>
      <c r="C227" s="65">
        <f>$AF$28</f>
        <v>46021</v>
      </c>
      <c r="D227" s="66">
        <v>1</v>
      </c>
      <c r="E227" s="31" t="s">
        <v>38</v>
      </c>
      <c r="F227" s="31" t="s">
        <v>39</v>
      </c>
      <c r="G227" s="31" t="s">
        <v>41</v>
      </c>
      <c r="H227" s="31" t="s">
        <v>40</v>
      </c>
      <c r="I227" s="67">
        <f>10000000</f>
        <v>10000000</v>
      </c>
      <c r="J227" s="31" t="s">
        <v>3051</v>
      </c>
      <c r="K227" s="68">
        <v>0</v>
      </c>
      <c r="L227" s="68">
        <v>0</v>
      </c>
      <c r="M227" s="32" t="s">
        <v>40</v>
      </c>
      <c r="N227" s="31" t="s">
        <v>1946</v>
      </c>
      <c r="O227" s="68">
        <f>+FI13</f>
        <v>2.5604947617374751E-3</v>
      </c>
      <c r="P227" s="69">
        <f t="array" ref="P227:R227">pricer_oblig_tx_variable3(A227,B227,C227,I227,K227,D227,F227,E227,G227,H227,L227,M227,N227,$EV$13:$EV$46,$EW$13:$EW$46,$FH$13:$FH$33,$FI$13:$FI$33,O227)</f>
        <v>0</v>
      </c>
      <c r="Q227" s="69">
        <v>10286974.224696387</v>
      </c>
      <c r="R227" s="69">
        <v>10286974.224696387</v>
      </c>
      <c r="HF227" s="78"/>
      <c r="HG227" s="25"/>
      <c r="HH227" s="25"/>
      <c r="HI227" s="25"/>
      <c r="HJ227" s="25"/>
      <c r="HK227" s="25"/>
      <c r="HL227" s="25"/>
      <c r="HM227" s="25"/>
      <c r="HN227" s="25"/>
      <c r="HO227" s="25"/>
      <c r="HP227" s="25"/>
      <c r="HQ227" s="25"/>
      <c r="HR227" s="25"/>
      <c r="HS227" s="25"/>
      <c r="HT227" s="25"/>
      <c r="HU227" s="25"/>
      <c r="HV227" s="25"/>
      <c r="HW227" s="25"/>
      <c r="HX227" s="25"/>
      <c r="HY227" s="25"/>
      <c r="HZ227" s="25"/>
      <c r="IA227" s="25"/>
      <c r="IB227" s="25"/>
      <c r="IC227" s="25"/>
      <c r="ID227" s="25"/>
      <c r="IE227" s="25"/>
    </row>
    <row r="228" spans="1:286" ht="22.15" customHeight="1" x14ac:dyDescent="0.25">
      <c r="A228" s="25"/>
      <c r="B228" s="25"/>
      <c r="C228" s="25"/>
      <c r="D228" s="25"/>
      <c r="E228" s="25"/>
      <c r="F228" s="25"/>
      <c r="G228" s="25"/>
      <c r="H228" s="25"/>
      <c r="I228" s="25"/>
      <c r="J228" s="25"/>
      <c r="K228" s="25"/>
      <c r="L228" s="25"/>
      <c r="M228" s="25"/>
      <c r="N228" s="25"/>
      <c r="O228" s="25"/>
      <c r="P228" s="25"/>
      <c r="Q228" s="25"/>
      <c r="R228" s="25"/>
      <c r="HF228" s="78"/>
      <c r="HG228" s="25"/>
      <c r="HH228" s="25"/>
      <c r="HI228" s="25"/>
      <c r="HJ228" s="25"/>
      <c r="HK228" s="25"/>
      <c r="HL228" s="25"/>
      <c r="HM228" s="25"/>
      <c r="HN228" s="25"/>
      <c r="HO228" s="25"/>
      <c r="HP228" s="25"/>
      <c r="HQ228" s="25"/>
      <c r="HR228" s="25"/>
      <c r="HS228" s="25"/>
      <c r="HT228" s="25"/>
      <c r="HU228" s="25"/>
      <c r="HV228" s="25"/>
      <c r="HW228" s="25"/>
      <c r="HX228" s="25"/>
      <c r="HY228" s="25"/>
      <c r="HZ228" s="25"/>
      <c r="IA228" s="25"/>
      <c r="IB228" s="25"/>
      <c r="IC228" s="25"/>
      <c r="ID228" s="25"/>
      <c r="IE228" s="25"/>
    </row>
    <row r="229" spans="1:286" ht="22.15" customHeight="1" x14ac:dyDescent="0.25">
      <c r="A229" s="25"/>
      <c r="B229" s="25"/>
      <c r="C229" s="25"/>
      <c r="D229" s="25"/>
      <c r="E229" s="25"/>
      <c r="F229" s="25"/>
      <c r="G229" s="25"/>
      <c r="H229" s="25"/>
      <c r="I229" s="25"/>
      <c r="J229" s="25"/>
      <c r="K229" s="25"/>
      <c r="L229" s="25"/>
      <c r="M229" s="25"/>
      <c r="N229" s="25"/>
      <c r="O229" s="25"/>
      <c r="P229" s="25"/>
      <c r="Q229" s="25"/>
      <c r="R229" s="25"/>
      <c r="HF229" s="78"/>
      <c r="HG229" s="25"/>
      <c r="HH229" s="25"/>
      <c r="HI229" s="25"/>
      <c r="HJ229" s="25"/>
      <c r="HK229" s="25"/>
      <c r="HL229" s="25"/>
      <c r="HM229" s="25"/>
      <c r="HN229" s="25"/>
      <c r="HO229" s="25"/>
      <c r="HP229" s="25"/>
      <c r="HQ229" s="25"/>
      <c r="HR229" s="25"/>
      <c r="HS229" s="25"/>
      <c r="HT229" s="25"/>
      <c r="HU229" s="25"/>
      <c r="HV229" s="25"/>
      <c r="HW229" s="25"/>
      <c r="HX229" s="25"/>
      <c r="HY229" s="25"/>
      <c r="HZ229" s="25"/>
      <c r="IA229" s="25"/>
      <c r="IB229" s="25"/>
      <c r="IC229" s="25"/>
      <c r="ID229" s="25"/>
      <c r="IE229" s="25"/>
    </row>
    <row r="230" spans="1:286" ht="22.15" customHeight="1" x14ac:dyDescent="0.25">
      <c r="A230" s="25" t="s">
        <v>0</v>
      </c>
      <c r="B230" s="25" t="s">
        <v>1435</v>
      </c>
      <c r="C230" s="25" t="s">
        <v>1436</v>
      </c>
      <c r="D230" s="25" t="s">
        <v>1437</v>
      </c>
      <c r="E230" s="25" t="s">
        <v>24</v>
      </c>
      <c r="F230" s="25" t="s">
        <v>25</v>
      </c>
      <c r="G230" s="25" t="s">
        <v>27</v>
      </c>
      <c r="H230" s="25" t="s">
        <v>26</v>
      </c>
      <c r="I230" s="25" t="s">
        <v>1438</v>
      </c>
      <c r="J230" s="25" t="s">
        <v>28</v>
      </c>
      <c r="K230" s="25" t="s">
        <v>1445</v>
      </c>
      <c r="L230" s="25" t="s">
        <v>1439</v>
      </c>
      <c r="M230" s="25" t="s">
        <v>1442</v>
      </c>
      <c r="N230" s="25" t="s">
        <v>1443</v>
      </c>
      <c r="O230" s="25" t="s">
        <v>1444</v>
      </c>
      <c r="P230" s="25" t="s">
        <v>37</v>
      </c>
      <c r="Q230" s="25"/>
      <c r="R230" s="25"/>
      <c r="HF230" s="78"/>
      <c r="HG230" s="25"/>
      <c r="HH230" s="25"/>
      <c r="HI230" s="25"/>
      <c r="HJ230" s="25"/>
      <c r="HK230" s="25"/>
      <c r="HL230" s="25"/>
      <c r="HM230" s="25"/>
      <c r="HN230" s="25"/>
      <c r="HO230" s="25"/>
      <c r="HP230" s="25"/>
      <c r="HQ230" s="25"/>
      <c r="HR230" s="25"/>
      <c r="HS230" s="25"/>
      <c r="HT230" s="25"/>
      <c r="HU230" s="25"/>
      <c r="HV230" s="25"/>
      <c r="HW230" s="25"/>
      <c r="HX230" s="25"/>
      <c r="HY230" s="25"/>
      <c r="HZ230" s="25"/>
      <c r="IA230" s="25"/>
      <c r="IB230" s="25"/>
      <c r="IC230" s="25"/>
      <c r="ID230" s="25"/>
      <c r="IE230" s="25"/>
    </row>
    <row r="231" spans="1:286" ht="22.15" customHeight="1" x14ac:dyDescent="0.25">
      <c r="A231" s="30">
        <f>A227</f>
        <v>42734</v>
      </c>
      <c r="B231" s="30">
        <f>A227</f>
        <v>42734</v>
      </c>
      <c r="C231" s="30">
        <f>+C227</f>
        <v>46021</v>
      </c>
      <c r="D231" s="66">
        <v>3</v>
      </c>
      <c r="E231" s="31" t="s">
        <v>38</v>
      </c>
      <c r="F231" s="31" t="s">
        <v>39</v>
      </c>
      <c r="G231" s="31" t="s">
        <v>41</v>
      </c>
      <c r="H231" s="31" t="s">
        <v>40</v>
      </c>
      <c r="I231" s="67">
        <f>I227</f>
        <v>10000000</v>
      </c>
      <c r="J231" s="31" t="s">
        <v>3051</v>
      </c>
      <c r="K231" s="70">
        <f>$AG$28</f>
        <v>1.0049473561424466E-2</v>
      </c>
      <c r="L231" s="68">
        <v>0</v>
      </c>
      <c r="M231" s="71">
        <f t="array" ref="M231:O231">pricer_oblig_tx_fixeFinal(A231,B231,C231,I231,K231,L231,D231,F231,E231,P231,G231,H231,$EV$13:$EV$46,$EW$13:$EW$46)</f>
        <v>0</v>
      </c>
      <c r="N231" s="71">
        <v>10286971.68050806</v>
      </c>
      <c r="O231" s="71">
        <v>10286971.68050806</v>
      </c>
      <c r="P231" s="31" t="s">
        <v>1946</v>
      </c>
      <c r="Q231" s="87">
        <f>-Q227+N231</f>
        <v>-2.5441883262246847</v>
      </c>
      <c r="R231" s="88">
        <f>Q231/I227</f>
        <v>-2.5441883262246849E-7</v>
      </c>
      <c r="HF231" s="78"/>
      <c r="HG231" s="25"/>
      <c r="HH231" s="25"/>
      <c r="HI231" s="25"/>
      <c r="HJ231" s="25"/>
      <c r="HK231" s="25"/>
      <c r="HL231" s="25"/>
      <c r="HM231" s="25"/>
      <c r="HN231" s="25"/>
      <c r="HO231" s="25"/>
      <c r="HP231" s="25"/>
      <c r="HQ231" s="25"/>
      <c r="HR231" s="25"/>
      <c r="HS231" s="25"/>
      <c r="HT231" s="25"/>
      <c r="HU231" s="25"/>
      <c r="HV231" s="25"/>
      <c r="HW231" s="25"/>
      <c r="HX231" s="25"/>
      <c r="HY231" s="25"/>
      <c r="HZ231" s="25"/>
      <c r="IA231" s="25"/>
      <c r="IB231" s="25"/>
      <c r="IC231" s="25"/>
      <c r="ID231" s="25"/>
      <c r="IE231" s="25"/>
    </row>
    <row r="232" spans="1:286" ht="22.15" customHeight="1" x14ac:dyDescent="0.25">
      <c r="HF232" s="78"/>
      <c r="HG232" s="25"/>
      <c r="HH232" s="25"/>
      <c r="HI232" s="25"/>
      <c r="HJ232" s="25"/>
      <c r="HK232" s="25"/>
      <c r="HL232" s="25"/>
      <c r="HM232" s="25"/>
      <c r="HN232" s="25"/>
      <c r="HO232" s="25"/>
      <c r="HP232" s="25"/>
      <c r="HQ232" s="25"/>
      <c r="HR232" s="25"/>
      <c r="HS232" s="25"/>
      <c r="HT232" s="25"/>
      <c r="HU232" s="25"/>
      <c r="HV232" s="25"/>
      <c r="HW232" s="25"/>
      <c r="HX232" s="25"/>
      <c r="HY232" s="25"/>
      <c r="HZ232" s="25"/>
      <c r="IA232" s="25"/>
      <c r="IB232" s="25"/>
      <c r="IC232" s="25"/>
      <c r="ID232" s="25"/>
      <c r="IE232" s="25"/>
    </row>
    <row r="233" spans="1:286" ht="22.15" customHeight="1" x14ac:dyDescent="0.25">
      <c r="HF233" s="78"/>
      <c r="HG233" s="25"/>
      <c r="HH233" s="25"/>
      <c r="HI233" s="25"/>
      <c r="HJ233" s="25"/>
      <c r="HK233" s="25"/>
      <c r="HL233" s="25"/>
      <c r="HM233" s="25"/>
      <c r="HN233" s="25"/>
      <c r="HO233" s="25"/>
      <c r="HP233" s="25"/>
      <c r="HQ233" s="25"/>
      <c r="HR233" s="25"/>
      <c r="HS233" s="25"/>
      <c r="HT233" s="25"/>
      <c r="HU233" s="25"/>
      <c r="HV233" s="25"/>
      <c r="HW233" s="25"/>
      <c r="HX233" s="25"/>
      <c r="HY233" s="25"/>
      <c r="HZ233" s="25"/>
      <c r="IA233" s="25"/>
      <c r="IB233" s="25"/>
      <c r="IC233" s="25"/>
      <c r="ID233" s="25"/>
      <c r="IE233" s="25"/>
    </row>
    <row r="234" spans="1:286" x14ac:dyDescent="0.25">
      <c r="HF234" s="78"/>
      <c r="HG234" s="25"/>
      <c r="HH234" s="25"/>
      <c r="HI234" s="25"/>
      <c r="HJ234" s="25"/>
      <c r="HK234" s="25"/>
      <c r="HL234" s="25"/>
      <c r="HM234" s="25"/>
      <c r="HN234" s="25"/>
      <c r="HO234" s="25"/>
      <c r="HP234" s="25"/>
      <c r="HQ234" s="25"/>
      <c r="HR234" s="25"/>
      <c r="HS234" s="25"/>
      <c r="HT234" s="25"/>
      <c r="HU234" s="25"/>
      <c r="HV234" s="25"/>
      <c r="HW234" s="25"/>
      <c r="HX234" s="25"/>
      <c r="HY234" s="25"/>
      <c r="HZ234" s="25"/>
      <c r="IA234" s="25"/>
      <c r="IB234" s="25"/>
      <c r="IC234" s="25"/>
      <c r="ID234" s="25"/>
      <c r="IE234" s="25"/>
    </row>
    <row r="235" spans="1:286" s="25" customFormat="1" ht="26.25" thickBot="1" x14ac:dyDescent="0.4">
      <c r="A235" s="153" t="s">
        <v>3063</v>
      </c>
      <c r="B235" s="153"/>
      <c r="C235" s="153"/>
      <c r="D235" s="153"/>
      <c r="E235" s="153"/>
      <c r="F235" s="153"/>
      <c r="G235" s="153"/>
      <c r="H235" s="153"/>
      <c r="I235" s="153"/>
      <c r="J235" s="153"/>
      <c r="K235" s="153"/>
      <c r="L235" s="153"/>
      <c r="M235" s="153"/>
      <c r="N235" s="153"/>
      <c r="O235" s="153"/>
      <c r="P235" s="153"/>
      <c r="Q235" s="153"/>
      <c r="R235" s="153"/>
      <c r="BW235"/>
      <c r="BX235"/>
      <c r="BY235"/>
      <c r="BZ235"/>
      <c r="CA235"/>
      <c r="CB235"/>
      <c r="CQ235"/>
      <c r="CR235"/>
      <c r="CS235"/>
      <c r="CT235"/>
      <c r="CU235"/>
      <c r="CV235"/>
      <c r="CW235"/>
      <c r="CX235"/>
      <c r="CY235"/>
      <c r="CZ235"/>
      <c r="DA235"/>
      <c r="JC235"/>
      <c r="JD235"/>
      <c r="JE235"/>
      <c r="JF235"/>
      <c r="JG235"/>
      <c r="JH235"/>
      <c r="JI235"/>
      <c r="JJ235"/>
      <c r="JK235"/>
      <c r="JL235"/>
      <c r="JM235"/>
      <c r="JN235"/>
      <c r="JO235"/>
      <c r="JP235"/>
      <c r="JQ235"/>
      <c r="JR235"/>
      <c r="JS235"/>
      <c r="JT235"/>
      <c r="JU235"/>
      <c r="JV235"/>
      <c r="JW235"/>
      <c r="JX235"/>
      <c r="JY235"/>
      <c r="JZ235"/>
    </row>
    <row r="236" spans="1:286" s="25" customFormat="1" x14ac:dyDescent="0.25">
      <c r="A236" s="25" t="s">
        <v>0</v>
      </c>
      <c r="B236" s="25" t="s">
        <v>1435</v>
      </c>
      <c r="C236" s="25" t="s">
        <v>1436</v>
      </c>
      <c r="D236" s="25" t="s">
        <v>1437</v>
      </c>
      <c r="E236" s="25" t="s">
        <v>24</v>
      </c>
      <c r="F236" s="25" t="s">
        <v>25</v>
      </c>
      <c r="G236" s="25" t="s">
        <v>27</v>
      </c>
      <c r="H236" s="25" t="s">
        <v>26</v>
      </c>
      <c r="I236" s="25" t="s">
        <v>1438</v>
      </c>
      <c r="J236" s="25" t="s">
        <v>28</v>
      </c>
      <c r="K236" s="25" t="s">
        <v>1439</v>
      </c>
      <c r="L236" s="25" t="s">
        <v>1440</v>
      </c>
      <c r="M236" s="25" t="s">
        <v>29</v>
      </c>
      <c r="N236" s="64" t="s">
        <v>30</v>
      </c>
      <c r="O236" s="25" t="s">
        <v>1441</v>
      </c>
      <c r="P236" s="25" t="s">
        <v>1442</v>
      </c>
      <c r="Q236" s="25" t="s">
        <v>1443</v>
      </c>
      <c r="R236" s="25" t="s">
        <v>1444</v>
      </c>
      <c r="BW236"/>
      <c r="BX236"/>
      <c r="BY236"/>
      <c r="BZ236"/>
      <c r="CA236"/>
      <c r="CB236"/>
      <c r="CQ236"/>
      <c r="CR236"/>
      <c r="CS236"/>
      <c r="CT236"/>
      <c r="CU236"/>
      <c r="CV236"/>
      <c r="CW236"/>
      <c r="CX236"/>
      <c r="CY236"/>
      <c r="CZ236"/>
      <c r="DA236"/>
      <c r="JC236"/>
      <c r="JD236"/>
      <c r="JE236"/>
      <c r="JF236"/>
      <c r="JG236"/>
      <c r="JH236"/>
      <c r="JI236"/>
      <c r="JJ236"/>
      <c r="JK236"/>
      <c r="JL236"/>
      <c r="JM236"/>
      <c r="JN236"/>
      <c r="JO236"/>
      <c r="JP236"/>
      <c r="JQ236"/>
      <c r="JR236"/>
      <c r="JS236"/>
      <c r="JT236"/>
      <c r="JU236"/>
      <c r="JV236"/>
      <c r="JW236"/>
      <c r="JX236"/>
      <c r="JY236"/>
      <c r="JZ236"/>
    </row>
    <row r="237" spans="1:286" s="25" customFormat="1" x14ac:dyDescent="0.25">
      <c r="A237" s="30">
        <f>Date!$E$3</f>
        <v>42734</v>
      </c>
      <c r="B237" s="30">
        <f>A237</f>
        <v>42734</v>
      </c>
      <c r="C237" s="65">
        <f>+C126</f>
        <v>48212</v>
      </c>
      <c r="D237" s="66">
        <v>3</v>
      </c>
      <c r="E237" s="31" t="s">
        <v>38</v>
      </c>
      <c r="F237" s="31" t="s">
        <v>39</v>
      </c>
      <c r="G237" s="31" t="s">
        <v>41</v>
      </c>
      <c r="H237" s="31" t="s">
        <v>40</v>
      </c>
      <c r="I237" s="67">
        <f>10000000</f>
        <v>10000000</v>
      </c>
      <c r="J237" s="31" t="s">
        <v>3051</v>
      </c>
      <c r="K237" s="68">
        <v>0</v>
      </c>
      <c r="L237" s="68">
        <v>0</v>
      </c>
      <c r="M237" s="32" t="s">
        <v>40</v>
      </c>
      <c r="N237" s="31" t="s">
        <v>1946</v>
      </c>
      <c r="O237" s="68">
        <f ca="1">DO13</f>
        <v>3.6713668123815602E-3</v>
      </c>
      <c r="P237" s="69">
        <f t="array" aca="1" ref="P237:R237" ca="1">pricer_oblig_tx_variable3(A237,B237,C237,I237,K237,D237,F237,E237,G237,H237,L237,M237,N237,BY13:BY104,CD13:CD104,DN13:DN40,DO13:DO40,O237)</f>
        <v>0</v>
      </c>
      <c r="Q237" s="69">
        <f ca="1"/>
        <v>9906751.9694865178</v>
      </c>
      <c r="R237" s="69">
        <f ca="1"/>
        <v>9906751.9694865178</v>
      </c>
      <c r="BW237"/>
      <c r="BX237"/>
      <c r="BY237"/>
      <c r="BZ237"/>
      <c r="CA237"/>
      <c r="CB237"/>
      <c r="CQ237"/>
      <c r="CR237"/>
      <c r="CS237"/>
      <c r="CT237"/>
      <c r="CU237"/>
      <c r="CV237"/>
      <c r="CW237"/>
      <c r="CX237"/>
      <c r="CY237"/>
      <c r="CZ237"/>
      <c r="DA237"/>
      <c r="JC237"/>
      <c r="JD237"/>
      <c r="JE237"/>
      <c r="JF237"/>
      <c r="JG237"/>
      <c r="JH237"/>
      <c r="JI237"/>
      <c r="JJ237"/>
      <c r="JK237"/>
      <c r="JL237"/>
      <c r="JM237"/>
      <c r="JN237"/>
      <c r="JO237"/>
      <c r="JP237"/>
      <c r="JQ237"/>
      <c r="JR237"/>
      <c r="JS237"/>
      <c r="JT237"/>
      <c r="JU237"/>
      <c r="JV237"/>
      <c r="JW237"/>
      <c r="JX237"/>
      <c r="JY237"/>
      <c r="JZ237"/>
    </row>
    <row r="238" spans="1:286" s="25" customFormat="1" x14ac:dyDescent="0.25">
      <c r="BW238"/>
      <c r="BX238"/>
      <c r="BY238"/>
      <c r="BZ238"/>
      <c r="CA238"/>
      <c r="CB238"/>
      <c r="CQ238"/>
      <c r="CR238"/>
      <c r="CS238"/>
      <c r="CT238"/>
      <c r="CU238"/>
      <c r="CV238"/>
      <c r="CW238"/>
      <c r="CX238"/>
      <c r="CY238"/>
      <c r="CZ238"/>
      <c r="DA238"/>
      <c r="JC238"/>
      <c r="JD238"/>
      <c r="JE238"/>
      <c r="JF238"/>
      <c r="JG238"/>
      <c r="JH238"/>
      <c r="JI238"/>
      <c r="JJ238"/>
      <c r="JK238"/>
      <c r="JL238"/>
      <c r="JM238"/>
      <c r="JN238"/>
      <c r="JO238"/>
      <c r="JP238"/>
      <c r="JQ238"/>
      <c r="JR238"/>
      <c r="JS238"/>
      <c r="JT238"/>
      <c r="JU238"/>
      <c r="JV238"/>
      <c r="JW238"/>
      <c r="JX238"/>
      <c r="JY238"/>
      <c r="JZ238"/>
    </row>
    <row r="239" spans="1:286" s="25" customFormat="1" x14ac:dyDescent="0.25">
      <c r="BW239"/>
      <c r="BX239"/>
      <c r="BY239"/>
      <c r="BZ239"/>
      <c r="CA239"/>
      <c r="CB239"/>
      <c r="CQ239"/>
      <c r="CR239"/>
      <c r="CS239"/>
      <c r="CT239"/>
      <c r="CU239"/>
      <c r="CV239"/>
      <c r="CW239"/>
      <c r="CX239"/>
      <c r="CY239"/>
      <c r="CZ239"/>
      <c r="DA239"/>
      <c r="JC239"/>
      <c r="JD239"/>
      <c r="JE239"/>
      <c r="JF239"/>
      <c r="JG239"/>
      <c r="JH239"/>
      <c r="JI239"/>
      <c r="JJ239"/>
      <c r="JK239"/>
      <c r="JL239"/>
      <c r="JM239"/>
      <c r="JN239"/>
      <c r="JO239"/>
      <c r="JP239"/>
      <c r="JQ239"/>
      <c r="JR239"/>
      <c r="JS239"/>
      <c r="JT239"/>
      <c r="JU239"/>
      <c r="JV239"/>
      <c r="JW239"/>
      <c r="JX239"/>
      <c r="JY239"/>
      <c r="JZ239"/>
    </row>
    <row r="240" spans="1:286" s="25" customFormat="1" x14ac:dyDescent="0.25">
      <c r="A240" s="25" t="s">
        <v>0</v>
      </c>
      <c r="B240" s="25" t="s">
        <v>1435</v>
      </c>
      <c r="C240" s="25" t="s">
        <v>1436</v>
      </c>
      <c r="D240" s="25" t="s">
        <v>1437</v>
      </c>
      <c r="E240" s="25" t="s">
        <v>24</v>
      </c>
      <c r="F240" s="25" t="s">
        <v>25</v>
      </c>
      <c r="G240" s="25" t="s">
        <v>27</v>
      </c>
      <c r="H240" s="25" t="s">
        <v>26</v>
      </c>
      <c r="I240" s="25" t="s">
        <v>1438</v>
      </c>
      <c r="J240" s="25" t="s">
        <v>28</v>
      </c>
      <c r="K240" s="25" t="s">
        <v>1445</v>
      </c>
      <c r="L240" s="25" t="s">
        <v>1439</v>
      </c>
      <c r="M240" s="25" t="s">
        <v>1442</v>
      </c>
      <c r="N240" s="25" t="s">
        <v>1443</v>
      </c>
      <c r="O240" s="25" t="s">
        <v>1444</v>
      </c>
      <c r="P240" s="25" t="s">
        <v>37</v>
      </c>
      <c r="BW240"/>
      <c r="BX240"/>
      <c r="BY240"/>
      <c r="BZ240"/>
      <c r="CA240"/>
      <c r="CB240"/>
      <c r="CQ240"/>
      <c r="CR240"/>
      <c r="CS240"/>
      <c r="CT240"/>
      <c r="CU240"/>
      <c r="CV240"/>
      <c r="CW240"/>
      <c r="CX240"/>
      <c r="CY240"/>
      <c r="CZ240"/>
      <c r="DA240"/>
      <c r="JC240"/>
      <c r="JD240"/>
      <c r="JE240"/>
      <c r="JF240"/>
      <c r="JG240"/>
      <c r="JH240"/>
      <c r="JI240"/>
      <c r="JJ240"/>
      <c r="JK240"/>
      <c r="JL240"/>
      <c r="JM240"/>
      <c r="JN240"/>
      <c r="JO240"/>
      <c r="JP240"/>
      <c r="JQ240"/>
      <c r="JR240"/>
      <c r="JS240"/>
      <c r="JT240"/>
      <c r="JU240"/>
      <c r="JV240"/>
      <c r="JW240"/>
      <c r="JX240"/>
      <c r="JY240"/>
      <c r="JZ240"/>
    </row>
    <row r="241" spans="1:286" s="25" customFormat="1" x14ac:dyDescent="0.25">
      <c r="A241" s="30">
        <f>A237</f>
        <v>42734</v>
      </c>
      <c r="B241" s="30">
        <f>A237</f>
        <v>42734</v>
      </c>
      <c r="C241" s="30">
        <f>C237</f>
        <v>48212</v>
      </c>
      <c r="D241" s="66">
        <v>3</v>
      </c>
      <c r="E241" s="31" t="s">
        <v>38</v>
      </c>
      <c r="F241" s="31" t="s">
        <v>39</v>
      </c>
      <c r="G241" s="31" t="s">
        <v>41</v>
      </c>
      <c r="H241" s="31" t="s">
        <v>40</v>
      </c>
      <c r="I241" s="67">
        <f>I237</f>
        <v>10000000</v>
      </c>
      <c r="J241" s="31" t="s">
        <v>3051</v>
      </c>
      <c r="K241" s="70">
        <f>+K130</f>
        <v>1.3439999999999999E-2</v>
      </c>
      <c r="L241" s="68">
        <v>0</v>
      </c>
      <c r="M241" s="71">
        <f t="array" ref="M241:O241">pricer_oblig_tx_fixeFinal(A241,B241,C241,I241,K241,L241,D241,F241,E241,P241,G241,H241,BY13:BY104,CD13:CD104)</f>
        <v>0</v>
      </c>
      <c r="N241" s="71">
        <v>9906739.4872594085</v>
      </c>
      <c r="O241" s="71">
        <v>9906739.4872594085</v>
      </c>
      <c r="P241" s="31" t="s">
        <v>1946</v>
      </c>
      <c r="Q241" s="72">
        <f ca="1">-Q237+N241</f>
        <v>-12.482227109372616</v>
      </c>
      <c r="R241" s="73">
        <f ca="1">Q241/I237</f>
        <v>-1.2482227109372616E-6</v>
      </c>
      <c r="BW241"/>
      <c r="BX241"/>
      <c r="BY241"/>
      <c r="BZ241"/>
      <c r="CA241"/>
      <c r="CB241"/>
      <c r="CQ241"/>
      <c r="CR241"/>
      <c r="CS241"/>
      <c r="CT241"/>
      <c r="CU241"/>
      <c r="CV241"/>
      <c r="CW241"/>
      <c r="CX241"/>
      <c r="CY241"/>
      <c r="CZ241"/>
      <c r="DA241"/>
      <c r="JC241"/>
      <c r="JD241"/>
      <c r="JE241"/>
      <c r="JF241"/>
      <c r="JG241"/>
      <c r="JH241"/>
      <c r="JI241"/>
      <c r="JJ241"/>
      <c r="JK241"/>
      <c r="JL241"/>
      <c r="JM241"/>
      <c r="JN241"/>
      <c r="JO241"/>
      <c r="JP241"/>
      <c r="JQ241"/>
      <c r="JR241"/>
      <c r="JS241"/>
      <c r="JT241"/>
      <c r="JU241"/>
      <c r="JV241"/>
      <c r="JW241"/>
      <c r="JX241"/>
      <c r="JY241"/>
      <c r="JZ241"/>
    </row>
    <row r="242" spans="1:286" x14ac:dyDescent="0.25">
      <c r="HF242" s="78"/>
      <c r="HG242" s="25"/>
      <c r="HH242" s="25"/>
      <c r="HI242" s="25"/>
      <c r="HJ242" s="25"/>
      <c r="HK242" s="25"/>
      <c r="HL242" s="25"/>
      <c r="HM242" s="25"/>
      <c r="HN242" s="25"/>
      <c r="HO242" s="25"/>
      <c r="HP242" s="25"/>
      <c r="HQ242" s="25"/>
      <c r="HR242" s="25"/>
      <c r="HS242" s="25"/>
      <c r="HT242" s="25"/>
      <c r="HU242" s="25"/>
      <c r="HV242" s="25"/>
      <c r="HW242" s="25"/>
      <c r="HX242" s="25"/>
      <c r="HY242" s="25"/>
      <c r="HZ242" s="25"/>
      <c r="IA242" s="25"/>
      <c r="IB242" s="25"/>
      <c r="IC242" s="25"/>
      <c r="ID242" s="25"/>
      <c r="IE242" s="25"/>
    </row>
    <row r="243" spans="1:286" x14ac:dyDescent="0.25">
      <c r="HF243" s="25"/>
      <c r="HG243" s="25"/>
      <c r="HH243" s="25"/>
      <c r="HI243" s="25"/>
      <c r="HJ243" s="25"/>
      <c r="HK243" s="25"/>
      <c r="HL243" s="25"/>
      <c r="HM243" s="25"/>
      <c r="HN243" s="25"/>
      <c r="HO243" s="25"/>
      <c r="HP243" s="25"/>
      <c r="HQ243" s="25"/>
      <c r="HR243" s="25"/>
      <c r="HS243" s="25"/>
      <c r="HT243" s="25"/>
      <c r="HU243" s="25"/>
      <c r="HV243" s="25"/>
      <c r="HW243" s="25"/>
      <c r="HX243" s="25"/>
      <c r="HY243" s="25"/>
      <c r="HZ243" s="25"/>
      <c r="IA243" s="25"/>
      <c r="IB243" s="25"/>
      <c r="IC243" s="25"/>
      <c r="ID243" s="25"/>
      <c r="IE243" s="25"/>
    </row>
    <row r="244" spans="1:286" s="25" customFormat="1" ht="26.25" thickBot="1" x14ac:dyDescent="0.4">
      <c r="A244" s="153" t="s">
        <v>3064</v>
      </c>
      <c r="B244" s="153"/>
      <c r="C244" s="153"/>
      <c r="D244" s="153"/>
      <c r="E244" s="153"/>
      <c r="F244" s="153"/>
      <c r="G244" s="153"/>
      <c r="H244" s="153"/>
      <c r="I244" s="153"/>
      <c r="J244" s="153"/>
      <c r="K244" s="153"/>
      <c r="L244" s="153"/>
      <c r="M244" s="153"/>
      <c r="N244" s="153"/>
      <c r="O244" s="153"/>
      <c r="P244" s="153"/>
      <c r="Q244" s="153"/>
      <c r="R244" s="153"/>
      <c r="BW244"/>
      <c r="BX244"/>
      <c r="BY244"/>
      <c r="BZ244"/>
      <c r="CA244"/>
      <c r="CB244"/>
      <c r="CQ244"/>
      <c r="CR244"/>
      <c r="CS244"/>
      <c r="CT244"/>
      <c r="CU244"/>
      <c r="CV244"/>
      <c r="CW244"/>
      <c r="CX244"/>
      <c r="CY244"/>
      <c r="CZ244"/>
      <c r="DA244"/>
      <c r="JC244"/>
      <c r="JD244"/>
      <c r="JE244"/>
      <c r="JF244"/>
      <c r="JG244"/>
      <c r="JH244"/>
      <c r="JI244"/>
      <c r="JJ244"/>
      <c r="JK244"/>
      <c r="JL244"/>
      <c r="JM244"/>
      <c r="JN244"/>
      <c r="JO244"/>
      <c r="JP244"/>
      <c r="JQ244"/>
      <c r="JR244"/>
      <c r="JS244"/>
      <c r="JT244"/>
      <c r="JU244"/>
      <c r="JV244"/>
      <c r="JW244"/>
      <c r="JX244"/>
      <c r="JY244"/>
      <c r="JZ244"/>
    </row>
    <row r="245" spans="1:286" s="25" customFormat="1" x14ac:dyDescent="0.25">
      <c r="A245" s="25" t="s">
        <v>0</v>
      </c>
      <c r="B245" s="25" t="s">
        <v>1435</v>
      </c>
      <c r="C245" s="25" t="s">
        <v>1436</v>
      </c>
      <c r="D245" s="25" t="s">
        <v>1437</v>
      </c>
      <c r="E245" s="25" t="s">
        <v>24</v>
      </c>
      <c r="F245" s="25" t="s">
        <v>25</v>
      </c>
      <c r="G245" s="25" t="s">
        <v>27</v>
      </c>
      <c r="H245" s="25" t="s">
        <v>26</v>
      </c>
      <c r="I245" s="25" t="s">
        <v>1438</v>
      </c>
      <c r="J245" s="25" t="s">
        <v>28</v>
      </c>
      <c r="K245" s="25" t="s">
        <v>1439</v>
      </c>
      <c r="L245" s="25" t="s">
        <v>1440</v>
      </c>
      <c r="M245" s="25" t="s">
        <v>29</v>
      </c>
      <c r="N245" s="64" t="s">
        <v>30</v>
      </c>
      <c r="O245" s="25" t="s">
        <v>1441</v>
      </c>
      <c r="P245" s="25" t="s">
        <v>1442</v>
      </c>
      <c r="Q245" s="25" t="s">
        <v>1443</v>
      </c>
      <c r="R245" s="25" t="s">
        <v>1444</v>
      </c>
      <c r="BW245"/>
      <c r="BX245"/>
      <c r="BY245"/>
      <c r="BZ245"/>
      <c r="CA245"/>
      <c r="CB245"/>
      <c r="CQ245"/>
      <c r="CR245"/>
      <c r="CS245"/>
      <c r="CT245"/>
      <c r="CU245"/>
      <c r="CV245"/>
      <c r="CW245"/>
      <c r="CX245"/>
      <c r="CY245"/>
      <c r="CZ245"/>
      <c r="DA245"/>
      <c r="JC245"/>
      <c r="JD245"/>
      <c r="JE245"/>
      <c r="JF245"/>
      <c r="JG245"/>
      <c r="JH245"/>
      <c r="JI245"/>
      <c r="JJ245"/>
      <c r="JK245"/>
      <c r="JL245"/>
      <c r="JM245"/>
      <c r="JN245"/>
      <c r="JO245"/>
      <c r="JP245"/>
      <c r="JQ245"/>
      <c r="JR245"/>
      <c r="JS245"/>
      <c r="JT245"/>
      <c r="JU245"/>
      <c r="JV245"/>
      <c r="JW245"/>
      <c r="JX245"/>
      <c r="JY245"/>
      <c r="JZ245"/>
    </row>
    <row r="246" spans="1:286" s="25" customFormat="1" x14ac:dyDescent="0.25">
      <c r="A246" s="30">
        <f>Date!$E$3</f>
        <v>42734</v>
      </c>
      <c r="B246" s="30">
        <f>A246</f>
        <v>42734</v>
      </c>
      <c r="C246" s="65">
        <f>AF29</f>
        <v>46386</v>
      </c>
      <c r="D246" s="66">
        <v>1</v>
      </c>
      <c r="E246" s="31" t="s">
        <v>38</v>
      </c>
      <c r="F246" s="31" t="s">
        <v>39</v>
      </c>
      <c r="G246" s="31" t="s">
        <v>41</v>
      </c>
      <c r="H246" s="31" t="s">
        <v>40</v>
      </c>
      <c r="I246" s="67">
        <f>10000000</f>
        <v>10000000</v>
      </c>
      <c r="J246" s="31" t="s">
        <v>3051</v>
      </c>
      <c r="K246" s="68">
        <v>0</v>
      </c>
      <c r="L246" s="68">
        <v>0</v>
      </c>
      <c r="M246" s="32" t="s">
        <v>40</v>
      </c>
      <c r="N246" s="31" t="s">
        <v>1946</v>
      </c>
      <c r="O246" s="68">
        <f>DX13</f>
        <v>2.5604947617374751E-3</v>
      </c>
      <c r="P246" s="69">
        <f t="array" ref="P246:R246">pricer_oblig_tx_variable3(A246,B246,C246,I246,K246,D246,F246,E246,G246,H246,L246,M246,N246,BY13:BY104,CD13:CD104,DW13:DW35,DX13:DX35,O246)</f>
        <v>0</v>
      </c>
      <c r="Q246" s="69">
        <v>9849061.6406067181</v>
      </c>
      <c r="R246" s="69">
        <v>9849061.6406067181</v>
      </c>
      <c r="BW246"/>
      <c r="BX246"/>
      <c r="BY246"/>
      <c r="BZ246"/>
      <c r="CA246"/>
      <c r="CB246"/>
      <c r="CQ246"/>
      <c r="CR246"/>
      <c r="CS246"/>
      <c r="CT246"/>
      <c r="CU246"/>
      <c r="CV246"/>
      <c r="CW246"/>
      <c r="CX246"/>
      <c r="CY246"/>
      <c r="CZ246"/>
      <c r="DA246"/>
      <c r="JC246"/>
      <c r="JD246"/>
      <c r="JE246"/>
      <c r="JF246"/>
      <c r="JG246"/>
      <c r="JH246"/>
      <c r="JI246"/>
      <c r="JJ246"/>
      <c r="JK246"/>
      <c r="JL246"/>
      <c r="JM246"/>
      <c r="JN246"/>
      <c r="JO246"/>
      <c r="JP246"/>
      <c r="JQ246"/>
      <c r="JR246"/>
      <c r="JS246"/>
      <c r="JT246"/>
      <c r="JU246"/>
      <c r="JV246"/>
      <c r="JW246"/>
      <c r="JX246"/>
      <c r="JY246"/>
      <c r="JZ246"/>
    </row>
    <row r="247" spans="1:286" s="25" customFormat="1" x14ac:dyDescent="0.25">
      <c r="BW247"/>
      <c r="BX247"/>
      <c r="BY247"/>
      <c r="BZ247"/>
      <c r="CA247"/>
      <c r="CB247"/>
      <c r="CQ247"/>
      <c r="CR247"/>
      <c r="CS247"/>
      <c r="CT247"/>
      <c r="CU247"/>
      <c r="CV247"/>
      <c r="CW247"/>
      <c r="CX247"/>
      <c r="CY247"/>
      <c r="CZ247"/>
      <c r="DA247"/>
      <c r="JC247"/>
      <c r="JD247"/>
      <c r="JE247"/>
      <c r="JF247"/>
      <c r="JG247"/>
      <c r="JH247"/>
      <c r="JI247"/>
      <c r="JJ247"/>
      <c r="JK247"/>
      <c r="JL247"/>
      <c r="JM247"/>
      <c r="JN247"/>
      <c r="JO247"/>
      <c r="JP247"/>
      <c r="JQ247"/>
      <c r="JR247"/>
      <c r="JS247"/>
      <c r="JT247"/>
      <c r="JU247"/>
      <c r="JV247"/>
      <c r="JW247"/>
      <c r="JX247"/>
      <c r="JY247"/>
      <c r="JZ247"/>
    </row>
    <row r="248" spans="1:286" s="25" customFormat="1" x14ac:dyDescent="0.25">
      <c r="BW248"/>
      <c r="BX248"/>
      <c r="BY248"/>
      <c r="BZ248"/>
      <c r="CA248"/>
      <c r="CB248"/>
      <c r="CQ248"/>
      <c r="CR248"/>
      <c r="CS248"/>
      <c r="CT248"/>
      <c r="CU248"/>
      <c r="CV248"/>
      <c r="CW248"/>
      <c r="CX248"/>
      <c r="CY248"/>
      <c r="CZ248"/>
      <c r="DA248"/>
      <c r="JC248"/>
      <c r="JD248"/>
      <c r="JE248"/>
      <c r="JF248"/>
      <c r="JG248"/>
      <c r="JH248"/>
      <c r="JI248"/>
      <c r="JJ248"/>
      <c r="JK248"/>
      <c r="JL248"/>
      <c r="JM248"/>
      <c r="JN248"/>
      <c r="JO248"/>
      <c r="JP248"/>
      <c r="JQ248"/>
      <c r="JR248"/>
      <c r="JS248"/>
      <c r="JT248"/>
      <c r="JU248"/>
      <c r="JV248"/>
      <c r="JW248"/>
      <c r="JX248"/>
      <c r="JY248"/>
      <c r="JZ248"/>
    </row>
    <row r="249" spans="1:286" s="25" customFormat="1" x14ac:dyDescent="0.25">
      <c r="A249" s="25" t="s">
        <v>0</v>
      </c>
      <c r="B249" s="25" t="s">
        <v>1435</v>
      </c>
      <c r="C249" s="25" t="s">
        <v>1436</v>
      </c>
      <c r="D249" s="25" t="s">
        <v>1437</v>
      </c>
      <c r="E249" s="25" t="s">
        <v>24</v>
      </c>
      <c r="F249" s="25" t="s">
        <v>25</v>
      </c>
      <c r="G249" s="25" t="s">
        <v>27</v>
      </c>
      <c r="H249" s="25" t="s">
        <v>26</v>
      </c>
      <c r="I249" s="25" t="s">
        <v>1438</v>
      </c>
      <c r="J249" s="25" t="s">
        <v>28</v>
      </c>
      <c r="K249" s="25" t="s">
        <v>1445</v>
      </c>
      <c r="L249" s="25" t="s">
        <v>1439</v>
      </c>
      <c r="M249" s="25" t="s">
        <v>1442</v>
      </c>
      <c r="N249" s="25" t="s">
        <v>1443</v>
      </c>
      <c r="O249" s="25" t="s">
        <v>1444</v>
      </c>
      <c r="P249" s="25" t="s">
        <v>37</v>
      </c>
      <c r="BW249"/>
      <c r="BX249"/>
      <c r="BY249"/>
      <c r="BZ249"/>
      <c r="CA249"/>
      <c r="CB249"/>
      <c r="CQ249"/>
      <c r="CR249"/>
      <c r="CS249"/>
      <c r="CT249"/>
      <c r="CU249"/>
      <c r="CV249"/>
      <c r="CW249"/>
      <c r="CX249"/>
      <c r="CY249"/>
      <c r="CZ249"/>
      <c r="DA249"/>
      <c r="JC249"/>
      <c r="JD249"/>
      <c r="JE249"/>
      <c r="JF249"/>
      <c r="JG249"/>
      <c r="JH249"/>
      <c r="JI249"/>
      <c r="JJ249"/>
      <c r="JK249"/>
      <c r="JL249"/>
      <c r="JM249"/>
      <c r="JN249"/>
      <c r="JO249"/>
      <c r="JP249"/>
      <c r="JQ249"/>
      <c r="JR249"/>
      <c r="JS249"/>
      <c r="JT249"/>
      <c r="JU249"/>
      <c r="JV249"/>
      <c r="JW249"/>
      <c r="JX249"/>
      <c r="JY249"/>
      <c r="JZ249"/>
    </row>
    <row r="250" spans="1:286" s="25" customFormat="1" x14ac:dyDescent="0.25">
      <c r="A250" s="30">
        <f>A246</f>
        <v>42734</v>
      </c>
      <c r="B250" s="30">
        <f>A246</f>
        <v>42734</v>
      </c>
      <c r="C250" s="30">
        <f>C246</f>
        <v>46386</v>
      </c>
      <c r="D250" s="66">
        <v>3</v>
      </c>
      <c r="E250" s="31" t="s">
        <v>38</v>
      </c>
      <c r="F250" s="31" t="s">
        <v>39</v>
      </c>
      <c r="G250" s="31" t="s">
        <v>41</v>
      </c>
      <c r="H250" s="31" t="s">
        <v>40</v>
      </c>
      <c r="I250" s="67">
        <f>I246</f>
        <v>10000000</v>
      </c>
      <c r="J250" s="31" t="s">
        <v>3051</v>
      </c>
      <c r="K250" s="70">
        <f>AG29</f>
        <v>1.0709447717478471E-2</v>
      </c>
      <c r="L250" s="68">
        <v>0</v>
      </c>
      <c r="M250" s="71">
        <f t="array" ref="M250:O250">pricer_oblig_tx_fixeFinal(A250,B250,C250,I250,K250,L250,D250,F250,E250,P250,G250,H250,BY13:BY104,CD13:CD104)</f>
        <v>0</v>
      </c>
      <c r="N250" s="71">
        <v>9849059.0976626761</v>
      </c>
      <c r="O250" s="71">
        <v>9849059.0976626761</v>
      </c>
      <c r="P250" s="31" t="s">
        <v>1946</v>
      </c>
      <c r="Q250" s="72">
        <f>-Q246+N250</f>
        <v>-2.5429440420120955</v>
      </c>
      <c r="R250" s="73">
        <f>Q250/I246</f>
        <v>-2.5429440420120952E-7</v>
      </c>
      <c r="BW250"/>
      <c r="BX250"/>
      <c r="BY250"/>
      <c r="BZ250"/>
      <c r="CA250"/>
      <c r="CB250"/>
      <c r="CQ250"/>
      <c r="CR250"/>
      <c r="CS250"/>
      <c r="CT250"/>
      <c r="CU250"/>
      <c r="CV250"/>
      <c r="CW250"/>
      <c r="CX250"/>
      <c r="CY250"/>
      <c r="CZ250"/>
      <c r="DA250"/>
      <c r="JC250"/>
      <c r="JD250"/>
      <c r="JE250"/>
      <c r="JF250"/>
      <c r="JG250"/>
      <c r="JH250"/>
      <c r="JI250"/>
      <c r="JJ250"/>
      <c r="JK250"/>
      <c r="JL250"/>
      <c r="JM250"/>
      <c r="JN250"/>
      <c r="JO250"/>
      <c r="JP250"/>
      <c r="JQ250"/>
      <c r="JR250"/>
      <c r="JS250"/>
      <c r="JT250"/>
      <c r="JU250"/>
      <c r="JV250"/>
      <c r="JW250"/>
      <c r="JX250"/>
      <c r="JY250"/>
      <c r="JZ250"/>
    </row>
    <row r="251" spans="1:286" x14ac:dyDescent="0.25">
      <c r="HF251" s="25"/>
      <c r="HG251" s="25"/>
      <c r="HH251" s="25"/>
      <c r="HI251" s="25"/>
      <c r="HJ251" s="25"/>
      <c r="HK251" s="25"/>
      <c r="HL251" s="25"/>
      <c r="HM251" s="25"/>
      <c r="HN251" s="25"/>
      <c r="HO251" s="25"/>
      <c r="HP251" s="25"/>
      <c r="HQ251" s="25"/>
      <c r="HR251" s="25"/>
      <c r="HS251" s="25"/>
      <c r="HT251" s="25"/>
      <c r="HU251" s="25"/>
      <c r="HV251" s="25"/>
      <c r="HW251" s="25"/>
      <c r="HX251" s="25"/>
      <c r="HY251" s="25"/>
      <c r="HZ251" s="25"/>
      <c r="IA251" s="25"/>
      <c r="IB251" s="25"/>
      <c r="IC251" s="25"/>
      <c r="ID251" s="25"/>
      <c r="IE251" s="25"/>
    </row>
    <row r="252" spans="1:286" x14ac:dyDescent="0.25">
      <c r="HF252" s="25"/>
      <c r="HG252" s="25"/>
      <c r="HH252" s="25"/>
      <c r="HI252" s="25"/>
      <c r="HJ252" s="25"/>
      <c r="HK252" s="25"/>
      <c r="HL252" s="25"/>
      <c r="HM252" s="25"/>
      <c r="HN252" s="25"/>
      <c r="HO252" s="25"/>
      <c r="HP252" s="25"/>
      <c r="HQ252" s="25"/>
      <c r="HR252" s="25"/>
      <c r="HS252" s="25"/>
      <c r="HT252" s="25"/>
      <c r="HU252" s="25"/>
      <c r="HV252" s="25"/>
      <c r="HW252" s="25"/>
      <c r="HX252" s="25"/>
      <c r="HY252" s="25"/>
      <c r="HZ252" s="25"/>
      <c r="IA252" s="25"/>
      <c r="IB252" s="25"/>
      <c r="IC252" s="25"/>
      <c r="ID252" s="25"/>
      <c r="IE252" s="25"/>
    </row>
    <row r="253" spans="1:286" s="25" customFormat="1" ht="26.25" thickBot="1" x14ac:dyDescent="0.4">
      <c r="A253" s="153" t="s">
        <v>3065</v>
      </c>
      <c r="B253" s="153"/>
      <c r="C253" s="153"/>
      <c r="D253" s="153"/>
      <c r="E253" s="153"/>
      <c r="F253" s="153"/>
      <c r="G253" s="153"/>
      <c r="H253" s="153"/>
      <c r="I253" s="153"/>
      <c r="J253" s="153"/>
      <c r="K253" s="153"/>
      <c r="L253" s="153"/>
      <c r="M253" s="153"/>
      <c r="N253" s="153"/>
      <c r="O253" s="153"/>
      <c r="P253" s="153"/>
      <c r="Q253" s="153"/>
      <c r="R253" s="153"/>
      <c r="BW253"/>
      <c r="BX253"/>
      <c r="BY253"/>
      <c r="BZ253"/>
      <c r="CA253"/>
      <c r="CB253"/>
      <c r="CQ253"/>
      <c r="CR253"/>
      <c r="CS253"/>
      <c r="CT253"/>
      <c r="CU253"/>
      <c r="CV253"/>
      <c r="CW253"/>
      <c r="CX253"/>
      <c r="CY253"/>
      <c r="CZ253"/>
      <c r="DA253"/>
      <c r="JC253"/>
      <c r="JD253"/>
      <c r="JE253"/>
      <c r="JF253"/>
      <c r="JG253"/>
      <c r="JH253"/>
      <c r="JI253"/>
      <c r="JJ253"/>
      <c r="JK253"/>
      <c r="JL253"/>
      <c r="JM253"/>
      <c r="JN253"/>
      <c r="JO253"/>
      <c r="JP253"/>
      <c r="JQ253"/>
      <c r="JR253"/>
      <c r="JS253"/>
      <c r="JT253"/>
      <c r="JU253"/>
      <c r="JV253"/>
      <c r="JW253"/>
      <c r="JX253"/>
      <c r="JY253"/>
      <c r="JZ253"/>
    </row>
    <row r="254" spans="1:286" s="25" customFormat="1" x14ac:dyDescent="0.25">
      <c r="A254" s="25" t="s">
        <v>0</v>
      </c>
      <c r="B254" s="25" t="s">
        <v>1435</v>
      </c>
      <c r="C254" s="25" t="s">
        <v>1436</v>
      </c>
      <c r="D254" s="25" t="s">
        <v>1437</v>
      </c>
      <c r="E254" s="25" t="s">
        <v>24</v>
      </c>
      <c r="F254" s="25" t="s">
        <v>25</v>
      </c>
      <c r="G254" s="25" t="s">
        <v>27</v>
      </c>
      <c r="H254" s="25" t="s">
        <v>26</v>
      </c>
      <c r="I254" s="25" t="s">
        <v>1438</v>
      </c>
      <c r="J254" s="25" t="s">
        <v>28</v>
      </c>
      <c r="K254" s="25" t="s">
        <v>1439</v>
      </c>
      <c r="L254" s="25" t="s">
        <v>1440</v>
      </c>
      <c r="M254" s="25" t="s">
        <v>29</v>
      </c>
      <c r="N254" s="64" t="s">
        <v>30</v>
      </c>
      <c r="O254" s="25" t="s">
        <v>1441</v>
      </c>
      <c r="P254" s="25" t="s">
        <v>1442</v>
      </c>
      <c r="Q254" s="25" t="s">
        <v>1443</v>
      </c>
      <c r="R254" s="25" t="s">
        <v>1444</v>
      </c>
      <c r="BW254"/>
      <c r="BX254"/>
      <c r="BY254"/>
      <c r="BZ254"/>
      <c r="CA254"/>
      <c r="CB254"/>
      <c r="CQ254"/>
      <c r="CR254"/>
      <c r="CS254"/>
      <c r="CT254"/>
      <c r="CU254"/>
      <c r="CV254"/>
      <c r="CW254"/>
      <c r="CX254"/>
      <c r="CY254"/>
      <c r="CZ254"/>
      <c r="DA254"/>
      <c r="JC254"/>
      <c r="JD254"/>
      <c r="JE254"/>
      <c r="JF254"/>
      <c r="JG254"/>
      <c r="JH254"/>
      <c r="JI254"/>
      <c r="JJ254"/>
      <c r="JK254"/>
      <c r="JL254"/>
      <c r="JM254"/>
      <c r="JN254"/>
      <c r="JO254"/>
      <c r="JP254"/>
      <c r="JQ254"/>
      <c r="JR254"/>
      <c r="JS254"/>
      <c r="JT254"/>
      <c r="JU254"/>
      <c r="JV254"/>
      <c r="JW254"/>
      <c r="JX254"/>
      <c r="JY254"/>
      <c r="JZ254"/>
    </row>
    <row r="255" spans="1:286" s="25" customFormat="1" x14ac:dyDescent="0.25">
      <c r="A255" s="30">
        <f>Date!$E$3</f>
        <v>42734</v>
      </c>
      <c r="B255" s="30">
        <f>A255</f>
        <v>42734</v>
      </c>
      <c r="C255" s="65">
        <f>CK28</f>
        <v>46386</v>
      </c>
      <c r="D255" s="66">
        <v>12</v>
      </c>
      <c r="E255" s="31" t="s">
        <v>38</v>
      </c>
      <c r="F255" s="31" t="s">
        <v>39</v>
      </c>
      <c r="G255" s="31" t="s">
        <v>41</v>
      </c>
      <c r="H255" s="31" t="s">
        <v>40</v>
      </c>
      <c r="I255" s="67">
        <f>10000000</f>
        <v>10000000</v>
      </c>
      <c r="J255" s="31" t="s">
        <v>3051</v>
      </c>
      <c r="K255" s="68">
        <v>0</v>
      </c>
      <c r="L255" s="68">
        <v>0</v>
      </c>
      <c r="M255" s="32" t="s">
        <v>40</v>
      </c>
      <c r="N255" s="31" t="s">
        <v>1946</v>
      </c>
      <c r="O255" s="68">
        <f>'Historiques fixing'!AK263/100</f>
        <v>7.7787999999999998E-3</v>
      </c>
      <c r="P255" s="69">
        <f t="array" ref="P255:R255">pricer_oblig_tx_variable3(A255,B255,C255,I255,K255,D255,F255,E255,G255,H255,L255,M255,N255,BY13:BY104,CD13:CD104,DT13:DT33,DU13:DU33,O255)</f>
        <v>0</v>
      </c>
      <c r="Q255" s="69">
        <v>10132113.495272478</v>
      </c>
      <c r="R255" s="69">
        <v>10132113.495272478</v>
      </c>
      <c r="BW255"/>
      <c r="BX255"/>
      <c r="BY255"/>
      <c r="BZ255"/>
      <c r="CA255"/>
      <c r="CB255"/>
      <c r="CQ255"/>
      <c r="CR255"/>
      <c r="CS255"/>
      <c r="CT255"/>
      <c r="CU255"/>
      <c r="CV255"/>
      <c r="CW255"/>
      <c r="CX255"/>
      <c r="CY255"/>
      <c r="CZ255"/>
      <c r="DA255"/>
      <c r="JC255"/>
      <c r="JD255"/>
      <c r="JE255"/>
      <c r="JF255"/>
      <c r="JG255"/>
      <c r="JH255"/>
      <c r="JI255"/>
      <c r="JJ255"/>
      <c r="JK255"/>
      <c r="JL255"/>
      <c r="JM255"/>
      <c r="JN255"/>
      <c r="JO255"/>
      <c r="JP255"/>
      <c r="JQ255"/>
      <c r="JR255"/>
      <c r="JS255"/>
      <c r="JT255"/>
      <c r="JU255"/>
      <c r="JV255"/>
      <c r="JW255"/>
      <c r="JX255"/>
      <c r="JY255"/>
      <c r="JZ255"/>
    </row>
    <row r="256" spans="1:286" s="25" customFormat="1" x14ac:dyDescent="0.25">
      <c r="O256" s="89"/>
      <c r="BW256"/>
      <c r="BX256"/>
      <c r="BY256"/>
      <c r="BZ256"/>
      <c r="CA256"/>
      <c r="CB256"/>
      <c r="CQ256"/>
      <c r="CR256"/>
      <c r="CS256"/>
      <c r="CT256"/>
      <c r="CU256"/>
      <c r="CV256"/>
      <c r="CW256"/>
      <c r="CX256"/>
      <c r="CY256"/>
      <c r="CZ256"/>
      <c r="DA256"/>
      <c r="JC256"/>
      <c r="JD256"/>
      <c r="JE256"/>
      <c r="JF256"/>
      <c r="JG256"/>
      <c r="JH256"/>
      <c r="JI256"/>
      <c r="JJ256"/>
      <c r="JK256"/>
      <c r="JL256"/>
      <c r="JM256"/>
      <c r="JN256"/>
      <c r="JO256"/>
      <c r="JP256"/>
      <c r="JQ256"/>
      <c r="JR256"/>
      <c r="JS256"/>
      <c r="JT256"/>
      <c r="JU256"/>
      <c r="JV256"/>
      <c r="JW256"/>
      <c r="JX256"/>
      <c r="JY256"/>
      <c r="JZ256"/>
    </row>
    <row r="257" spans="1:286" s="25" customFormat="1" x14ac:dyDescent="0.25">
      <c r="BW257"/>
      <c r="BX257"/>
      <c r="BY257"/>
      <c r="BZ257"/>
      <c r="CA257"/>
      <c r="CB257"/>
      <c r="CQ257"/>
      <c r="CR257"/>
      <c r="CS257"/>
      <c r="CT257"/>
      <c r="CU257"/>
      <c r="CV257"/>
      <c r="CW257"/>
      <c r="CX257"/>
      <c r="CY257"/>
      <c r="CZ257"/>
      <c r="DA257"/>
      <c r="JC257"/>
      <c r="JD257"/>
      <c r="JE257"/>
      <c r="JF257"/>
      <c r="JG257"/>
      <c r="JH257"/>
      <c r="JI257"/>
      <c r="JJ257"/>
      <c r="JK257"/>
      <c r="JL257"/>
      <c r="JM257"/>
      <c r="JN257"/>
      <c r="JO257"/>
      <c r="JP257"/>
      <c r="JQ257"/>
      <c r="JR257"/>
      <c r="JS257"/>
      <c r="JT257"/>
      <c r="JU257"/>
      <c r="JV257"/>
      <c r="JW257"/>
      <c r="JX257"/>
      <c r="JY257"/>
      <c r="JZ257"/>
    </row>
    <row r="258" spans="1:286" s="25" customFormat="1" x14ac:dyDescent="0.25">
      <c r="A258" s="25" t="s">
        <v>0</v>
      </c>
      <c r="B258" s="25" t="s">
        <v>1435</v>
      </c>
      <c r="C258" s="25" t="s">
        <v>1436</v>
      </c>
      <c r="D258" s="25" t="s">
        <v>1437</v>
      </c>
      <c r="E258" s="25" t="s">
        <v>24</v>
      </c>
      <c r="F258" s="25" t="s">
        <v>25</v>
      </c>
      <c r="G258" s="25" t="s">
        <v>27</v>
      </c>
      <c r="H258" s="25" t="s">
        <v>26</v>
      </c>
      <c r="I258" s="25" t="s">
        <v>1438</v>
      </c>
      <c r="J258" s="25" t="s">
        <v>28</v>
      </c>
      <c r="K258" s="25" t="s">
        <v>1445</v>
      </c>
      <c r="L258" s="25" t="s">
        <v>1439</v>
      </c>
      <c r="M258" s="25" t="s">
        <v>1442</v>
      </c>
      <c r="N258" s="25" t="s">
        <v>1443</v>
      </c>
      <c r="O258" s="25" t="s">
        <v>1444</v>
      </c>
      <c r="P258" s="25" t="s">
        <v>37</v>
      </c>
      <c r="BW258"/>
      <c r="BX258"/>
      <c r="BY258"/>
      <c r="BZ258"/>
      <c r="CA258"/>
      <c r="CB258"/>
      <c r="CQ258"/>
      <c r="CR258"/>
      <c r="CS258"/>
      <c r="CT258"/>
      <c r="CU258"/>
      <c r="CV258"/>
      <c r="CW258"/>
      <c r="CX258"/>
      <c r="CY258"/>
      <c r="CZ258"/>
      <c r="DA258"/>
      <c r="JC258"/>
      <c r="JD258"/>
      <c r="JE258"/>
      <c r="JF258"/>
      <c r="JG258"/>
      <c r="JH258"/>
      <c r="JI258"/>
      <c r="JJ258"/>
      <c r="JK258"/>
      <c r="JL258"/>
      <c r="JM258"/>
      <c r="JN258"/>
      <c r="JO258"/>
      <c r="JP258"/>
      <c r="JQ258"/>
      <c r="JR258"/>
      <c r="JS258"/>
      <c r="JT258"/>
      <c r="JU258"/>
      <c r="JV258"/>
      <c r="JW258"/>
      <c r="JX258"/>
      <c r="JY258"/>
      <c r="JZ258"/>
    </row>
    <row r="259" spans="1:286" s="25" customFormat="1" x14ac:dyDescent="0.25">
      <c r="A259" s="30">
        <f>A255</f>
        <v>42734</v>
      </c>
      <c r="B259" s="30">
        <f>A255</f>
        <v>42734</v>
      </c>
      <c r="C259" s="30">
        <f>C255</f>
        <v>46386</v>
      </c>
      <c r="D259" s="66">
        <v>6</v>
      </c>
      <c r="E259" s="31" t="s">
        <v>38</v>
      </c>
      <c r="F259" s="31" t="s">
        <v>39</v>
      </c>
      <c r="G259" s="31" t="s">
        <v>41</v>
      </c>
      <c r="H259" s="31" t="s">
        <v>40</v>
      </c>
      <c r="I259" s="67">
        <f>I255</f>
        <v>10000000</v>
      </c>
      <c r="J259" s="31" t="s">
        <v>3051</v>
      </c>
      <c r="K259" s="70">
        <f>CP28</f>
        <v>1.3706000000000001E-2</v>
      </c>
      <c r="L259" s="68">
        <v>0</v>
      </c>
      <c r="M259" s="71">
        <f t="array" ref="M259:O259">pricer_oblig_tx_fixeFinal(A259,B259,C259,I259,K259,L259,D259,F259,E259,P259,G259,H259,BY13:BY104,CD13:CD104)</f>
        <v>0</v>
      </c>
      <c r="N259" s="71">
        <v>10131976.627107946</v>
      </c>
      <c r="O259" s="71">
        <v>10131976.627107946</v>
      </c>
      <c r="P259" s="31" t="s">
        <v>1946</v>
      </c>
      <c r="Q259" s="72">
        <f t="array" ref="Q259">-Q255+N259</f>
        <v>-136.86816453188658</v>
      </c>
      <c r="R259" s="73">
        <f>Q259/I255</f>
        <v>-1.3686816453188657E-5</v>
      </c>
      <c r="BW259"/>
      <c r="BX259"/>
      <c r="BY259"/>
      <c r="BZ259"/>
      <c r="CA259"/>
      <c r="CB259"/>
      <c r="CQ259"/>
      <c r="CR259"/>
      <c r="CS259"/>
      <c r="CT259"/>
      <c r="CU259"/>
      <c r="CV259"/>
      <c r="CW259"/>
      <c r="CX259"/>
      <c r="CY259"/>
      <c r="CZ259"/>
      <c r="DA259"/>
      <c r="JC259"/>
      <c r="JD259"/>
      <c r="JE259"/>
      <c r="JF259"/>
      <c r="JG259"/>
      <c r="JH259"/>
      <c r="JI259"/>
      <c r="JJ259"/>
      <c r="JK259"/>
      <c r="JL259"/>
      <c r="JM259"/>
      <c r="JN259"/>
      <c r="JO259"/>
      <c r="JP259"/>
      <c r="JQ259"/>
      <c r="JR259"/>
      <c r="JS259"/>
      <c r="JT259"/>
      <c r="JU259"/>
      <c r="JV259"/>
      <c r="JW259"/>
      <c r="JX259"/>
      <c r="JY259"/>
      <c r="JZ259"/>
    </row>
    <row r="260" spans="1:286" x14ac:dyDescent="0.25">
      <c r="HF260" s="25"/>
      <c r="HG260" s="25"/>
      <c r="HH260" s="25"/>
      <c r="HI260" s="25"/>
      <c r="HJ260" s="25"/>
      <c r="HK260" s="25"/>
      <c r="HL260" s="25"/>
      <c r="HM260" s="25"/>
      <c r="HN260" s="25"/>
      <c r="HO260" s="25"/>
      <c r="HP260" s="25"/>
      <c r="HQ260" s="25"/>
      <c r="HR260" s="25"/>
      <c r="HS260" s="25"/>
      <c r="HT260" s="25"/>
      <c r="HU260" s="25"/>
      <c r="HV260" s="25"/>
      <c r="HW260" s="25"/>
      <c r="HX260" s="25"/>
      <c r="HY260" s="25"/>
      <c r="HZ260" s="25"/>
      <c r="IA260" s="25"/>
      <c r="IB260" s="25"/>
      <c r="IC260" s="25"/>
      <c r="ID260" s="25"/>
      <c r="IE260" s="25"/>
    </row>
    <row r="264" spans="1:286" ht="26.25" thickBot="1" x14ac:dyDescent="0.4">
      <c r="A264" s="153" t="s">
        <v>3066</v>
      </c>
      <c r="B264" s="153"/>
      <c r="C264" s="153"/>
      <c r="D264" s="153"/>
      <c r="E264" s="153"/>
      <c r="F264" s="153"/>
      <c r="G264" s="153"/>
      <c r="H264" s="153"/>
      <c r="I264" s="153"/>
      <c r="J264" s="153"/>
      <c r="K264" s="153"/>
      <c r="L264" s="153"/>
      <c r="M264" s="153"/>
      <c r="N264" s="153"/>
      <c r="O264" s="153"/>
      <c r="P264" s="153"/>
      <c r="Q264" s="153"/>
      <c r="R264" s="153"/>
    </row>
    <row r="265" spans="1:286" ht="27" thickBot="1" x14ac:dyDescent="0.45">
      <c r="A265" s="162" t="s">
        <v>3067</v>
      </c>
      <c r="B265" s="162"/>
      <c r="C265" s="162"/>
      <c r="D265" s="162"/>
      <c r="E265" s="162"/>
      <c r="F265" s="162"/>
      <c r="G265" s="162"/>
      <c r="H265" s="162"/>
      <c r="I265" s="162"/>
      <c r="J265" s="162"/>
      <c r="K265" s="162"/>
      <c r="L265" s="162"/>
      <c r="M265" s="162"/>
      <c r="N265" s="162"/>
      <c r="O265" s="162"/>
      <c r="P265" s="162"/>
      <c r="Q265" s="162"/>
      <c r="R265" s="162"/>
    </row>
    <row r="266" spans="1:286" x14ac:dyDescent="0.25">
      <c r="A266" s="25" t="s">
        <v>0</v>
      </c>
      <c r="B266" s="25" t="s">
        <v>1435</v>
      </c>
      <c r="C266" s="25" t="s">
        <v>1436</v>
      </c>
      <c r="D266" s="25" t="s">
        <v>1437</v>
      </c>
      <c r="E266" s="25" t="s">
        <v>24</v>
      </c>
      <c r="F266" s="25" t="s">
        <v>25</v>
      </c>
      <c r="G266" s="25" t="s">
        <v>27</v>
      </c>
      <c r="H266" s="25" t="s">
        <v>26</v>
      </c>
      <c r="I266" s="25" t="s">
        <v>1438</v>
      </c>
      <c r="J266" s="25" t="s">
        <v>28</v>
      </c>
      <c r="K266" s="25" t="s">
        <v>1439</v>
      </c>
      <c r="L266" s="25" t="s">
        <v>1440</v>
      </c>
      <c r="M266" s="25" t="s">
        <v>29</v>
      </c>
      <c r="N266" s="64" t="s">
        <v>30</v>
      </c>
      <c r="O266" s="25" t="s">
        <v>1441</v>
      </c>
      <c r="P266" s="25" t="s">
        <v>1442</v>
      </c>
      <c r="Q266" s="25" t="s">
        <v>1443</v>
      </c>
      <c r="R266" s="25" t="s">
        <v>1444</v>
      </c>
    </row>
    <row r="267" spans="1:286" x14ac:dyDescent="0.25">
      <c r="A267" s="30">
        <f>Date!$E$3</f>
        <v>42734</v>
      </c>
      <c r="B267" s="30">
        <f>A267</f>
        <v>42734</v>
      </c>
      <c r="C267" s="65">
        <f>$O$69</f>
        <v>48212</v>
      </c>
      <c r="D267" s="66">
        <v>3</v>
      </c>
      <c r="E267" s="31" t="s">
        <v>38</v>
      </c>
      <c r="F267" s="31" t="s">
        <v>39</v>
      </c>
      <c r="G267" s="31" t="s">
        <v>41</v>
      </c>
      <c r="H267" s="31" t="s">
        <v>40</v>
      </c>
      <c r="I267" s="67">
        <v>10000000</v>
      </c>
      <c r="J267" s="31" t="s">
        <v>3068</v>
      </c>
      <c r="K267" s="68">
        <v>0</v>
      </c>
      <c r="L267" s="68">
        <v>0</v>
      </c>
      <c r="M267" s="32" t="s">
        <v>40</v>
      </c>
      <c r="N267" s="31" t="s">
        <v>42</v>
      </c>
      <c r="O267" s="68">
        <f>EUR!DO13</f>
        <v>-3.1862424060257188E-3</v>
      </c>
      <c r="P267" s="69">
        <f t="array" ref="P267:R267">pricer_oblig_tx_variable3(A267,B267,C267,I267,K267,D267,F267,E267,G267,H267,L267,M267,N267,EUR!$BU$13:$BU$104,EUR!$BZ$13:$BZ$104,EUR!$DN$13:$DN$40,EUR!$DO$13:$DO$40,O267)</f>
        <v>0</v>
      </c>
      <c r="Q267" s="69">
        <v>9885471.7867523581</v>
      </c>
      <c r="R267" s="69">
        <v>9885471.7867523581</v>
      </c>
    </row>
    <row r="268" spans="1:286" x14ac:dyDescent="0.25">
      <c r="A268" s="25"/>
      <c r="B268" s="25"/>
      <c r="C268" s="25"/>
      <c r="D268" s="25"/>
      <c r="E268" s="25"/>
      <c r="F268" s="25"/>
      <c r="G268" s="25"/>
      <c r="H268" s="25"/>
      <c r="I268" s="25"/>
      <c r="J268" s="25"/>
      <c r="K268" s="25"/>
      <c r="L268" s="25"/>
      <c r="M268" s="25"/>
      <c r="N268" s="64"/>
      <c r="O268" s="25"/>
      <c r="P268" s="25"/>
      <c r="Q268" s="72"/>
      <c r="R268" s="25"/>
    </row>
    <row r="269" spans="1:286" ht="27" thickBot="1" x14ac:dyDescent="0.45">
      <c r="A269" s="162" t="s">
        <v>3069</v>
      </c>
      <c r="B269" s="162"/>
      <c r="C269" s="162"/>
      <c r="D269" s="162"/>
      <c r="E269" s="162"/>
      <c r="F269" s="162"/>
      <c r="G269" s="162"/>
      <c r="H269" s="162"/>
      <c r="I269" s="162"/>
      <c r="J269" s="162"/>
      <c r="K269" s="162"/>
      <c r="L269" s="162"/>
      <c r="M269" s="162"/>
      <c r="N269" s="162"/>
      <c r="O269" s="162"/>
      <c r="P269" s="162"/>
      <c r="Q269" s="162"/>
      <c r="R269" s="162"/>
    </row>
    <row r="270" spans="1:286" x14ac:dyDescent="0.25">
      <c r="A270" s="25" t="s">
        <v>0</v>
      </c>
      <c r="B270" s="25" t="s">
        <v>1435</v>
      </c>
      <c r="C270" s="25" t="s">
        <v>1436</v>
      </c>
      <c r="D270" s="25" t="s">
        <v>1437</v>
      </c>
      <c r="E270" s="25" t="s">
        <v>24</v>
      </c>
      <c r="F270" s="25" t="s">
        <v>25</v>
      </c>
      <c r="G270" s="25" t="s">
        <v>27</v>
      </c>
      <c r="H270" s="25" t="s">
        <v>26</v>
      </c>
      <c r="I270" s="25" t="s">
        <v>1438</v>
      </c>
      <c r="J270" s="25" t="s">
        <v>28</v>
      </c>
      <c r="K270" s="25" t="s">
        <v>1439</v>
      </c>
      <c r="L270" s="25" t="s">
        <v>1440</v>
      </c>
      <c r="M270" s="25" t="s">
        <v>29</v>
      </c>
      <c r="N270" s="64" t="s">
        <v>30</v>
      </c>
      <c r="O270" s="25" t="s">
        <v>1441</v>
      </c>
      <c r="P270" s="25" t="s">
        <v>1442</v>
      </c>
      <c r="Q270" s="25" t="s">
        <v>1443</v>
      </c>
      <c r="R270" s="25" t="s">
        <v>1444</v>
      </c>
    </row>
    <row r="271" spans="1:286" x14ac:dyDescent="0.25">
      <c r="A271" s="30">
        <f>A267</f>
        <v>42734</v>
      </c>
      <c r="B271" s="30">
        <f>A271</f>
        <v>42734</v>
      </c>
      <c r="C271" s="30">
        <f>C267</f>
        <v>48212</v>
      </c>
      <c r="D271" s="66">
        <v>3</v>
      </c>
      <c r="E271" s="31" t="s">
        <v>38</v>
      </c>
      <c r="F271" s="31" t="s">
        <v>39</v>
      </c>
      <c r="G271" s="31" t="s">
        <v>41</v>
      </c>
      <c r="H271" s="31" t="s">
        <v>40</v>
      </c>
      <c r="I271" s="67">
        <f>I267*'Swaps points'!$AD$8</f>
        <v>8535250</v>
      </c>
      <c r="J271" s="31" t="s">
        <v>3051</v>
      </c>
      <c r="K271" s="68">
        <v>0</v>
      </c>
      <c r="L271" s="79">
        <f>basis!$J$24/10000</f>
        <v>2.8500000000000001E-3</v>
      </c>
      <c r="M271" s="32" t="s">
        <v>40</v>
      </c>
      <c r="N271" s="31" t="s">
        <v>1946</v>
      </c>
      <c r="O271" s="68">
        <f ca="1">IF13</f>
        <v>3.6713668123815602E-3</v>
      </c>
      <c r="P271" s="69">
        <f t="array" aca="1" ref="P271:R271" ca="1">pricer_oblig_tx_variable3(A271,B271,C271,I271,K271,D271,F271,E271,G271,H271,L271,M271,N271,$IB$13:$IB$44,$IC$13:$IC$44,$IE$13:$IE$40,$IF$13:$IF$40,O271)</f>
        <v>0</v>
      </c>
      <c r="Q271" s="69">
        <f ca="1"/>
        <v>8437507.9538798425</v>
      </c>
      <c r="R271" s="69">
        <f ca="1"/>
        <v>8437507.9538798425</v>
      </c>
    </row>
    <row r="272" spans="1:286" x14ac:dyDescent="0.25">
      <c r="A272" s="25"/>
      <c r="B272" s="25"/>
      <c r="C272" s="25"/>
      <c r="D272" s="25"/>
      <c r="E272" s="25"/>
      <c r="F272" s="25"/>
      <c r="G272" s="25"/>
      <c r="H272" s="25"/>
      <c r="I272" s="25"/>
      <c r="J272" s="25"/>
      <c r="K272" s="25"/>
      <c r="L272" s="25"/>
      <c r="M272" s="25"/>
      <c r="N272" s="25"/>
      <c r="O272" s="25"/>
      <c r="P272" s="25"/>
      <c r="Q272" s="69">
        <f t="array" ref="Q272" ca="1">Q271/'Swaps points'!$AD$8</f>
        <v>9885484.2610115018</v>
      </c>
      <c r="R272" s="25"/>
    </row>
    <row r="273" spans="1:19" x14ac:dyDescent="0.25">
      <c r="R273" s="90">
        <f ca="1">Q267-Q272</f>
        <v>-12.474259143695235</v>
      </c>
      <c r="S273" s="81">
        <f ca="1">+R273/I267</f>
        <v>-1.2474259143695235E-6</v>
      </c>
    </row>
    <row r="276" spans="1:19" ht="26.25" thickBot="1" x14ac:dyDescent="0.4">
      <c r="A276" s="153" t="s">
        <v>3070</v>
      </c>
      <c r="B276" s="153"/>
      <c r="C276" s="153"/>
      <c r="D276" s="153"/>
      <c r="E276" s="153"/>
      <c r="F276" s="153"/>
      <c r="G276" s="153"/>
      <c r="H276" s="153"/>
      <c r="I276" s="153"/>
      <c r="J276" s="153"/>
      <c r="K276" s="153"/>
      <c r="L276" s="153"/>
      <c r="M276" s="153"/>
      <c r="N276" s="153"/>
      <c r="O276" s="153"/>
      <c r="P276" s="153"/>
      <c r="Q276" s="153"/>
      <c r="R276" s="153"/>
    </row>
    <row r="277" spans="1:19" ht="27" thickBot="1" x14ac:dyDescent="0.45">
      <c r="A277" s="162" t="s">
        <v>3067</v>
      </c>
      <c r="B277" s="162"/>
      <c r="C277" s="162"/>
      <c r="D277" s="162"/>
      <c r="E277" s="162"/>
      <c r="F277" s="162"/>
      <c r="G277" s="162"/>
      <c r="H277" s="162"/>
      <c r="I277" s="162"/>
      <c r="J277" s="162"/>
      <c r="K277" s="162"/>
      <c r="L277" s="162"/>
      <c r="M277" s="162"/>
      <c r="N277" s="162"/>
      <c r="O277" s="162"/>
      <c r="P277" s="162"/>
      <c r="Q277" s="162"/>
      <c r="R277" s="162"/>
    </row>
    <row r="278" spans="1:19" x14ac:dyDescent="0.25">
      <c r="A278" s="25" t="s">
        <v>0</v>
      </c>
      <c r="B278" s="25" t="s">
        <v>1435</v>
      </c>
      <c r="C278" s="25" t="s">
        <v>1436</v>
      </c>
      <c r="D278" s="25" t="s">
        <v>1437</v>
      </c>
      <c r="E278" s="25" t="s">
        <v>24</v>
      </c>
      <c r="F278" s="25" t="s">
        <v>25</v>
      </c>
      <c r="G278" s="25" t="s">
        <v>27</v>
      </c>
      <c r="H278" s="25" t="s">
        <v>26</v>
      </c>
      <c r="I278" s="25" t="s">
        <v>1438</v>
      </c>
      <c r="J278" s="25" t="s">
        <v>28</v>
      </c>
      <c r="K278" s="25" t="s">
        <v>1439</v>
      </c>
      <c r="L278" s="25" t="s">
        <v>1440</v>
      </c>
      <c r="M278" s="25" t="s">
        <v>29</v>
      </c>
      <c r="N278" s="64" t="s">
        <v>30</v>
      </c>
      <c r="O278" s="25" t="s">
        <v>1441</v>
      </c>
      <c r="P278" s="25" t="s">
        <v>1442</v>
      </c>
      <c r="Q278" s="25" t="s">
        <v>1443</v>
      </c>
      <c r="R278" s="25" t="s">
        <v>1444</v>
      </c>
    </row>
    <row r="279" spans="1:19" x14ac:dyDescent="0.25">
      <c r="A279" s="30">
        <f>Date!$E$3</f>
        <v>42734</v>
      </c>
      <c r="B279" s="30">
        <f>A279</f>
        <v>42734</v>
      </c>
      <c r="C279" s="65">
        <f>$O$69</f>
        <v>48212</v>
      </c>
      <c r="D279" s="66">
        <v>3</v>
      </c>
      <c r="E279" s="31" t="s">
        <v>38</v>
      </c>
      <c r="F279" s="31" t="s">
        <v>39</v>
      </c>
      <c r="G279" s="31" t="s">
        <v>41</v>
      </c>
      <c r="H279" s="31" t="s">
        <v>40</v>
      </c>
      <c r="I279" s="67">
        <v>10000000</v>
      </c>
      <c r="J279" s="31" t="s">
        <v>3068</v>
      </c>
      <c r="K279" s="68">
        <v>0</v>
      </c>
      <c r="L279" s="68">
        <v>0</v>
      </c>
      <c r="M279" s="32" t="s">
        <v>40</v>
      </c>
      <c r="N279" s="31" t="s">
        <v>42</v>
      </c>
      <c r="O279" s="68">
        <f>EUR!$DA$13</f>
        <v>-3.1862424060257188E-3</v>
      </c>
      <c r="P279" s="69">
        <f t="array" ref="P279:R279">pricer_oblig_tx_variable3(A279,B279,C279,I279,K279,D279,F279,E279,G279,H279,L279,M279,N279,EUR!$O$13:$O$104,EUR!$T$13:$T$104,EUR!$CZ$13:$CZ$69,EUR!$DA$13:$DA$69,O279)</f>
        <v>0</v>
      </c>
      <c r="Q279" s="69">
        <v>10127180.621604966</v>
      </c>
      <c r="R279" s="69">
        <v>10127180.621604966</v>
      </c>
    </row>
    <row r="280" spans="1:19" x14ac:dyDescent="0.25">
      <c r="A280" s="25"/>
      <c r="B280" s="25"/>
      <c r="C280" s="25"/>
      <c r="D280" s="25"/>
      <c r="E280" s="25"/>
      <c r="F280" s="25"/>
      <c r="G280" s="25"/>
      <c r="H280" s="25"/>
      <c r="I280" s="25"/>
      <c r="J280" s="25"/>
      <c r="K280" s="25"/>
      <c r="L280" s="25"/>
      <c r="M280" s="25"/>
      <c r="N280" s="64"/>
      <c r="O280" s="25"/>
      <c r="P280" s="25"/>
      <c r="Q280" s="72"/>
      <c r="R280" s="25"/>
    </row>
    <row r="281" spans="1:19" ht="27" thickBot="1" x14ac:dyDescent="0.45">
      <c r="A281" s="162" t="s">
        <v>3069</v>
      </c>
      <c r="B281" s="162"/>
      <c r="C281" s="162"/>
      <c r="D281" s="162"/>
      <c r="E281" s="162"/>
      <c r="F281" s="162"/>
      <c r="G281" s="162"/>
      <c r="H281" s="162"/>
      <c r="I281" s="162"/>
      <c r="J281" s="162"/>
      <c r="K281" s="162"/>
      <c r="L281" s="162"/>
      <c r="M281" s="162"/>
      <c r="N281" s="162"/>
      <c r="O281" s="162"/>
      <c r="P281" s="162"/>
      <c r="Q281" s="162"/>
      <c r="R281" s="162"/>
    </row>
    <row r="282" spans="1:19" x14ac:dyDescent="0.25">
      <c r="A282" s="25" t="s">
        <v>0</v>
      </c>
      <c r="B282" s="25" t="s">
        <v>1435</v>
      </c>
      <c r="C282" s="25" t="s">
        <v>1436</v>
      </c>
      <c r="D282" s="25" t="s">
        <v>1437</v>
      </c>
      <c r="E282" s="25" t="s">
        <v>24</v>
      </c>
      <c r="F282" s="25" t="s">
        <v>25</v>
      </c>
      <c r="G282" s="25" t="s">
        <v>27</v>
      </c>
      <c r="H282" s="25" t="s">
        <v>26</v>
      </c>
      <c r="I282" s="25" t="s">
        <v>1438</v>
      </c>
      <c r="J282" s="25" t="s">
        <v>28</v>
      </c>
      <c r="K282" s="25" t="s">
        <v>1439</v>
      </c>
      <c r="L282" s="25" t="s">
        <v>1440</v>
      </c>
      <c r="M282" s="25" t="s">
        <v>29</v>
      </c>
      <c r="N282" s="64" t="s">
        <v>30</v>
      </c>
      <c r="O282" s="25" t="s">
        <v>1441</v>
      </c>
      <c r="P282" s="25" t="s">
        <v>1442</v>
      </c>
      <c r="Q282" s="25" t="s">
        <v>1443</v>
      </c>
      <c r="R282" s="25" t="s">
        <v>1444</v>
      </c>
    </row>
    <row r="283" spans="1:19" x14ac:dyDescent="0.25">
      <c r="A283" s="30">
        <f>A279</f>
        <v>42734</v>
      </c>
      <c r="B283" s="30">
        <f>A283</f>
        <v>42734</v>
      </c>
      <c r="C283" s="30">
        <f>C279</f>
        <v>48212</v>
      </c>
      <c r="D283" s="66">
        <v>3</v>
      </c>
      <c r="E283" s="31" t="s">
        <v>38</v>
      </c>
      <c r="F283" s="31" t="s">
        <v>39</v>
      </c>
      <c r="G283" s="31" t="s">
        <v>41</v>
      </c>
      <c r="H283" s="31" t="s">
        <v>40</v>
      </c>
      <c r="I283" s="67">
        <f>I279*'Swaps points'!$AD$8</f>
        <v>8535250</v>
      </c>
      <c r="J283" s="31" t="s">
        <v>3051</v>
      </c>
      <c r="K283" s="68">
        <v>0</v>
      </c>
      <c r="L283" s="79">
        <f>basis!$J$24/10000</f>
        <v>2.8500000000000001E-3</v>
      </c>
      <c r="M283" s="32" t="s">
        <v>40</v>
      </c>
      <c r="N283" s="31" t="s">
        <v>1946</v>
      </c>
      <c r="O283" s="68">
        <f ca="1">GB13</f>
        <v>3.6713668123815602E-3</v>
      </c>
      <c r="P283" s="69">
        <f t="array" aca="1" ref="P283:R283" ca="1">pricer_oblig_tx_variable3(A283,B283,C283,I283,K283,D283,F283,E283,G283,H283,L283,M283,N283,$FX$13:$FX$46,$FY$13:$FY$46,$GA$13:$GA$42,$GB$13:$GB$42,O283)</f>
        <v>0</v>
      </c>
      <c r="Q283" s="69">
        <f ca="1"/>
        <v>8643812.4879355598</v>
      </c>
      <c r="R283" s="69">
        <f ca="1"/>
        <v>8643812.4879355598</v>
      </c>
    </row>
    <row r="284" spans="1:19" x14ac:dyDescent="0.25">
      <c r="A284" s="25"/>
      <c r="B284" s="25"/>
      <c r="C284" s="25"/>
      <c r="D284" s="25"/>
      <c r="E284" s="25"/>
      <c r="F284" s="25"/>
      <c r="G284" s="25"/>
      <c r="H284" s="25"/>
      <c r="I284" s="25"/>
      <c r="J284" s="25"/>
      <c r="K284" s="25"/>
      <c r="L284" s="25"/>
      <c r="M284" s="25"/>
      <c r="N284" s="25"/>
      <c r="O284" s="25"/>
      <c r="P284" s="25"/>
      <c r="Q284" s="69">
        <f ca="1">Q283/'Swaps points'!$AD$8</f>
        <v>10127193.09678751</v>
      </c>
      <c r="R284" s="25"/>
    </row>
    <row r="285" spans="1:19" x14ac:dyDescent="0.25">
      <c r="R285" s="90">
        <f ca="1">Q279-Q284</f>
        <v>-12.475182544440031</v>
      </c>
      <c r="S285" s="81">
        <f ca="1">+R285/I279</f>
        <v>-1.2475182544440031E-6</v>
      </c>
    </row>
    <row r="288" spans="1:19" ht="26.25" thickBot="1" x14ac:dyDescent="0.4">
      <c r="A288" s="153" t="s">
        <v>3071</v>
      </c>
      <c r="B288" s="153"/>
      <c r="C288" s="153"/>
      <c r="D288" s="153"/>
      <c r="E288" s="153"/>
      <c r="F288" s="153"/>
      <c r="G288" s="153"/>
      <c r="H288" s="153"/>
      <c r="I288" s="153"/>
      <c r="J288" s="153"/>
      <c r="K288" s="153"/>
      <c r="L288" s="153"/>
      <c r="M288" s="153"/>
      <c r="N288" s="153"/>
      <c r="O288" s="153"/>
      <c r="P288" s="153"/>
      <c r="Q288" s="153"/>
      <c r="R288" s="153"/>
    </row>
    <row r="289" spans="1:19" ht="27" thickBot="1" x14ac:dyDescent="0.45">
      <c r="A289" s="162" t="s">
        <v>3067</v>
      </c>
      <c r="B289" s="162"/>
      <c r="C289" s="162"/>
      <c r="D289" s="162"/>
      <c r="E289" s="162"/>
      <c r="F289" s="162"/>
      <c r="G289" s="162"/>
      <c r="H289" s="162"/>
      <c r="I289" s="162"/>
      <c r="J289" s="162"/>
      <c r="K289" s="162"/>
      <c r="L289" s="162"/>
      <c r="M289" s="162"/>
      <c r="N289" s="162"/>
      <c r="O289" s="162"/>
      <c r="P289" s="162"/>
      <c r="Q289" s="162"/>
      <c r="R289" s="162"/>
    </row>
    <row r="290" spans="1:19" x14ac:dyDescent="0.25">
      <c r="A290" s="25" t="s">
        <v>0</v>
      </c>
      <c r="B290" s="25" t="s">
        <v>1435</v>
      </c>
      <c r="C290" s="25" t="s">
        <v>1436</v>
      </c>
      <c r="D290" s="25" t="s">
        <v>1437</v>
      </c>
      <c r="E290" s="25" t="s">
        <v>24</v>
      </c>
      <c r="F290" s="25" t="s">
        <v>25</v>
      </c>
      <c r="G290" s="25" t="s">
        <v>27</v>
      </c>
      <c r="H290" s="25" t="s">
        <v>26</v>
      </c>
      <c r="I290" s="25" t="s">
        <v>1438</v>
      </c>
      <c r="J290" s="25" t="s">
        <v>28</v>
      </c>
      <c r="K290" s="25" t="s">
        <v>1439</v>
      </c>
      <c r="L290" s="25" t="s">
        <v>1440</v>
      </c>
      <c r="M290" s="25" t="s">
        <v>29</v>
      </c>
      <c r="N290" s="64" t="s">
        <v>30</v>
      </c>
      <c r="O290" s="25" t="s">
        <v>1441</v>
      </c>
      <c r="P290" s="25" t="s">
        <v>1442</v>
      </c>
      <c r="Q290" s="25" t="s">
        <v>1443</v>
      </c>
      <c r="R290" s="25" t="s">
        <v>1444</v>
      </c>
    </row>
    <row r="291" spans="1:19" x14ac:dyDescent="0.25">
      <c r="A291" s="30">
        <f>Date!$E$3</f>
        <v>42734</v>
      </c>
      <c r="B291" s="30">
        <f>A291</f>
        <v>42734</v>
      </c>
      <c r="C291" s="65">
        <f>$O$74</f>
        <v>50039</v>
      </c>
      <c r="D291" s="66">
        <v>3</v>
      </c>
      <c r="E291" s="31" t="s">
        <v>38</v>
      </c>
      <c r="F291" s="31" t="s">
        <v>39</v>
      </c>
      <c r="G291" s="31" t="s">
        <v>41</v>
      </c>
      <c r="H291" s="31" t="s">
        <v>40</v>
      </c>
      <c r="I291" s="67">
        <v>10000000</v>
      </c>
      <c r="J291" s="31" t="s">
        <v>3068</v>
      </c>
      <c r="K291" s="68">
        <v>0</v>
      </c>
      <c r="L291" s="68">
        <v>0</v>
      </c>
      <c r="M291" s="32" t="s">
        <v>40</v>
      </c>
      <c r="N291" s="31" t="s">
        <v>42</v>
      </c>
      <c r="O291" s="79">
        <f>EUR!$EZ$13</f>
        <v>-3.1862424060257188E-3</v>
      </c>
      <c r="P291" s="69">
        <f t="array" ref="P291:R291">pricer_oblig_tx_variable3(A291,B291,C291,I291,K291,D291,F291,E291,G291,H291,L291,M291,N291,EUR!$EV$13:$EV$46,EUR!$EW$13:$EW$46,EUR!$EY$13:$EY$42,EUR!$EZ$13:$EZ$42,O291)</f>
        <v>0</v>
      </c>
      <c r="Q291" s="69">
        <v>11215917.707766272</v>
      </c>
      <c r="R291" s="69">
        <v>11215917.707766272</v>
      </c>
    </row>
    <row r="292" spans="1:19" x14ac:dyDescent="0.25">
      <c r="A292" s="25"/>
      <c r="B292" s="25"/>
      <c r="C292" s="25"/>
      <c r="D292" s="25"/>
      <c r="E292" s="25"/>
      <c r="F292" s="25"/>
      <c r="G292" s="25"/>
      <c r="H292" s="25"/>
      <c r="I292" s="25"/>
      <c r="J292" s="25"/>
      <c r="K292" s="25"/>
      <c r="L292" s="25"/>
      <c r="M292" s="25"/>
      <c r="N292" s="64"/>
      <c r="O292" s="25"/>
      <c r="P292" s="25"/>
      <c r="Q292" s="72"/>
      <c r="R292" s="25"/>
    </row>
    <row r="293" spans="1:19" ht="27" thickBot="1" x14ac:dyDescent="0.45">
      <c r="A293" s="162" t="s">
        <v>3069</v>
      </c>
      <c r="B293" s="162"/>
      <c r="C293" s="162"/>
      <c r="D293" s="162"/>
      <c r="E293" s="162"/>
      <c r="F293" s="162"/>
      <c r="G293" s="162"/>
      <c r="H293" s="162"/>
      <c r="I293" s="162"/>
      <c r="J293" s="162"/>
      <c r="K293" s="162"/>
      <c r="L293" s="162"/>
      <c r="M293" s="162"/>
      <c r="N293" s="162"/>
      <c r="O293" s="162"/>
      <c r="P293" s="162"/>
      <c r="Q293" s="162"/>
      <c r="R293" s="162"/>
    </row>
    <row r="294" spans="1:19" x14ac:dyDescent="0.25">
      <c r="A294" s="25" t="s">
        <v>0</v>
      </c>
      <c r="B294" s="25" t="s">
        <v>1435</v>
      </c>
      <c r="C294" s="25" t="s">
        <v>1436</v>
      </c>
      <c r="D294" s="25" t="s">
        <v>1437</v>
      </c>
      <c r="E294" s="25" t="s">
        <v>24</v>
      </c>
      <c r="F294" s="25" t="s">
        <v>25</v>
      </c>
      <c r="G294" s="25" t="s">
        <v>27</v>
      </c>
      <c r="H294" s="25" t="s">
        <v>26</v>
      </c>
      <c r="I294" s="25" t="s">
        <v>1438</v>
      </c>
      <c r="J294" s="25" t="s">
        <v>28</v>
      </c>
      <c r="K294" s="25" t="s">
        <v>1439</v>
      </c>
      <c r="L294" s="25" t="s">
        <v>1440</v>
      </c>
      <c r="M294" s="25" t="s">
        <v>29</v>
      </c>
      <c r="N294" s="64" t="s">
        <v>30</v>
      </c>
      <c r="O294" s="25" t="s">
        <v>1441</v>
      </c>
      <c r="P294" s="25" t="s">
        <v>1442</v>
      </c>
      <c r="Q294" s="25" t="s">
        <v>1443</v>
      </c>
      <c r="R294" s="25" t="s">
        <v>1444</v>
      </c>
    </row>
    <row r="295" spans="1:19" x14ac:dyDescent="0.25">
      <c r="A295" s="30">
        <f>A291</f>
        <v>42734</v>
      </c>
      <c r="B295" s="30">
        <f>A295</f>
        <v>42734</v>
      </c>
      <c r="C295" s="30">
        <f>+C291</f>
        <v>50039</v>
      </c>
      <c r="D295" s="66">
        <v>3</v>
      </c>
      <c r="E295" s="31" t="s">
        <v>38</v>
      </c>
      <c r="F295" s="31" t="s">
        <v>39</v>
      </c>
      <c r="G295" s="31" t="s">
        <v>41</v>
      </c>
      <c r="H295" s="31" t="s">
        <v>40</v>
      </c>
      <c r="I295" s="67">
        <f>I291*'Swaps points'!$AD$8</f>
        <v>8535250</v>
      </c>
      <c r="J295" s="31" t="s">
        <v>3051</v>
      </c>
      <c r="K295" s="68">
        <v>0</v>
      </c>
      <c r="L295" s="79">
        <f>basis!$J$25/10000</f>
        <v>2.2000000000000001E-3</v>
      </c>
      <c r="M295" s="32" t="s">
        <v>40</v>
      </c>
      <c r="N295" s="31" t="s">
        <v>1946</v>
      </c>
      <c r="O295" s="68">
        <f ca="1">$EZ$13</f>
        <v>3.6713668123815602E-3</v>
      </c>
      <c r="P295" s="69">
        <f t="array" aca="1" ref="P295:R295" ca="1">pricer_oblig_tx_variable3(A295,B295,C295,I295,K295,D295,F295,E295,G295,H295,L295,M295,N295,$EV$13:$EV$46,$EW$13:$EW$46,$EY$13:$EY$42,$EZ$13:$EZ$42,O295)</f>
        <v>0</v>
      </c>
      <c r="Q295" s="69">
        <f ca="1"/>
        <v>9548272.7932384778</v>
      </c>
      <c r="R295" s="69">
        <f ca="1"/>
        <v>9548272.7932384778</v>
      </c>
    </row>
    <row r="296" spans="1:19" x14ac:dyDescent="0.25">
      <c r="A296" s="25"/>
      <c r="B296" s="25"/>
      <c r="C296" s="25"/>
      <c r="D296" s="25"/>
      <c r="E296" s="25"/>
      <c r="F296" s="25"/>
      <c r="G296" s="25"/>
      <c r="H296" s="25"/>
      <c r="I296" s="25"/>
      <c r="J296" s="25"/>
      <c r="K296" s="25"/>
      <c r="L296" s="25"/>
      <c r="M296" s="25"/>
      <c r="N296" s="25"/>
      <c r="O296" s="25"/>
      <c r="P296" s="25"/>
      <c r="Q296" s="69">
        <f ca="1">Q295/'Swaps points'!$AD$8</f>
        <v>11186869.503808884</v>
      </c>
      <c r="R296" s="25"/>
    </row>
    <row r="297" spans="1:19" x14ac:dyDescent="0.25">
      <c r="R297" s="90">
        <f ca="1">Q291-Q296</f>
        <v>29048.203957388178</v>
      </c>
      <c r="S297" s="81">
        <f ca="1">+R297/I291</f>
        <v>2.9048203957388178E-3</v>
      </c>
    </row>
  </sheetData>
  <mergeCells count="83">
    <mergeCell ref="A1:D1"/>
    <mergeCell ref="JC2:JT2"/>
    <mergeCell ref="CZ5:DK5"/>
    <mergeCell ref="DN5:EE5"/>
    <mergeCell ref="HQ6:HY6"/>
    <mergeCell ref="IR6:IZ6"/>
    <mergeCell ref="JC6:JT6"/>
    <mergeCell ref="FE9:FF9"/>
    <mergeCell ref="FH9:FI9"/>
    <mergeCell ref="EJ7:ER7"/>
    <mergeCell ref="CZ9:DA9"/>
    <mergeCell ref="DC9:DD9"/>
    <mergeCell ref="DF9:DG9"/>
    <mergeCell ref="DI9:DJ9"/>
    <mergeCell ref="DN9:DO9"/>
    <mergeCell ref="DQ9:DR9"/>
    <mergeCell ref="DT9:DU9"/>
    <mergeCell ref="DW9:DX9"/>
    <mergeCell ref="DZ9:EA9"/>
    <mergeCell ref="IR10:IY10"/>
    <mergeCell ref="HC9:HD9"/>
    <mergeCell ref="HF9:HG9"/>
    <mergeCell ref="HI9:HJ9"/>
    <mergeCell ref="HL9:HM9"/>
    <mergeCell ref="IB9:IC9"/>
    <mergeCell ref="IE9:IF9"/>
    <mergeCell ref="BD11:BI11"/>
    <mergeCell ref="IH9:II9"/>
    <mergeCell ref="IK9:IL9"/>
    <mergeCell ref="IN9:IO9"/>
    <mergeCell ref="EJ10:ER10"/>
    <mergeCell ref="HQ10:HX10"/>
    <mergeCell ref="FX9:FY9"/>
    <mergeCell ref="GA9:GB9"/>
    <mergeCell ref="GD9:GE9"/>
    <mergeCell ref="GG9:GH9"/>
    <mergeCell ref="GJ9:GK9"/>
    <mergeCell ref="GZ9:HA9"/>
    <mergeCell ref="EC9:ED9"/>
    <mergeCell ref="EV9:EW9"/>
    <mergeCell ref="EY9:EZ9"/>
    <mergeCell ref="FB9:FC9"/>
    <mergeCell ref="C11:L11"/>
    <mergeCell ref="N11:S11"/>
    <mergeCell ref="V11:AE11"/>
    <mergeCell ref="AI11:AN11"/>
    <mergeCell ref="AQ11:AZ11"/>
    <mergeCell ref="EJ16:ER16"/>
    <mergeCell ref="BL11:BU11"/>
    <mergeCell ref="BX11:CC11"/>
    <mergeCell ref="CF11:CO11"/>
    <mergeCell ref="CR11:CW11"/>
    <mergeCell ref="EJ13:ER13"/>
    <mergeCell ref="JT14:JY14"/>
    <mergeCell ref="JC15:JD15"/>
    <mergeCell ref="JF15:JG15"/>
    <mergeCell ref="JT15:JU15"/>
    <mergeCell ref="JW15:JX15"/>
    <mergeCell ref="JC13:JH14"/>
    <mergeCell ref="A225:R225"/>
    <mergeCell ref="A124:R124"/>
    <mergeCell ref="A133:R133"/>
    <mergeCell ref="A142:R142"/>
    <mergeCell ref="A151:R151"/>
    <mergeCell ref="A161:R161"/>
    <mergeCell ref="A170:R170"/>
    <mergeCell ref="A179:R179"/>
    <mergeCell ref="A188:R188"/>
    <mergeCell ref="A198:R198"/>
    <mergeCell ref="A207:R207"/>
    <mergeCell ref="A216:R216"/>
    <mergeCell ref="A293:R293"/>
    <mergeCell ref="A235:R235"/>
    <mergeCell ref="A244:R244"/>
    <mergeCell ref="A253:R253"/>
    <mergeCell ref="A264:R264"/>
    <mergeCell ref="A265:R265"/>
    <mergeCell ref="A269:R269"/>
    <mergeCell ref="A276:R276"/>
    <mergeCell ref="A277:R277"/>
    <mergeCell ref="A281:R281"/>
    <mergeCell ref="A288:R288"/>
    <mergeCell ref="A289:R289"/>
  </mergeCells>
  <dataValidations count="8">
    <dataValidation type="list" showInputMessage="1" showErrorMessage="1" sqref="JW3">
      <formula1>"Payeur jambe 1/Receveur Jambe 2,Payeur jambe 2/Receveur jambe 1"</formula1>
    </dataValidation>
    <dataValidation type="list" showInputMessage="1" showErrorMessage="1" sqref="JJ4 JJ8 JJ11 H126 H130 H135 H139 H237 H241 H144 H148 H153 H157 H246 H250 H255 H259 H163 H167 H172 H176 H181 H185 H190 H194 H200 H204 H209 H213 H218 H222 H227 H231 H267 H271 H279 H283 H291 H295">
      <formula1>"Taux linéaires,Taux actuariels,Taux continus"</formula1>
    </dataValidation>
    <dataValidation type="whole" operator="greaterThanOrEqual" showInputMessage="1" showErrorMessage="1" sqref="JF4 JF8 JF11 D126 D130 D135 D139 D237 D241 D144 D148 D153 D157 D246 D250 D255 D259 D163 D167 D172 D176 D181 D185 D190 D194 D200 D204 D209 D213 D218 D222 D227 D231 D267 D271 D279 D283 D291 D295">
      <formula1>1</formula1>
    </dataValidation>
    <dataValidation type="list" showInputMessage="1" showErrorMessage="1" sqref="EP9 EM9 EP12 EM12 EP15 EM15 EP18 EM18 EP21 EM21 EP24 EM24 EP27 EM27 EP30 EM30 FO12 FS8 FP8 GT8 GP12 GQ8 HW8 HS12 HT8 IX8 IT12 IU8 JO4 JO8 M126 M135 M237 M144 M153 M246 M255 M163 M172 M181 M190 M200 M209 M218 M227 M267 M271 M279 M283 M291 M295">
      <formula1>"Taux continues,Taux actuariels,Taux linéaires"</formula1>
    </dataValidation>
    <dataValidation type="list" allowBlank="1" showInputMessage="1" showErrorMessage="1" sqref="EN9 EN12 EN15 EN18 EN21 EN24 EN27 EN30 FP12 FQ8 GR8 GQ12 HU8 HT12 IV8 IU12 JI4 JI8 JI11 G126 G130 G135 G139 G237 G241 G144 G148 G153 G157 G246 G250 G255 G259 G163 G167 G172 G176 G181 G185 G190 G194 G200 G204 G209 G213 G218 G222 G227 G231 G267 G271 G279 G283 G291 G295">
      <formula1>"start,end"</formula1>
    </dataValidation>
    <dataValidation type="list" showInputMessage="1" showErrorMessage="1" sqref="EL9 EL12 EL15 EL18 EL21 EL24 EL27 EL30 FN12 FO8 GP8 GO12 HS8 HR12 IT8 IS12 JH4 JH8 JH11 F126 F130 F135 F139 F237 F241 F144 F148 F153 F157 F246 F250 F255 F259 F163 F167 F172 F176 F181 F185 F190 F194 F200 F204 F209 F213 F218 F222 F227 F231 F267 F271 F279 F283 F291 F295">
      <formula1>"previous,following,modified following"</formula1>
    </dataValidation>
    <dataValidation type="list" showInputMessage="1" showErrorMessage="1" sqref="EK9 EQ9 EK12 EQ12 EK15 EQ15 EK18 EQ18 ES9 ES12 ES15 ES18 EK21 ES21 EQ24 EK24 EQ21 ES24 EK27 ES27 EQ30 EK30 EQ27 ES30 FM12 FT12:FU12 FN8 FT8 GO8 GU8 GN12 GU12:GV12 HR8 HX8 HQ12 HX12:HY12 IS8 IY8 IR12 IY12:IZ12 JG4 JG8 JP4 JP8 JG11 JP12 E126 E130 P130 N126 E135 E139 P139 N135 E237 E241 P241 N237 E144 E148 P148 N144 E153 E157 P157 N153 E246 E250 P250 N246 E255 E259 P259 N255 E163 E167 P167 N163 E172 E176 P176 N172 E181 E185 P185 N181 E190 E194 P194 N190 E200 E204 P204 N200 E209 E213 P213 N209 E218 E222 P222 N218 E227 E231 P231 N227 E267 E271 N267 N271 E279 E283 N279 N283 E291 E295 N291 N295">
      <formula1>"actual/actual,actual/365,actual/360,30/365,30/360"</formula1>
    </dataValidation>
    <dataValidation type="list" allowBlank="1" showInputMessage="1" showErrorMessage="1" sqref="ER9 ER12 ER15 ER18 ER21 ER24 ER27 ER30 FR12 FU8 GV8 GS12 HY8 HV12 IZ8 IW12">
      <formula1>"Semi,Annual,Quarterly"</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B0F0"/>
  </sheetPr>
  <dimension ref="A1:ID260"/>
  <sheetViews>
    <sheetView showGridLines="0" topLeftCell="A109" zoomScale="60" zoomScaleNormal="60" workbookViewId="0">
      <selection activeCell="F276" sqref="F276"/>
    </sheetView>
  </sheetViews>
  <sheetFormatPr baseColWidth="10" defaultColWidth="11.42578125" defaultRowHeight="15" x14ac:dyDescent="0.25"/>
  <cols>
    <col min="1" max="1" width="15.140625" bestFit="1" customWidth="1"/>
    <col min="2" max="2" width="16.140625" customWidth="1"/>
    <col min="3" max="3" width="15.85546875" customWidth="1"/>
    <col min="4" max="4" width="9.42578125" bestFit="1" customWidth="1"/>
    <col min="5" max="5" width="22" bestFit="1" customWidth="1"/>
    <col min="6" max="6" width="25.140625" customWidth="1"/>
    <col min="7" max="7" width="11.5703125" bestFit="1" customWidth="1"/>
    <col min="8" max="8" width="13.42578125" customWidth="1"/>
    <col min="9" max="9" width="14.7109375" customWidth="1"/>
    <col min="10" max="10" width="8.7109375" customWidth="1"/>
    <col min="11" max="11" width="14.42578125" customWidth="1"/>
    <col min="12" max="12" width="11.7109375" customWidth="1"/>
    <col min="14" max="14" width="14.42578125" customWidth="1"/>
    <col min="15" max="20" width="20.140625" customWidth="1"/>
    <col min="22" max="22" width="11.28515625" bestFit="1" customWidth="1"/>
    <col min="23" max="23" width="9.42578125" bestFit="1" customWidth="1"/>
    <col min="24" max="24" width="23.140625" bestFit="1" customWidth="1"/>
    <col min="25" max="25" width="27.28515625" bestFit="1" customWidth="1"/>
    <col min="26" max="26" width="11.5703125" bestFit="1" customWidth="1"/>
    <col min="27" max="27" width="15" customWidth="1"/>
    <col min="28" max="28" width="9.7109375" customWidth="1"/>
    <col min="29" max="29" width="10.28515625" customWidth="1"/>
    <col min="30" max="30" width="6.5703125" bestFit="1" customWidth="1"/>
    <col min="31" max="31" width="10.7109375" customWidth="1"/>
    <col min="33" max="33" width="11.28515625" bestFit="1" customWidth="1"/>
    <col min="34" max="34" width="11.5703125" bestFit="1" customWidth="1"/>
    <col min="35" max="35" width="24.140625" bestFit="1" customWidth="1"/>
    <col min="36" max="36" width="24.42578125" bestFit="1" customWidth="1"/>
    <col min="37" max="37" width="14.42578125" bestFit="1" customWidth="1"/>
    <col min="38" max="38" width="20.5703125" bestFit="1" customWidth="1"/>
    <col min="39" max="39" width="20.5703125" customWidth="1"/>
    <col min="41" max="50" width="11.5703125" customWidth="1"/>
    <col min="52" max="52" width="11.28515625" bestFit="1" customWidth="1"/>
    <col min="53" max="53" width="11.5703125" bestFit="1" customWidth="1"/>
    <col min="54" max="54" width="24.140625" bestFit="1" customWidth="1"/>
    <col min="55" max="55" width="24.42578125" bestFit="1" customWidth="1"/>
    <col min="56" max="56" width="14.42578125" bestFit="1" customWidth="1"/>
    <col min="57" max="57" width="20.5703125" bestFit="1" customWidth="1"/>
    <col min="58" max="58" width="20.5703125" customWidth="1"/>
    <col min="60" max="60" width="10.5703125" customWidth="1"/>
    <col min="61" max="61" width="18" bestFit="1" customWidth="1"/>
    <col min="62" max="62" width="23.140625" bestFit="1" customWidth="1"/>
    <col min="63" max="63" width="23.42578125" bestFit="1" customWidth="1"/>
    <col min="64" max="65" width="11.5703125" bestFit="1" customWidth="1"/>
    <col min="66" max="67" width="6.7109375" bestFit="1" customWidth="1"/>
    <col min="68" max="68" width="6.5703125" bestFit="1" customWidth="1"/>
    <col min="69" max="69" width="9.85546875" bestFit="1" customWidth="1"/>
    <col min="71" max="71" width="11.28515625" bestFit="1" customWidth="1"/>
    <col min="72" max="72" width="11.5703125" bestFit="1" customWidth="1"/>
    <col min="73" max="73" width="24.140625" bestFit="1" customWidth="1"/>
    <col min="74" max="74" width="24.42578125" bestFit="1" customWidth="1"/>
    <col min="75" max="75" width="14.42578125" bestFit="1" customWidth="1"/>
    <col min="76" max="76" width="20.5703125" bestFit="1" customWidth="1"/>
    <col min="77" max="81" width="20.5703125" customWidth="1"/>
    <col min="83" max="83" width="20.28515625" customWidth="1"/>
    <col min="86" max="86" width="17.7109375" customWidth="1"/>
    <col min="89" max="89" width="16.140625" customWidth="1"/>
    <col min="94" max="94" width="15.28515625" customWidth="1"/>
    <col min="97" max="97" width="16.28515625" customWidth="1"/>
    <col min="100" max="100" width="17.28515625" customWidth="1"/>
    <col min="103" max="103" width="18.140625" customWidth="1"/>
    <col min="106" max="106" width="16.5703125" customWidth="1"/>
    <col min="112" max="112" width="15.28515625" customWidth="1"/>
    <col min="118" max="119" width="18.85546875" customWidth="1"/>
    <col min="121" max="121" width="13.85546875" customWidth="1"/>
    <col min="122" max="122" width="15.140625" customWidth="1"/>
    <col min="123" max="123" width="15.42578125" customWidth="1"/>
    <col min="124" max="124" width="12.28515625" bestFit="1" customWidth="1"/>
    <col min="125" max="125" width="15.7109375" bestFit="1" customWidth="1"/>
    <col min="127" max="127" width="14.28515625" customWidth="1"/>
    <col min="130" max="130" width="16.42578125" customWidth="1"/>
    <col min="136" max="136" width="23.7109375" customWidth="1"/>
    <col min="139" max="139" width="16.7109375" customWidth="1"/>
    <col min="145" max="145" width="13.85546875" customWidth="1"/>
    <col min="146" max="146" width="15.140625" customWidth="1"/>
    <col min="147" max="147" width="15.42578125" customWidth="1"/>
    <col min="148" max="148" width="12.28515625" bestFit="1" customWidth="1"/>
    <col min="149" max="149" width="15.7109375" bestFit="1" customWidth="1"/>
    <col min="151" max="151" width="16.140625" customWidth="1"/>
    <col min="154" max="154" width="12.42578125" customWidth="1"/>
    <col min="158" max="158" width="12" bestFit="1" customWidth="1"/>
    <col min="161" max="161" width="11.7109375" bestFit="1" customWidth="1"/>
    <col min="168" max="168" width="13.85546875" customWidth="1"/>
    <col min="171" max="171" width="11.5703125" bestFit="1" customWidth="1"/>
    <col min="172" max="172" width="14.7109375" bestFit="1" customWidth="1"/>
    <col min="200" max="200" width="13.140625" customWidth="1"/>
    <col min="216" max="216" width="17.5703125" bestFit="1" customWidth="1"/>
    <col min="217" max="217" width="13.140625" bestFit="1" customWidth="1"/>
    <col min="218" max="218" width="14.42578125" bestFit="1" customWidth="1"/>
    <col min="219" max="219" width="22" bestFit="1" customWidth="1"/>
    <col min="220" max="220" width="16.7109375" bestFit="1" customWidth="1"/>
    <col min="221" max="221" width="19.5703125" bestFit="1" customWidth="1"/>
    <col min="222" max="222" width="15.140625" bestFit="1" customWidth="1"/>
    <col min="223" max="224" width="15.7109375" bestFit="1" customWidth="1"/>
    <col min="225" max="225" width="8" bestFit="1" customWidth="1"/>
    <col min="226" max="226" width="17" bestFit="1" customWidth="1"/>
    <col min="227" max="227" width="23.28515625" bestFit="1" customWidth="1"/>
    <col min="228" max="228" width="21.140625" bestFit="1" customWidth="1"/>
    <col min="229" max="229" width="15.28515625" bestFit="1" customWidth="1"/>
    <col min="230" max="230" width="23" bestFit="1" customWidth="1"/>
    <col min="231" max="231" width="9.42578125" bestFit="1" customWidth="1"/>
    <col min="232" max="232" width="16" customWidth="1"/>
    <col min="233" max="233" width="15" bestFit="1" customWidth="1"/>
    <col min="234" max="234" width="12.5703125" bestFit="1" customWidth="1"/>
    <col min="235" max="235" width="16.28515625" customWidth="1"/>
    <col min="236" max="236" width="31" bestFit="1" customWidth="1"/>
    <col min="237" max="237" width="16.7109375" bestFit="1" customWidth="1"/>
    <col min="238" max="238" width="16" bestFit="1" customWidth="1"/>
  </cols>
  <sheetData>
    <row r="1" spans="1:238" ht="26.45" thickBot="1" x14ac:dyDescent="0.55000000000000004">
      <c r="A1" s="161" t="s">
        <v>3072</v>
      </c>
      <c r="B1" s="161"/>
      <c r="C1" s="161"/>
      <c r="D1" s="161"/>
    </row>
    <row r="2" spans="1:238" ht="14.45" x14ac:dyDescent="0.3">
      <c r="HH2" s="154"/>
      <c r="HI2" s="154"/>
      <c r="HJ2" s="154"/>
      <c r="HK2" s="154"/>
      <c r="HL2" s="154"/>
      <c r="HM2" s="154"/>
      <c r="HN2" s="154"/>
      <c r="HO2" s="154"/>
      <c r="HP2" s="154"/>
      <c r="HQ2" s="154"/>
      <c r="HR2" s="154"/>
      <c r="HS2" s="154"/>
      <c r="HT2" s="154"/>
      <c r="HU2" s="154"/>
      <c r="HV2" s="154"/>
      <c r="HW2" s="154"/>
      <c r="HX2" s="154"/>
      <c r="HY2" s="154"/>
    </row>
    <row r="3" spans="1:238" ht="14.45" x14ac:dyDescent="0.3">
      <c r="A3" s="13" t="s">
        <v>14</v>
      </c>
      <c r="B3" s="14">
        <f>Date!E3</f>
        <v>42734</v>
      </c>
    </row>
    <row r="4" spans="1:238" ht="25.9" x14ac:dyDescent="0.5">
      <c r="A4" s="13" t="s">
        <v>15</v>
      </c>
      <c r="B4" s="15" t="s">
        <v>16</v>
      </c>
      <c r="EM4" s="18"/>
      <c r="EN4" s="18"/>
    </row>
    <row r="5" spans="1:238" ht="27" thickBot="1" x14ac:dyDescent="0.45">
      <c r="CE5" s="17" t="s">
        <v>17</v>
      </c>
      <c r="CF5" s="17"/>
      <c r="CG5" s="17"/>
      <c r="CH5" s="17"/>
      <c r="CI5" s="17"/>
      <c r="CJ5" s="17"/>
      <c r="CK5" s="17"/>
      <c r="CL5" s="17"/>
      <c r="CM5" s="17"/>
      <c r="CN5" s="18"/>
      <c r="CO5" s="16"/>
      <c r="CP5" s="17" t="s">
        <v>18</v>
      </c>
      <c r="CQ5" s="17"/>
      <c r="CR5" s="17"/>
      <c r="CS5" s="17"/>
      <c r="CT5" s="17"/>
      <c r="CU5" s="17"/>
      <c r="CV5" s="17"/>
      <c r="CW5" s="17"/>
      <c r="CX5" s="17"/>
      <c r="CY5" s="17"/>
      <c r="CZ5" s="17"/>
      <c r="DA5" s="17"/>
      <c r="DB5" s="17"/>
      <c r="DC5" s="17"/>
      <c r="DD5" s="17"/>
      <c r="DE5" s="17" t="s">
        <v>19</v>
      </c>
      <c r="DF5" s="17"/>
      <c r="DG5" s="17"/>
      <c r="DH5" s="17"/>
      <c r="DI5" s="17"/>
      <c r="DJ5" s="17"/>
      <c r="DK5" s="17"/>
      <c r="DL5" s="17"/>
      <c r="DM5" s="17"/>
      <c r="DN5" s="17"/>
      <c r="DO5" s="18"/>
      <c r="DQ5" s="17" t="s">
        <v>20</v>
      </c>
      <c r="DR5" s="17"/>
      <c r="DS5" s="17"/>
      <c r="DT5" s="17"/>
      <c r="DU5" s="17"/>
      <c r="DV5" s="17"/>
      <c r="DW5" s="17"/>
      <c r="DX5" s="17"/>
      <c r="DY5" s="17"/>
      <c r="DZ5" s="17"/>
      <c r="EA5" s="17"/>
      <c r="ED5" s="17" t="s">
        <v>19</v>
      </c>
      <c r="EE5" s="17"/>
      <c r="EF5" s="17"/>
      <c r="EG5" s="17"/>
      <c r="EH5" s="17"/>
      <c r="EI5" s="17"/>
      <c r="EJ5" s="17"/>
      <c r="EK5" s="17"/>
      <c r="EL5" s="17"/>
      <c r="EO5" s="17" t="s">
        <v>1458</v>
      </c>
      <c r="EP5" s="17"/>
      <c r="EQ5" s="17"/>
      <c r="ER5" s="17"/>
      <c r="ES5" s="17"/>
      <c r="ET5" s="17"/>
      <c r="EU5" s="17"/>
      <c r="EV5" s="17"/>
      <c r="EW5" s="17"/>
      <c r="EX5" s="17"/>
      <c r="EY5" s="17"/>
      <c r="FB5" s="17" t="s">
        <v>19</v>
      </c>
      <c r="FC5" s="17"/>
      <c r="FD5" s="17"/>
      <c r="FE5" s="17"/>
      <c r="FF5" s="17"/>
      <c r="FG5" s="17"/>
      <c r="FH5" s="17"/>
      <c r="FI5" s="17"/>
      <c r="FJ5" s="17"/>
      <c r="FL5" s="17" t="s">
        <v>21</v>
      </c>
      <c r="FM5" s="17"/>
      <c r="FN5" s="17"/>
      <c r="FO5" s="17"/>
      <c r="FP5" s="17"/>
      <c r="FQ5" s="17"/>
      <c r="FR5" s="17"/>
      <c r="FS5" s="17"/>
      <c r="FT5" s="17"/>
      <c r="FU5" s="17"/>
      <c r="FV5" s="17"/>
      <c r="FX5" s="17" t="s">
        <v>19</v>
      </c>
      <c r="FY5" s="17"/>
      <c r="FZ5" s="17"/>
      <c r="GA5" s="17"/>
      <c r="GB5" s="17"/>
      <c r="GC5" s="17"/>
      <c r="GD5" s="17"/>
      <c r="GE5" s="17"/>
      <c r="GF5" s="17"/>
      <c r="GG5" s="18"/>
      <c r="GI5" s="17" t="s">
        <v>1459</v>
      </c>
      <c r="GJ5" s="17"/>
      <c r="GK5" s="17"/>
      <c r="GL5" s="17"/>
      <c r="GM5" s="17"/>
      <c r="GN5" s="17"/>
      <c r="GO5" s="17"/>
      <c r="GP5" s="17"/>
      <c r="GQ5" s="17"/>
      <c r="GR5" s="17"/>
      <c r="GS5" s="17"/>
      <c r="GT5" s="17"/>
      <c r="GV5" s="17" t="s">
        <v>19</v>
      </c>
      <c r="GW5" s="17"/>
      <c r="GX5" s="17"/>
      <c r="GY5" s="17"/>
      <c r="GZ5" s="17"/>
      <c r="HA5" s="17"/>
      <c r="HB5" s="17"/>
      <c r="HC5" s="17"/>
      <c r="HD5" s="17"/>
    </row>
    <row r="6" spans="1:238" ht="18" x14ac:dyDescent="0.35">
      <c r="DE6" s="155" t="s">
        <v>23</v>
      </c>
      <c r="DF6" s="155"/>
      <c r="DG6" s="155"/>
      <c r="DH6" s="155"/>
      <c r="DI6" s="155"/>
      <c r="DJ6" s="155"/>
      <c r="DK6" s="155"/>
      <c r="DL6" s="155"/>
      <c r="DM6" s="155"/>
      <c r="DN6" s="6"/>
      <c r="DO6" s="36"/>
      <c r="DQ6" s="19"/>
      <c r="DR6" s="19"/>
      <c r="DS6" s="19"/>
      <c r="ED6" s="74" t="s">
        <v>22</v>
      </c>
      <c r="EE6" s="74"/>
      <c r="EF6" s="74"/>
      <c r="EG6" s="74"/>
      <c r="EH6" s="74"/>
      <c r="EI6" s="74"/>
      <c r="EJ6" s="74"/>
      <c r="EK6" s="74"/>
      <c r="EL6" s="74"/>
      <c r="EO6" s="19"/>
      <c r="EP6" s="19"/>
      <c r="EQ6" s="19"/>
      <c r="FB6" s="74" t="s">
        <v>22</v>
      </c>
      <c r="FC6" s="74"/>
      <c r="FD6" s="74"/>
      <c r="FE6" s="74"/>
      <c r="FF6" s="74"/>
      <c r="FG6" s="74"/>
      <c r="FH6" s="74"/>
      <c r="FI6" s="74"/>
      <c r="FJ6" s="74"/>
      <c r="FX6" s="158" t="s">
        <v>22</v>
      </c>
      <c r="FY6" s="158"/>
      <c r="FZ6" s="158"/>
      <c r="GA6" s="158"/>
      <c r="GB6" s="158"/>
      <c r="GC6" s="158"/>
      <c r="GD6" s="158"/>
      <c r="GE6" s="158"/>
      <c r="GF6" s="158"/>
      <c r="GG6" s="91"/>
      <c r="GV6" s="158" t="s">
        <v>22</v>
      </c>
      <c r="GW6" s="158"/>
      <c r="GX6" s="158"/>
      <c r="GY6" s="158"/>
      <c r="GZ6" s="158"/>
      <c r="HA6" s="158"/>
      <c r="HB6" s="158"/>
      <c r="HC6" s="158"/>
      <c r="HD6" s="158"/>
      <c r="HH6" s="154"/>
      <c r="HI6" s="154"/>
      <c r="HJ6" s="154"/>
      <c r="HK6" s="154"/>
      <c r="HL6" s="154"/>
      <c r="HM6" s="154"/>
      <c r="HN6" s="154"/>
      <c r="HO6" s="154"/>
      <c r="HP6" s="154"/>
      <c r="HQ6" s="154"/>
      <c r="HR6" s="154"/>
      <c r="HS6" s="154"/>
      <c r="HT6" s="154"/>
      <c r="HU6" s="154"/>
      <c r="HV6" s="154"/>
      <c r="HW6" s="154"/>
      <c r="HX6" s="154"/>
      <c r="HY6" s="154"/>
    </row>
    <row r="7" spans="1:238" ht="18" x14ac:dyDescent="0.35">
      <c r="DE7" s="25" t="s">
        <v>0</v>
      </c>
      <c r="DF7" s="25" t="s">
        <v>24</v>
      </c>
      <c r="DG7" s="25" t="s">
        <v>25</v>
      </c>
      <c r="DH7" s="25" t="s">
        <v>26</v>
      </c>
      <c r="DI7" s="25" t="s">
        <v>27</v>
      </c>
      <c r="DJ7" s="25" t="s">
        <v>28</v>
      </c>
      <c r="DK7" s="25" t="s">
        <v>29</v>
      </c>
      <c r="DL7" s="25" t="s">
        <v>30</v>
      </c>
      <c r="DM7" s="25" t="s">
        <v>31</v>
      </c>
      <c r="DN7" s="25" t="s">
        <v>37</v>
      </c>
      <c r="DO7" s="25"/>
      <c r="DQ7" s="19"/>
      <c r="DR7" s="19"/>
      <c r="DS7" s="19"/>
      <c r="ED7" s="25" t="s">
        <v>0</v>
      </c>
      <c r="EE7" s="25" t="s">
        <v>24</v>
      </c>
      <c r="EF7" s="25" t="s">
        <v>25</v>
      </c>
      <c r="EG7" s="25" t="s">
        <v>26</v>
      </c>
      <c r="EH7" s="25" t="s">
        <v>27</v>
      </c>
      <c r="EI7" s="25" t="s">
        <v>28</v>
      </c>
      <c r="EJ7" s="25" t="s">
        <v>29</v>
      </c>
      <c r="EK7" s="25" t="s">
        <v>30</v>
      </c>
      <c r="EL7" s="25"/>
      <c r="EO7" s="19"/>
      <c r="EP7" s="19"/>
      <c r="EQ7" s="19"/>
      <c r="FB7" s="25" t="s">
        <v>0</v>
      </c>
      <c r="FC7" s="25" t="s">
        <v>24</v>
      </c>
      <c r="FD7" s="25" t="s">
        <v>25</v>
      </c>
      <c r="FE7" s="25" t="s">
        <v>26</v>
      </c>
      <c r="FF7" s="25" t="s">
        <v>27</v>
      </c>
      <c r="FG7" s="25" t="s">
        <v>28</v>
      </c>
      <c r="FH7" s="25" t="s">
        <v>29</v>
      </c>
      <c r="FI7" s="25" t="s">
        <v>30</v>
      </c>
      <c r="FJ7" s="25"/>
      <c r="FL7" s="29"/>
      <c r="FM7" s="29"/>
      <c r="FN7" s="29"/>
      <c r="FO7" s="29"/>
      <c r="FP7" s="29"/>
      <c r="FQ7" s="29"/>
      <c r="FR7" s="29"/>
      <c r="FS7" s="29"/>
      <c r="FU7" s="29"/>
      <c r="FV7" s="29"/>
      <c r="FX7" s="25" t="s">
        <v>0</v>
      </c>
      <c r="FY7" s="25" t="s">
        <v>24</v>
      </c>
      <c r="FZ7" s="25" t="s">
        <v>25</v>
      </c>
      <c r="GA7" s="25" t="s">
        <v>26</v>
      </c>
      <c r="GB7" s="25" t="s">
        <v>27</v>
      </c>
      <c r="GC7" s="25" t="s">
        <v>28</v>
      </c>
      <c r="GD7" s="25" t="s">
        <v>29</v>
      </c>
      <c r="GE7" s="25" t="s">
        <v>30</v>
      </c>
      <c r="GF7" s="25" t="s">
        <v>31</v>
      </c>
      <c r="GG7" s="25"/>
      <c r="GI7" s="29"/>
      <c r="GJ7" s="29"/>
      <c r="GK7" s="29"/>
      <c r="GL7" s="29"/>
      <c r="GM7" s="29"/>
      <c r="GN7" s="29"/>
      <c r="GO7" s="29"/>
      <c r="GP7" s="29"/>
      <c r="GQ7" s="29"/>
      <c r="GR7" s="29"/>
      <c r="GS7" s="29"/>
      <c r="GT7" s="29"/>
      <c r="GV7" s="25" t="s">
        <v>0</v>
      </c>
      <c r="GW7" s="25" t="s">
        <v>24</v>
      </c>
      <c r="GX7" s="25" t="s">
        <v>25</v>
      </c>
      <c r="GY7" s="25" t="s">
        <v>26</v>
      </c>
      <c r="GZ7" s="25" t="s">
        <v>27</v>
      </c>
      <c r="HA7" s="25" t="s">
        <v>28</v>
      </c>
      <c r="HB7" s="25" t="s">
        <v>29</v>
      </c>
      <c r="HC7" s="25" t="s">
        <v>30</v>
      </c>
      <c r="HD7" s="25"/>
    </row>
    <row r="8" spans="1:238" ht="18" x14ac:dyDescent="0.35">
      <c r="C8" s="26" t="s">
        <v>3073</v>
      </c>
      <c r="N8" s="26" t="s">
        <v>3073</v>
      </c>
      <c r="V8" s="26" t="s">
        <v>3074</v>
      </c>
      <c r="AG8" s="26" t="s">
        <v>3074</v>
      </c>
      <c r="AH8" s="27"/>
      <c r="AO8" s="26" t="s">
        <v>3075</v>
      </c>
      <c r="AZ8" s="26" t="s">
        <v>3075</v>
      </c>
      <c r="BA8" s="27"/>
      <c r="BH8" s="26" t="s">
        <v>3076</v>
      </c>
      <c r="BS8" s="26" t="s">
        <v>3076</v>
      </c>
      <c r="BT8" s="27"/>
      <c r="CV8" s="28"/>
      <c r="DE8" s="30">
        <f>B3</f>
        <v>42734</v>
      </c>
      <c r="DF8" s="31" t="s">
        <v>38</v>
      </c>
      <c r="DG8" s="31" t="s">
        <v>39</v>
      </c>
      <c r="DH8" s="32" t="s">
        <v>40</v>
      </c>
      <c r="DI8" s="31" t="s">
        <v>41</v>
      </c>
      <c r="DJ8" s="31" t="s">
        <v>58</v>
      </c>
      <c r="DK8" s="37" t="s">
        <v>40</v>
      </c>
      <c r="DL8" s="38" t="s">
        <v>42</v>
      </c>
      <c r="DM8" s="33" t="s">
        <v>59</v>
      </c>
      <c r="DN8" s="31" t="s">
        <v>60</v>
      </c>
      <c r="DO8" s="31"/>
      <c r="DQ8" s="19"/>
      <c r="DR8" s="19"/>
      <c r="DS8" s="19"/>
      <c r="DT8" s="29"/>
      <c r="DU8" s="29"/>
      <c r="DV8" s="29"/>
      <c r="DW8" s="29"/>
      <c r="DX8" s="29"/>
      <c r="DY8" s="29"/>
      <c r="DZ8" s="29"/>
      <c r="EA8" s="29"/>
      <c r="ED8" s="30">
        <f>Date!E3</f>
        <v>42734</v>
      </c>
      <c r="EE8" s="31" t="s">
        <v>38</v>
      </c>
      <c r="EF8" s="31" t="s">
        <v>39</v>
      </c>
      <c r="EG8" s="32" t="s">
        <v>40</v>
      </c>
      <c r="EH8" s="31" t="s">
        <v>41</v>
      </c>
      <c r="EI8" s="31"/>
      <c r="EJ8" s="32" t="s">
        <v>40</v>
      </c>
      <c r="EK8" s="31" t="s">
        <v>42</v>
      </c>
      <c r="EL8" s="33"/>
      <c r="EO8" s="19"/>
      <c r="EP8" s="19"/>
      <c r="EQ8" s="19"/>
      <c r="ER8" s="29"/>
      <c r="ES8" s="29"/>
      <c r="ET8" s="29"/>
      <c r="EU8" s="29"/>
      <c r="EV8" s="29"/>
      <c r="EX8" s="29"/>
      <c r="EY8" s="29"/>
      <c r="FB8" s="30">
        <f>Date!E3</f>
        <v>42734</v>
      </c>
      <c r="FC8" s="31" t="s">
        <v>38</v>
      </c>
      <c r="FD8" s="31" t="s">
        <v>39</v>
      </c>
      <c r="FE8" s="32" t="s">
        <v>40</v>
      </c>
      <c r="FF8" s="31" t="s">
        <v>41</v>
      </c>
      <c r="FG8" s="31"/>
      <c r="FH8" s="32" t="s">
        <v>40</v>
      </c>
      <c r="FI8" s="31" t="s">
        <v>42</v>
      </c>
      <c r="FJ8" s="33"/>
      <c r="FL8" s="29"/>
      <c r="FM8" s="29"/>
      <c r="FN8" s="29"/>
      <c r="FO8" s="29"/>
      <c r="FP8" s="29"/>
      <c r="FQ8" s="29"/>
      <c r="FR8" s="29"/>
      <c r="FS8" s="29"/>
      <c r="FU8" s="29"/>
      <c r="FV8" s="29"/>
      <c r="FX8" s="30">
        <f>Date!E3</f>
        <v>42734</v>
      </c>
      <c r="FY8" s="31" t="s">
        <v>38</v>
      </c>
      <c r="FZ8" s="31" t="s">
        <v>39</v>
      </c>
      <c r="GA8" s="32" t="s">
        <v>40</v>
      </c>
      <c r="GB8" s="31" t="s">
        <v>41</v>
      </c>
      <c r="GC8" s="31"/>
      <c r="GD8" s="32" t="s">
        <v>40</v>
      </c>
      <c r="GE8" s="31" t="s">
        <v>42</v>
      </c>
      <c r="GF8" s="33" t="s">
        <v>43</v>
      </c>
      <c r="GG8" s="33"/>
      <c r="GI8" s="29"/>
      <c r="GJ8" s="29"/>
      <c r="GK8" s="29"/>
      <c r="GL8" s="29"/>
      <c r="GM8" s="29"/>
      <c r="GN8" s="29"/>
      <c r="GO8" s="29"/>
      <c r="GP8" s="29"/>
      <c r="GQ8" s="29"/>
      <c r="GR8" s="29"/>
      <c r="GS8" s="29"/>
      <c r="GT8" s="29"/>
      <c r="GV8" s="30">
        <f>Date!E3</f>
        <v>42734</v>
      </c>
      <c r="GW8" s="31" t="s">
        <v>38</v>
      </c>
      <c r="GX8" s="31" t="s">
        <v>39</v>
      </c>
      <c r="GY8" s="32" t="s">
        <v>40</v>
      </c>
      <c r="GZ8" s="31" t="s">
        <v>41</v>
      </c>
      <c r="HA8" s="31"/>
      <c r="HB8" s="32" t="s">
        <v>40</v>
      </c>
      <c r="HC8" s="31" t="s">
        <v>42</v>
      </c>
      <c r="HD8" s="33"/>
    </row>
    <row r="9" spans="1:238" ht="18" x14ac:dyDescent="0.35">
      <c r="C9" s="34" t="s">
        <v>3077</v>
      </c>
      <c r="L9" s="35"/>
      <c r="N9" s="34" t="s">
        <v>3077</v>
      </c>
      <c r="V9" s="34" t="s">
        <v>3078</v>
      </c>
      <c r="AG9" s="34" t="s">
        <v>3078</v>
      </c>
      <c r="AO9" s="34" t="s">
        <v>3079</v>
      </c>
      <c r="AZ9" s="34" t="s">
        <v>3079</v>
      </c>
      <c r="BH9" s="34" t="s">
        <v>3080</v>
      </c>
      <c r="BS9" s="34" t="s">
        <v>3080</v>
      </c>
      <c r="CE9" s="159" t="s">
        <v>23</v>
      </c>
      <c r="CF9" s="159"/>
      <c r="CG9" s="36"/>
      <c r="CH9" s="159" t="s">
        <v>49</v>
      </c>
      <c r="CI9" s="159"/>
      <c r="CK9" s="159" t="s">
        <v>51</v>
      </c>
      <c r="CL9" s="159"/>
      <c r="CM9" s="36"/>
      <c r="CN9" s="36"/>
      <c r="CP9" s="159" t="s">
        <v>52</v>
      </c>
      <c r="CQ9" s="159"/>
      <c r="CR9" s="36"/>
      <c r="CS9" s="159" t="s">
        <v>53</v>
      </c>
      <c r="CT9" s="159"/>
      <c r="CV9" s="159" t="s">
        <v>55</v>
      </c>
      <c r="CW9" s="159"/>
      <c r="CX9" s="36"/>
      <c r="CY9" s="159" t="s">
        <v>56</v>
      </c>
      <c r="CZ9" s="159"/>
      <c r="DB9" s="159" t="s">
        <v>57</v>
      </c>
      <c r="DC9" s="159"/>
      <c r="DE9" s="155" t="s">
        <v>49</v>
      </c>
      <c r="DF9" s="155"/>
      <c r="DG9" s="155"/>
      <c r="DH9" s="155"/>
      <c r="DI9" s="155"/>
      <c r="DJ9" s="155"/>
      <c r="DK9" s="155"/>
      <c r="DL9" s="155"/>
      <c r="DM9" s="155"/>
      <c r="DN9" s="6"/>
      <c r="DO9" s="36"/>
      <c r="DQ9" s="160" t="s">
        <v>61</v>
      </c>
      <c r="DR9" s="160"/>
      <c r="DS9" s="25" t="s">
        <v>62</v>
      </c>
      <c r="DT9" s="159" t="s">
        <v>63</v>
      </c>
      <c r="DU9" s="159"/>
      <c r="DV9" s="25"/>
      <c r="DW9" s="159" t="s">
        <v>64</v>
      </c>
      <c r="DX9" s="159"/>
      <c r="DY9" s="36"/>
      <c r="DZ9" s="159" t="s">
        <v>66</v>
      </c>
      <c r="EA9" s="159"/>
      <c r="ED9" s="25"/>
      <c r="EE9" s="25"/>
      <c r="EF9" s="25"/>
      <c r="EG9" s="39" t="s">
        <v>67</v>
      </c>
      <c r="EH9" s="25"/>
      <c r="EI9" s="25"/>
      <c r="EJ9" s="25"/>
      <c r="EK9" s="25"/>
      <c r="EL9" s="25"/>
      <c r="EO9" s="160" t="s">
        <v>61</v>
      </c>
      <c r="EP9" s="160"/>
      <c r="EQ9" s="25" t="s">
        <v>62</v>
      </c>
      <c r="ER9" s="159" t="s">
        <v>63</v>
      </c>
      <c r="ES9" s="159"/>
      <c r="ET9" s="25"/>
      <c r="EU9" s="159" t="s">
        <v>64</v>
      </c>
      <c r="EV9" s="159"/>
      <c r="EX9" s="159" t="s">
        <v>66</v>
      </c>
      <c r="EY9" s="159"/>
      <c r="FB9" s="25"/>
      <c r="FC9" s="25"/>
      <c r="FD9" s="25"/>
      <c r="FE9" s="25"/>
      <c r="FF9" s="25"/>
      <c r="FG9" s="25"/>
      <c r="FH9" s="25"/>
      <c r="FI9" s="25"/>
      <c r="FJ9" s="25"/>
      <c r="FL9" s="159" t="s">
        <v>90</v>
      </c>
      <c r="FM9" s="159"/>
      <c r="FN9" s="25" t="s">
        <v>62</v>
      </c>
      <c r="FO9" s="159" t="s">
        <v>3081</v>
      </c>
      <c r="FP9" s="159"/>
      <c r="FQ9" s="25"/>
      <c r="FR9" s="159" t="s">
        <v>91</v>
      </c>
      <c r="FS9" s="159"/>
      <c r="FU9" s="159" t="s">
        <v>93</v>
      </c>
      <c r="FV9" s="159"/>
      <c r="FX9" s="25"/>
      <c r="FY9" s="25"/>
      <c r="FZ9" s="25"/>
      <c r="GA9" s="25"/>
      <c r="GB9" s="25"/>
      <c r="GC9" s="25"/>
      <c r="GD9" s="25"/>
      <c r="GE9" s="25"/>
      <c r="GF9" s="25"/>
      <c r="GG9" s="25"/>
      <c r="GI9" s="159" t="s">
        <v>90</v>
      </c>
      <c r="GJ9" s="159"/>
      <c r="GK9" s="25" t="s">
        <v>62</v>
      </c>
      <c r="GL9" s="159" t="s">
        <v>63</v>
      </c>
      <c r="GM9" s="159"/>
      <c r="GN9" s="25"/>
      <c r="GO9" s="159" t="s">
        <v>1948</v>
      </c>
      <c r="GP9" s="159"/>
      <c r="GQ9" s="36"/>
      <c r="GR9" s="159" t="s">
        <v>1950</v>
      </c>
      <c r="GS9" s="159"/>
      <c r="GT9" s="36"/>
      <c r="GV9" s="25"/>
      <c r="GW9" s="25"/>
      <c r="GX9" s="25"/>
      <c r="GY9" s="25"/>
      <c r="GZ9" s="25"/>
      <c r="HA9" s="25"/>
      <c r="HB9" s="25"/>
      <c r="HC9" s="25"/>
      <c r="HD9" s="25"/>
    </row>
    <row r="10" spans="1:238" ht="18" x14ac:dyDescent="0.35">
      <c r="DE10" s="25" t="s">
        <v>0</v>
      </c>
      <c r="DF10" s="25" t="s">
        <v>24</v>
      </c>
      <c r="DG10" s="25" t="s">
        <v>25</v>
      </c>
      <c r="DH10" s="25" t="s">
        <v>26</v>
      </c>
      <c r="DI10" s="25" t="s">
        <v>27</v>
      </c>
      <c r="DJ10" s="25" t="s">
        <v>28</v>
      </c>
      <c r="DK10" s="25" t="s">
        <v>29</v>
      </c>
      <c r="DL10" s="25" t="s">
        <v>30</v>
      </c>
      <c r="DM10" s="25" t="s">
        <v>31</v>
      </c>
      <c r="DN10" s="25" t="s">
        <v>37</v>
      </c>
      <c r="DO10" s="25"/>
      <c r="ED10" s="74" t="s">
        <v>22</v>
      </c>
      <c r="EE10" s="74"/>
      <c r="EF10" s="74"/>
      <c r="EG10" s="74"/>
      <c r="EH10" s="74"/>
      <c r="EI10" s="74"/>
      <c r="EJ10" s="74"/>
      <c r="EK10" s="74"/>
      <c r="EL10" s="25"/>
      <c r="FB10" s="74" t="s">
        <v>22</v>
      </c>
      <c r="FC10" s="74"/>
      <c r="FD10" s="74"/>
      <c r="FE10" s="74"/>
      <c r="FF10" s="74"/>
      <c r="FG10" s="74"/>
      <c r="FH10" s="74"/>
      <c r="FI10" s="74"/>
      <c r="FJ10" s="25"/>
      <c r="FL10" s="29"/>
      <c r="FM10" s="29"/>
      <c r="FN10" s="29"/>
      <c r="FO10" s="29"/>
      <c r="FP10" s="29"/>
      <c r="FQ10" s="29"/>
      <c r="FR10" s="29"/>
      <c r="FS10" s="29"/>
      <c r="FU10" s="29"/>
      <c r="FV10" s="29"/>
      <c r="FX10" s="158" t="s">
        <v>22</v>
      </c>
      <c r="FY10" s="158"/>
      <c r="FZ10" s="158"/>
      <c r="GA10" s="158"/>
      <c r="GB10" s="158"/>
      <c r="GC10" s="158"/>
      <c r="GD10" s="158"/>
      <c r="GE10" s="158"/>
      <c r="GF10" s="25"/>
      <c r="GG10" s="25"/>
      <c r="GV10" s="158" t="s">
        <v>22</v>
      </c>
      <c r="GW10" s="158"/>
      <c r="GX10" s="158"/>
      <c r="GY10" s="158"/>
      <c r="GZ10" s="158"/>
      <c r="HA10" s="158"/>
      <c r="HB10" s="158"/>
      <c r="HC10" s="158"/>
      <c r="HD10" s="25"/>
    </row>
    <row r="11" spans="1:238" ht="18" x14ac:dyDescent="0.35">
      <c r="C11" s="157" t="s">
        <v>68</v>
      </c>
      <c r="D11" s="157"/>
      <c r="E11" s="157"/>
      <c r="F11" s="157"/>
      <c r="G11" s="157"/>
      <c r="H11" s="157"/>
      <c r="I11" s="157"/>
      <c r="J11" s="157"/>
      <c r="K11" s="157"/>
      <c r="L11" s="157"/>
      <c r="N11" s="157" t="s">
        <v>69</v>
      </c>
      <c r="O11" s="157"/>
      <c r="P11" s="157"/>
      <c r="Q11" s="157"/>
      <c r="R11" s="157"/>
      <c r="S11" s="157"/>
      <c r="T11" s="27"/>
      <c r="V11" s="157" t="s">
        <v>68</v>
      </c>
      <c r="W11" s="157"/>
      <c r="X11" s="157"/>
      <c r="Y11" s="157"/>
      <c r="Z11" s="157"/>
      <c r="AA11" s="157"/>
      <c r="AB11" s="157"/>
      <c r="AC11" s="157"/>
      <c r="AD11" s="157"/>
      <c r="AE11" s="157"/>
      <c r="AG11" s="157" t="s">
        <v>69</v>
      </c>
      <c r="AH11" s="157"/>
      <c r="AI11" s="157"/>
      <c r="AJ11" s="157"/>
      <c r="AK11" s="157"/>
      <c r="AL11" s="157"/>
      <c r="AM11" s="27"/>
      <c r="AO11" s="157" t="s">
        <v>68</v>
      </c>
      <c r="AP11" s="157"/>
      <c r="AQ11" s="157"/>
      <c r="AR11" s="157"/>
      <c r="AS11" s="157"/>
      <c r="AT11" s="157"/>
      <c r="AU11" s="157"/>
      <c r="AV11" s="157"/>
      <c r="AW11" s="157"/>
      <c r="AX11" s="157"/>
      <c r="AZ11" s="157" t="s">
        <v>69</v>
      </c>
      <c r="BA11" s="157"/>
      <c r="BB11" s="157"/>
      <c r="BC11" s="157"/>
      <c r="BD11" s="157"/>
      <c r="BE11" s="157"/>
      <c r="BF11" s="27"/>
      <c r="BH11" s="157" t="s">
        <v>68</v>
      </c>
      <c r="BI11" s="157"/>
      <c r="BJ11" s="157"/>
      <c r="BK11" s="157"/>
      <c r="BL11" s="157"/>
      <c r="BM11" s="157"/>
      <c r="BN11" s="157"/>
      <c r="BO11" s="157"/>
      <c r="BP11" s="157"/>
      <c r="BQ11" s="157"/>
      <c r="BS11" s="157" t="s">
        <v>69</v>
      </c>
      <c r="BT11" s="157"/>
      <c r="BU11" s="157"/>
      <c r="BV11" s="157"/>
      <c r="BW11" s="157"/>
      <c r="BX11" s="157"/>
      <c r="BY11" s="27"/>
      <c r="DE11" s="30">
        <f>DE8</f>
        <v>42734</v>
      </c>
      <c r="DF11" s="31" t="s">
        <v>38</v>
      </c>
      <c r="DG11" s="31" t="s">
        <v>39</v>
      </c>
      <c r="DH11" s="32" t="s">
        <v>40</v>
      </c>
      <c r="DI11" s="31" t="s">
        <v>41</v>
      </c>
      <c r="DJ11" s="31" t="s">
        <v>58</v>
      </c>
      <c r="DK11" s="37" t="s">
        <v>40</v>
      </c>
      <c r="DL11" s="38" t="s">
        <v>42</v>
      </c>
      <c r="DM11" s="33" t="s">
        <v>59</v>
      </c>
      <c r="DN11" s="31" t="s">
        <v>60</v>
      </c>
      <c r="DO11" s="31"/>
      <c r="ED11" s="25" t="s">
        <v>24</v>
      </c>
      <c r="EE11" s="25" t="s">
        <v>25</v>
      </c>
      <c r="EF11" s="25" t="s">
        <v>26</v>
      </c>
      <c r="EG11" s="25" t="s">
        <v>27</v>
      </c>
      <c r="EH11" s="25" t="s">
        <v>28</v>
      </c>
      <c r="EI11" s="25" t="s">
        <v>31</v>
      </c>
      <c r="EJ11" s="25" t="s">
        <v>70</v>
      </c>
      <c r="EK11" s="25" t="s">
        <v>24</v>
      </c>
      <c r="EL11" s="25" t="s">
        <v>37</v>
      </c>
      <c r="FB11" s="25" t="s">
        <v>24</v>
      </c>
      <c r="FC11" s="25" t="s">
        <v>25</v>
      </c>
      <c r="FD11" s="25" t="s">
        <v>26</v>
      </c>
      <c r="FE11" s="25" t="s">
        <v>27</v>
      </c>
      <c r="FF11" s="25" t="s">
        <v>28</v>
      </c>
      <c r="FG11" s="25" t="s">
        <v>31</v>
      </c>
      <c r="FH11" s="25" t="s">
        <v>1465</v>
      </c>
      <c r="FI11" s="25" t="s">
        <v>24</v>
      </c>
      <c r="FJ11" s="25" t="s">
        <v>37</v>
      </c>
      <c r="FL11" s="29"/>
      <c r="FM11" s="29"/>
      <c r="FN11" s="29"/>
      <c r="FO11" s="29"/>
      <c r="FP11" s="29"/>
      <c r="FQ11" s="29"/>
      <c r="FR11" s="29"/>
      <c r="FS11" s="29"/>
      <c r="FU11" s="29"/>
      <c r="FV11" s="29"/>
      <c r="FX11" s="25" t="s">
        <v>24</v>
      </c>
      <c r="FY11" s="25" t="s">
        <v>25</v>
      </c>
      <c r="FZ11" s="25" t="s">
        <v>26</v>
      </c>
      <c r="GA11" s="25" t="s">
        <v>27</v>
      </c>
      <c r="GB11" s="25" t="s">
        <v>28</v>
      </c>
      <c r="GC11" s="25" t="s">
        <v>31</v>
      </c>
      <c r="GD11" s="25" t="s">
        <v>70</v>
      </c>
      <c r="GE11" s="25" t="s">
        <v>24</v>
      </c>
      <c r="GF11" s="25" t="str">
        <f>DN16</f>
        <v>Day count Fixed Leg</v>
      </c>
      <c r="GG11" s="25"/>
      <c r="GV11" s="25" t="s">
        <v>24</v>
      </c>
      <c r="GW11" s="25" t="s">
        <v>25</v>
      </c>
      <c r="GX11" s="25" t="s">
        <v>26</v>
      </c>
      <c r="GY11" s="25" t="s">
        <v>27</v>
      </c>
      <c r="GZ11" s="25" t="s">
        <v>28</v>
      </c>
      <c r="HA11" s="25" t="s">
        <v>31</v>
      </c>
      <c r="HB11" s="25" t="s">
        <v>1465</v>
      </c>
      <c r="HC11" s="25" t="s">
        <v>24</v>
      </c>
      <c r="HD11" s="25" t="str">
        <f>GF11</f>
        <v>Day count Fixed Leg</v>
      </c>
    </row>
    <row r="12" spans="1:238" ht="18" x14ac:dyDescent="0.35">
      <c r="C12" s="42" t="str">
        <f>_xll.BCurve(C9,"CurveDate="&amp;$B$3&amp;"","View=Extended","cols=9;rows=30")</f>
        <v>Term</v>
      </c>
      <c r="D12" s="42" t="s">
        <v>71</v>
      </c>
      <c r="E12" s="42" t="s">
        <v>72</v>
      </c>
      <c r="F12" s="42" t="s">
        <v>73</v>
      </c>
      <c r="G12" s="42" t="s">
        <v>74</v>
      </c>
      <c r="H12" s="42" t="s">
        <v>75</v>
      </c>
      <c r="I12" s="42" t="s">
        <v>76</v>
      </c>
      <c r="J12" s="42" t="s">
        <v>77</v>
      </c>
      <c r="K12" s="42" t="s">
        <v>78</v>
      </c>
      <c r="L12" s="42" t="s">
        <v>16</v>
      </c>
      <c r="N12" s="42" t="s">
        <v>79</v>
      </c>
      <c r="O12" s="42" t="s">
        <v>75</v>
      </c>
      <c r="P12" s="42" t="s">
        <v>85</v>
      </c>
      <c r="Q12" s="42" t="s">
        <v>85</v>
      </c>
      <c r="R12" t="s">
        <v>82</v>
      </c>
      <c r="S12" t="s">
        <v>83</v>
      </c>
      <c r="T12" s="43" t="s">
        <v>84</v>
      </c>
      <c r="V12" s="42" t="str">
        <f>_xll.BCurve(V9,"CurveDate="&amp;$B$3&amp;"","View=Extended","cols=9;rows=20")</f>
        <v>Term</v>
      </c>
      <c r="W12" s="42" t="s">
        <v>71</v>
      </c>
      <c r="X12" s="42" t="s">
        <v>72</v>
      </c>
      <c r="Y12" s="42" t="s">
        <v>73</v>
      </c>
      <c r="Z12" s="42" t="s">
        <v>74</v>
      </c>
      <c r="AA12" s="42" t="s">
        <v>75</v>
      </c>
      <c r="AB12" s="42" t="s">
        <v>76</v>
      </c>
      <c r="AC12" s="42" t="s">
        <v>77</v>
      </c>
      <c r="AD12" s="42" t="s">
        <v>78</v>
      </c>
      <c r="AE12" s="42" t="s">
        <v>16</v>
      </c>
      <c r="AG12" s="42" t="s">
        <v>79</v>
      </c>
      <c r="AH12" s="42" t="s">
        <v>75</v>
      </c>
      <c r="AI12" s="42" t="s">
        <v>85</v>
      </c>
      <c r="AJ12" s="42" t="s">
        <v>85</v>
      </c>
      <c r="AK12" t="s">
        <v>82</v>
      </c>
      <c r="AL12" t="s">
        <v>83</v>
      </c>
      <c r="AM12" s="43" t="s">
        <v>84</v>
      </c>
      <c r="AO12" s="42" t="str">
        <f>_xll.BCurve(AO9,"CurveDate="&amp;$B$3&amp;"","View=Extended","cols=9;rows=27")</f>
        <v>Term</v>
      </c>
      <c r="AP12" s="42" t="s">
        <v>71</v>
      </c>
      <c r="AQ12" s="42" t="s">
        <v>72</v>
      </c>
      <c r="AR12" s="42" t="s">
        <v>73</v>
      </c>
      <c r="AS12" s="42" t="s">
        <v>74</v>
      </c>
      <c r="AT12" s="42" t="s">
        <v>75</v>
      </c>
      <c r="AU12" s="42" t="s">
        <v>76</v>
      </c>
      <c r="AV12" s="42" t="s">
        <v>77</v>
      </c>
      <c r="AW12" s="42" t="s">
        <v>78</v>
      </c>
      <c r="AX12" s="42" t="s">
        <v>16</v>
      </c>
      <c r="AZ12" s="42" t="s">
        <v>79</v>
      </c>
      <c r="BA12" s="42" t="s">
        <v>75</v>
      </c>
      <c r="BB12" s="42" t="s">
        <v>85</v>
      </c>
      <c r="BC12" s="42" t="s">
        <v>85</v>
      </c>
      <c r="BD12" t="s">
        <v>82</v>
      </c>
      <c r="BE12" t="s">
        <v>83</v>
      </c>
      <c r="BF12" s="43" t="s">
        <v>84</v>
      </c>
      <c r="BH12" s="42" t="str">
        <f>_xll.BCurve(BH8,"CurveDate="&amp;$B$3&amp;"","View=Extended","cols=9;rows=23")</f>
        <v>Term</v>
      </c>
      <c r="BI12" s="42" t="s">
        <v>71</v>
      </c>
      <c r="BJ12" s="42" t="s">
        <v>72</v>
      </c>
      <c r="BK12" s="42" t="s">
        <v>73</v>
      </c>
      <c r="BL12" s="42" t="s">
        <v>74</v>
      </c>
      <c r="BM12" s="42" t="s">
        <v>75</v>
      </c>
      <c r="BN12" s="42" t="s">
        <v>76</v>
      </c>
      <c r="BO12" s="42" t="s">
        <v>77</v>
      </c>
      <c r="BP12" s="42" t="s">
        <v>78</v>
      </c>
      <c r="BQ12" s="42" t="s">
        <v>16</v>
      </c>
      <c r="BS12" s="42" t="s">
        <v>79</v>
      </c>
      <c r="BT12" s="42" t="s">
        <v>75</v>
      </c>
      <c r="BU12" s="42" t="s">
        <v>85</v>
      </c>
      <c r="BV12" s="42" t="s">
        <v>85</v>
      </c>
      <c r="BW12" t="s">
        <v>82</v>
      </c>
      <c r="BX12" t="s">
        <v>83</v>
      </c>
      <c r="BY12" s="43" t="s">
        <v>84</v>
      </c>
      <c r="CE12" s="43" t="s">
        <v>87</v>
      </c>
      <c r="CF12" s="43" t="s">
        <v>88</v>
      </c>
      <c r="CH12" s="43" t="s">
        <v>87</v>
      </c>
      <c r="CI12" s="43" t="s">
        <v>88</v>
      </c>
      <c r="CK12" s="43" t="s">
        <v>87</v>
      </c>
      <c r="CL12" s="43" t="s">
        <v>88</v>
      </c>
      <c r="CP12" s="43" t="s">
        <v>87</v>
      </c>
      <c r="CQ12" s="43" t="s">
        <v>88</v>
      </c>
      <c r="CR12" s="45"/>
      <c r="CS12" s="43" t="s">
        <v>87</v>
      </c>
      <c r="CT12" s="43" t="s">
        <v>88</v>
      </c>
      <c r="CV12" s="43" t="s">
        <v>87</v>
      </c>
      <c r="CW12" s="43" t="s">
        <v>88</v>
      </c>
      <c r="CX12" s="45"/>
      <c r="CY12" s="43" t="s">
        <v>87</v>
      </c>
      <c r="CZ12" s="43" t="s">
        <v>88</v>
      </c>
      <c r="DB12" s="43" t="s">
        <v>87</v>
      </c>
      <c r="DC12" s="43" t="s">
        <v>88</v>
      </c>
      <c r="DE12" s="155" t="s">
        <v>57</v>
      </c>
      <c r="DF12" s="155"/>
      <c r="DG12" s="155"/>
      <c r="DH12" s="155"/>
      <c r="DI12" s="155"/>
      <c r="DJ12" s="155"/>
      <c r="DK12" s="155"/>
      <c r="DL12" s="155"/>
      <c r="DM12" s="155"/>
      <c r="DN12" s="6"/>
      <c r="DO12" s="36"/>
      <c r="DQ12" s="43" t="s">
        <v>87</v>
      </c>
      <c r="DR12" s="43" t="s">
        <v>88</v>
      </c>
      <c r="DT12" s="43" t="s">
        <v>87</v>
      </c>
      <c r="DU12" s="43" t="s">
        <v>88</v>
      </c>
      <c r="DW12" s="43" t="s">
        <v>87</v>
      </c>
      <c r="DX12" s="43" t="s">
        <v>88</v>
      </c>
      <c r="DY12" s="45"/>
      <c r="DZ12" s="43" t="s">
        <v>87</v>
      </c>
      <c r="EA12" s="43" t="s">
        <v>88</v>
      </c>
      <c r="ED12" s="38" t="s">
        <v>38</v>
      </c>
      <c r="EE12" s="31" t="s">
        <v>39</v>
      </c>
      <c r="EF12" s="37" t="s">
        <v>40</v>
      </c>
      <c r="EG12" s="31" t="s">
        <v>41</v>
      </c>
      <c r="EH12" s="31"/>
      <c r="EI12" s="33" t="s">
        <v>59</v>
      </c>
      <c r="EJ12" s="30">
        <f>USD!AA13</f>
        <v>42829</v>
      </c>
      <c r="EK12" s="31" t="s">
        <v>42</v>
      </c>
      <c r="EL12" s="31" t="s">
        <v>60</v>
      </c>
      <c r="EO12" s="43" t="s">
        <v>87</v>
      </c>
      <c r="EP12" s="43" t="s">
        <v>88</v>
      </c>
      <c r="EQ12" t="s">
        <v>3082</v>
      </c>
      <c r="ER12" s="43" t="s">
        <v>87</v>
      </c>
      <c r="ES12" s="43" t="s">
        <v>88</v>
      </c>
      <c r="EU12" s="43" t="s">
        <v>87</v>
      </c>
      <c r="EV12" s="43" t="s">
        <v>88</v>
      </c>
      <c r="EX12" s="43" t="s">
        <v>87</v>
      </c>
      <c r="EY12" s="43" t="s">
        <v>88</v>
      </c>
      <c r="FB12" s="38" t="s">
        <v>38</v>
      </c>
      <c r="FC12" s="31" t="s">
        <v>39</v>
      </c>
      <c r="FD12" s="37" t="s">
        <v>40</v>
      </c>
      <c r="FE12" s="31" t="s">
        <v>41</v>
      </c>
      <c r="FF12" s="31"/>
      <c r="FG12" s="33" t="s">
        <v>59</v>
      </c>
      <c r="FH12" s="30">
        <f>EUR!AU13</f>
        <v>42828</v>
      </c>
      <c r="FI12" s="31" t="s">
        <v>42</v>
      </c>
      <c r="FJ12" s="31" t="s">
        <v>60</v>
      </c>
      <c r="FL12" s="43" t="s">
        <v>87</v>
      </c>
      <c r="FM12" s="43" t="s">
        <v>88</v>
      </c>
      <c r="FO12" s="43" t="s">
        <v>87</v>
      </c>
      <c r="FP12" s="43" t="s">
        <v>88</v>
      </c>
      <c r="FR12" s="43" t="s">
        <v>87</v>
      </c>
      <c r="FS12" s="43" t="s">
        <v>88</v>
      </c>
      <c r="FU12" s="43" t="s">
        <v>87</v>
      </c>
      <c r="FV12" s="43" t="s">
        <v>88</v>
      </c>
      <c r="FX12" s="38" t="s">
        <v>38</v>
      </c>
      <c r="FY12" s="31" t="s">
        <v>39</v>
      </c>
      <c r="FZ12" s="37" t="s">
        <v>40</v>
      </c>
      <c r="GA12" s="31" t="s">
        <v>41</v>
      </c>
      <c r="GB12" s="31"/>
      <c r="GC12" s="33" t="s">
        <v>59</v>
      </c>
      <c r="GD12" s="30">
        <f>USD!AA13</f>
        <v>42829</v>
      </c>
      <c r="GE12" s="31" t="s">
        <v>42</v>
      </c>
      <c r="GF12" s="31" t="str">
        <f>DN17</f>
        <v>30/360</v>
      </c>
      <c r="GG12" s="31"/>
      <c r="GI12" s="43" t="s">
        <v>87</v>
      </c>
      <c r="GJ12" s="43" t="s">
        <v>88</v>
      </c>
      <c r="GL12" s="43" t="s">
        <v>87</v>
      </c>
      <c r="GM12" s="43" t="s">
        <v>88</v>
      </c>
      <c r="GO12" s="43" t="s">
        <v>87</v>
      </c>
      <c r="GP12" s="43" t="s">
        <v>88</v>
      </c>
      <c r="GQ12" s="45"/>
      <c r="GR12" s="43" t="s">
        <v>87</v>
      </c>
      <c r="GS12" s="43" t="s">
        <v>88</v>
      </c>
      <c r="GV12" s="38" t="s">
        <v>38</v>
      </c>
      <c r="GW12" s="31" t="s">
        <v>39</v>
      </c>
      <c r="GX12" s="37" t="s">
        <v>40</v>
      </c>
      <c r="GY12" s="31" t="s">
        <v>41</v>
      </c>
      <c r="GZ12" s="31"/>
      <c r="HA12" s="33" t="s">
        <v>59</v>
      </c>
      <c r="HB12" s="30">
        <f>EUR!AU13</f>
        <v>42828</v>
      </c>
      <c r="HC12" s="31" t="s">
        <v>42</v>
      </c>
      <c r="HD12" s="25" t="str">
        <f>GF12</f>
        <v>30/360</v>
      </c>
    </row>
    <row r="13" spans="1:238" x14ac:dyDescent="0.25">
      <c r="C13" s="46" t="s">
        <v>94</v>
      </c>
      <c r="D13" s="46" t="s">
        <v>95</v>
      </c>
      <c r="E13" s="46" t="s">
        <v>3083</v>
      </c>
      <c r="F13" s="46" t="s">
        <v>302</v>
      </c>
      <c r="G13" s="47">
        <v>42739</v>
      </c>
      <c r="H13" s="47">
        <v>42740</v>
      </c>
      <c r="I13" s="48">
        <v>-0.53200000000000003</v>
      </c>
      <c r="J13" s="48">
        <v>-0.53200000000000003</v>
      </c>
      <c r="K13" s="46" t="s">
        <v>98</v>
      </c>
      <c r="L13" s="49">
        <f t="shared" ref="L13:L41" si="0">AVERAGE(I13:J13)/100</f>
        <v>-5.3200000000000001E-3</v>
      </c>
      <c r="N13" s="50" t="s">
        <v>99</v>
      </c>
      <c r="O13" s="51">
        <f>IFERROR(IF(RIGHT(N13, 1) = "D", WORKDAY($B$3, INT(LEFT(N13, LEN(N13)-1))),
                     IF(RIGHT(N13, 1) = "W",Business_Day($B$3 + 7 * INT(LEFT(N13, LEN(N13)-1)), "modified_following"),
                     IF(RIGHT(N13, 1) = "M",Business_Day(EDATE($B$3,  INT(LEFT(N13, LEN(N13)-1))), "modified_following"),
                     IF(RIGHT(N13, 1) = "Y",Business_Day(EDATE($B$3,  12 * INT(LEFT(N13, LEN(N13)-1))), "modified_following"),IF(RIGHT(N13, 1) = "Q",Business_Day(EDATE($B$3,  3*INT(LEFT(N13, LEN(N13)-1))), "modified_following"),
                    Business_Day(EDATE($B$3,  12 * INT(LEFT(N13, FIND("Y", N13)-1)) + INT(RIGHT(N13, LEN(N13) - FIND("Y", N13)))), "modified_following") ))))), "")</f>
        <v>42737</v>
      </c>
      <c r="P13" s="50" t="s">
        <v>3084</v>
      </c>
      <c r="Q13" s="50" t="s">
        <v>3085</v>
      </c>
      <c r="R13" s="46">
        <f>_xll.BDH(P13,$B$4,$B$3,$B$3)</f>
        <v>-0.53200000000000003</v>
      </c>
      <c r="S13" s="46">
        <f>_xll.BDH(Q13,$B$4,$B$3,$B$3)</f>
        <v>1.0000150000000001</v>
      </c>
      <c r="T13" s="52">
        <f>DF_ZC2(Date!$E$3,O13,S13,"Taux actuariels","actual/actual")</f>
        <v>-1.8266462270178918E-3</v>
      </c>
      <c r="V13" s="46" t="s">
        <v>3086</v>
      </c>
      <c r="W13" s="46" t="s">
        <v>95</v>
      </c>
      <c r="X13" s="46" t="s">
        <v>3087</v>
      </c>
      <c r="Y13" s="46" t="s">
        <v>3088</v>
      </c>
      <c r="Z13" s="47">
        <v>42734</v>
      </c>
      <c r="AA13" s="47">
        <v>42738</v>
      </c>
      <c r="AB13" s="48">
        <v>-1.5</v>
      </c>
      <c r="AC13" s="48">
        <v>-1.25</v>
      </c>
      <c r="AD13" s="46" t="s">
        <v>98</v>
      </c>
      <c r="AE13" s="49">
        <f t="shared" ref="AE13:AE35" si="1">AVERAGE(AB13:AC13)/100</f>
        <v>-1.375E-2</v>
      </c>
      <c r="AG13" s="50" t="s">
        <v>99</v>
      </c>
      <c r="AH13" s="51">
        <f>IFERROR(IF(RIGHT(AG13, 1) = "D", WORKDAY($B$3, INT(LEFT(AG13, LEN(AG13)-1))),
                     IF(RIGHT(AG13, 1) = "W",Business_Day($B$3 + 7 * INT(LEFT(AG13, LEN(AG13)-1)), "modified_following"),
                     IF(RIGHT(AG13, 1) = "M",Business_Day(EDATE($B$3,  INT(LEFT(AG13, LEN(AG13)-1))), "modified_following"),
                     IF(RIGHT(AG13, 1) = "Y",Business_Day(EDATE($B$3,  12 * INT(LEFT(AG13, LEN(AG13)-1))), "modified_following"),IF(RIGHT(AG13, 1) = "Q",Business_Day(EDATE($B$3,  3*INT(LEFT(AG13, LEN(AG13)-1))), "modified_following"),
                    Business_Day(EDATE($B$3,  12 * INT(LEFT(AG13, FIND("Y", AG13)-1)) + INT(RIGHT(AG13, LEN(AG13) - FIND("Y", AG13)))), "modified_following") ))))), "")</f>
        <v>42737</v>
      </c>
      <c r="AI13" s="50" t="s">
        <v>3089</v>
      </c>
      <c r="AJ13" s="50" t="s">
        <v>3090</v>
      </c>
      <c r="AK13" s="46">
        <f>_xll.BDH(AI13,$B$4,$B$3,$B$3)</f>
        <v>-0.81</v>
      </c>
      <c r="AL13" s="46">
        <f>_xll.BDH(AJ13,$B$4,$B$3,$B$3)</f>
        <v>1.0000230000000001</v>
      </c>
      <c r="AM13" s="52">
        <f>DF_ZC2(Date!$E$3,AH13,AL13,"Taux actuariels","actual/actual")</f>
        <v>-2.799481664516934E-3</v>
      </c>
      <c r="AO13" s="46" t="s">
        <v>3086</v>
      </c>
      <c r="AP13" s="46" t="s">
        <v>95</v>
      </c>
      <c r="AQ13" s="46" t="s">
        <v>3087</v>
      </c>
      <c r="AR13" s="46" t="s">
        <v>3088</v>
      </c>
      <c r="AS13" s="47">
        <v>42734</v>
      </c>
      <c r="AT13" s="47">
        <v>42738</v>
      </c>
      <c r="AU13" s="48">
        <v>-1.5</v>
      </c>
      <c r="AV13" s="48">
        <v>-1.25</v>
      </c>
      <c r="AW13" s="46" t="s">
        <v>98</v>
      </c>
      <c r="AX13" s="49">
        <f t="shared" ref="AX13:AX42" si="2">AVERAGE(AU13:AV13)/100</f>
        <v>-1.375E-2</v>
      </c>
      <c r="AZ13" s="50" t="s">
        <v>99</v>
      </c>
      <c r="BA13" s="51">
        <f>IFERROR(IF(RIGHT(AZ13, 1) = "D", WORKDAY($B$3, INT(LEFT(AZ13, LEN(AZ13)-1))),
                     IF(RIGHT(AZ13, 1) = "W",Business_Day($B$3 + 7 * INT(LEFT(AZ13, LEN(AZ13)-1)), "modified_following"),
                     IF(RIGHT(AZ13, 1) = "M",Business_Day(EDATE($B$3,  INT(LEFT(AZ13, LEN(AZ13)-1))), "modified_following"),
                     IF(RIGHT(AZ13, 1) = "Y",Business_Day(EDATE($B$3,  12 * INT(LEFT(AZ13, LEN(AZ13)-1))), "modified_following"),IF(RIGHT(AZ13, 1) = "Q",Business_Day(EDATE($B$3,  3*INT(LEFT(AZ13, LEN(AZ13)-1))), "modified_following"),
                    Business_Day(EDATE($B$3,  12 * INT(LEFT(AZ13, FIND("Y", AZ13)-1)) + INT(RIGHT(AZ13, LEN(AZ13) - FIND("Y", AZ13)))), "modified_following") ))))), "")</f>
        <v>42737</v>
      </c>
      <c r="BB13" s="50" t="s">
        <v>3091</v>
      </c>
      <c r="BC13" s="50" t="s">
        <v>3092</v>
      </c>
      <c r="BD13" s="46">
        <f>_xll.BDH(BB13,$B$4,$B$3,$B$3)</f>
        <v>-0.81</v>
      </c>
      <c r="BE13" s="46">
        <f>_xll.BDH(BC13,$B$4,$B$3,$B$3)</f>
        <v>1.0000230000000001</v>
      </c>
      <c r="BF13" s="52">
        <f>DF_ZC2(Date!$E$3,BA13,BE13,"Taux actuariels","actual/actual")</f>
        <v>-2.799481664516934E-3</v>
      </c>
      <c r="BH13" s="46" t="s">
        <v>112</v>
      </c>
      <c r="BI13" s="46" t="s">
        <v>95</v>
      </c>
      <c r="BJ13" s="46" t="s">
        <v>3093</v>
      </c>
      <c r="BK13" s="46" t="s">
        <v>3094</v>
      </c>
      <c r="BL13" s="47">
        <v>42739</v>
      </c>
      <c r="BM13" s="47">
        <v>42920</v>
      </c>
      <c r="BN13" s="48">
        <v>-0.66259999999999997</v>
      </c>
      <c r="BO13" s="48">
        <v>-0.66259999999999997</v>
      </c>
      <c r="BP13" s="46" t="s">
        <v>98</v>
      </c>
      <c r="BQ13" s="49">
        <f t="shared" ref="BQ13:BQ36" si="3">AVERAGE(BN13:BO13)/100</f>
        <v>-6.6259999999999999E-3</v>
      </c>
      <c r="BS13" s="50" t="s">
        <v>99</v>
      </c>
      <c r="BT13" s="51">
        <f>IFERROR(IF(RIGHT(BS13, 1) = "D", WORKDAY($B$3, INT(LEFT(BS13, LEN(BS13)-1))),
                     IF(RIGHT(BS13, 1) = "W",Business_Day($B$3 + 7 * INT(LEFT(BS13, LEN(BS13)-1)), "modified_following"),
                     IF(RIGHT(BS13, 1) = "M",Business_Day(EDATE($B$3,  INT(LEFT(BS13, LEN(BS13)-1))), "modified_following"),
                     IF(RIGHT(BS13, 1) = "Y",Business_Day(EDATE($B$3,  12 * INT(LEFT(BS13, LEN(BS13)-1))), "modified_following"),IF(RIGHT(BS13, 1) = "Q",Business_Day(EDATE($B$3,  3*INT(LEFT(BS13, LEN(BS13)-1))), "modified_following"),
                    Business_Day(EDATE($B$3,  12 * INT(LEFT(BS13, FIND("Y", BS13)-1)) + INT(RIGHT(BS13, LEN(BS13) - FIND("Y", BS13)))), "modified_following") ))))), "")</f>
        <v>42737</v>
      </c>
      <c r="BU13" s="50" t="s">
        <v>3095</v>
      </c>
      <c r="BV13" s="50" t="s">
        <v>3096</v>
      </c>
      <c r="BW13" s="46">
        <f>_xll.BDH(BU13,$B$4,$B$3,$B$3)</f>
        <v>-1.25</v>
      </c>
      <c r="BX13" s="46">
        <f>_xll.BDH(BV13,$B$4,$B$3,$B$3)</f>
        <v>1.000035</v>
      </c>
      <c r="BY13" s="52">
        <f>DF_ZC2(Date!$E$3,BT13,BX13,"Taux actuariels","actual/actual")</f>
        <v>-4.2569427820672301E-3</v>
      </c>
      <c r="CE13" s="51">
        <f t="array" ref="CE13:CF63">TRANSPOSE(DCStrip3M2(DE8,DG8,DH8,DF8,DN8,DI8,DK8,DL8,O13:O104,T13:T104,AT17:AT42,AX17:AX42,AP17:AP42,DM8,1))</f>
        <v>42829</v>
      </c>
      <c r="CF13" s="53">
        <v>-7.2724517398028432E-3</v>
      </c>
      <c r="CH13" s="51">
        <f t="array" ref="CH13:CI63">TRANSPOSE(DCStrip6M2(DE11,DG11,DH11,DF11,DN11,DI11,DK11,DL11,O13:O104,T13:T104,BM13:BM36,BQ13:BQ36,BI13:BI36,DM11,1))</f>
        <v>42916</v>
      </c>
      <c r="CI13" s="53">
        <v>-6.6151457196174102E-3</v>
      </c>
      <c r="CK13" s="51">
        <f t="array" ref="CK13:CL63">TRANSPOSE(DCStrip1M(DE21,DG21,DH21,DF21,DN21,DI21,DK21,DL21,O13:O104,T13:T104,AA15:AA34,AE15:AE34,W15:W34,DM21,1))</f>
        <v>42772</v>
      </c>
      <c r="CL13" s="53">
        <v>-7.9615091939665428E-3</v>
      </c>
      <c r="CP13" s="51">
        <f t="array" ref="CP13:CQ63">TRANSPOSE(DCStrip3M2(DE17,DG17,DH17,DF17,DN17,DI17,DK17,DL17,BT13:BT84,BY13:BY84,AT17:AT42,AX17:AX42,AP17:AP42,DM17,1))</f>
        <v>42829</v>
      </c>
      <c r="CQ13" s="53">
        <v>-7.2724517398028432E-3</v>
      </c>
      <c r="CS13" s="51">
        <f t="array" ref="CS13:CT63">TRANSPOSE(DCStrip6M2(DE11,DG11,DH11,DF11,DN11,DI11,DK11,DL11,BT13:BT84,BY13:BY84,BM13:BM36,BQ13:BQ36,BI13:BI36,DM11,1))</f>
        <v>42916</v>
      </c>
      <c r="CT13" s="53">
        <v>-6.6151457196174102E-3</v>
      </c>
      <c r="CV13" s="51">
        <f t="array" ref="CV13:CW63">TRANSPOSE(DCStrip1M(DE21,DG21,DH21,DF21,DN21,DI21,DK21,DL21,BT13:BT84,BY13:BY84,AA13:AA34,AE13:AE34,W13:W34,DM21,1))</f>
        <v>42738</v>
      </c>
      <c r="CW13" s="53">
        <v>-1.3656936641726736E-2</v>
      </c>
      <c r="CY13" s="51">
        <f t="array" ref="CY13:CZ63">TRANSPOSE(DCStrip3M2(DE8,DG8,DH8,DF8,DN8,DI8,DK8,DL8,BA13:BA104,BF13:BF104,AT17:AT42,AX17:AX42,AP17:AP42,DM8,1))</f>
        <v>42829</v>
      </c>
      <c r="CZ13" s="53">
        <v>-7.2724517398028432E-3</v>
      </c>
      <c r="DB13" s="51">
        <f t="array" ref="DB13:DC63">TRANSPOSE(DCStrip6M2(DE14,DG14,DH14,DF14,DN14,DI14,DK14,DL14,BA13:BA104,BF13:BF104,BM13:BM36,BQ13:BQ36,BI13:BI36,DM14,1))</f>
        <v>42916</v>
      </c>
      <c r="DC13" s="53">
        <v>-6.6151457196174102E-3</v>
      </c>
      <c r="DE13" s="25" t="s">
        <v>0</v>
      </c>
      <c r="DF13" s="25" t="s">
        <v>24</v>
      </c>
      <c r="DG13" s="25" t="s">
        <v>25</v>
      </c>
      <c r="DH13" s="25" t="s">
        <v>26</v>
      </c>
      <c r="DI13" s="25" t="s">
        <v>27</v>
      </c>
      <c r="DJ13" s="25" t="s">
        <v>28</v>
      </c>
      <c r="DK13" s="25" t="s">
        <v>29</v>
      </c>
      <c r="DL13" s="25" t="s">
        <v>30</v>
      </c>
      <c r="DM13" s="25" t="s">
        <v>31</v>
      </c>
      <c r="DN13" s="25" t="s">
        <v>37</v>
      </c>
      <c r="DO13" s="25"/>
      <c r="DQ13" s="51">
        <f t="array" ref="DQ13:DR67">TRANSPOSE(CCYDualCurve21(ED8,EF8,EE12,EG8,EE8,ED12,EH8,EG12,EJ8,EF12,EK8,EK12,EL12,USD!O13:O104,USD!T13:T104,USD!AO13:AO44,USD!AP13:AP44,interpol_lin_excel(USD!AO13:AO44,USD!AP13:AP44,CHF!EJ12),'Swap Rates'!Z10:Z29,'Swap Rates'!AB10:AB29,'Swaps points'!R8,'Swaps points'!Q9:Q36,'Swaps points'!S9:S36,basis!Q10:Q26,basis!T10:T26,1,CHF!EI12,CHF!EG15,CHF!EG16,CHF!EG18))</f>
        <v>42737</v>
      </c>
      <c r="DR13" s="52">
        <v>-3.3325661125349626E-3</v>
      </c>
      <c r="DS13">
        <f>interpol_lin_excel($O$13:$O$104,$T$13:$T$104,DQ13)</f>
        <v>-1.8266462270178918E-3</v>
      </c>
      <c r="DT13" s="51">
        <f t="array" ref="DT13:DU66">TRANSPOSE(DCStrip3M2(DE8,DG8,DH8,DF8,DN8,DI8,DK8,DL8,DQ13:DQ44,DR13:DR44,AT17:AT42,AX17:AX42,AP17:AP42,DM8,1))</f>
        <v>42829</v>
      </c>
      <c r="DU13" s="52">
        <v>-7.2724517398028432E-3</v>
      </c>
      <c r="DW13" s="51">
        <f t="array" ref="DW13:DX66">TRANSPOSE(DCStrip6M2(DE11,DG11,DH11,DF11,DN11,DI11,DK11,DL11,DQ13:DQ44,DR13:DR44,BM13:BM36,BQ13:BQ36,BI13:BI36,DM11,1))</f>
        <v>42916</v>
      </c>
      <c r="DX13" s="52">
        <v>-6.6151457196174102E-3</v>
      </c>
      <c r="DZ13" s="51">
        <f t="array" ref="DZ13:EA66">TRANSPOSE(DCStrip1M(DE21,DG21,DH21,DF21,DN21,DI21,DK21,DL21,DQ13:DQ44,DR13:DR44,AA15:AA34,AE15:AE34,W15:W34,DM21,1))</f>
        <v>42772</v>
      </c>
      <c r="EA13" s="52">
        <v>-7.9615091939665428E-3</v>
      </c>
      <c r="EO13" s="51">
        <f t="array" ref="EO13:EP68">TRANSPOSE(CCYDualCurve21(FB8,FD8,FC12,FE8,FC8,FB12,FF8,FE12,FH8,FD12,FI8,FI12,FJ12,EUR!O13:O104,EUR!T13:T104,EUR!CZ13:CZ42,EUR!DA13:DA42,interpol_lin_excel(EUR!CZ13:CZ42,EUR!DA13:DA42,CHF!FH12),'Swap Rates'!Z10:Z29,'Swap Rates'!AB10:AB29,'Swaps points'!AJ8,'Swaps points'!AI9:AI35,'Swaps points'!AK9:AK35,basis!W10:W26,basis!Y10:Y26,1,CHF!FG12,CHF!FE15,CHF!FE16,CHF!FE18))</f>
        <v>42737</v>
      </c>
      <c r="EP13" s="52">
        <v>9.8405109773747057E-4</v>
      </c>
      <c r="EQ13">
        <f>interpol_lin_excel($O$13:$O$104,$T$13:$T$104,EO13)</f>
        <v>-1.8266462270178918E-3</v>
      </c>
      <c r="ER13" s="51">
        <f t="array" ref="ER13:ES68">TRANSPOSE(DCStrip3M2(DE8,DG8,DH8,DF8,DN8,DI8,DK8,DL8,EO13:EO44,EP13:EP44,AT17:AT42,AX17:AX42,AP17:AP42,DM8,1))</f>
        <v>42829</v>
      </c>
      <c r="ES13" s="52">
        <v>-7.2724517398028432E-3</v>
      </c>
      <c r="EU13" s="51">
        <f t="array" ref="EU13:EV68">TRANSPOSE(DCStrip6M2(DE11,DG11,DH11,DF11,DN11,DI11,DK11,DL11,EO13:EO44,EP13:EP44,BM13:BM36,BQ13:BQ36,BI13:BI36,DM11,1))</f>
        <v>42916</v>
      </c>
      <c r="EV13" s="52">
        <v>-6.6151457196174102E-3</v>
      </c>
      <c r="EX13" s="51">
        <f t="array" ref="EX13:EY68">TRANSPOSE(DCStrip1M(DE21,DG21,DH21,DF21,DN21,DI21,DK21,DL21,EO13:EO44,EP13:EP44,AA15:AA34,AE15:AE34,W15:W34,DM21,1))</f>
        <v>42772</v>
      </c>
      <c r="EY13" s="52">
        <v>-7.9615091939665428E-3</v>
      </c>
      <c r="FL13" s="51">
        <f t="array" ref="FL13:FM60">TRANSPOSE(CCYDualCurve21(FX8,FZ8,FY12,GA8,FY8,FX12,GB8,GA12,GD8,FZ12,GE8,GE12,GF12,USD!AH13:AH104,USD!AM13:AM104,USD!CC13:CC44,USD!CD13:CD44,interpol_lin_excel(USD!CC13:CC44,USD!CD13:CD44,CHF!GD12),'Swap Rates'!Z10:Z29,'Swap Rates'!AB10:AB29,'Swaps points'!R8,'Swaps points'!Q9:Q36,'Swaps points'!S9:S36,basis!Q10:Q26,basis!T10:T26,1,CHF!GC12,CHF!GA15,CHF!GA16,CHF!GA18))</f>
        <v>42737</v>
      </c>
      <c r="FM13" s="52">
        <v>-3.2110739768056451E-3</v>
      </c>
      <c r="FN13">
        <f>interpol_lin_excel(BT13:BT84,BY13:BY84,FL13)</f>
        <v>-4.2569427820672301E-3</v>
      </c>
      <c r="FO13" s="51">
        <f t="array" ref="FO13:FP60">TRANSPOSE(DCStrip3M2(DE17,DG17,DH17,DF17,DN17,DI17,DK17,DL17,FL13:FL44,FM13:FM44,AT17:AT42,AX17:AX42,AP17:AP42,DM17,1))</f>
        <v>42829</v>
      </c>
      <c r="FP13" s="52">
        <v>-7.2724517398028432E-3</v>
      </c>
      <c r="FR13" s="51">
        <f t="array" ref="FR13:FS60">TRANSPOSE(DCStrip6M2(DE11,DG11,DH11,DF11,DN11,DI11,DK11,DL11,FL13:FL44,FM13:FM44,BM13:BM36,BQ13:BQ36,BI13:BI36,DM11,1))</f>
        <v>42916</v>
      </c>
      <c r="FS13" s="52">
        <v>-6.6151457196174102E-3</v>
      </c>
      <c r="FU13" s="51">
        <f t="array" ref="FU13:FV61">TRANSPOSE(DCStrip1M(DE24,DG24,DH24,DF24,DN24,DI24,DK24,DL24,FL13:FL44,FM13:FM44,AA15:AA34,AE15:AE34,W15:W34,DM24,1))</f>
        <v>42772</v>
      </c>
      <c r="FV13" s="52">
        <v>-7.9615091939665428E-3</v>
      </c>
      <c r="GI13" s="51">
        <f t="array" ref="GI13:GJ55">TRANSPOSE(CCYDualCurve21(GV8,GX8,GW12,GY8,GW8,GV12,GZ8,GY12,HB8,GX12,HC8,HC12,HD12,EUR!BU13:BU104,EUR!BZ13:BZ104,EUR!DN13:DN40,EUR!DO13:DO40,interpol_lin_excel(EUR!DN13:DN40,EUR!DO13:DO40,CHF!HB12),'Swap Rates'!Z10:Z29,'Swap Rates'!AB10:AB29,'Swaps points'!AJ8,'Swaps points'!AI9:AI35,'Swaps points'!AK9:AK35,basis!W10:W26,basis!Y10:Y26,1,CHF!HA12,CHF!GY14,CHF!GY15,CHF!GY17))</f>
        <v>42737</v>
      </c>
      <c r="GJ13" s="52">
        <v>9.8405109773747057E-4</v>
      </c>
      <c r="GK13">
        <f>interpol_lin_excel($BT$13:$BT$84,$BY$13:$BY$84,GI13)</f>
        <v>-4.2569427820672301E-3</v>
      </c>
      <c r="GL13" s="51">
        <f t="array" ref="GL13:GM49">TRANSPOSE(DCStrip3M2(DE17,DG17,DH17,DF17,DN17,DI17,DK17,DL17,GI13:GI44,GJ13:GJ44,AT17:AT42,AX17:AX42,AP17:AP42,DM17,1))</f>
        <v>42829</v>
      </c>
      <c r="GM13" s="92">
        <v>-7.2724517398028432E-3</v>
      </c>
      <c r="GO13" s="51">
        <f t="array" ref="GO13:GP48">TRANSPOSE(DCStrip6M2(DE11,DG11,DH11,DF11,DN11,DI11,DK11,DL11,GI13:GI44,GJ13:GJ44,BM13:BM36,BQ13:BQ36,BI13:BI36,DM11,1))</f>
        <v>42916</v>
      </c>
      <c r="GP13" s="52">
        <v>-6.6151457196174102E-3</v>
      </c>
      <c r="GR13" s="51">
        <f t="array" ref="GR13:GS57">TRANSPOSE(DCStrip1M(DE24,DG24,DH24,DF24,DN24,DI24,DK24,DL24,GI13:GI44,GJ13:GJ44,AA15:AA34,AE15:AE34,W15:W34,DM24,1))</f>
        <v>42772</v>
      </c>
      <c r="GS13" s="52">
        <v>-7.9615091939665428E-3</v>
      </c>
      <c r="HH13" s="154"/>
      <c r="HI13" s="154"/>
      <c r="HJ13" s="154"/>
      <c r="HK13" s="154"/>
      <c r="HL13" s="154"/>
      <c r="HM13" s="154"/>
    </row>
    <row r="14" spans="1:238" x14ac:dyDescent="0.25">
      <c r="C14" s="46" t="s">
        <v>102</v>
      </c>
      <c r="D14" s="46" t="s">
        <v>95</v>
      </c>
      <c r="E14" s="46" t="s">
        <v>3097</v>
      </c>
      <c r="F14" s="47" t="s">
        <v>3098</v>
      </c>
      <c r="G14" s="47">
        <v>42739</v>
      </c>
      <c r="H14" s="47">
        <v>42772</v>
      </c>
      <c r="I14" s="48">
        <v>-0.56999999999999995</v>
      </c>
      <c r="J14" s="48">
        <v>-0.53</v>
      </c>
      <c r="K14" s="46" t="s">
        <v>98</v>
      </c>
      <c r="L14" s="49">
        <f t="shared" si="0"/>
        <v>-5.5000000000000005E-3</v>
      </c>
      <c r="N14" s="50" t="s">
        <v>125</v>
      </c>
      <c r="O14" s="51">
        <f>IFERROR(IF(RIGHT(N14, 1) = "D", WORKDAY($B$3, INT(LEFT(N14, LEN(N14)-1))),
                     IF(RIGHT(N14, 1) = "W",Business_Day($B$3 + 7 * INT(LEFT(N14, LEN(N14)-1)), "modified_following"),
                     IF(RIGHT(N14, 1) = "M",Business_Day(EDATE($B$3,  INT(LEFT(N14, LEN(N14)-1))), "modified_following"),
                     IF(RIGHT(N14, 1) = "Y",Business_Day(EDATE($B$3,  12 * INT(LEFT(N14, LEN(N14)-1))), "modified_following"),IF(RIGHT(N14, 1) = "Q",Business_Day(EDATE($B$3,  3*INT(LEFT(N14, LEN(N14)-1))), "modified_following"),
                    Business_Day(EDATE($B$3,  12 * INT(LEFT(N14, FIND("Y", N14)-1)) + INT(RIGHT(N14, LEN(N14) - FIND("Y", N14)))), "modified_following") ))))), "")</f>
        <v>42738</v>
      </c>
      <c r="P14" s="50" t="s">
        <v>3099</v>
      </c>
      <c r="Q14" s="50" t="s">
        <v>3100</v>
      </c>
      <c r="R14" s="46">
        <f>_xll.BDH(P14,$B$4,$B$3,$B$3)</f>
        <v>-0.53161000000000003</v>
      </c>
      <c r="S14" s="46">
        <f>_xll.BDH(Q14,$B$4,$B$3,$B$3)</f>
        <v>1.00003</v>
      </c>
      <c r="T14" s="52">
        <f>DF_ZC2(Date!$E$3,O14,S14,"Taux actuariels","actual/actual")</f>
        <v>-2.7374500838224236E-3</v>
      </c>
      <c r="V14" s="46" t="s">
        <v>120</v>
      </c>
      <c r="W14" s="46" t="s">
        <v>95</v>
      </c>
      <c r="X14" s="46" t="s">
        <v>3101</v>
      </c>
      <c r="Y14" s="47" t="s">
        <v>3102</v>
      </c>
      <c r="Z14" s="47">
        <v>42739</v>
      </c>
      <c r="AA14" s="47">
        <v>42746</v>
      </c>
      <c r="AB14" s="48">
        <v>-0.81</v>
      </c>
      <c r="AC14" s="48">
        <v>-0.81</v>
      </c>
      <c r="AD14" s="46" t="s">
        <v>98</v>
      </c>
      <c r="AE14" s="49">
        <f t="shared" si="1"/>
        <v>-8.1000000000000013E-3</v>
      </c>
      <c r="AG14" s="50" t="s">
        <v>125</v>
      </c>
      <c r="AH14" s="51">
        <f>IFERROR(IF(RIGHT(AG14, 1) = "D", WORKDAY($B$3, INT(LEFT(AG14, LEN(AG14)-1))),
                     IF(RIGHT(AG14, 1) = "W",Business_Day($B$3 + 7 * INT(LEFT(AG14, LEN(AG14)-1)), "modified_following"),
                     IF(RIGHT(AG14, 1) = "M",Business_Day(EDATE($B$3,  INT(LEFT(AG14, LEN(AG14)-1))), "modified_following"),
                     IF(RIGHT(AG14, 1) = "Y",Business_Day(EDATE($B$3,  12 * INT(LEFT(AG14, LEN(AG14)-1))), "modified_following"),IF(RIGHT(AG14, 1) = "Q",Business_Day(EDATE($B$3,  3*INT(LEFT(AG14, LEN(AG14)-1))), "modified_following"),
                    Business_Day(EDATE($B$3,  12 * INT(LEFT(AG14, FIND("Y", AG14)-1)) + INT(RIGHT(AG14, LEN(AG14) - FIND("Y", AG14)))), "modified_following") ))))), "")</f>
        <v>42738</v>
      </c>
      <c r="AI14" s="50" t="s">
        <v>3103</v>
      </c>
      <c r="AJ14" s="50" t="s">
        <v>3104</v>
      </c>
      <c r="AK14" s="46">
        <f>_xll.BDH(AI14,$B$4,$B$3,$B$3)</f>
        <v>-0.81</v>
      </c>
      <c r="AL14" s="46">
        <f>_xll.BDH(AJ14,$B$4,$B$3,$B$3)</f>
        <v>1.0000450000000001</v>
      </c>
      <c r="AM14" s="52">
        <f>DF_ZC2(Date!$E$3,AH14,AL14,"Taux actuariels","actual/actual")</f>
        <v>-4.1033330190488604E-3</v>
      </c>
      <c r="AO14" s="46" t="s">
        <v>120</v>
      </c>
      <c r="AP14" s="46" t="s">
        <v>95</v>
      </c>
      <c r="AQ14" s="46" t="s">
        <v>3101</v>
      </c>
      <c r="AR14" s="47" t="s">
        <v>3102</v>
      </c>
      <c r="AS14" s="47">
        <v>42739</v>
      </c>
      <c r="AT14" s="47">
        <v>42746</v>
      </c>
      <c r="AU14" s="48">
        <v>-0.81</v>
      </c>
      <c r="AV14" s="48">
        <v>-0.81</v>
      </c>
      <c r="AW14" s="46" t="s">
        <v>98</v>
      </c>
      <c r="AX14" s="49">
        <f t="shared" si="2"/>
        <v>-8.1000000000000013E-3</v>
      </c>
      <c r="AZ14" s="50" t="s">
        <v>125</v>
      </c>
      <c r="BA14" s="51">
        <f>IFERROR(IF(RIGHT(AZ14, 1) = "D", WORKDAY($B$3, INT(LEFT(AZ14, LEN(AZ14)-1))),
                     IF(RIGHT(AZ14, 1) = "W",Business_Day($B$3 + 7 * INT(LEFT(AZ14, LEN(AZ14)-1)), "modified_following"),
                     IF(RIGHT(AZ14, 1) = "M",Business_Day(EDATE($B$3,  INT(LEFT(AZ14, LEN(AZ14)-1))), "modified_following"),
                     IF(RIGHT(AZ14, 1) = "Y",Business_Day(EDATE($B$3,  12 * INT(LEFT(AZ14, LEN(AZ14)-1))), "modified_following"),IF(RIGHT(AZ14, 1) = "Q",Business_Day(EDATE($B$3,  3*INT(LEFT(AZ14, LEN(AZ14)-1))), "modified_following"),
                    Business_Day(EDATE($B$3,  12 * INT(LEFT(AZ14, FIND("Y", AZ14)-1)) + INT(RIGHT(AZ14, LEN(AZ14) - FIND("Y", AZ14)))), "modified_following") ))))), "")</f>
        <v>42738</v>
      </c>
      <c r="BB14" s="50" t="s">
        <v>3105</v>
      </c>
      <c r="BC14" s="50" t="s">
        <v>3106</v>
      </c>
      <c r="BD14" s="46">
        <f>_xll.BDH(BB14,$B$4,$B$3,$B$3)</f>
        <v>-0.81</v>
      </c>
      <c r="BE14" s="46">
        <f>_xll.BDH(BC14,$B$4,$B$3,$B$3)</f>
        <v>1.0000450000000001</v>
      </c>
      <c r="BF14" s="52">
        <f>DF_ZC2(Date!$E$3,BA14,BE14,"Taux actuariels","actual/actual")</f>
        <v>-4.1033330190488604E-3</v>
      </c>
      <c r="BH14" s="46" t="s">
        <v>137</v>
      </c>
      <c r="BI14" s="46" t="s">
        <v>138</v>
      </c>
      <c r="BJ14" s="46" t="s">
        <v>3107</v>
      </c>
      <c r="BK14" s="47" t="s">
        <v>3108</v>
      </c>
      <c r="BL14" s="47">
        <v>42772</v>
      </c>
      <c r="BM14" s="47">
        <v>42951</v>
      </c>
      <c r="BN14" s="48">
        <v>-0.67500000000000004</v>
      </c>
      <c r="BO14" s="48">
        <v>-0.65500000000000003</v>
      </c>
      <c r="BP14" s="46" t="s">
        <v>98</v>
      </c>
      <c r="BQ14" s="49">
        <f t="shared" si="3"/>
        <v>-6.6500000000000005E-3</v>
      </c>
      <c r="BS14" s="50" t="s">
        <v>125</v>
      </c>
      <c r="BT14" s="51">
        <f>IFERROR(IF(RIGHT(BS14, 1) = "D", WORKDAY($B$3, INT(LEFT(BS14, LEN(BS14)-1))),
                     IF(RIGHT(BS14, 1) = "W",Business_Day($B$3 + 7 * INT(LEFT(BS14, LEN(BS14)-1)), "modified_following"),
                     IF(RIGHT(BS14, 1) = "M",Business_Day(EDATE($B$3,  INT(LEFT(BS14, LEN(BS14)-1))), "modified_following"),
                     IF(RIGHT(BS14, 1) = "Y",Business_Day(EDATE($B$3,  12 * INT(LEFT(BS14, LEN(BS14)-1))), "modified_following"),IF(RIGHT(BS14, 1) = "Q",Business_Day(EDATE($B$3,  3*INT(LEFT(BS14, LEN(BS14)-1))), "modified_following"),
                    Business_Day(EDATE($B$3,  12 * INT(LEFT(BS14, FIND("Y", BS14)-1)) + INT(RIGHT(BS14, LEN(BS14) - FIND("Y", BS14)))), "modified_following") ))))), "")</f>
        <v>42738</v>
      </c>
      <c r="BU14" s="50" t="s">
        <v>3109</v>
      </c>
      <c r="BV14" s="50" t="s">
        <v>3110</v>
      </c>
      <c r="BW14" s="46">
        <f>_xll.BDH(BU14,$B$4,$B$3,$B$3)</f>
        <v>-1.1766700000000001</v>
      </c>
      <c r="BX14" s="46">
        <f>_xll.BDH(BV14,$B$4,$B$3,$B$3)</f>
        <v>1.000065</v>
      </c>
      <c r="BY14" s="52">
        <f>DF_ZC2(Date!$E$3,BT14,BX14,"Taux actuariels","actual/actual")</f>
        <v>-5.9215688532053834E-3</v>
      </c>
      <c r="CE14" s="51">
        <v>42907</v>
      </c>
      <c r="CF14" s="53">
        <v>-7.4111243615548883E-3</v>
      </c>
      <c r="CH14" s="51">
        <v>42947</v>
      </c>
      <c r="CI14" s="53">
        <v>-6.6172828538152428E-3</v>
      </c>
      <c r="CK14" s="51">
        <v>43098</v>
      </c>
      <c r="CL14" s="53">
        <v>-8.1045001993413496E-3</v>
      </c>
      <c r="CP14" s="51">
        <v>42907</v>
      </c>
      <c r="CQ14" s="53">
        <v>-7.4111243615548883E-3</v>
      </c>
      <c r="CS14" s="51">
        <v>42947</v>
      </c>
      <c r="CT14" s="53">
        <v>-6.6172828538152428E-3</v>
      </c>
      <c r="CV14" s="51">
        <v>42746</v>
      </c>
      <c r="CW14" s="53">
        <v>-8.068368267541759E-3</v>
      </c>
      <c r="CY14" s="51">
        <v>42907</v>
      </c>
      <c r="CZ14" s="53">
        <v>-7.4111243615548883E-3</v>
      </c>
      <c r="DB14" s="51">
        <v>42947</v>
      </c>
      <c r="DC14" s="53">
        <v>-6.6172828538152428E-3</v>
      </c>
      <c r="DE14" s="30">
        <f>DE11</f>
        <v>42734</v>
      </c>
      <c r="DF14" s="31" t="s">
        <v>38</v>
      </c>
      <c r="DG14" s="31" t="s">
        <v>39</v>
      </c>
      <c r="DH14" s="32" t="s">
        <v>40</v>
      </c>
      <c r="DI14" s="31" t="s">
        <v>41</v>
      </c>
      <c r="DJ14" s="31" t="s">
        <v>58</v>
      </c>
      <c r="DK14" s="37" t="s">
        <v>40</v>
      </c>
      <c r="DL14" s="38" t="s">
        <v>42</v>
      </c>
      <c r="DM14" s="33" t="s">
        <v>59</v>
      </c>
      <c r="DN14" s="31" t="str">
        <f>DN11</f>
        <v>30/360</v>
      </c>
      <c r="DO14" s="31"/>
      <c r="DQ14" s="51">
        <v>42738</v>
      </c>
      <c r="DR14" s="52">
        <v>-1.1122198340386191E-2</v>
      </c>
      <c r="DS14">
        <f>interpol_lin_excel($O$13:$O$104,$T$13:$T$104,DQ14)</f>
        <v>-2.7374500838224236E-3</v>
      </c>
      <c r="DT14" s="51">
        <v>42907</v>
      </c>
      <c r="DU14" s="52">
        <v>-7.4111243615548883E-3</v>
      </c>
      <c r="DW14" s="51">
        <v>42947</v>
      </c>
      <c r="DX14" s="52">
        <v>-6.6172828538152428E-3</v>
      </c>
      <c r="DZ14" s="51">
        <v>43098</v>
      </c>
      <c r="EA14" s="52">
        <v>-8.1367333910263E-3</v>
      </c>
      <c r="EO14" s="51">
        <v>42738</v>
      </c>
      <c r="EP14" s="52">
        <v>-2.3578887505381063E-3</v>
      </c>
      <c r="EQ14">
        <f>interpol_lin_excel($O$13:$O$104,$T$13:$T$104,EO14)</f>
        <v>-2.7374500838224236E-3</v>
      </c>
      <c r="ER14" s="51">
        <v>42907</v>
      </c>
      <c r="ES14" s="52">
        <v>-7.4111243615548883E-3</v>
      </c>
      <c r="EU14" s="51">
        <v>42947</v>
      </c>
      <c r="EV14" s="52">
        <v>-6.6172828538152428E-3</v>
      </c>
      <c r="EX14" s="51">
        <v>43098</v>
      </c>
      <c r="EY14" s="52">
        <v>-8.109281152561109E-3</v>
      </c>
      <c r="FL14" s="51">
        <v>42738</v>
      </c>
      <c r="FM14" s="52">
        <v>-1.076068474182168E-2</v>
      </c>
      <c r="FN14">
        <f>interpol_lin_excel(BT14:BT85,BY14:BY85,FL14)</f>
        <v>-5.9215688532053834E-3</v>
      </c>
      <c r="FO14" s="51">
        <v>42907</v>
      </c>
      <c r="FP14" s="52">
        <v>-7.4111243615548883E-3</v>
      </c>
      <c r="FR14" s="51">
        <v>42947</v>
      </c>
      <c r="FS14" s="52">
        <v>-6.6172828538152428E-3</v>
      </c>
      <c r="FU14" s="51">
        <v>43098</v>
      </c>
      <c r="FV14" s="52">
        <v>-8.1250124372778312E-3</v>
      </c>
      <c r="GI14" s="51">
        <v>42738</v>
      </c>
      <c r="GJ14" s="52">
        <v>-2.4490422768824738E-3</v>
      </c>
      <c r="GK14">
        <f>interpol_lin_excel($BT$13:$BT$84,$BY$13:$BY$84,GI14)</f>
        <v>-5.9215688532053834E-3</v>
      </c>
      <c r="GL14" s="51">
        <v>42907</v>
      </c>
      <c r="GM14" s="92">
        <v>-7.4111243615548883E-3</v>
      </c>
      <c r="GO14" s="51">
        <v>42947</v>
      </c>
      <c r="GP14" s="52">
        <v>-6.6172828538152428E-3</v>
      </c>
      <c r="GR14" s="51">
        <v>43098</v>
      </c>
      <c r="GS14" s="52">
        <v>-8.102922692597294E-3</v>
      </c>
      <c r="GX14" s="25" t="s">
        <v>189</v>
      </c>
      <c r="GY14" s="59">
        <v>1.0000000000000001E-9</v>
      </c>
      <c r="HH14" s="154"/>
      <c r="HI14" s="154"/>
      <c r="HJ14" s="154"/>
      <c r="HK14" s="154"/>
      <c r="HL14" s="154"/>
      <c r="HM14" s="154"/>
      <c r="HY14" s="154"/>
      <c r="HZ14" s="154"/>
      <c r="IA14" s="154"/>
      <c r="IB14" s="154"/>
      <c r="IC14" s="154"/>
      <c r="ID14" s="154"/>
    </row>
    <row r="15" spans="1:238" ht="18" x14ac:dyDescent="0.35">
      <c r="C15" s="46" t="s">
        <v>128</v>
      </c>
      <c r="D15" s="46" t="s">
        <v>95</v>
      </c>
      <c r="E15" s="46" t="s">
        <v>3111</v>
      </c>
      <c r="F15" s="47" t="s">
        <v>3112</v>
      </c>
      <c r="G15" s="47">
        <v>42739</v>
      </c>
      <c r="H15" s="47">
        <v>42800</v>
      </c>
      <c r="I15" s="48">
        <v>-0.57999999999999996</v>
      </c>
      <c r="J15" s="48">
        <v>-0.54</v>
      </c>
      <c r="K15" s="46" t="s">
        <v>98</v>
      </c>
      <c r="L15" s="49">
        <f t="shared" si="0"/>
        <v>-5.6000000000000008E-3</v>
      </c>
      <c r="N15" s="50" t="s">
        <v>150</v>
      </c>
      <c r="O15" s="51">
        <f>IFERROR(IF(RIGHT(N15, 1) = "D", WORKDAY($B$3, INT(LEFT(N15, LEN(N15)-1))),
                     IF(RIGHT(N15, 1) = "W",Business_Day($B$3 + 7 * INT(LEFT(N15, LEN(N15)-1)), "modified_following"),
                     IF(RIGHT(N15, 1) = "M",Business_Day(EDATE($B$3,  INT(LEFT(N15, LEN(N15)-1))), "modified_following"),
                     IF(RIGHT(N15, 1) = "Y",Business_Day(EDATE($B$3,  12 * INT(LEFT(N15, LEN(N15)-1))), "modified_following"),IF(RIGHT(N15, 1) = "Q",Business_Day(EDATE($B$3,  3*INT(LEFT(N15, LEN(N15)-1))), "modified_following"),
                    Business_Day(EDATE($B$3,  12 * INT(LEFT(N15, FIND("Y", N15)-1)) + INT(RIGHT(N15, LEN(N15) - FIND("Y", N15)))), "modified_following") ))))), "")</f>
        <v>42741</v>
      </c>
      <c r="P15" s="50" t="s">
        <v>3113</v>
      </c>
      <c r="Q15" s="50" t="s">
        <v>3114</v>
      </c>
      <c r="R15" s="46">
        <f>_xll.BDH(P15,$B$4,$B$3,$B$3)</f>
        <v>-0.52963000000000005</v>
      </c>
      <c r="S15" s="46">
        <f>_xll.BDH(Q15,$B$4,$B$3,$B$3)</f>
        <v>1.000103</v>
      </c>
      <c r="T15" s="52">
        <f>DF_ZC2(Date!$E$3,O15,S15,"Taux actuariels","actual/actual")</f>
        <v>-5.3602158666222754E-3</v>
      </c>
      <c r="V15" s="46" t="s">
        <v>102</v>
      </c>
      <c r="W15" s="46" t="s">
        <v>95</v>
      </c>
      <c r="X15" s="46" t="s">
        <v>3115</v>
      </c>
      <c r="Y15" s="47" t="s">
        <v>3116</v>
      </c>
      <c r="Z15" s="47">
        <v>42739</v>
      </c>
      <c r="AA15" s="47">
        <v>42772</v>
      </c>
      <c r="AB15" s="48">
        <v>-0.79900000000000004</v>
      </c>
      <c r="AC15" s="48">
        <v>-0.79900000000000004</v>
      </c>
      <c r="AD15" s="46" t="s">
        <v>98</v>
      </c>
      <c r="AE15" s="49">
        <f t="shared" si="1"/>
        <v>-7.9900000000000006E-3</v>
      </c>
      <c r="AG15" s="50" t="s">
        <v>150</v>
      </c>
      <c r="AH15" s="51">
        <f>IFERROR(IF(RIGHT(AG15, 1) = "D", WORKDAY($B$3, INT(LEFT(AG15, LEN(AG15)-1))),
                     IF(RIGHT(AG15, 1) = "W",Business_Day($B$3 + 7 * INT(LEFT(AG15, LEN(AG15)-1)), "modified_following"),
                     IF(RIGHT(AG15, 1) = "M",Business_Day(EDATE($B$3,  INT(LEFT(AG15, LEN(AG15)-1))), "modified_following"),
                     IF(RIGHT(AG15, 1) = "Y",Business_Day(EDATE($B$3,  12 * INT(LEFT(AG15, LEN(AG15)-1))), "modified_following"),IF(RIGHT(AG15, 1) = "Q",Business_Day(EDATE($B$3,  3*INT(LEFT(AG15, LEN(AG15)-1))), "modified_following"),
                    Business_Day(EDATE($B$3,  12 * INT(LEFT(AG15, FIND("Y", AG15)-1)) + INT(RIGHT(AG15, LEN(AG15) - FIND("Y", AG15)))), "modified_following") ))))), "")</f>
        <v>42741</v>
      </c>
      <c r="AI15" s="50" t="s">
        <v>3117</v>
      </c>
      <c r="AJ15" s="50" t="s">
        <v>3118</v>
      </c>
      <c r="AK15" s="46">
        <f>_xll.BDH(AI15,$B$4,$B$3,$B$3)</f>
        <v>-0.81</v>
      </c>
      <c r="AL15" s="46">
        <f>_xll.BDH(AJ15,$B$4,$B$3,$B$3)</f>
        <v>1.0001580000000001</v>
      </c>
      <c r="AM15" s="52">
        <f>DF_ZC2(Date!$E$3,AH15,AL15,"Taux actuariels","actual/actual")</f>
        <v>-8.2104650200677254E-3</v>
      </c>
      <c r="AO15" s="46" t="s">
        <v>102</v>
      </c>
      <c r="AP15" s="46" t="s">
        <v>95</v>
      </c>
      <c r="AQ15" s="46" t="s">
        <v>3115</v>
      </c>
      <c r="AR15" s="47" t="s">
        <v>3116</v>
      </c>
      <c r="AS15" s="47">
        <v>42739</v>
      </c>
      <c r="AT15" s="47">
        <v>42772</v>
      </c>
      <c r="AU15" s="48">
        <v>-0.79900000000000004</v>
      </c>
      <c r="AV15" s="48">
        <v>-0.79900000000000004</v>
      </c>
      <c r="AW15" s="46" t="s">
        <v>98</v>
      </c>
      <c r="AX15" s="49">
        <f t="shared" si="2"/>
        <v>-7.9900000000000006E-3</v>
      </c>
      <c r="AZ15" s="50" t="s">
        <v>150</v>
      </c>
      <c r="BA15" s="51">
        <f>IFERROR(IF(RIGHT(AZ15, 1) = "D", WORKDAY($B$3, INT(LEFT(AZ15, LEN(AZ15)-1))),
                     IF(RIGHT(AZ15, 1) = "W",Business_Day($B$3 + 7 * INT(LEFT(AZ15, LEN(AZ15)-1)), "modified_following"),
                     IF(RIGHT(AZ15, 1) = "M",Business_Day(EDATE($B$3,  INT(LEFT(AZ15, LEN(AZ15)-1))), "modified_following"),
                     IF(RIGHT(AZ15, 1) = "Y",Business_Day(EDATE($B$3,  12 * INT(LEFT(AZ15, LEN(AZ15)-1))), "modified_following"),IF(RIGHT(AZ15, 1) = "Q",Business_Day(EDATE($B$3,  3*INT(LEFT(AZ15, LEN(AZ15)-1))), "modified_following"),
                    Business_Day(EDATE($B$3,  12 * INT(LEFT(AZ15, FIND("Y", AZ15)-1)) + INT(RIGHT(AZ15, LEN(AZ15) - FIND("Y", AZ15)))), "modified_following") ))))), "")</f>
        <v>42741</v>
      </c>
      <c r="BB15" s="50" t="s">
        <v>3119</v>
      </c>
      <c r="BC15" s="50" t="s">
        <v>3120</v>
      </c>
      <c r="BD15" s="46">
        <f>_xll.BDH(BB15,$B$4,$B$3,$B$3)</f>
        <v>-0.81</v>
      </c>
      <c r="BE15" s="46">
        <f>_xll.BDH(BC15,$B$4,$B$3,$B$3)</f>
        <v>1.0001580000000001</v>
      </c>
      <c r="BF15" s="52">
        <f>DF_ZC2(Date!$E$3,BA15,BE15,"Taux actuariels","actual/actual")</f>
        <v>-8.2104650200677254E-3</v>
      </c>
      <c r="BH15" s="46" t="s">
        <v>160</v>
      </c>
      <c r="BI15" s="46" t="s">
        <v>138</v>
      </c>
      <c r="BJ15" s="46" t="s">
        <v>3121</v>
      </c>
      <c r="BK15" s="47" t="s">
        <v>3122</v>
      </c>
      <c r="BL15" s="47">
        <v>42800</v>
      </c>
      <c r="BM15" s="47">
        <v>42982</v>
      </c>
      <c r="BN15" s="48">
        <v>-0.69710000000000005</v>
      </c>
      <c r="BO15" s="48">
        <v>-0.65710000000000002</v>
      </c>
      <c r="BP15" s="46" t="s">
        <v>98</v>
      </c>
      <c r="BQ15" s="49">
        <f t="shared" si="3"/>
        <v>-6.7710000000000001E-3</v>
      </c>
      <c r="BS15" s="50" t="s">
        <v>150</v>
      </c>
      <c r="BT15" s="51">
        <f>IFERROR(IF(RIGHT(BS15, 1) = "D", WORKDAY($B$3, INT(LEFT(BS15, LEN(BS15)-1))),
                     IF(RIGHT(BS15, 1) = "W",Business_Day($B$3 + 7 * INT(LEFT(BS15, LEN(BS15)-1)), "modified_following"),
                     IF(RIGHT(BS15, 1) = "M",Business_Day(EDATE($B$3,  INT(LEFT(BS15, LEN(BS15)-1))), "modified_following"),
                     IF(RIGHT(BS15, 1) = "Y",Business_Day(EDATE($B$3,  12 * INT(LEFT(BS15, LEN(BS15)-1))), "modified_following"),IF(RIGHT(BS15, 1) = "Q",Business_Day(EDATE($B$3,  3*INT(LEFT(BS15, LEN(BS15)-1))), "modified_following"),
                    Business_Day(EDATE($B$3,  12 * INT(LEFT(BS15, FIND("Y", BS15)-1)) + INT(RIGHT(BS15, LEN(BS15) - FIND("Y", BS15)))), "modified_following") ))))), "")</f>
        <v>42741</v>
      </c>
      <c r="BU15" s="50" t="s">
        <v>3123</v>
      </c>
      <c r="BV15" s="50" t="s">
        <v>3124</v>
      </c>
      <c r="BW15" s="46">
        <f>_xll.BDH(BU15,$B$4,$B$3,$B$3)</f>
        <v>-0.81</v>
      </c>
      <c r="BX15" s="46">
        <f>_xll.BDH(BV15,$B$4,$B$3,$B$3)</f>
        <v>1.0001580000000001</v>
      </c>
      <c r="BY15" s="52">
        <f>DF_ZC2(Date!$E$3,BT15,BX15,"Taux actuariels","actual/actual")</f>
        <v>-8.2104650200677254E-3</v>
      </c>
      <c r="CE15" s="51">
        <v>42998</v>
      </c>
      <c r="CF15" s="53">
        <v>-7.5058037398894051E-3</v>
      </c>
      <c r="CH15" s="51">
        <v>42977</v>
      </c>
      <c r="CI15" s="53">
        <v>-6.6336719205581929E-3</v>
      </c>
      <c r="CK15" s="51">
        <v>43465</v>
      </c>
      <c r="CL15" s="53">
        <v>-7.6428640417901973E-3</v>
      </c>
      <c r="CP15" s="51">
        <v>42998</v>
      </c>
      <c r="CQ15" s="53">
        <v>-7.5058037398894051E-3</v>
      </c>
      <c r="CS15" s="51">
        <v>42977</v>
      </c>
      <c r="CT15" s="53">
        <v>-6.6336719205581929E-3</v>
      </c>
      <c r="CV15" s="51">
        <v>42772</v>
      </c>
      <c r="CW15" s="53">
        <v>-7.9615091939665428E-3</v>
      </c>
      <c r="CY15" s="51">
        <v>42998</v>
      </c>
      <c r="CZ15" s="53">
        <v>-7.5058037398894051E-3</v>
      </c>
      <c r="DB15" s="51">
        <v>42977</v>
      </c>
      <c r="DC15" s="53">
        <v>-6.6336719205581929E-3</v>
      </c>
      <c r="DE15" s="155" t="s">
        <v>52</v>
      </c>
      <c r="DF15" s="155"/>
      <c r="DG15" s="155"/>
      <c r="DH15" s="155"/>
      <c r="DI15" s="155"/>
      <c r="DJ15" s="155"/>
      <c r="DK15" s="155"/>
      <c r="DL15" s="155"/>
      <c r="DM15" s="155"/>
      <c r="DN15" s="6"/>
      <c r="DO15" s="36"/>
      <c r="DQ15" s="51">
        <v>42741</v>
      </c>
      <c r="DR15" s="52">
        <v>-1.8944545074465524E-2</v>
      </c>
      <c r="DS15">
        <f>interpol_lin_excel($O$13:$O$104,$T$13:$T$104,DQ15)</f>
        <v>-5.3602158666222754E-3</v>
      </c>
      <c r="DT15" s="51">
        <v>42998</v>
      </c>
      <c r="DU15" s="52">
        <v>-7.5058037398894051E-3</v>
      </c>
      <c r="DW15" s="51">
        <v>42977</v>
      </c>
      <c r="DX15" s="52">
        <v>-6.6336719205581929E-3</v>
      </c>
      <c r="DZ15" s="51">
        <v>43465</v>
      </c>
      <c r="EA15" s="52">
        <v>-7.6755159545682803E-3</v>
      </c>
      <c r="EF15" s="25" t="s">
        <v>189</v>
      </c>
      <c r="EG15" s="59">
        <v>1.0000000000000001E-9</v>
      </c>
      <c r="EO15" s="51">
        <v>42741</v>
      </c>
      <c r="EP15" s="52">
        <v>-7.8254754153826989E-3</v>
      </c>
      <c r="EQ15">
        <f>interpol_lin_excel($O$13:$O$104,$T$13:$T$104,EO15)</f>
        <v>-5.3602158666222754E-3</v>
      </c>
      <c r="ER15" s="51">
        <v>42998</v>
      </c>
      <c r="ES15" s="52">
        <v>-7.5058037398894051E-3</v>
      </c>
      <c r="EU15" s="51">
        <v>42977</v>
      </c>
      <c r="EV15" s="52">
        <v>-6.6336719205581929E-3</v>
      </c>
      <c r="EX15" s="51">
        <v>43465</v>
      </c>
      <c r="EY15" s="52">
        <v>-7.6494980640761951E-3</v>
      </c>
      <c r="FD15" s="25" t="s">
        <v>189</v>
      </c>
      <c r="FE15" s="59">
        <v>1.0000000000000001E-9</v>
      </c>
      <c r="FL15" s="51">
        <v>42741</v>
      </c>
      <c r="FM15" s="52">
        <v>-1.827869536629434E-2</v>
      </c>
      <c r="FN15">
        <f>interpol_lin_excel(BT15:BT86,BY15:BY86,FL15)</f>
        <v>-8.2104650200677254E-3</v>
      </c>
      <c r="FO15" s="51">
        <v>42998</v>
      </c>
      <c r="FP15" s="52">
        <v>-7.5058037398894051E-3</v>
      </c>
      <c r="FR15" s="51">
        <v>42977</v>
      </c>
      <c r="FS15" s="52">
        <v>-6.6336719205581929E-3</v>
      </c>
      <c r="FU15" s="51">
        <v>43465</v>
      </c>
      <c r="FV15" s="52">
        <v>-7.6638865112954278E-3</v>
      </c>
      <c r="FZ15" s="25" t="s">
        <v>189</v>
      </c>
      <c r="GA15" s="59">
        <v>1.0000000000000001E-9</v>
      </c>
      <c r="GI15" s="51">
        <v>42741</v>
      </c>
      <c r="GJ15" s="52">
        <v>-8.0842995624784697E-3</v>
      </c>
      <c r="GK15">
        <f>interpol_lin_excel($BT$13:$BT$84,$BY$13:$BY$84,GI15)</f>
        <v>-8.2104650200677254E-3</v>
      </c>
      <c r="GL15" s="51">
        <v>42998</v>
      </c>
      <c r="GM15" s="92">
        <v>-7.5058037398894051E-3</v>
      </c>
      <c r="GO15" s="51">
        <v>42977</v>
      </c>
      <c r="GP15" s="52">
        <v>-6.6336719205581929E-3</v>
      </c>
      <c r="GR15" s="51">
        <v>43465</v>
      </c>
      <c r="GS15" s="52">
        <v>-7.6421562141764663E-3</v>
      </c>
      <c r="GX15" s="25" t="s">
        <v>210</v>
      </c>
      <c r="GY15" s="59">
        <v>1E-10</v>
      </c>
      <c r="HH15" s="154"/>
      <c r="HI15" s="154"/>
      <c r="HK15" s="154"/>
      <c r="HL15" s="154"/>
      <c r="HY15" s="154"/>
      <c r="HZ15" s="154"/>
      <c r="IB15" s="154"/>
      <c r="IC15" s="154"/>
    </row>
    <row r="16" spans="1:238" ht="14.45" x14ac:dyDescent="0.3">
      <c r="C16" s="46" t="s">
        <v>107</v>
      </c>
      <c r="D16" s="46" t="s">
        <v>95</v>
      </c>
      <c r="E16" s="46" t="s">
        <v>3125</v>
      </c>
      <c r="F16" s="47" t="s">
        <v>3126</v>
      </c>
      <c r="G16" s="47">
        <v>42739</v>
      </c>
      <c r="H16" s="47">
        <v>42829</v>
      </c>
      <c r="I16" s="48">
        <v>-0.6</v>
      </c>
      <c r="J16" s="48">
        <v>-0.56000000000000005</v>
      </c>
      <c r="K16" s="46" t="s">
        <v>98</v>
      </c>
      <c r="L16" s="49">
        <f t="shared" si="0"/>
        <v>-5.8000000000000005E-3</v>
      </c>
      <c r="N16" s="50" t="s">
        <v>169</v>
      </c>
      <c r="O16" s="51">
        <f>IFERROR(IF(RIGHT(N16, 1) = "D", WORKDAY($B$3, INT(LEFT(N16, LEN(N16)-1))),
                     IF(RIGHT(N16, 1) = "W",Business_Day($B$3 + 7 * INT(LEFT(N16, LEN(N16)-1)), "modified_following"),
                     IF(RIGHT(N16, 1) = "M",Business_Day(EDATE($B$3,  INT(LEFT(N16, LEN(N16)-1))), "modified_following"),
                     IF(RIGHT(N16, 1) = "Y",Business_Day(EDATE($B$3,  12 * INT(LEFT(N16, LEN(N16)-1))), "modified_following"),IF(RIGHT(N16, 1) = "Q",Business_Day(EDATE($B$3,  3*INT(LEFT(N16, LEN(N16)-1))), "modified_following"),
                    Business_Day(EDATE($B$3,  12 * INT(LEFT(N16, FIND("Y", N16)-1)) + INT(RIGHT(N16, LEN(N16) - FIND("Y", N16)))), "modified_following") ))))), "")</f>
        <v>42748</v>
      </c>
      <c r="P16" s="50" t="s">
        <v>3127</v>
      </c>
      <c r="Q16" s="50" t="s">
        <v>3128</v>
      </c>
      <c r="R16" s="46">
        <f>_xll.BDH(P16,$B$4,$B$3,$B$3)</f>
        <v>-0.52686999999999995</v>
      </c>
      <c r="S16" s="46">
        <f>_xll.BDH(Q16,$B$4,$B$3,$B$3)</f>
        <v>1.000205</v>
      </c>
      <c r="T16" s="52">
        <f>DF_ZC2(Date!$E$3,O16,S16,"Taux actuariels","actual/actual")</f>
        <v>-5.3319164311873557E-3</v>
      </c>
      <c r="V16" s="46" t="s">
        <v>356</v>
      </c>
      <c r="W16" s="46" t="s">
        <v>121</v>
      </c>
      <c r="X16" s="46" t="s">
        <v>3129</v>
      </c>
      <c r="Y16" s="47" t="s">
        <v>3130</v>
      </c>
      <c r="Z16" s="47">
        <v>42739</v>
      </c>
      <c r="AA16" s="47">
        <v>43104</v>
      </c>
      <c r="AB16" s="48">
        <v>-0.84230000000000005</v>
      </c>
      <c r="AC16" s="48">
        <v>-0.80230000000000001</v>
      </c>
      <c r="AD16" s="46" t="s">
        <v>98</v>
      </c>
      <c r="AE16" s="49">
        <f t="shared" si="1"/>
        <v>-8.2230000000000011E-3</v>
      </c>
      <c r="AG16" s="50" t="s">
        <v>169</v>
      </c>
      <c r="AH16" s="51">
        <f>IFERROR(IF(RIGHT(AG16, 1) = "D", WORKDAY($B$3, INT(LEFT(AG16, LEN(AG16)-1))),
                     IF(RIGHT(AG16, 1) = "W",Business_Day($B$3 + 7 * INT(LEFT(AG16, LEN(AG16)-1)), "modified_following"),
                     IF(RIGHT(AG16, 1) = "M",Business_Day(EDATE($B$3,  INT(LEFT(AG16, LEN(AG16)-1))), "modified_following"),
                     IF(RIGHT(AG16, 1) = "Y",Business_Day(EDATE($B$3,  12 * INT(LEFT(AG16, LEN(AG16)-1))), "modified_following"),IF(RIGHT(AG16, 1) = "Q",Business_Day(EDATE($B$3,  3*INT(LEFT(AG16, LEN(AG16)-1))), "modified_following"),
                    Business_Day(EDATE($B$3,  12 * INT(LEFT(AG16, FIND("Y", AG16)-1)) + INT(RIGHT(AG16, LEN(AG16) - FIND("Y", AG16)))), "modified_following") ))))), "")</f>
        <v>42748</v>
      </c>
      <c r="AI16" s="50" t="s">
        <v>3131</v>
      </c>
      <c r="AJ16" s="50" t="s">
        <v>3132</v>
      </c>
      <c r="AK16" s="46">
        <f>_xll.BDH(AI16,$B$4,$B$3,$B$3)</f>
        <v>-0.80703999999999998</v>
      </c>
      <c r="AL16" s="46">
        <f>_xll.BDH(AJ16,$B$4,$B$3,$B$3)</f>
        <v>1.0003139999999999</v>
      </c>
      <c r="AM16" s="52">
        <f>DF_ZC2(Date!$E$3,AH16,AL16,"Taux actuariels","actual/actual")</f>
        <v>-8.1549065074970617E-3</v>
      </c>
      <c r="AO16" s="46" t="s">
        <v>128</v>
      </c>
      <c r="AP16" s="46" t="s">
        <v>95</v>
      </c>
      <c r="AQ16" s="46" t="s">
        <v>3133</v>
      </c>
      <c r="AR16" s="47" t="s">
        <v>3134</v>
      </c>
      <c r="AS16" s="47">
        <v>42739</v>
      </c>
      <c r="AT16" s="47">
        <v>42800</v>
      </c>
      <c r="AU16" s="48">
        <v>-0.75700000000000001</v>
      </c>
      <c r="AV16" s="48">
        <v>-0.75700000000000001</v>
      </c>
      <c r="AW16" s="46" t="s">
        <v>98</v>
      </c>
      <c r="AX16" s="49">
        <f t="shared" si="2"/>
        <v>-7.5700000000000003E-3</v>
      </c>
      <c r="AZ16" s="50" t="s">
        <v>169</v>
      </c>
      <c r="BA16" s="51">
        <f>IFERROR(IF(RIGHT(AZ16, 1) = "D", WORKDAY($B$3, INT(LEFT(AZ16, LEN(AZ16)-1))),
                     IF(RIGHT(AZ16, 1) = "W",Business_Day($B$3 + 7 * INT(LEFT(AZ16, LEN(AZ16)-1)), "modified_following"),
                     IF(RIGHT(AZ16, 1) = "M",Business_Day(EDATE($B$3,  INT(LEFT(AZ16, LEN(AZ16)-1))), "modified_following"),
                     IF(RIGHT(AZ16, 1) = "Y",Business_Day(EDATE($B$3,  12 * INT(LEFT(AZ16, LEN(AZ16)-1))), "modified_following"),IF(RIGHT(AZ16, 1) = "Q",Business_Day(EDATE($B$3,  3*INT(LEFT(AZ16, LEN(AZ16)-1))), "modified_following"),
                    Business_Day(EDATE($B$3,  12 * INT(LEFT(AZ16, FIND("Y", AZ16)-1)) + INT(RIGHT(AZ16, LEN(AZ16) - FIND("Y", AZ16)))), "modified_following") ))))), "")</f>
        <v>42748</v>
      </c>
      <c r="BB16" s="50" t="s">
        <v>3135</v>
      </c>
      <c r="BC16" s="50" t="s">
        <v>3136</v>
      </c>
      <c r="BD16" s="46">
        <f>_xll.BDH(BB16,$B$4,$B$3,$B$3)</f>
        <v>-0.80703999999999998</v>
      </c>
      <c r="BE16" s="46">
        <f>_xll.BDH(BC16,$B$4,$B$3,$B$3)</f>
        <v>1.0003139999999999</v>
      </c>
      <c r="BF16" s="52">
        <f>DF_ZC2(Date!$E$3,BA16,BE16,"Taux actuariels","actual/actual")</f>
        <v>-8.1549065074970617E-3</v>
      </c>
      <c r="BH16" s="46" t="s">
        <v>180</v>
      </c>
      <c r="BI16" s="46" t="s">
        <v>138</v>
      </c>
      <c r="BJ16" s="46" t="s">
        <v>3137</v>
      </c>
      <c r="BK16" s="47" t="s">
        <v>3138</v>
      </c>
      <c r="BL16" s="47">
        <v>42829</v>
      </c>
      <c r="BM16" s="47">
        <v>43012</v>
      </c>
      <c r="BN16" s="48">
        <v>-0.69450000000000001</v>
      </c>
      <c r="BO16" s="48">
        <v>-0.65449999999999997</v>
      </c>
      <c r="BP16" s="46" t="s">
        <v>98</v>
      </c>
      <c r="BQ16" s="49">
        <f t="shared" si="3"/>
        <v>-6.7450000000000001E-3</v>
      </c>
      <c r="BS16" s="50" t="s">
        <v>169</v>
      </c>
      <c r="BT16" s="51">
        <f>IFERROR(IF(RIGHT(BS16, 1) = "D", WORKDAY($B$3, INT(LEFT(BS16, LEN(BS16)-1))),
                     IF(RIGHT(BS16, 1) = "W",Business_Day($B$3 + 7 * INT(LEFT(BS16, LEN(BS16)-1)), "modified_following"),
                     IF(RIGHT(BS16, 1) = "M",Business_Day(EDATE($B$3,  INT(LEFT(BS16, LEN(BS16)-1))), "modified_following"),
                     IF(RIGHT(BS16, 1) = "Y",Business_Day(EDATE($B$3,  12 * INT(LEFT(BS16, LEN(BS16)-1))), "modified_following"),IF(RIGHT(BS16, 1) = "Q",Business_Day(EDATE($B$3,  3*INT(LEFT(BS16, LEN(BS16)-1))), "modified_following"),
                    Business_Day(EDATE($B$3,  12 * INT(LEFT(BS16, FIND("Y", BS16)-1)) + INT(RIGHT(BS16, LEN(BS16) - FIND("Y", BS16)))), "modified_following") ))))), "")</f>
        <v>42748</v>
      </c>
      <c r="BU16" s="50" t="s">
        <v>3139</v>
      </c>
      <c r="BV16" s="50" t="s">
        <v>3140</v>
      </c>
      <c r="BW16" s="46">
        <f>_xll.BDH(BU16,$B$4,$B$3,$B$3)</f>
        <v>-0.80703999999999998</v>
      </c>
      <c r="BX16" s="46">
        <f>_xll.BDH(BV16,$B$4,$B$3,$B$3)</f>
        <v>1.0003139999999999</v>
      </c>
      <c r="BY16" s="52">
        <f>DF_ZC2(Date!$E$3,BT16,BX16,"Taux actuariels","actual/actual")</f>
        <v>-8.1549065074970617E-3</v>
      </c>
      <c r="CE16" s="51">
        <v>43089</v>
      </c>
      <c r="CF16" s="53">
        <v>-7.5284274513434113E-3</v>
      </c>
      <c r="CH16" s="51">
        <v>43007</v>
      </c>
      <c r="CI16" s="53">
        <v>-6.6436190505407833E-3</v>
      </c>
      <c r="CK16" s="51">
        <v>43829</v>
      </c>
      <c r="CL16" s="53">
        <v>-6.9544151327169072E-3</v>
      </c>
      <c r="CP16" s="51">
        <v>43089</v>
      </c>
      <c r="CQ16" s="53">
        <v>-7.5284274513434113E-3</v>
      </c>
      <c r="CS16" s="51">
        <v>43007</v>
      </c>
      <c r="CT16" s="53">
        <v>-6.6436190505407833E-3</v>
      </c>
      <c r="CV16" s="51">
        <v>43098</v>
      </c>
      <c r="CW16" s="53">
        <v>-8.1038623783900917E-3</v>
      </c>
      <c r="CY16" s="51">
        <v>43089</v>
      </c>
      <c r="CZ16" s="53">
        <v>-7.5284274513434113E-3</v>
      </c>
      <c r="DB16" s="51">
        <v>43007</v>
      </c>
      <c r="DC16" s="53">
        <v>-6.6436190505407833E-3</v>
      </c>
      <c r="DE16" s="25" t="s">
        <v>0</v>
      </c>
      <c r="DF16" s="25" t="s">
        <v>24</v>
      </c>
      <c r="DG16" s="25" t="s">
        <v>25</v>
      </c>
      <c r="DH16" s="25" t="s">
        <v>26</v>
      </c>
      <c r="DI16" s="25" t="s">
        <v>27</v>
      </c>
      <c r="DJ16" s="25" t="s">
        <v>28</v>
      </c>
      <c r="DK16" s="25" t="s">
        <v>29</v>
      </c>
      <c r="DL16" s="25" t="s">
        <v>30</v>
      </c>
      <c r="DM16" s="25" t="s">
        <v>31</v>
      </c>
      <c r="DN16" s="25" t="s">
        <v>37</v>
      </c>
      <c r="DO16" s="25"/>
      <c r="DQ16" s="51">
        <v>42748</v>
      </c>
      <c r="DR16" s="52">
        <v>-2.0517742515710369E-2</v>
      </c>
      <c r="DS16">
        <f>interpol_lin_excel($O$13:$O$104,$T$13:$T$104,DQ16)</f>
        <v>-5.3319164311873557E-3</v>
      </c>
      <c r="DT16" s="51">
        <v>43089</v>
      </c>
      <c r="DU16" s="52">
        <v>-7.5284274513434113E-3</v>
      </c>
      <c r="DW16" s="51">
        <v>43007</v>
      </c>
      <c r="DX16" s="52">
        <v>-6.6436190505407833E-3</v>
      </c>
      <c r="DZ16" s="51">
        <v>43829</v>
      </c>
      <c r="EA16" s="52">
        <v>-6.9892707528097084E-3</v>
      </c>
      <c r="EF16" s="25" t="s">
        <v>210</v>
      </c>
      <c r="EG16" s="59">
        <v>1E-10</v>
      </c>
      <c r="EO16" s="51">
        <v>42748</v>
      </c>
      <c r="EP16" s="52">
        <v>-5.8724254366008255E-3</v>
      </c>
      <c r="EQ16">
        <f>interpol_lin_excel($O$13:$O$104,$T$13:$T$104,EO16)</f>
        <v>-5.3319164311873557E-3</v>
      </c>
      <c r="ER16" s="51">
        <v>43089</v>
      </c>
      <c r="ES16" s="52">
        <v>-7.5284274513434113E-3</v>
      </c>
      <c r="EU16" s="51">
        <v>43007</v>
      </c>
      <c r="EV16" s="52">
        <v>-6.6436190505407833E-3</v>
      </c>
      <c r="EX16" s="51">
        <v>43829</v>
      </c>
      <c r="EY16" s="52">
        <v>-6.9626426450037065E-3</v>
      </c>
      <c r="FD16" s="25" t="s">
        <v>210</v>
      </c>
      <c r="FE16" s="59">
        <v>1E-10</v>
      </c>
      <c r="FL16" s="51">
        <v>42748</v>
      </c>
      <c r="FM16" s="52">
        <v>-1.9699693176685185E-2</v>
      </c>
      <c r="FN16">
        <f>interpol_lin_excel(BT16:BT87,BY16:BY87,FL16)</f>
        <v>-8.1549065074970617E-3</v>
      </c>
      <c r="FO16" s="51">
        <v>43089</v>
      </c>
      <c r="FP16" s="52">
        <v>-7.5284274513434113E-3</v>
      </c>
      <c r="FR16" s="51">
        <v>43007</v>
      </c>
      <c r="FS16" s="52">
        <v>-6.6436190505407833E-3</v>
      </c>
      <c r="FU16" s="51">
        <v>43829</v>
      </c>
      <c r="FV16" s="52">
        <v>-6.9766082880371189E-3</v>
      </c>
      <c r="FZ16" s="25" t="s">
        <v>210</v>
      </c>
      <c r="GA16" s="59">
        <v>1E-10</v>
      </c>
      <c r="GI16" s="51">
        <v>42748</v>
      </c>
      <c r="GJ16" s="52">
        <v>-6.1057212941715289E-3</v>
      </c>
      <c r="GK16">
        <f>interpol_lin_excel($BT$13:$BT$84,$BY$13:$BY$84,GI16)</f>
        <v>-8.1549065074970617E-3</v>
      </c>
      <c r="GL16" s="51">
        <v>43089</v>
      </c>
      <c r="GM16" s="92">
        <v>-7.5284274513434113E-3</v>
      </c>
      <c r="GO16" s="51">
        <v>43007</v>
      </c>
      <c r="GP16" s="52">
        <v>-6.6436190505407833E-3</v>
      </c>
      <c r="GR16" s="51">
        <v>43829</v>
      </c>
      <c r="GS16" s="52">
        <v>-6.9537347541169196E-3</v>
      </c>
    </row>
    <row r="17" spans="3:207" ht="14.45" x14ac:dyDescent="0.3">
      <c r="C17" s="46" t="s">
        <v>172</v>
      </c>
      <c r="D17" s="46" t="s">
        <v>95</v>
      </c>
      <c r="E17" s="46" t="s">
        <v>3141</v>
      </c>
      <c r="F17" s="47" t="s">
        <v>3142</v>
      </c>
      <c r="G17" s="47">
        <v>42739</v>
      </c>
      <c r="H17" s="47">
        <v>42859</v>
      </c>
      <c r="I17" s="48">
        <v>-0.60599999999999998</v>
      </c>
      <c r="J17" s="48">
        <v>-0.56999999999999995</v>
      </c>
      <c r="K17" s="46" t="s">
        <v>98</v>
      </c>
      <c r="L17" s="49">
        <f t="shared" si="0"/>
        <v>-5.8799999999999998E-3</v>
      </c>
      <c r="N17" s="50" t="s">
        <v>192</v>
      </c>
      <c r="O17" s="51">
        <f>IFERROR(IF(RIGHT(N17, 1) = "D", WORKDAY($B$3, INT(LEFT(N17, LEN(N17)-1))),
                     IF(RIGHT(N17, 1) = "W",Business_Day($B$3 + 7 * INT(LEFT(N17, LEN(N17)-1)), "modified_following"),
                     IF(RIGHT(N17, 1) = "M",Business_Day(EDATE($B$3,  INT(LEFT(N17, LEN(N17)-1))), "modified_following"),
                     IF(RIGHT(N17, 1) = "Y",Business_Day(EDATE($B$3,  12 * INT(LEFT(N17, LEN(N17)-1))), "modified_following"),IF(RIGHT(N17, 1) = "Q",Business_Day(EDATE($B$3,  3*INT(LEFT(N17, LEN(N17)-1))), "modified_following"),
                    Business_Day(EDATE($B$3,  12 * INT(LEFT(N17, FIND("Y", N17)-1)) + INT(RIGHT(N17, LEN(N17) - FIND("Y", N17)))), "modified_following") ))))), "")</f>
        <v>42765</v>
      </c>
      <c r="P17" s="50" t="s">
        <v>3143</v>
      </c>
      <c r="Q17" s="50" t="s">
        <v>3144</v>
      </c>
      <c r="R17" s="46">
        <f>_xll.BDH(P17,$B$4,$B$3,$B$3)</f>
        <v>-0.51936000000000004</v>
      </c>
      <c r="S17" s="46">
        <f>_xll.BDH(Q17,$B$4,$B$3,$B$3)</f>
        <v>1.0004770000000001</v>
      </c>
      <c r="T17" s="52">
        <f>DF_ZC2(Date!$E$3,O17,S17,"Taux actuariels","actual/actual")</f>
        <v>-5.6002012859800443E-3</v>
      </c>
      <c r="V17" s="46" t="s">
        <v>300</v>
      </c>
      <c r="W17" s="46" t="s">
        <v>121</v>
      </c>
      <c r="X17" s="46" t="s">
        <v>3145</v>
      </c>
      <c r="Y17" s="47" t="s">
        <v>3146</v>
      </c>
      <c r="Z17" s="47">
        <v>42739</v>
      </c>
      <c r="AA17" s="47">
        <v>43469</v>
      </c>
      <c r="AB17" s="48">
        <v>-0.79630000000000001</v>
      </c>
      <c r="AC17" s="48">
        <v>-0.75629999999999997</v>
      </c>
      <c r="AD17" s="46" t="s">
        <v>98</v>
      </c>
      <c r="AE17" s="49">
        <f t="shared" si="1"/>
        <v>-7.7629999999999999E-3</v>
      </c>
      <c r="AG17" s="50" t="s">
        <v>192</v>
      </c>
      <c r="AH17" s="51">
        <f>IFERROR(IF(RIGHT(AG17, 1) = "D", WORKDAY($B$3, INT(LEFT(AG17, LEN(AG17)-1))),
                     IF(RIGHT(AG17, 1) = "W",Business_Day($B$3 + 7 * INT(LEFT(AG17, LEN(AG17)-1)), "modified_following"),
                     IF(RIGHT(AG17, 1) = "M",Business_Day(EDATE($B$3,  INT(LEFT(AG17, LEN(AG17)-1))), "modified_following"),
                     IF(RIGHT(AG17, 1) = "Y",Business_Day(EDATE($B$3,  12 * INT(LEFT(AG17, LEN(AG17)-1))), "modified_following"),IF(RIGHT(AG17, 1) = "Q",Business_Day(EDATE($B$3,  3*INT(LEFT(AG17, LEN(AG17)-1))), "modified_following"),
                    Business_Day(EDATE($B$3,  12 * INT(LEFT(AG17, FIND("Y", AG17)-1)) + INT(RIGHT(AG17, LEN(AG17) - FIND("Y", AG17)))), "modified_following") ))))), "")</f>
        <v>42765</v>
      </c>
      <c r="AI17" s="50" t="s">
        <v>3147</v>
      </c>
      <c r="AJ17" s="50" t="s">
        <v>3148</v>
      </c>
      <c r="AK17" s="46">
        <f>_xll.BDH(AI17,$B$4,$B$3,$B$3)</f>
        <v>-0.79900000000000004</v>
      </c>
      <c r="AL17" s="46">
        <f>_xll.BDH(AJ17,$B$4,$B$3,$B$3)</f>
        <v>1.0007330000000001</v>
      </c>
      <c r="AM17" s="52">
        <f>DF_ZC2(Date!$E$3,AH17,AL17,"Taux actuariels","actual/actual")</f>
        <v>-8.591721760458193E-3</v>
      </c>
      <c r="AO17" s="46" t="s">
        <v>107</v>
      </c>
      <c r="AP17" s="46" t="s">
        <v>95</v>
      </c>
      <c r="AQ17" s="46" t="s">
        <v>3149</v>
      </c>
      <c r="AR17" s="47" t="s">
        <v>3150</v>
      </c>
      <c r="AS17" s="47">
        <v>42739</v>
      </c>
      <c r="AT17" s="47">
        <v>42829</v>
      </c>
      <c r="AU17" s="48">
        <v>-0.72919999999999996</v>
      </c>
      <c r="AV17" s="48">
        <v>-0.72919999999999996</v>
      </c>
      <c r="AW17" s="46" t="s">
        <v>98</v>
      </c>
      <c r="AX17" s="49">
        <f t="shared" si="2"/>
        <v>-7.2919999999999999E-3</v>
      </c>
      <c r="AZ17" s="50" t="s">
        <v>192</v>
      </c>
      <c r="BA17" s="51">
        <f>IFERROR(IF(RIGHT(AZ17, 1) = "D", WORKDAY($B$3, INT(LEFT(AZ17, LEN(AZ17)-1))),
                     IF(RIGHT(AZ17, 1) = "W",Business_Day($B$3 + 7 * INT(LEFT(AZ17, LEN(AZ17)-1)), "modified_following"),
                     IF(RIGHT(AZ17, 1) = "M",Business_Day(EDATE($B$3,  INT(LEFT(AZ17, LEN(AZ17)-1))), "modified_following"),
                     IF(RIGHT(AZ17, 1) = "Y",Business_Day(EDATE($B$3,  12 * INT(LEFT(AZ17, LEN(AZ17)-1))), "modified_following"),IF(RIGHT(AZ17, 1) = "Q",Business_Day(EDATE($B$3,  3*INT(LEFT(AZ17, LEN(AZ17)-1))), "modified_following"),
                    Business_Day(EDATE($B$3,  12 * INT(LEFT(AZ17, FIND("Y", AZ17)-1)) + INT(RIGHT(AZ17, LEN(AZ17) - FIND("Y", AZ17)))), "modified_following") ))))), "")</f>
        <v>42765</v>
      </c>
      <c r="BB17" s="50" t="s">
        <v>3151</v>
      </c>
      <c r="BC17" s="50" t="s">
        <v>3152</v>
      </c>
      <c r="BD17" s="46">
        <f>_xll.BDH(BB17,$B$4,$B$3,$B$3)</f>
        <v>-0.79900000000000004</v>
      </c>
      <c r="BE17" s="46">
        <f>_xll.BDH(BC17,$B$4,$B$3,$B$3)</f>
        <v>1.0007330000000001</v>
      </c>
      <c r="BF17" s="52">
        <f>DF_ZC2(Date!$E$3,BA17,BE17,"Taux actuariels","actual/actual")</f>
        <v>-8.591721760458193E-3</v>
      </c>
      <c r="BH17" s="46" t="s">
        <v>203</v>
      </c>
      <c r="BI17" s="46" t="s">
        <v>138</v>
      </c>
      <c r="BJ17" s="46" t="s">
        <v>3153</v>
      </c>
      <c r="BK17" s="47" t="s">
        <v>3154</v>
      </c>
      <c r="BL17" s="47">
        <v>42859</v>
      </c>
      <c r="BM17" s="47">
        <v>43045</v>
      </c>
      <c r="BN17" s="48">
        <v>-0.67</v>
      </c>
      <c r="BO17" s="48">
        <v>-0.65</v>
      </c>
      <c r="BP17" s="46" t="s">
        <v>98</v>
      </c>
      <c r="BQ17" s="49">
        <f t="shared" si="3"/>
        <v>-6.6E-3</v>
      </c>
      <c r="BS17" s="50" t="s">
        <v>192</v>
      </c>
      <c r="BT17" s="51">
        <f>IFERROR(IF(RIGHT(BS17, 1) = "D", WORKDAY($B$3, INT(LEFT(BS17, LEN(BS17)-1))),
                     IF(RIGHT(BS17, 1) = "W",Business_Day($B$3 + 7 * INT(LEFT(BS17, LEN(BS17)-1)), "modified_following"),
                     IF(RIGHT(BS17, 1) = "M",Business_Day(EDATE($B$3,  INT(LEFT(BS17, LEN(BS17)-1))), "modified_following"),
                     IF(RIGHT(BS17, 1) = "Y",Business_Day(EDATE($B$3,  12 * INT(LEFT(BS17, LEN(BS17)-1))), "modified_following"),IF(RIGHT(BS17, 1) = "Q",Business_Day(EDATE($B$3,  3*INT(LEFT(BS17, LEN(BS17)-1))), "modified_following"),
                    Business_Day(EDATE($B$3,  12 * INT(LEFT(BS17, FIND("Y", BS17)-1)) + INT(RIGHT(BS17, LEN(BS17) - FIND("Y", BS17)))), "modified_following") ))))), "")</f>
        <v>42765</v>
      </c>
      <c r="BU17" s="50" t="s">
        <v>3155</v>
      </c>
      <c r="BV17" s="50" t="s">
        <v>3156</v>
      </c>
      <c r="BW17" s="46">
        <f>_xll.BDH(BU17,$B$4,$B$3,$B$3)</f>
        <v>-0.79900000000000004</v>
      </c>
      <c r="BX17" s="46">
        <f>_xll.BDH(BV17,$B$4,$B$3,$B$3)</f>
        <v>1.0007330000000001</v>
      </c>
      <c r="BY17" s="52">
        <f>DF_ZC2(Date!$E$3,BT17,BX17,"Taux actuariels","actual/actual")</f>
        <v>-8.591721760458193E-3</v>
      </c>
      <c r="CE17" s="51">
        <v>43180</v>
      </c>
      <c r="CF17" s="53">
        <v>-7.4834261396679036E-3</v>
      </c>
      <c r="CH17" s="51">
        <v>43038</v>
      </c>
      <c r="CI17" s="53">
        <v>-6.6371451976916518E-3</v>
      </c>
      <c r="CK17" s="51">
        <v>44195</v>
      </c>
      <c r="CL17" s="53">
        <v>-6.1248297872341789E-3</v>
      </c>
      <c r="CP17" s="51">
        <v>43180</v>
      </c>
      <c r="CQ17" s="53">
        <v>-7.4834261396679036E-3</v>
      </c>
      <c r="CS17" s="51">
        <v>43038</v>
      </c>
      <c r="CT17" s="53">
        <v>-6.6371451976916518E-3</v>
      </c>
      <c r="CV17" s="51">
        <v>43465</v>
      </c>
      <c r="CW17" s="53">
        <v>-7.6412292475855695E-3</v>
      </c>
      <c r="CY17" s="51">
        <v>43180</v>
      </c>
      <c r="CZ17" s="53">
        <v>-7.4834261396679036E-3</v>
      </c>
      <c r="DB17" s="51">
        <v>43038</v>
      </c>
      <c r="DC17" s="53">
        <v>-6.6371451976916518E-3</v>
      </c>
      <c r="DE17" s="30">
        <f>DE14</f>
        <v>42734</v>
      </c>
      <c r="DF17" s="31" t="s">
        <v>38</v>
      </c>
      <c r="DG17" s="31" t="s">
        <v>39</v>
      </c>
      <c r="DH17" s="32" t="s">
        <v>40</v>
      </c>
      <c r="DI17" s="31" t="s">
        <v>41</v>
      </c>
      <c r="DJ17" s="31" t="s">
        <v>58</v>
      </c>
      <c r="DK17" s="37" t="s">
        <v>40</v>
      </c>
      <c r="DL17" s="38" t="s">
        <v>42</v>
      </c>
      <c r="DM17" s="33" t="s">
        <v>59</v>
      </c>
      <c r="DN17" s="31" t="str">
        <f>DN8</f>
        <v>30/360</v>
      </c>
      <c r="DO17" s="31"/>
      <c r="DQ17" s="51">
        <v>42765</v>
      </c>
      <c r="DR17" s="52">
        <v>-1.9806435747624418E-2</v>
      </c>
      <c r="DS17">
        <f>interpol_lin_excel($O$13:$O$104,$T$13:$T$104,DQ17)</f>
        <v>-5.6002012859800443E-3</v>
      </c>
      <c r="DT17" s="51">
        <v>43180</v>
      </c>
      <c r="DU17" s="52">
        <v>-7.4834261396679036E-3</v>
      </c>
      <c r="DW17" s="51">
        <v>43038</v>
      </c>
      <c r="DX17" s="52">
        <v>-6.6371451976916518E-3</v>
      </c>
      <c r="DZ17" s="51">
        <v>44195</v>
      </c>
      <c r="EA17" s="52">
        <v>-6.1657588401145356E-3</v>
      </c>
      <c r="EO17" s="51">
        <v>42765</v>
      </c>
      <c r="EP17" s="52">
        <v>-1.111229438256911E-2</v>
      </c>
      <c r="EQ17">
        <f>interpol_lin_excel($O$13:$O$104,$T$13:$T$104,EO17)</f>
        <v>-5.6002012859800443E-3</v>
      </c>
      <c r="ER17" s="51">
        <v>43180</v>
      </c>
      <c r="ES17" s="52">
        <v>-7.4834261396679036E-3</v>
      </c>
      <c r="EU17" s="51">
        <v>43038</v>
      </c>
      <c r="EV17" s="52">
        <v>-6.6371451976916518E-3</v>
      </c>
      <c r="EX17" s="51">
        <v>44195</v>
      </c>
      <c r="EY17" s="52">
        <v>-6.135187588607911E-3</v>
      </c>
      <c r="FL17" s="51">
        <v>42765</v>
      </c>
      <c r="FM17" s="52">
        <v>-1.8546615767773611E-2</v>
      </c>
      <c r="FN17">
        <f>interpol_lin_excel(BT17:BT88,BY17:BY88,FL17)</f>
        <v>-8.591721760458193E-3</v>
      </c>
      <c r="FO17" s="51">
        <v>43180</v>
      </c>
      <c r="FP17" s="52">
        <v>-7.4834261396679036E-3</v>
      </c>
      <c r="FR17" s="51">
        <v>43038</v>
      </c>
      <c r="FS17" s="52">
        <v>-6.6371451976916518E-3</v>
      </c>
      <c r="FU17" s="51">
        <v>44195</v>
      </c>
      <c r="FV17" s="52">
        <v>-6.1508492603206373E-3</v>
      </c>
      <c r="GI17" s="51">
        <v>42765</v>
      </c>
      <c r="GJ17" s="52">
        <v>-1.1310185460318034E-2</v>
      </c>
      <c r="GK17">
        <f>interpol_lin_excel($BT$13:$BT$84,$BY$13:$BY$84,GI17)</f>
        <v>-8.591721760458193E-3</v>
      </c>
      <c r="GL17" s="51">
        <v>43180</v>
      </c>
      <c r="GM17" s="92">
        <v>-7.4834261396679036E-3</v>
      </c>
      <c r="GO17" s="51">
        <v>43038</v>
      </c>
      <c r="GP17" s="52">
        <v>-6.6371451976916518E-3</v>
      </c>
      <c r="GR17" s="51">
        <v>44195</v>
      </c>
      <c r="GS17" s="52">
        <v>-6.1238227824039083E-3</v>
      </c>
      <c r="GX17" t="s">
        <v>253</v>
      </c>
      <c r="GY17" s="25" t="s">
        <v>1513</v>
      </c>
    </row>
    <row r="18" spans="3:207" ht="18" x14ac:dyDescent="0.35">
      <c r="C18" s="46" t="s">
        <v>195</v>
      </c>
      <c r="D18" s="46" t="s">
        <v>95</v>
      </c>
      <c r="E18" s="46" t="s">
        <v>3157</v>
      </c>
      <c r="F18" s="47" t="s">
        <v>3158</v>
      </c>
      <c r="G18" s="47">
        <v>42739</v>
      </c>
      <c r="H18" s="47">
        <v>42892</v>
      </c>
      <c r="I18" s="48">
        <v>-0.61699999999999999</v>
      </c>
      <c r="J18" s="48">
        <v>-0.57699999999999996</v>
      </c>
      <c r="K18" s="46" t="s">
        <v>98</v>
      </c>
      <c r="L18" s="49">
        <f t="shared" si="0"/>
        <v>-5.9699999999999996E-3</v>
      </c>
      <c r="N18" s="50" t="s">
        <v>213</v>
      </c>
      <c r="O18" s="51">
        <f>IFERROR(IF(RIGHT(N18, 1) = "D", WORKDAY($B$3, INT(LEFT(N18, LEN(N18)-1))),
                     IF(RIGHT(N18, 1) = "W",Business_Day($B$3 + 7 * INT(LEFT(N18, LEN(N18)-1)), "modified_following"),
                     IF(RIGHT(N18, 1) = "M",Business_Day(EDATE($B$3,  INT(LEFT(N18, LEN(N18)-1))), "modified_following"),
                     IF(RIGHT(N18, 1) = "Y",Business_Day(EDATE($B$3,  12 * INT(LEFT(N18, LEN(N18)-1))), "modified_following"),IF(RIGHT(N18, 1) = "Q",Business_Day(EDATE($B$3,  3*INT(LEFT(N18, LEN(N18)-1))), "modified_following"),
                    Business_Day(EDATE($B$3,  12 * INT(LEFT(N18, FIND("Y", N18)-1)) + INT(RIGHT(N18, LEN(N18) - FIND("Y", N18)))), "modified_following") ))))), "")</f>
        <v>42794</v>
      </c>
      <c r="P18" s="50" t="s">
        <v>3159</v>
      </c>
      <c r="Q18" s="50" t="s">
        <v>3160</v>
      </c>
      <c r="R18" s="46">
        <f>_xll.BDH(P18,$B$4,$B$3,$B$3)</f>
        <v>-0.54052999999999995</v>
      </c>
      <c r="S18" s="46">
        <f>_xll.BDH(Q18,$B$4,$B$3,$B$3)</f>
        <v>1.0009170000000001</v>
      </c>
      <c r="T18" s="52">
        <f>DF_ZC2(Date!$E$3,O18,S18,"Taux actuariels","actual/actual")</f>
        <v>-5.5608493090236744E-3</v>
      </c>
      <c r="V18" s="46" t="s">
        <v>325</v>
      </c>
      <c r="W18" s="46" t="s">
        <v>121</v>
      </c>
      <c r="X18" s="46" t="s">
        <v>3161</v>
      </c>
      <c r="Y18" s="47" t="s">
        <v>3162</v>
      </c>
      <c r="Z18" s="47">
        <v>42739</v>
      </c>
      <c r="AA18" s="47">
        <v>43836</v>
      </c>
      <c r="AB18" s="48">
        <v>-0.72489999999999999</v>
      </c>
      <c r="AC18" s="48">
        <v>-0.68489999999999995</v>
      </c>
      <c r="AD18" s="46" t="s">
        <v>98</v>
      </c>
      <c r="AE18" s="49">
        <f t="shared" si="1"/>
        <v>-7.0489999999999997E-3</v>
      </c>
      <c r="AG18" s="50" t="s">
        <v>213</v>
      </c>
      <c r="AH18" s="51">
        <f>IFERROR(IF(RIGHT(AG18, 1) = "D", WORKDAY($B$3, INT(LEFT(AG18, LEN(AG18)-1))),
                     IF(RIGHT(AG18, 1) = "W",Business_Day($B$3 + 7 * INT(LEFT(AG18, LEN(AG18)-1)), "modified_following"),
                     IF(RIGHT(AG18, 1) = "M",Business_Day(EDATE($B$3,  INT(LEFT(AG18, LEN(AG18)-1))), "modified_following"),
                     IF(RIGHT(AG18, 1) = "Y",Business_Day(EDATE($B$3,  12 * INT(LEFT(AG18, LEN(AG18)-1))), "modified_following"),IF(RIGHT(AG18, 1) = "Q",Business_Day(EDATE($B$3,  3*INT(LEFT(AG18, LEN(AG18)-1))), "modified_following"),
                    Business_Day(EDATE($B$3,  12 * INT(LEFT(AG18, FIND("Y", AG18)-1)) + INT(RIGHT(AG18, LEN(AG18) - FIND("Y", AG18)))), "modified_following") ))))), "")</f>
        <v>42794</v>
      </c>
      <c r="AI18" s="50" t="s">
        <v>3163</v>
      </c>
      <c r="AJ18" s="50" t="s">
        <v>3164</v>
      </c>
      <c r="AK18" s="46">
        <f>_xll.BDH(AI18,$B$4,$B$3,$B$3)</f>
        <v>-0.78454999999999997</v>
      </c>
      <c r="AL18" s="46">
        <f>_xll.BDH(AJ18,$B$4,$B$3,$B$3)</f>
        <v>1.001358</v>
      </c>
      <c r="AM18" s="52">
        <f>DF_ZC2(Date!$E$3,AH18,AL18,"Taux actuariels","actual/actual")</f>
        <v>-8.222324593226471E-3</v>
      </c>
      <c r="AO18" s="46" t="s">
        <v>3165</v>
      </c>
      <c r="AP18" s="46" t="s">
        <v>3166</v>
      </c>
      <c r="AQ18" s="46" t="s">
        <v>3197</v>
      </c>
      <c r="AR18" s="47" t="s">
        <v>3198</v>
      </c>
      <c r="AS18" s="47">
        <v>42809</v>
      </c>
      <c r="AT18" s="47">
        <v>42907</v>
      </c>
      <c r="AU18" s="48">
        <v>-0.76026000000000005</v>
      </c>
      <c r="AV18" s="48">
        <v>-0.76026000000000005</v>
      </c>
      <c r="AW18" s="46" t="s">
        <v>98</v>
      </c>
      <c r="AX18" s="49">
        <f t="shared" si="2"/>
        <v>-7.6026000000000002E-3</v>
      </c>
      <c r="AZ18" s="50" t="s">
        <v>213</v>
      </c>
      <c r="BA18" s="51">
        <f>IFERROR(IF(RIGHT(AZ18, 1) = "D", WORKDAY($B$3, INT(LEFT(AZ18, LEN(AZ18)-1))),
                     IF(RIGHT(AZ18, 1) = "W",Business_Day($B$3 + 7 * INT(LEFT(AZ18, LEN(AZ18)-1)), "modified_following"),
                     IF(RIGHT(AZ18, 1) = "M",Business_Day(EDATE($B$3,  INT(LEFT(AZ18, LEN(AZ18)-1))), "modified_following"),
                     IF(RIGHT(AZ18, 1) = "Y",Business_Day(EDATE($B$3,  12 * INT(LEFT(AZ18, LEN(AZ18)-1))), "modified_following"),IF(RIGHT(AZ18, 1) = "Q",Business_Day(EDATE($B$3,  3*INT(LEFT(AZ18, LEN(AZ18)-1))), "modified_following"),
                    Business_Day(EDATE($B$3,  12 * INT(LEFT(AZ18, FIND("Y", AZ18)-1)) + INT(RIGHT(AZ18, LEN(AZ18) - FIND("Y", AZ18)))), "modified_following") ))))), "")</f>
        <v>42794</v>
      </c>
      <c r="BB18" s="50" t="s">
        <v>3167</v>
      </c>
      <c r="BC18" s="50" t="s">
        <v>3168</v>
      </c>
      <c r="BD18" s="46">
        <f>_xll.BDH(BB18,$B$4,$B$3,$B$3)</f>
        <v>-0.75700000000000001</v>
      </c>
      <c r="BE18" s="46">
        <f>_xll.BDH(BC18,$B$4,$B$3,$B$3)</f>
        <v>1.001285</v>
      </c>
      <c r="BF18" s="52">
        <f>DF_ZC2(Date!$E$3,BA18,BE18,"Taux actuariels","actual/actual")</f>
        <v>-7.7823362882920577E-3</v>
      </c>
      <c r="BH18" s="46" t="s">
        <v>223</v>
      </c>
      <c r="BI18" s="46" t="s">
        <v>138</v>
      </c>
      <c r="BJ18" s="46" t="s">
        <v>3169</v>
      </c>
      <c r="BK18" s="47" t="s">
        <v>3170</v>
      </c>
      <c r="BL18" s="47">
        <v>42892</v>
      </c>
      <c r="BM18" s="47">
        <v>43073</v>
      </c>
      <c r="BN18" s="48">
        <v>-0.66</v>
      </c>
      <c r="BO18" s="48">
        <v>-0.64</v>
      </c>
      <c r="BP18" s="46" t="s">
        <v>98</v>
      </c>
      <c r="BQ18" s="49">
        <f t="shared" si="3"/>
        <v>-6.5000000000000006E-3</v>
      </c>
      <c r="BS18" s="50" t="s">
        <v>213</v>
      </c>
      <c r="BT18" s="51">
        <f>IFERROR(IF(RIGHT(BS18, 1) = "D", WORKDAY($B$3, INT(LEFT(BS18, LEN(BS18)-1))),
                     IF(RIGHT(BS18, 1) = "W",Business_Day($B$3 + 7 * INT(LEFT(BS18, LEN(BS18)-1)), "modified_following"),
                     IF(RIGHT(BS18, 1) = "M",Business_Day(EDATE($B$3,  INT(LEFT(BS18, LEN(BS18)-1))), "modified_following"),
                     IF(RIGHT(BS18, 1) = "Y",Business_Day(EDATE($B$3,  12 * INT(LEFT(BS18, LEN(BS18)-1))), "modified_following"),IF(RIGHT(BS18, 1) = "Q",Business_Day(EDATE($B$3,  3*INT(LEFT(BS18, LEN(BS18)-1))), "modified_following"),
                    Business_Day(EDATE($B$3,  12 * INT(LEFT(BS18, FIND("Y", BS18)-1)) + INT(RIGHT(BS18, LEN(BS18) - FIND("Y", BS18)))), "modified_following") ))))), "")</f>
        <v>42794</v>
      </c>
      <c r="BU18" s="50" t="s">
        <v>3171</v>
      </c>
      <c r="BV18" s="50" t="s">
        <v>3172</v>
      </c>
      <c r="BW18" s="46">
        <f>_xll.BDH(BU18,$B$4,$B$3,$B$3)</f>
        <v>-0.75700000000000001</v>
      </c>
      <c r="BX18" s="46">
        <f>_xll.BDH(BV18,$B$4,$B$3,$B$3)</f>
        <v>1.001285</v>
      </c>
      <c r="BY18" s="52">
        <f>DF_ZC2(Date!$E$3,BT18,BX18,"Taux actuariels","actual/actual")</f>
        <v>-7.7823362882920577E-3</v>
      </c>
      <c r="CE18" s="51">
        <v>43271</v>
      </c>
      <c r="CF18" s="53">
        <v>-7.4042656108576077E-3</v>
      </c>
      <c r="CH18" s="51">
        <v>43069</v>
      </c>
      <c r="CI18" s="53">
        <v>-6.6226718674838869E-3</v>
      </c>
      <c r="CK18" s="51">
        <v>44560</v>
      </c>
      <c r="CL18" s="53">
        <v>-5.1367432389184918E-3</v>
      </c>
      <c r="CP18" s="51">
        <v>43271</v>
      </c>
      <c r="CQ18" s="53">
        <v>-7.4042656108576077E-3</v>
      </c>
      <c r="CS18" s="51">
        <v>43069</v>
      </c>
      <c r="CT18" s="53">
        <v>-6.6226718674838869E-3</v>
      </c>
      <c r="CV18" s="51">
        <v>43829</v>
      </c>
      <c r="CW18" s="53">
        <v>-6.9509780800786122E-3</v>
      </c>
      <c r="CY18" s="51">
        <v>43271</v>
      </c>
      <c r="CZ18" s="53">
        <v>-7.4042656108576077E-3</v>
      </c>
      <c r="DB18" s="51">
        <v>43069</v>
      </c>
      <c r="DC18" s="53">
        <v>-6.6226718674838869E-3</v>
      </c>
      <c r="DE18" s="155"/>
      <c r="DF18" s="155"/>
      <c r="DG18" s="155"/>
      <c r="DH18" s="155"/>
      <c r="DI18" s="155"/>
      <c r="DJ18" s="155"/>
      <c r="DK18" s="155"/>
      <c r="DL18" s="155"/>
      <c r="DM18" s="155"/>
      <c r="DN18" s="6"/>
      <c r="DO18" s="36"/>
      <c r="DQ18" s="51">
        <v>42794</v>
      </c>
      <c r="DR18" s="52">
        <v>-1.5936184927782815E-2</v>
      </c>
      <c r="DS18">
        <f>interpol_lin_excel($O$13:$O$104,$T$13:$T$104,DQ18)</f>
        <v>-5.5608493090236744E-3</v>
      </c>
      <c r="DT18" s="51">
        <v>43271</v>
      </c>
      <c r="DU18" s="52">
        <v>-7.4042656108576077E-3</v>
      </c>
      <c r="DW18" s="51">
        <v>43069</v>
      </c>
      <c r="DX18" s="52">
        <v>-6.6226718674838869E-3</v>
      </c>
      <c r="DZ18" s="51">
        <v>44560</v>
      </c>
      <c r="EA18" s="52">
        <v>-5.1878477248084674E-3</v>
      </c>
      <c r="EF18" t="s">
        <v>253</v>
      </c>
      <c r="EG18" s="25" t="s">
        <v>1513</v>
      </c>
      <c r="EO18" s="51">
        <v>42794</v>
      </c>
      <c r="EP18" s="52">
        <v>-8.0327189346719452E-3</v>
      </c>
      <c r="EQ18">
        <f>interpol_lin_excel($O$13:$O$104,$T$13:$T$104,EO18)</f>
        <v>-5.5608493090236744E-3</v>
      </c>
      <c r="ER18" s="51">
        <v>43271</v>
      </c>
      <c r="ES18" s="52">
        <v>-7.4042656108576077E-3</v>
      </c>
      <c r="EU18" s="51">
        <v>43069</v>
      </c>
      <c r="EV18" s="52">
        <v>-6.6226718674838869E-3</v>
      </c>
      <c r="EX18" s="51">
        <v>44560</v>
      </c>
      <c r="EY18" s="52">
        <v>-5.1498305397816189E-3</v>
      </c>
      <c r="FD18" t="s">
        <v>253</v>
      </c>
      <c r="FE18" s="25" t="s">
        <v>1513</v>
      </c>
      <c r="FL18" s="51">
        <v>42794</v>
      </c>
      <c r="FM18" s="52">
        <v>-1.4250316216965819E-2</v>
      </c>
      <c r="FN18">
        <f>interpol_lin_excel(BT18:BT89,BY18:BY89,FL18)</f>
        <v>-7.7823362882920577E-3</v>
      </c>
      <c r="FO18" s="51">
        <v>43271</v>
      </c>
      <c r="FP18" s="52">
        <v>-7.4042656108576077E-3</v>
      </c>
      <c r="FR18" s="51">
        <v>43069</v>
      </c>
      <c r="FS18" s="52">
        <v>-6.6226718674838869E-3</v>
      </c>
      <c r="FU18" s="51">
        <v>44560</v>
      </c>
      <c r="FV18" s="52">
        <v>-5.1693026127567375E-3</v>
      </c>
      <c r="FZ18" t="s">
        <v>253</v>
      </c>
      <c r="GA18" s="25" t="s">
        <v>1513</v>
      </c>
      <c r="GI18" s="51">
        <v>42794</v>
      </c>
      <c r="GJ18" s="52">
        <v>-7.9362082002748524E-3</v>
      </c>
      <c r="GK18">
        <f>interpol_lin_excel($BT$13:$BT$84,$BY$13:$BY$84,GI18)</f>
        <v>-7.7823362882920577E-3</v>
      </c>
      <c r="GL18" s="51">
        <v>43271</v>
      </c>
      <c r="GM18" s="92">
        <v>-7.4042656108576077E-3</v>
      </c>
      <c r="GO18" s="51">
        <v>43069</v>
      </c>
      <c r="GP18" s="52">
        <v>-6.6226718674838869E-3</v>
      </c>
      <c r="GR18" s="51">
        <v>44560</v>
      </c>
      <c r="GS18" s="52">
        <v>-5.1348609423165137E-3</v>
      </c>
    </row>
    <row r="19" spans="3:207" ht="18" x14ac:dyDescent="0.35">
      <c r="C19" s="46" t="s">
        <v>112</v>
      </c>
      <c r="D19" s="46" t="s">
        <v>95</v>
      </c>
      <c r="E19" s="46" t="s">
        <v>3173</v>
      </c>
      <c r="F19" s="47" t="s">
        <v>3174</v>
      </c>
      <c r="G19" s="47">
        <v>42739</v>
      </c>
      <c r="H19" s="47">
        <v>42920</v>
      </c>
      <c r="I19" s="48">
        <v>-0.625</v>
      </c>
      <c r="J19" s="48">
        <v>-0.58499999999999996</v>
      </c>
      <c r="K19" s="46" t="s">
        <v>98</v>
      </c>
      <c r="L19" s="49">
        <f t="shared" si="0"/>
        <v>-6.0499999999999998E-3</v>
      </c>
      <c r="N19" s="50" t="s">
        <v>232</v>
      </c>
      <c r="O19" s="51">
        <f>IFERROR(IF(RIGHT(N19, 1) = "D", WORKDAY($B$3, INT(LEFT(N19, LEN(N19)-1))),
                     IF(RIGHT(N19, 1) = "W",Business_Day($B$3 + 7 * INT(LEFT(N19, LEN(N19)-1)), "modified_following"),
                     IF(RIGHT(N19, 1) = "M",Business_Day(EDATE($B$3,  INT(LEFT(N19, LEN(N19)-1))), "modified_following"),
                     IF(RIGHT(N19, 1) = "Y",Business_Day(EDATE($B$3,  12 * INT(LEFT(N19, LEN(N19)-1))), "modified_following"),IF(RIGHT(N19, 1) = "Q",Business_Day(EDATE($B$3,  3*INT(LEFT(N19, LEN(N19)-1))), "modified_following"),
                    Business_Day(EDATE($B$3,  12 * INT(LEFT(N19, FIND("Y", N19)-1)) + INT(RIGHT(N19, LEN(N19) - FIND("Y", N19)))), "modified_following") ))))), "")</f>
        <v>42824</v>
      </c>
      <c r="P19" s="50" t="s">
        <v>3175</v>
      </c>
      <c r="Q19" s="50" t="s">
        <v>3176</v>
      </c>
      <c r="R19" s="46">
        <f>_xll.BDH(P19,$B$4,$B$3,$B$3)</f>
        <v>-0.56566000000000005</v>
      </c>
      <c r="S19" s="46">
        <f>_xll.BDH(Q19,$B$4,$B$3,$B$3)</f>
        <v>1.0014160000000001</v>
      </c>
      <c r="T19" s="52">
        <f>DF_ZC2(Date!$E$3,O19,S19,"Taux actuariels","actual/actual")</f>
        <v>-5.7225168075047961E-3</v>
      </c>
      <c r="V19" s="46" t="s">
        <v>348</v>
      </c>
      <c r="W19" s="46" t="s">
        <v>121</v>
      </c>
      <c r="X19" s="46" t="s">
        <v>3177</v>
      </c>
      <c r="Y19" s="47" t="s">
        <v>3178</v>
      </c>
      <c r="Z19" s="47">
        <v>42739</v>
      </c>
      <c r="AA19" s="47">
        <v>44200</v>
      </c>
      <c r="AB19" s="48">
        <v>-0.64059999999999995</v>
      </c>
      <c r="AC19" s="48">
        <v>-0.60060000000000002</v>
      </c>
      <c r="AD19" s="46" t="s">
        <v>98</v>
      </c>
      <c r="AE19" s="49">
        <f t="shared" si="1"/>
        <v>-6.2060000000000006E-3</v>
      </c>
      <c r="AG19" s="50" t="s">
        <v>232</v>
      </c>
      <c r="AH19" s="51">
        <f>IFERROR(IF(RIGHT(AG19, 1) = "D", WORKDAY($B$3, INT(LEFT(AG19, LEN(AG19)-1))),
                     IF(RIGHT(AG19, 1) = "W",Business_Day($B$3 + 7 * INT(LEFT(AG19, LEN(AG19)-1)), "modified_following"),
                     IF(RIGHT(AG19, 1) = "M",Business_Day(EDATE($B$3,  INT(LEFT(AG19, LEN(AG19)-1))), "modified_following"),
                     IF(RIGHT(AG19, 1) = "Y",Business_Day(EDATE($B$3,  12 * INT(LEFT(AG19, LEN(AG19)-1))), "modified_following"),IF(RIGHT(AG19, 1) = "Q",Business_Day(EDATE($B$3,  3*INT(LEFT(AG19, LEN(AG19)-1))), "modified_following"),
                    Business_Day(EDATE($B$3,  12 * INT(LEFT(AG19, FIND("Y", AG19)-1)) + INT(RIGHT(AG19, LEN(AG19) - FIND("Y", AG19)))), "modified_following") ))))), "")</f>
        <v>42824</v>
      </c>
      <c r="AI19" s="50" t="s">
        <v>3179</v>
      </c>
      <c r="AJ19" s="50" t="s">
        <v>3180</v>
      </c>
      <c r="AK19" s="46">
        <f>_xll.BDH(AI19,$B$4,$B$3,$B$3)</f>
        <v>-0.79866000000000004</v>
      </c>
      <c r="AL19" s="46">
        <f>_xll.BDH(AJ19,$B$4,$B$3,$B$3)</f>
        <v>1.0020070000000001</v>
      </c>
      <c r="AM19" s="52">
        <f>DF_ZC2(Date!$E$3,AH19,AL19,"Taux actuariels","actual/actual")</f>
        <v>-8.0988627167567495E-3</v>
      </c>
      <c r="AO19" s="46" t="s">
        <v>3181</v>
      </c>
      <c r="AP19" s="46" t="s">
        <v>3166</v>
      </c>
      <c r="AQ19" s="46" t="s">
        <v>3214</v>
      </c>
      <c r="AR19" s="47" t="s">
        <v>3215</v>
      </c>
      <c r="AS19" s="47">
        <v>42907</v>
      </c>
      <c r="AT19" s="47">
        <v>42998</v>
      </c>
      <c r="AU19" s="48">
        <v>-0.77081999999999995</v>
      </c>
      <c r="AV19" s="48">
        <v>-0.77081999999999995</v>
      </c>
      <c r="AW19" s="46" t="s">
        <v>98</v>
      </c>
      <c r="AX19" s="49">
        <f t="shared" si="2"/>
        <v>-7.7081999999999993E-3</v>
      </c>
      <c r="AZ19" s="50" t="s">
        <v>232</v>
      </c>
      <c r="BA19" s="51">
        <f>IFERROR(IF(RIGHT(AZ19, 1) = "D", WORKDAY($B$3, INT(LEFT(AZ19, LEN(AZ19)-1))),
                     IF(RIGHT(AZ19, 1) = "W",Business_Day($B$3 + 7 * INT(LEFT(AZ19, LEN(AZ19)-1)), "modified_following"),
                     IF(RIGHT(AZ19, 1) = "M",Business_Day(EDATE($B$3,  INT(LEFT(AZ19, LEN(AZ19)-1))), "modified_following"),
                     IF(RIGHT(AZ19, 1) = "Y",Business_Day(EDATE($B$3,  12 * INT(LEFT(AZ19, LEN(AZ19)-1))), "modified_following"),IF(RIGHT(AZ19, 1) = "Q",Business_Day(EDATE($B$3,  3*INT(LEFT(AZ19, LEN(AZ19)-1))), "modified_following"),
                    Business_Day(EDATE($B$3,  12 * INT(LEFT(AZ19, FIND("Y", AZ19)-1)) + INT(RIGHT(AZ19, LEN(AZ19) - FIND("Y", AZ19)))), "modified_following") ))))), "")</f>
        <v>42824</v>
      </c>
      <c r="BB19" s="50" t="s">
        <v>3182</v>
      </c>
      <c r="BC19" s="50" t="s">
        <v>3183</v>
      </c>
      <c r="BD19" s="46">
        <f>_xll.BDH(BB19,$B$4,$B$3,$B$3)</f>
        <v>-0.72919999999999996</v>
      </c>
      <c r="BE19" s="46">
        <f>_xll.BDH(BC19,$B$4,$B$3,$B$3)</f>
        <v>1.0018260000000001</v>
      </c>
      <c r="BF19" s="52">
        <f>DF_ZC2(Date!$E$3,BA19,BE19,"Taux actuariels","actual/actual")</f>
        <v>-7.3718344898436872E-3</v>
      </c>
      <c r="BH19" s="46" t="s">
        <v>243</v>
      </c>
      <c r="BI19" s="46" t="s">
        <v>138</v>
      </c>
      <c r="BJ19" s="46" t="s">
        <v>3184</v>
      </c>
      <c r="BK19" s="47" t="s">
        <v>3185</v>
      </c>
      <c r="BL19" s="47">
        <v>42920</v>
      </c>
      <c r="BM19" s="47">
        <v>43104</v>
      </c>
      <c r="BN19" s="48">
        <v>-0.67320000000000002</v>
      </c>
      <c r="BO19" s="48">
        <v>-0.63319999999999999</v>
      </c>
      <c r="BP19" s="46" t="s">
        <v>98</v>
      </c>
      <c r="BQ19" s="49">
        <f t="shared" si="3"/>
        <v>-6.5319999999999996E-3</v>
      </c>
      <c r="BS19" s="50" t="s">
        <v>232</v>
      </c>
      <c r="BT19" s="51">
        <f>IFERROR(IF(RIGHT(BS19, 1) = "D", WORKDAY($B$3, INT(LEFT(BS19, LEN(BS19)-1))),
                     IF(RIGHT(BS19, 1) = "W",Business_Day($B$3 + 7 * INT(LEFT(BS19, LEN(BS19)-1)), "modified_following"),
                     IF(RIGHT(BS19, 1) = "M",Business_Day(EDATE($B$3,  INT(LEFT(BS19, LEN(BS19)-1))), "modified_following"),
                     IF(RIGHT(BS19, 1) = "Y",Business_Day(EDATE($B$3,  12 * INT(LEFT(BS19, LEN(BS19)-1))), "modified_following"),IF(RIGHT(BS19, 1) = "Q",Business_Day(EDATE($B$3,  3*INT(LEFT(BS19, LEN(BS19)-1))), "modified_following"),
                    Business_Day(EDATE($B$3,  12 * INT(LEFT(BS19, FIND("Y", BS19)-1)) + INT(RIGHT(BS19, LEN(BS19) - FIND("Y", BS19)))), "modified_following") ))))), "")</f>
        <v>42824</v>
      </c>
      <c r="BU19" s="50" t="s">
        <v>3186</v>
      </c>
      <c r="BV19" s="50" t="s">
        <v>3187</v>
      </c>
      <c r="BW19" s="46">
        <f>_xll.BDH(BU19,$B$4,$B$3,$B$3)</f>
        <v>-0.72919999999999996</v>
      </c>
      <c r="BX19" s="46">
        <f>_xll.BDH(BV19,$B$4,$B$3,$B$3)</f>
        <v>1.0018260000000001</v>
      </c>
      <c r="BY19" s="52">
        <f>DF_ZC2(Date!$E$3,BT19,BX19,"Taux actuariels","actual/actual")</f>
        <v>-7.3718344898436872E-3</v>
      </c>
      <c r="CE19" s="51">
        <v>43371</v>
      </c>
      <c r="CF19" s="53">
        <v>-7.2931638074025251E-3</v>
      </c>
      <c r="CH19" s="51">
        <v>43098</v>
      </c>
      <c r="CI19" s="53">
        <v>-6.5682997184426384E-3</v>
      </c>
      <c r="CK19" s="51">
        <v>44925</v>
      </c>
      <c r="CL19" s="53">
        <v>-4.1215515912707218E-3</v>
      </c>
      <c r="CP19" s="51">
        <v>43371</v>
      </c>
      <c r="CQ19" s="53">
        <v>-7.2931638074025251E-3</v>
      </c>
      <c r="CS19" s="51">
        <v>43098</v>
      </c>
      <c r="CT19" s="53">
        <v>-6.5682997184426384E-3</v>
      </c>
      <c r="CV19" s="51">
        <v>44195</v>
      </c>
      <c r="CW19" s="53">
        <v>-6.1191845614982582E-3</v>
      </c>
      <c r="CY19" s="51">
        <v>43371</v>
      </c>
      <c r="CZ19" s="53">
        <v>-7.2931638074025251E-3</v>
      </c>
      <c r="DB19" s="51">
        <v>43098</v>
      </c>
      <c r="DC19" s="53">
        <v>-6.5682997184426384E-3</v>
      </c>
      <c r="DE19" s="155" t="s">
        <v>51</v>
      </c>
      <c r="DF19" s="155"/>
      <c r="DG19" s="155"/>
      <c r="DH19" s="155"/>
      <c r="DI19" s="155"/>
      <c r="DJ19" s="155"/>
      <c r="DK19" s="155"/>
      <c r="DL19" s="155"/>
      <c r="DM19" s="155"/>
      <c r="DN19" s="6"/>
      <c r="DO19" s="36"/>
      <c r="DQ19" s="51">
        <v>42824</v>
      </c>
      <c r="DR19" s="52">
        <v>-1.6529891409609698E-2</v>
      </c>
      <c r="DS19">
        <f>interpol_lin_excel($O$13:$O$104,$T$13:$T$104,DQ19)</f>
        <v>-5.7225168075047961E-3</v>
      </c>
      <c r="DT19" s="51">
        <v>43371</v>
      </c>
      <c r="DU19" s="52">
        <v>-7.2931638074025251E-3</v>
      </c>
      <c r="DW19" s="51">
        <v>43098</v>
      </c>
      <c r="DX19" s="52">
        <v>-6.5682997184426384E-3</v>
      </c>
      <c r="DZ19" s="51">
        <v>44925</v>
      </c>
      <c r="EA19" s="52">
        <v>-4.1866338987937152E-3</v>
      </c>
      <c r="EF19" t="s">
        <v>2074</v>
      </c>
      <c r="EG19">
        <v>10000</v>
      </c>
      <c r="EO19" s="51">
        <v>42824</v>
      </c>
      <c r="EP19" s="52">
        <v>-7.9070217765663253E-3</v>
      </c>
      <c r="EQ19">
        <f>interpol_lin_excel($O$13:$O$104,$T$13:$T$104,EO19)</f>
        <v>-5.7225168075047961E-3</v>
      </c>
      <c r="ER19" s="51">
        <v>43371</v>
      </c>
      <c r="ES19" s="52">
        <v>-7.2931638074025251E-3</v>
      </c>
      <c r="EU19" s="51">
        <v>43098</v>
      </c>
      <c r="EV19" s="52">
        <v>-6.5682997184426384E-3</v>
      </c>
      <c r="EX19" s="51">
        <v>44925</v>
      </c>
      <c r="EY19" s="52">
        <v>-4.1392071206624937E-3</v>
      </c>
      <c r="FD19" t="s">
        <v>2074</v>
      </c>
      <c r="FE19" s="60">
        <v>10000</v>
      </c>
      <c r="FL19" s="51">
        <v>42824</v>
      </c>
      <c r="FM19" s="52">
        <v>-1.3214759160062761E-2</v>
      </c>
      <c r="FN19">
        <f>interpol_lin_excel(BT19:BT90,BY19:BY90,FL19)</f>
        <v>-7.3718344898436872E-3</v>
      </c>
      <c r="FO19" s="51">
        <v>43371</v>
      </c>
      <c r="FP19" s="52">
        <v>-7.2931638074025251E-3</v>
      </c>
      <c r="FR19" s="51">
        <v>43098</v>
      </c>
      <c r="FS19" s="52">
        <v>-6.5682997184426384E-3</v>
      </c>
      <c r="FU19" s="51">
        <v>44925</v>
      </c>
      <c r="FV19" s="52">
        <v>-4.1634867253876502E-3</v>
      </c>
      <c r="GI19" s="51">
        <v>42824</v>
      </c>
      <c r="GJ19" s="52">
        <v>-7.6255550103511149E-3</v>
      </c>
      <c r="GK19">
        <f>interpol_lin_excel($BT$13:$BT$84,$BY$13:$BY$84,GI19)</f>
        <v>-7.3718344898436872E-3</v>
      </c>
      <c r="GL19" s="51">
        <v>43371</v>
      </c>
      <c r="GM19" s="92">
        <v>-7.2931638074025251E-3</v>
      </c>
      <c r="GO19" s="51">
        <v>43098</v>
      </c>
      <c r="GP19" s="52">
        <v>-6.5682997184426384E-3</v>
      </c>
      <c r="GR19" s="51">
        <v>44925</v>
      </c>
      <c r="GS19" s="52">
        <v>-4.120069197069913E-3</v>
      </c>
    </row>
    <row r="20" spans="3:207" ht="14.45" x14ac:dyDescent="0.3">
      <c r="C20" s="46" t="s">
        <v>235</v>
      </c>
      <c r="D20" s="46" t="s">
        <v>95</v>
      </c>
      <c r="E20" s="46" t="s">
        <v>3188</v>
      </c>
      <c r="F20" s="47" t="s">
        <v>3189</v>
      </c>
      <c r="G20" s="47">
        <v>42739</v>
      </c>
      <c r="H20" s="47">
        <v>42951</v>
      </c>
      <c r="I20" s="48">
        <v>-0.63300000000000001</v>
      </c>
      <c r="J20" s="48">
        <v>-0.59299999999999997</v>
      </c>
      <c r="K20" s="46" t="s">
        <v>98</v>
      </c>
      <c r="L20" s="49">
        <f t="shared" si="0"/>
        <v>-6.13E-3</v>
      </c>
      <c r="N20" s="50" t="s">
        <v>257</v>
      </c>
      <c r="O20" s="51">
        <f>IFERROR(IF(RIGHT(N20, 1) = "D", WORKDAY($B$3, INT(LEFT(N20, LEN(N20)-1))),
                     IF(RIGHT(N20, 1) = "W",Business_Day($B$3 + 7 * INT(LEFT(N20, LEN(N20)-1)), "modified_following"),
                     IF(RIGHT(N20, 1) = "M",Business_Day(EDATE($B$3,  INT(LEFT(N20, LEN(N20)-1))), "modified_following"),
                     IF(RIGHT(N20, 1) = "Y",Business_Day(EDATE($B$3,  12 * INT(LEFT(N20, LEN(N20)-1))), "modified_following"),IF(RIGHT(N20, 1) = "Q",Business_Day(EDATE($B$3,  3*INT(LEFT(N20, LEN(N20)-1))), "modified_following"),
                    Business_Day(EDATE($B$3,  12 * INT(LEFT(N20, FIND("Y", N20)-1)) + INT(RIGHT(N20, LEN(N20) - FIND("Y", N20)))), "modified_following") ))))), "")</f>
        <v>42853</v>
      </c>
      <c r="P20" s="50" t="s">
        <v>3190</v>
      </c>
      <c r="Q20" s="50" t="s">
        <v>3191</v>
      </c>
      <c r="R20" s="46">
        <f>_xll.BDH(P20,$B$4,$B$3,$B$3)</f>
        <v>-0.56882999999999995</v>
      </c>
      <c r="S20" s="46">
        <f>_xll.BDH(Q20,$B$4,$B$3,$B$3)</f>
        <v>1.0019</v>
      </c>
      <c r="T20" s="52">
        <f>DF_ZC2(Date!$E$3,O20,S20,"Taux actuariels","actual/actual")</f>
        <v>-5.8055513953633175E-3</v>
      </c>
      <c r="V20" s="46" t="s">
        <v>371</v>
      </c>
      <c r="W20" s="46" t="s">
        <v>121</v>
      </c>
      <c r="X20" s="46" t="s">
        <v>3192</v>
      </c>
      <c r="Y20" s="47" t="s">
        <v>3193</v>
      </c>
      <c r="Z20" s="47">
        <v>42739</v>
      </c>
      <c r="AA20" s="47">
        <v>44565</v>
      </c>
      <c r="AB20" s="48">
        <v>-0.53959999999999997</v>
      </c>
      <c r="AC20" s="48">
        <v>-0.49959999999999999</v>
      </c>
      <c r="AD20" s="46" t="s">
        <v>98</v>
      </c>
      <c r="AE20" s="49">
        <f t="shared" si="1"/>
        <v>-5.1959999999999992E-3</v>
      </c>
      <c r="AG20" s="50" t="s">
        <v>257</v>
      </c>
      <c r="AH20" s="51">
        <f>IFERROR(IF(RIGHT(AG20, 1) = "D", WORKDAY($B$3, INT(LEFT(AG20, LEN(AG20)-1))),
                     IF(RIGHT(AG20, 1) = "W",Business_Day($B$3 + 7 * INT(LEFT(AG20, LEN(AG20)-1)), "modified_following"),
                     IF(RIGHT(AG20, 1) = "M",Business_Day(EDATE($B$3,  INT(LEFT(AG20, LEN(AG20)-1))), "modified_following"),
                     IF(RIGHT(AG20, 1) = "Y",Business_Day(EDATE($B$3,  12 * INT(LEFT(AG20, LEN(AG20)-1))), "modified_following"),IF(RIGHT(AG20, 1) = "Q",Business_Day(EDATE($B$3,  3*INT(LEFT(AG20, LEN(AG20)-1))), "modified_following"),
                    Business_Day(EDATE($B$3,  12 * INT(LEFT(AG20, FIND("Y", AG20)-1)) + INT(RIGHT(AG20, LEN(AG20) - FIND("Y", AG20)))), "modified_following") ))))), "")</f>
        <v>42853</v>
      </c>
      <c r="AI20" s="50" t="s">
        <v>3194</v>
      </c>
      <c r="AJ20" s="50" t="s">
        <v>3195</v>
      </c>
      <c r="AK20" s="46">
        <f>_xll.BDH(AI20,$B$4,$B$3,$B$3)</f>
        <v>-0.80001</v>
      </c>
      <c r="AL20" s="46">
        <f>_xll.BDH(AJ20,$B$4,$B$3,$B$3)</f>
        <v>1.0026809999999999</v>
      </c>
      <c r="AM20" s="52">
        <f>DF_ZC2(Date!$E$3,AH20,AL20,"Taux actuariels","actual/actual")</f>
        <v>-8.1789774910205892E-3</v>
      </c>
      <c r="AO20" s="46" t="s">
        <v>3196</v>
      </c>
      <c r="AP20" s="46" t="s">
        <v>3166</v>
      </c>
      <c r="AQ20" s="46" t="s">
        <v>3231</v>
      </c>
      <c r="AR20" s="47" t="s">
        <v>3232</v>
      </c>
      <c r="AS20" s="47">
        <v>42998</v>
      </c>
      <c r="AT20" s="47">
        <v>43089</v>
      </c>
      <c r="AU20" s="48">
        <v>-0.76156999999999997</v>
      </c>
      <c r="AV20" s="48">
        <v>-0.76156999999999997</v>
      </c>
      <c r="AW20" s="46" t="s">
        <v>98</v>
      </c>
      <c r="AX20" s="49">
        <f t="shared" si="2"/>
        <v>-7.6156999999999996E-3</v>
      </c>
      <c r="AZ20" s="50" t="s">
        <v>257</v>
      </c>
      <c r="BA20" s="51">
        <f>IFERROR(IF(RIGHT(AZ20, 1) = "D", WORKDAY($B$3, INT(LEFT(AZ20, LEN(AZ20)-1))),
                     IF(RIGHT(AZ20, 1) = "W",Business_Day($B$3 + 7 * INT(LEFT(AZ20, LEN(AZ20)-1)), "modified_following"),
                     IF(RIGHT(AZ20, 1) = "M",Business_Day(EDATE($B$3,  INT(LEFT(AZ20, LEN(AZ20)-1))), "modified_following"),
                     IF(RIGHT(AZ20, 1) = "Y",Business_Day(EDATE($B$3,  12 * INT(LEFT(AZ20, LEN(AZ20)-1))), "modified_following"),IF(RIGHT(AZ20, 1) = "Q",Business_Day(EDATE($B$3,  3*INT(LEFT(AZ20, LEN(AZ20)-1))), "modified_following"),
                    Business_Day(EDATE($B$3,  12 * INT(LEFT(AZ20, FIND("Y", AZ20)-1)) + INT(RIGHT(AZ20, LEN(AZ20) - FIND("Y", AZ20)))), "modified_following") ))))), "")</f>
        <v>42853</v>
      </c>
      <c r="BB20" s="50" t="s">
        <v>3199</v>
      </c>
      <c r="BC20" s="50" t="s">
        <v>3200</v>
      </c>
      <c r="BD20" s="46">
        <f>_xll.BDH(BB20,$B$4,$B$3,$B$3)</f>
        <v>-0.73716999999999999</v>
      </c>
      <c r="BE20" s="46">
        <f>_xll.BDH(BC20,$B$4,$B$3,$B$3)</f>
        <v>1.00247</v>
      </c>
      <c r="BF20" s="52">
        <f>DF_ZC2(Date!$E$3,BA20,BE20,"Taux actuariels","actual/actual")</f>
        <v>-7.5384987598796638E-3</v>
      </c>
      <c r="BH20" s="46" t="s">
        <v>320</v>
      </c>
      <c r="BI20" s="46" t="s">
        <v>138</v>
      </c>
      <c r="BJ20" s="46" t="s">
        <v>3201</v>
      </c>
      <c r="BK20" s="47" t="s">
        <v>3202</v>
      </c>
      <c r="BL20" s="47">
        <v>43012</v>
      </c>
      <c r="BM20" s="47">
        <v>43194</v>
      </c>
      <c r="BN20" s="48">
        <v>-0.64500000000000002</v>
      </c>
      <c r="BO20" s="48">
        <v>-0.58499999999999996</v>
      </c>
      <c r="BP20" s="46" t="s">
        <v>98</v>
      </c>
      <c r="BQ20" s="49">
        <f t="shared" si="3"/>
        <v>-6.1500000000000001E-3</v>
      </c>
      <c r="BS20" s="50" t="s">
        <v>257</v>
      </c>
      <c r="BT20" s="51">
        <f>IFERROR(IF(RIGHT(BS20, 1) = "D", WORKDAY($B$3, INT(LEFT(BS20, LEN(BS20)-1))),
                     IF(RIGHT(BS20, 1) = "W",Business_Day($B$3 + 7 * INT(LEFT(BS20, LEN(BS20)-1)), "modified_following"),
                     IF(RIGHT(BS20, 1) = "M",Business_Day(EDATE($B$3,  INT(LEFT(BS20, LEN(BS20)-1))), "modified_following"),
                     IF(RIGHT(BS20, 1) = "Y",Business_Day(EDATE($B$3,  12 * INT(LEFT(BS20, LEN(BS20)-1))), "modified_following"),IF(RIGHT(BS20, 1) = "Q",Business_Day(EDATE($B$3,  3*INT(LEFT(BS20, LEN(BS20)-1))), "modified_following"),
                    Business_Day(EDATE($B$3,  12 * INT(LEFT(BS20, FIND("Y", BS20)-1)) + INT(RIGHT(BS20, LEN(BS20) - FIND("Y", BS20)))), "modified_following") ))))), "")</f>
        <v>42853</v>
      </c>
      <c r="BU20" s="50" t="s">
        <v>3203</v>
      </c>
      <c r="BV20" s="50" t="s">
        <v>3204</v>
      </c>
      <c r="BW20" s="46">
        <f>_xll.BDH(BU20,$B$4,$B$3,$B$3)</f>
        <v>-0.70723999999999998</v>
      </c>
      <c r="BX20" s="46">
        <f>_xll.BDH(BV20,$B$4,$B$3,$B$3)</f>
        <v>1.0023629999999999</v>
      </c>
      <c r="BY20" s="52">
        <f>DF_ZC2(Date!$E$3,BT20,BX20,"Taux actuariels","actual/actual")</f>
        <v>-7.2134966454747707E-3</v>
      </c>
      <c r="CE20" s="51">
        <v>43465</v>
      </c>
      <c r="CF20" s="53">
        <v>-7.1888697514531147E-3</v>
      </c>
      <c r="CH20" s="51">
        <v>43189</v>
      </c>
      <c r="CI20" s="53">
        <v>-6.4424616722823513E-3</v>
      </c>
      <c r="CK20" s="51">
        <v>45289</v>
      </c>
      <c r="CL20" s="53">
        <v>-3.2012983154244496E-3</v>
      </c>
      <c r="CP20" s="51">
        <v>43465</v>
      </c>
      <c r="CQ20" s="53">
        <v>-7.1875855345172523E-3</v>
      </c>
      <c r="CS20" s="51">
        <v>43189</v>
      </c>
      <c r="CT20" s="53">
        <v>-6.4424616722823513E-3</v>
      </c>
      <c r="CV20" s="51">
        <v>44560</v>
      </c>
      <c r="CW20" s="53">
        <v>-5.1280446083568831E-3</v>
      </c>
      <c r="CY20" s="51">
        <v>43465</v>
      </c>
      <c r="CZ20" s="53">
        <v>-7.1917045726658203E-3</v>
      </c>
      <c r="DB20" s="51">
        <v>43189</v>
      </c>
      <c r="DC20" s="53">
        <v>-6.4424616722823513E-3</v>
      </c>
      <c r="DE20" s="25" t="s">
        <v>0</v>
      </c>
      <c r="DF20" s="25" t="s">
        <v>24</v>
      </c>
      <c r="DG20" s="25" t="s">
        <v>25</v>
      </c>
      <c r="DH20" s="25" t="s">
        <v>26</v>
      </c>
      <c r="DI20" s="25" t="s">
        <v>27</v>
      </c>
      <c r="DJ20" s="25" t="s">
        <v>28</v>
      </c>
      <c r="DK20" s="25" t="s">
        <v>29</v>
      </c>
      <c r="DL20" s="25" t="s">
        <v>30</v>
      </c>
      <c r="DM20" s="25" t="s">
        <v>31</v>
      </c>
      <c r="DN20" s="25" t="s">
        <v>37</v>
      </c>
      <c r="DO20" s="25"/>
      <c r="DQ20" s="51">
        <v>42853</v>
      </c>
      <c r="DR20" s="52">
        <v>-1.6386545908735339E-2</v>
      </c>
      <c r="DS20">
        <f>interpol_lin_excel($O$13:$O$104,$T$13:$T$104,DQ20)</f>
        <v>-5.8055513953633175E-3</v>
      </c>
      <c r="DT20" s="51">
        <v>43465</v>
      </c>
      <c r="DU20" s="52">
        <v>-7.2135551891896639E-3</v>
      </c>
      <c r="DW20" s="51">
        <v>43189</v>
      </c>
      <c r="DX20" s="52">
        <v>-6.4424616722823513E-3</v>
      </c>
      <c r="DZ20" s="51">
        <v>45289</v>
      </c>
      <c r="EA20" s="52">
        <v>-3.2802470441126224E-3</v>
      </c>
      <c r="EO20" s="51">
        <v>42853</v>
      </c>
      <c r="EP20" s="52">
        <v>-8.4417063744800513E-3</v>
      </c>
      <c r="EQ20">
        <f>interpol_lin_excel($O$13:$O$104,$T$13:$T$104,EO20)</f>
        <v>-5.8055513953633175E-3</v>
      </c>
      <c r="ER20" s="51">
        <v>43465</v>
      </c>
      <c r="ES20" s="52">
        <v>-7.1943888657317991E-3</v>
      </c>
      <c r="EU20" s="51">
        <v>43189</v>
      </c>
      <c r="EV20" s="52">
        <v>-6.4424616722823513E-3</v>
      </c>
      <c r="EX20" s="51">
        <v>45289</v>
      </c>
      <c r="EY20" s="52">
        <v>-3.2235607375616913E-3</v>
      </c>
      <c r="FL20" s="51">
        <v>42853</v>
      </c>
      <c r="FM20" s="52">
        <v>-1.3107399028365774E-2</v>
      </c>
      <c r="FN20">
        <f>interpol_lin_excel(BT20:BT91,BY20:BY91,FL20)</f>
        <v>-7.2134966454747707E-3</v>
      </c>
      <c r="FO20" s="51">
        <v>43465</v>
      </c>
      <c r="FP20" s="52">
        <v>-7.2048732047502936E-3</v>
      </c>
      <c r="FR20" s="51">
        <v>43189</v>
      </c>
      <c r="FS20" s="52">
        <v>-6.4424616722823513E-3</v>
      </c>
      <c r="FU20" s="51">
        <v>45289</v>
      </c>
      <c r="FV20" s="52">
        <v>-3.2527611049627445E-3</v>
      </c>
      <c r="GI20" s="51">
        <v>42853</v>
      </c>
      <c r="GJ20" s="52">
        <v>-7.8186684601965206E-3</v>
      </c>
      <c r="GK20">
        <f>interpol_lin_excel($BT$13:$BT$84,$BY$13:$BY$84,GI20)</f>
        <v>-7.2134966454747707E-3</v>
      </c>
      <c r="GL20" s="51">
        <v>43465</v>
      </c>
      <c r="GM20" s="92">
        <v>-7.1887080164250161E-3</v>
      </c>
      <c r="GO20" s="51">
        <v>43189</v>
      </c>
      <c r="GP20" s="52">
        <v>-6.4424616722823513E-3</v>
      </c>
      <c r="GR20" s="51">
        <v>45289</v>
      </c>
      <c r="GS20" s="52">
        <v>-3.2004641552495889E-3</v>
      </c>
    </row>
    <row r="21" spans="3:207" ht="14.45" x14ac:dyDescent="0.3">
      <c r="C21" s="46" t="s">
        <v>260</v>
      </c>
      <c r="D21" s="46" t="s">
        <v>95</v>
      </c>
      <c r="E21" s="46" t="s">
        <v>3205</v>
      </c>
      <c r="F21" s="47" t="s">
        <v>3206</v>
      </c>
      <c r="G21" s="47">
        <v>42739</v>
      </c>
      <c r="H21" s="47">
        <v>42982</v>
      </c>
      <c r="I21" s="48">
        <v>-0.63900000000000001</v>
      </c>
      <c r="J21" s="48">
        <v>-0.59899999999999998</v>
      </c>
      <c r="K21" s="46" t="s">
        <v>98</v>
      </c>
      <c r="L21" s="49">
        <f t="shared" si="0"/>
        <v>-6.1900000000000002E-3</v>
      </c>
      <c r="N21" s="50" t="s">
        <v>283</v>
      </c>
      <c r="O21" s="51">
        <f>IFERROR(IF(RIGHT(N21, 1) = "D", WORKDAY($B$3, INT(LEFT(N21, LEN(N21)-1))),
                     IF(RIGHT(N21, 1) = "W",Business_Day($B$3 + 7 * INT(LEFT(N21, LEN(N21)-1)), "modified_following"),
                     IF(RIGHT(N21, 1) = "M",Business_Day(EDATE($B$3,  INT(LEFT(N21, LEN(N21)-1))), "modified_following"),
                     IF(RIGHT(N21, 1) = "Y",Business_Day(EDATE($B$3,  12 * INT(LEFT(N21, LEN(N21)-1))), "modified_following"),IF(RIGHT(N21, 1) = "Q",Business_Day(EDATE($B$3,  3*INT(LEFT(N21, LEN(N21)-1))), "modified_following"),
                    Business_Day(EDATE($B$3,  12 * INT(LEFT(N21, FIND("Y", N21)-1)) + INT(RIGHT(N21, LEN(N21) - FIND("Y", N21)))), "modified_following") ))))), "")</f>
        <v>42885</v>
      </c>
      <c r="P21" s="50" t="s">
        <v>3207</v>
      </c>
      <c r="Q21" s="50" t="s">
        <v>3208</v>
      </c>
      <c r="R21" s="46">
        <f>_xll.BDH(P21,$B$4,$B$3,$B$3)</f>
        <v>-0.58799000000000001</v>
      </c>
      <c r="S21" s="46">
        <f>_xll.BDH(Q21,$B$4,$B$3,$B$3)</f>
        <v>1.002505</v>
      </c>
      <c r="T21" s="52">
        <f>DF_ZC2(Date!$E$3,O21,S21,"Taux actuariels","actual/actual")</f>
        <v>-6.0295288897138644E-3</v>
      </c>
      <c r="V21" s="46" t="s">
        <v>394</v>
      </c>
      <c r="W21" s="46" t="s">
        <v>121</v>
      </c>
      <c r="X21" s="46" t="s">
        <v>3209</v>
      </c>
      <c r="Y21" s="47" t="s">
        <v>3210</v>
      </c>
      <c r="Z21" s="47">
        <v>42739</v>
      </c>
      <c r="AA21" s="47">
        <v>44930</v>
      </c>
      <c r="AB21" s="48">
        <v>-0.43609999999999999</v>
      </c>
      <c r="AC21" s="48">
        <v>-0.39610000000000001</v>
      </c>
      <c r="AD21" s="46" t="s">
        <v>98</v>
      </c>
      <c r="AE21" s="49">
        <f t="shared" si="1"/>
        <v>-4.1610000000000006E-3</v>
      </c>
      <c r="AG21" s="50" t="s">
        <v>283</v>
      </c>
      <c r="AH21" s="51">
        <f>IFERROR(IF(RIGHT(AG21, 1) = "D", WORKDAY($B$3, INT(LEFT(AG21, LEN(AG21)-1))),
                     IF(RIGHT(AG21, 1) = "W",Business_Day($B$3 + 7 * INT(LEFT(AG21, LEN(AG21)-1)), "modified_following"),
                     IF(RIGHT(AG21, 1) = "M",Business_Day(EDATE($B$3,  INT(LEFT(AG21, LEN(AG21)-1))), "modified_following"),
                     IF(RIGHT(AG21, 1) = "Y",Business_Day(EDATE($B$3,  12 * INT(LEFT(AG21, LEN(AG21)-1))), "modified_following"),IF(RIGHT(AG21, 1) = "Q",Business_Day(EDATE($B$3,  3*INT(LEFT(AG21, LEN(AG21)-1))), "modified_following"),
                    Business_Day(EDATE($B$3,  12 * INT(LEFT(AG21, FIND("Y", AG21)-1)) + INT(RIGHT(AG21, LEN(AG21) - FIND("Y", AG21)))), "modified_following") ))))), "")</f>
        <v>42885</v>
      </c>
      <c r="AI21" s="50" t="s">
        <v>3211</v>
      </c>
      <c r="AJ21" s="50" t="s">
        <v>3212</v>
      </c>
      <c r="AK21" s="46">
        <f>_xll.BDH(AI21,$B$4,$B$3,$B$3)</f>
        <v>-0.80674999999999997</v>
      </c>
      <c r="AL21" s="46">
        <f>_xll.BDH(AJ21,$B$4,$B$3,$B$3)</f>
        <v>1.0034259999999999</v>
      </c>
      <c r="AM21" s="52">
        <f>DF_ZC2(Date!$E$3,AH21,AL21,"Taux actuariels","actual/actual")</f>
        <v>-8.2334541268024308E-3</v>
      </c>
      <c r="AO21" s="46" t="s">
        <v>3213</v>
      </c>
      <c r="AP21" s="46" t="s">
        <v>3166</v>
      </c>
      <c r="AQ21" s="46" t="s">
        <v>3248</v>
      </c>
      <c r="AR21" s="47" t="s">
        <v>3249</v>
      </c>
      <c r="AS21" s="47">
        <v>43089</v>
      </c>
      <c r="AT21" s="47">
        <v>43180</v>
      </c>
      <c r="AU21" s="48">
        <v>-0.73255000000000003</v>
      </c>
      <c r="AV21" s="48">
        <v>-0.73255000000000003</v>
      </c>
      <c r="AW21" s="46" t="s">
        <v>98</v>
      </c>
      <c r="AX21" s="49">
        <f t="shared" si="2"/>
        <v>-7.3255000000000004E-3</v>
      </c>
      <c r="AZ21" s="50" t="s">
        <v>283</v>
      </c>
      <c r="BA21" s="51">
        <f>IFERROR(IF(RIGHT(AZ21, 1) = "D", WORKDAY($B$3, INT(LEFT(AZ21, LEN(AZ21)-1))),
                     IF(RIGHT(AZ21, 1) = "W",Business_Day($B$3 + 7 * INT(LEFT(AZ21, LEN(AZ21)-1)), "modified_following"),
                     IF(RIGHT(AZ21, 1) = "M",Business_Day(EDATE($B$3,  INT(LEFT(AZ21, LEN(AZ21)-1))), "modified_following"),
                     IF(RIGHT(AZ21, 1) = "Y",Business_Day(EDATE($B$3,  12 * INT(LEFT(AZ21, LEN(AZ21)-1))), "modified_following"),IF(RIGHT(AZ21, 1) = "Q",Business_Day(EDATE($B$3,  3*INT(LEFT(AZ21, LEN(AZ21)-1))), "modified_following"),
                    Business_Day(EDATE($B$3,  12 * INT(LEFT(AZ21, FIND("Y", AZ21)-1)) + INT(RIGHT(AZ21, LEN(AZ21) - FIND("Y", AZ21)))), "modified_following") ))))), "")</f>
        <v>42885</v>
      </c>
      <c r="BB21" s="50" t="s">
        <v>3216</v>
      </c>
      <c r="BC21" s="50" t="s">
        <v>3217</v>
      </c>
      <c r="BD21" s="46">
        <f>_xll.BDH(BB21,$B$4,$B$3,$B$3)</f>
        <v>-0.75305</v>
      </c>
      <c r="BE21" s="46">
        <f>_xll.BDH(BC21,$B$4,$B$3,$B$3)</f>
        <v>1.0031969999999999</v>
      </c>
      <c r="BF21" s="52">
        <f>DF_ZC2(Date!$E$3,BA21,BE21,"Taux actuariels","actual/actual")</f>
        <v>-7.6861098313655285E-3</v>
      </c>
      <c r="BH21" s="46" t="s">
        <v>300</v>
      </c>
      <c r="BI21" s="46" t="s">
        <v>121</v>
      </c>
      <c r="BJ21" s="46" t="s">
        <v>3218</v>
      </c>
      <c r="BK21" s="47" t="s">
        <v>3219</v>
      </c>
      <c r="BL21" s="47">
        <v>42739</v>
      </c>
      <c r="BM21" s="47">
        <v>43469</v>
      </c>
      <c r="BN21" s="48">
        <v>-0.61760000000000004</v>
      </c>
      <c r="BO21" s="48">
        <v>-0.58760000000000001</v>
      </c>
      <c r="BP21" s="46" t="s">
        <v>98</v>
      </c>
      <c r="BQ21" s="49">
        <f t="shared" si="3"/>
        <v>-6.0260000000000001E-3</v>
      </c>
      <c r="BS21" s="50" t="s">
        <v>283</v>
      </c>
      <c r="BT21" s="51">
        <f>IFERROR(IF(RIGHT(BS21, 1) = "D", WORKDAY($B$3, INT(LEFT(BS21, LEN(BS21)-1))),
                     IF(RIGHT(BS21, 1) = "W",Business_Day($B$3 + 7 * INT(LEFT(BS21, LEN(BS21)-1)), "modified_following"),
                     IF(RIGHT(BS21, 1) = "M",Business_Day(EDATE($B$3,  INT(LEFT(BS21, LEN(BS21)-1))), "modified_following"),
                     IF(RIGHT(BS21, 1) = "Y",Business_Day(EDATE($B$3,  12 * INT(LEFT(BS21, LEN(BS21)-1))), "modified_following"),IF(RIGHT(BS21, 1) = "Q",Business_Day(EDATE($B$3,  3*INT(LEFT(BS21, LEN(BS21)-1))), "modified_following"),
                    Business_Day(EDATE($B$3,  12 * INT(LEFT(BS21, FIND("Y", BS21)-1)) + INT(RIGHT(BS21, LEN(BS21) - FIND("Y", BS21)))), "modified_following") ))))), "")</f>
        <v>42885</v>
      </c>
      <c r="BU21" s="50" t="s">
        <v>3220</v>
      </c>
      <c r="BV21" s="50" t="s">
        <v>3221</v>
      </c>
      <c r="BW21" s="46">
        <f>_xll.BDH(BU21,$B$4,$B$3,$B$3)</f>
        <v>-0.68308999999999997</v>
      </c>
      <c r="BX21" s="46">
        <f>_xll.BDH(BV21,$B$4,$B$3,$B$3)</f>
        <v>1.002912</v>
      </c>
      <c r="BY21" s="52">
        <f>DF_ZC2(Date!$E$3,BT21,BX21,"Taux actuariels","actual/actual")</f>
        <v>-7.0043205182046542E-3</v>
      </c>
      <c r="CE21" s="51">
        <v>43829</v>
      </c>
      <c r="CF21" s="53">
        <v>-6.6597730494280171E-3</v>
      </c>
      <c r="CH21" s="51">
        <v>43465</v>
      </c>
      <c r="CI21" s="53">
        <v>-5.9382816986218922E-3</v>
      </c>
      <c r="CK21" s="51">
        <v>45656</v>
      </c>
      <c r="CL21" s="53">
        <v>-2.2538698430208995E-3</v>
      </c>
      <c r="CP21" s="51">
        <v>43829</v>
      </c>
      <c r="CQ21" s="53">
        <v>-6.6570182649806874E-3</v>
      </c>
      <c r="CS21" s="51">
        <v>43465</v>
      </c>
      <c r="CT21" s="53">
        <v>-5.9375113459812614E-3</v>
      </c>
      <c r="CV21" s="51">
        <v>44925</v>
      </c>
      <c r="CW21" s="53">
        <v>-4.1084109324011969E-3</v>
      </c>
      <c r="CY21" s="51">
        <v>43829</v>
      </c>
      <c r="CZ21" s="53">
        <v>-6.6622361188575256E-3</v>
      </c>
      <c r="DB21" s="51">
        <v>43465</v>
      </c>
      <c r="DC21" s="53">
        <v>-5.9400509640642803E-3</v>
      </c>
      <c r="DE21" s="30">
        <f>DE17</f>
        <v>42734</v>
      </c>
      <c r="DF21" s="31" t="s">
        <v>38</v>
      </c>
      <c r="DG21" s="31" t="s">
        <v>39</v>
      </c>
      <c r="DH21" s="32" t="s">
        <v>40</v>
      </c>
      <c r="DI21" s="31" t="s">
        <v>41</v>
      </c>
      <c r="DJ21" s="31" t="s">
        <v>58</v>
      </c>
      <c r="DK21" s="37" t="s">
        <v>40</v>
      </c>
      <c r="DL21" s="38" t="s">
        <v>42</v>
      </c>
      <c r="DM21" s="33" t="s">
        <v>59</v>
      </c>
      <c r="DN21" s="31" t="s">
        <v>60</v>
      </c>
      <c r="DO21" s="31"/>
      <c r="DQ21" s="51">
        <v>42885</v>
      </c>
      <c r="DR21" s="52">
        <v>-1.6002371877132937E-2</v>
      </c>
      <c r="DS21">
        <f>interpol_lin_excel($O$13:$O$104,$T$13:$T$104,DQ21)</f>
        <v>-6.0295288897138644E-3</v>
      </c>
      <c r="DT21" s="51">
        <v>43829</v>
      </c>
      <c r="DU21" s="52">
        <v>-6.6866418706637886E-3</v>
      </c>
      <c r="DW21" s="51">
        <v>43465</v>
      </c>
      <c r="DX21" s="52">
        <v>-5.9541869805117267E-3</v>
      </c>
      <c r="DZ21" s="51">
        <v>45656</v>
      </c>
      <c r="EA21" s="52">
        <v>-2.3504160909976787E-3</v>
      </c>
      <c r="EO21" s="51">
        <v>42885</v>
      </c>
      <c r="EP21" s="52">
        <v>-8.2986714517029325E-3</v>
      </c>
      <c r="EQ21">
        <f>interpol_lin_excel($O$13:$O$104,$T$13:$T$104,EO21)</f>
        <v>-6.0295288897138644E-3</v>
      </c>
      <c r="ER21" s="51">
        <v>43829</v>
      </c>
      <c r="ES21" s="52">
        <v>-6.6664979850520169E-3</v>
      </c>
      <c r="EU21" s="51">
        <v>43465</v>
      </c>
      <c r="EV21" s="52">
        <v>-5.9418355377078907E-3</v>
      </c>
      <c r="EX21" s="51">
        <v>45656</v>
      </c>
      <c r="EY21" s="52">
        <v>-2.281755665570651E-3</v>
      </c>
      <c r="FL21" s="51">
        <v>42885</v>
      </c>
      <c r="FM21" s="52">
        <v>-1.2733639484998172E-2</v>
      </c>
      <c r="FN21">
        <f>interpol_lin_excel(BT21:BT92,BY21:BY92,FL21)</f>
        <v>-7.0043205182046542E-3</v>
      </c>
      <c r="FO21" s="51">
        <v>43829</v>
      </c>
      <c r="FP21" s="52">
        <v>-6.6769434153645382E-3</v>
      </c>
      <c r="FR21" s="51">
        <v>43465</v>
      </c>
      <c r="FS21" s="52">
        <v>-5.948597884363525E-3</v>
      </c>
      <c r="FU21" s="51">
        <v>45656</v>
      </c>
      <c r="FV21" s="52">
        <v>-2.3172870980897034E-3</v>
      </c>
      <c r="GI21" s="51">
        <v>42885</v>
      </c>
      <c r="GJ21" s="52">
        <v>-7.3117731891476634E-3</v>
      </c>
      <c r="GK21">
        <f>interpol_lin_excel($BT$13:$BT$84,$BY$13:$BY$84,GI21)</f>
        <v>-7.0043205182046542E-3</v>
      </c>
      <c r="GL21" s="51">
        <v>43829</v>
      </c>
      <c r="GM21" s="92">
        <v>-6.6594955094412527E-3</v>
      </c>
      <c r="GO21" s="51">
        <v>43465</v>
      </c>
      <c r="GP21" s="52">
        <v>-5.9382600435568473E-3</v>
      </c>
      <c r="GR21" s="51">
        <v>45656</v>
      </c>
      <c r="GS21" s="52">
        <v>-2.2541838742117831E-3</v>
      </c>
    </row>
    <row r="22" spans="3:207" ht="18" x14ac:dyDescent="0.35">
      <c r="C22" s="46" t="s">
        <v>248</v>
      </c>
      <c r="D22" s="46" t="s">
        <v>95</v>
      </c>
      <c r="E22" s="46" t="s">
        <v>3222</v>
      </c>
      <c r="F22" s="47" t="s">
        <v>3223</v>
      </c>
      <c r="G22" s="47">
        <v>42739</v>
      </c>
      <c r="H22" s="47">
        <v>43012</v>
      </c>
      <c r="I22" s="48">
        <v>-0.64300000000000002</v>
      </c>
      <c r="J22" s="48">
        <v>-0.60299999999999998</v>
      </c>
      <c r="K22" s="46" t="s">
        <v>98</v>
      </c>
      <c r="L22" s="49">
        <f t="shared" si="0"/>
        <v>-6.2300000000000003E-3</v>
      </c>
      <c r="N22" s="50" t="s">
        <v>307</v>
      </c>
      <c r="O22" s="51">
        <f>IFERROR(IF(RIGHT(N22, 1) = "D", WORKDAY($B$3, INT(LEFT(N22, LEN(N22)-1))),
                     IF(RIGHT(N22, 1) = "W",Business_Day($B$3 + 7 * INT(LEFT(N22, LEN(N22)-1)), "modified_following"),
                     IF(RIGHT(N22, 1) = "M",Business_Day(EDATE($B$3,  INT(LEFT(N22, LEN(N22)-1))), "modified_following"),
                     IF(RIGHT(N22, 1) = "Y",Business_Day(EDATE($B$3,  12 * INT(LEFT(N22, LEN(N22)-1))), "modified_following"),IF(RIGHT(N22, 1) = "Q",Business_Day(EDATE($B$3,  3*INT(LEFT(N22, LEN(N22)-1))), "modified_following"),
                    Business_Day(EDATE($B$3,  12 * INT(LEFT(N22, FIND("Y", N22)-1)) + INT(RIGHT(N22, LEN(N22) - FIND("Y", N22)))), "modified_following") ))))), "")</f>
        <v>42916</v>
      </c>
      <c r="P22" s="50" t="s">
        <v>3224</v>
      </c>
      <c r="Q22" s="50" t="s">
        <v>3225</v>
      </c>
      <c r="R22" s="46">
        <f>_xll.BDH(P22,$B$4,$B$3,$B$3)</f>
        <v>-0.59774000000000005</v>
      </c>
      <c r="S22" s="46">
        <f>_xll.BDH(Q22,$B$4,$B$3,$B$3)</f>
        <v>1.0030140000000001</v>
      </c>
      <c r="T22" s="52">
        <f>DF_ZC2(Date!$E$3,O22,S22,"Taux actuariels","actual/actual")</f>
        <v>-6.0174728173634229E-3</v>
      </c>
      <c r="V22" s="46" t="s">
        <v>415</v>
      </c>
      <c r="W22" s="46" t="s">
        <v>121</v>
      </c>
      <c r="X22" s="46" t="s">
        <v>3226</v>
      </c>
      <c r="Y22" s="47" t="s">
        <v>3227</v>
      </c>
      <c r="Z22" s="47">
        <v>42739</v>
      </c>
      <c r="AA22" s="47">
        <v>45295</v>
      </c>
      <c r="AB22" s="48">
        <v>-0.34250000000000003</v>
      </c>
      <c r="AC22" s="48">
        <v>-0.30249999999999999</v>
      </c>
      <c r="AD22" s="46" t="s">
        <v>98</v>
      </c>
      <c r="AE22" s="49">
        <f t="shared" si="1"/>
        <v>-3.225E-3</v>
      </c>
      <c r="AG22" s="50" t="s">
        <v>307</v>
      </c>
      <c r="AH22" s="51">
        <f>IFERROR(IF(RIGHT(AG22, 1) = "D", WORKDAY($B$3, INT(LEFT(AG22, LEN(AG22)-1))),
                     IF(RIGHT(AG22, 1) = "W",Business_Day($B$3 + 7 * INT(LEFT(AG22, LEN(AG22)-1)), "modified_following"),
                     IF(RIGHT(AG22, 1) = "M",Business_Day(EDATE($B$3,  INT(LEFT(AG22, LEN(AG22)-1))), "modified_following"),
                     IF(RIGHT(AG22, 1) = "Y",Business_Day(EDATE($B$3,  12 * INT(LEFT(AG22, LEN(AG22)-1))), "modified_following"),IF(RIGHT(AG22, 1) = "Q",Business_Day(EDATE($B$3,  3*INT(LEFT(AG22, LEN(AG22)-1))), "modified_following"),
                    Business_Day(EDATE($B$3,  12 * INT(LEFT(AG22, FIND("Y", AG22)-1)) + INT(RIGHT(AG22, LEN(AG22) - FIND("Y", AG22)))), "modified_following") ))))), "")</f>
        <v>42916</v>
      </c>
      <c r="AI22" s="50" t="s">
        <v>3228</v>
      </c>
      <c r="AJ22" s="50" t="s">
        <v>3229</v>
      </c>
      <c r="AK22" s="46">
        <f>_xll.BDH(AI22,$B$4,$B$3,$B$3)</f>
        <v>-0.80720000000000003</v>
      </c>
      <c r="AL22" s="46">
        <f>_xll.BDH(AJ22,$B$4,$B$3,$B$3)</f>
        <v>1.0040610000000001</v>
      </c>
      <c r="AM22" s="52">
        <f>DF_ZC2(Date!$E$3,AH22,AL22,"Taux actuariels","actual/actual")</f>
        <v>-8.0951214330778898E-3</v>
      </c>
      <c r="AO22" s="46" t="s">
        <v>3230</v>
      </c>
      <c r="AP22" s="46" t="s">
        <v>3166</v>
      </c>
      <c r="AQ22" s="46" t="s">
        <v>6356</v>
      </c>
      <c r="AR22" s="47" t="s">
        <v>6357</v>
      </c>
      <c r="AS22" s="47">
        <v>43180</v>
      </c>
      <c r="AT22" s="47">
        <v>43271</v>
      </c>
      <c r="AU22" s="48">
        <v>-0.70372999999999997</v>
      </c>
      <c r="AV22" s="48">
        <v>-0.70372999999999997</v>
      </c>
      <c r="AW22" s="46" t="s">
        <v>98</v>
      </c>
      <c r="AX22" s="49">
        <f t="shared" si="2"/>
        <v>-7.0372999999999998E-3</v>
      </c>
      <c r="AZ22" s="50" t="s">
        <v>307</v>
      </c>
      <c r="BA22" s="51">
        <f>IFERROR(IF(RIGHT(AZ22, 1) = "D", WORKDAY($B$3, INT(LEFT(AZ22, LEN(AZ22)-1))),
                     IF(RIGHT(AZ22, 1) = "W",Business_Day($B$3 + 7 * INT(LEFT(AZ22, LEN(AZ22)-1)), "modified_following"),
                     IF(RIGHT(AZ22, 1) = "M",Business_Day(EDATE($B$3,  INT(LEFT(AZ22, LEN(AZ22)-1))), "modified_following"),
                     IF(RIGHT(AZ22, 1) = "Y",Business_Day(EDATE($B$3,  12 * INT(LEFT(AZ22, LEN(AZ22)-1))), "modified_following"),IF(RIGHT(AZ22, 1) = "Q",Business_Day(EDATE($B$3,  3*INT(LEFT(AZ22, LEN(AZ22)-1))), "modified_following"),
                    Business_Day(EDATE($B$3,  12 * INT(LEFT(AZ22, FIND("Y", AZ22)-1)) + INT(RIGHT(AZ22, LEN(AZ22) - FIND("Y", AZ22)))), "modified_following") ))))), "")</f>
        <v>42916</v>
      </c>
      <c r="BB22" s="50" t="s">
        <v>3233</v>
      </c>
      <c r="BC22" s="50" t="s">
        <v>3234</v>
      </c>
      <c r="BD22" s="46">
        <f>_xll.BDH(BB22,$B$4,$B$3,$B$3)</f>
        <v>-0.75809000000000004</v>
      </c>
      <c r="BE22" s="46">
        <f>_xll.BDH(BC22,$B$4,$B$3,$B$3)</f>
        <v>1.0038119999999999</v>
      </c>
      <c r="BF22" s="52">
        <f>DF_ZC2(Date!$E$3,BA22,BE22,"Taux actuariels","actual/actual")</f>
        <v>-7.6016003996507431E-3</v>
      </c>
      <c r="BH22" s="46" t="s">
        <v>325</v>
      </c>
      <c r="BI22" s="46" t="s">
        <v>121</v>
      </c>
      <c r="BJ22" s="46" t="s">
        <v>3235</v>
      </c>
      <c r="BK22" s="47" t="s">
        <v>3236</v>
      </c>
      <c r="BL22" s="47">
        <v>42739</v>
      </c>
      <c r="BM22" s="47">
        <v>43836</v>
      </c>
      <c r="BN22" s="48">
        <v>-0.54500000000000004</v>
      </c>
      <c r="BO22" s="48">
        <v>-0.505</v>
      </c>
      <c r="BP22" s="46" t="s">
        <v>98</v>
      </c>
      <c r="BQ22" s="49">
        <f t="shared" si="3"/>
        <v>-5.2500000000000003E-3</v>
      </c>
      <c r="BS22" s="50" t="s">
        <v>307</v>
      </c>
      <c r="BT22" s="51">
        <f>IFERROR(IF(RIGHT(BS22, 1) = "D", WORKDAY($B$3, INT(LEFT(BS22, LEN(BS22)-1))),
                     IF(RIGHT(BS22, 1) = "W",Business_Day($B$3 + 7 * INT(LEFT(BS22, LEN(BS22)-1)), "modified_following"),
                     IF(RIGHT(BS22, 1) = "M",Business_Day(EDATE($B$3,  INT(LEFT(BS22, LEN(BS22)-1))), "modified_following"),
                     IF(RIGHT(BS22, 1) = "Y",Business_Day(EDATE($B$3,  12 * INT(LEFT(BS22, LEN(BS22)-1))), "modified_following"),IF(RIGHT(BS22, 1) = "Q",Business_Day(EDATE($B$3,  3*INT(LEFT(BS22, LEN(BS22)-1))), "modified_following"),
                    Business_Day(EDATE($B$3,  12 * INT(LEFT(BS22, FIND("Y", BS22)-1)) + INT(RIGHT(BS22, LEN(BS22) - FIND("Y", BS22)))), "modified_following") ))))), "")</f>
        <v>42916</v>
      </c>
      <c r="BU22" s="50" t="s">
        <v>3237</v>
      </c>
      <c r="BV22" s="50" t="s">
        <v>3238</v>
      </c>
      <c r="BW22" s="46">
        <f>_xll.BDH(BU22,$B$4,$B$3,$B$3)</f>
        <v>-0.66259999999999997</v>
      </c>
      <c r="BX22" s="46">
        <f>_xll.BDH(BV22,$B$4,$B$3,$B$3)</f>
        <v>1.0033430000000001</v>
      </c>
      <c r="BY22" s="52">
        <f>DF_ZC2(Date!$E$3,BT22,BX22,"Taux actuariels","actual/actual")</f>
        <v>-6.6710368359249594E-3</v>
      </c>
      <c r="CE22" s="51">
        <v>44195</v>
      </c>
      <c r="CF22" s="53">
        <v>-5.8236195697689026E-3</v>
      </c>
      <c r="CH22" s="51">
        <v>43829</v>
      </c>
      <c r="CI22" s="53">
        <v>-5.1854558690293635E-3</v>
      </c>
      <c r="CK22" s="51">
        <v>46021</v>
      </c>
      <c r="CL22" s="53">
        <v>-1.4005507096667758E-3</v>
      </c>
      <c r="CP22" s="51">
        <v>44195</v>
      </c>
      <c r="CQ22" s="53">
        <v>-5.8186996125531958E-3</v>
      </c>
      <c r="CS22" s="51">
        <v>43829</v>
      </c>
      <c r="CT22" s="53">
        <v>-5.1834207357175002E-3</v>
      </c>
      <c r="CV22" s="51">
        <v>45289</v>
      </c>
      <c r="CW22" s="53">
        <v>-3.1824626461210929E-3</v>
      </c>
      <c r="CY22" s="51">
        <v>44195</v>
      </c>
      <c r="CZ22" s="53">
        <v>-5.8256893147590246E-3</v>
      </c>
      <c r="DB22" s="51">
        <v>43829</v>
      </c>
      <c r="DC22" s="53">
        <v>-5.1871933787055041E-3</v>
      </c>
      <c r="DE22" s="155" t="s">
        <v>55</v>
      </c>
      <c r="DF22" s="155"/>
      <c r="DG22" s="155"/>
      <c r="DH22" s="155"/>
      <c r="DI22" s="155"/>
      <c r="DJ22" s="155"/>
      <c r="DK22" s="155"/>
      <c r="DL22" s="155"/>
      <c r="DM22" s="155"/>
      <c r="DN22" s="6"/>
      <c r="DO22" s="36"/>
      <c r="DQ22" s="51">
        <v>42916</v>
      </c>
      <c r="DR22" s="52">
        <v>-1.6063921481470733E-2</v>
      </c>
      <c r="DS22">
        <f>interpol_lin_excel($O$13:$O$104,$T$13:$T$104,DQ22)</f>
        <v>-6.0174728173634229E-3</v>
      </c>
      <c r="DT22" s="51">
        <v>44195</v>
      </c>
      <c r="DU22" s="52">
        <v>-5.8576652863310021E-3</v>
      </c>
      <c r="DW22" s="51">
        <v>43829</v>
      </c>
      <c r="DX22" s="52">
        <v>-5.2051414617136724E-3</v>
      </c>
      <c r="DZ22" s="51">
        <v>46021</v>
      </c>
      <c r="EA22" s="52">
        <v>-1.5148924332889584E-3</v>
      </c>
      <c r="EO22" s="51">
        <v>42916</v>
      </c>
      <c r="EP22" s="52">
        <v>-8.0787360738702185E-3</v>
      </c>
      <c r="EQ22">
        <f>interpol_lin_excel($O$13:$O$104,$T$13:$T$104,EO22)</f>
        <v>-6.0174728173634229E-3</v>
      </c>
      <c r="ER22" s="51">
        <v>44195</v>
      </c>
      <c r="ES22" s="52">
        <v>-5.8325960346167363E-3</v>
      </c>
      <c r="EU22" s="51">
        <v>43829</v>
      </c>
      <c r="EV22" s="52">
        <v>-5.1904182236038546E-3</v>
      </c>
      <c r="EX22" s="51">
        <v>46021</v>
      </c>
      <c r="EY22" s="52">
        <v>-1.4337751570849739E-3</v>
      </c>
      <c r="FL22" s="51">
        <v>42916</v>
      </c>
      <c r="FM22" s="52">
        <v>-1.2875599143774452E-2</v>
      </c>
      <c r="FN22">
        <f>interpol_lin_excel(BT22:BT93,BY22:BY93,FL22)</f>
        <v>-6.6710368359249594E-3</v>
      </c>
      <c r="FO22" s="51">
        <v>44195</v>
      </c>
      <c r="FP22" s="52">
        <v>-5.8453083764507616E-3</v>
      </c>
      <c r="FR22" s="51">
        <v>43829</v>
      </c>
      <c r="FS22" s="52">
        <v>-5.1980397493276128E-3</v>
      </c>
      <c r="FU22" s="51">
        <v>46021</v>
      </c>
      <c r="FV22" s="52">
        <v>-1.4762715049655463E-3</v>
      </c>
      <c r="GI22" s="51">
        <v>42916</v>
      </c>
      <c r="GJ22" s="52">
        <v>-6.8164993274523189E-3</v>
      </c>
      <c r="GK22">
        <f>interpol_lin_excel($BT$13:$BT$84,$BY$13:$BY$84,GI22)</f>
        <v>-6.6710368359249594E-3</v>
      </c>
      <c r="GL22" s="51">
        <v>44195</v>
      </c>
      <c r="GM22" s="92">
        <v>-5.8229557705283159E-3</v>
      </c>
      <c r="GO22" s="51">
        <v>43829</v>
      </c>
      <c r="GP22" s="52">
        <v>-5.1853144718214915E-3</v>
      </c>
      <c r="GR22" s="51">
        <v>46021</v>
      </c>
      <c r="GS22" s="52">
        <v>-1.4027448451357154E-3</v>
      </c>
    </row>
    <row r="23" spans="3:207" ht="14.45" x14ac:dyDescent="0.3">
      <c r="C23" s="46" t="s">
        <v>310</v>
      </c>
      <c r="D23" s="46" t="s">
        <v>95</v>
      </c>
      <c r="E23" s="46" t="s">
        <v>3239</v>
      </c>
      <c r="F23" s="47" t="s">
        <v>3240</v>
      </c>
      <c r="G23" s="47">
        <v>42739</v>
      </c>
      <c r="H23" s="47">
        <v>43045</v>
      </c>
      <c r="I23" s="48">
        <v>-0.64700000000000002</v>
      </c>
      <c r="J23" s="48">
        <v>-0.60699999999999998</v>
      </c>
      <c r="K23" s="46" t="s">
        <v>98</v>
      </c>
      <c r="L23" s="49">
        <f t="shared" si="0"/>
        <v>-6.2700000000000004E-3</v>
      </c>
      <c r="N23" s="50" t="s">
        <v>330</v>
      </c>
      <c r="O23" s="51">
        <f>IFERROR(IF(RIGHT(N23, 1) = "D", WORKDAY($B$3, INT(LEFT(N23, LEN(N23)-1))),
                     IF(RIGHT(N23, 1) = "W",Business_Day($B$3 + 7 * INT(LEFT(N23, LEN(N23)-1)), "modified_following"),
                     IF(RIGHT(N23, 1) = "M",Business_Day(EDATE($B$3,  INT(LEFT(N23, LEN(N23)-1))), "modified_following"),
                     IF(RIGHT(N23, 1) = "Y",Business_Day(EDATE($B$3,  12 * INT(LEFT(N23, LEN(N23)-1))), "modified_following"),IF(RIGHT(N23, 1) = "Q",Business_Day(EDATE($B$3,  3*INT(LEFT(N23, LEN(N23)-1))), "modified_following"),
                    Business_Day(EDATE($B$3,  12 * INT(LEFT(N23, FIND("Y", N23)-1)) + INT(RIGHT(N23, LEN(N23) - FIND("Y", N23)))), "modified_following") ))))), "")</f>
        <v>42947</v>
      </c>
      <c r="P23" s="50" t="s">
        <v>3241</v>
      </c>
      <c r="Q23" s="50" t="s">
        <v>3242</v>
      </c>
      <c r="R23" s="46">
        <f>_xll.BDH(P23,$B$4,$B$3,$B$3)</f>
        <v>-0.60124999999999995</v>
      </c>
      <c r="S23" s="46">
        <f>_xll.BDH(Q23,$B$4,$B$3,$B$3)</f>
        <v>1.0035529999999999</v>
      </c>
      <c r="T23" s="52">
        <f>DF_ZC2(Date!$E$3,O23,S23,"Taux actuariels","actual/actual")</f>
        <v>-6.0594067780528338E-3</v>
      </c>
      <c r="V23" s="46" t="s">
        <v>436</v>
      </c>
      <c r="W23" s="46" t="s">
        <v>121</v>
      </c>
      <c r="X23" s="46" t="s">
        <v>3243</v>
      </c>
      <c r="Y23" s="47" t="s">
        <v>3244</v>
      </c>
      <c r="Z23" s="47">
        <v>42739</v>
      </c>
      <c r="AA23" s="47">
        <v>45663</v>
      </c>
      <c r="AB23" s="48">
        <v>-0.2465</v>
      </c>
      <c r="AC23" s="48">
        <v>-0.20649999999999999</v>
      </c>
      <c r="AD23" s="46" t="s">
        <v>98</v>
      </c>
      <c r="AE23" s="49">
        <f t="shared" si="1"/>
        <v>-2.2649999999999997E-3</v>
      </c>
      <c r="AG23" s="50" t="s">
        <v>330</v>
      </c>
      <c r="AH23" s="51">
        <f>IFERROR(IF(RIGHT(AG23, 1) = "D", WORKDAY($B$3, INT(LEFT(AG23, LEN(AG23)-1))),
                     IF(RIGHT(AG23, 1) = "W",Business_Day($B$3 + 7 * INT(LEFT(AG23, LEN(AG23)-1)), "modified_following"),
                     IF(RIGHT(AG23, 1) = "M",Business_Day(EDATE($B$3,  INT(LEFT(AG23, LEN(AG23)-1))), "modified_following"),
                     IF(RIGHT(AG23, 1) = "Y",Business_Day(EDATE($B$3,  12 * INT(LEFT(AG23, LEN(AG23)-1))), "modified_following"),IF(RIGHT(AG23, 1) = "Q",Business_Day(EDATE($B$3,  3*INT(LEFT(AG23, LEN(AG23)-1))), "modified_following"),
                    Business_Day(EDATE($B$3,  12 * INT(LEFT(AG23, FIND("Y", AG23)-1)) + INT(RIGHT(AG23, LEN(AG23) - FIND("Y", AG23)))), "modified_following") ))))), "")</f>
        <v>42947</v>
      </c>
      <c r="AI23" s="50" t="s">
        <v>3245</v>
      </c>
      <c r="AJ23" s="50" t="s">
        <v>3246</v>
      </c>
      <c r="AK23" s="46">
        <f>_xll.BDH(AI23,$B$4,$B$3,$B$3)</f>
        <v>-0.81177999999999995</v>
      </c>
      <c r="AL23" s="46">
        <f>_xll.BDH(AJ23,$B$4,$B$3,$B$3)</f>
        <v>1.004766</v>
      </c>
      <c r="AM23" s="52">
        <f>DF_ZC2(Date!$E$3,AH23,AL23,"Taux actuariels","actual/actual")</f>
        <v>-8.1147935313896635E-3</v>
      </c>
      <c r="AO23" s="46" t="s">
        <v>3247</v>
      </c>
      <c r="AP23" s="46" t="s">
        <v>3166</v>
      </c>
      <c r="AQ23" s="46" t="s">
        <v>6358</v>
      </c>
      <c r="AR23" s="47" t="s">
        <v>6359</v>
      </c>
      <c r="AS23" s="47">
        <v>43271</v>
      </c>
      <c r="AT23" s="47">
        <v>43362</v>
      </c>
      <c r="AU23" s="48">
        <v>-0.66512000000000004</v>
      </c>
      <c r="AV23" s="48">
        <v>-0.66512000000000004</v>
      </c>
      <c r="AW23" s="46" t="s">
        <v>98</v>
      </c>
      <c r="AX23" s="49">
        <f t="shared" si="2"/>
        <v>-6.6512000000000003E-3</v>
      </c>
      <c r="AZ23" s="50" t="s">
        <v>330</v>
      </c>
      <c r="BA23" s="51">
        <f>IFERROR(IF(RIGHT(AZ23, 1) = "D", WORKDAY($B$3, INT(LEFT(AZ23, LEN(AZ23)-1))),
                     IF(RIGHT(AZ23, 1) = "W",Business_Day($B$3 + 7 * INT(LEFT(AZ23, LEN(AZ23)-1)), "modified_following"),
                     IF(RIGHT(AZ23, 1) = "M",Business_Day(EDATE($B$3,  INT(LEFT(AZ23, LEN(AZ23)-1))), "modified_following"),
                     IF(RIGHT(AZ23, 1) = "Y",Business_Day(EDATE($B$3,  12 * INT(LEFT(AZ23, LEN(AZ23)-1))), "modified_following"),IF(RIGHT(AZ23, 1) = "Q",Business_Day(EDATE($B$3,  3*INT(LEFT(AZ23, LEN(AZ23)-1))), "modified_following"),
                    Business_Day(EDATE($B$3,  12 * INT(LEFT(AZ23, FIND("Y", AZ23)-1)) + INT(RIGHT(AZ23, LEN(AZ23) - FIND("Y", AZ23)))), "modified_following") ))))), "")</f>
        <v>42947</v>
      </c>
      <c r="BB23" s="50" t="s">
        <v>3250</v>
      </c>
      <c r="BC23" s="50" t="s">
        <v>3251</v>
      </c>
      <c r="BD23" s="46">
        <f>_xll.BDH(BB23,$B$4,$B$3,$B$3)</f>
        <v>-0.76293999999999995</v>
      </c>
      <c r="BE23" s="46">
        <f>_xll.BDH(BC23,$B$4,$B$3,$B$3)</f>
        <v>1.004478</v>
      </c>
      <c r="BF23" s="52">
        <f>DF_ZC2(Date!$E$3,BA23,BE23,"Taux actuariels","actual/actual")</f>
        <v>-7.627397147181636E-3</v>
      </c>
      <c r="BH23" s="46" t="s">
        <v>348</v>
      </c>
      <c r="BI23" s="46" t="s">
        <v>121</v>
      </c>
      <c r="BJ23" s="46" t="s">
        <v>3252</v>
      </c>
      <c r="BK23" s="47" t="s">
        <v>3253</v>
      </c>
      <c r="BL23" s="47">
        <v>42739</v>
      </c>
      <c r="BM23" s="47">
        <v>44200</v>
      </c>
      <c r="BN23" s="48">
        <v>-0.4425</v>
      </c>
      <c r="BO23" s="48">
        <v>-0.41249999999999998</v>
      </c>
      <c r="BP23" s="46" t="s">
        <v>98</v>
      </c>
      <c r="BQ23" s="49">
        <f t="shared" si="3"/>
        <v>-4.2750000000000002E-3</v>
      </c>
      <c r="BS23" s="50" t="s">
        <v>330</v>
      </c>
      <c r="BT23" s="51">
        <f>IFERROR(IF(RIGHT(BS23, 1) = "D", WORKDAY($B$3, INT(LEFT(BS23, LEN(BS23)-1))),
                     IF(RIGHT(BS23, 1) = "W",Business_Day($B$3 + 7 * INT(LEFT(BS23, LEN(BS23)-1)), "modified_following"),
                     IF(RIGHT(BS23, 1) = "M",Business_Day(EDATE($B$3,  INT(LEFT(BS23, LEN(BS23)-1))), "modified_following"),
                     IF(RIGHT(BS23, 1) = "Y",Business_Day(EDATE($B$3,  12 * INT(LEFT(BS23, LEN(BS23)-1))), "modified_following"),IF(RIGHT(BS23, 1) = "Q",Business_Day(EDATE($B$3,  3*INT(LEFT(BS23, LEN(BS23)-1))), "modified_following"),
                    Business_Day(EDATE($B$3,  12 * INT(LEFT(BS23, FIND("Y", BS23)-1)) + INT(RIGHT(BS23, LEN(BS23) - FIND("Y", BS23)))), "modified_following") ))))), "")</f>
        <v>42947</v>
      </c>
      <c r="BU23" s="50" t="s">
        <v>3254</v>
      </c>
      <c r="BV23" s="50" t="s">
        <v>3255</v>
      </c>
      <c r="BW23" s="46">
        <f>_xll.BDH(BU23,$B$4,$B$3,$B$3)</f>
        <v>-0.66937999999999998</v>
      </c>
      <c r="BX23" s="46">
        <f>_xll.BDH(BV23,$B$4,$B$3,$B$3)</f>
        <v>1.0039260000000001</v>
      </c>
      <c r="BY23" s="52">
        <f>DF_ZC2(Date!$E$3,BT23,BX23,"Taux actuariels","actual/actual")</f>
        <v>-6.6921600177469731E-3</v>
      </c>
      <c r="CE23" s="51">
        <v>44560</v>
      </c>
      <c r="CF23" s="53">
        <v>-4.8451910492367609E-3</v>
      </c>
      <c r="CH23" s="51">
        <v>44195</v>
      </c>
      <c r="CI23" s="53">
        <v>-4.2271606976728862E-3</v>
      </c>
      <c r="CK23" s="51">
        <v>46386</v>
      </c>
      <c r="CL23" s="53">
        <v>-6.1774144128277334E-4</v>
      </c>
      <c r="CP23" s="51">
        <v>44560</v>
      </c>
      <c r="CQ23" s="53">
        <v>-4.8372061407560606E-3</v>
      </c>
      <c r="CS23" s="51">
        <v>44195</v>
      </c>
      <c r="CT23" s="53">
        <v>-4.2229847653600184E-3</v>
      </c>
      <c r="CV23" s="51">
        <v>45656</v>
      </c>
      <c r="CW23" s="53">
        <v>-2.2292232848693059E-3</v>
      </c>
      <c r="CY23" s="51">
        <v>44560</v>
      </c>
      <c r="CZ23" s="53">
        <v>-4.8468476566647014E-3</v>
      </c>
      <c r="DB23" s="51">
        <v>44195</v>
      </c>
      <c r="DC23" s="53">
        <v>-4.2287754374364496E-3</v>
      </c>
      <c r="DE23" s="25" t="s">
        <v>0</v>
      </c>
      <c r="DF23" s="25" t="s">
        <v>24</v>
      </c>
      <c r="DG23" s="25" t="s">
        <v>25</v>
      </c>
      <c r="DH23" s="25" t="s">
        <v>26</v>
      </c>
      <c r="DI23" s="25" t="s">
        <v>27</v>
      </c>
      <c r="DJ23" s="25" t="s">
        <v>28</v>
      </c>
      <c r="DK23" s="25" t="s">
        <v>29</v>
      </c>
      <c r="DL23" s="25" t="s">
        <v>30</v>
      </c>
      <c r="DM23" s="25" t="s">
        <v>31</v>
      </c>
      <c r="DN23" s="25" t="s">
        <v>37</v>
      </c>
      <c r="DO23" s="25"/>
      <c r="DQ23" s="51">
        <v>42947</v>
      </c>
      <c r="DR23" s="52">
        <v>-1.5751937934792792E-2</v>
      </c>
      <c r="DS23">
        <f>interpol_lin_excel($O$13:$O$104,$T$13:$T$104,DQ23)</f>
        <v>-6.0594067780528338E-3</v>
      </c>
      <c r="DT23" s="51">
        <v>44560</v>
      </c>
      <c r="DU23" s="52">
        <v>-4.8902481349042118E-3</v>
      </c>
      <c r="DW23" s="51">
        <v>44195</v>
      </c>
      <c r="DX23" s="52">
        <v>-4.2553135085750303E-3</v>
      </c>
      <c r="DZ23" s="51">
        <v>46386</v>
      </c>
      <c r="EA23" s="52">
        <v>-7.499265300313859E-4</v>
      </c>
      <c r="EO23" s="51">
        <v>42947</v>
      </c>
      <c r="EP23" s="52">
        <v>-8.7869874354609134E-3</v>
      </c>
      <c r="EQ23">
        <f>interpol_lin_excel($O$13:$O$104,$T$13:$T$104,EO23)</f>
        <v>-6.0594067780528338E-3</v>
      </c>
      <c r="ER23" s="51">
        <v>44560</v>
      </c>
      <c r="ES23" s="52">
        <v>-4.8570440982157129E-3</v>
      </c>
      <c r="EU23" s="51">
        <v>44195</v>
      </c>
      <c r="EV23" s="52">
        <v>-4.2346592849816901E-3</v>
      </c>
      <c r="EX23" s="51">
        <v>46386</v>
      </c>
      <c r="EY23" s="52">
        <v>-6.5639640477002496E-4</v>
      </c>
      <c r="FL23" s="51">
        <v>42947</v>
      </c>
      <c r="FM23" s="52">
        <v>-1.267301692640932E-2</v>
      </c>
      <c r="FN23">
        <f>interpol_lin_excel(BT23:BT94,BY23:BY94,FL23)</f>
        <v>-6.6921600177469731E-3</v>
      </c>
      <c r="FO23" s="51">
        <v>44560</v>
      </c>
      <c r="FP23" s="52">
        <v>-4.8739417207780376E-3</v>
      </c>
      <c r="FR23" s="51">
        <v>44195</v>
      </c>
      <c r="FS23" s="52">
        <v>-4.2450949572051941E-3</v>
      </c>
      <c r="FU23" s="51">
        <v>46386</v>
      </c>
      <c r="FV23" s="52">
        <v>-7.0611984049063928E-4</v>
      </c>
      <c r="GI23" s="51">
        <v>42947</v>
      </c>
      <c r="GJ23" s="52">
        <v>-7.4990606536615712E-3</v>
      </c>
      <c r="GK23">
        <f>interpol_lin_excel($BT$13:$BT$84,$BY$13:$BY$84,GI23)</f>
        <v>-6.6921600177469731E-3</v>
      </c>
      <c r="GL23" s="51">
        <v>44560</v>
      </c>
      <c r="GM23" s="92">
        <v>-4.8436274168333219E-3</v>
      </c>
      <c r="GO23" s="51">
        <v>44195</v>
      </c>
      <c r="GP23" s="52">
        <v>-4.2266519274355959E-3</v>
      </c>
      <c r="GR23" s="51">
        <v>46386</v>
      </c>
      <c r="GS23" s="52">
        <v>-6.2252126439998391E-4</v>
      </c>
    </row>
    <row r="24" spans="3:207" ht="14.45" x14ac:dyDescent="0.3">
      <c r="C24" s="46" t="s">
        <v>333</v>
      </c>
      <c r="D24" s="46" t="s">
        <v>95</v>
      </c>
      <c r="E24" s="46" t="s">
        <v>3256</v>
      </c>
      <c r="F24" s="47" t="s">
        <v>3257</v>
      </c>
      <c r="G24" s="47">
        <v>42739</v>
      </c>
      <c r="H24" s="47">
        <v>43073</v>
      </c>
      <c r="I24" s="48">
        <v>-0.64900000000000002</v>
      </c>
      <c r="J24" s="48">
        <v>-0.60899999999999999</v>
      </c>
      <c r="K24" s="46" t="s">
        <v>98</v>
      </c>
      <c r="L24" s="49">
        <f t="shared" si="0"/>
        <v>-6.2900000000000005E-3</v>
      </c>
      <c r="N24" s="50" t="s">
        <v>353</v>
      </c>
      <c r="O24" s="51">
        <f>IFERROR(IF(RIGHT(N24, 1) = "D", WORKDAY($B$3, INT(LEFT(N24, LEN(N24)-1))),
                     IF(RIGHT(N24, 1) = "W",Business_Day($B$3 + 7 * INT(LEFT(N24, LEN(N24)-1)), "modified_following"),
                     IF(RIGHT(N24, 1) = "M",Business_Day(EDATE($B$3,  INT(LEFT(N24, LEN(N24)-1))), "modified_following"),
                     IF(RIGHT(N24, 1) = "Y",Business_Day(EDATE($B$3,  12 * INT(LEFT(N24, LEN(N24)-1))), "modified_following"),IF(RIGHT(N24, 1) = "Q",Business_Day(EDATE($B$3,  3*INT(LEFT(N24, LEN(N24)-1))), "modified_following"),
                    Business_Day(EDATE($B$3,  12 * INT(LEFT(N24, FIND("Y", N24)-1)) + INT(RIGHT(N24, LEN(N24) - FIND("Y", N24)))), "modified_following") ))))), "")</f>
        <v>42977</v>
      </c>
      <c r="P24" s="50" t="s">
        <v>3258</v>
      </c>
      <c r="Q24" s="50" t="s">
        <v>3259</v>
      </c>
      <c r="R24" s="46">
        <f>_xll.BDH(P24,$B$4,$B$3,$B$3)</f>
        <v>-0.61309999999999998</v>
      </c>
      <c r="S24" s="46">
        <f>_xll.BDH(Q24,$B$4,$B$3,$B$3)</f>
        <v>1.004156</v>
      </c>
      <c r="T24" s="52">
        <f>DF_ZC2(Date!$E$3,O24,S24,"Taux actuariels","actual/actual")</f>
        <v>-6.2103906475231563E-3</v>
      </c>
      <c r="V24" s="46" t="s">
        <v>456</v>
      </c>
      <c r="W24" s="46" t="s">
        <v>121</v>
      </c>
      <c r="X24" s="46" t="s">
        <v>3260</v>
      </c>
      <c r="Y24" s="47" t="s">
        <v>3261</v>
      </c>
      <c r="Z24" s="47">
        <v>42739</v>
      </c>
      <c r="AA24" s="47">
        <v>46027</v>
      </c>
      <c r="AB24" s="48">
        <v>-0.1603</v>
      </c>
      <c r="AC24" s="48">
        <v>-0.1203</v>
      </c>
      <c r="AD24" s="46" t="s">
        <v>98</v>
      </c>
      <c r="AE24" s="49">
        <f t="shared" si="1"/>
        <v>-1.4030000000000002E-3</v>
      </c>
      <c r="AG24" s="50" t="s">
        <v>353</v>
      </c>
      <c r="AH24" s="51">
        <f>IFERROR(IF(RIGHT(AG24, 1) = "D", WORKDAY($B$3, INT(LEFT(AG24, LEN(AG24)-1))),
                     IF(RIGHT(AG24, 1) = "W",Business_Day($B$3 + 7 * INT(LEFT(AG24, LEN(AG24)-1)), "modified_following"),
                     IF(RIGHT(AG24, 1) = "M",Business_Day(EDATE($B$3,  INT(LEFT(AG24, LEN(AG24)-1))), "modified_following"),
                     IF(RIGHT(AG24, 1) = "Y",Business_Day(EDATE($B$3,  12 * INT(LEFT(AG24, LEN(AG24)-1))), "modified_following"),IF(RIGHT(AG24, 1) = "Q",Business_Day(EDATE($B$3,  3*INT(LEFT(AG24, LEN(AG24)-1))), "modified_following"),
                    Business_Day(EDATE($B$3,  12 * INT(LEFT(AG24, FIND("Y", AG24)-1)) + INT(RIGHT(AG24, LEN(AG24) - FIND("Y", AG24)))), "modified_following") ))))), "")</f>
        <v>42977</v>
      </c>
      <c r="AI24" s="50" t="s">
        <v>3262</v>
      </c>
      <c r="AJ24" s="50" t="s">
        <v>3263</v>
      </c>
      <c r="AK24" s="46">
        <f>_xll.BDH(AI24,$B$4,$B$3,$B$3)</f>
        <v>-0.81557999999999997</v>
      </c>
      <c r="AL24" s="46">
        <f>_xll.BDH(AJ24,$B$4,$B$3,$B$3)</f>
        <v>1.0054749999999999</v>
      </c>
      <c r="AM24" s="52">
        <f>DF_ZC2(Date!$E$3,AH24,AL24,"Taux actuariels","actual/actual")</f>
        <v>-8.1679784408248413E-3</v>
      </c>
      <c r="AO24" s="46" t="s">
        <v>300</v>
      </c>
      <c r="AP24" s="46" t="s">
        <v>121</v>
      </c>
      <c r="AQ24" s="46" t="s">
        <v>3264</v>
      </c>
      <c r="AR24" s="47" t="s">
        <v>3265</v>
      </c>
      <c r="AS24" s="47">
        <v>42739</v>
      </c>
      <c r="AT24" s="47">
        <v>43469</v>
      </c>
      <c r="AU24" s="48">
        <v>-0.77</v>
      </c>
      <c r="AV24" s="48">
        <v>-0.69</v>
      </c>
      <c r="AW24" s="46" t="s">
        <v>98</v>
      </c>
      <c r="AX24" s="49">
        <f t="shared" si="2"/>
        <v>-7.3000000000000001E-3</v>
      </c>
      <c r="AZ24" s="50" t="s">
        <v>353</v>
      </c>
      <c r="BA24" s="51">
        <f>IFERROR(IF(RIGHT(AZ24, 1) = "D", WORKDAY($B$3, INT(LEFT(AZ24, LEN(AZ24)-1))),
                     IF(RIGHT(AZ24, 1) = "W",Business_Day($B$3 + 7 * INT(LEFT(AZ24, LEN(AZ24)-1)), "modified_following"),
                     IF(RIGHT(AZ24, 1) = "M",Business_Day(EDATE($B$3,  INT(LEFT(AZ24, LEN(AZ24)-1))), "modified_following"),
                     IF(RIGHT(AZ24, 1) = "Y",Business_Day(EDATE($B$3,  12 * INT(LEFT(AZ24, LEN(AZ24)-1))), "modified_following"),IF(RIGHT(AZ24, 1) = "Q",Business_Day(EDATE($B$3,  3*INT(LEFT(AZ24, LEN(AZ24)-1))), "modified_following"),
                    Business_Day(EDATE($B$3,  12 * INT(LEFT(AZ24, FIND("Y", AZ24)-1)) + INT(RIGHT(AZ24, LEN(AZ24) - FIND("Y", AZ24)))), "modified_following") ))))), "")</f>
        <v>42977</v>
      </c>
      <c r="BB24" s="50" t="s">
        <v>3266</v>
      </c>
      <c r="BC24" s="50" t="s">
        <v>3267</v>
      </c>
      <c r="BD24" s="46">
        <f>_xll.BDH(BB24,$B$4,$B$3,$B$3)</f>
        <v>-0.76705000000000001</v>
      </c>
      <c r="BE24" s="46">
        <f>_xll.BDH(BC24,$B$4,$B$3,$B$3)</f>
        <v>1.005147</v>
      </c>
      <c r="BF24" s="52">
        <f>DF_ZC2(Date!$E$3,BA24,BE24,"Taux actuariels","actual/actual")</f>
        <v>-7.6817791509159461E-3</v>
      </c>
      <c r="BH24" s="46" t="s">
        <v>371</v>
      </c>
      <c r="BI24" s="46" t="s">
        <v>121</v>
      </c>
      <c r="BJ24" s="46" t="s">
        <v>3268</v>
      </c>
      <c r="BK24" s="47" t="s">
        <v>3269</v>
      </c>
      <c r="BL24" s="47">
        <v>42739</v>
      </c>
      <c r="BM24" s="47">
        <v>44565</v>
      </c>
      <c r="BN24" s="48">
        <v>-0.3342</v>
      </c>
      <c r="BO24" s="48">
        <v>-0.30420000000000003</v>
      </c>
      <c r="BP24" s="46" t="s">
        <v>98</v>
      </c>
      <c r="BQ24" s="49">
        <f t="shared" si="3"/>
        <v>-3.1920000000000004E-3</v>
      </c>
      <c r="BS24" s="50" t="s">
        <v>353</v>
      </c>
      <c r="BT24" s="51">
        <f>IFERROR(IF(RIGHT(BS24, 1) = "D", WORKDAY($B$3, INT(LEFT(BS24, LEN(BS24)-1))),
                     IF(RIGHT(BS24, 1) = "W",Business_Day($B$3 + 7 * INT(LEFT(BS24, LEN(BS24)-1)), "modified_following"),
                     IF(RIGHT(BS24, 1) = "M",Business_Day(EDATE($B$3,  INT(LEFT(BS24, LEN(BS24)-1))), "modified_following"),
                     IF(RIGHT(BS24, 1) = "Y",Business_Day(EDATE($B$3,  12 * INT(LEFT(BS24, LEN(BS24)-1))), "modified_following"),IF(RIGHT(BS24, 1) = "Q",Business_Day(EDATE($B$3,  3*INT(LEFT(BS24, LEN(BS24)-1))), "modified_following"),
                    Business_Day(EDATE($B$3,  12 * INT(LEFT(BS24, FIND("Y", BS24)-1)) + INT(RIGHT(BS24, LEN(BS24) - FIND("Y", BS24)))), "modified_following") ))))), "")</f>
        <v>42977</v>
      </c>
      <c r="BU24" s="50" t="s">
        <v>3270</v>
      </c>
      <c r="BV24" s="50" t="s">
        <v>3271</v>
      </c>
      <c r="BW24" s="46">
        <f>_xll.BDH(BU24,$B$4,$B$3,$B$3)</f>
        <v>-0.67208999999999997</v>
      </c>
      <c r="BX24" s="46">
        <f>_xll.BDH(BV24,$B$4,$B$3,$B$3)</f>
        <v>1.0045059999999999</v>
      </c>
      <c r="BY24" s="52">
        <f>DF_ZC2(Date!$E$3,BT24,BX24,"Taux actuariels","actual/actual")</f>
        <v>-6.7304684591406039E-3</v>
      </c>
      <c r="CE24" s="51">
        <v>44925</v>
      </c>
      <c r="CF24" s="53">
        <v>-3.8641101189642317E-3</v>
      </c>
      <c r="CH24" s="51">
        <v>44560</v>
      </c>
      <c r="CI24" s="53">
        <v>-3.1664074086978321E-3</v>
      </c>
      <c r="CK24" s="51">
        <v>47116</v>
      </c>
      <c r="CL24" s="53">
        <v>7.3783988888127404E-4</v>
      </c>
      <c r="CP24" s="51">
        <v>44925</v>
      </c>
      <c r="CQ24" s="53">
        <v>-3.8517473098581591E-3</v>
      </c>
      <c r="CS24" s="51">
        <v>44560</v>
      </c>
      <c r="CT24" s="53">
        <v>-3.1590113587977421E-3</v>
      </c>
      <c r="CV24" s="51">
        <v>46021</v>
      </c>
      <c r="CW24" s="53">
        <v>-1.3696931389210198E-3</v>
      </c>
      <c r="CY24" s="51">
        <v>44925</v>
      </c>
      <c r="CZ24" s="53">
        <v>-3.8654612354984993E-3</v>
      </c>
      <c r="DB24" s="51">
        <v>44560</v>
      </c>
      <c r="DC24" s="53">
        <v>-3.1677515172644716E-3</v>
      </c>
      <c r="DE24" s="30">
        <f>DE21</f>
        <v>42734</v>
      </c>
      <c r="DF24" s="31" t="s">
        <v>38</v>
      </c>
      <c r="DG24" s="31" t="s">
        <v>39</v>
      </c>
      <c r="DH24" s="32" t="s">
        <v>40</v>
      </c>
      <c r="DI24" s="31" t="s">
        <v>41</v>
      </c>
      <c r="DJ24" s="31" t="s">
        <v>58</v>
      </c>
      <c r="DK24" s="37" t="s">
        <v>40</v>
      </c>
      <c r="DL24" s="38" t="s">
        <v>42</v>
      </c>
      <c r="DM24" s="33" t="s">
        <v>59</v>
      </c>
      <c r="DN24" s="31" t="s">
        <v>60</v>
      </c>
      <c r="DO24" s="31"/>
      <c r="DQ24" s="51">
        <v>42977</v>
      </c>
      <c r="DR24" s="52">
        <v>-1.5934257260574403E-2</v>
      </c>
      <c r="DS24">
        <f>interpol_lin_excel($O$13:$O$104,$T$13:$T$104,DQ24)</f>
        <v>-6.2103906475231563E-3</v>
      </c>
      <c r="DT24" s="51">
        <v>44925</v>
      </c>
      <c r="DU24" s="52">
        <v>-3.9234145446056575E-3</v>
      </c>
      <c r="DW24" s="51">
        <v>44560</v>
      </c>
      <c r="DX24" s="52">
        <v>-3.2070195091275875E-3</v>
      </c>
      <c r="DZ24" s="51">
        <v>47116</v>
      </c>
      <c r="EA24" s="52">
        <v>5.7139817014511467E-4</v>
      </c>
      <c r="EO24" s="51">
        <v>42977</v>
      </c>
      <c r="EP24" s="52">
        <v>-8.2439967650788093E-3</v>
      </c>
      <c r="EQ24">
        <f>interpol_lin_excel($O$13:$O$104,$T$13:$T$104,EO24)</f>
        <v>-6.2103906475231563E-3</v>
      </c>
      <c r="ER24" s="51">
        <v>44925</v>
      </c>
      <c r="ES24" s="52">
        <v>-3.8805225767017696E-3</v>
      </c>
      <c r="EU24" s="51">
        <v>44560</v>
      </c>
      <c r="EV24" s="52">
        <v>-3.1771858075472534E-3</v>
      </c>
      <c r="EX24" s="51">
        <v>47116</v>
      </c>
      <c r="EY24" s="52">
        <v>6.8659705218849956E-4</v>
      </c>
      <c r="FL24" s="51">
        <v>42977</v>
      </c>
      <c r="FM24" s="52">
        <v>-1.2756604675728922E-2</v>
      </c>
      <c r="FN24">
        <f>interpol_lin_excel(BT24:BT95,BY24:BY95,FL24)</f>
        <v>-6.7304684591406039E-3</v>
      </c>
      <c r="FO24" s="51">
        <v>44925</v>
      </c>
      <c r="FP24" s="52">
        <v>-3.9023906975718023E-3</v>
      </c>
      <c r="FR24" s="51">
        <v>44560</v>
      </c>
      <c r="FS24" s="52">
        <v>-3.1923262655691887E-3</v>
      </c>
      <c r="FU24" s="51">
        <v>47116</v>
      </c>
      <c r="FV24" s="52">
        <v>6.2519687252909971E-4</v>
      </c>
      <c r="GI24" s="51">
        <v>42977</v>
      </c>
      <c r="GJ24" s="52">
        <v>-6.9197954077258039E-3</v>
      </c>
      <c r="GK24">
        <f>interpol_lin_excel($BT$13:$BT$84,$BY$13:$BY$84,GI24)</f>
        <v>-6.7304684591406039E-3</v>
      </c>
      <c r="GL24" s="51">
        <v>44925</v>
      </c>
      <c r="GM24" s="92">
        <v>-3.8628959387878976E-3</v>
      </c>
      <c r="GO24" s="51">
        <v>44560</v>
      </c>
      <c r="GP24" s="52">
        <v>-3.1650023123724639E-3</v>
      </c>
      <c r="GR24" s="51">
        <v>47116</v>
      </c>
      <c r="GS24" s="52">
        <v>7.2609351033436572E-4</v>
      </c>
    </row>
    <row r="25" spans="3:207" ht="14.45" x14ac:dyDescent="0.3">
      <c r="C25" s="46" t="s">
        <v>275</v>
      </c>
      <c r="D25" s="46" t="s">
        <v>95</v>
      </c>
      <c r="E25" s="46" t="s">
        <v>3272</v>
      </c>
      <c r="F25" s="47" t="s">
        <v>3273</v>
      </c>
      <c r="G25" s="47">
        <v>42739</v>
      </c>
      <c r="H25" s="47">
        <v>43104</v>
      </c>
      <c r="I25" s="48">
        <v>-0.65</v>
      </c>
      <c r="J25" s="48">
        <v>-0.61</v>
      </c>
      <c r="K25" s="46" t="s">
        <v>98</v>
      </c>
      <c r="L25" s="49">
        <f t="shared" si="0"/>
        <v>-6.3E-3</v>
      </c>
      <c r="N25" s="50" t="s">
        <v>376</v>
      </c>
      <c r="O25" s="51">
        <f>IFERROR(IF(RIGHT(N25, 1) = "D", WORKDAY($B$3, INT(LEFT(N25, LEN(N25)-1))),
                     IF(RIGHT(N25, 1) = "W",Business_Day($B$3 + 7 * INT(LEFT(N25, LEN(N25)-1)), "modified_following"),
                     IF(RIGHT(N25, 1) = "M",Business_Day(EDATE($B$3,  INT(LEFT(N25, LEN(N25)-1))), "modified_following"),
                     IF(RIGHT(N25, 1) = "Y",Business_Day(EDATE($B$3,  12 * INT(LEFT(N25, LEN(N25)-1))), "modified_following"),IF(RIGHT(N25, 1) = "Q",Business_Day(EDATE($B$3,  3*INT(LEFT(N25, LEN(N25)-1))), "modified_following"),
                    Business_Day(EDATE($B$3,  12 * INT(LEFT(N25, FIND("Y", N25)-1)) + INT(RIGHT(N25, LEN(N25) - FIND("Y", N25)))), "modified_following") ))))), "")</f>
        <v>43007</v>
      </c>
      <c r="P25" s="50" t="s">
        <v>3274</v>
      </c>
      <c r="Q25" s="50" t="s">
        <v>3275</v>
      </c>
      <c r="R25" s="46">
        <f>_xll.BDH(P25,$B$4,$B$3,$B$3)</f>
        <v>-0.61817</v>
      </c>
      <c r="S25" s="46">
        <f>_xll.BDH(Q25,$B$4,$B$3,$B$3)</f>
        <v>1.00471</v>
      </c>
      <c r="T25" s="52">
        <f>DF_ZC2(Date!$E$3,O25,S25,"Taux actuariels","actual/actual")</f>
        <v>-6.2629006405032772E-3</v>
      </c>
      <c r="V25" s="46" t="s">
        <v>477</v>
      </c>
      <c r="W25" s="46" t="s">
        <v>121</v>
      </c>
      <c r="X25" s="46" t="s">
        <v>3276</v>
      </c>
      <c r="Y25" s="47" t="s">
        <v>3277</v>
      </c>
      <c r="Z25" s="47">
        <v>42739</v>
      </c>
      <c r="AA25" s="47">
        <v>46391</v>
      </c>
      <c r="AB25" s="48">
        <v>-8.1600000000000006E-2</v>
      </c>
      <c r="AC25" s="48">
        <v>-4.1599999999999998E-2</v>
      </c>
      <c r="AD25" s="46" t="s">
        <v>98</v>
      </c>
      <c r="AE25" s="49">
        <f t="shared" si="1"/>
        <v>-6.1600000000000001E-4</v>
      </c>
      <c r="AG25" s="50" t="s">
        <v>376</v>
      </c>
      <c r="AH25" s="51">
        <f>IFERROR(IF(RIGHT(AG25, 1) = "D", WORKDAY($B$3, INT(LEFT(AG25, LEN(AG25)-1))),
                     IF(RIGHT(AG25, 1) = "W",Business_Day($B$3 + 7 * INT(LEFT(AG25, LEN(AG25)-1)), "modified_following"),
                     IF(RIGHT(AG25, 1) = "M",Business_Day(EDATE($B$3,  INT(LEFT(AG25, LEN(AG25)-1))), "modified_following"),
                     IF(RIGHT(AG25, 1) = "Y",Business_Day(EDATE($B$3,  12 * INT(LEFT(AG25, LEN(AG25)-1))), "modified_following"),IF(RIGHT(AG25, 1) = "Q",Business_Day(EDATE($B$3,  3*INT(LEFT(AG25, LEN(AG25)-1))), "modified_following"),
                    Business_Day(EDATE($B$3,  12 * INT(LEFT(AG25, FIND("Y", AG25)-1)) + INT(RIGHT(AG25, LEN(AG25) - FIND("Y", AG25)))), "modified_following") ))))), "")</f>
        <v>43007</v>
      </c>
      <c r="AI25" s="50" t="s">
        <v>3278</v>
      </c>
      <c r="AJ25" s="50" t="s">
        <v>3279</v>
      </c>
      <c r="AK25" s="46">
        <f>_xll.BDH(AI25,$B$4,$B$3,$B$3)</f>
        <v>-0.81584000000000001</v>
      </c>
      <c r="AL25" s="46">
        <f>_xll.BDH(AJ25,$B$4,$B$3,$B$3)</f>
        <v>1.0061629999999999</v>
      </c>
      <c r="AM25" s="52">
        <f>DF_ZC2(Date!$E$3,AH25,AL25,"Taux actuariels","actual/actual")</f>
        <v>-8.1811362755364048E-3</v>
      </c>
      <c r="AO25" s="46" t="s">
        <v>325</v>
      </c>
      <c r="AP25" s="46" t="s">
        <v>121</v>
      </c>
      <c r="AQ25" s="46" t="s">
        <v>3280</v>
      </c>
      <c r="AR25" s="47" t="s">
        <v>3281</v>
      </c>
      <c r="AS25" s="47">
        <v>42739</v>
      </c>
      <c r="AT25" s="47">
        <v>43836</v>
      </c>
      <c r="AU25" s="48">
        <v>-0.71499999999999997</v>
      </c>
      <c r="AV25" s="48">
        <v>-0.63500000000000001</v>
      </c>
      <c r="AW25" s="46" t="s">
        <v>98</v>
      </c>
      <c r="AX25" s="49">
        <f t="shared" si="2"/>
        <v>-6.7500000000000008E-3</v>
      </c>
      <c r="AZ25" s="50" t="s">
        <v>376</v>
      </c>
      <c r="BA25" s="51">
        <f>IFERROR(IF(RIGHT(AZ25, 1) = "D", WORKDAY($B$3, INT(LEFT(AZ25, LEN(AZ25)-1))),
                     IF(RIGHT(AZ25, 1) = "W",Business_Day($B$3 + 7 * INT(LEFT(AZ25, LEN(AZ25)-1)), "modified_following"),
                     IF(RIGHT(AZ25, 1) = "M",Business_Day(EDATE($B$3,  INT(LEFT(AZ25, LEN(AZ25)-1))), "modified_following"),
                     IF(RIGHT(AZ25, 1) = "Y",Business_Day(EDATE($B$3,  12 * INT(LEFT(AZ25, LEN(AZ25)-1))), "modified_following"),IF(RIGHT(AZ25, 1) = "Q",Business_Day(EDATE($B$3,  3*INT(LEFT(AZ25, LEN(AZ25)-1))), "modified_following"),
                    Business_Day(EDATE($B$3,  12 * INT(LEFT(AZ25, FIND("Y", AZ25)-1)) + INT(RIGHT(AZ25, LEN(AZ25) - FIND("Y", AZ25)))), "modified_following") ))))), "")</f>
        <v>43007</v>
      </c>
      <c r="BB25" s="50" t="s">
        <v>3282</v>
      </c>
      <c r="BC25" s="50" t="s">
        <v>3283</v>
      </c>
      <c r="BD25" s="46">
        <f>_xll.BDH(BB25,$B$4,$B$3,$B$3)</f>
        <v>-0.76700999999999997</v>
      </c>
      <c r="BE25" s="46">
        <f>_xll.BDH(BC25,$B$4,$B$3,$B$3)</f>
        <v>1.005792</v>
      </c>
      <c r="BF25" s="52">
        <f>DF_ZC2(Date!$E$3,BA25,BE25,"Taux actuariels","actual/actual")</f>
        <v>-7.6919615624641002E-3</v>
      </c>
      <c r="BH25" s="46" t="s">
        <v>394</v>
      </c>
      <c r="BI25" s="46" t="s">
        <v>121</v>
      </c>
      <c r="BJ25" s="46" t="s">
        <v>3284</v>
      </c>
      <c r="BK25" s="47" t="s">
        <v>3285</v>
      </c>
      <c r="BL25" s="47">
        <v>42739</v>
      </c>
      <c r="BM25" s="47">
        <v>44930</v>
      </c>
      <c r="BN25" s="48">
        <v>-0.20499999999999999</v>
      </c>
      <c r="BO25" s="48">
        <v>-0.185</v>
      </c>
      <c r="BP25" s="46" t="s">
        <v>98</v>
      </c>
      <c r="BQ25" s="49">
        <f t="shared" si="3"/>
        <v>-1.9500000000000001E-3</v>
      </c>
      <c r="BS25" s="50" t="s">
        <v>376</v>
      </c>
      <c r="BT25" s="51">
        <f>IFERROR(IF(RIGHT(BS25, 1) = "D", WORKDAY($B$3, INT(LEFT(BS25, LEN(BS25)-1))),
                     IF(RIGHT(BS25, 1) = "W",Business_Day($B$3 + 7 * INT(LEFT(BS25, LEN(BS25)-1)), "modified_following"),
                     IF(RIGHT(BS25, 1) = "M",Business_Day(EDATE($B$3,  INT(LEFT(BS25, LEN(BS25)-1))), "modified_following"),
                     IF(RIGHT(BS25, 1) = "Y",Business_Day(EDATE($B$3,  12 * INT(LEFT(BS25, LEN(BS25)-1))), "modified_following"),IF(RIGHT(BS25, 1) = "Q",Business_Day(EDATE($B$3,  3*INT(LEFT(BS25, LEN(BS25)-1))), "modified_following"),
                    Business_Day(EDATE($B$3,  12 * INT(LEFT(BS25, FIND("Y", BS25)-1)) + INT(RIGHT(BS25, LEN(BS25) - FIND("Y", BS25)))), "modified_following") ))))), "")</f>
        <v>43007</v>
      </c>
      <c r="BU25" s="50" t="s">
        <v>3286</v>
      </c>
      <c r="BV25" s="50" t="s">
        <v>3287</v>
      </c>
      <c r="BW25" s="46">
        <f>_xll.BDH(BU25,$B$4,$B$3,$B$3)</f>
        <v>-0.67166999999999999</v>
      </c>
      <c r="BX25" s="46">
        <f>_xll.BDH(BV25,$B$4,$B$3,$B$3)</f>
        <v>1.0050680000000001</v>
      </c>
      <c r="BY25" s="52">
        <f>DF_ZC2(Date!$E$3,BT25,BX25,"Taux actuariels","actual/actual")</f>
        <v>-6.7361302656689936E-3</v>
      </c>
      <c r="CE25" s="51">
        <v>45289</v>
      </c>
      <c r="CF25" s="53">
        <v>-2.9301418979934958E-3</v>
      </c>
      <c r="CH25" s="51">
        <v>44925</v>
      </c>
      <c r="CI25" s="53">
        <v>-1.9476789081310847E-3</v>
      </c>
      <c r="CK25" s="51">
        <v>47483</v>
      </c>
      <c r="CL25" s="53">
        <v>1.45921247434132E-3</v>
      </c>
      <c r="CP25" s="51">
        <v>45289</v>
      </c>
      <c r="CQ25" s="53">
        <v>-2.9118142628316323E-3</v>
      </c>
      <c r="CS25" s="51">
        <v>44925</v>
      </c>
      <c r="CT25" s="53">
        <v>-1.9347574896248245E-3</v>
      </c>
      <c r="CV25" s="51">
        <v>46386</v>
      </c>
      <c r="CW25" s="53">
        <v>-5.8136023586532201E-4</v>
      </c>
      <c r="CY25" s="51">
        <v>45289</v>
      </c>
      <c r="CZ25" s="53">
        <v>-2.9301502776443284E-3</v>
      </c>
      <c r="DB25" s="51">
        <v>44925</v>
      </c>
      <c r="DC25" s="53">
        <v>-1.9487743815251961E-3</v>
      </c>
      <c r="DE25" s="154"/>
      <c r="DF25" s="154"/>
      <c r="DG25" s="154"/>
      <c r="DH25" s="154"/>
      <c r="DI25" s="154"/>
      <c r="DJ25" s="154"/>
      <c r="DK25" s="154"/>
      <c r="DL25" s="154"/>
      <c r="DM25" s="154"/>
      <c r="DQ25" s="51">
        <v>43007</v>
      </c>
      <c r="DR25" s="52">
        <v>-1.6089842846717106E-2</v>
      </c>
      <c r="DS25">
        <f>interpol_lin_excel($O$13:$O$104,$T$13:$T$104,DQ25)</f>
        <v>-6.2629006405032772E-3</v>
      </c>
      <c r="DT25" s="51">
        <v>45289</v>
      </c>
      <c r="DU25" s="52">
        <v>-3.0045454394875704E-3</v>
      </c>
      <c r="DW25" s="51">
        <v>44925</v>
      </c>
      <c r="DX25" s="52">
        <v>-2.0075229715455964E-3</v>
      </c>
      <c r="DZ25" s="51">
        <v>47483</v>
      </c>
      <c r="EA25" s="52">
        <v>1.2698778809385278E-3</v>
      </c>
      <c r="EO25" s="51">
        <v>43007</v>
      </c>
      <c r="EP25" s="52">
        <v>-8.1839353439624452E-3</v>
      </c>
      <c r="EQ25">
        <f>interpol_lin_excel($O$13:$O$104,$T$13:$T$104,EO25)</f>
        <v>-6.2629006405032772E-3</v>
      </c>
      <c r="ER25" s="51">
        <v>45289</v>
      </c>
      <c r="ES25" s="52">
        <v>-2.9514691687939558E-3</v>
      </c>
      <c r="EU25" s="51">
        <v>44925</v>
      </c>
      <c r="EV25" s="52">
        <v>-1.9644056023841836E-3</v>
      </c>
      <c r="EX25" s="51">
        <v>47483</v>
      </c>
      <c r="EY25" s="52">
        <v>1.3997860081572807E-3</v>
      </c>
      <c r="FL25" s="51">
        <v>43007</v>
      </c>
      <c r="FM25" s="52">
        <v>-1.2930218617358991E-2</v>
      </c>
      <c r="FN25">
        <f>interpol_lin_excel(BT25:BT96,BY25:BY96,FL25)</f>
        <v>-6.7361302656689936E-3</v>
      </c>
      <c r="FO25" s="51">
        <v>45289</v>
      </c>
      <c r="FP25" s="52">
        <v>-2.9787501096396446E-3</v>
      </c>
      <c r="FR25" s="51">
        <v>44925</v>
      </c>
      <c r="FS25" s="52">
        <v>-1.9863666715261991E-3</v>
      </c>
      <c r="FU25" s="51">
        <v>47483</v>
      </c>
      <c r="FV25" s="52">
        <v>1.3303351434187198E-3</v>
      </c>
      <c r="GI25" s="51">
        <v>43007</v>
      </c>
      <c r="GJ25" s="52">
        <v>-6.8412203095556956E-3</v>
      </c>
      <c r="GK25">
        <f>interpol_lin_excel($BT$13:$BT$84,$BY$13:$BY$84,GI25)</f>
        <v>-6.7361302656689936E-3</v>
      </c>
      <c r="GL25" s="51">
        <v>45289</v>
      </c>
      <c r="GM25" s="92">
        <v>-2.92954965529078E-3</v>
      </c>
      <c r="GO25" s="51">
        <v>44925</v>
      </c>
      <c r="GP25" s="52">
        <v>-1.946495948645884E-3</v>
      </c>
      <c r="GR25" s="51">
        <v>47483</v>
      </c>
      <c r="GS25" s="52">
        <v>1.4420180006214642E-3</v>
      </c>
    </row>
    <row r="26" spans="3:207" ht="14.45" x14ac:dyDescent="0.3">
      <c r="C26" s="46" t="s">
        <v>379</v>
      </c>
      <c r="D26" s="46" t="s">
        <v>121</v>
      </c>
      <c r="E26" s="46" t="s">
        <v>3288</v>
      </c>
      <c r="F26" s="47" t="s">
        <v>3289</v>
      </c>
      <c r="G26" s="47">
        <v>42739</v>
      </c>
      <c r="H26" s="47">
        <v>43194</v>
      </c>
      <c r="I26" s="48">
        <v>-0.65200000000000002</v>
      </c>
      <c r="J26" s="48">
        <v>-0.61199999999999999</v>
      </c>
      <c r="K26" s="46" t="s">
        <v>3290</v>
      </c>
      <c r="L26" s="49">
        <f t="shared" si="0"/>
        <v>-6.3200000000000001E-3</v>
      </c>
      <c r="N26" s="50" t="s">
        <v>399</v>
      </c>
      <c r="O26" s="51">
        <f>IFERROR(IF(RIGHT(N26, 1) = "D", WORKDAY($B$3, INT(LEFT(N26, LEN(N26)-1))),
                     IF(RIGHT(N26, 1) = "W",Business_Day($B$3 + 7 * INT(LEFT(N26, LEN(N26)-1)), "modified_following"),
                     IF(RIGHT(N26, 1) = "M",Business_Day(EDATE($B$3,  INT(LEFT(N26, LEN(N26)-1))), "modified_following"),
                     IF(RIGHT(N26, 1) = "Y",Business_Day(EDATE($B$3,  12 * INT(LEFT(N26, LEN(N26)-1))), "modified_following"),IF(RIGHT(N26, 1) = "Q",Business_Day(EDATE($B$3,  3*INT(LEFT(N26, LEN(N26)-1))), "modified_following"),
                    Business_Day(EDATE($B$3,  12 * INT(LEFT(N26, FIND("Y", N26)-1)) + INT(RIGHT(N26, LEN(N26) - FIND("Y", N26)))), "modified_following") ))))), "")</f>
        <v>43038</v>
      </c>
      <c r="P26" s="50" t="s">
        <v>3291</v>
      </c>
      <c r="Q26" s="50" t="s">
        <v>3292</v>
      </c>
      <c r="R26" s="46">
        <f>_xll.BDH(P26,$B$4,$B$3,$B$3)</f>
        <v>-0.62265999999999999</v>
      </c>
      <c r="S26" s="46">
        <f>_xll.BDH(Q26,$B$4,$B$3,$B$3)</f>
        <v>1.0053209999999999</v>
      </c>
      <c r="T26" s="52">
        <f>DF_ZC2(Date!$E$3,O26,S26,"Taux actuariels","actual/actual")</f>
        <v>-6.3516207442425587E-3</v>
      </c>
      <c r="V26" s="46" t="s">
        <v>498</v>
      </c>
      <c r="W26" s="46" t="s">
        <v>121</v>
      </c>
      <c r="X26" s="46" t="s">
        <v>3293</v>
      </c>
      <c r="Y26" s="47" t="s">
        <v>3294</v>
      </c>
      <c r="Z26" s="47">
        <v>42739</v>
      </c>
      <c r="AA26" s="47">
        <v>47122</v>
      </c>
      <c r="AB26" s="48">
        <v>5.3699999999999998E-2</v>
      </c>
      <c r="AC26" s="48">
        <v>9.3700000000000006E-2</v>
      </c>
      <c r="AD26" s="46" t="s">
        <v>98</v>
      </c>
      <c r="AE26" s="49">
        <f t="shared" si="1"/>
        <v>7.3700000000000002E-4</v>
      </c>
      <c r="AG26" s="50" t="s">
        <v>399</v>
      </c>
      <c r="AH26" s="51">
        <f>IFERROR(IF(RIGHT(AG26, 1) = "D", WORKDAY($B$3, INT(LEFT(AG26, LEN(AG26)-1))),
                     IF(RIGHT(AG26, 1) = "W",Business_Day($B$3 + 7 * INT(LEFT(AG26, LEN(AG26)-1)), "modified_following"),
                     IF(RIGHT(AG26, 1) = "M",Business_Day(EDATE($B$3,  INT(LEFT(AG26, LEN(AG26)-1))), "modified_following"),
                     IF(RIGHT(AG26, 1) = "Y",Business_Day(EDATE($B$3,  12 * INT(LEFT(AG26, LEN(AG26)-1))), "modified_following"),IF(RIGHT(AG26, 1) = "Q",Business_Day(EDATE($B$3,  3*INT(LEFT(AG26, LEN(AG26)-1))), "modified_following"),
                    Business_Day(EDATE($B$3,  12 * INT(LEFT(AG26, FIND("Y", AG26)-1)) + INT(RIGHT(AG26, LEN(AG26) - FIND("Y", AG26)))), "modified_following") ))))), "")</f>
        <v>43038</v>
      </c>
      <c r="AI26" s="50" t="s">
        <v>3295</v>
      </c>
      <c r="AJ26" s="50" t="s">
        <v>3296</v>
      </c>
      <c r="AK26" s="46">
        <f>_xll.BDH(AI26,$B$4,$B$3,$B$3)</f>
        <v>-0.81906999999999996</v>
      </c>
      <c r="AL26" s="46">
        <f>_xll.BDH(AJ26,$B$4,$B$3,$B$3)</f>
        <v>1.006923</v>
      </c>
      <c r="AM26" s="52">
        <f>DF_ZC2(Date!$E$3,AH26,AL26,"Taux actuariels","actual/actual")</f>
        <v>-8.2494480954597993E-3</v>
      </c>
      <c r="AO26" s="46" t="s">
        <v>348</v>
      </c>
      <c r="AP26" s="46" t="s">
        <v>121</v>
      </c>
      <c r="AQ26" s="46" t="s">
        <v>3297</v>
      </c>
      <c r="AR26" s="47" t="s">
        <v>3298</v>
      </c>
      <c r="AS26" s="47">
        <v>42739</v>
      </c>
      <c r="AT26" s="47">
        <v>44200</v>
      </c>
      <c r="AU26" s="48">
        <v>-0.63</v>
      </c>
      <c r="AV26" s="48">
        <v>-0.55000000000000004</v>
      </c>
      <c r="AW26" s="46" t="s">
        <v>98</v>
      </c>
      <c r="AX26" s="49">
        <f t="shared" si="2"/>
        <v>-5.9000000000000007E-3</v>
      </c>
      <c r="AZ26" s="50" t="s">
        <v>399</v>
      </c>
      <c r="BA26" s="51">
        <f>IFERROR(IF(RIGHT(AZ26, 1) = "D", WORKDAY($B$3, INT(LEFT(AZ26, LEN(AZ26)-1))),
                     IF(RIGHT(AZ26, 1) = "W",Business_Day($B$3 + 7 * INT(LEFT(AZ26, LEN(AZ26)-1)), "modified_following"),
                     IF(RIGHT(AZ26, 1) = "M",Business_Day(EDATE($B$3,  INT(LEFT(AZ26, LEN(AZ26)-1))), "modified_following"),
                     IF(RIGHT(AZ26, 1) = "Y",Business_Day(EDATE($B$3,  12 * INT(LEFT(AZ26, LEN(AZ26)-1))), "modified_following"),IF(RIGHT(AZ26, 1) = "Q",Business_Day(EDATE($B$3,  3*INT(LEFT(AZ26, LEN(AZ26)-1))), "modified_following"),
                    Business_Day(EDATE($B$3,  12 * INT(LEFT(AZ26, FIND("Y", AZ26)-1)) + INT(RIGHT(AZ26, LEN(AZ26) - FIND("Y", AZ26)))), "modified_following") ))))), "")</f>
        <v>43038</v>
      </c>
      <c r="BB26" s="50" t="s">
        <v>3299</v>
      </c>
      <c r="BC26" s="50" t="s">
        <v>3300</v>
      </c>
      <c r="BD26" s="46">
        <f>_xll.BDH(BB26,$B$4,$B$3,$B$3)</f>
        <v>-0.76870000000000005</v>
      </c>
      <c r="BE26" s="46">
        <f>_xll.BDH(BC26,$B$4,$B$3,$B$3)</f>
        <v>1.0064949999999999</v>
      </c>
      <c r="BF26" s="52">
        <f>DF_ZC2(Date!$E$3,BA26,BE26,"Taux actuariels","actual/actual")</f>
        <v>-7.7430638172026889E-3</v>
      </c>
      <c r="BH26" s="46" t="s">
        <v>415</v>
      </c>
      <c r="BI26" s="46" t="s">
        <v>121</v>
      </c>
      <c r="BJ26" s="46" t="s">
        <v>3301</v>
      </c>
      <c r="BK26" s="47" t="s">
        <v>3302</v>
      </c>
      <c r="BL26" s="47">
        <v>42739</v>
      </c>
      <c r="BM26" s="47">
        <v>45295</v>
      </c>
      <c r="BN26" s="48">
        <v>-0.1</v>
      </c>
      <c r="BO26" s="48">
        <v>-0.08</v>
      </c>
      <c r="BP26" s="46" t="s">
        <v>98</v>
      </c>
      <c r="BQ26" s="49">
        <f t="shared" si="3"/>
        <v>-8.9999999999999998E-4</v>
      </c>
      <c r="BS26" s="50" t="s">
        <v>399</v>
      </c>
      <c r="BT26" s="51">
        <f>IFERROR(IF(RIGHT(BS26, 1) = "D", WORKDAY($B$3, INT(LEFT(BS26, LEN(BS26)-1))),
                     IF(RIGHT(BS26, 1) = "W",Business_Day($B$3 + 7 * INT(LEFT(BS26, LEN(BS26)-1)), "modified_following"),
                     IF(RIGHT(BS26, 1) = "M",Business_Day(EDATE($B$3,  INT(LEFT(BS26, LEN(BS26)-1))), "modified_following"),
                     IF(RIGHT(BS26, 1) = "Y",Business_Day(EDATE($B$3,  12 * INT(LEFT(BS26, LEN(BS26)-1))), "modified_following"),IF(RIGHT(BS26, 1) = "Q",Business_Day(EDATE($B$3,  3*INT(LEFT(BS26, LEN(BS26)-1))), "modified_following"),
                    Business_Day(EDATE($B$3,  12 * INT(LEFT(BS26, FIND("Y", BS26)-1)) + INT(RIGHT(BS26, LEN(BS26) - FIND("Y", BS26)))), "modified_following") ))))), "")</f>
        <v>43038</v>
      </c>
      <c r="BU26" s="50" t="s">
        <v>3303</v>
      </c>
      <c r="BV26" s="50" t="s">
        <v>3304</v>
      </c>
      <c r="BW26" s="46">
        <f>_xll.BDH(BU26,$B$4,$B$3,$B$3)</f>
        <v>-0.66949999999999998</v>
      </c>
      <c r="BX26" s="46">
        <f>_xll.BDH(BV26,$B$4,$B$3,$B$3)</f>
        <v>1.0056510000000001</v>
      </c>
      <c r="BY26" s="52">
        <f>DF_ZC2(Date!$E$3,BT26,BX26,"Taux actuariels","actual/actual")</f>
        <v>-6.7431030747018283E-3</v>
      </c>
      <c r="CE26" s="51">
        <v>45656</v>
      </c>
      <c r="CF26" s="53">
        <v>-1.9925868179233286E-3</v>
      </c>
      <c r="CH26" s="51">
        <v>45289</v>
      </c>
      <c r="CI26" s="53">
        <v>-9.1449999071421969E-4</v>
      </c>
      <c r="CK26" s="51">
        <v>48212</v>
      </c>
      <c r="CL26" s="53">
        <v>2.3088110834487579E-3</v>
      </c>
      <c r="CP26" s="51">
        <v>45656</v>
      </c>
      <c r="CQ26" s="53">
        <v>-1.9684275513382255E-3</v>
      </c>
      <c r="CS26" s="51">
        <v>45289</v>
      </c>
      <c r="CT26" s="53">
        <v>-8.950335627980671E-4</v>
      </c>
      <c r="CV26" s="51">
        <v>47116</v>
      </c>
      <c r="CW26" s="53">
        <v>7.8439632502577217E-4</v>
      </c>
      <c r="CY26" s="51">
        <v>45656</v>
      </c>
      <c r="CZ26" s="53">
        <v>-1.990747402043816E-3</v>
      </c>
      <c r="DB26" s="51">
        <v>45289</v>
      </c>
      <c r="DC26" s="53">
        <v>-9.142339896723087E-4</v>
      </c>
      <c r="DQ26" s="51">
        <v>43038</v>
      </c>
      <c r="DR26" s="52">
        <v>-1.6052331939482523E-2</v>
      </c>
      <c r="DS26">
        <f>interpol_lin_excel($O$13:$O$104,$T$13:$T$104,DQ26)</f>
        <v>-6.3516207442425587E-3</v>
      </c>
      <c r="DT26" s="51">
        <v>45656</v>
      </c>
      <c r="DU26" s="52">
        <v>-2.085164409685487E-3</v>
      </c>
      <c r="DW26" s="51">
        <v>45289</v>
      </c>
      <c r="DX26" s="52">
        <v>-9.9154344695898209E-4</v>
      </c>
      <c r="DZ26" s="51">
        <v>48212</v>
      </c>
      <c r="EA26" s="52">
        <v>2.0995860271026822E-3</v>
      </c>
      <c r="EO26" s="51">
        <v>43038</v>
      </c>
      <c r="EP26" s="52">
        <v>-8.4407661862117012E-3</v>
      </c>
      <c r="EQ26">
        <f>interpol_lin_excel($O$13:$O$104,$T$13:$T$104,EO26)</f>
        <v>-6.3516207442425587E-3</v>
      </c>
      <c r="ER26" s="51">
        <v>45656</v>
      </c>
      <c r="ES26" s="52">
        <v>-2.0196562933314875E-3</v>
      </c>
      <c r="EU26" s="51">
        <v>45289</v>
      </c>
      <c r="EV26" s="52">
        <v>-9.3676655719453867E-4</v>
      </c>
      <c r="EX26" s="51">
        <v>48212</v>
      </c>
      <c r="EY26" s="52">
        <v>2.2408146535997562E-3</v>
      </c>
      <c r="FL26" s="51">
        <v>43038</v>
      </c>
      <c r="FM26" s="52">
        <v>-1.2857400846382872E-2</v>
      </c>
      <c r="FN26">
        <f>interpol_lin_excel(BT26:BT97,BY26:BY97,FL26)</f>
        <v>-6.7431030747018283E-3</v>
      </c>
      <c r="FO26" s="51">
        <v>45656</v>
      </c>
      <c r="FP26" s="52">
        <v>-2.0535128011633921E-3</v>
      </c>
      <c r="FR26" s="51">
        <v>45289</v>
      </c>
      <c r="FS26" s="52">
        <v>-9.6491440400187946E-4</v>
      </c>
      <c r="FU26" s="51">
        <v>48212</v>
      </c>
      <c r="FV26" s="52">
        <v>2.1657043924521954E-3</v>
      </c>
      <c r="GI26" s="51">
        <v>43038</v>
      </c>
      <c r="GJ26" s="52">
        <v>-7.0608130561402582E-3</v>
      </c>
      <c r="GK26">
        <f>interpol_lin_excel($BT$13:$BT$84,$BY$13:$BY$84,GI26)</f>
        <v>-6.7431030747018283E-3</v>
      </c>
      <c r="GL26" s="51">
        <v>45656</v>
      </c>
      <c r="GM26" s="92">
        <v>-1.9931343506969013E-3</v>
      </c>
      <c r="GO26" s="51">
        <v>45289</v>
      </c>
      <c r="GP26" s="52">
        <v>-9.1395999515295049E-4</v>
      </c>
      <c r="GR26" s="51">
        <v>48212</v>
      </c>
      <c r="GS26" s="52">
        <v>2.2840071086100929E-3</v>
      </c>
    </row>
    <row r="27" spans="3:207" ht="14.45" x14ac:dyDescent="0.3">
      <c r="C27" s="46" t="s">
        <v>402</v>
      </c>
      <c r="D27" s="46" t="s">
        <v>121</v>
      </c>
      <c r="E27" s="46" t="s">
        <v>3305</v>
      </c>
      <c r="F27" s="47" t="s">
        <v>3306</v>
      </c>
      <c r="G27" s="47">
        <v>42739</v>
      </c>
      <c r="H27" s="47">
        <v>43285</v>
      </c>
      <c r="I27" s="48">
        <v>-0.64900000000000002</v>
      </c>
      <c r="J27" s="48">
        <v>-0.60899999999999999</v>
      </c>
      <c r="K27" s="46" t="s">
        <v>3290</v>
      </c>
      <c r="L27" s="49">
        <f t="shared" si="0"/>
        <v>-6.2900000000000005E-3</v>
      </c>
      <c r="N27" s="50" t="s">
        <v>420</v>
      </c>
      <c r="O27" s="51">
        <f>IFERROR(IF(RIGHT(N27, 1) = "D", WORKDAY($B$3, INT(LEFT(N27, LEN(N27)-1))),
                     IF(RIGHT(N27, 1) = "W",Business_Day($B$3 + 7 * INT(LEFT(N27, LEN(N27)-1)), "modified_following"),
                     IF(RIGHT(N27, 1) = "M",Business_Day(EDATE($B$3,  INT(LEFT(N27, LEN(N27)-1))), "modified_following"),
                     IF(RIGHT(N27, 1) = "Y",Business_Day(EDATE($B$3,  12 * INT(LEFT(N27, LEN(N27)-1))), "modified_following"),IF(RIGHT(N27, 1) = "Q",Business_Day(EDATE($B$3,  3*INT(LEFT(N27, LEN(N27)-1))), "modified_following"),
                    Business_Day(EDATE($B$3,  12 * INT(LEFT(N27, FIND("Y", N27)-1)) + INT(RIGHT(N27, LEN(N27) - FIND("Y", N27)))), "modified_following") ))))), "")</f>
        <v>43069</v>
      </c>
      <c r="P27" s="50" t="s">
        <v>3307</v>
      </c>
      <c r="Q27" s="50" t="s">
        <v>3308</v>
      </c>
      <c r="R27" s="46">
        <f>_xll.BDH(P27,$B$4,$B$3,$B$3)</f>
        <v>-0.62509000000000003</v>
      </c>
      <c r="S27" s="46">
        <f>_xll.BDH(Q27,$B$4,$B$3,$B$3)</f>
        <v>1.005833</v>
      </c>
      <c r="T27" s="52">
        <f>DF_ZC2(Date!$E$3,O27,S27,"Taux actuariels","actual/actual")</f>
        <v>-6.3169615137464996E-3</v>
      </c>
      <c r="V27" s="46" t="s">
        <v>3309</v>
      </c>
      <c r="W27" s="46" t="s">
        <v>121</v>
      </c>
      <c r="X27" s="46" t="s">
        <v>3310</v>
      </c>
      <c r="Y27" s="47" t="s">
        <v>3311</v>
      </c>
      <c r="Z27" s="47">
        <v>42739</v>
      </c>
      <c r="AA27" s="47">
        <v>47487</v>
      </c>
      <c r="AB27" s="48">
        <v>0.12520000000000001</v>
      </c>
      <c r="AC27" s="48">
        <v>0.16520000000000001</v>
      </c>
      <c r="AD27" s="46" t="s">
        <v>98</v>
      </c>
      <c r="AE27" s="49">
        <f t="shared" si="1"/>
        <v>1.4519999999999999E-3</v>
      </c>
      <c r="AG27" s="50" t="s">
        <v>420</v>
      </c>
      <c r="AH27" s="51">
        <f>IFERROR(IF(RIGHT(AG27, 1) = "D", WORKDAY($B$3, INT(LEFT(AG27, LEN(AG27)-1))),
                     IF(RIGHT(AG27, 1) = "W",Business_Day($B$3 + 7 * INT(LEFT(AG27, LEN(AG27)-1)), "modified_following"),
                     IF(RIGHT(AG27, 1) = "M",Business_Day(EDATE($B$3,  INT(LEFT(AG27, LEN(AG27)-1))), "modified_following"),
                     IF(RIGHT(AG27, 1) = "Y",Business_Day(EDATE($B$3,  12 * INT(LEFT(AG27, LEN(AG27)-1))), "modified_following"),IF(RIGHT(AG27, 1) = "Q",Business_Day(EDATE($B$3,  3*INT(LEFT(AG27, LEN(AG27)-1))), "modified_following"),
                    Business_Day(EDATE($B$3,  12 * INT(LEFT(AG27, FIND("Y", AG27)-1)) + INT(RIGHT(AG27, LEN(AG27) - FIND("Y", AG27)))), "modified_following") ))))), "")</f>
        <v>43069</v>
      </c>
      <c r="AI27" s="50" t="s">
        <v>3312</v>
      </c>
      <c r="AJ27" s="50" t="s">
        <v>3313</v>
      </c>
      <c r="AK27" s="46">
        <f>_xll.BDH(AI27,$B$4,$B$3,$B$3)</f>
        <v>-0.81945000000000001</v>
      </c>
      <c r="AL27" s="46">
        <f>_xll.BDH(AJ27,$B$4,$B$3,$B$3)</f>
        <v>1.007571</v>
      </c>
      <c r="AM27" s="52">
        <f>DF_ZC2(Date!$E$3,AH27,AL27,"Taux actuariels","actual/actual")</f>
        <v>-8.1843882081603647E-3</v>
      </c>
      <c r="AO27" s="46" t="s">
        <v>371</v>
      </c>
      <c r="AP27" s="46" t="s">
        <v>121</v>
      </c>
      <c r="AQ27" s="46" t="s">
        <v>3314</v>
      </c>
      <c r="AR27" s="47" t="s">
        <v>3315</v>
      </c>
      <c r="AS27" s="47">
        <v>42739</v>
      </c>
      <c r="AT27" s="47">
        <v>44565</v>
      </c>
      <c r="AU27" s="48">
        <v>-0.53</v>
      </c>
      <c r="AV27" s="48">
        <v>-0.45</v>
      </c>
      <c r="AW27" s="46" t="s">
        <v>98</v>
      </c>
      <c r="AX27" s="49">
        <f t="shared" si="2"/>
        <v>-4.8999999999999998E-3</v>
      </c>
      <c r="AZ27" s="50" t="s">
        <v>420</v>
      </c>
      <c r="BA27" s="51">
        <f>IFERROR(IF(RIGHT(AZ27, 1) = "D", WORKDAY($B$3, INT(LEFT(AZ27, LEN(AZ27)-1))),
                     IF(RIGHT(AZ27, 1) = "W",Business_Day($B$3 + 7 * INT(LEFT(AZ27, LEN(AZ27)-1)), "modified_following"),
                     IF(RIGHT(AZ27, 1) = "M",Business_Day(EDATE($B$3,  INT(LEFT(AZ27, LEN(AZ27)-1))), "modified_following"),
                     IF(RIGHT(AZ27, 1) = "Y",Business_Day(EDATE($B$3,  12 * INT(LEFT(AZ27, LEN(AZ27)-1))), "modified_following"),IF(RIGHT(AZ27, 1) = "Q",Business_Day(EDATE($B$3,  3*INT(LEFT(AZ27, LEN(AZ27)-1))), "modified_following"),
                    Business_Day(EDATE($B$3,  12 * INT(LEFT(AZ27, FIND("Y", AZ27)-1)) + INT(RIGHT(AZ27, LEN(AZ27) - FIND("Y", AZ27)))), "modified_following") ))))), "")</f>
        <v>43069</v>
      </c>
      <c r="BB27" s="50" t="s">
        <v>3316</v>
      </c>
      <c r="BC27" s="50" t="s">
        <v>3317</v>
      </c>
      <c r="BD27" s="46">
        <f>_xll.BDH(BB27,$B$4,$B$3,$B$3)</f>
        <v>-0.76792000000000005</v>
      </c>
      <c r="BE27" s="46">
        <f>_xll.BDH(BC27,$B$4,$B$3,$B$3)</f>
        <v>1.0070920000000001</v>
      </c>
      <c r="BF27" s="52">
        <f>DF_ZC2(Date!$E$3,BA27,BE27,"Taux actuariels","actual/actual")</f>
        <v>-7.6703898893715206E-3</v>
      </c>
      <c r="BH27" s="46" t="s">
        <v>436</v>
      </c>
      <c r="BI27" s="46" t="s">
        <v>121</v>
      </c>
      <c r="BJ27" s="46" t="s">
        <v>3318</v>
      </c>
      <c r="BK27" s="47" t="s">
        <v>3319</v>
      </c>
      <c r="BL27" s="47">
        <v>42739</v>
      </c>
      <c r="BM27" s="47">
        <v>45663</v>
      </c>
      <c r="BN27" s="48">
        <v>-5.2499999999999998E-2</v>
      </c>
      <c r="BO27" s="48">
        <v>1.7500000000000002E-2</v>
      </c>
      <c r="BP27" s="46" t="s">
        <v>98</v>
      </c>
      <c r="BQ27" s="49">
        <f t="shared" si="3"/>
        <v>-1.7499999999999997E-4</v>
      </c>
      <c r="BS27" s="50" t="s">
        <v>420</v>
      </c>
      <c r="BT27" s="51">
        <f>IFERROR(IF(RIGHT(BS27, 1) = "D", WORKDAY($B$3, INT(LEFT(BS27, LEN(BS27)-1))),
                     IF(RIGHT(BS27, 1) = "W",Business_Day($B$3 + 7 * INT(LEFT(BS27, LEN(BS27)-1)), "modified_following"),
                     IF(RIGHT(BS27, 1) = "M",Business_Day(EDATE($B$3,  INT(LEFT(BS27, LEN(BS27)-1))), "modified_following"),
                     IF(RIGHT(BS27, 1) = "Y",Business_Day(EDATE($B$3,  12 * INT(LEFT(BS27, LEN(BS27)-1))), "modified_following"),IF(RIGHT(BS27, 1) = "Q",Business_Day(EDATE($B$3,  3*INT(LEFT(BS27, LEN(BS27)-1))), "modified_following"),
                    Business_Day(EDATE($B$3,  12 * INT(LEFT(BS27, FIND("Y", BS27)-1)) + INT(RIGHT(BS27, LEN(BS27) - FIND("Y", BS27)))), "modified_following") ))))), "")</f>
        <v>43069</v>
      </c>
      <c r="BU27" s="50" t="s">
        <v>3320</v>
      </c>
      <c r="BV27" s="50" t="s">
        <v>3321</v>
      </c>
      <c r="BW27" s="46">
        <f>_xll.BDH(BU27,$B$4,$B$3,$B$3)</f>
        <v>-0.66737999999999997</v>
      </c>
      <c r="BX27" s="46">
        <f>_xll.BDH(BV27,$B$4,$B$3,$B$3)</f>
        <v>1.006157</v>
      </c>
      <c r="BY27" s="52">
        <f>DF_ZC2(Date!$E$3,BT27,BX27,"Taux actuariels","actual/actual")</f>
        <v>-6.6656005494964976E-3</v>
      </c>
      <c r="CE27" s="51">
        <v>46021</v>
      </c>
      <c r="CF27" s="53">
        <v>-1.1263989029323984E-3</v>
      </c>
      <c r="CH27" s="51">
        <v>45656</v>
      </c>
      <c r="CI27" s="53">
        <v>-1.9748905640692117E-4</v>
      </c>
      <c r="CK27" s="51">
        <v>50039</v>
      </c>
      <c r="CL27" s="53">
        <v>3.8246605518768937E-3</v>
      </c>
      <c r="CP27" s="51">
        <v>46021</v>
      </c>
      <c r="CQ27" s="53">
        <v>-1.0956749093840568E-3</v>
      </c>
      <c r="CS27" s="51">
        <v>45656</v>
      </c>
      <c r="CT27" s="53">
        <v>-1.7423927373489827E-4</v>
      </c>
      <c r="CV27" s="51">
        <v>47483</v>
      </c>
      <c r="CW27" s="53">
        <v>1.5123150758674553E-3</v>
      </c>
      <c r="CY27" s="51">
        <v>46021</v>
      </c>
      <c r="CZ27" s="53">
        <v>-1.1226004255253472E-3</v>
      </c>
      <c r="DB27" s="51">
        <v>45656</v>
      </c>
      <c r="DC27" s="53">
        <v>-1.9583377588453421E-4</v>
      </c>
      <c r="DQ27" s="51">
        <v>43069</v>
      </c>
      <c r="DR27" s="52">
        <v>-1.5958803850645964E-2</v>
      </c>
      <c r="DS27">
        <f>interpol_lin_excel($O$13:$O$104,$T$13:$T$104,DQ27)</f>
        <v>-6.3169615137464996E-3</v>
      </c>
      <c r="DT27" s="51">
        <v>46021</v>
      </c>
      <c r="DU27" s="52">
        <v>-1.2379758884363031E-3</v>
      </c>
      <c r="DW27" s="51">
        <v>45656</v>
      </c>
      <c r="DX27" s="52">
        <v>-2.8595283999607109E-4</v>
      </c>
      <c r="DZ27" s="51">
        <v>50039</v>
      </c>
      <c r="EA27" s="52">
        <v>3.5811753447777999E-3</v>
      </c>
      <c r="EO27" s="51">
        <v>43069</v>
      </c>
      <c r="EP27" s="52">
        <v>-8.6069267691100126E-3</v>
      </c>
      <c r="EQ27">
        <f>interpol_lin_excel($O$13:$O$104,$T$13:$T$104,EO27)</f>
        <v>-6.3169615137464996E-3</v>
      </c>
      <c r="ER27" s="51">
        <v>46021</v>
      </c>
      <c r="ES27" s="52">
        <v>-1.1591083250018107E-3</v>
      </c>
      <c r="EU27" s="51">
        <v>45656</v>
      </c>
      <c r="EV27" s="52">
        <v>-2.2342013800307606E-4</v>
      </c>
      <c r="EX27" s="51">
        <v>50039</v>
      </c>
      <c r="EY27" s="52">
        <v>3.741916775513489E-3</v>
      </c>
      <c r="FL27" s="51">
        <v>43069</v>
      </c>
      <c r="FM27" s="52">
        <v>-1.2782371527150005E-2</v>
      </c>
      <c r="FN27">
        <f>interpol_lin_excel(BT27:BT98,BY27:BY98,FL27)</f>
        <v>-6.6656005494964976E-3</v>
      </c>
      <c r="FO27" s="51">
        <v>46021</v>
      </c>
      <c r="FP27" s="52">
        <v>-1.2004428162583276E-3</v>
      </c>
      <c r="FR27" s="51">
        <v>45656</v>
      </c>
      <c r="FS27" s="52">
        <v>-2.556976189384801E-4</v>
      </c>
      <c r="FU27" s="51">
        <v>50039</v>
      </c>
      <c r="FV27" s="52">
        <v>3.6589203115016812E-3</v>
      </c>
      <c r="GI27" s="51">
        <v>43069</v>
      </c>
      <c r="GJ27" s="52">
        <v>-7.1933990055628172E-3</v>
      </c>
      <c r="GK27">
        <f>interpol_lin_excel($BT$13:$BT$84,$BY$13:$BY$84,GI27)</f>
        <v>-6.6656005494964976E-3</v>
      </c>
      <c r="GL27" s="51">
        <v>46021</v>
      </c>
      <c r="GM27" s="92">
        <v>-1.128898351077483E-3</v>
      </c>
      <c r="GO27" s="51">
        <v>45656</v>
      </c>
      <c r="GP27" s="52">
        <v>-1.9784419003726736E-4</v>
      </c>
      <c r="GR27" s="51">
        <v>50039</v>
      </c>
      <c r="GS27" s="52">
        <v>3.7859958661352468E-3</v>
      </c>
    </row>
    <row r="28" spans="3:207" ht="14.45" x14ac:dyDescent="0.3">
      <c r="C28" s="46" t="s">
        <v>423</v>
      </c>
      <c r="D28" s="46" t="s">
        <v>121</v>
      </c>
      <c r="E28" s="46" t="s">
        <v>3322</v>
      </c>
      <c r="F28" s="47" t="s">
        <v>3323</v>
      </c>
      <c r="G28" s="47">
        <v>42739</v>
      </c>
      <c r="H28" s="47">
        <v>43377</v>
      </c>
      <c r="I28" s="48">
        <v>-0.63500000000000001</v>
      </c>
      <c r="J28" s="48">
        <v>-0.60499999999999998</v>
      </c>
      <c r="K28" s="46" t="s">
        <v>3290</v>
      </c>
      <c r="L28" s="49">
        <f t="shared" si="0"/>
        <v>-6.1999999999999998E-3</v>
      </c>
      <c r="N28" s="50" t="s">
        <v>441</v>
      </c>
      <c r="O28" s="51">
        <f>IFERROR(IF(RIGHT(N28, 1) = "D", WORKDAY($B$3, INT(LEFT(N28, LEN(N28)-1))),
                     IF(RIGHT(N28, 1) = "W",Business_Day($B$3 + 7 * INT(LEFT(N28, LEN(N28)-1)), "modified_following"),
                     IF(RIGHT(N28, 1) = "M",Business_Day(EDATE($B$3,  INT(LEFT(N28, LEN(N28)-1))), "modified_following"),
                     IF(RIGHT(N28, 1) = "Y",Business_Day(EDATE($B$3,  12 * INT(LEFT(N28, LEN(N28)-1))), "modified_following"),IF(RIGHT(N28, 1) = "Q",Business_Day(EDATE($B$3,  3*INT(LEFT(N28, LEN(N28)-1))), "modified_following"),
                    Business_Day(EDATE($B$3,  12 * INT(LEFT(N28, FIND("Y", N28)-1)) + INT(RIGHT(N28, LEN(N28) - FIND("Y", N28)))), "modified_following") ))))), "")</f>
        <v>43098</v>
      </c>
      <c r="P28" s="50" t="s">
        <v>3324</v>
      </c>
      <c r="Q28" s="50" t="s">
        <v>3325</v>
      </c>
      <c r="R28" s="46">
        <f>_xll.BDH(P28,$B$4,$B$3,$B$3)</f>
        <v>-0.63005</v>
      </c>
      <c r="S28" s="46">
        <f>_xll.BDH(Q28,$B$4,$B$3,$B$3)</f>
        <v>1.006429</v>
      </c>
      <c r="T28" s="52">
        <f>DF_ZC2(Date!$E$3,O28,S28,"Taux actuariels","actual/actual")</f>
        <v>-6.4055207765162381E-3</v>
      </c>
      <c r="V28" s="46" t="s">
        <v>518</v>
      </c>
      <c r="W28" s="46" t="s">
        <v>121</v>
      </c>
      <c r="X28" s="46" t="s">
        <v>3326</v>
      </c>
      <c r="Y28" s="47" t="s">
        <v>3327</v>
      </c>
      <c r="Z28" s="47">
        <v>42739</v>
      </c>
      <c r="AA28" s="47">
        <v>48218</v>
      </c>
      <c r="AB28" s="48">
        <v>0.2089</v>
      </c>
      <c r="AC28" s="48">
        <v>0.24890000000000001</v>
      </c>
      <c r="AD28" s="46" t="s">
        <v>98</v>
      </c>
      <c r="AE28" s="49">
        <f t="shared" si="1"/>
        <v>2.2889999999999998E-3</v>
      </c>
      <c r="AG28" s="50" t="s">
        <v>441</v>
      </c>
      <c r="AH28" s="51">
        <f>IFERROR(IF(RIGHT(AG28, 1) = "D", WORKDAY($B$3, INT(LEFT(AG28, LEN(AG28)-1))),
                     IF(RIGHT(AG28, 1) = "W",Business_Day($B$3 + 7 * INT(LEFT(AG28, LEN(AG28)-1)), "modified_following"),
                     IF(RIGHT(AG28, 1) = "M",Business_Day(EDATE($B$3,  INT(LEFT(AG28, LEN(AG28)-1))), "modified_following"),
                     IF(RIGHT(AG28, 1) = "Y",Business_Day(EDATE($B$3,  12 * INT(LEFT(AG28, LEN(AG28)-1))), "modified_following"),IF(RIGHT(AG28, 1) = "Q",Business_Day(EDATE($B$3,  3*INT(LEFT(AG28, LEN(AG28)-1))), "modified_following"),
                    Business_Day(EDATE($B$3,  12 * INT(LEFT(AG28, FIND("Y", AG28)-1)) + INT(RIGHT(AG28, LEN(AG28) - FIND("Y", AG28)))), "modified_following") ))))), "")</f>
        <v>43098</v>
      </c>
      <c r="AI28" s="50" t="s">
        <v>3328</v>
      </c>
      <c r="AJ28" s="50" t="s">
        <v>3329</v>
      </c>
      <c r="AK28" s="46">
        <f>_xll.BDH(AI28,$B$4,$B$3,$B$3)</f>
        <v>-0.82230000000000003</v>
      </c>
      <c r="AL28" s="46">
        <f>_xll.BDH(AJ28,$B$4,$B$3,$B$3)</f>
        <v>1.008291</v>
      </c>
      <c r="AM28" s="52">
        <f>DF_ZC2(Date!$E$3,AH28,AL28,"Taux actuariels","actual/actual")</f>
        <v>-8.2454446220631139E-3</v>
      </c>
      <c r="AO28" s="46" t="s">
        <v>394</v>
      </c>
      <c r="AP28" s="46" t="s">
        <v>121</v>
      </c>
      <c r="AQ28" s="46" t="s">
        <v>3330</v>
      </c>
      <c r="AR28" s="47" t="s">
        <v>3331</v>
      </c>
      <c r="AS28" s="47">
        <v>42739</v>
      </c>
      <c r="AT28" s="47">
        <v>44930</v>
      </c>
      <c r="AU28" s="48">
        <v>-0.43</v>
      </c>
      <c r="AV28" s="48">
        <v>-0.35</v>
      </c>
      <c r="AW28" s="46" t="s">
        <v>98</v>
      </c>
      <c r="AX28" s="49">
        <f t="shared" si="2"/>
        <v>-3.9000000000000003E-3</v>
      </c>
      <c r="AZ28" s="50" t="s">
        <v>441</v>
      </c>
      <c r="BA28" s="51">
        <f>IFERROR(IF(RIGHT(AZ28, 1) = "D", WORKDAY($B$3, INT(LEFT(AZ28, LEN(AZ28)-1))),
                     IF(RIGHT(AZ28, 1) = "W",Business_Day($B$3 + 7 * INT(LEFT(AZ28, LEN(AZ28)-1)), "modified_following"),
                     IF(RIGHT(AZ28, 1) = "M",Business_Day(EDATE($B$3,  INT(LEFT(AZ28, LEN(AZ28)-1))), "modified_following"),
                     IF(RIGHT(AZ28, 1) = "Y",Business_Day(EDATE($B$3,  12 * INT(LEFT(AZ28, LEN(AZ28)-1))), "modified_following"),IF(RIGHT(AZ28, 1) = "Q",Business_Day(EDATE($B$3,  3*INT(LEFT(AZ28, LEN(AZ28)-1))), "modified_following"),
                    Business_Day(EDATE($B$3,  12 * INT(LEFT(AZ28, FIND("Y", AZ28)-1)) + INT(RIGHT(AZ28, LEN(AZ28) - FIND("Y", AZ28)))), "modified_following") ))))), "")</f>
        <v>43098</v>
      </c>
      <c r="BB28" s="50" t="s">
        <v>3332</v>
      </c>
      <c r="BC28" s="50" t="s">
        <v>3333</v>
      </c>
      <c r="BD28" s="46">
        <f>_xll.BDH(BB28,$B$4,$B$3,$B$3)</f>
        <v>-0.76832</v>
      </c>
      <c r="BE28" s="46">
        <f>_xll.BDH(BC28,$B$4,$B$3,$B$3)</f>
        <v>1.0077430000000001</v>
      </c>
      <c r="BF28" s="52">
        <f>DF_ZC2(Date!$E$3,BA28,BE28,"Taux actuariels","actual/actual")</f>
        <v>-7.7046488357663812E-3</v>
      </c>
      <c r="BH28" s="46" t="s">
        <v>456</v>
      </c>
      <c r="BI28" s="46" t="s">
        <v>121</v>
      </c>
      <c r="BJ28" s="46" t="s">
        <v>3334</v>
      </c>
      <c r="BK28" s="47" t="s">
        <v>3335</v>
      </c>
      <c r="BL28" s="47">
        <v>42739</v>
      </c>
      <c r="BM28" s="47">
        <v>46027</v>
      </c>
      <c r="BN28" s="48">
        <v>8.5000000000000006E-2</v>
      </c>
      <c r="BO28" s="48">
        <v>0.09</v>
      </c>
      <c r="BP28" s="46" t="s">
        <v>98</v>
      </c>
      <c r="BQ28" s="49">
        <f t="shared" si="3"/>
        <v>8.7499999999999991E-4</v>
      </c>
      <c r="BS28" s="50" t="s">
        <v>441</v>
      </c>
      <c r="BT28" s="51">
        <f>IFERROR(IF(RIGHT(BS28, 1) = "D", WORKDAY($B$3, INT(LEFT(BS28, LEN(BS28)-1))),
                     IF(RIGHT(BS28, 1) = "W",Business_Day($B$3 + 7 * INT(LEFT(BS28, LEN(BS28)-1)), "modified_following"),
                     IF(RIGHT(BS28, 1) = "M",Business_Day(EDATE($B$3,  INT(LEFT(BS28, LEN(BS28)-1))), "modified_following"),
                     IF(RIGHT(BS28, 1) = "Y",Business_Day(EDATE($B$3,  12 * INT(LEFT(BS28, LEN(BS28)-1))), "modified_following"),IF(RIGHT(BS28, 1) = "Q",Business_Day(EDATE($B$3,  3*INT(LEFT(BS28, LEN(BS28)-1))), "modified_following"),
                    Business_Day(EDATE($B$3,  12 * INT(LEFT(BS28, FIND("Y", BS28)-1)) + INT(RIGHT(BS28, LEN(BS28) - FIND("Y", BS28)))), "modified_following") ))))), "")</f>
        <v>43098</v>
      </c>
      <c r="BU28" s="50" t="s">
        <v>3336</v>
      </c>
      <c r="BV28" s="50" t="s">
        <v>3337</v>
      </c>
      <c r="BW28" s="46">
        <f>_xll.BDH(BU28,$B$4,$B$3,$B$3)</f>
        <v>-0.66588999999999998</v>
      </c>
      <c r="BX28" s="46">
        <f>_xll.BDH(BV28,$B$4,$B$3,$B$3)</f>
        <v>1.006704</v>
      </c>
      <c r="BY28" s="52">
        <f>DF_ZC2(Date!$E$3,BT28,BX28,"Taux actuariels","actual/actual")</f>
        <v>-6.6776893055418007E-3</v>
      </c>
      <c r="CE28" s="51">
        <v>46386</v>
      </c>
      <c r="CF28" s="53">
        <v>-3.0583785821371639E-4</v>
      </c>
      <c r="CH28" s="51">
        <v>46021</v>
      </c>
      <c r="CI28" s="53">
        <v>8.4209667374009732E-4</v>
      </c>
      <c r="CK28" s="51">
        <v>51865</v>
      </c>
      <c r="CL28" s="53">
        <v>4.6926839986843613E-3</v>
      </c>
      <c r="CP28" s="51">
        <v>46386</v>
      </c>
      <c r="CQ28" s="53">
        <v>-2.6914561301084471E-4</v>
      </c>
      <c r="CS28" s="51">
        <v>46021</v>
      </c>
      <c r="CT28" s="53">
        <v>8.7399428962039527E-4</v>
      </c>
      <c r="CV28" s="51">
        <v>48212</v>
      </c>
      <c r="CW28" s="53">
        <v>2.3662016951411591E-3</v>
      </c>
      <c r="CY28" s="51">
        <v>46386</v>
      </c>
      <c r="CZ28" s="53">
        <v>-3.000924482068241E-4</v>
      </c>
      <c r="DB28" s="51">
        <v>46021</v>
      </c>
      <c r="DC28" s="53">
        <v>8.461865922638987E-4</v>
      </c>
      <c r="DE28" s="154"/>
      <c r="DF28" s="154"/>
      <c r="DG28" s="154"/>
      <c r="DH28" s="154"/>
      <c r="DI28" s="154"/>
      <c r="DJ28" s="154"/>
      <c r="DK28" s="154"/>
      <c r="DL28" s="154"/>
      <c r="DM28" s="154"/>
      <c r="DQ28" s="51">
        <v>43098</v>
      </c>
      <c r="DR28" s="52">
        <v>-1.574737837468819E-2</v>
      </c>
      <c r="DS28">
        <f>interpol_lin_excel($O$13:$O$104,$T$13:$T$104,DQ28)</f>
        <v>-6.4055207765162381E-3</v>
      </c>
      <c r="DT28" s="51">
        <v>46386</v>
      </c>
      <c r="DU28" s="52">
        <v>-4.3729517404864668E-4</v>
      </c>
      <c r="DW28" s="51">
        <v>46021</v>
      </c>
      <c r="DX28" s="52">
        <v>7.2807003262664925E-4</v>
      </c>
      <c r="DZ28" s="51">
        <v>51865</v>
      </c>
      <c r="EA28" s="52">
        <v>4.4371010960946164E-3</v>
      </c>
      <c r="EO28" s="51">
        <v>43098</v>
      </c>
      <c r="EP28" s="52">
        <v>-8.1973564415531962E-3</v>
      </c>
      <c r="EQ28">
        <f>interpol_lin_excel($O$13:$O$104,$T$13:$T$104,EO28)</f>
        <v>-6.4055207765162381E-3</v>
      </c>
      <c r="ER28" s="51">
        <v>46386</v>
      </c>
      <c r="ES28" s="52">
        <v>-3.4457567892562282E-4</v>
      </c>
      <c r="EU28" s="51">
        <v>46021</v>
      </c>
      <c r="EV28" s="52">
        <v>8.0860352943359622E-4</v>
      </c>
      <c r="EX28" s="51">
        <v>51865</v>
      </c>
      <c r="EY28" s="52">
        <v>4.6035531697326236E-3</v>
      </c>
      <c r="FL28" s="51">
        <v>43098</v>
      </c>
      <c r="FM28" s="52">
        <v>-1.2608798748548427E-2</v>
      </c>
      <c r="FN28">
        <f>interpol_lin_excel(BT28:BT99,BY28:BY99,FL28)</f>
        <v>-6.6776893055418007E-3</v>
      </c>
      <c r="FO28" s="51">
        <v>46386</v>
      </c>
      <c r="FP28" s="52">
        <v>-3.9394698448456434E-4</v>
      </c>
      <c r="FR28" s="51">
        <v>46021</v>
      </c>
      <c r="FS28" s="52">
        <v>7.6630080439151036E-4</v>
      </c>
      <c r="FU28" s="51">
        <v>51865</v>
      </c>
      <c r="FV28" s="52">
        <v>4.519809357980094E-3</v>
      </c>
      <c r="GI28" s="51">
        <v>43098</v>
      </c>
      <c r="GJ28" s="52">
        <v>-6.7502256487144852E-3</v>
      </c>
      <c r="GK28">
        <f>interpol_lin_excel($BT$13:$BT$84,$BY$13:$BY$84,GI28)</f>
        <v>-6.6776893055418007E-3</v>
      </c>
      <c r="GL28" s="51">
        <v>46386</v>
      </c>
      <c r="GM28" s="92">
        <v>-3.1111031587934256E-4</v>
      </c>
      <c r="GO28" s="51">
        <v>46021</v>
      </c>
      <c r="GP28" s="52">
        <v>8.3930882029769997E-4</v>
      </c>
      <c r="GR28" s="51">
        <v>51865</v>
      </c>
      <c r="GS28" s="52">
        <v>4.6456196445220366E-3</v>
      </c>
    </row>
    <row r="29" spans="3:207" ht="14.45" x14ac:dyDescent="0.3">
      <c r="C29" s="46" t="s">
        <v>300</v>
      </c>
      <c r="D29" s="46" t="s">
        <v>121</v>
      </c>
      <c r="E29" s="46" t="s">
        <v>3338</v>
      </c>
      <c r="F29" s="47" t="s">
        <v>3339</v>
      </c>
      <c r="G29" s="47">
        <v>42739</v>
      </c>
      <c r="H29" s="47">
        <v>43469</v>
      </c>
      <c r="I29" s="48">
        <v>-0.63200000000000001</v>
      </c>
      <c r="J29" s="48">
        <v>-0.59199999999999997</v>
      </c>
      <c r="K29" s="46" t="s">
        <v>3290</v>
      </c>
      <c r="L29" s="49">
        <f t="shared" si="0"/>
        <v>-6.1199999999999996E-3</v>
      </c>
      <c r="N29" s="50" t="s">
        <v>462</v>
      </c>
      <c r="O29" s="51">
        <f>IFERROR(IF(RIGHT(N29, 1) = "D", WORKDAY($B$3, INT(LEFT(N29, LEN(N29)-1))),
                     IF(RIGHT(N29, 1) = "W",Business_Day($B$3 + 7 * INT(LEFT(N29, LEN(N29)-1)), "modified_following"),
                     IF(RIGHT(N29, 1) = "M",Business_Day(EDATE($B$3,  INT(LEFT(N29, LEN(N29)-1))), "modified_following"),
                     IF(RIGHT(N29, 1) = "Y",Business_Day(EDATE($B$3,  12 * INT(LEFT(N29, LEN(N29)-1))), "modified_following"),IF(RIGHT(N29, 1) = "Q",Business_Day(EDATE($B$3,  3*INT(LEFT(N29, LEN(N29)-1))), "modified_following"),
                    Business_Day(EDATE($B$3,  12 * INT(LEFT(N29, FIND("Y", N29)-1)) + INT(RIGHT(N29, LEN(N29) - FIND("Y", N29)))), "modified_following") ))))), "")</f>
        <v>43189</v>
      </c>
      <c r="P29" s="50" t="s">
        <v>3340</v>
      </c>
      <c r="Q29" s="50" t="s">
        <v>3341</v>
      </c>
      <c r="R29" s="46">
        <f>_xll.BDH(P29,$B$4,$B$3,$B$3)</f>
        <v>-0.63173000000000001</v>
      </c>
      <c r="S29" s="46">
        <f>_xll.BDH(Q29,$B$4,$B$3,$B$3)</f>
        <v>1.0080420000000001</v>
      </c>
      <c r="T29" s="52">
        <f>DF_ZC2(Date!$E$3,O29,S29,"Taux actuariels","actual/actual")</f>
        <v>-6.4049498635642133E-3</v>
      </c>
      <c r="V29" s="46" t="s">
        <v>539</v>
      </c>
      <c r="W29" s="46" t="s">
        <v>121</v>
      </c>
      <c r="X29" s="46" t="s">
        <v>3342</v>
      </c>
      <c r="Y29" s="47" t="s">
        <v>3343</v>
      </c>
      <c r="Z29" s="47">
        <v>42739</v>
      </c>
      <c r="AA29" s="47">
        <v>50045</v>
      </c>
      <c r="AB29" s="48">
        <v>0.35670000000000002</v>
      </c>
      <c r="AC29" s="48">
        <v>0.3967</v>
      </c>
      <c r="AD29" s="46" t="s">
        <v>98</v>
      </c>
      <c r="AE29" s="49">
        <f t="shared" si="1"/>
        <v>3.7670000000000004E-3</v>
      </c>
      <c r="AG29" s="50" t="s">
        <v>462</v>
      </c>
      <c r="AH29" s="51">
        <f>IFERROR(IF(RIGHT(AG29, 1) = "D", WORKDAY($B$3, INT(LEFT(AG29, LEN(AG29)-1))),
                     IF(RIGHT(AG29, 1) = "W",Business_Day($B$3 + 7 * INT(LEFT(AG29, LEN(AG29)-1)), "modified_following"),
                     IF(RIGHT(AG29, 1) = "M",Business_Day(EDATE($B$3,  INT(LEFT(AG29, LEN(AG29)-1))), "modified_following"),
                     IF(RIGHT(AG29, 1) = "Y",Business_Day(EDATE($B$3,  12 * INT(LEFT(AG29, LEN(AG29)-1))), "modified_following"),IF(RIGHT(AG29, 1) = "Q",Business_Day(EDATE($B$3,  3*INT(LEFT(AG29, LEN(AG29)-1))), "modified_following"),
                    Business_Day(EDATE($B$3,  12 * INT(LEFT(AG29, FIND("Y", AG29)-1)) + INT(RIGHT(AG29, LEN(AG29) - FIND("Y", AG29)))), "modified_following") ))))), "")</f>
        <v>43189</v>
      </c>
      <c r="AI29" s="50" t="s">
        <v>3344</v>
      </c>
      <c r="AJ29" s="50" t="s">
        <v>3345</v>
      </c>
      <c r="AK29" s="46">
        <f>_xll.BDH(AI29,$B$4,$B$3,$B$3)</f>
        <v>-0.80886000000000002</v>
      </c>
      <c r="AL29" s="46">
        <f>_xll.BDH(AJ29,$B$4,$B$3,$B$3)</f>
        <v>1.0102040000000001</v>
      </c>
      <c r="AM29" s="52">
        <f>DF_ZC2(Date!$E$3,AH29,AL29,"Taux actuariels","actual/actual")</f>
        <v>-8.1111685648758147E-3</v>
      </c>
      <c r="AO29" s="46" t="s">
        <v>415</v>
      </c>
      <c r="AP29" s="46" t="s">
        <v>121</v>
      </c>
      <c r="AQ29" s="46" t="s">
        <v>3346</v>
      </c>
      <c r="AR29" s="47" t="s">
        <v>3347</v>
      </c>
      <c r="AS29" s="47">
        <v>42739</v>
      </c>
      <c r="AT29" s="47">
        <v>45295</v>
      </c>
      <c r="AU29" s="48">
        <v>-0.33500000000000002</v>
      </c>
      <c r="AV29" s="48">
        <v>-0.255</v>
      </c>
      <c r="AW29" s="46" t="s">
        <v>98</v>
      </c>
      <c r="AX29" s="49">
        <f t="shared" si="2"/>
        <v>-2.9500000000000004E-3</v>
      </c>
      <c r="AZ29" s="50" t="s">
        <v>462</v>
      </c>
      <c r="BA29" s="51">
        <f>IFERROR(IF(RIGHT(AZ29, 1) = "D", WORKDAY($B$3, INT(LEFT(AZ29, LEN(AZ29)-1))),
                     IF(RIGHT(AZ29, 1) = "W",Business_Day($B$3 + 7 * INT(LEFT(AZ29, LEN(AZ29)-1)), "modified_following"),
                     IF(RIGHT(AZ29, 1) = "M",Business_Day(EDATE($B$3,  INT(LEFT(AZ29, LEN(AZ29)-1))), "modified_following"),
                     IF(RIGHT(AZ29, 1) = "Y",Business_Day(EDATE($B$3,  12 * INT(LEFT(AZ29, LEN(AZ29)-1))), "modified_following"),IF(RIGHT(AZ29, 1) = "Q",Business_Day(EDATE($B$3,  3*INT(LEFT(AZ29, LEN(AZ29)-1))), "modified_following"),
                    Business_Day(EDATE($B$3,  12 * INT(LEFT(AZ29, FIND("Y", AZ29)-1)) + INT(RIGHT(AZ29, LEN(AZ29) - FIND("Y", AZ29)))), "modified_following") ))))), "")</f>
        <v>43189</v>
      </c>
      <c r="BB29" s="50" t="s">
        <v>3348</v>
      </c>
      <c r="BC29" s="50" t="s">
        <v>3349</v>
      </c>
      <c r="BD29" s="46">
        <f>_xll.BDH(BB29,$B$4,$B$3,$B$3)</f>
        <v>-0.75993999999999995</v>
      </c>
      <c r="BE29" s="46">
        <f>_xll.BDH(BC29,$B$4,$B$3,$B$3)</f>
        <v>1.0095810000000001</v>
      </c>
      <c r="BF29" s="52">
        <f>DF_ZC2(Date!$E$3,BA29,BE29,"Taux actuariels","actual/actual")</f>
        <v>-7.6201814855274552E-3</v>
      </c>
      <c r="BH29" s="46" t="s">
        <v>477</v>
      </c>
      <c r="BI29" s="46" t="s">
        <v>121</v>
      </c>
      <c r="BJ29" s="46" t="s">
        <v>3350</v>
      </c>
      <c r="BK29" s="47" t="s">
        <v>3351</v>
      </c>
      <c r="BL29" s="47">
        <v>42739</v>
      </c>
      <c r="BM29" s="47">
        <v>46391</v>
      </c>
      <c r="BN29" s="48">
        <v>0.1333</v>
      </c>
      <c r="BO29" s="48">
        <v>0.1633</v>
      </c>
      <c r="BP29" s="46" t="s">
        <v>98</v>
      </c>
      <c r="BQ29" s="49">
        <f t="shared" si="3"/>
        <v>1.4829999999999999E-3</v>
      </c>
      <c r="BS29" s="50" t="s">
        <v>462</v>
      </c>
      <c r="BT29" s="51">
        <f>IFERROR(IF(RIGHT(BS29, 1) = "D", WORKDAY($B$3, INT(LEFT(BS29, LEN(BS29)-1))),
                     IF(RIGHT(BS29, 1) = "W",Business_Day($B$3 + 7 * INT(LEFT(BS29, LEN(BS29)-1)), "modified_following"),
                     IF(RIGHT(BS29, 1) = "M",Business_Day(EDATE($B$3,  INT(LEFT(BS29, LEN(BS29)-1))), "modified_following"),
                     IF(RIGHT(BS29, 1) = "Y",Business_Day(EDATE($B$3,  12 * INT(LEFT(BS29, LEN(BS29)-1))), "modified_following"),IF(RIGHT(BS29, 1) = "Q",Business_Day(EDATE($B$3,  3*INT(LEFT(BS29, LEN(BS29)-1))), "modified_following"),
                    Business_Day(EDATE($B$3,  12 * INT(LEFT(BS29, FIND("Y", BS29)-1)) + INT(RIGHT(BS29, LEN(BS29) - FIND("Y", BS29)))), "modified_following") ))))), "")</f>
        <v>43189</v>
      </c>
      <c r="BU29" s="50" t="s">
        <v>3352</v>
      </c>
      <c r="BV29" s="50" t="s">
        <v>3353</v>
      </c>
      <c r="BW29" s="46">
        <f>_xll.BDH(BU29,$B$4,$B$3,$B$3)</f>
        <v>-0.65134999999999998</v>
      </c>
      <c r="BX29" s="46">
        <f>_xll.BDH(BV29,$B$4,$B$3,$B$3)</f>
        <v>1.008202</v>
      </c>
      <c r="BY29" s="52">
        <f>DF_ZC2(Date!$E$3,BT29,BX29,"Taux actuariels","actual/actual")</f>
        <v>-6.5314454426190771E-3</v>
      </c>
      <c r="CE29" s="51">
        <v>46751</v>
      </c>
      <c r="CF29" s="53">
        <v>4.4373683634161756E-4</v>
      </c>
      <c r="CH29" s="51">
        <v>46386</v>
      </c>
      <c r="CI29" s="53">
        <v>1.4481923024076513E-3</v>
      </c>
      <c r="CK29" s="51">
        <v>53692</v>
      </c>
      <c r="CL29" s="53">
        <v>5.2290407735369002E-3</v>
      </c>
      <c r="CP29" s="51">
        <v>46751</v>
      </c>
      <c r="CQ29" s="53">
        <v>4.8595579015911689E-4</v>
      </c>
      <c r="CS29" s="51">
        <v>46386</v>
      </c>
      <c r="CT29" s="53">
        <v>1.4835803701139486E-3</v>
      </c>
      <c r="CV29" s="51">
        <v>50039</v>
      </c>
      <c r="CW29" s="53">
        <v>3.8870731837707399E-3</v>
      </c>
      <c r="CY29" s="51">
        <v>46751</v>
      </c>
      <c r="CZ29" s="53">
        <v>4.5142338799771328E-4</v>
      </c>
      <c r="DB29" s="51">
        <v>46386</v>
      </c>
      <c r="DC29" s="53">
        <v>1.4536026492332297E-3</v>
      </c>
      <c r="DQ29" s="51">
        <v>43465</v>
      </c>
      <c r="DR29" s="52">
        <v>-1.5152283722202066E-2</v>
      </c>
      <c r="DS29">
        <f>interpol_lin_excel($O$13:$O$104,$T$13:$T$104,DQ29)</f>
        <v>-6.1973344014338849E-3</v>
      </c>
      <c r="DT29" s="51">
        <v>46751</v>
      </c>
      <c r="DU29" s="52">
        <v>2.9305809153835227E-4</v>
      </c>
      <c r="DW29" s="51">
        <v>46386</v>
      </c>
      <c r="DX29" s="52">
        <v>1.3225044871089261E-3</v>
      </c>
      <c r="DZ29" s="51">
        <v>53692</v>
      </c>
      <c r="EA29" s="52">
        <v>4.9704166959257667E-3</v>
      </c>
      <c r="EO29" s="51">
        <v>43465</v>
      </c>
      <c r="EP29" s="52">
        <v>-8.1168939106620302E-3</v>
      </c>
      <c r="EQ29">
        <f>interpol_lin_excel($O$13:$O$104,$T$13:$T$104,EO29)</f>
        <v>-6.1973344014338849E-3</v>
      </c>
      <c r="ER29" s="51">
        <v>46751</v>
      </c>
      <c r="ES29" s="52">
        <v>3.9801626386777773E-4</v>
      </c>
      <c r="EU29" s="51">
        <v>46386</v>
      </c>
      <c r="EV29" s="52">
        <v>1.4111275547106844E-3</v>
      </c>
      <c r="EX29" s="51">
        <v>53692</v>
      </c>
      <c r="EY29" s="52">
        <v>5.1361147395730536E-3</v>
      </c>
      <c r="FL29" s="51">
        <v>43465</v>
      </c>
      <c r="FM29" s="52">
        <v>-1.208248041760872E-2</v>
      </c>
      <c r="FN29">
        <f>interpol_lin_excel(BT29:BT100,BY29:BY100,FL29)</f>
        <v>-6.0198758883373005E-3</v>
      </c>
      <c r="FO29" s="51">
        <v>46751</v>
      </c>
      <c r="FP29" s="52">
        <v>3.4208678587190804E-4</v>
      </c>
      <c r="FR29" s="51">
        <v>46386</v>
      </c>
      <c r="FS29" s="52">
        <v>1.3640093525537473E-3</v>
      </c>
      <c r="FU29" s="51">
        <v>53692</v>
      </c>
      <c r="FV29" s="52">
        <v>5.0545039762023795E-3</v>
      </c>
      <c r="GI29" s="51">
        <v>43465</v>
      </c>
      <c r="GJ29" s="52">
        <v>-6.3596887960020191E-3</v>
      </c>
      <c r="GK29">
        <f>interpol_lin_excel($BT$13:$BT$84,$BY$13:$BY$84,GI29)</f>
        <v>-6.0198758883373005E-3</v>
      </c>
      <c r="GL29" s="51">
        <v>46751</v>
      </c>
      <c r="GM29" s="92">
        <v>4.3505055901504831E-4</v>
      </c>
      <c r="GO29" s="51">
        <v>46386</v>
      </c>
      <c r="GP29" s="52">
        <v>1.4434144450468371E-3</v>
      </c>
      <c r="GR29" s="51">
        <v>53692</v>
      </c>
      <c r="GS29" s="52">
        <v>5.1745027776652647E-3</v>
      </c>
    </row>
    <row r="30" spans="3:207" ht="14.45" x14ac:dyDescent="0.3">
      <c r="C30" s="46" t="s">
        <v>325</v>
      </c>
      <c r="D30" s="46" t="s">
        <v>121</v>
      </c>
      <c r="E30" s="46" t="s">
        <v>3354</v>
      </c>
      <c r="F30" s="47" t="s">
        <v>3355</v>
      </c>
      <c r="G30" s="47">
        <v>42739</v>
      </c>
      <c r="H30" s="47">
        <v>43836</v>
      </c>
      <c r="I30" s="48">
        <v>-0.6</v>
      </c>
      <c r="J30" s="48">
        <v>-0.56000000000000005</v>
      </c>
      <c r="K30" s="46" t="s">
        <v>3290</v>
      </c>
      <c r="L30" s="49">
        <f t="shared" si="0"/>
        <v>-5.8000000000000005E-3</v>
      </c>
      <c r="N30" s="50" t="s">
        <v>483</v>
      </c>
      <c r="O30" s="51">
        <f>IFERROR(IF(RIGHT(N30, 1) = "D", WORKDAY($B$3, INT(LEFT(N30, LEN(N30)-1))),
                     IF(RIGHT(N30, 1) = "W",Business_Day($B$3 + 7 * INT(LEFT(N30, LEN(N30)-1)), "modified_following"),
                     IF(RIGHT(N30, 1) = "M",Business_Day(EDATE($B$3,  INT(LEFT(N30, LEN(N30)-1))), "modified_following"),
                     IF(RIGHT(N30, 1) = "Y",Business_Day(EDATE($B$3,  12 * INT(LEFT(N30, LEN(N30)-1))), "modified_following"),IF(RIGHT(N30, 1) = "Q",Business_Day(EDATE($B$3,  3*INT(LEFT(N30, LEN(N30)-1))), "modified_following"),
                    Business_Day(EDATE($B$3,  12 * INT(LEFT(N30, FIND("Y", N30)-1)) + INT(RIGHT(N30, LEN(N30) - FIND("Y", N30)))), "modified_following") ))))), "")</f>
        <v>43280</v>
      </c>
      <c r="P30" s="50" t="s">
        <v>3356</v>
      </c>
      <c r="Q30" s="50" t="s">
        <v>3357</v>
      </c>
      <c r="R30" s="46">
        <f>_xll.BDH(P30,$B$4,$B$3,$B$3)</f>
        <v>-0.62870999999999999</v>
      </c>
      <c r="S30" s="46">
        <f>_xll.BDH(Q30,$B$4,$B$3,$B$3)</f>
        <v>1.009611</v>
      </c>
      <c r="T30" s="52">
        <f>DF_ZC2(Date!$E$3,O30,S30,"Taux actuariels","actual/actual")</f>
        <v>-6.3739211077850078E-3</v>
      </c>
      <c r="V30" s="46" t="s">
        <v>559</v>
      </c>
      <c r="W30" s="46" t="s">
        <v>121</v>
      </c>
      <c r="X30" s="46" t="s">
        <v>3358</v>
      </c>
      <c r="Y30" s="47" t="s">
        <v>3359</v>
      </c>
      <c r="Z30" s="47">
        <v>42739</v>
      </c>
      <c r="AA30" s="47">
        <v>51872</v>
      </c>
      <c r="AB30" s="48">
        <v>0.44059999999999999</v>
      </c>
      <c r="AC30" s="48">
        <v>0.48060000000000003</v>
      </c>
      <c r="AD30" s="46" t="s">
        <v>98</v>
      </c>
      <c r="AE30" s="49">
        <f t="shared" si="1"/>
        <v>4.6059999999999999E-3</v>
      </c>
      <c r="AG30" s="50" t="s">
        <v>483</v>
      </c>
      <c r="AH30" s="51">
        <f>IFERROR(IF(RIGHT(AG30, 1) = "D", WORKDAY($B$3, INT(LEFT(AG30, LEN(AG30)-1))),
                     IF(RIGHT(AG30, 1) = "W",Business_Day($B$3 + 7 * INT(LEFT(AG30, LEN(AG30)-1)), "modified_following"),
                     IF(RIGHT(AG30, 1) = "M",Business_Day(EDATE($B$3,  INT(LEFT(AG30, LEN(AG30)-1))), "modified_following"),
                     IF(RIGHT(AG30, 1) = "Y",Business_Day(EDATE($B$3,  12 * INT(LEFT(AG30, LEN(AG30)-1))), "modified_following"),IF(RIGHT(AG30, 1) = "Q",Business_Day(EDATE($B$3,  3*INT(LEFT(AG30, LEN(AG30)-1))), "modified_following"),
                    Business_Day(EDATE($B$3,  12 * INT(LEFT(AG30, FIND("Y", AG30)-1)) + INT(RIGHT(AG30, LEN(AG30) - FIND("Y", AG30)))), "modified_following") ))))), "")</f>
        <v>43280</v>
      </c>
      <c r="AI30" s="50" t="s">
        <v>3360</v>
      </c>
      <c r="AJ30" s="50" t="s">
        <v>3361</v>
      </c>
      <c r="AK30" s="46">
        <f>_xll.BDH(AI30,$B$4,$B$3,$B$3)</f>
        <v>-0.79749000000000003</v>
      </c>
      <c r="AL30" s="46">
        <f>_xll.BDH(AJ30,$B$4,$B$3,$B$3)</f>
        <v>1.0120830000000001</v>
      </c>
      <c r="AM30" s="52">
        <f>DF_ZC2(Date!$E$3,AH30,AL30,"Taux actuariels","actual/actual")</f>
        <v>-7.9969859094867202E-3</v>
      </c>
      <c r="AO30" s="46" t="s">
        <v>436</v>
      </c>
      <c r="AP30" s="46" t="s">
        <v>121</v>
      </c>
      <c r="AQ30" s="46" t="s">
        <v>3362</v>
      </c>
      <c r="AR30" s="47" t="s">
        <v>3363</v>
      </c>
      <c r="AS30" s="47">
        <v>42739</v>
      </c>
      <c r="AT30" s="47">
        <v>45663</v>
      </c>
      <c r="AU30" s="48">
        <v>-0.24</v>
      </c>
      <c r="AV30" s="48">
        <v>-0.16</v>
      </c>
      <c r="AW30" s="46" t="s">
        <v>98</v>
      </c>
      <c r="AX30" s="49">
        <f t="shared" si="2"/>
        <v>-2E-3</v>
      </c>
      <c r="AZ30" s="50" t="s">
        <v>483</v>
      </c>
      <c r="BA30" s="51">
        <f>IFERROR(IF(RIGHT(AZ30, 1) = "D", WORKDAY($B$3, INT(LEFT(AZ30, LEN(AZ30)-1))),
                     IF(RIGHT(AZ30, 1) = "W",Business_Day($B$3 + 7 * INT(LEFT(AZ30, LEN(AZ30)-1)), "modified_following"),
                     IF(RIGHT(AZ30, 1) = "M",Business_Day(EDATE($B$3,  INT(LEFT(AZ30, LEN(AZ30)-1))), "modified_following"),
                     IF(RIGHT(AZ30, 1) = "Y",Business_Day(EDATE($B$3,  12 * INT(LEFT(AZ30, LEN(AZ30)-1))), "modified_following"),IF(RIGHT(AZ30, 1) = "Q",Business_Day(EDATE($B$3,  3*INT(LEFT(AZ30, LEN(AZ30)-1))), "modified_following"),
                    Business_Day(EDATE($B$3,  12 * INT(LEFT(AZ30, FIND("Y", AZ30)-1)) + INT(RIGHT(AZ30, LEN(AZ30) - FIND("Y", AZ30)))), "modified_following") ))))), "")</f>
        <v>43280</v>
      </c>
      <c r="BB30" s="50" t="s">
        <v>3364</v>
      </c>
      <c r="BC30" s="50" t="s">
        <v>3365</v>
      </c>
      <c r="BD30" s="46">
        <f>_xll.BDH(BB30,$B$4,$B$3,$B$3)</f>
        <v>-0.75063999999999997</v>
      </c>
      <c r="BE30" s="46">
        <f>_xll.BDH(BC30,$B$4,$B$3,$B$3)</f>
        <v>1.011366</v>
      </c>
      <c r="BF30" s="52">
        <f>DF_ZC2(Date!$E$3,BA30,BE30,"Taux actuariels","actual/actual")</f>
        <v>-7.5268998770564588E-3</v>
      </c>
      <c r="BH30" s="46" t="s">
        <v>498</v>
      </c>
      <c r="BI30" s="46" t="s">
        <v>121</v>
      </c>
      <c r="BJ30" s="46" t="s">
        <v>3366</v>
      </c>
      <c r="BK30" s="47" t="s">
        <v>3367</v>
      </c>
      <c r="BL30" s="47">
        <v>42739</v>
      </c>
      <c r="BM30" s="47">
        <v>47122</v>
      </c>
      <c r="BN30" s="48">
        <v>0.28999999999999998</v>
      </c>
      <c r="BO30" s="48">
        <v>0.31</v>
      </c>
      <c r="BP30" s="46" t="s">
        <v>98</v>
      </c>
      <c r="BQ30" s="49">
        <f t="shared" si="3"/>
        <v>3.0000000000000001E-3</v>
      </c>
      <c r="BS30" s="50" t="s">
        <v>483</v>
      </c>
      <c r="BT30" s="51">
        <f>IFERROR(IF(RIGHT(BS30, 1) = "D", WORKDAY($B$3, INT(LEFT(BS30, LEN(BS30)-1))),
                     IF(RIGHT(BS30, 1) = "W",Business_Day($B$3 + 7 * INT(LEFT(BS30, LEN(BS30)-1)), "modified_following"),
                     IF(RIGHT(BS30, 1) = "M",Business_Day(EDATE($B$3,  INT(LEFT(BS30, LEN(BS30)-1))), "modified_following"),
                     IF(RIGHT(BS30, 1) = "Y",Business_Day(EDATE($B$3,  12 * INT(LEFT(BS30, LEN(BS30)-1))), "modified_following"),IF(RIGHT(BS30, 1) = "Q",Business_Day(EDATE($B$3,  3*INT(LEFT(BS30, LEN(BS30)-1))), "modified_following"),
                    Business_Day(EDATE($B$3,  12 * INT(LEFT(BS30, FIND("Y", BS30)-1)) + INT(RIGHT(BS30, LEN(BS30) - FIND("Y", BS30)))), "modified_following") ))))), "")</f>
        <v>43280</v>
      </c>
      <c r="BU30" s="50" t="s">
        <v>3368</v>
      </c>
      <c r="BV30" s="50" t="s">
        <v>3369</v>
      </c>
      <c r="BW30" s="46">
        <f>_xll.BDH(BU30,$B$4,$B$3,$B$3)</f>
        <v>-0.63478999999999997</v>
      </c>
      <c r="BX30" s="46">
        <f>_xll.BDH(BV30,$B$4,$B$3,$B$3)</f>
        <v>1.009598</v>
      </c>
      <c r="BY30" s="52">
        <f>DF_ZC2(Date!$E$3,BT30,BX30,"Taux actuariels","actual/actual")</f>
        <v>-6.3653680482760322E-3</v>
      </c>
      <c r="CE30" s="51">
        <v>47116</v>
      </c>
      <c r="CF30" s="53">
        <v>1.0542941683010824E-3</v>
      </c>
      <c r="CH30" s="51">
        <v>47116</v>
      </c>
      <c r="CI30" s="53">
        <v>2.9687987735760187E-3</v>
      </c>
      <c r="CK30" s="51" t="e">
        <v>#N/A</v>
      </c>
      <c r="CL30" s="53" t="e">
        <v>#N/A</v>
      </c>
      <c r="CP30" s="51">
        <v>47116</v>
      </c>
      <c r="CQ30" s="53">
        <v>1.101225340115423E-3</v>
      </c>
      <c r="CS30" s="51">
        <v>47116</v>
      </c>
      <c r="CT30" s="53">
        <v>3.0170864863593213E-3</v>
      </c>
      <c r="CV30" s="51">
        <v>51865</v>
      </c>
      <c r="CW30" s="53">
        <v>4.7536525989155419E-3</v>
      </c>
      <c r="CY30" s="51">
        <v>47116</v>
      </c>
      <c r="CZ30" s="53">
        <v>1.0631803930890808E-3</v>
      </c>
      <c r="DB30" s="51">
        <v>47116</v>
      </c>
      <c r="DC30" s="53">
        <v>2.9778861777474928E-3</v>
      </c>
      <c r="DQ30" s="51">
        <v>43829</v>
      </c>
      <c r="DR30" s="52">
        <v>-1.4596107857008234E-2</v>
      </c>
      <c r="DS30">
        <f>interpol_lin_excel($O$13:$O$104,$T$13:$T$104,DQ30)</f>
        <v>-5.8935406175207872E-3</v>
      </c>
      <c r="DT30" s="51">
        <v>47116</v>
      </c>
      <c r="DU30" s="52">
        <v>8.8812466016447821E-4</v>
      </c>
      <c r="DW30" s="51">
        <v>47116</v>
      </c>
      <c r="DX30" s="52">
        <v>2.7992657260802554E-3</v>
      </c>
      <c r="DZ30" s="51" t="e">
        <v>#N/A</v>
      </c>
      <c r="EA30" s="52" t="e">
        <v>#N/A</v>
      </c>
      <c r="EO30" s="51">
        <v>43829</v>
      </c>
      <c r="EP30" s="52">
        <v>-7.9742758892462871E-3</v>
      </c>
      <c r="EQ30">
        <f>interpol_lin_excel($O$13:$O$104,$T$13:$T$104,EO30)</f>
        <v>-5.8935406175207872E-3</v>
      </c>
      <c r="ER30" s="51">
        <v>47116</v>
      </c>
      <c r="ES30" s="52">
        <v>1.002842571197827E-3</v>
      </c>
      <c r="EU30" s="51">
        <v>47116</v>
      </c>
      <c r="EV30" s="52">
        <v>2.9159359812898147E-3</v>
      </c>
      <c r="EX30" s="51" t="e">
        <v>#N/A</v>
      </c>
      <c r="EY30" s="52" t="e">
        <v>#N/A</v>
      </c>
      <c r="FL30" s="51">
        <v>43829</v>
      </c>
      <c r="FM30" s="52">
        <v>-1.1520489555321558E-2</v>
      </c>
      <c r="FN30">
        <f>interpol_lin_excel(BT30:BT101,BY30:BY101,FL30)</f>
        <v>-5.2650939494039983E-3</v>
      </c>
      <c r="FO30" s="51">
        <v>47116</v>
      </c>
      <c r="FP30" s="52">
        <v>9.4164151589312304E-4</v>
      </c>
      <c r="FR30" s="51">
        <v>47116</v>
      </c>
      <c r="FS30" s="52">
        <v>2.8537273542928211E-3</v>
      </c>
      <c r="FU30" s="51" t="e">
        <v>#N/A</v>
      </c>
      <c r="FV30" s="52" t="e">
        <v>#N/A</v>
      </c>
      <c r="GI30" s="51">
        <v>43829</v>
      </c>
      <c r="GJ30" s="52">
        <v>-5.9545188741546712E-3</v>
      </c>
      <c r="GK30">
        <f>interpol_lin_excel($BT$13:$BT$84,$BY$13:$BY$84,GI30)</f>
        <v>-5.2650939494039983E-3</v>
      </c>
      <c r="GL30" s="51">
        <v>47116</v>
      </c>
      <c r="GM30" s="92">
        <v>1.0420602354346755E-3</v>
      </c>
      <c r="GO30" s="51">
        <v>47116</v>
      </c>
      <c r="GP30" s="52">
        <v>2.9556071503471118E-3</v>
      </c>
      <c r="GR30" s="51" t="e">
        <v>#N/A</v>
      </c>
      <c r="GS30" s="52" t="e">
        <v>#N/A</v>
      </c>
    </row>
    <row r="31" spans="3:207" ht="14.45" x14ac:dyDescent="0.3">
      <c r="C31" s="46" t="s">
        <v>348</v>
      </c>
      <c r="D31" s="46" t="s">
        <v>121</v>
      </c>
      <c r="E31" s="46" t="s">
        <v>3370</v>
      </c>
      <c r="F31" s="47" t="s">
        <v>3371</v>
      </c>
      <c r="G31" s="47">
        <v>42739</v>
      </c>
      <c r="H31" s="47">
        <v>44200</v>
      </c>
      <c r="I31" s="48">
        <v>-0.56000000000000005</v>
      </c>
      <c r="J31" s="48">
        <v>-0.48</v>
      </c>
      <c r="K31" s="46" t="s">
        <v>3290</v>
      </c>
      <c r="L31" s="49">
        <f t="shared" si="0"/>
        <v>-5.1999999999999998E-3</v>
      </c>
      <c r="N31" s="50" t="s">
        <v>503</v>
      </c>
      <c r="O31" s="51">
        <f>IFERROR(IF(RIGHT(N31, 1) = "D", WORKDAY($B$3, INT(LEFT(N31, LEN(N31)-1))),
                     IF(RIGHT(N31, 1) = "W",Business_Day($B$3 + 7 * INT(LEFT(N31, LEN(N31)-1)), "modified_following"),
                     IF(RIGHT(N31, 1) = "M",Business_Day(EDATE($B$3,  INT(LEFT(N31, LEN(N31)-1))), "modified_following"),
                     IF(RIGHT(N31, 1) = "Y",Business_Day(EDATE($B$3,  12 * INT(LEFT(N31, LEN(N31)-1))), "modified_following"),IF(RIGHT(N31, 1) = "Q",Business_Day(EDATE($B$3,  3*INT(LEFT(N31, LEN(N31)-1))), "modified_following"),
                    Business_Day(EDATE($B$3,  12 * INT(LEFT(N31, FIND("Y", N31)-1)) + INT(RIGHT(N31, LEN(N31) - FIND("Y", N31)))), "modified_following") ))))), "")</f>
        <v>43371</v>
      </c>
      <c r="P31" s="50" t="s">
        <v>3372</v>
      </c>
      <c r="Q31" s="50" t="s">
        <v>3373</v>
      </c>
      <c r="R31" s="46">
        <f>_xll.BDH(P31,$B$4,$B$3,$B$3)</f>
        <v>-0.61987000000000003</v>
      </c>
      <c r="S31" s="46">
        <f>_xll.BDH(Q31,$B$4,$B$3,$B$3)</f>
        <v>1.01108</v>
      </c>
      <c r="T31" s="52">
        <f>DF_ZC2(Date!$E$3,O31,S31,"Taux actuariels","actual/actual")</f>
        <v>-6.2940707883801794E-3</v>
      </c>
      <c r="V31" s="46" t="s">
        <v>580</v>
      </c>
      <c r="W31" s="46" t="s">
        <v>121</v>
      </c>
      <c r="X31" s="46" t="s">
        <v>3374</v>
      </c>
      <c r="Y31" s="47" t="s">
        <v>3375</v>
      </c>
      <c r="Z31" s="47">
        <v>42739</v>
      </c>
      <c r="AA31" s="47">
        <v>53696</v>
      </c>
      <c r="AB31" s="48">
        <v>0.49230000000000002</v>
      </c>
      <c r="AC31" s="48">
        <v>0.5323</v>
      </c>
      <c r="AD31" s="46" t="s">
        <v>98</v>
      </c>
      <c r="AE31" s="49">
        <f t="shared" si="1"/>
        <v>5.1229999999999999E-3</v>
      </c>
      <c r="AG31" s="50" t="s">
        <v>503</v>
      </c>
      <c r="AH31" s="51">
        <f>IFERROR(IF(RIGHT(AG31, 1) = "D", WORKDAY($B$3, INT(LEFT(AG31, LEN(AG31)-1))),
                     IF(RIGHT(AG31, 1) = "W",Business_Day($B$3 + 7 * INT(LEFT(AG31, LEN(AG31)-1)), "modified_following"),
                     IF(RIGHT(AG31, 1) = "M",Business_Day(EDATE($B$3,  INT(LEFT(AG31, LEN(AG31)-1))), "modified_following"),
                     IF(RIGHT(AG31, 1) = "Y",Business_Day(EDATE($B$3,  12 * INT(LEFT(AG31, LEN(AG31)-1))), "modified_following"),IF(RIGHT(AG31, 1) = "Q",Business_Day(EDATE($B$3,  3*INT(LEFT(AG31, LEN(AG31)-1))), "modified_following"),
                    Business_Day(EDATE($B$3,  12 * INT(LEFT(AG31, FIND("Y", AG31)-1)) + INT(RIGHT(AG31, LEN(AG31) - FIND("Y", AG31)))), "modified_following") ))))), "")</f>
        <v>43371</v>
      </c>
      <c r="AI31" s="50" t="s">
        <v>3376</v>
      </c>
      <c r="AJ31" s="50" t="s">
        <v>3377</v>
      </c>
      <c r="AK31" s="46">
        <f>_xll.BDH(AI31,$B$4,$B$3,$B$3)</f>
        <v>-0.78717999999999999</v>
      </c>
      <c r="AL31" s="46">
        <f>_xll.BDH(AJ31,$B$4,$B$3,$B$3)</f>
        <v>1.0139260000000001</v>
      </c>
      <c r="AM31" s="52">
        <f>DF_ZC2(Date!$E$3,AH31,AL31,"Taux actuariels","actual/actual")</f>
        <v>-7.8932760307522942E-3</v>
      </c>
      <c r="AO31" s="46" t="s">
        <v>456</v>
      </c>
      <c r="AP31" s="46" t="s">
        <v>121</v>
      </c>
      <c r="AQ31" s="46" t="s">
        <v>3378</v>
      </c>
      <c r="AR31" s="47" t="s">
        <v>3379</v>
      </c>
      <c r="AS31" s="47">
        <v>42739</v>
      </c>
      <c r="AT31" s="47">
        <v>46027</v>
      </c>
      <c r="AU31" s="48">
        <v>-0.1525</v>
      </c>
      <c r="AV31" s="48">
        <v>-7.2499999999999995E-2</v>
      </c>
      <c r="AW31" s="46" t="s">
        <v>98</v>
      </c>
      <c r="AX31" s="49">
        <f t="shared" si="2"/>
        <v>-1.1249999999999999E-3</v>
      </c>
      <c r="AZ31" s="50" t="s">
        <v>503</v>
      </c>
      <c r="BA31" s="51">
        <f>IFERROR(IF(RIGHT(AZ31, 1) = "D", WORKDAY($B$3, INT(LEFT(AZ31, LEN(AZ31)-1))),
                     IF(RIGHT(AZ31, 1) = "W",Business_Day($B$3 + 7 * INT(LEFT(AZ31, LEN(AZ31)-1)), "modified_following"),
                     IF(RIGHT(AZ31, 1) = "M",Business_Day(EDATE($B$3,  INT(LEFT(AZ31, LEN(AZ31)-1))), "modified_following"),
                     IF(RIGHT(AZ31, 1) = "Y",Business_Day(EDATE($B$3,  12 * INT(LEFT(AZ31, LEN(AZ31)-1))), "modified_following"),IF(RIGHT(AZ31, 1) = "Q",Business_Day(EDATE($B$3,  3*INT(LEFT(AZ31, LEN(AZ31)-1))), "modified_following"),
                    Business_Day(EDATE($B$3,  12 * INT(LEFT(AZ31, FIND("Y", AZ31)-1)) + INT(RIGHT(AZ31, LEN(AZ31) - FIND("Y", AZ31)))), "modified_following") ))))), "")</f>
        <v>43371</v>
      </c>
      <c r="BB31" s="50" t="s">
        <v>3380</v>
      </c>
      <c r="BC31" s="50" t="s">
        <v>3381</v>
      </c>
      <c r="BD31" s="46">
        <f>_xll.BDH(BB31,$B$4,$B$3,$B$3)</f>
        <v>-0.73995999999999995</v>
      </c>
      <c r="BE31" s="46">
        <f>_xll.BDH(BC31,$B$4,$B$3,$B$3)</f>
        <v>1.013083</v>
      </c>
      <c r="BF31" s="52">
        <f>DF_ZC2(Date!$E$3,BA31,BE31,"Taux actuariels","actual/actual")</f>
        <v>-7.4203197830707834E-3</v>
      </c>
      <c r="BH31" s="46" t="s">
        <v>518</v>
      </c>
      <c r="BI31" s="46" t="s">
        <v>121</v>
      </c>
      <c r="BJ31" s="46" t="s">
        <v>3382</v>
      </c>
      <c r="BK31" s="47" t="s">
        <v>3383</v>
      </c>
      <c r="BL31" s="47">
        <v>42739</v>
      </c>
      <c r="BM31" s="47">
        <v>48218</v>
      </c>
      <c r="BN31" s="48">
        <v>0.42</v>
      </c>
      <c r="BO31" s="48">
        <v>0.44</v>
      </c>
      <c r="BP31" s="46" t="s">
        <v>98</v>
      </c>
      <c r="BQ31" s="49">
        <f t="shared" si="3"/>
        <v>4.3E-3</v>
      </c>
      <c r="BS31" s="50" t="s">
        <v>503</v>
      </c>
      <c r="BT31" s="51">
        <f>IFERROR(IF(RIGHT(BS31, 1) = "D", WORKDAY($B$3, INT(LEFT(BS31, LEN(BS31)-1))),
                     IF(RIGHT(BS31, 1) = "W",Business_Day($B$3 + 7 * INT(LEFT(BS31, LEN(BS31)-1)), "modified_following"),
                     IF(RIGHT(BS31, 1) = "M",Business_Day(EDATE($B$3,  INT(LEFT(BS31, LEN(BS31)-1))), "modified_following"),
                     IF(RIGHT(BS31, 1) = "Y",Business_Day(EDATE($B$3,  12 * INT(LEFT(BS31, LEN(BS31)-1))), "modified_following"),IF(RIGHT(BS31, 1) = "Q",Business_Day(EDATE($B$3,  3*INT(LEFT(BS31, LEN(BS31)-1))), "modified_following"),
                    Business_Day(EDATE($B$3,  12 * INT(LEFT(BS31, FIND("Y", BS31)-1)) + INT(RIGHT(BS31, LEN(BS31) - FIND("Y", BS31)))), "modified_following") ))))), "")</f>
        <v>43371</v>
      </c>
      <c r="BU31" s="50" t="s">
        <v>3384</v>
      </c>
      <c r="BV31" s="50" t="s">
        <v>3385</v>
      </c>
      <c r="BW31" s="46">
        <f>_xll.BDH(BU31,$B$4,$B$3,$B$3)</f>
        <v>-0.61895999999999995</v>
      </c>
      <c r="BX31" s="46">
        <f>_xll.BDH(BV31,$B$4,$B$3,$B$3)</f>
        <v>1.0109250000000001</v>
      </c>
      <c r="BY31" s="52">
        <f>DF_ZC2(Date!$E$3,BT31,BX31,"Taux actuariels","actual/actual")</f>
        <v>-6.2067709208535327E-3</v>
      </c>
      <c r="CE31" s="51">
        <v>48212</v>
      </c>
      <c r="CF31" s="53">
        <v>2.6430751883327599E-3</v>
      </c>
      <c r="CH31" s="51">
        <v>48212</v>
      </c>
      <c r="CI31" s="53">
        <v>4.2875977588826657E-3</v>
      </c>
      <c r="CK31" s="51" t="e">
        <v>#N/A</v>
      </c>
      <c r="CL31" s="53" t="e">
        <v>#N/A</v>
      </c>
      <c r="CP31" s="51">
        <v>48212</v>
      </c>
      <c r="CQ31" s="53">
        <v>2.7013082577784617E-3</v>
      </c>
      <c r="CS31" s="51">
        <v>48212</v>
      </c>
      <c r="CT31" s="53">
        <v>4.3434567723319387E-3</v>
      </c>
      <c r="CV31" s="51">
        <v>53692</v>
      </c>
      <c r="CW31" s="53">
        <v>5.2850480929796263E-3</v>
      </c>
      <c r="CY31" s="51">
        <v>48212</v>
      </c>
      <c r="CZ31" s="53">
        <v>2.6541078912753055E-3</v>
      </c>
      <c r="DB31" s="51">
        <v>48212</v>
      </c>
      <c r="DC31" s="53">
        <v>4.2981388405713737E-3</v>
      </c>
      <c r="DQ31" s="51">
        <v>44195</v>
      </c>
      <c r="DR31" s="52">
        <v>-1.4065836118147358E-2</v>
      </c>
      <c r="DS31">
        <f>interpol_lin_excel($O$13:$O$104,$T$13:$T$104,DQ31)</f>
        <v>-5.2822507655649886E-3</v>
      </c>
      <c r="DT31" s="51">
        <v>48212</v>
      </c>
      <c r="DU31" s="52">
        <v>2.4301550636726542E-3</v>
      </c>
      <c r="DW31" s="51">
        <v>48212</v>
      </c>
      <c r="DX31" s="52">
        <v>4.0849995426757626E-3</v>
      </c>
      <c r="DZ31" s="51" t="e">
        <v>#N/A</v>
      </c>
      <c r="EA31" s="52" t="e">
        <v>#N/A</v>
      </c>
      <c r="EO31" s="51">
        <v>44195</v>
      </c>
      <c r="EP31" s="52">
        <v>-7.4883381068184219E-3</v>
      </c>
      <c r="EQ31">
        <f>interpol_lin_excel($O$13:$O$104,$T$13:$T$104,EO31)</f>
        <v>-5.2822507655649886E-3</v>
      </c>
      <c r="ER31" s="51">
        <v>48212</v>
      </c>
      <c r="ES31" s="52">
        <v>2.5731236356713715E-3</v>
      </c>
      <c r="EU31" s="51">
        <v>48212</v>
      </c>
      <c r="EV31" s="52">
        <v>4.2211095712835524E-3</v>
      </c>
      <c r="EX31" s="51" t="e">
        <v>#N/A</v>
      </c>
      <c r="EY31" s="52" t="e">
        <v>#N/A</v>
      </c>
      <c r="FL31" s="51">
        <v>44195</v>
      </c>
      <c r="FM31" s="52">
        <v>-1.0936128091198344E-2</v>
      </c>
      <c r="FN31">
        <f>interpol_lin_excel(BT31:BT102,BY31:BY102,FL31)</f>
        <v>-4.2844622481629235E-3</v>
      </c>
      <c r="FO31" s="51">
        <v>48212</v>
      </c>
      <c r="FP31" s="52">
        <v>2.4972603662224394E-3</v>
      </c>
      <c r="FR31" s="51">
        <v>48212</v>
      </c>
      <c r="FS31" s="52">
        <v>4.1489062876757868E-3</v>
      </c>
      <c r="FU31" s="51" t="e">
        <v>#N/A</v>
      </c>
      <c r="FV31" s="52" t="e">
        <v>#N/A</v>
      </c>
      <c r="GI31" s="51">
        <v>44195</v>
      </c>
      <c r="GJ31" s="52">
        <v>-5.2305700668377648E-3</v>
      </c>
      <c r="GK31">
        <f>interpol_lin_excel($BT$13:$BT$84,$BY$13:$BY$84,GI31)</f>
        <v>-4.2844622481629235E-3</v>
      </c>
      <c r="GL31" s="51">
        <v>48212</v>
      </c>
      <c r="GM31" s="92">
        <v>2.6164454803729123E-3</v>
      </c>
      <c r="GO31" s="51">
        <v>48212</v>
      </c>
      <c r="GP31" s="52">
        <v>4.2628027980461157E-3</v>
      </c>
      <c r="GR31" s="51" t="e">
        <v>#N/A</v>
      </c>
      <c r="GS31" s="52" t="e">
        <v>#N/A</v>
      </c>
    </row>
    <row r="32" spans="3:207" ht="14.45" x14ac:dyDescent="0.3">
      <c r="C32" s="46" t="s">
        <v>371</v>
      </c>
      <c r="D32" s="46" t="s">
        <v>121</v>
      </c>
      <c r="E32" s="46" t="s">
        <v>3386</v>
      </c>
      <c r="F32" s="47" t="s">
        <v>3387</v>
      </c>
      <c r="G32" s="47">
        <v>42739</v>
      </c>
      <c r="H32" s="47">
        <v>44565</v>
      </c>
      <c r="I32" s="48">
        <v>-0.46</v>
      </c>
      <c r="J32" s="48">
        <v>-0.42</v>
      </c>
      <c r="K32" s="46" t="s">
        <v>3290</v>
      </c>
      <c r="L32" s="49">
        <f t="shared" si="0"/>
        <v>-4.4000000000000003E-3</v>
      </c>
      <c r="N32" s="50" t="s">
        <v>524</v>
      </c>
      <c r="O32" s="51">
        <f>IFERROR(IF(RIGHT(N32, 1) = "D", WORKDAY($B$3, INT(LEFT(N32, LEN(N32)-1))),
                     IF(RIGHT(N32, 1) = "W",Business_Day($B$3 + 7 * INT(LEFT(N32, LEN(N32)-1)), "modified_following"),
                     IF(RIGHT(N32, 1) = "M",Business_Day(EDATE($B$3,  INT(LEFT(N32, LEN(N32)-1))), "modified_following"),
                     IF(RIGHT(N32, 1) = "Y",Business_Day(EDATE($B$3,  12 * INT(LEFT(N32, LEN(N32)-1))), "modified_following"),IF(RIGHT(N32, 1) = "Q",Business_Day(EDATE($B$3,  3*INT(LEFT(N32, LEN(N32)-1))), "modified_following"),
                    Business_Day(EDATE($B$3,  12 * INT(LEFT(N32, FIND("Y", N32)-1)) + INT(RIGHT(N32, LEN(N32) - FIND("Y", N32)))), "modified_following") ))))), "")</f>
        <v>43465</v>
      </c>
      <c r="P32" s="50" t="s">
        <v>3388</v>
      </c>
      <c r="Q32" s="50" t="s">
        <v>3389</v>
      </c>
      <c r="R32" s="46">
        <f>_xll.BDH(P32,$B$4,$B$3,$B$3)</f>
        <v>-0.61209999999999998</v>
      </c>
      <c r="S32" s="46">
        <f>_xll.BDH(Q32,$B$4,$B$3,$B$3)</f>
        <v>1.0125280000000001</v>
      </c>
      <c r="T32" s="52">
        <f>DF_ZC2(Date!$E$3,O32,S32,"Taux actuariels","actual/actual")</f>
        <v>-6.1973344014338849E-3</v>
      </c>
      <c r="V32" s="46"/>
      <c r="W32" s="46"/>
      <c r="X32" s="46"/>
      <c r="Y32" s="47"/>
      <c r="Z32" s="47"/>
      <c r="AA32" s="47"/>
      <c r="AB32" s="48"/>
      <c r="AC32" s="48"/>
      <c r="AD32" s="46"/>
      <c r="AE32" s="49" t="e">
        <f t="shared" si="1"/>
        <v>#DIV/0!</v>
      </c>
      <c r="AG32" s="50" t="s">
        <v>524</v>
      </c>
      <c r="AH32" s="51">
        <f>IFERROR(IF(RIGHT(AG32, 1) = "D", WORKDAY($B$3, INT(LEFT(AG32, LEN(AG32)-1))),
                     IF(RIGHT(AG32, 1) = "W",Business_Day($B$3 + 7 * INT(LEFT(AG32, LEN(AG32)-1)), "modified_following"),
                     IF(RIGHT(AG32, 1) = "M",Business_Day(EDATE($B$3,  INT(LEFT(AG32, LEN(AG32)-1))), "modified_following"),
                     IF(RIGHT(AG32, 1) = "Y",Business_Day(EDATE($B$3,  12 * INT(LEFT(AG32, LEN(AG32)-1))), "modified_following"),IF(RIGHT(AG32, 1) = "Q",Business_Day(EDATE($B$3,  3*INT(LEFT(AG32, LEN(AG32)-1))), "modified_following"),
                    Business_Day(EDATE($B$3,  12 * INT(LEFT(AG32, FIND("Y", AG32)-1)) + INT(RIGHT(AG32, LEN(AG32) - FIND("Y", AG32)))), "modified_following") ))))), "")</f>
        <v>43465</v>
      </c>
      <c r="AI32" s="50" t="s">
        <v>3390</v>
      </c>
      <c r="AJ32" s="50" t="s">
        <v>3391</v>
      </c>
      <c r="AK32" s="46">
        <f>_xll.BDH(AI32,$B$4,$B$3,$B$3)</f>
        <v>-0.77647999999999995</v>
      </c>
      <c r="AL32" s="46">
        <f>_xll.BDH(AJ32,$B$4,$B$3,$B$3)</f>
        <v>1.0157130000000001</v>
      </c>
      <c r="AM32" s="52">
        <f>DF_ZC2(Date!$E$3,AH32,AL32,"Taux actuariels","actual/actual")</f>
        <v>-7.754585475968967E-3</v>
      </c>
      <c r="AO32" s="46" t="s">
        <v>477</v>
      </c>
      <c r="AP32" s="46" t="s">
        <v>121</v>
      </c>
      <c r="AQ32" s="46" t="s">
        <v>3392</v>
      </c>
      <c r="AR32" s="47" t="s">
        <v>3393</v>
      </c>
      <c r="AS32" s="47">
        <v>42739</v>
      </c>
      <c r="AT32" s="47">
        <v>46391</v>
      </c>
      <c r="AU32" s="48">
        <v>-7.0000000000000007E-2</v>
      </c>
      <c r="AV32" s="48">
        <v>0.01</v>
      </c>
      <c r="AW32" s="46" t="s">
        <v>98</v>
      </c>
      <c r="AX32" s="49">
        <f t="shared" si="2"/>
        <v>-3.0000000000000003E-4</v>
      </c>
      <c r="AZ32" s="50" t="s">
        <v>524</v>
      </c>
      <c r="BA32" s="51">
        <f>IFERROR(IF(RIGHT(AZ32, 1) = "D", WORKDAY($B$3, INT(LEFT(AZ32, LEN(AZ32)-1))),
                     IF(RIGHT(AZ32, 1) = "W",Business_Day($B$3 + 7 * INT(LEFT(AZ32, LEN(AZ32)-1)), "modified_following"),
                     IF(RIGHT(AZ32, 1) = "M",Business_Day(EDATE($B$3,  INT(LEFT(AZ32, LEN(AZ32)-1))), "modified_following"),
                     IF(RIGHT(AZ32, 1) = "Y",Business_Day(EDATE($B$3,  12 * INT(LEFT(AZ32, LEN(AZ32)-1))), "modified_following"),IF(RIGHT(AZ32, 1) = "Q",Business_Day(EDATE($B$3,  3*INT(LEFT(AZ32, LEN(AZ32)-1))), "modified_following"),
                    Business_Day(EDATE($B$3,  12 * INT(LEFT(AZ32, FIND("Y", AZ32)-1)) + INT(RIGHT(AZ32, LEN(AZ32) - FIND("Y", AZ32)))), "modified_following") ))))), "")</f>
        <v>43465</v>
      </c>
      <c r="BB32" s="50" t="s">
        <v>3394</v>
      </c>
      <c r="BC32" s="50" t="s">
        <v>3395</v>
      </c>
      <c r="BD32" s="46">
        <f>_xll.BDH(BB32,$B$4,$B$3,$B$3)</f>
        <v>-0.73014000000000001</v>
      </c>
      <c r="BE32" s="46">
        <f>_xll.BDH(BC32,$B$4,$B$3,$B$3)</f>
        <v>1.014764</v>
      </c>
      <c r="BF32" s="52">
        <f>DF_ZC2(Date!$E$3,BA32,BE32,"Taux actuariels","actual/actual")</f>
        <v>-7.2913547529412925E-3</v>
      </c>
      <c r="BH32" s="46" t="s">
        <v>539</v>
      </c>
      <c r="BI32" s="46" t="s">
        <v>121</v>
      </c>
      <c r="BJ32" s="46" t="s">
        <v>3396</v>
      </c>
      <c r="BK32" s="47" t="s">
        <v>3397</v>
      </c>
      <c r="BL32" s="47">
        <v>42739</v>
      </c>
      <c r="BM32" s="47">
        <v>50045</v>
      </c>
      <c r="BN32" s="48">
        <v>0.53500000000000003</v>
      </c>
      <c r="BO32" s="48">
        <v>0.55500000000000005</v>
      </c>
      <c r="BP32" s="46" t="s">
        <v>98</v>
      </c>
      <c r="BQ32" s="49">
        <f t="shared" si="3"/>
        <v>5.45E-3</v>
      </c>
      <c r="BS32" s="50" t="s">
        <v>524</v>
      </c>
      <c r="BT32" s="51">
        <f>IFERROR(IF(RIGHT(BS32, 1) = "D", WORKDAY($B$3, INT(LEFT(BS32, LEN(BS32)-1))),
                     IF(RIGHT(BS32, 1) = "W",Business_Day($B$3 + 7 * INT(LEFT(BS32, LEN(BS32)-1)), "modified_following"),
                     IF(RIGHT(BS32, 1) = "M",Business_Day(EDATE($B$3,  INT(LEFT(BS32, LEN(BS32)-1))), "modified_following"),
                     IF(RIGHT(BS32, 1) = "Y",Business_Day(EDATE($B$3,  12 * INT(LEFT(BS32, LEN(BS32)-1))), "modified_following"),IF(RIGHT(BS32, 1) = "Q",Business_Day(EDATE($B$3,  3*INT(LEFT(BS32, LEN(BS32)-1))), "modified_following"),
                    Business_Day(EDATE($B$3,  12 * INT(LEFT(BS32, FIND("Y", BS32)-1)) + INT(RIGHT(BS32, LEN(BS32) - FIND("Y", BS32)))), "modified_following") ))))), "")</f>
        <v>43465</v>
      </c>
      <c r="BU32" s="50" t="s">
        <v>3398</v>
      </c>
      <c r="BV32" s="50" t="s">
        <v>3399</v>
      </c>
      <c r="BW32" s="46">
        <f>_xll.BDH(BU32,$B$4,$B$3,$B$3)</f>
        <v>-0.60279000000000005</v>
      </c>
      <c r="BX32" s="46">
        <f>_xll.BDH(BV32,$B$4,$B$3,$B$3)</f>
        <v>1.0121659999999999</v>
      </c>
      <c r="BY32" s="52">
        <f>DF_ZC2(Date!$E$3,BT32,BX32,"Taux actuariels","actual/actual")</f>
        <v>-6.0198758883373005E-3</v>
      </c>
      <c r="CE32" s="51">
        <v>50039</v>
      </c>
      <c r="CF32" s="53">
        <v>4.1293303525873522E-3</v>
      </c>
      <c r="CH32" s="51">
        <v>50039</v>
      </c>
      <c r="CI32" s="53">
        <v>5.4655206910260243E-3</v>
      </c>
      <c r="CK32" s="51" t="e">
        <v>#N/A</v>
      </c>
      <c r="CL32" s="53" t="e">
        <v>#N/A</v>
      </c>
      <c r="CP32" s="51">
        <v>50039</v>
      </c>
      <c r="CQ32" s="53">
        <v>4.1921323336945159E-3</v>
      </c>
      <c r="CS32" s="51">
        <v>50039</v>
      </c>
      <c r="CT32" s="53">
        <v>5.522650286451089E-3</v>
      </c>
      <c r="CV32" s="51" t="e">
        <v>#N/A</v>
      </c>
      <c r="CW32" s="53" t="e">
        <v>#N/A</v>
      </c>
      <c r="CY32" s="51">
        <v>50039</v>
      </c>
      <c r="CZ32" s="53">
        <v>4.1422060663373755E-3</v>
      </c>
      <c r="DB32" s="51">
        <v>50039</v>
      </c>
      <c r="DC32" s="53">
        <v>5.4771154116728732E-3</v>
      </c>
      <c r="DQ32" s="51">
        <v>44560</v>
      </c>
      <c r="DR32" s="52">
        <v>-1.326355556706638E-2</v>
      </c>
      <c r="DS32">
        <f>interpol_lin_excel($O$13:$O$104,$T$13:$T$104,DQ32)</f>
        <v>-4.4751011378961758E-3</v>
      </c>
      <c r="DT32" s="51">
        <v>50039</v>
      </c>
      <c r="DU32" s="52">
        <v>3.8840532354973189E-3</v>
      </c>
      <c r="DW32" s="51">
        <v>50039</v>
      </c>
      <c r="DX32" s="52">
        <v>5.2453556549986345E-3</v>
      </c>
      <c r="DZ32" s="51" t="e">
        <v>#N/A</v>
      </c>
      <c r="EA32" s="52" t="e">
        <v>#N/A</v>
      </c>
      <c r="EO32" s="51">
        <v>44560</v>
      </c>
      <c r="EP32" s="52">
        <v>-6.6556100236844886E-3</v>
      </c>
      <c r="EQ32">
        <f>interpol_lin_excel($O$13:$O$104,$T$13:$T$104,EO32)</f>
        <v>-4.4751011378961758E-3</v>
      </c>
      <c r="ER32" s="51">
        <v>50039</v>
      </c>
      <c r="ES32" s="52">
        <v>4.0455586361366957E-3</v>
      </c>
      <c r="EU32" s="51">
        <v>50039</v>
      </c>
      <c r="EV32" s="52">
        <v>5.3907397676904792E-3</v>
      </c>
      <c r="EX32" s="51" t="e">
        <v>#N/A</v>
      </c>
      <c r="EY32" s="52" t="e">
        <v>#N/A</v>
      </c>
      <c r="FL32" s="51">
        <v>44560</v>
      </c>
      <c r="FM32" s="52">
        <v>-1.0133532232772626E-2</v>
      </c>
      <c r="FN32">
        <f>interpol_lin_excel(BT32:BT103,BY32:BY103,FL32)</f>
        <v>-3.2045701121826697E-3</v>
      </c>
      <c r="FO32" s="51">
        <v>50039</v>
      </c>
      <c r="FP32" s="52">
        <v>3.9623105569968758E-3</v>
      </c>
      <c r="FR32" s="51">
        <v>50039</v>
      </c>
      <c r="FS32" s="52">
        <v>5.3155913378559105E-3</v>
      </c>
      <c r="FU32" s="51" t="e">
        <v>#N/A</v>
      </c>
      <c r="FV32" s="52" t="e">
        <v>#N/A</v>
      </c>
      <c r="GI32" s="51">
        <v>44560</v>
      </c>
      <c r="GJ32" s="52">
        <v>-4.2660321079959632E-3</v>
      </c>
      <c r="GK32">
        <f>interpol_lin_excel($BT$13:$BT$84,$BY$13:$BY$84,GI32)</f>
        <v>-3.2045701121826697E-3</v>
      </c>
      <c r="GL32" s="51">
        <v>50039</v>
      </c>
      <c r="GM32" s="92">
        <v>4.0895948024083943E-3</v>
      </c>
      <c r="GO32" s="51">
        <v>50039</v>
      </c>
      <c r="GP32" s="52">
        <v>5.4312066422756555E-3</v>
      </c>
      <c r="GR32" s="51" t="e">
        <v>#N/A</v>
      </c>
      <c r="GS32" s="52" t="e">
        <v>#N/A</v>
      </c>
    </row>
    <row r="33" spans="3:201" ht="14.45" x14ac:dyDescent="0.3">
      <c r="C33" s="46" t="s">
        <v>394</v>
      </c>
      <c r="D33" s="46" t="s">
        <v>121</v>
      </c>
      <c r="E33" s="46" t="s">
        <v>3400</v>
      </c>
      <c r="F33" s="47" t="s">
        <v>3401</v>
      </c>
      <c r="G33" s="47">
        <v>42739</v>
      </c>
      <c r="H33" s="47">
        <v>44930</v>
      </c>
      <c r="I33" s="48">
        <v>-0.37</v>
      </c>
      <c r="J33" s="48">
        <v>-0.33</v>
      </c>
      <c r="K33" s="46" t="s">
        <v>3290</v>
      </c>
      <c r="L33" s="49">
        <f t="shared" si="0"/>
        <v>-3.4999999999999996E-3</v>
      </c>
      <c r="N33" s="50" t="s">
        <v>544</v>
      </c>
      <c r="O33" s="51">
        <f>IFERROR(IF(RIGHT(N33, 1) = "D", WORKDAY($B$3, INT(LEFT(N33, LEN(N33)-1))),
                     IF(RIGHT(N33, 1) = "W",Business_Day($B$3 + 7 * INT(LEFT(N33, LEN(N33)-1)), "modified_following"),
                     IF(RIGHT(N33, 1) = "M",Business_Day(EDATE($B$3,  INT(LEFT(N33, LEN(N33)-1))), "modified_following"),
                     IF(RIGHT(N33, 1) = "Y",Business_Day(EDATE($B$3,  12 * INT(LEFT(N33, LEN(N33)-1))), "modified_following"),IF(RIGHT(N33, 1) = "Q",Business_Day(EDATE($B$3,  3*INT(LEFT(N33, LEN(N33)-1))), "modified_following"),
                    Business_Day(EDATE($B$3,  12 * INT(LEFT(N33, FIND("Y", N33)-1)) + INT(RIGHT(N33, LEN(N33) - FIND("Y", N33)))), "modified_following") ))))), "")</f>
        <v>43553</v>
      </c>
      <c r="P33" s="50" t="s">
        <v>3402</v>
      </c>
      <c r="Q33" s="50" t="s">
        <v>3403</v>
      </c>
      <c r="R33" s="46">
        <f>_xll.BDH(P33,$B$4,$B$3,$B$3)</f>
        <v>-0.60445000000000004</v>
      </c>
      <c r="S33" s="46">
        <f>_xll.BDH(Q33,$B$4,$B$3,$B$3)</f>
        <v>1.0139050000000001</v>
      </c>
      <c r="T33" s="52">
        <f>DF_ZC2(Date!$E$3,O33,S33,"Taux actuariels","actual/actual")</f>
        <v>-6.1354307709043931E-3</v>
      </c>
      <c r="V33" s="46"/>
      <c r="W33" s="46"/>
      <c r="X33" s="46"/>
      <c r="Y33" s="47"/>
      <c r="Z33" s="47"/>
      <c r="AA33" s="47"/>
      <c r="AB33" s="48"/>
      <c r="AC33" s="48"/>
      <c r="AD33" s="46"/>
      <c r="AE33" s="49" t="e">
        <f t="shared" si="1"/>
        <v>#DIV/0!</v>
      </c>
      <c r="AG33" s="50" t="s">
        <v>544</v>
      </c>
      <c r="AH33" s="51">
        <f>IFERROR(IF(RIGHT(AG33, 1) = "D", WORKDAY($B$3, INT(LEFT(AG33, LEN(AG33)-1))),
                     IF(RIGHT(AG33, 1) = "W",Business_Day($B$3 + 7 * INT(LEFT(AG33, LEN(AG33)-1)), "modified_following"),
                     IF(RIGHT(AG33, 1) = "M",Business_Day(EDATE($B$3,  INT(LEFT(AG33, LEN(AG33)-1))), "modified_following"),
                     IF(RIGHT(AG33, 1) = "Y",Business_Day(EDATE($B$3,  12 * INT(LEFT(AG33, LEN(AG33)-1))), "modified_following"),IF(RIGHT(AG33, 1) = "Q",Business_Day(EDATE($B$3,  3*INT(LEFT(AG33, LEN(AG33)-1))), "modified_following"),
                    Business_Day(EDATE($B$3,  12 * INT(LEFT(AG33, FIND("Y", AG33)-1)) + INT(RIGHT(AG33, LEN(AG33) - FIND("Y", AG33)))), "modified_following") ))))), "")</f>
        <v>43553</v>
      </c>
      <c r="AI33" s="50" t="s">
        <v>3404</v>
      </c>
      <c r="AJ33" s="50" t="s">
        <v>3405</v>
      </c>
      <c r="AK33" s="46">
        <f>_xll.BDH(AI33,$B$4,$B$3,$B$3)</f>
        <v>-0.75802000000000003</v>
      </c>
      <c r="AL33" s="46">
        <f>_xll.BDH(AJ33,$B$4,$B$3,$B$3)</f>
        <v>1.0172680000000001</v>
      </c>
      <c r="AM33" s="52">
        <f>DF_ZC2(Date!$E$3,AH33,AL33,"Taux actuariels","actual/actual")</f>
        <v>-7.6010764473981585E-3</v>
      </c>
      <c r="AO33" s="46" t="s">
        <v>571</v>
      </c>
      <c r="AP33" s="46" t="s">
        <v>121</v>
      </c>
      <c r="AQ33" s="46" t="s">
        <v>3406</v>
      </c>
      <c r="AR33" s="47" t="s">
        <v>3407</v>
      </c>
      <c r="AS33" s="47">
        <v>42739</v>
      </c>
      <c r="AT33" s="47">
        <v>46756</v>
      </c>
      <c r="AU33" s="48">
        <v>-5.0000000000000001E-3</v>
      </c>
      <c r="AV33" s="48">
        <v>9.5000000000000001E-2</v>
      </c>
      <c r="AW33" s="46" t="s">
        <v>98</v>
      </c>
      <c r="AX33" s="49">
        <f t="shared" si="2"/>
        <v>4.4999999999999999E-4</v>
      </c>
      <c r="AZ33" s="50" t="s">
        <v>544</v>
      </c>
      <c r="BA33" s="51">
        <f>IFERROR(IF(RIGHT(AZ33, 1) = "D", WORKDAY($B$3, INT(LEFT(AZ33, LEN(AZ33)-1))),
                     IF(RIGHT(AZ33, 1) = "W",Business_Day($B$3 + 7 * INT(LEFT(AZ33, LEN(AZ33)-1)), "modified_following"),
                     IF(RIGHT(AZ33, 1) = "M",Business_Day(EDATE($B$3,  INT(LEFT(AZ33, LEN(AZ33)-1))), "modified_following"),
                     IF(RIGHT(AZ33, 1) = "Y",Business_Day(EDATE($B$3,  12 * INT(LEFT(AZ33, LEN(AZ33)-1))), "modified_following"),IF(RIGHT(AZ33, 1) = "Q",Business_Day(EDATE($B$3,  3*INT(LEFT(AZ33, LEN(AZ33)-1))), "modified_following"),
                    Business_Day(EDATE($B$3,  12 * INT(LEFT(AZ33, FIND("Y", AZ33)-1)) + INT(RIGHT(AZ33, LEN(AZ33) - FIND("Y", AZ33)))), "modified_following") ))))), "")</f>
        <v>43553</v>
      </c>
      <c r="BB33" s="50" t="s">
        <v>3408</v>
      </c>
      <c r="BC33" s="50" t="s">
        <v>3409</v>
      </c>
      <c r="BD33" s="46">
        <f>_xll.BDH(BB33,$B$4,$B$3,$B$3)</f>
        <v>-0.71572000000000002</v>
      </c>
      <c r="BE33" s="46">
        <f>_xll.BDH(BC33,$B$4,$B$3,$B$3)</f>
        <v>1.0162929999999999</v>
      </c>
      <c r="BF33" s="52">
        <f>DF_ZC2(Date!$E$3,BA33,BE33,"Taux actuariels","actual/actual")</f>
        <v>-7.1768786710525445E-3</v>
      </c>
      <c r="BH33" s="46" t="s">
        <v>559</v>
      </c>
      <c r="BI33" s="46" t="s">
        <v>121</v>
      </c>
      <c r="BJ33" s="46" t="s">
        <v>3410</v>
      </c>
      <c r="BK33" s="47" t="s">
        <v>3411</v>
      </c>
      <c r="BL33" s="47">
        <v>42739</v>
      </c>
      <c r="BM33" s="47">
        <v>51872</v>
      </c>
      <c r="BN33" s="48">
        <v>0.6</v>
      </c>
      <c r="BO33" s="48">
        <v>0.62</v>
      </c>
      <c r="BP33" s="46" t="s">
        <v>98</v>
      </c>
      <c r="BQ33" s="49">
        <f t="shared" si="3"/>
        <v>6.0999999999999995E-3</v>
      </c>
      <c r="BS33" s="50" t="s">
        <v>544</v>
      </c>
      <c r="BT33" s="51">
        <f>IFERROR(IF(RIGHT(BS33, 1) = "D", WORKDAY($B$3, INT(LEFT(BS33, LEN(BS33)-1))),
                     IF(RIGHT(BS33, 1) = "W",Business_Day($B$3 + 7 * INT(LEFT(BS33, LEN(BS33)-1)), "modified_following"),
                     IF(RIGHT(BS33, 1) = "M",Business_Day(EDATE($B$3,  INT(LEFT(BS33, LEN(BS33)-1))), "modified_following"),
                     IF(RIGHT(BS33, 1) = "Y",Business_Day(EDATE($B$3,  12 * INT(LEFT(BS33, LEN(BS33)-1))), "modified_following"),IF(RIGHT(BS33, 1) = "Q",Business_Day(EDATE($B$3,  3*INT(LEFT(BS33, LEN(BS33)-1))), "modified_following"),
                    Business_Day(EDATE($B$3,  12 * INT(LEFT(BS33, FIND("Y", BS33)-1)) + INT(RIGHT(BS33, LEN(BS33) - FIND("Y", BS33)))), "modified_following") ))))), "")</f>
        <v>43553</v>
      </c>
      <c r="BU33" s="50" t="s">
        <v>3412</v>
      </c>
      <c r="BV33" s="50" t="s">
        <v>3413</v>
      </c>
      <c r="BW33" s="46">
        <f>_xll.BDH(BU33,$B$4,$B$3,$B$3)</f>
        <v>-0.58303000000000005</v>
      </c>
      <c r="BX33" s="46">
        <f>_xll.BDH(BV33,$B$4,$B$3,$B$3)</f>
        <v>1.013244</v>
      </c>
      <c r="BY33" s="52">
        <f>DF_ZC2(Date!$E$3,BT33,BX33,"Taux actuariels","actual/actual")</f>
        <v>-5.8465304784601768E-3</v>
      </c>
      <c r="CE33" s="51">
        <v>51865</v>
      </c>
      <c r="CF33" s="53">
        <v>4.9559460867402488E-3</v>
      </c>
      <c r="CH33" s="51">
        <v>51865</v>
      </c>
      <c r="CI33" s="53">
        <v>6.1372348733116653E-3</v>
      </c>
      <c r="CK33" s="51" t="e">
        <v>#N/A</v>
      </c>
      <c r="CL33" s="53" t="e">
        <v>#N/A</v>
      </c>
      <c r="CP33" s="51">
        <v>51865</v>
      </c>
      <c r="CQ33" s="53">
        <v>5.0167067506267406E-3</v>
      </c>
      <c r="CS33" s="51">
        <v>51865</v>
      </c>
      <c r="CT33" s="53">
        <v>6.1914789621152913E-3</v>
      </c>
      <c r="CV33" s="51" t="e">
        <v>#N/A</v>
      </c>
      <c r="CW33" s="53" t="e">
        <v>#N/A</v>
      </c>
      <c r="CY33" s="51">
        <v>51865</v>
      </c>
      <c r="CZ33" s="53">
        <v>4.9684443660371284E-3</v>
      </c>
      <c r="DB33" s="51">
        <v>51865</v>
      </c>
      <c r="DC33" s="53">
        <v>6.1482578199184585E-3</v>
      </c>
      <c r="DQ33" s="51">
        <v>44925</v>
      </c>
      <c r="DR33" s="52">
        <v>-1.255626136163797E-2</v>
      </c>
      <c r="DS33">
        <f>interpol_lin_excel($O$13:$O$104,$T$13:$T$104,DQ33)</f>
        <v>-3.5660733492890451E-3</v>
      </c>
      <c r="DT33" s="51">
        <v>51865</v>
      </c>
      <c r="DU33" s="52">
        <v>4.7010921344463885E-3</v>
      </c>
      <c r="DW33" s="51">
        <v>51865</v>
      </c>
      <c r="DX33" s="52">
        <v>5.9130511336895984E-3</v>
      </c>
      <c r="DZ33" s="51" t="e">
        <v>#N/A</v>
      </c>
      <c r="EA33" s="52" t="e">
        <v>#N/A</v>
      </c>
      <c r="EO33" s="51">
        <v>44925</v>
      </c>
      <c r="EP33" s="52">
        <v>-5.9908404331491718E-3</v>
      </c>
      <c r="EQ33">
        <f>interpol_lin_excel($O$13:$O$104,$T$13:$T$104,EO33)</f>
        <v>-3.5660733492890451E-3</v>
      </c>
      <c r="ER33" s="51">
        <v>51865</v>
      </c>
      <c r="ES33" s="52">
        <v>4.866709301384102E-3</v>
      </c>
      <c r="EU33" s="51">
        <v>51865</v>
      </c>
      <c r="EV33" s="52">
        <v>6.0591323386932428E-3</v>
      </c>
      <c r="EX33" s="51" t="e">
        <v>#N/A</v>
      </c>
      <c r="EY33" s="52" t="e">
        <v>#N/A</v>
      </c>
      <c r="FL33" s="51">
        <v>44925</v>
      </c>
      <c r="FM33" s="52">
        <v>-9.4302743583955656E-3</v>
      </c>
      <c r="FN33">
        <f>interpol_lin_excel(BT33:BT104,BY33:BY104,FL33)</f>
        <v>-1.9624548058577718E-3</v>
      </c>
      <c r="FO33" s="51">
        <v>51865</v>
      </c>
      <c r="FP33" s="52">
        <v>4.7834471932189154E-3</v>
      </c>
      <c r="FR33" s="51">
        <v>51865</v>
      </c>
      <c r="FS33" s="52">
        <v>5.9854002026642978E-3</v>
      </c>
      <c r="FU33" s="51" t="e">
        <v>#N/A</v>
      </c>
      <c r="FV33" s="52" t="e">
        <v>#N/A</v>
      </c>
      <c r="GI33" s="51">
        <v>44925</v>
      </c>
      <c r="GJ33" s="52">
        <v>-3.5812692471117011E-3</v>
      </c>
      <c r="GK33">
        <f>interpol_lin_excel($BT$13:$BT$84,$BY$13:$BY$84,GI33)</f>
        <v>-1.9624548058577718E-3</v>
      </c>
      <c r="GL33" s="51">
        <v>51865</v>
      </c>
      <c r="GM33" s="92">
        <v>4.9084270212121422E-3</v>
      </c>
      <c r="GO33" s="51">
        <v>51865</v>
      </c>
      <c r="GP33" s="52">
        <v>6.0967768988313912E-3</v>
      </c>
      <c r="GR33" s="51" t="e">
        <v>#N/A</v>
      </c>
      <c r="GS33" s="52" t="e">
        <v>#N/A</v>
      </c>
    </row>
    <row r="34" spans="3:201" x14ac:dyDescent="0.25">
      <c r="C34" s="46" t="s">
        <v>415</v>
      </c>
      <c r="D34" s="46" t="s">
        <v>121</v>
      </c>
      <c r="E34" s="46" t="s">
        <v>3414</v>
      </c>
      <c r="F34" s="47" t="s">
        <v>3415</v>
      </c>
      <c r="G34" s="47">
        <v>42739</v>
      </c>
      <c r="H34" s="47">
        <v>45295</v>
      </c>
      <c r="I34" s="48">
        <v>-0.32500000000000001</v>
      </c>
      <c r="J34" s="48">
        <v>-0.245</v>
      </c>
      <c r="K34" s="46" t="s">
        <v>3290</v>
      </c>
      <c r="L34" s="49">
        <f t="shared" si="0"/>
        <v>-2.8500000000000001E-3</v>
      </c>
      <c r="N34" s="50" t="s">
        <v>564</v>
      </c>
      <c r="O34" s="51">
        <f>IFERROR(IF(RIGHT(N34, 1) = "D", WORKDAY($B$3, INT(LEFT(N34, LEN(N34)-1))),
                     IF(RIGHT(N34, 1) = "W",Business_Day($B$3 + 7 * INT(LEFT(N34, LEN(N34)-1)), "modified_following"),
                     IF(RIGHT(N34, 1) = "M",Business_Day(EDATE($B$3,  INT(LEFT(N34, LEN(N34)-1))), "modified_following"),
                     IF(RIGHT(N34, 1) = "Y",Business_Day(EDATE($B$3,  12 * INT(LEFT(N34, LEN(N34)-1))), "modified_following"),IF(RIGHT(N34, 1) = "Q",Business_Day(EDATE($B$3,  3*INT(LEFT(N34, LEN(N34)-1))), "modified_following"),
                    Business_Day(EDATE($B$3,  12 * INT(LEFT(N34, FIND("Y", N34)-1)) + INT(RIGHT(N34, LEN(N34) - FIND("Y", N34)))), "modified_following") ))))), "")</f>
        <v>43644</v>
      </c>
      <c r="P34" s="50" t="s">
        <v>3416</v>
      </c>
      <c r="Q34" s="50" t="s">
        <v>3417</v>
      </c>
      <c r="R34" s="46">
        <f>_xll.BDH(P34,$B$4,$B$3,$B$3)</f>
        <v>-0.59675999999999996</v>
      </c>
      <c r="S34" s="46">
        <f>_xll.BDH(Q34,$B$4,$B$3,$B$3)</f>
        <v>1.0152620000000001</v>
      </c>
      <c r="T34" s="52">
        <f>DF_ZC2(Date!$E$3,O34,S34,"Taux actuariels","actual/actual")</f>
        <v>-6.0569464130252326E-3</v>
      </c>
      <c r="V34" s="46"/>
      <c r="W34" s="46"/>
      <c r="X34" s="46"/>
      <c r="Y34" s="47"/>
      <c r="Z34" s="47"/>
      <c r="AA34" s="47"/>
      <c r="AB34" s="48"/>
      <c r="AC34" s="48"/>
      <c r="AD34" s="46"/>
      <c r="AE34" s="49" t="e">
        <f t="shared" si="1"/>
        <v>#DIV/0!</v>
      </c>
      <c r="AG34" s="50" t="s">
        <v>564</v>
      </c>
      <c r="AH34" s="51">
        <f>IFERROR(IF(RIGHT(AG34, 1) = "D", WORKDAY($B$3, INT(LEFT(AG34, LEN(AG34)-1))),
                     IF(RIGHT(AG34, 1) = "W",Business_Day($B$3 + 7 * INT(LEFT(AG34, LEN(AG34)-1)), "modified_following"),
                     IF(RIGHT(AG34, 1) = "M",Business_Day(EDATE($B$3,  INT(LEFT(AG34, LEN(AG34)-1))), "modified_following"),
                     IF(RIGHT(AG34, 1) = "Y",Business_Day(EDATE($B$3,  12 * INT(LEFT(AG34, LEN(AG34)-1))), "modified_following"),IF(RIGHT(AG34, 1) = "Q",Business_Day(EDATE($B$3,  3*INT(LEFT(AG34, LEN(AG34)-1))), "modified_following"),
                    Business_Day(EDATE($B$3,  12 * INT(LEFT(AG34, FIND("Y", AG34)-1)) + INT(RIGHT(AG34, LEN(AG34) - FIND("Y", AG34)))), "modified_following") ))))), "")</f>
        <v>43644</v>
      </c>
      <c r="AI34" s="50" t="s">
        <v>3418</v>
      </c>
      <c r="AJ34" s="50" t="s">
        <v>3419</v>
      </c>
      <c r="AK34" s="46">
        <f>_xll.BDH(AI34,$B$4,$B$3,$B$3)</f>
        <v>-0.74039999999999995</v>
      </c>
      <c r="AL34" s="46">
        <f>_xll.BDH(AJ34,$B$4,$B$3,$B$3)</f>
        <v>1.018753</v>
      </c>
      <c r="AM34" s="52">
        <f>DF_ZC2(Date!$E$3,AH34,AL34,"Taux actuariels","actual/actual")</f>
        <v>-7.4244949903821134E-3</v>
      </c>
      <c r="AO34" s="46" t="s">
        <v>498</v>
      </c>
      <c r="AP34" s="46" t="s">
        <v>121</v>
      </c>
      <c r="AQ34" s="46" t="s">
        <v>3420</v>
      </c>
      <c r="AR34" s="47" t="s">
        <v>3421</v>
      </c>
      <c r="AS34" s="47">
        <v>42739</v>
      </c>
      <c r="AT34" s="47">
        <v>47122</v>
      </c>
      <c r="AU34" s="48">
        <v>8.0799999999999997E-2</v>
      </c>
      <c r="AV34" s="48">
        <v>0.1308</v>
      </c>
      <c r="AW34" s="46" t="s">
        <v>98</v>
      </c>
      <c r="AX34" s="49">
        <f t="shared" si="2"/>
        <v>1.0580000000000001E-3</v>
      </c>
      <c r="AZ34" s="50" t="s">
        <v>564</v>
      </c>
      <c r="BA34" s="51">
        <f>IFERROR(IF(RIGHT(AZ34, 1) = "D", WORKDAY($B$3, INT(LEFT(AZ34, LEN(AZ34)-1))),
                     IF(RIGHT(AZ34, 1) = "W",Business_Day($B$3 + 7 * INT(LEFT(AZ34, LEN(AZ34)-1)), "modified_following"),
                     IF(RIGHT(AZ34, 1) = "M",Business_Day(EDATE($B$3,  INT(LEFT(AZ34, LEN(AZ34)-1))), "modified_following"),
                     IF(RIGHT(AZ34, 1) = "Y",Business_Day(EDATE($B$3,  12 * INT(LEFT(AZ34, LEN(AZ34)-1))), "modified_following"),IF(RIGHT(AZ34, 1) = "Q",Business_Day(EDATE($B$3,  3*INT(LEFT(AZ34, LEN(AZ34)-1))), "modified_following"),
                    Business_Day(EDATE($B$3,  12 * INT(LEFT(AZ34, FIND("Y", AZ34)-1)) + INT(RIGHT(AZ34, LEN(AZ34) - FIND("Y", AZ34)))), "modified_following") ))))), "")</f>
        <v>43644</v>
      </c>
      <c r="BB34" s="50" t="s">
        <v>3422</v>
      </c>
      <c r="BC34" s="50" t="s">
        <v>3423</v>
      </c>
      <c r="BD34" s="46">
        <f>_xll.BDH(BB34,$B$4,$B$3,$B$3)</f>
        <v>-0.70211999999999997</v>
      </c>
      <c r="BE34" s="46">
        <f>_xll.BDH(BC34,$B$4,$B$3,$B$3)</f>
        <v>1.017771</v>
      </c>
      <c r="BF34" s="52">
        <f>DF_ZC2(Date!$E$3,BA34,BE34,"Taux actuariels","actual/actual")</f>
        <v>-7.0404751904066254E-3</v>
      </c>
      <c r="BH34" s="46" t="s">
        <v>580</v>
      </c>
      <c r="BI34" s="46" t="s">
        <v>121</v>
      </c>
      <c r="BJ34" s="46" t="s">
        <v>3424</v>
      </c>
      <c r="BK34" s="47" t="s">
        <v>3425</v>
      </c>
      <c r="BL34" s="47">
        <v>42739</v>
      </c>
      <c r="BM34" s="47">
        <v>53696</v>
      </c>
      <c r="BN34" s="48">
        <v>0.60340000000000005</v>
      </c>
      <c r="BO34" s="48">
        <v>0.65339999999999998</v>
      </c>
      <c r="BP34" s="46" t="s">
        <v>98</v>
      </c>
      <c r="BQ34" s="49">
        <f t="shared" si="3"/>
        <v>6.2840000000000005E-3</v>
      </c>
      <c r="BS34" s="50" t="s">
        <v>564</v>
      </c>
      <c r="BT34" s="51">
        <f>IFERROR(IF(RIGHT(BS34, 1) = "D", WORKDAY($B$3, INT(LEFT(BS34, LEN(BS34)-1))),
                     IF(RIGHT(BS34, 1) = "W",Business_Day($B$3 + 7 * INT(LEFT(BS34, LEN(BS34)-1)), "modified_following"),
                     IF(RIGHT(BS34, 1) = "M",Business_Day(EDATE($B$3,  INT(LEFT(BS34, LEN(BS34)-1))), "modified_following"),
                     IF(RIGHT(BS34, 1) = "Y",Business_Day(EDATE($B$3,  12 * INT(LEFT(BS34, LEN(BS34)-1))), "modified_following"),IF(RIGHT(BS34, 1) = "Q",Business_Day(EDATE($B$3,  3*INT(LEFT(BS34, LEN(BS34)-1))), "modified_following"),
                    Business_Day(EDATE($B$3,  12 * INT(LEFT(BS34, FIND("Y", BS34)-1)) + INT(RIGHT(BS34, LEN(BS34) - FIND("Y", BS34)))), "modified_following") ))))), "")</f>
        <v>43644</v>
      </c>
      <c r="BU34" s="50" t="s">
        <v>3426</v>
      </c>
      <c r="BV34" s="50" t="s">
        <v>3427</v>
      </c>
      <c r="BW34" s="46">
        <f>_xll.BDH(BU34,$B$4,$B$3,$B$3)</f>
        <v>-0.56386000000000003</v>
      </c>
      <c r="BX34" s="46">
        <f>_xll.BDH(BV34,$B$4,$B$3,$B$3)</f>
        <v>1.0142370000000001</v>
      </c>
      <c r="BY34" s="52">
        <f>DF_ZC2(Date!$E$3,BT34,BX34,"Taux actuariels","actual/actual")</f>
        <v>-5.6541657429263203E-3</v>
      </c>
      <c r="CE34" s="51">
        <v>53692</v>
      </c>
      <c r="CF34" s="53">
        <v>5.5014516436289254E-3</v>
      </c>
      <c r="CH34" s="51">
        <v>53692</v>
      </c>
      <c r="CI34" s="53">
        <v>6.3159699043580132E-3</v>
      </c>
      <c r="CK34" s="51" t="e">
        <v>#N/A</v>
      </c>
      <c r="CL34" s="53" t="e">
        <v>#N/A</v>
      </c>
      <c r="CP34" s="51">
        <v>53692</v>
      </c>
      <c r="CQ34" s="53">
        <v>5.5572828824080201E-3</v>
      </c>
      <c r="CS34" s="51">
        <v>53692</v>
      </c>
      <c r="CT34" s="53">
        <v>6.3630876653232938E-3</v>
      </c>
      <c r="CV34" s="51" t="e">
        <v>#N/A</v>
      </c>
      <c r="CW34" s="53" t="e">
        <v>#N/A</v>
      </c>
      <c r="CY34" s="51">
        <v>53692</v>
      </c>
      <c r="CZ34" s="53">
        <v>5.512538900338977E-3</v>
      </c>
      <c r="DB34" s="51">
        <v>53692</v>
      </c>
      <c r="DC34" s="53">
        <v>6.3253613015824949E-3</v>
      </c>
      <c r="DQ34" s="51">
        <v>45289</v>
      </c>
      <c r="DR34" s="52">
        <v>-1.1803946752649319E-2</v>
      </c>
      <c r="DS34">
        <f>interpol_lin_excel($O$13:$O$104,$T$13:$T$104,DQ34)</f>
        <v>-2.9086039719947721E-3</v>
      </c>
      <c r="DT34" s="51">
        <v>53692</v>
      </c>
      <c r="DU34" s="52">
        <v>5.2423080667172856E-3</v>
      </c>
      <c r="DW34" s="51">
        <v>53692</v>
      </c>
      <c r="DX34" s="52">
        <v>6.1133473840638882E-3</v>
      </c>
      <c r="DZ34" s="51" t="e">
        <v>#N/A</v>
      </c>
      <c r="EA34" s="52" t="e">
        <v>#N/A</v>
      </c>
      <c r="EO34" s="51">
        <v>45289</v>
      </c>
      <c r="EP34" s="52">
        <v>-5.3723222370245377E-3</v>
      </c>
      <c r="EQ34">
        <f>interpol_lin_excel($O$13:$O$104,$T$13:$T$104,EO34)</f>
        <v>-2.9086039719947721E-3</v>
      </c>
      <c r="ER34" s="51">
        <v>53692</v>
      </c>
      <c r="ES34" s="52">
        <v>5.4080093627712081E-3</v>
      </c>
      <c r="EU34" s="51">
        <v>53692</v>
      </c>
      <c r="EV34" s="52">
        <v>6.2443923820413565E-3</v>
      </c>
      <c r="EX34" s="51" t="e">
        <v>#N/A</v>
      </c>
      <c r="EY34" s="52" t="e">
        <v>#N/A</v>
      </c>
      <c r="FL34" s="51">
        <v>45289</v>
      </c>
      <c r="FM34" s="52">
        <v>-8.7698557493816887E-3</v>
      </c>
      <c r="FN34">
        <f>interpol_lin_excel(BT34:BT105,BY34:BY105,FL34)</f>
        <v>-9.081944225918237E-4</v>
      </c>
      <c r="FO34" s="51">
        <v>53692</v>
      </c>
      <c r="FP34" s="52">
        <v>5.3265270421597706E-3</v>
      </c>
      <c r="FR34" s="51">
        <v>53692</v>
      </c>
      <c r="FS34" s="52">
        <v>6.1788386266388214E-3</v>
      </c>
      <c r="FU34" s="51" t="e">
        <v>#N/A</v>
      </c>
      <c r="FV34" s="52" t="e">
        <v>#N/A</v>
      </c>
      <c r="GI34" s="51">
        <v>45289</v>
      </c>
      <c r="GJ34" s="52">
        <v>-2.993750606532244E-3</v>
      </c>
      <c r="GK34">
        <f>interpol_lin_excel($BT$13:$BT$84,$BY$13:$BY$84,GI34)</f>
        <v>-9.081944225918237E-4</v>
      </c>
      <c r="GL34" s="51">
        <v>53692</v>
      </c>
      <c r="GM34" s="92">
        <v>5.4461130278479365E-3</v>
      </c>
      <c r="GO34" s="51">
        <v>53692</v>
      </c>
      <c r="GP34" s="52">
        <v>6.2769835473769709E-3</v>
      </c>
      <c r="GR34" s="51" t="e">
        <v>#N/A</v>
      </c>
      <c r="GS34" s="52" t="e">
        <v>#N/A</v>
      </c>
    </row>
    <row r="35" spans="3:201" x14ac:dyDescent="0.25">
      <c r="C35" s="46" t="s">
        <v>436</v>
      </c>
      <c r="D35" s="46" t="s">
        <v>121</v>
      </c>
      <c r="E35" s="46" t="s">
        <v>3428</v>
      </c>
      <c r="F35" s="47" t="s">
        <v>3429</v>
      </c>
      <c r="G35" s="47">
        <v>42739</v>
      </c>
      <c r="H35" s="47">
        <v>45663</v>
      </c>
      <c r="I35" s="48">
        <v>-0.245</v>
      </c>
      <c r="J35" s="48">
        <v>-0.16500000000000001</v>
      </c>
      <c r="K35" s="46" t="s">
        <v>3290</v>
      </c>
      <c r="L35" s="49">
        <f t="shared" si="0"/>
        <v>-2.0500000000000002E-3</v>
      </c>
      <c r="N35" s="50" t="s">
        <v>585</v>
      </c>
      <c r="O35" s="51">
        <f>IFERROR(IF(RIGHT(N35, 1) = "D", WORKDAY($B$3, INT(LEFT(N35, LEN(N35)-1))),
                     IF(RIGHT(N35, 1) = "W",Business_Day($B$3 + 7 * INT(LEFT(N35, LEN(N35)-1)), "modified_following"),
                     IF(RIGHT(N35, 1) = "M",Business_Day(EDATE($B$3,  INT(LEFT(N35, LEN(N35)-1))), "modified_following"),
                     IF(RIGHT(N35, 1) = "Y",Business_Day(EDATE($B$3,  12 * INT(LEFT(N35, LEN(N35)-1))), "modified_following"),IF(RIGHT(N35, 1) = "Q",Business_Day(EDATE($B$3,  3*INT(LEFT(N35, LEN(N35)-1))), "modified_following"),
                    Business_Day(EDATE($B$3,  12 * INT(LEFT(N35, FIND("Y", N35)-1)) + INT(RIGHT(N35, LEN(N35) - FIND("Y", N35)))), "modified_following") ))))), "")</f>
        <v>43738</v>
      </c>
      <c r="P35" s="50" t="s">
        <v>3430</v>
      </c>
      <c r="Q35" s="50" t="s">
        <v>3431</v>
      </c>
      <c r="R35" s="46">
        <f>_xll.BDH(P35,$B$4,$B$3,$B$3)</f>
        <v>-0.58903000000000005</v>
      </c>
      <c r="S35" s="46">
        <f>_xll.BDH(Q35,$B$4,$B$3,$B$3)</f>
        <v>1.0165949999999999</v>
      </c>
      <c r="T35" s="52">
        <f>DF_ZC2(Date!$E$3,O35,S35,"Taux actuariels","actual/actual")</f>
        <v>-5.9656973782654665E-3</v>
      </c>
      <c r="V35" s="46" t="s">
        <v>726</v>
      </c>
      <c r="W35" s="46" t="s">
        <v>121</v>
      </c>
      <c r="X35" s="46" t="s">
        <v>3432</v>
      </c>
      <c r="Y35" s="47" t="s">
        <v>3433</v>
      </c>
      <c r="Z35" s="47">
        <v>42096</v>
      </c>
      <c r="AA35" s="47">
        <v>60359</v>
      </c>
      <c r="AB35" s="48" t="e">
        <v>#N/A</v>
      </c>
      <c r="AC35" s="48" t="e">
        <v>#N/A</v>
      </c>
      <c r="AD35" s="46"/>
      <c r="AE35" s="49" t="e">
        <f t="shared" si="1"/>
        <v>#N/A</v>
      </c>
      <c r="AG35" s="50" t="s">
        <v>585</v>
      </c>
      <c r="AH35" s="51">
        <f>IFERROR(IF(RIGHT(AG35, 1) = "D", WORKDAY($B$3, INT(LEFT(AG35, LEN(AG35)-1))),
                     IF(RIGHT(AG35, 1) = "W",Business_Day($B$3 + 7 * INT(LEFT(AG35, LEN(AG35)-1)), "modified_following"),
                     IF(RIGHT(AG35, 1) = "M",Business_Day(EDATE($B$3,  INT(LEFT(AG35, LEN(AG35)-1))), "modified_following"),
                     IF(RIGHT(AG35, 1) = "Y",Business_Day(EDATE($B$3,  12 * INT(LEFT(AG35, LEN(AG35)-1))), "modified_following"),IF(RIGHT(AG35, 1) = "Q",Business_Day(EDATE($B$3,  3*INT(LEFT(AG35, LEN(AG35)-1))), "modified_following"),
                    Business_Day(EDATE($B$3,  12 * INT(LEFT(AG35, FIND("Y", AG35)-1)) + INT(RIGHT(AG35, LEN(AG35) - FIND("Y", AG35)))), "modified_following") ))))), "")</f>
        <v>43738</v>
      </c>
      <c r="AI35" s="50" t="s">
        <v>3434</v>
      </c>
      <c r="AJ35" s="50" t="s">
        <v>3435</v>
      </c>
      <c r="AK35" s="46">
        <f>_xll.BDH(AI35,$B$4,$B$3,$B$3)</f>
        <v>-0.72326000000000001</v>
      </c>
      <c r="AL35" s="46">
        <f>_xll.BDH(AJ35,$B$4,$B$3,$B$3)</f>
        <v>1.0201629999999999</v>
      </c>
      <c r="AM35" s="52">
        <f>DF_ZC2(Date!$E$3,AH35,AL35,"Taux actuariels","actual/actual")</f>
        <v>-7.2310226559254565E-3</v>
      </c>
      <c r="AO35" s="46" t="s">
        <v>518</v>
      </c>
      <c r="AP35" s="46" t="s">
        <v>121</v>
      </c>
      <c r="AQ35" s="46" t="s">
        <v>3436</v>
      </c>
      <c r="AR35" s="47" t="s">
        <v>3437</v>
      </c>
      <c r="AS35" s="47">
        <v>42739</v>
      </c>
      <c r="AT35" s="47">
        <v>48218</v>
      </c>
      <c r="AU35" s="48">
        <v>0.21249999999999999</v>
      </c>
      <c r="AV35" s="48">
        <v>0.3125</v>
      </c>
      <c r="AW35" s="46" t="s">
        <v>98</v>
      </c>
      <c r="AX35" s="49">
        <f t="shared" si="2"/>
        <v>2.6250000000000002E-3</v>
      </c>
      <c r="AZ35" s="50" t="s">
        <v>585</v>
      </c>
      <c r="BA35" s="51">
        <f>IFERROR(IF(RIGHT(AZ35, 1) = "D", WORKDAY($B$3, INT(LEFT(AZ35, LEN(AZ35)-1))),
                     IF(RIGHT(AZ35, 1) = "W",Business_Day($B$3 + 7 * INT(LEFT(AZ35, LEN(AZ35)-1)), "modified_following"),
                     IF(RIGHT(AZ35, 1) = "M",Business_Day(EDATE($B$3,  INT(LEFT(AZ35, LEN(AZ35)-1))), "modified_following"),
                     IF(RIGHT(AZ35, 1) = "Y",Business_Day(EDATE($B$3,  12 * INT(LEFT(AZ35, LEN(AZ35)-1))), "modified_following"),IF(RIGHT(AZ35, 1) = "Q",Business_Day(EDATE($B$3,  3*INT(LEFT(AZ35, LEN(AZ35)-1))), "modified_following"),
                    Business_Day(EDATE($B$3,  12 * INT(LEFT(AZ35, FIND("Y", AZ35)-1)) + INT(RIGHT(AZ35, LEN(AZ35) - FIND("Y", AZ35)))), "modified_following") ))))), "")</f>
        <v>43738</v>
      </c>
      <c r="BB35" s="50" t="s">
        <v>3438</v>
      </c>
      <c r="BC35" s="50" t="s">
        <v>3439</v>
      </c>
      <c r="BD35" s="46">
        <f>_xll.BDH(BB35,$B$4,$B$3,$B$3)</f>
        <v>-0.68903999999999999</v>
      </c>
      <c r="BE35" s="46">
        <f>_xll.BDH(BC35,$B$4,$B$3,$B$3)</f>
        <v>1.019196</v>
      </c>
      <c r="BF35" s="52">
        <f>DF_ZC2(Date!$E$3,BA35,BE35,"Taux actuariels","actual/actual")</f>
        <v>-6.8886907338051584E-3</v>
      </c>
      <c r="BH35" s="46"/>
      <c r="BI35" s="46"/>
      <c r="BJ35" s="46"/>
      <c r="BK35" s="47"/>
      <c r="BL35" s="47"/>
      <c r="BM35" s="47"/>
      <c r="BN35" s="48"/>
      <c r="BO35" s="48"/>
      <c r="BP35" s="46"/>
      <c r="BQ35" s="49" t="e">
        <f t="shared" si="3"/>
        <v>#DIV/0!</v>
      </c>
      <c r="BS35" s="50" t="s">
        <v>585</v>
      </c>
      <c r="BT35" s="51">
        <f>IFERROR(IF(RIGHT(BS35, 1) = "D", WORKDAY($B$3, INT(LEFT(BS35, LEN(BS35)-1))),
                     IF(RIGHT(BS35, 1) = "W",Business_Day($B$3 + 7 * INT(LEFT(BS35, LEN(BS35)-1)), "modified_following"),
                     IF(RIGHT(BS35, 1) = "M",Business_Day(EDATE($B$3,  INT(LEFT(BS35, LEN(BS35)-1))), "modified_following"),
                     IF(RIGHT(BS35, 1) = "Y",Business_Day(EDATE($B$3,  12 * INT(LEFT(BS35, LEN(BS35)-1))), "modified_following"),IF(RIGHT(BS35, 1) = "Q",Business_Day(EDATE($B$3,  3*INT(LEFT(BS35, LEN(BS35)-1))), "modified_following"),
                    Business_Day(EDATE($B$3,  12 * INT(LEFT(BS35, FIND("Y", BS35)-1)) + INT(RIGHT(BS35, LEN(BS35) - FIND("Y", BS35)))), "modified_following") ))))), "")</f>
        <v>43738</v>
      </c>
      <c r="BU35" s="50" t="s">
        <v>3440</v>
      </c>
      <c r="BV35" s="50" t="s">
        <v>3441</v>
      </c>
      <c r="BW35" s="46">
        <f>_xll.BDH(BU35,$B$4,$B$3,$B$3)</f>
        <v>-0.54498999999999997</v>
      </c>
      <c r="BX35" s="46">
        <f>_xll.BDH(BV35,$B$4,$B$3,$B$3)</f>
        <v>1.015142</v>
      </c>
      <c r="BY35" s="52">
        <f>DF_ZC2(Date!$E$3,BT35,BX35,"Taux actuariels","actual/actual")</f>
        <v>-5.4486813593849215E-3</v>
      </c>
      <c r="CE35" s="51" t="e">
        <v>#N/A</v>
      </c>
      <c r="CF35" s="53" t="e">
        <v>#N/A</v>
      </c>
      <c r="CH35" s="51" t="e">
        <v>#N/A</v>
      </c>
      <c r="CI35" s="53" t="e">
        <v>#N/A</v>
      </c>
      <c r="CK35" s="51" t="e">
        <v>#N/A</v>
      </c>
      <c r="CL35" s="53" t="e">
        <v>#N/A</v>
      </c>
      <c r="CP35" s="51" t="e">
        <v>#N/A</v>
      </c>
      <c r="CQ35" s="53" t="e">
        <v>#N/A</v>
      </c>
      <c r="CS35" s="51" t="e">
        <v>#N/A</v>
      </c>
      <c r="CT35" s="53" t="e">
        <v>#N/A</v>
      </c>
      <c r="CV35" s="51" t="e">
        <v>#N/A</v>
      </c>
      <c r="CW35" s="53" t="e">
        <v>#N/A</v>
      </c>
      <c r="CY35" s="51" t="e">
        <v>#N/A</v>
      </c>
      <c r="CZ35" s="53" t="e">
        <v>#N/A</v>
      </c>
      <c r="DB35" s="51" t="e">
        <v>#N/A</v>
      </c>
      <c r="DC35" s="53" t="e">
        <v>#N/A</v>
      </c>
      <c r="DQ35" s="51">
        <v>45656</v>
      </c>
      <c r="DR35" s="52">
        <v>-1.1120668057916087E-2</v>
      </c>
      <c r="DS35">
        <f>interpol_lin_excel($O$13:$O$104,$T$13:$T$104,DQ35)</f>
        <v>-2.0978071402010245E-3</v>
      </c>
      <c r="DT35" s="51" t="e">
        <v>#N/A</v>
      </c>
      <c r="DU35" s="52" t="e">
        <v>#N/A</v>
      </c>
      <c r="DW35" s="51" t="e">
        <v>#N/A</v>
      </c>
      <c r="DX35" s="52" t="e">
        <v>#N/A</v>
      </c>
      <c r="DZ35" s="51" t="e">
        <v>#N/A</v>
      </c>
      <c r="EA35" s="52" t="e">
        <v>#N/A</v>
      </c>
      <c r="EO35" s="51">
        <v>45656</v>
      </c>
      <c r="EP35" s="52">
        <v>-4.6122303984454591E-3</v>
      </c>
      <c r="EQ35">
        <f>interpol_lin_excel($O$13:$O$104,$T$13:$T$104,EO35)</f>
        <v>-2.0978071402010245E-3</v>
      </c>
      <c r="ER35" s="51" t="e">
        <v>#N/A</v>
      </c>
      <c r="ES35" s="52" t="e">
        <v>#N/A</v>
      </c>
      <c r="EU35" s="51" t="e">
        <v>#N/A</v>
      </c>
      <c r="EV35" s="52" t="e">
        <v>#N/A</v>
      </c>
      <c r="EX35" s="51" t="e">
        <v>#N/A</v>
      </c>
      <c r="EY35" s="52" t="e">
        <v>#N/A</v>
      </c>
      <c r="FL35" s="51">
        <v>45656</v>
      </c>
      <c r="FM35" s="52">
        <v>-8.0380974902850445E-3</v>
      </c>
      <c r="FN35">
        <f>interpol_lin_excel(BT35:BT106,BY35:BY106,FL35)</f>
        <v>-1.7685916074716701E-4</v>
      </c>
      <c r="FO35" s="51" t="e">
        <v>#N/A</v>
      </c>
      <c r="FP35" s="52" t="e">
        <v>#N/A</v>
      </c>
      <c r="FR35" s="51" t="e">
        <v>#N/A</v>
      </c>
      <c r="FS35" s="52" t="e">
        <v>#N/A</v>
      </c>
      <c r="FU35" s="51" t="e">
        <v>#N/A</v>
      </c>
      <c r="FV35" s="52" t="e">
        <v>#N/A</v>
      </c>
      <c r="GI35" s="51">
        <v>45656</v>
      </c>
      <c r="GJ35" s="52">
        <v>-2.2973844524539809E-3</v>
      </c>
      <c r="GK35">
        <f>interpol_lin_excel($BT$13:$BT$84,$BY$13:$BY$84,GI35)</f>
        <v>-1.7685916074716701E-4</v>
      </c>
      <c r="GL35" s="51" t="e">
        <v>#N/A</v>
      </c>
      <c r="GM35" s="92" t="e">
        <v>#N/A</v>
      </c>
      <c r="GO35" s="51" t="e">
        <v>#N/A</v>
      </c>
      <c r="GP35" s="52" t="e">
        <v>#N/A</v>
      </c>
      <c r="GR35" s="51" t="e">
        <v>#N/A</v>
      </c>
      <c r="GS35" s="52" t="e">
        <v>#N/A</v>
      </c>
    </row>
    <row r="36" spans="3:201" x14ac:dyDescent="0.25">
      <c r="C36" s="46" t="s">
        <v>477</v>
      </c>
      <c r="D36" s="46" t="s">
        <v>121</v>
      </c>
      <c r="E36" s="46" t="s">
        <v>3442</v>
      </c>
      <c r="F36" s="47" t="s">
        <v>3443</v>
      </c>
      <c r="G36" s="47">
        <v>42739</v>
      </c>
      <c r="H36" s="47">
        <v>46391</v>
      </c>
      <c r="I36" s="48">
        <v>-7.0000000000000007E-2</v>
      </c>
      <c r="J36" s="48">
        <v>-0.03</v>
      </c>
      <c r="K36" s="46" t="s">
        <v>3290</v>
      </c>
      <c r="L36" s="49">
        <f t="shared" si="0"/>
        <v>-5.0000000000000001E-4</v>
      </c>
      <c r="N36" s="50" t="s">
        <v>605</v>
      </c>
      <c r="O36" s="51">
        <f>IFERROR(IF(RIGHT(N36, 1) = "D", WORKDAY($B$3, INT(LEFT(N36, LEN(N36)-1))),
                     IF(RIGHT(N36, 1) = "W",Business_Day($B$3 + 7 * INT(LEFT(N36, LEN(N36)-1)), "modified_following"),
                     IF(RIGHT(N36, 1) = "M",Business_Day(EDATE($B$3,  INT(LEFT(N36, LEN(N36)-1))), "modified_following"),
                     IF(RIGHT(N36, 1) = "Y",Business_Day(EDATE($B$3,  12 * INT(LEFT(N36, LEN(N36)-1))), "modified_following"),IF(RIGHT(N36, 1) = "Q",Business_Day(EDATE($B$3,  3*INT(LEFT(N36, LEN(N36)-1))), "modified_following"),
                    Business_Day(EDATE($B$3,  12 * INT(LEFT(N36, FIND("Y", N36)-1)) + INT(RIGHT(N36, LEN(N36) - FIND("Y", N36)))), "modified_following") ))))), "")</f>
        <v>43829</v>
      </c>
      <c r="P36" s="50" t="s">
        <v>3444</v>
      </c>
      <c r="Q36" s="50" t="s">
        <v>3445</v>
      </c>
      <c r="R36" s="46">
        <f>_xll.BDH(P36,$B$4,$B$3,$B$3)</f>
        <v>-0.58026</v>
      </c>
      <c r="S36" s="46">
        <f>_xll.BDH(Q36,$B$4,$B$3,$B$3)</f>
        <v>1.0178910000000001</v>
      </c>
      <c r="T36" s="52">
        <f>DF_ZC2(Date!$E$3,O36,S36,"Taux actuariels","actual/actual")</f>
        <v>-5.8935406175207872E-3</v>
      </c>
      <c r="V36" s="46"/>
      <c r="W36" s="46"/>
      <c r="X36" s="46"/>
      <c r="Y36" s="47"/>
      <c r="Z36" s="47"/>
      <c r="AA36" s="47"/>
      <c r="AB36" s="48"/>
      <c r="AC36" s="48"/>
      <c r="AD36" s="46"/>
      <c r="AE36" s="49" t="s">
        <v>600</v>
      </c>
      <c r="AG36" s="50" t="s">
        <v>605</v>
      </c>
      <c r="AH36" s="51">
        <f>IFERROR(IF(RIGHT(AG36, 1) = "D", WORKDAY($B$3, INT(LEFT(AG36, LEN(AG36)-1))),
                     IF(RIGHT(AG36, 1) = "W",Business_Day($B$3 + 7 * INT(LEFT(AG36, LEN(AG36)-1)), "modified_following"),
                     IF(RIGHT(AG36, 1) = "M",Business_Day(EDATE($B$3,  INT(LEFT(AG36, LEN(AG36)-1))), "modified_following"),
                     IF(RIGHT(AG36, 1) = "Y",Business_Day(EDATE($B$3,  12 * INT(LEFT(AG36, LEN(AG36)-1))), "modified_following"),IF(RIGHT(AG36, 1) = "Q",Business_Day(EDATE($B$3,  3*INT(LEFT(AG36, LEN(AG36)-1))), "modified_following"),
                    Business_Day(EDATE($B$3,  12 * INT(LEFT(AG36, FIND("Y", AG36)-1)) + INT(RIGHT(AG36, LEN(AG36) - FIND("Y", AG36)))), "modified_following") ))))), "")</f>
        <v>43829</v>
      </c>
      <c r="AI36" s="50" t="s">
        <v>3446</v>
      </c>
      <c r="AJ36" s="50" t="s">
        <v>3447</v>
      </c>
      <c r="AK36" s="46">
        <f>_xll.BDH(AI36,$B$4,$B$3,$B$3)</f>
        <v>-0.70552000000000004</v>
      </c>
      <c r="AL36" s="46">
        <f>_xll.BDH(AJ36,$B$4,$B$3,$B$3)</f>
        <v>1.0215080000000001</v>
      </c>
      <c r="AM36" s="52">
        <f>DF_ZC2(Date!$E$3,AH36,AL36,"Taux actuariels","actual/actual")</f>
        <v>-7.0682592045882009E-3</v>
      </c>
      <c r="AO36" s="46" t="s">
        <v>539</v>
      </c>
      <c r="AP36" s="46" t="s">
        <v>121</v>
      </c>
      <c r="AQ36" s="46" t="s">
        <v>3448</v>
      </c>
      <c r="AR36" s="47" t="s">
        <v>3449</v>
      </c>
      <c r="AS36" s="47">
        <v>42739</v>
      </c>
      <c r="AT36" s="47">
        <v>50045</v>
      </c>
      <c r="AU36" s="48">
        <v>0.35749999999999998</v>
      </c>
      <c r="AV36" s="48">
        <v>0.45750000000000002</v>
      </c>
      <c r="AW36" s="46" t="s">
        <v>98</v>
      </c>
      <c r="AX36" s="49">
        <f t="shared" si="2"/>
        <v>4.0749999999999996E-3</v>
      </c>
      <c r="AZ36" s="50" t="s">
        <v>605</v>
      </c>
      <c r="BA36" s="51">
        <f>IFERROR(IF(RIGHT(AZ36, 1) = "D", WORKDAY($B$3, INT(LEFT(AZ36, LEN(AZ36)-1))),
                     IF(RIGHT(AZ36, 1) = "W",Business_Day($B$3 + 7 * INT(LEFT(AZ36, LEN(AZ36)-1)), "modified_following"),
                     IF(RIGHT(AZ36, 1) = "M",Business_Day(EDATE($B$3,  INT(LEFT(AZ36, LEN(AZ36)-1))), "modified_following"),
                     IF(RIGHT(AZ36, 1) = "Y",Business_Day(EDATE($B$3,  12 * INT(LEFT(AZ36, LEN(AZ36)-1))), "modified_following"),IF(RIGHT(AZ36, 1) = "Q",Business_Day(EDATE($B$3,  3*INT(LEFT(AZ36, LEN(AZ36)-1))), "modified_following"),
                    Business_Day(EDATE($B$3,  12 * INT(LEFT(AZ36, FIND("Y", AZ36)-1)) + INT(RIGHT(AZ36, LEN(AZ36) - FIND("Y", AZ36)))), "modified_following") ))))), "")</f>
        <v>43829</v>
      </c>
      <c r="BB36" s="50" t="s">
        <v>3450</v>
      </c>
      <c r="BC36" s="50" t="s">
        <v>3451</v>
      </c>
      <c r="BD36" s="46">
        <f>_xll.BDH(BB36,$B$4,$B$3,$B$3)</f>
        <v>-0.67545999999999995</v>
      </c>
      <c r="BE36" s="46">
        <f>_xll.BDH(BC36,$B$4,$B$3,$B$3)</f>
        <v>1.0205789999999999</v>
      </c>
      <c r="BF36" s="52">
        <f>DF_ZC2(Date!$E$3,BA36,BE36,"Taux actuariels","actual/actual")</f>
        <v>-6.7670712043947923E-3</v>
      </c>
      <c r="BH36" s="46"/>
      <c r="BI36" s="46"/>
      <c r="BJ36" s="46"/>
      <c r="BK36" s="47"/>
      <c r="BL36" s="47"/>
      <c r="BM36" s="47"/>
      <c r="BN36" s="48"/>
      <c r="BO36" s="48"/>
      <c r="BP36" s="46"/>
      <c r="BQ36" s="49" t="e">
        <f t="shared" si="3"/>
        <v>#DIV/0!</v>
      </c>
      <c r="BS36" s="50" t="s">
        <v>605</v>
      </c>
      <c r="BT36" s="51">
        <f>IFERROR(IF(RIGHT(BS36, 1) = "D", WORKDAY($B$3, INT(LEFT(BS36, LEN(BS36)-1))),
                     IF(RIGHT(BS36, 1) = "W",Business_Day($B$3 + 7 * INT(LEFT(BS36, LEN(BS36)-1)), "modified_following"),
                     IF(RIGHT(BS36, 1) = "M",Business_Day(EDATE($B$3,  INT(LEFT(BS36, LEN(BS36)-1))), "modified_following"),
                     IF(RIGHT(BS36, 1) = "Y",Business_Day(EDATE($B$3,  12 * INT(LEFT(BS36, LEN(BS36)-1))), "modified_following"),IF(RIGHT(BS36, 1) = "Q",Business_Day(EDATE($B$3,  3*INT(LEFT(BS36, LEN(BS36)-1))), "modified_following"),
                    Business_Day(EDATE($B$3,  12 * INT(LEFT(BS36, FIND("Y", BS36)-1)) + INT(RIGHT(BS36, LEN(BS36) - FIND("Y", BS36)))), "modified_following") ))))), "")</f>
        <v>43829</v>
      </c>
      <c r="BU36" s="50" t="s">
        <v>3452</v>
      </c>
      <c r="BV36" s="50" t="s">
        <v>3453</v>
      </c>
      <c r="BW36" s="46">
        <f>_xll.BDH(BU36,$B$4,$B$3,$B$3)</f>
        <v>-0.52551999999999999</v>
      </c>
      <c r="BX36" s="46">
        <f>_xll.BDH(BV36,$B$4,$B$3,$B$3)</f>
        <v>1.0159629999999999</v>
      </c>
      <c r="BY36" s="52">
        <f>DF_ZC2(Date!$E$3,BT36,BX36,"Taux actuariels","actual/actual")</f>
        <v>-5.2650939494039983E-3</v>
      </c>
      <c r="CE36" s="51" t="e">
        <v>#N/A</v>
      </c>
      <c r="CF36" s="53" t="e">
        <v>#N/A</v>
      </c>
      <c r="CH36" s="51" t="e">
        <v>#N/A</v>
      </c>
      <c r="CI36" s="53" t="e">
        <v>#N/A</v>
      </c>
      <c r="CK36" s="58" t="e">
        <v>#N/A</v>
      </c>
      <c r="CL36" t="e">
        <v>#N/A</v>
      </c>
      <c r="CP36" s="51" t="e">
        <v>#N/A</v>
      </c>
      <c r="CQ36" s="53" t="e">
        <v>#N/A</v>
      </c>
      <c r="CS36" s="51" t="e">
        <v>#N/A</v>
      </c>
      <c r="CT36" s="53" t="e">
        <v>#N/A</v>
      </c>
      <c r="CV36" s="58" t="e">
        <v>#N/A</v>
      </c>
      <c r="CW36" t="e">
        <v>#N/A</v>
      </c>
      <c r="CY36" s="51" t="e">
        <v>#N/A</v>
      </c>
      <c r="CZ36" s="53" t="e">
        <v>#N/A</v>
      </c>
      <c r="DB36" s="51" t="e">
        <v>#N/A</v>
      </c>
      <c r="DC36" s="53" t="e">
        <v>#N/A</v>
      </c>
      <c r="DQ36" s="51">
        <v>46021</v>
      </c>
      <c r="DR36" s="52">
        <v>-1.0404181158829674E-2</v>
      </c>
      <c r="DS36">
        <f>interpol_lin_excel($O$13:$O$104,$T$13:$T$104,DQ36)</f>
        <v>-1.3039049973692096E-3</v>
      </c>
      <c r="DT36" s="51" t="e">
        <v>#N/A</v>
      </c>
      <c r="DU36" s="52" t="e">
        <v>#N/A</v>
      </c>
      <c r="DW36" s="51" t="e">
        <v>#N/A</v>
      </c>
      <c r="DX36" s="52" t="e">
        <v>#N/A</v>
      </c>
      <c r="DZ36" s="51" t="e">
        <v>#N/A</v>
      </c>
      <c r="EA36" s="52" t="e">
        <v>#N/A</v>
      </c>
      <c r="EO36" s="51">
        <v>46021</v>
      </c>
      <c r="EP36" s="52">
        <v>-3.7997787442156272E-3</v>
      </c>
      <c r="EQ36">
        <f>interpol_lin_excel($O$13:$O$104,$T$13:$T$104,EO36)</f>
        <v>-1.3039049973692096E-3</v>
      </c>
      <c r="ER36" s="51" t="e">
        <v>#N/A</v>
      </c>
      <c r="ES36" s="52" t="e">
        <v>#N/A</v>
      </c>
      <c r="EU36" s="51" t="e">
        <v>#N/A</v>
      </c>
      <c r="EV36" s="52" t="e">
        <v>#N/A</v>
      </c>
      <c r="EX36" s="51" t="e">
        <v>#N/A</v>
      </c>
      <c r="EY36" s="52" t="e">
        <v>#N/A</v>
      </c>
      <c r="FL36" s="51">
        <v>46021</v>
      </c>
      <c r="FM36" s="52">
        <v>-7.3624487751416841E-3</v>
      </c>
      <c r="FN36">
        <f>interpol_lin_excel(BT36:BT107,BY36:BY107,FL36)</f>
        <v>8.8692185806205082E-4</v>
      </c>
      <c r="FO36" s="51" t="e">
        <v>#N/A</v>
      </c>
      <c r="FP36" s="52" t="e">
        <v>#N/A</v>
      </c>
      <c r="FR36" s="51" t="e">
        <v>#N/A</v>
      </c>
      <c r="FS36" s="52" t="e">
        <v>#N/A</v>
      </c>
      <c r="FU36" s="51" t="e">
        <v>#N/A</v>
      </c>
      <c r="FV36" s="52" t="e">
        <v>#N/A</v>
      </c>
      <c r="GI36" s="51">
        <v>46021</v>
      </c>
      <c r="GJ36" s="52">
        <v>-1.6839693667908696E-3</v>
      </c>
      <c r="GK36">
        <f>interpol_lin_excel($BT$13:$BT$84,$BY$13:$BY$84,GI36)</f>
        <v>8.8692185806205082E-4</v>
      </c>
      <c r="GL36" s="51" t="e">
        <v>#N/A</v>
      </c>
      <c r="GM36" s="92" t="e">
        <v>#N/A</v>
      </c>
      <c r="GO36" s="51" t="e">
        <v>#N/A</v>
      </c>
      <c r="GP36" s="52" t="e">
        <v>#N/A</v>
      </c>
      <c r="GR36" s="51" t="e">
        <v>#N/A</v>
      </c>
      <c r="GS36" s="52" t="e">
        <v>#N/A</v>
      </c>
    </row>
    <row r="37" spans="3:201" x14ac:dyDescent="0.25">
      <c r="C37" s="46" t="s">
        <v>498</v>
      </c>
      <c r="D37" s="46" t="s">
        <v>121</v>
      </c>
      <c r="E37" s="46" t="s">
        <v>3454</v>
      </c>
      <c r="F37" s="47" t="s">
        <v>3455</v>
      </c>
      <c r="G37" s="47">
        <v>42739</v>
      </c>
      <c r="H37" s="47">
        <v>47122</v>
      </c>
      <c r="I37" s="48">
        <v>3.5000000000000003E-2</v>
      </c>
      <c r="J37" s="48">
        <v>0.13500000000000001</v>
      </c>
      <c r="K37" s="46" t="s">
        <v>3290</v>
      </c>
      <c r="L37" s="49">
        <f t="shared" si="0"/>
        <v>8.5000000000000006E-4</v>
      </c>
      <c r="N37" s="50" t="s">
        <v>624</v>
      </c>
      <c r="O37" s="51">
        <f>IFERROR(IF(RIGHT(N37, 1) = "D", WORKDAY($B$3, INT(LEFT(N37, LEN(N37)-1))),
                     IF(RIGHT(N37, 1) = "W",Business_Day($B$3 + 7 * INT(LEFT(N37, LEN(N37)-1)), "modified_following"),
                     IF(RIGHT(N37, 1) = "M",Business_Day(EDATE($B$3,  INT(LEFT(N37, LEN(N37)-1))), "modified_following"),
                     IF(RIGHT(N37, 1) = "Y",Business_Day(EDATE($B$3,  12 * INT(LEFT(N37, LEN(N37)-1))), "modified_following"),IF(RIGHT(N37, 1) = "Q",Business_Day(EDATE($B$3,  3*INT(LEFT(N37, LEN(N37)-1))), "modified_following"),
                    Business_Day(EDATE($B$3,  12 * INT(LEFT(N37, FIND("Y", N37)-1)) + INT(RIGHT(N37, LEN(N37) - FIND("Y", N37)))), "modified_following") ))))), "")</f>
        <v>43920</v>
      </c>
      <c r="P37" s="50" t="s">
        <v>3456</v>
      </c>
      <c r="Q37" s="50" t="s">
        <v>3457</v>
      </c>
      <c r="R37" s="46">
        <f>_xll.BDH(P37,$B$4,$B$3,$B$3)</f>
        <v>-0.56538999999999995</v>
      </c>
      <c r="S37" s="46">
        <f>_xll.BDH(Q37,$B$4,$B$3,$B$3)</f>
        <v>1.0188870000000001</v>
      </c>
      <c r="T37" s="52">
        <f>DF_ZC2(Date!$E$3,O37,S37,"Taux actuariels","actual/actual")</f>
        <v>-5.7430524529691329E-3</v>
      </c>
      <c r="V37" s="46"/>
      <c r="W37" s="46"/>
      <c r="X37" s="46"/>
      <c r="Y37" s="47"/>
      <c r="Z37" s="47"/>
      <c r="AA37" s="47"/>
      <c r="AB37" s="48"/>
      <c r="AC37" s="48"/>
      <c r="AD37" s="46"/>
      <c r="AE37" s="49" t="s">
        <v>600</v>
      </c>
      <c r="AG37" s="50" t="s">
        <v>624</v>
      </c>
      <c r="AH37" s="51">
        <f>IFERROR(IF(RIGHT(AG37, 1) = "D", WORKDAY($B$3, INT(LEFT(AG37, LEN(AG37)-1))),
                     IF(RIGHT(AG37, 1) = "W",Business_Day($B$3 + 7 * INT(LEFT(AG37, LEN(AG37)-1)), "modified_following"),
                     IF(RIGHT(AG37, 1) = "M",Business_Day(EDATE($B$3,  INT(LEFT(AG37, LEN(AG37)-1))), "modified_following"),
                     IF(RIGHT(AG37, 1) = "Y",Business_Day(EDATE($B$3,  12 * INT(LEFT(AG37, LEN(AG37)-1))), "modified_following"),IF(RIGHT(AG37, 1) = "Q",Business_Day(EDATE($B$3,  3*INT(LEFT(AG37, LEN(AG37)-1))), "modified_following"),
                    Business_Day(EDATE($B$3,  12 * INT(LEFT(AG37, FIND("Y", AG37)-1)) + INT(RIGHT(AG37, LEN(AG37) - FIND("Y", AG37)))), "modified_following") ))))), "")</f>
        <v>43920</v>
      </c>
      <c r="AI37" s="50" t="s">
        <v>3458</v>
      </c>
      <c r="AJ37" s="50" t="s">
        <v>3459</v>
      </c>
      <c r="AK37" s="46">
        <f>_xll.BDH(AI37,$B$4,$B$3,$B$3)</f>
        <v>-0.68442000000000003</v>
      </c>
      <c r="AL37" s="46">
        <f>_xll.BDH(AJ37,$B$4,$B$3,$B$3)</f>
        <v>1.02261</v>
      </c>
      <c r="AM37" s="52">
        <f>DF_ZC2(Date!$E$3,AH37,AL37,"Taux actuariels","actual/actual")</f>
        <v>-6.8587047353948494E-3</v>
      </c>
      <c r="AO37" s="46" t="s">
        <v>559</v>
      </c>
      <c r="AP37" s="46" t="s">
        <v>121</v>
      </c>
      <c r="AQ37" s="46" t="s">
        <v>3460</v>
      </c>
      <c r="AR37" s="47" t="s">
        <v>3461</v>
      </c>
      <c r="AS37" s="47">
        <v>42739</v>
      </c>
      <c r="AT37" s="47">
        <v>51872</v>
      </c>
      <c r="AU37" s="48">
        <v>0.4375</v>
      </c>
      <c r="AV37" s="48">
        <v>0.53749999999999998</v>
      </c>
      <c r="AW37" s="46" t="s">
        <v>98</v>
      </c>
      <c r="AX37" s="49">
        <f t="shared" si="2"/>
        <v>4.875E-3</v>
      </c>
      <c r="AZ37" s="50" t="s">
        <v>624</v>
      </c>
      <c r="BA37" s="51">
        <f>IFERROR(IF(RIGHT(AZ37, 1) = "D", WORKDAY($B$3, INT(LEFT(AZ37, LEN(AZ37)-1))),
                     IF(RIGHT(AZ37, 1) = "W",Business_Day($B$3 + 7 * INT(LEFT(AZ37, LEN(AZ37)-1)), "modified_following"),
                     IF(RIGHT(AZ37, 1) = "M",Business_Day(EDATE($B$3,  INT(LEFT(AZ37, LEN(AZ37)-1))), "modified_following"),
                     IF(RIGHT(AZ37, 1) = "Y",Business_Day(EDATE($B$3,  12 * INT(LEFT(AZ37, LEN(AZ37)-1))), "modified_following"),IF(RIGHT(AZ37, 1) = "Q",Business_Day(EDATE($B$3,  3*INT(LEFT(AZ37, LEN(AZ37)-1))), "modified_following"),
                    Business_Day(EDATE($B$3,  12 * INT(LEFT(AZ37, FIND("Y", AZ37)-1)) + INT(RIGHT(AZ37, LEN(AZ37) - FIND("Y", AZ37)))), "modified_following") ))))), "")</f>
        <v>43920</v>
      </c>
      <c r="BB37" s="50" t="s">
        <v>3462</v>
      </c>
      <c r="BC37" s="50" t="s">
        <v>3463</v>
      </c>
      <c r="BD37" s="46">
        <f>_xll.BDH(BB37,$B$4,$B$3,$B$3)</f>
        <v>-0.65420999999999996</v>
      </c>
      <c r="BE37" s="46">
        <f>_xll.BDH(BC37,$B$4,$B$3,$B$3)</f>
        <v>1.021598</v>
      </c>
      <c r="BF37" s="52">
        <f>DF_ZC2(Date!$E$3,BA37,BE37,"Taux actuariels","actual/actual")</f>
        <v>-6.5559702365687311E-3</v>
      </c>
      <c r="BH37" s="46"/>
      <c r="BI37" s="46"/>
      <c r="BJ37" s="46"/>
      <c r="BK37" s="47"/>
      <c r="BL37" s="47"/>
      <c r="BM37" s="47"/>
      <c r="BN37" s="48"/>
      <c r="BO37" s="48"/>
      <c r="BP37" s="46"/>
      <c r="BQ37" s="49" t="s">
        <v>600</v>
      </c>
      <c r="BS37" s="50" t="s">
        <v>624</v>
      </c>
      <c r="BT37" s="51">
        <f>IFERROR(IF(RIGHT(BS37, 1) = "D", WORKDAY($B$3, INT(LEFT(BS37, LEN(BS37)-1))),
                     IF(RIGHT(BS37, 1) = "W",Business_Day($B$3 + 7 * INT(LEFT(BS37, LEN(BS37)-1)), "modified_following"),
                     IF(RIGHT(BS37, 1) = "M",Business_Day(EDATE($B$3,  INT(LEFT(BS37, LEN(BS37)-1))), "modified_following"),
                     IF(RIGHT(BS37, 1) = "Y",Business_Day(EDATE($B$3,  12 * INT(LEFT(BS37, LEN(BS37)-1))), "modified_following"),IF(RIGHT(BS37, 1) = "Q",Business_Day(EDATE($B$3,  3*INT(LEFT(BS37, LEN(BS37)-1))), "modified_following"),
                    Business_Day(EDATE($B$3,  12 * INT(LEFT(BS37, FIND("Y", BS37)-1)) + INT(RIGHT(BS37, LEN(BS37) - FIND("Y", BS37)))), "modified_following") ))))), "")</f>
        <v>43920</v>
      </c>
      <c r="BU37" s="50" t="s">
        <v>3464</v>
      </c>
      <c r="BV37" s="50" t="s">
        <v>3465</v>
      </c>
      <c r="BW37" s="46">
        <f>_xll.BDH(BU37,$B$4,$B$3,$B$3)</f>
        <v>-0.50114000000000003</v>
      </c>
      <c r="BX37" s="46">
        <f>_xll.BDH(BV37,$B$4,$B$3,$B$3)</f>
        <v>1.016491</v>
      </c>
      <c r="BY37" s="52">
        <f>DF_ZC2(Date!$E$3,BT37,BX37,"Taux actuariels","actual/actual")</f>
        <v>-5.0222318691111045E-3</v>
      </c>
      <c r="CE37" s="51" t="e">
        <v>#N/A</v>
      </c>
      <c r="CF37" s="53" t="e">
        <v>#N/A</v>
      </c>
      <c r="CH37" s="58" t="e">
        <v>#N/A</v>
      </c>
      <c r="CI37" t="e">
        <v>#N/A</v>
      </c>
      <c r="CK37" s="58" t="e">
        <v>#N/A</v>
      </c>
      <c r="CL37" t="e">
        <v>#N/A</v>
      </c>
      <c r="CP37" s="51" t="e">
        <v>#N/A</v>
      </c>
      <c r="CQ37" s="53" t="e">
        <v>#N/A</v>
      </c>
      <c r="CS37" s="58" t="e">
        <v>#N/A</v>
      </c>
      <c r="CT37" t="e">
        <v>#N/A</v>
      </c>
      <c r="CV37" s="58" t="e">
        <v>#N/A</v>
      </c>
      <c r="CW37" t="e">
        <v>#N/A</v>
      </c>
      <c r="CY37" s="51" t="e">
        <v>#N/A</v>
      </c>
      <c r="CZ37" s="53" t="e">
        <v>#N/A</v>
      </c>
      <c r="DB37" s="58" t="e">
        <v>#N/A</v>
      </c>
      <c r="DC37" t="e">
        <v>#N/A</v>
      </c>
      <c r="DQ37" s="51">
        <v>46386</v>
      </c>
      <c r="DR37" s="52">
        <v>-9.6050220354872914E-3</v>
      </c>
      <c r="DS37">
        <f>interpol_lin_excel($O$13:$O$104,$T$13:$T$104,DQ37)</f>
        <v>-5.1374614216559422E-4</v>
      </c>
      <c r="DT37" s="51" t="e">
        <v>#N/A</v>
      </c>
      <c r="DU37" s="52" t="e">
        <v>#N/A</v>
      </c>
      <c r="DW37" s="51" t="e">
        <v>#N/A</v>
      </c>
      <c r="DX37" s="52" t="e">
        <v>#N/A</v>
      </c>
      <c r="DZ37" s="51" t="e">
        <v>#N/A</v>
      </c>
      <c r="EA37" s="52" t="e">
        <v>#N/A</v>
      </c>
      <c r="EO37" s="51">
        <v>46386</v>
      </c>
      <c r="EP37" s="52">
        <v>-3.0652728553912868E-3</v>
      </c>
      <c r="EQ37">
        <f>interpol_lin_excel($O$13:$O$104,$T$13:$T$104,EO37)</f>
        <v>-5.1374614216559422E-4</v>
      </c>
      <c r="ER37" s="51" t="e">
        <v>#N/A</v>
      </c>
      <c r="ES37" s="52" t="e">
        <v>#N/A</v>
      </c>
      <c r="EU37" s="51" t="e">
        <v>#N/A</v>
      </c>
      <c r="EV37" s="52" t="e">
        <v>#N/A</v>
      </c>
      <c r="EX37" s="51" t="e">
        <v>#N/A</v>
      </c>
      <c r="EY37" s="52" t="e">
        <v>#N/A</v>
      </c>
      <c r="FL37" s="51">
        <v>46386</v>
      </c>
      <c r="FM37" s="52">
        <v>-6.6340878997977522E-3</v>
      </c>
      <c r="FN37">
        <f>interpol_lin_excel(BT37:BT108,BY37:BY108,FL37)</f>
        <v>1.5050866474095592E-3</v>
      </c>
      <c r="FO37" s="51" t="e">
        <v>#N/A</v>
      </c>
      <c r="FP37" s="52" t="e">
        <v>#N/A</v>
      </c>
      <c r="FR37" s="58" t="e">
        <v>#N/A</v>
      </c>
      <c r="FS37" t="e">
        <v>#N/A</v>
      </c>
      <c r="FU37" s="58" t="e">
        <v>#N/A</v>
      </c>
      <c r="FV37" t="e">
        <v>#N/A</v>
      </c>
      <c r="GI37" s="51">
        <v>46386</v>
      </c>
      <c r="GJ37" s="52">
        <v>-1.0507568149864723E-3</v>
      </c>
      <c r="GK37">
        <f>interpol_lin_excel($BT$13:$BT$84,$BY$13:$BY$84,GI37)</f>
        <v>1.5050866474095592E-3</v>
      </c>
      <c r="GL37" s="51" t="e">
        <v>#N/A</v>
      </c>
      <c r="GM37" s="92" t="e">
        <v>#N/A</v>
      </c>
      <c r="GO37" s="58" t="e">
        <v>#N/A</v>
      </c>
      <c r="GP37" t="e">
        <v>#N/A</v>
      </c>
      <c r="GR37" s="58" t="e">
        <v>#N/A</v>
      </c>
      <c r="GS37" t="e">
        <v>#N/A</v>
      </c>
    </row>
    <row r="38" spans="3:201" x14ac:dyDescent="0.25">
      <c r="C38" s="46" t="s">
        <v>518</v>
      </c>
      <c r="D38" s="46" t="s">
        <v>121</v>
      </c>
      <c r="E38" s="46" t="s">
        <v>3466</v>
      </c>
      <c r="F38" s="47" t="s">
        <v>3467</v>
      </c>
      <c r="G38" s="47">
        <v>42739</v>
      </c>
      <c r="H38" s="47">
        <v>48218</v>
      </c>
      <c r="I38" s="48">
        <v>0.22</v>
      </c>
      <c r="J38" s="48">
        <v>0.26</v>
      </c>
      <c r="K38" s="46" t="s">
        <v>3290</v>
      </c>
      <c r="L38" s="49">
        <f t="shared" si="0"/>
        <v>2.3999999999999998E-3</v>
      </c>
      <c r="N38" s="50" t="s">
        <v>643</v>
      </c>
      <c r="O38" s="51">
        <f>IFERROR(IF(RIGHT(N38, 1) = "D", WORKDAY($B$3, INT(LEFT(N38, LEN(N38)-1))),
                     IF(RIGHT(N38, 1) = "W",Business_Day($B$3 + 7 * INT(LEFT(N38, LEN(N38)-1)), "modified_following"),
                     IF(RIGHT(N38, 1) = "M",Business_Day(EDATE($B$3,  INT(LEFT(N38, LEN(N38)-1))), "modified_following"),
                     IF(RIGHT(N38, 1) = "Y",Business_Day(EDATE($B$3,  12 * INT(LEFT(N38, LEN(N38)-1))), "modified_following"),IF(RIGHT(N38, 1) = "Q",Business_Day(EDATE($B$3,  3*INT(LEFT(N38, LEN(N38)-1))), "modified_following"),
                    Business_Day(EDATE($B$3,  12 * INT(LEFT(N38, FIND("Y", N38)-1)) + INT(RIGHT(N38, LEN(N38) - FIND("Y", N38)))), "modified_following") ))))), "")</f>
        <v>44012</v>
      </c>
      <c r="P38" s="50" t="s">
        <v>3468</v>
      </c>
      <c r="Q38" s="50" t="s">
        <v>3469</v>
      </c>
      <c r="R38" s="46">
        <f>_xll.BDH(P38,$B$4,$B$3,$B$3)</f>
        <v>-0.55049999999999999</v>
      </c>
      <c r="S38" s="46">
        <f>_xll.BDH(Q38,$B$4,$B$3,$B$3)</f>
        <v>1.019806</v>
      </c>
      <c r="T38" s="52">
        <f>DF_ZC2(Date!$E$3,O38,S38,"Taux actuariels","actual/actual")</f>
        <v>-5.5878760247016768E-3</v>
      </c>
      <c r="V38" s="46"/>
      <c r="W38" s="46"/>
      <c r="X38" s="46"/>
      <c r="Y38" s="47"/>
      <c r="Z38" s="47"/>
      <c r="AA38" s="47"/>
      <c r="AB38" s="48"/>
      <c r="AC38" s="48"/>
      <c r="AD38" s="46"/>
      <c r="AE38" s="49" t="s">
        <v>600</v>
      </c>
      <c r="AG38" s="50" t="s">
        <v>643</v>
      </c>
      <c r="AH38" s="51">
        <f>IFERROR(IF(RIGHT(AG38, 1) = "D", WORKDAY($B$3, INT(LEFT(AG38, LEN(AG38)-1))),
                     IF(RIGHT(AG38, 1) = "W",Business_Day($B$3 + 7 * INT(LEFT(AG38, LEN(AG38)-1)), "modified_following"),
                     IF(RIGHT(AG38, 1) = "M",Business_Day(EDATE($B$3,  INT(LEFT(AG38, LEN(AG38)-1))), "modified_following"),
                     IF(RIGHT(AG38, 1) = "Y",Business_Day(EDATE($B$3,  12 * INT(LEFT(AG38, LEN(AG38)-1))), "modified_following"),IF(RIGHT(AG38, 1) = "Q",Business_Day(EDATE($B$3,  3*INT(LEFT(AG38, LEN(AG38)-1))), "modified_following"),
                    Business_Day(EDATE($B$3,  12 * INT(LEFT(AG38, FIND("Y", AG38)-1)) + INT(RIGHT(AG38, LEN(AG38) - FIND("Y", AG38)))), "modified_following") ))))), "")</f>
        <v>44012</v>
      </c>
      <c r="AI38" s="50" t="s">
        <v>3470</v>
      </c>
      <c r="AJ38" s="50" t="s">
        <v>3471</v>
      </c>
      <c r="AK38" s="46">
        <f>_xll.BDH(AI38,$B$4,$B$3,$B$3)</f>
        <v>-0.6633</v>
      </c>
      <c r="AL38" s="46">
        <f>_xll.BDH(AJ38,$B$4,$B$3,$B$3)</f>
        <v>1.023604</v>
      </c>
      <c r="AM38" s="52">
        <f>DF_ZC2(Date!$E$3,AH38,AL38,"Taux actuariels","actual/actual")</f>
        <v>-6.6434719332728598E-3</v>
      </c>
      <c r="AO38" s="46" t="s">
        <v>580</v>
      </c>
      <c r="AP38" s="46" t="s">
        <v>121</v>
      </c>
      <c r="AQ38" s="46" t="s">
        <v>3472</v>
      </c>
      <c r="AR38" s="47" t="s">
        <v>3473</v>
      </c>
      <c r="AS38" s="47">
        <v>42739</v>
      </c>
      <c r="AT38" s="47">
        <v>53696</v>
      </c>
      <c r="AU38" s="48">
        <v>0.49</v>
      </c>
      <c r="AV38" s="48">
        <v>0.59</v>
      </c>
      <c r="AW38" s="46" t="s">
        <v>98</v>
      </c>
      <c r="AX38" s="49">
        <f t="shared" si="2"/>
        <v>5.4000000000000003E-3</v>
      </c>
      <c r="AZ38" s="50" t="s">
        <v>643</v>
      </c>
      <c r="BA38" s="51">
        <f>IFERROR(IF(RIGHT(AZ38, 1) = "D", WORKDAY($B$3, INT(LEFT(AZ38, LEN(AZ38)-1))),
                     IF(RIGHT(AZ38, 1) = "W",Business_Day($B$3 + 7 * INT(LEFT(AZ38, LEN(AZ38)-1)), "modified_following"),
                     IF(RIGHT(AZ38, 1) = "M",Business_Day(EDATE($B$3,  INT(LEFT(AZ38, LEN(AZ38)-1))), "modified_following"),
                     IF(RIGHT(AZ38, 1) = "Y",Business_Day(EDATE($B$3,  12 * INT(LEFT(AZ38, LEN(AZ38)-1))), "modified_following"),IF(RIGHT(AZ38, 1) = "Q",Business_Day(EDATE($B$3,  3*INT(LEFT(AZ38, LEN(AZ38)-1))), "modified_following"),
                    Business_Day(EDATE($B$3,  12 * INT(LEFT(AZ38, FIND("Y", AZ38)-1)) + INT(RIGHT(AZ38, LEN(AZ38) - FIND("Y", AZ38)))), "modified_following") ))))), "")</f>
        <v>44012</v>
      </c>
      <c r="BB38" s="50" t="s">
        <v>3474</v>
      </c>
      <c r="BC38" s="50" t="s">
        <v>3475</v>
      </c>
      <c r="BD38" s="46">
        <f>_xll.BDH(BB38,$B$4,$B$3,$B$3)</f>
        <v>-0.63292000000000004</v>
      </c>
      <c r="BE38" s="46">
        <f>_xll.BDH(BC38,$B$4,$B$3,$B$3)</f>
        <v>1.0225070000000001</v>
      </c>
      <c r="BF38" s="52">
        <f>DF_ZC2(Date!$E$3,BA38,BE38,"Taux actuariels","actual/actual")</f>
        <v>-6.3390954404467514E-3</v>
      </c>
      <c r="BH38" s="46"/>
      <c r="BI38" s="46"/>
      <c r="BJ38" s="46"/>
      <c r="BK38" s="47"/>
      <c r="BL38" s="47"/>
      <c r="BM38" s="47"/>
      <c r="BN38" s="48"/>
      <c r="BO38" s="48"/>
      <c r="BP38" s="46"/>
      <c r="BQ38" s="49" t="s">
        <v>600</v>
      </c>
      <c r="BS38" s="50" t="s">
        <v>643</v>
      </c>
      <c r="BT38" s="51">
        <f>IFERROR(IF(RIGHT(BS38, 1) = "D", WORKDAY($B$3, INT(LEFT(BS38, LEN(BS38)-1))),
                     IF(RIGHT(BS38, 1) = "W",Business_Day($B$3 + 7 * INT(LEFT(BS38, LEN(BS38)-1)), "modified_following"),
                     IF(RIGHT(BS38, 1) = "M",Business_Day(EDATE($B$3,  INT(LEFT(BS38, LEN(BS38)-1))), "modified_following"),
                     IF(RIGHT(BS38, 1) = "Y",Business_Day(EDATE($B$3,  12 * INT(LEFT(BS38, LEN(BS38)-1))), "modified_following"),IF(RIGHT(BS38, 1) = "Q",Business_Day(EDATE($B$3,  3*INT(LEFT(BS38, LEN(BS38)-1))), "modified_following"),
                    Business_Day(EDATE($B$3,  12 * INT(LEFT(BS38, FIND("Y", BS38)-1)) + INT(RIGHT(BS38, LEN(BS38) - FIND("Y", BS38)))), "modified_following") ))))), "")</f>
        <v>44012</v>
      </c>
      <c r="BU38" s="50" t="s">
        <v>3476</v>
      </c>
      <c r="BV38" s="50" t="s">
        <v>3477</v>
      </c>
      <c r="BW38" s="46">
        <f>_xll.BDH(BU38,$B$4,$B$3,$B$3)</f>
        <v>-0.47672999999999999</v>
      </c>
      <c r="BX38" s="46">
        <f>_xll.BDH(BV38,$B$4,$B$3,$B$3)</f>
        <v>1.016893</v>
      </c>
      <c r="BY38" s="52">
        <f>DF_ZC2(Date!$E$3,BT38,BX38,"Taux actuariels","actual/actual")</f>
        <v>-4.7748213020341046E-3</v>
      </c>
      <c r="CE38" s="51" t="e">
        <v>#N/A</v>
      </c>
      <c r="CF38" s="53" t="e">
        <v>#N/A</v>
      </c>
      <c r="CH38" s="58" t="e">
        <v>#N/A</v>
      </c>
      <c r="CI38" t="e">
        <v>#N/A</v>
      </c>
      <c r="CK38" s="58" t="e">
        <v>#N/A</v>
      </c>
      <c r="CL38" t="e">
        <v>#N/A</v>
      </c>
      <c r="CP38" s="51" t="e">
        <v>#N/A</v>
      </c>
      <c r="CQ38" s="53" t="e">
        <v>#N/A</v>
      </c>
      <c r="CS38" s="58" t="e">
        <v>#N/A</v>
      </c>
      <c r="CT38" t="e">
        <v>#N/A</v>
      </c>
      <c r="CV38" s="58" t="e">
        <v>#N/A</v>
      </c>
      <c r="CW38" t="e">
        <v>#N/A</v>
      </c>
      <c r="CY38" s="51" t="e">
        <v>#N/A</v>
      </c>
      <c r="CZ38" s="53" t="e">
        <v>#N/A</v>
      </c>
      <c r="DB38" s="58" t="e">
        <v>#N/A</v>
      </c>
      <c r="DC38" t="e">
        <v>#N/A</v>
      </c>
      <c r="DQ38" s="51">
        <v>46751</v>
      </c>
      <c r="DR38" s="52">
        <v>-8.8778240543163495E-3</v>
      </c>
      <c r="DS38">
        <f>interpol_lin_excel($O$13:$O$104,$T$13:$T$104,DQ38)</f>
        <v>1.8147040751514965E-4</v>
      </c>
      <c r="DT38" s="51" t="e">
        <v>#N/A</v>
      </c>
      <c r="DU38" s="52" t="e">
        <v>#N/A</v>
      </c>
      <c r="DW38" s="51" t="e">
        <v>#N/A</v>
      </c>
      <c r="DX38" s="52" t="e">
        <v>#N/A</v>
      </c>
      <c r="DZ38" s="51" t="e">
        <v>#N/A</v>
      </c>
      <c r="EA38" s="52" t="e">
        <v>#N/A</v>
      </c>
      <c r="EO38" s="51">
        <v>46751</v>
      </c>
      <c r="EP38" s="52">
        <v>-2.6102128561230841E-3</v>
      </c>
      <c r="EQ38">
        <f>interpol_lin_excel($O$13:$O$104,$T$13:$T$104,EO38)</f>
        <v>1.8147040751514965E-4</v>
      </c>
      <c r="ER38" s="51" t="e">
        <v>#N/A</v>
      </c>
      <c r="ES38" s="52" t="e">
        <v>#N/A</v>
      </c>
      <c r="EU38" s="51" t="e">
        <v>#N/A</v>
      </c>
      <c r="EV38" s="52" t="e">
        <v>#N/A</v>
      </c>
      <c r="EX38" s="51" t="e">
        <v>#N/A</v>
      </c>
      <c r="EY38" s="52" t="e">
        <v>#N/A</v>
      </c>
      <c r="FL38" s="51">
        <v>46751</v>
      </c>
      <c r="FM38" s="52">
        <v>-5.8973089586010176E-3</v>
      </c>
      <c r="FN38">
        <f>interpol_lin_excel(BT38:BT109,BY38:BY109,FL38)</f>
        <v>2.2865182291582631E-3</v>
      </c>
      <c r="FO38" s="51" t="e">
        <v>#N/A</v>
      </c>
      <c r="FP38" s="52" t="e">
        <v>#N/A</v>
      </c>
      <c r="FR38" s="58" t="e">
        <v>#N/A</v>
      </c>
      <c r="FS38" t="e">
        <v>#N/A</v>
      </c>
      <c r="FU38" s="58" t="e">
        <v>#N/A</v>
      </c>
      <c r="FV38" t="e">
        <v>#N/A</v>
      </c>
      <c r="GI38" s="51">
        <v>46751</v>
      </c>
      <c r="GJ38" s="52">
        <v>-5.1905814559703137E-4</v>
      </c>
      <c r="GK38">
        <f>interpol_lin_excel($BT$13:$BT$84,$BY$13:$BY$84,GI38)</f>
        <v>2.2865182291582631E-3</v>
      </c>
      <c r="GL38" s="51" t="e">
        <v>#N/A</v>
      </c>
      <c r="GM38" s="92" t="e">
        <v>#N/A</v>
      </c>
      <c r="GO38" s="58" t="e">
        <v>#N/A</v>
      </c>
      <c r="GP38" t="e">
        <v>#N/A</v>
      </c>
      <c r="GR38" s="58" t="e">
        <v>#N/A</v>
      </c>
      <c r="GS38" t="e">
        <v>#N/A</v>
      </c>
    </row>
    <row r="39" spans="3:201" x14ac:dyDescent="0.25">
      <c r="C39" s="46" t="s">
        <v>539</v>
      </c>
      <c r="D39" s="46" t="s">
        <v>121</v>
      </c>
      <c r="E39" s="46" t="s">
        <v>3478</v>
      </c>
      <c r="F39" s="47" t="s">
        <v>3479</v>
      </c>
      <c r="G39" s="47">
        <v>42739</v>
      </c>
      <c r="H39" s="47">
        <v>50045</v>
      </c>
      <c r="I39" s="48">
        <v>0.32500000000000001</v>
      </c>
      <c r="J39" s="48">
        <v>0.42499999999999999</v>
      </c>
      <c r="K39" s="46" t="s">
        <v>3290</v>
      </c>
      <c r="L39" s="49">
        <f t="shared" si="0"/>
        <v>3.7499999999999999E-3</v>
      </c>
      <c r="N39" s="50" t="s">
        <v>662</v>
      </c>
      <c r="O39" s="51">
        <f>IFERROR(IF(RIGHT(N39, 1) = "D", WORKDAY($B$3, INT(LEFT(N39, LEN(N39)-1))),
                     IF(RIGHT(N39, 1) = "W",Business_Day($B$3 + 7 * INT(LEFT(N39, LEN(N39)-1)), "modified_following"),
                     IF(RIGHT(N39, 1) = "M",Business_Day(EDATE($B$3,  INT(LEFT(N39, LEN(N39)-1))), "modified_following"),
                     IF(RIGHT(N39, 1) = "Y",Business_Day(EDATE($B$3,  12 * INT(LEFT(N39, LEN(N39)-1))), "modified_following"),IF(RIGHT(N39, 1) = "Q",Business_Day(EDATE($B$3,  3*INT(LEFT(N39, LEN(N39)-1))), "modified_following"),
                    Business_Day(EDATE($B$3,  12 * INT(LEFT(N39, FIND("Y", N39)-1)) + INT(RIGHT(N39, LEN(N39) - FIND("Y", N39)))), "modified_following") ))))), "")</f>
        <v>44104</v>
      </c>
      <c r="P39" s="50" t="s">
        <v>3480</v>
      </c>
      <c r="Q39" s="50" t="s">
        <v>3481</v>
      </c>
      <c r="R39" s="46">
        <f>_xll.BDH(P39,$B$4,$B$3,$B$3)</f>
        <v>-0.53559000000000001</v>
      </c>
      <c r="S39" s="46">
        <f>_xll.BDH(Q39,$B$4,$B$3,$B$3)</f>
        <v>1.0206470000000001</v>
      </c>
      <c r="T39" s="52">
        <f>DF_ZC2(Date!$E$3,O39,S39,"Taux actuariels","actual/actual")</f>
        <v>-5.4330002625078144E-3</v>
      </c>
      <c r="V39" s="46"/>
      <c r="W39" s="46"/>
      <c r="X39" s="46"/>
      <c r="Y39" s="47"/>
      <c r="Z39" s="47"/>
      <c r="AA39" s="47"/>
      <c r="AB39" s="48"/>
      <c r="AC39" s="48"/>
      <c r="AD39" s="46"/>
      <c r="AE39" s="49" t="s">
        <v>600</v>
      </c>
      <c r="AG39" s="50" t="s">
        <v>662</v>
      </c>
      <c r="AH39" s="51">
        <f>IFERROR(IF(RIGHT(AG39, 1) = "D", WORKDAY($B$3, INT(LEFT(AG39, LEN(AG39)-1))),
                     IF(RIGHT(AG39, 1) = "W",Business_Day($B$3 + 7 * INT(LEFT(AG39, LEN(AG39)-1)), "modified_following"),
                     IF(RIGHT(AG39, 1) = "M",Business_Day(EDATE($B$3,  INT(LEFT(AG39, LEN(AG39)-1))), "modified_following"),
                     IF(RIGHT(AG39, 1) = "Y",Business_Day(EDATE($B$3,  12 * INT(LEFT(AG39, LEN(AG39)-1))), "modified_following"),IF(RIGHT(AG39, 1) = "Q",Business_Day(EDATE($B$3,  3*INT(LEFT(AG39, LEN(AG39)-1))), "modified_following"),
                    Business_Day(EDATE($B$3,  12 * INT(LEFT(AG39, FIND("Y", AG39)-1)) + INT(RIGHT(AG39, LEN(AG39) - FIND("Y", AG39)))), "modified_following") ))))), "")</f>
        <v>44104</v>
      </c>
      <c r="AI39" s="50" t="s">
        <v>3482</v>
      </c>
      <c r="AJ39" s="50" t="s">
        <v>3483</v>
      </c>
      <c r="AK39" s="46">
        <f>_xll.BDH(AI39,$B$4,$B$3,$B$3)</f>
        <v>-0.64261000000000001</v>
      </c>
      <c r="AL39" s="46">
        <f>_xll.BDH(AJ39,$B$4,$B$3,$B$3)</f>
        <v>1.024489</v>
      </c>
      <c r="AM39" s="52">
        <f>DF_ZC2(Date!$E$3,AH39,AL39,"Taux actuariels","actual/actual")</f>
        <v>-6.428618398961583E-3</v>
      </c>
      <c r="AO39" s="46"/>
      <c r="AP39" s="46"/>
      <c r="AQ39" s="46"/>
      <c r="AR39" s="47"/>
      <c r="AS39" s="47"/>
      <c r="AT39" s="47"/>
      <c r="AU39" s="48"/>
      <c r="AV39" s="48"/>
      <c r="AW39" s="46"/>
      <c r="AX39" s="49" t="e">
        <f t="shared" si="2"/>
        <v>#DIV/0!</v>
      </c>
      <c r="AZ39" s="50" t="s">
        <v>662</v>
      </c>
      <c r="BA39" s="51">
        <f>IFERROR(IF(RIGHT(AZ39, 1) = "D", WORKDAY($B$3, INT(LEFT(AZ39, LEN(AZ39)-1))),
                     IF(RIGHT(AZ39, 1) = "W",Business_Day($B$3 + 7 * INT(LEFT(AZ39, LEN(AZ39)-1)), "modified_following"),
                     IF(RIGHT(AZ39, 1) = "M",Business_Day(EDATE($B$3,  INT(LEFT(AZ39, LEN(AZ39)-1))), "modified_following"),
                     IF(RIGHT(AZ39, 1) = "Y",Business_Day(EDATE($B$3,  12 * INT(LEFT(AZ39, LEN(AZ39)-1))), "modified_following"),IF(RIGHT(AZ39, 1) = "Q",Business_Day(EDATE($B$3,  3*INT(LEFT(AZ39, LEN(AZ39)-1))), "modified_following"),
                    Business_Day(EDATE($B$3,  12 * INT(LEFT(AZ39, FIND("Y", AZ39)-1)) + INT(RIGHT(AZ39, LEN(AZ39) - FIND("Y", AZ39)))), "modified_following") ))))), "")</f>
        <v>44104</v>
      </c>
      <c r="BB39" s="50" t="s">
        <v>3484</v>
      </c>
      <c r="BC39" s="50" t="s">
        <v>3485</v>
      </c>
      <c r="BD39" s="46">
        <f>_xll.BDH(BB39,$B$4,$B$3,$B$3)</f>
        <v>-0.61204999999999998</v>
      </c>
      <c r="BE39" s="46">
        <f>_xll.BDH(BC39,$B$4,$B$3,$B$3)</f>
        <v>1.023307</v>
      </c>
      <c r="BF39" s="52">
        <f>DF_ZC2(Date!$E$3,BA39,BE39,"Taux actuariels","actual/actual")</f>
        <v>-6.1228185428658932E-3</v>
      </c>
      <c r="BH39" s="46"/>
      <c r="BI39" s="46"/>
      <c r="BJ39" s="46"/>
      <c r="BK39" s="47"/>
      <c r="BL39" s="47"/>
      <c r="BM39" s="47"/>
      <c r="BN39" s="48"/>
      <c r="BO39" s="48"/>
      <c r="BP39" s="46"/>
      <c r="BQ39" s="49" t="s">
        <v>600</v>
      </c>
      <c r="BS39" s="50" t="s">
        <v>662</v>
      </c>
      <c r="BT39" s="51">
        <f>IFERROR(IF(RIGHT(BS39, 1) = "D", WORKDAY($B$3, INT(LEFT(BS39, LEN(BS39)-1))),
                     IF(RIGHT(BS39, 1) = "W",Business_Day($B$3 + 7 * INT(LEFT(BS39, LEN(BS39)-1)), "modified_following"),
                     IF(RIGHT(BS39, 1) = "M",Business_Day(EDATE($B$3,  INT(LEFT(BS39, LEN(BS39)-1))), "modified_following"),
                     IF(RIGHT(BS39, 1) = "Y",Business_Day(EDATE($B$3,  12 * INT(LEFT(BS39, LEN(BS39)-1))), "modified_following"),IF(RIGHT(BS39, 1) = "Q",Business_Day(EDATE($B$3,  3*INT(LEFT(BS39, LEN(BS39)-1))), "modified_following"),
                    Business_Day(EDATE($B$3,  12 * INT(LEFT(BS39, FIND("Y", BS39)-1)) + INT(RIGHT(BS39, LEN(BS39) - FIND("Y", BS39)))), "modified_following") ))))), "")</f>
        <v>44104</v>
      </c>
      <c r="BU39" s="50" t="s">
        <v>3486</v>
      </c>
      <c r="BV39" s="50" t="s">
        <v>3487</v>
      </c>
      <c r="BW39" s="46">
        <f>_xll.BDH(BU39,$B$4,$B$3,$B$3)</f>
        <v>-0.45263999999999999</v>
      </c>
      <c r="BX39" s="46">
        <f>_xll.BDH(BV39,$B$4,$B$3,$B$3)</f>
        <v>1.017171</v>
      </c>
      <c r="BY39" s="52">
        <f>DF_ZC2(Date!$E$3,BT39,BX39,"Taux actuariels","actual/actual")</f>
        <v>-4.5281288399862119E-3</v>
      </c>
      <c r="CE39" s="58" t="e">
        <v>#N/A</v>
      </c>
      <c r="CF39" t="e">
        <v>#N/A</v>
      </c>
      <c r="CH39" s="58" t="e">
        <v>#N/A</v>
      </c>
      <c r="CI39" t="e">
        <v>#N/A</v>
      </c>
      <c r="CK39" s="58" t="e">
        <v>#N/A</v>
      </c>
      <c r="CL39" t="e">
        <v>#N/A</v>
      </c>
      <c r="CP39" s="58" t="e">
        <v>#N/A</v>
      </c>
      <c r="CQ39" t="e">
        <v>#N/A</v>
      </c>
      <c r="CS39" s="58" t="e">
        <v>#N/A</v>
      </c>
      <c r="CT39" t="e">
        <v>#N/A</v>
      </c>
      <c r="CV39" s="58" t="e">
        <v>#N/A</v>
      </c>
      <c r="CW39" t="e">
        <v>#N/A</v>
      </c>
      <c r="CY39" s="58" t="e">
        <v>#N/A</v>
      </c>
      <c r="CZ39" t="e">
        <v>#N/A</v>
      </c>
      <c r="DB39" s="58" t="e">
        <v>#N/A</v>
      </c>
      <c r="DC39" t="e">
        <v>#N/A</v>
      </c>
      <c r="DQ39" s="51">
        <v>47116</v>
      </c>
      <c r="DR39" s="52">
        <v>-8.2526389434734275E-3</v>
      </c>
      <c r="DS39">
        <f>interpol_lin_excel($O$13:$O$104,$T$13:$T$104,DQ39)</f>
        <v>8.7793728542728822E-4</v>
      </c>
      <c r="DT39" s="51" t="e">
        <v>#N/A</v>
      </c>
      <c r="DU39" s="52" t="e">
        <v>#N/A</v>
      </c>
      <c r="DW39" s="51" t="e">
        <v>#N/A</v>
      </c>
      <c r="DX39" s="52" t="e">
        <v>#N/A</v>
      </c>
      <c r="DZ39" s="51" t="e">
        <v>#N/A</v>
      </c>
      <c r="EA39" s="52" t="e">
        <v>#N/A</v>
      </c>
      <c r="EO39" s="51">
        <v>47116</v>
      </c>
      <c r="EP39" s="52">
        <v>-1.8502996203954545E-3</v>
      </c>
      <c r="EQ39">
        <f>interpol_lin_excel($O$13:$O$104,$T$13:$T$104,EO39)</f>
        <v>8.7793728542728822E-4</v>
      </c>
      <c r="ER39" s="51" t="e">
        <v>#N/A</v>
      </c>
      <c r="ES39" s="52" t="e">
        <v>#N/A</v>
      </c>
      <c r="EU39" s="51" t="e">
        <v>#N/A</v>
      </c>
      <c r="EV39" s="52" t="e">
        <v>#N/A</v>
      </c>
      <c r="EX39" s="51" t="e">
        <v>#N/A</v>
      </c>
      <c r="EY39" s="52" t="e">
        <v>#N/A</v>
      </c>
      <c r="FL39" s="51">
        <v>47116</v>
      </c>
      <c r="FM39" s="52">
        <v>-5.2956839712926937E-3</v>
      </c>
      <c r="FN39">
        <f>interpol_lin_excel(BT39:BT110,BY39:BY110,FL39)</f>
        <v>3.0618297557749585E-3</v>
      </c>
      <c r="FO39" s="58" t="e">
        <v>#N/A</v>
      </c>
      <c r="FP39" t="e">
        <v>#N/A</v>
      </c>
      <c r="FR39" s="58" t="e">
        <v>#N/A</v>
      </c>
      <c r="FS39" t="e">
        <v>#N/A</v>
      </c>
      <c r="FU39" s="58" t="e">
        <v>#N/A</v>
      </c>
      <c r="FV39" t="e">
        <v>#N/A</v>
      </c>
      <c r="GI39" s="51">
        <v>47116</v>
      </c>
      <c r="GJ39" s="52">
        <v>2.3173982242709069E-6</v>
      </c>
      <c r="GK39">
        <f>interpol_lin_excel($BT$13:$BT$84,$BY$13:$BY$84,GI39)</f>
        <v>3.0618297557749585E-3</v>
      </c>
      <c r="GL39" s="58" t="e">
        <v>#N/A</v>
      </c>
      <c r="GM39" s="93" t="e">
        <v>#N/A</v>
      </c>
      <c r="GO39" s="58" t="e">
        <v>#N/A</v>
      </c>
      <c r="GP39" t="e">
        <v>#N/A</v>
      </c>
      <c r="GR39" s="58" t="e">
        <v>#N/A</v>
      </c>
      <c r="GS39" t="e">
        <v>#N/A</v>
      </c>
    </row>
    <row r="40" spans="3:201" x14ac:dyDescent="0.25">
      <c r="C40" s="46" t="s">
        <v>559</v>
      </c>
      <c r="D40" s="46" t="s">
        <v>121</v>
      </c>
      <c r="E40" s="46" t="s">
        <v>3488</v>
      </c>
      <c r="F40" s="47" t="s">
        <v>3489</v>
      </c>
      <c r="G40" s="47">
        <v>42739</v>
      </c>
      <c r="H40" s="47">
        <v>51872</v>
      </c>
      <c r="I40" s="48">
        <v>0.45</v>
      </c>
      <c r="J40" s="48">
        <v>0.49</v>
      </c>
      <c r="K40" s="46" t="s">
        <v>3290</v>
      </c>
      <c r="L40" s="49">
        <f t="shared" si="0"/>
        <v>4.6999999999999993E-3</v>
      </c>
      <c r="N40" s="50" t="s">
        <v>681</v>
      </c>
      <c r="O40" s="51">
        <f>IFERROR(IF(RIGHT(N40, 1) = "D", WORKDAY($B$3, INT(LEFT(N40, LEN(N40)-1))),
                     IF(RIGHT(N40, 1) = "W",Business_Day($B$3 + 7 * INT(LEFT(N40, LEN(N40)-1)), "modified_following"),
                     IF(RIGHT(N40, 1) = "M",Business_Day(EDATE($B$3,  INT(LEFT(N40, LEN(N40)-1))), "modified_following"),
                     IF(RIGHT(N40, 1) = "Y",Business_Day(EDATE($B$3,  12 * INT(LEFT(N40, LEN(N40)-1))), "modified_following"),IF(RIGHT(N40, 1) = "Q",Business_Day(EDATE($B$3,  3*INT(LEFT(N40, LEN(N40)-1))), "modified_following"),
                    Business_Day(EDATE($B$3,  12 * INT(LEFT(N40, FIND("Y", N40)-1)) + INT(RIGHT(N40, LEN(N40) - FIND("Y", N40)))), "modified_following") ))))), "")</f>
        <v>44195</v>
      </c>
      <c r="P40" s="50" t="s">
        <v>3490</v>
      </c>
      <c r="Q40" s="50" t="s">
        <v>3491</v>
      </c>
      <c r="R40" s="46">
        <f>_xll.BDH(P40,$B$4,$B$3,$B$3)</f>
        <v>-0.52064999999999995</v>
      </c>
      <c r="S40" s="46">
        <f>_xll.BDH(Q40,$B$4,$B$3,$B$3)</f>
        <v>1.0214110000000001</v>
      </c>
      <c r="T40" s="52">
        <f>DF_ZC2(Date!$E$3,O40,S40,"Taux actuariels","actual/actual")</f>
        <v>-5.2822507655649886E-3</v>
      </c>
      <c r="V40" s="46"/>
      <c r="W40" s="46"/>
      <c r="X40" s="46"/>
      <c r="Y40" s="47"/>
      <c r="Z40" s="47"/>
      <c r="AA40" s="47"/>
      <c r="AB40" s="48"/>
      <c r="AC40" s="48"/>
      <c r="AD40" s="46"/>
      <c r="AE40" s="49" t="s">
        <v>600</v>
      </c>
      <c r="AG40" s="50" t="s">
        <v>681</v>
      </c>
      <c r="AH40" s="51">
        <f>IFERROR(IF(RIGHT(AG40, 1) = "D", WORKDAY($B$3, INT(LEFT(AG40, LEN(AG40)-1))),
                     IF(RIGHT(AG40, 1) = "W",Business_Day($B$3 + 7 * INT(LEFT(AG40, LEN(AG40)-1)), "modified_following"),
                     IF(RIGHT(AG40, 1) = "M",Business_Day(EDATE($B$3,  INT(LEFT(AG40, LEN(AG40)-1))), "modified_following"),
                     IF(RIGHT(AG40, 1) = "Y",Business_Day(EDATE($B$3,  12 * INT(LEFT(AG40, LEN(AG40)-1))), "modified_following"),IF(RIGHT(AG40, 1) = "Q",Business_Day(EDATE($B$3,  3*INT(LEFT(AG40, LEN(AG40)-1))), "modified_following"),
                    Business_Day(EDATE($B$3,  12 * INT(LEFT(AG40, FIND("Y", AG40)-1)) + INT(RIGHT(AG40, LEN(AG40) - FIND("Y", AG40)))), "modified_following") ))))), "")</f>
        <v>44195</v>
      </c>
      <c r="AI40" s="50" t="s">
        <v>3492</v>
      </c>
      <c r="AJ40" s="50" t="s">
        <v>3493</v>
      </c>
      <c r="AK40" s="46">
        <f>_xll.BDH(AI40,$B$4,$B$3,$B$3)</f>
        <v>-0.62178999999999995</v>
      </c>
      <c r="AL40" s="46">
        <f>_xll.BDH(AJ40,$B$4,$B$3,$B$3)</f>
        <v>1.025263</v>
      </c>
      <c r="AM40" s="52">
        <f>DF_ZC2(Date!$E$3,AH40,AL40,"Taux actuariels","actual/actual")</f>
        <v>-6.2178797392272722E-3</v>
      </c>
      <c r="AO40" s="46"/>
      <c r="AP40" s="46"/>
      <c r="AQ40" s="46"/>
      <c r="AR40" s="47"/>
      <c r="AS40" s="47"/>
      <c r="AT40" s="47"/>
      <c r="AU40" s="48"/>
      <c r="AV40" s="48"/>
      <c r="AW40" s="46"/>
      <c r="AX40" s="49" t="e">
        <f t="shared" si="2"/>
        <v>#DIV/0!</v>
      </c>
      <c r="AZ40" s="50" t="s">
        <v>681</v>
      </c>
      <c r="BA40" s="51">
        <f>IFERROR(IF(RIGHT(AZ40, 1) = "D", WORKDAY($B$3, INT(LEFT(AZ40, LEN(AZ40)-1))),
                     IF(RIGHT(AZ40, 1) = "W",Business_Day($B$3 + 7 * INT(LEFT(AZ40, LEN(AZ40)-1)), "modified_following"),
                     IF(RIGHT(AZ40, 1) = "M",Business_Day(EDATE($B$3,  INT(LEFT(AZ40, LEN(AZ40)-1))), "modified_following"),
                     IF(RIGHT(AZ40, 1) = "Y",Business_Day(EDATE($B$3,  12 * INT(LEFT(AZ40, LEN(AZ40)-1))), "modified_following"),IF(RIGHT(AZ40, 1) = "Q",Business_Day(EDATE($B$3,  3*INT(LEFT(AZ40, LEN(AZ40)-1))), "modified_following"),
                    Business_Day(EDATE($B$3,  12 * INT(LEFT(AZ40, FIND("Y", AZ40)-1)) + INT(RIGHT(AZ40, LEN(AZ40) - FIND("Y", AZ40)))), "modified_following") ))))), "")</f>
        <v>44195</v>
      </c>
      <c r="BB40" s="50" t="s">
        <v>3494</v>
      </c>
      <c r="BC40" s="50" t="s">
        <v>3495</v>
      </c>
      <c r="BD40" s="46">
        <f>_xll.BDH(BB40,$B$4,$B$3,$B$3)</f>
        <v>-0.59104999999999996</v>
      </c>
      <c r="BE40" s="46">
        <f>_xll.BDH(BC40,$B$4,$B$3,$B$3)</f>
        <v>1.0239959999999999</v>
      </c>
      <c r="BF40" s="52">
        <f>DF_ZC2(Date!$E$3,BA40,BE40,"Taux actuariels","actual/actual")</f>
        <v>-5.9106182493526838E-3</v>
      </c>
      <c r="BH40" s="46"/>
      <c r="BI40" s="46"/>
      <c r="BJ40" s="46"/>
      <c r="BK40" s="47"/>
      <c r="BL40" s="47"/>
      <c r="BM40" s="47"/>
      <c r="BN40" s="48"/>
      <c r="BO40" s="48"/>
      <c r="BP40" s="46"/>
      <c r="BQ40" s="49" t="s">
        <v>600</v>
      </c>
      <c r="BS40" s="50" t="s">
        <v>681</v>
      </c>
      <c r="BT40" s="51">
        <f>IFERROR(IF(RIGHT(BS40, 1) = "D", WORKDAY($B$3, INT(LEFT(BS40, LEN(BS40)-1))),
                     IF(RIGHT(BS40, 1) = "W",Business_Day($B$3 + 7 * INT(LEFT(BS40, LEN(BS40)-1)), "modified_following"),
                     IF(RIGHT(BS40, 1) = "M",Business_Day(EDATE($B$3,  INT(LEFT(BS40, LEN(BS40)-1))), "modified_following"),
                     IF(RIGHT(BS40, 1) = "Y",Business_Day(EDATE($B$3,  12 * INT(LEFT(BS40, LEN(BS40)-1))), "modified_following"),IF(RIGHT(BS40, 1) = "Q",Business_Day(EDATE($B$3,  3*INT(LEFT(BS40, LEN(BS40)-1))), "modified_following"),
                    Business_Day(EDATE($B$3,  12 * INT(LEFT(BS40, FIND("Y", BS40)-1)) + INT(RIGHT(BS40, LEN(BS40) - FIND("Y", BS40)))), "modified_following") ))))), "")</f>
        <v>44195</v>
      </c>
      <c r="BU40" s="50" t="s">
        <v>3496</v>
      </c>
      <c r="BV40" s="50" t="s">
        <v>3497</v>
      </c>
      <c r="BW40" s="46">
        <f>_xll.BDH(BU40,$B$4,$B$3,$B$3)</f>
        <v>-0.42845</v>
      </c>
      <c r="BX40" s="46">
        <f>_xll.BDH(BV40,$B$4,$B$3,$B$3)</f>
        <v>1.017323</v>
      </c>
      <c r="BY40" s="52">
        <f>DF_ZC2(Date!$E$3,BT40,BX40,"Taux actuariels","actual/actual")</f>
        <v>-4.2844622481629235E-3</v>
      </c>
      <c r="CE40" s="58" t="e">
        <v>#N/A</v>
      </c>
      <c r="CF40" t="e">
        <v>#N/A</v>
      </c>
      <c r="CH40" s="58" t="e">
        <v>#N/A</v>
      </c>
      <c r="CI40" t="e">
        <v>#N/A</v>
      </c>
      <c r="CK40" s="58" t="e">
        <v>#N/A</v>
      </c>
      <c r="CL40" t="e">
        <v>#N/A</v>
      </c>
      <c r="CP40" s="58" t="e">
        <v>#N/A</v>
      </c>
      <c r="CQ40" t="e">
        <v>#N/A</v>
      </c>
      <c r="CS40" s="58" t="e">
        <v>#N/A</v>
      </c>
      <c r="CT40" t="e">
        <v>#N/A</v>
      </c>
      <c r="CV40" s="58" t="e">
        <v>#N/A</v>
      </c>
      <c r="CW40" t="e">
        <v>#N/A</v>
      </c>
      <c r="CY40" s="58" t="e">
        <v>#N/A</v>
      </c>
      <c r="CZ40" t="e">
        <v>#N/A</v>
      </c>
      <c r="DB40" s="58" t="e">
        <v>#N/A</v>
      </c>
      <c r="DC40" t="e">
        <v>#N/A</v>
      </c>
      <c r="DQ40" s="51">
        <v>47483</v>
      </c>
      <c r="DR40" s="52">
        <v>-7.6700613626181306E-3</v>
      </c>
      <c r="DS40">
        <f>interpol_lin_excel($O$13:$O$104,$T$13:$T$104,DQ40)</f>
        <v>1.4223850279122541E-3</v>
      </c>
      <c r="DT40" s="51" t="e">
        <v>#N/A</v>
      </c>
      <c r="DU40" s="52" t="e">
        <v>#N/A</v>
      </c>
      <c r="DW40" s="51" t="e">
        <v>#N/A</v>
      </c>
      <c r="DX40" s="52" t="e">
        <v>#N/A</v>
      </c>
      <c r="DZ40" s="51" t="e">
        <v>#N/A</v>
      </c>
      <c r="EA40" s="52" t="e">
        <v>#N/A</v>
      </c>
      <c r="EO40" s="51">
        <v>47483</v>
      </c>
      <c r="EP40" s="52">
        <v>-1.3906149286383952E-3</v>
      </c>
      <c r="EQ40">
        <f>interpol_lin_excel($O$13:$O$104,$T$13:$T$104,EO40)</f>
        <v>1.4223850279122541E-3</v>
      </c>
      <c r="ER40" s="51" t="e">
        <v>#N/A</v>
      </c>
      <c r="ES40" s="52" t="e">
        <v>#N/A</v>
      </c>
      <c r="EU40" s="51" t="e">
        <v>#N/A</v>
      </c>
      <c r="EV40" s="52" t="e">
        <v>#N/A</v>
      </c>
      <c r="EX40" s="51" t="e">
        <v>#N/A</v>
      </c>
      <c r="EY40" s="52" t="e">
        <v>#N/A</v>
      </c>
      <c r="FL40" s="51">
        <v>47483</v>
      </c>
      <c r="FM40" s="52">
        <v>-4.72986602344945E-3</v>
      </c>
      <c r="FN40">
        <f>interpol_lin_excel(BT40:BT111,BY40:BY111,FL40)</f>
        <v>3.5141684256492223E-3</v>
      </c>
      <c r="FO40" s="58" t="e">
        <v>#N/A</v>
      </c>
      <c r="FP40" t="e">
        <v>#N/A</v>
      </c>
      <c r="FR40" s="58" t="e">
        <v>#N/A</v>
      </c>
      <c r="FS40" t="e">
        <v>#N/A</v>
      </c>
      <c r="FU40" s="58" t="e">
        <v>#N/A</v>
      </c>
      <c r="FV40" t="e">
        <v>#N/A</v>
      </c>
      <c r="GI40" s="51">
        <v>47483</v>
      </c>
      <c r="GJ40" s="52">
        <v>3.8010295494503868E-4</v>
      </c>
      <c r="GK40">
        <f>interpol_lin_excel($BT$13:$BT$84,$BY$13:$BY$84,GI40)</f>
        <v>3.5141684256492223E-3</v>
      </c>
      <c r="GL40" s="58" t="e">
        <v>#N/A</v>
      </c>
      <c r="GM40" s="93" t="e">
        <v>#N/A</v>
      </c>
      <c r="GO40" s="58" t="e">
        <v>#N/A</v>
      </c>
      <c r="GP40" t="e">
        <v>#N/A</v>
      </c>
      <c r="GR40" s="58" t="e">
        <v>#N/A</v>
      </c>
      <c r="GS40" t="e">
        <v>#N/A</v>
      </c>
    </row>
    <row r="41" spans="3:201" x14ac:dyDescent="0.25">
      <c r="C41" s="46" t="s">
        <v>580</v>
      </c>
      <c r="D41" s="46" t="s">
        <v>121</v>
      </c>
      <c r="E41" s="46" t="s">
        <v>3498</v>
      </c>
      <c r="F41" s="47" t="s">
        <v>3499</v>
      </c>
      <c r="G41" s="47">
        <v>42739</v>
      </c>
      <c r="H41" s="47">
        <v>53696</v>
      </c>
      <c r="I41" s="48">
        <v>0.5</v>
      </c>
      <c r="J41" s="48">
        <v>0.54</v>
      </c>
      <c r="K41" s="46" t="s">
        <v>3290</v>
      </c>
      <c r="L41" s="49">
        <f t="shared" si="0"/>
        <v>5.1999999999999998E-3</v>
      </c>
      <c r="N41" s="50" t="s">
        <v>701</v>
      </c>
      <c r="O41" s="51">
        <f>IFERROR(IF(RIGHT(N41, 1) = "D", WORKDAY($B$3, INT(LEFT(N41, LEN(N41)-1))),
                     IF(RIGHT(N41, 1) = "W",Business_Day($B$3 + 7 * INT(LEFT(N41, LEN(N41)-1)), "modified_following"),
                     IF(RIGHT(N41, 1) = "M",Business_Day(EDATE($B$3,  INT(LEFT(N41, LEN(N41)-1))), "modified_following"),
                     IF(RIGHT(N41, 1) = "Y",Business_Day(EDATE($B$3,  12 * INT(LEFT(N41, LEN(N41)-1))), "modified_following"),IF(RIGHT(N41, 1) = "Q",Business_Day(EDATE($B$3,  3*INT(LEFT(N41, LEN(N41)-1))), "modified_following"),
                    Business_Day(EDATE($B$3,  12 * INT(LEFT(N41, FIND("Y", N41)-1)) + INT(RIGHT(N41, LEN(N41) - FIND("Y", N41)))), "modified_following") ))))), "")</f>
        <v>44285</v>
      </c>
      <c r="P41" s="50" t="s">
        <v>3500</v>
      </c>
      <c r="Q41" s="50" t="s">
        <v>3501</v>
      </c>
      <c r="R41" s="46">
        <f>_xll.BDH(P41,$B$4,$B$3,$B$3)</f>
        <v>-0.50065999999999999</v>
      </c>
      <c r="S41" s="46">
        <f>_xll.BDH(Q41,$B$4,$B$3,$B$3)</f>
        <v>1.0218879999999999</v>
      </c>
      <c r="T41" s="52">
        <f>DF_ZC2(Date!$E$3,O41,S41,"Taux actuariels","actual/actual")</f>
        <v>-5.0857141735436429E-3</v>
      </c>
      <c r="V41" s="46"/>
      <c r="W41" s="46"/>
      <c r="X41" s="46"/>
      <c r="Y41" s="47"/>
      <c r="Z41" s="47"/>
      <c r="AA41" s="47"/>
      <c r="AB41" s="48"/>
      <c r="AC41" s="48"/>
      <c r="AD41" s="46"/>
      <c r="AE41" s="49" t="s">
        <v>600</v>
      </c>
      <c r="AG41" s="50" t="s">
        <v>701</v>
      </c>
      <c r="AH41" s="51">
        <f>IFERROR(IF(RIGHT(AG41, 1) = "D", WORKDAY($B$3, INT(LEFT(AG41, LEN(AG41)-1))),
                     IF(RIGHT(AG41, 1) = "W",Business_Day($B$3 + 7 * INT(LEFT(AG41, LEN(AG41)-1)), "modified_following"),
                     IF(RIGHT(AG41, 1) = "M",Business_Day(EDATE($B$3,  INT(LEFT(AG41, LEN(AG41)-1))), "modified_following"),
                     IF(RIGHT(AG41, 1) = "Y",Business_Day(EDATE($B$3,  12 * INT(LEFT(AG41, LEN(AG41)-1))), "modified_following"),IF(RIGHT(AG41, 1) = "Q",Business_Day(EDATE($B$3,  3*INT(LEFT(AG41, LEN(AG41)-1))), "modified_following"),
                    Business_Day(EDATE($B$3,  12 * INT(LEFT(AG41, FIND("Y", AG41)-1)) + INT(RIGHT(AG41, LEN(AG41) - FIND("Y", AG41)))), "modified_following") ))))), "")</f>
        <v>44285</v>
      </c>
      <c r="AI41" s="50" t="s">
        <v>3502</v>
      </c>
      <c r="AJ41" s="50" t="s">
        <v>3503</v>
      </c>
      <c r="AK41" s="46">
        <f>_xll.BDH(AI41,$B$4,$B$3,$B$3)</f>
        <v>-0.59608000000000005</v>
      </c>
      <c r="AL41" s="46">
        <f>_xll.BDH(AJ41,$B$4,$B$3,$B$3)</f>
        <v>1.0257689999999999</v>
      </c>
      <c r="AM41" s="52">
        <f>DF_ZC2(Date!$E$3,AH41,AL41,"Taux actuariels","actual/actual")</f>
        <v>-5.9734249477402246E-3</v>
      </c>
      <c r="AO41" s="46"/>
      <c r="AP41" s="46"/>
      <c r="AQ41" s="46"/>
      <c r="AR41" s="47"/>
      <c r="AS41" s="47"/>
      <c r="AT41" s="47"/>
      <c r="AU41" s="48"/>
      <c r="AV41" s="48"/>
      <c r="AW41" s="46"/>
      <c r="AX41" s="49" t="e">
        <f t="shared" si="2"/>
        <v>#DIV/0!</v>
      </c>
      <c r="AZ41" s="50" t="s">
        <v>701</v>
      </c>
      <c r="BA41" s="51">
        <f>IFERROR(IF(RIGHT(AZ41, 1) = "D", WORKDAY($B$3, INT(LEFT(AZ41, LEN(AZ41)-1))),
                     IF(RIGHT(AZ41, 1) = "W",Business_Day($B$3 + 7 * INT(LEFT(AZ41, LEN(AZ41)-1)), "modified_following"),
                     IF(RIGHT(AZ41, 1) = "M",Business_Day(EDATE($B$3,  INT(LEFT(AZ41, LEN(AZ41)-1))), "modified_following"),
                     IF(RIGHT(AZ41, 1) = "Y",Business_Day(EDATE($B$3,  12 * INT(LEFT(AZ41, LEN(AZ41)-1))), "modified_following"),IF(RIGHT(AZ41, 1) = "Q",Business_Day(EDATE($B$3,  3*INT(LEFT(AZ41, LEN(AZ41)-1))), "modified_following"),
                    Business_Day(EDATE($B$3,  12 * INT(LEFT(AZ41, FIND("Y", AZ41)-1)) + INT(RIGHT(AZ41, LEN(AZ41) - FIND("Y", AZ41)))), "modified_following") ))))), "")</f>
        <v>44285</v>
      </c>
      <c r="BB41" s="50" t="s">
        <v>3504</v>
      </c>
      <c r="BC41" s="50" t="s">
        <v>3505</v>
      </c>
      <c r="BD41" s="46">
        <f>_xll.BDH(BB41,$B$4,$B$3,$B$3)</f>
        <v>-0.56560999999999995</v>
      </c>
      <c r="BE41" s="46">
        <f>_xll.BDH(BC41,$B$4,$B$3,$B$3)</f>
        <v>1.024432</v>
      </c>
      <c r="BF41" s="52">
        <f>DF_ZC2(Date!$E$3,BA41,BE41,"Taux actuariels","actual/actual")</f>
        <v>-5.6680788240043301E-3</v>
      </c>
      <c r="BH41" s="46"/>
      <c r="BI41" s="46"/>
      <c r="BJ41" s="46"/>
      <c r="BK41" s="47"/>
      <c r="BL41" s="47"/>
      <c r="BM41" s="47"/>
      <c r="BN41" s="48"/>
      <c r="BO41" s="48"/>
      <c r="BP41" s="46"/>
      <c r="BQ41" s="49" t="s">
        <v>600</v>
      </c>
      <c r="BS41" s="50" t="s">
        <v>701</v>
      </c>
      <c r="BT41" s="51">
        <f>IFERROR(IF(RIGHT(BS41, 1) = "D", WORKDAY($B$3, INT(LEFT(BS41, LEN(BS41)-1))),
                     IF(RIGHT(BS41, 1) = "W",Business_Day($B$3 + 7 * INT(LEFT(BS41, LEN(BS41)-1)), "modified_following"),
                     IF(RIGHT(BS41, 1) = "M",Business_Day(EDATE($B$3,  INT(LEFT(BS41, LEN(BS41)-1))), "modified_following"),
                     IF(RIGHT(BS41, 1) = "Y",Business_Day(EDATE($B$3,  12 * INT(LEFT(BS41, LEN(BS41)-1))), "modified_following"),IF(RIGHT(BS41, 1) = "Q",Business_Day(EDATE($B$3,  3*INT(LEFT(BS41, LEN(BS41)-1))), "modified_following"),
                    Business_Day(EDATE($B$3,  12 * INT(LEFT(BS41, FIND("Y", BS41)-1)) + INT(RIGHT(BS41, LEN(BS41) - FIND("Y", BS41)))), "modified_following") ))))), "")</f>
        <v>44285</v>
      </c>
      <c r="BU41" s="50" t="s">
        <v>3506</v>
      </c>
      <c r="BV41" s="50" t="s">
        <v>3507</v>
      </c>
      <c r="BW41" s="46">
        <f>_xll.BDH(BU41,$B$4,$B$3,$B$3)</f>
        <v>-0.40093000000000001</v>
      </c>
      <c r="BX41" s="46">
        <f>_xll.BDH(BV41,$B$4,$B$3,$B$3)</f>
        <v>1.0172429999999999</v>
      </c>
      <c r="BY41" s="52">
        <f>DF_ZC2(Date!$E$3,BT41,BX41,"Taux actuariels","actual/actual")</f>
        <v>-4.0177598287418625E-3</v>
      </c>
      <c r="CE41" s="58" t="e">
        <v>#N/A</v>
      </c>
      <c r="CF41" t="e">
        <v>#N/A</v>
      </c>
      <c r="CH41" s="58" t="e">
        <v>#N/A</v>
      </c>
      <c r="CI41" t="e">
        <v>#N/A</v>
      </c>
      <c r="CK41" s="58" t="e">
        <v>#N/A</v>
      </c>
      <c r="CL41" t="e">
        <v>#N/A</v>
      </c>
      <c r="CP41" s="58" t="e">
        <v>#N/A</v>
      </c>
      <c r="CQ41" t="e">
        <v>#N/A</v>
      </c>
      <c r="CS41" s="58" t="e">
        <v>#N/A</v>
      </c>
      <c r="CT41" t="e">
        <v>#N/A</v>
      </c>
      <c r="CV41" s="58" t="e">
        <v>#N/A</v>
      </c>
      <c r="CW41" t="e">
        <v>#N/A</v>
      </c>
      <c r="CY41" s="58" t="e">
        <v>#N/A</v>
      </c>
      <c r="CZ41" t="e">
        <v>#N/A</v>
      </c>
      <c r="DB41" s="58" t="e">
        <v>#N/A</v>
      </c>
      <c r="DC41" t="e">
        <v>#N/A</v>
      </c>
      <c r="DQ41" s="51">
        <v>47847</v>
      </c>
      <c r="DR41" s="52">
        <v>-7.0866909945769734E-3</v>
      </c>
      <c r="DS41">
        <f>interpol_lin_excel($O$13:$O$104,$T$13:$T$104,DQ41)</f>
        <v>1.9624432535494396E-3</v>
      </c>
      <c r="DT41" s="51" t="e">
        <v>#N/A</v>
      </c>
      <c r="DU41" s="52" t="e">
        <v>#N/A</v>
      </c>
      <c r="DW41" s="51" t="e">
        <v>#N/A</v>
      </c>
      <c r="DX41" s="52" t="e">
        <v>#N/A</v>
      </c>
      <c r="DZ41" s="51" t="e">
        <v>#N/A</v>
      </c>
      <c r="EA41" s="52" t="e">
        <v>#N/A</v>
      </c>
      <c r="EO41" s="51">
        <v>47847</v>
      </c>
      <c r="EP41" s="52">
        <v>-9.2984372656837119E-4</v>
      </c>
      <c r="EQ41">
        <f>interpol_lin_excel($O$13:$O$104,$T$13:$T$104,EO41)</f>
        <v>1.9624432535494396E-3</v>
      </c>
      <c r="ER41" s="51" t="e">
        <v>#N/A</v>
      </c>
      <c r="ES41" s="52" t="e">
        <v>#N/A</v>
      </c>
      <c r="EU41" s="51" t="e">
        <v>#N/A</v>
      </c>
      <c r="EV41" s="52" t="e">
        <v>#N/A</v>
      </c>
      <c r="EX41" s="51" t="e">
        <v>#N/A</v>
      </c>
      <c r="EY41" s="52" t="e">
        <v>#N/A</v>
      </c>
      <c r="FL41" s="51">
        <v>47847</v>
      </c>
      <c r="FM41" s="52">
        <v>-4.1558260084224117E-3</v>
      </c>
      <c r="FN41">
        <f>interpol_lin_excel(BT41:BT112,BY41:BY112,FL41)</f>
        <v>3.9670054023788204E-3</v>
      </c>
      <c r="FO41" s="58" t="e">
        <v>#N/A</v>
      </c>
      <c r="FP41" t="e">
        <v>#N/A</v>
      </c>
      <c r="FR41" s="58" t="e">
        <v>#N/A</v>
      </c>
      <c r="FS41" t="e">
        <v>#N/A</v>
      </c>
      <c r="FU41" s="58" t="e">
        <v>#N/A</v>
      </c>
      <c r="FV41" t="e">
        <v>#N/A</v>
      </c>
      <c r="GI41" s="51">
        <v>47847</v>
      </c>
      <c r="GJ41" s="52">
        <v>7.5489014065805847E-4</v>
      </c>
      <c r="GK41">
        <f>interpol_lin_excel($BT$13:$BT$84,$BY$13:$BY$84,GI41)</f>
        <v>3.9670054023788204E-3</v>
      </c>
      <c r="GL41" s="58" t="e">
        <v>#N/A</v>
      </c>
      <c r="GM41" s="93" t="e">
        <v>#N/A</v>
      </c>
      <c r="GO41" s="58" t="e">
        <v>#N/A</v>
      </c>
      <c r="GP41" t="e">
        <v>#N/A</v>
      </c>
      <c r="GR41" s="58" t="e">
        <v>#N/A</v>
      </c>
      <c r="GS41" t="e">
        <v>#N/A</v>
      </c>
    </row>
    <row r="42" spans="3:201" x14ac:dyDescent="0.25">
      <c r="C42" s="46"/>
      <c r="D42" s="46"/>
      <c r="E42" s="46"/>
      <c r="F42" s="47"/>
      <c r="G42" s="47"/>
      <c r="H42" s="47"/>
      <c r="I42" s="48"/>
      <c r="J42" s="48"/>
      <c r="K42" s="46"/>
      <c r="L42" s="49" t="s">
        <v>600</v>
      </c>
      <c r="N42" s="50" t="s">
        <v>721</v>
      </c>
      <c r="O42" s="51">
        <f>IFERROR(IF(RIGHT(N42, 1) = "D", WORKDAY($B$3, INT(LEFT(N42, LEN(N42)-1))),
                     IF(RIGHT(N42, 1) = "W",Business_Day($B$3 + 7 * INT(LEFT(N42, LEN(N42)-1)), "modified_following"),
                     IF(RIGHT(N42, 1) = "M",Business_Day(EDATE($B$3,  INT(LEFT(N42, LEN(N42)-1))), "modified_following"),
                     IF(RIGHT(N42, 1) = "Y",Business_Day(EDATE($B$3,  12 * INT(LEFT(N42, LEN(N42)-1))), "modified_following"),IF(RIGHT(N42, 1) = "Q",Business_Day(EDATE($B$3,  3*INT(LEFT(N42, LEN(N42)-1))), "modified_following"),
                    Business_Day(EDATE($B$3,  12 * INT(LEFT(N42, FIND("Y", N42)-1)) + INT(RIGHT(N42, LEN(N42) - FIND("Y", N42)))), "modified_following") ))))), "")</f>
        <v>44377</v>
      </c>
      <c r="P42" s="50" t="s">
        <v>3508</v>
      </c>
      <c r="Q42" s="50" t="s">
        <v>3509</v>
      </c>
      <c r="R42" s="46">
        <f>_xll.BDH(P42,$B$4,$B$3,$B$3)</f>
        <v>-0.48107</v>
      </c>
      <c r="S42" s="46">
        <f>_xll.BDH(Q42,$B$4,$B$3,$B$3)</f>
        <v>1.0222519999999999</v>
      </c>
      <c r="T42" s="52">
        <f>DF_ZC2(Date!$E$3,O42,S42,"Taux actuariels","actual/actual")</f>
        <v>-4.880233129164635E-3</v>
      </c>
      <c r="V42" s="46"/>
      <c r="W42" s="46"/>
      <c r="X42" s="46"/>
      <c r="Y42" s="47"/>
      <c r="Z42" s="47"/>
      <c r="AA42" s="47"/>
      <c r="AB42" s="48"/>
      <c r="AC42" s="48"/>
      <c r="AD42" s="46"/>
      <c r="AE42" s="49" t="s">
        <v>600</v>
      </c>
      <c r="AG42" s="50" t="s">
        <v>721</v>
      </c>
      <c r="AH42" s="51">
        <f>IFERROR(IF(RIGHT(AG42, 1) = "D", WORKDAY($B$3, INT(LEFT(AG42, LEN(AG42)-1))),
                     IF(RIGHT(AG42, 1) = "W",Business_Day($B$3 + 7 * INT(LEFT(AG42, LEN(AG42)-1)), "modified_following"),
                     IF(RIGHT(AG42, 1) = "M",Business_Day(EDATE($B$3,  INT(LEFT(AG42, LEN(AG42)-1))), "modified_following"),
                     IF(RIGHT(AG42, 1) = "Y",Business_Day(EDATE($B$3,  12 * INT(LEFT(AG42, LEN(AG42)-1))), "modified_following"),IF(RIGHT(AG42, 1) = "Q",Business_Day(EDATE($B$3,  3*INT(LEFT(AG42, LEN(AG42)-1))), "modified_following"),
                    Business_Day(EDATE($B$3,  12 * INT(LEFT(AG42, FIND("Y", AG42)-1)) + INT(RIGHT(AG42, LEN(AG42) - FIND("Y", AG42)))), "modified_following") ))))), "")</f>
        <v>44377</v>
      </c>
      <c r="AI42" s="50" t="s">
        <v>3510</v>
      </c>
      <c r="AJ42" s="50" t="s">
        <v>3511</v>
      </c>
      <c r="AK42" s="46">
        <f>_xll.BDH(AI42,$B$4,$B$3,$B$3)</f>
        <v>-0.57132000000000005</v>
      </c>
      <c r="AL42" s="46">
        <f>_xll.BDH(AJ42,$B$4,$B$3,$B$3)</f>
        <v>1.026135</v>
      </c>
      <c r="AM42" s="52">
        <f>DF_ZC2(Date!$E$3,AH42,AL42,"Taux actuariels","actual/actual")</f>
        <v>-5.718533028575945E-3</v>
      </c>
      <c r="AO42" s="46"/>
      <c r="AP42" s="46"/>
      <c r="AQ42" s="46"/>
      <c r="AR42" s="47"/>
      <c r="AS42" s="47"/>
      <c r="AT42" s="47"/>
      <c r="AU42" s="48"/>
      <c r="AV42" s="48"/>
      <c r="AW42" s="46"/>
      <c r="AX42" s="49" t="e">
        <f t="shared" si="2"/>
        <v>#DIV/0!</v>
      </c>
      <c r="AZ42" s="50" t="s">
        <v>721</v>
      </c>
      <c r="BA42" s="51">
        <f>IFERROR(IF(RIGHT(AZ42, 1) = "D", WORKDAY($B$3, INT(LEFT(AZ42, LEN(AZ42)-1))),
                     IF(RIGHT(AZ42, 1) = "W",Business_Day($B$3 + 7 * INT(LEFT(AZ42, LEN(AZ42)-1)), "modified_following"),
                     IF(RIGHT(AZ42, 1) = "M",Business_Day(EDATE($B$3,  INT(LEFT(AZ42, LEN(AZ42)-1))), "modified_following"),
                     IF(RIGHT(AZ42, 1) = "Y",Business_Day(EDATE($B$3,  12 * INT(LEFT(AZ42, LEN(AZ42)-1))), "modified_following"),IF(RIGHT(AZ42, 1) = "Q",Business_Day(EDATE($B$3,  3*INT(LEFT(AZ42, LEN(AZ42)-1))), "modified_following"),
                    Business_Day(EDATE($B$3,  12 * INT(LEFT(AZ42, FIND("Y", AZ42)-1)) + INT(RIGHT(AZ42, LEN(AZ42) - FIND("Y", AZ42)))), "modified_following") ))))), "")</f>
        <v>44377</v>
      </c>
      <c r="BB42" s="50" t="s">
        <v>3512</v>
      </c>
      <c r="BC42" s="50" t="s">
        <v>3513</v>
      </c>
      <c r="BD42" s="46">
        <f>_xll.BDH(BB42,$B$4,$B$3,$B$3)</f>
        <v>-0.54108999999999996</v>
      </c>
      <c r="BE42" s="46">
        <f>_xll.BDH(BC42,$B$4,$B$3,$B$3)</f>
        <v>1.0247310000000001</v>
      </c>
      <c r="BF42" s="52">
        <f>DF_ZC2(Date!$E$3,BA42,BE42,"Taux actuariels","actual/actual")</f>
        <v>-5.415872017150769E-3</v>
      </c>
      <c r="BH42" s="46"/>
      <c r="BI42" s="46"/>
      <c r="BJ42" s="46"/>
      <c r="BK42" s="47"/>
      <c r="BL42" s="47"/>
      <c r="BM42" s="47"/>
      <c r="BN42" s="48"/>
      <c r="BO42" s="48"/>
      <c r="BP42" s="46"/>
      <c r="BQ42" s="49" t="s">
        <v>600</v>
      </c>
      <c r="BS42" s="50" t="s">
        <v>721</v>
      </c>
      <c r="BT42" s="51">
        <f>IFERROR(IF(RIGHT(BS42, 1) = "D", WORKDAY($B$3, INT(LEFT(BS42, LEN(BS42)-1))),
                     IF(RIGHT(BS42, 1) = "W",Business_Day($B$3 + 7 * INT(LEFT(BS42, LEN(BS42)-1)), "modified_following"),
                     IF(RIGHT(BS42, 1) = "M",Business_Day(EDATE($B$3,  INT(LEFT(BS42, LEN(BS42)-1))), "modified_following"),
                     IF(RIGHT(BS42, 1) = "Y",Business_Day(EDATE($B$3,  12 * INT(LEFT(BS42, LEN(BS42)-1))), "modified_following"),IF(RIGHT(BS42, 1) = "Q",Business_Day(EDATE($B$3,  3*INT(LEFT(BS42, LEN(BS42)-1))), "modified_following"),
                    Business_Day(EDATE($B$3,  12 * INT(LEFT(BS42, FIND("Y", BS42)-1)) + INT(RIGHT(BS42, LEN(BS42) - FIND("Y", BS42)))), "modified_following") ))))), "")</f>
        <v>44377</v>
      </c>
      <c r="BU42" s="50" t="s">
        <v>3514</v>
      </c>
      <c r="BV42" s="50" t="s">
        <v>3515</v>
      </c>
      <c r="BW42" s="46">
        <f>_xll.BDH(BU42,$B$4,$B$3,$B$3)</f>
        <v>-0.37430000000000002</v>
      </c>
      <c r="BX42" s="46">
        <f>_xll.BDH(BV42,$B$4,$B$3,$B$3)</f>
        <v>1.017029</v>
      </c>
      <c r="BY42" s="52">
        <f>DF_ZC2(Date!$E$3,BT42,BX42,"Taux actuariels","actual/actual")</f>
        <v>-3.7464821134537418E-3</v>
      </c>
      <c r="CE42" s="58" t="e">
        <v>#N/A</v>
      </c>
      <c r="CF42" t="e">
        <v>#N/A</v>
      </c>
      <c r="CH42" s="58" t="e">
        <v>#N/A</v>
      </c>
      <c r="CI42" t="e">
        <v>#N/A</v>
      </c>
      <c r="CK42" s="58" t="e">
        <v>#N/A</v>
      </c>
      <c r="CL42" t="e">
        <v>#N/A</v>
      </c>
      <c r="CP42" s="58" t="e">
        <v>#N/A</v>
      </c>
      <c r="CQ42" t="e">
        <v>#N/A</v>
      </c>
      <c r="CS42" s="58" t="e">
        <v>#N/A</v>
      </c>
      <c r="CT42" t="e">
        <v>#N/A</v>
      </c>
      <c r="CV42" s="58" t="e">
        <v>#N/A</v>
      </c>
      <c r="CW42" t="e">
        <v>#N/A</v>
      </c>
      <c r="CY42" s="58" t="e">
        <v>#N/A</v>
      </c>
      <c r="CZ42" t="e">
        <v>#N/A</v>
      </c>
      <c r="DB42" s="58" t="e">
        <v>#N/A</v>
      </c>
      <c r="DC42" t="e">
        <v>#N/A</v>
      </c>
      <c r="DQ42" s="51">
        <v>48212</v>
      </c>
      <c r="DR42" s="52">
        <v>-6.5194397699816237E-3</v>
      </c>
      <c r="DS42">
        <f>interpol_lin_excel($O$13:$O$104,$T$13:$T$104,DQ42)</f>
        <v>2.4943475006817817E-3</v>
      </c>
      <c r="DT42" s="51" t="e">
        <v>#N/A</v>
      </c>
      <c r="DU42" s="52" t="e">
        <v>#N/A</v>
      </c>
      <c r="DW42" s="51" t="e">
        <v>#N/A</v>
      </c>
      <c r="DX42" s="52" t="e">
        <v>#N/A</v>
      </c>
      <c r="DZ42" s="51" t="e">
        <v>#N/A</v>
      </c>
      <c r="EA42" s="52" t="e">
        <v>#N/A</v>
      </c>
      <c r="EO42" s="51">
        <v>48212</v>
      </c>
      <c r="EP42" s="52">
        <v>-4.944287750332458E-4</v>
      </c>
      <c r="EQ42">
        <f>interpol_lin_excel($O$13:$O$104,$T$13:$T$104,EO42)</f>
        <v>2.4943475006817817E-3</v>
      </c>
      <c r="ER42" s="51" t="e">
        <v>#N/A</v>
      </c>
      <c r="ES42" s="52" t="e">
        <v>#N/A</v>
      </c>
      <c r="EU42" s="51" t="e">
        <v>#N/A</v>
      </c>
      <c r="EV42" s="52" t="e">
        <v>#N/A</v>
      </c>
      <c r="EX42" s="51" t="e">
        <v>#N/A</v>
      </c>
      <c r="EY42" s="52" t="e">
        <v>#N/A</v>
      </c>
      <c r="FL42" s="51">
        <v>48212</v>
      </c>
      <c r="FM42" s="52">
        <v>-3.6088006800621512E-3</v>
      </c>
      <c r="FN42">
        <f>interpol_lin_excel(BT42:BT113,BY42:BY113,FL42)</f>
        <v>4.4070423917093038E-3</v>
      </c>
      <c r="FO42" s="58" t="e">
        <v>#N/A</v>
      </c>
      <c r="FP42" t="e">
        <v>#N/A</v>
      </c>
      <c r="FR42" s="58" t="e">
        <v>#N/A</v>
      </c>
      <c r="FS42" t="e">
        <v>#N/A</v>
      </c>
      <c r="FU42" s="58" t="e">
        <v>#N/A</v>
      </c>
      <c r="FV42" t="e">
        <v>#N/A</v>
      </c>
      <c r="GI42" s="51">
        <v>48212</v>
      </c>
      <c r="GJ42" s="52">
        <v>1.1180399252655624E-3</v>
      </c>
      <c r="GK42">
        <f>interpol_lin_excel($BT$13:$BT$84,$BY$13:$BY$84,GI42)</f>
        <v>4.4070423917093038E-3</v>
      </c>
      <c r="GL42" s="58" t="e">
        <v>#N/A</v>
      </c>
      <c r="GM42" s="93" t="e">
        <v>#N/A</v>
      </c>
      <c r="GO42" s="58" t="e">
        <v>#N/A</v>
      </c>
      <c r="GP42" t="e">
        <v>#N/A</v>
      </c>
      <c r="GR42" s="58" t="e">
        <v>#N/A</v>
      </c>
      <c r="GS42" t="e">
        <v>#N/A</v>
      </c>
    </row>
    <row r="43" spans="3:201" x14ac:dyDescent="0.25">
      <c r="C43" s="46"/>
      <c r="D43" s="46"/>
      <c r="E43" s="46"/>
      <c r="F43" s="47"/>
      <c r="G43" s="47"/>
      <c r="H43" s="47"/>
      <c r="I43" s="48"/>
      <c r="J43" s="48"/>
      <c r="K43" s="46"/>
      <c r="L43" s="49" t="s">
        <v>600</v>
      </c>
      <c r="N43" s="50" t="s">
        <v>739</v>
      </c>
      <c r="O43" s="51">
        <f>IFERROR(IF(RIGHT(N43, 1) = "D", WORKDAY($B$3, INT(LEFT(N43, LEN(N43)-1))),
                     IF(RIGHT(N43, 1) = "W",Business_Day($B$3 + 7 * INT(LEFT(N43, LEN(N43)-1)), "modified_following"),
                     IF(RIGHT(N43, 1) = "M",Business_Day(EDATE($B$3,  INT(LEFT(N43, LEN(N43)-1))), "modified_following"),
                     IF(RIGHT(N43, 1) = "Y",Business_Day(EDATE($B$3,  12 * INT(LEFT(N43, LEN(N43)-1))), "modified_following"),IF(RIGHT(N43, 1) = "Q",Business_Day(EDATE($B$3,  3*INT(LEFT(N43, LEN(N43)-1))), "modified_following"),
                    Business_Day(EDATE($B$3,  12 * INT(LEFT(N43, FIND("Y", N43)-1)) + INT(RIGHT(N43, LEN(N43) - FIND("Y", N43)))), "modified_following") ))))), "")</f>
        <v>44469</v>
      </c>
      <c r="P43" s="50" t="s">
        <v>3516</v>
      </c>
      <c r="Q43" s="50" t="s">
        <v>3517</v>
      </c>
      <c r="R43" s="46">
        <f>_xll.BDH(P43,$B$4,$B$3,$B$3)</f>
        <v>-0.46123999999999998</v>
      </c>
      <c r="S43" s="46">
        <f>_xll.BDH(Q43,$B$4,$B$3,$B$3)</f>
        <v>1.0225169999999999</v>
      </c>
      <c r="T43" s="52">
        <f>DF_ZC2(Date!$E$3,O43,S43,"Taux actuariels","actual/actual")</f>
        <v>-4.6762101121362587E-3</v>
      </c>
      <c r="V43" s="46"/>
      <c r="W43" s="46"/>
      <c r="X43" s="46"/>
      <c r="Y43" s="47"/>
      <c r="Z43" s="47"/>
      <c r="AA43" s="47"/>
      <c r="AB43" s="48"/>
      <c r="AC43" s="48"/>
      <c r="AD43" s="46"/>
      <c r="AE43" s="49" t="s">
        <v>600</v>
      </c>
      <c r="AG43" s="50" t="s">
        <v>739</v>
      </c>
      <c r="AH43" s="51">
        <f>IFERROR(IF(RIGHT(AG43, 1) = "D", WORKDAY($B$3, INT(LEFT(AG43, LEN(AG43)-1))),
                     IF(RIGHT(AG43, 1) = "W",Business_Day($B$3 + 7 * INT(LEFT(AG43, LEN(AG43)-1)), "modified_following"),
                     IF(RIGHT(AG43, 1) = "M",Business_Day(EDATE($B$3,  INT(LEFT(AG43, LEN(AG43)-1))), "modified_following"),
                     IF(RIGHT(AG43, 1) = "Y",Business_Day(EDATE($B$3,  12 * INT(LEFT(AG43, LEN(AG43)-1))), "modified_following"),IF(RIGHT(AG43, 1) = "Q",Business_Day(EDATE($B$3,  3*INT(LEFT(AG43, LEN(AG43)-1))), "modified_following"),
                    Business_Day(EDATE($B$3,  12 * INT(LEFT(AG43, FIND("Y", AG43)-1)) + INT(RIGHT(AG43, LEN(AG43) - FIND("Y", AG43)))), "modified_following") ))))), "")</f>
        <v>44469</v>
      </c>
      <c r="AI43" s="50" t="s">
        <v>3518</v>
      </c>
      <c r="AJ43" s="50" t="s">
        <v>3519</v>
      </c>
      <c r="AK43" s="46">
        <f>_xll.BDH(AI43,$B$4,$B$3,$B$3)</f>
        <v>-0.54657</v>
      </c>
      <c r="AL43" s="46">
        <f>_xll.BDH(AJ43,$B$4,$B$3,$B$3)</f>
        <v>1.026375</v>
      </c>
      <c r="AM43" s="52">
        <f>DF_ZC2(Date!$E$3,AH43,AL43,"Taux actuariels","actual/actual")</f>
        <v>-5.464908702879967E-3</v>
      </c>
      <c r="AO43" s="46"/>
      <c r="AP43" s="46"/>
      <c r="AQ43" s="46"/>
      <c r="AR43" s="47"/>
      <c r="AS43" s="47"/>
      <c r="AT43" s="47"/>
      <c r="AU43" s="48"/>
      <c r="AV43" s="48"/>
      <c r="AW43" s="46"/>
      <c r="AX43" s="49" t="s">
        <v>600</v>
      </c>
      <c r="AZ43" s="50" t="s">
        <v>739</v>
      </c>
      <c r="BA43" s="51">
        <f>IFERROR(IF(RIGHT(AZ43, 1) = "D", WORKDAY($B$3, INT(LEFT(AZ43, LEN(AZ43)-1))),
                     IF(RIGHT(AZ43, 1) = "W",Business_Day($B$3 + 7 * INT(LEFT(AZ43, LEN(AZ43)-1)), "modified_following"),
                     IF(RIGHT(AZ43, 1) = "M",Business_Day(EDATE($B$3,  INT(LEFT(AZ43, LEN(AZ43)-1))), "modified_following"),
                     IF(RIGHT(AZ43, 1) = "Y",Business_Day(EDATE($B$3,  12 * INT(LEFT(AZ43, LEN(AZ43)-1))), "modified_following"),IF(RIGHT(AZ43, 1) = "Q",Business_Day(EDATE($B$3,  3*INT(LEFT(AZ43, LEN(AZ43)-1))), "modified_following"),
                    Business_Day(EDATE($B$3,  12 * INT(LEFT(AZ43, FIND("Y", AZ43)-1)) + INT(RIGHT(AZ43, LEN(AZ43) - FIND("Y", AZ43)))), "modified_following") ))))), "")</f>
        <v>44469</v>
      </c>
      <c r="BB43" s="50" t="s">
        <v>3520</v>
      </c>
      <c r="BC43" s="50" t="s">
        <v>3521</v>
      </c>
      <c r="BD43" s="46">
        <f>_xll.BDH(BB43,$B$4,$B$3,$B$3)</f>
        <v>-0.51656999999999997</v>
      </c>
      <c r="BE43" s="46">
        <f>_xll.BDH(BC43,$B$4,$B$3,$B$3)</f>
        <v>1.0249060000000001</v>
      </c>
      <c r="BF43" s="52">
        <f>DF_ZC2(Date!$E$3,BA43,BE43,"Taux actuariels","actual/actual")</f>
        <v>-5.1650218484143862E-3</v>
      </c>
      <c r="BH43" s="46"/>
      <c r="BI43" s="46"/>
      <c r="BJ43" s="46"/>
      <c r="BK43" s="47"/>
      <c r="BL43" s="47"/>
      <c r="BM43" s="47"/>
      <c r="BN43" s="48"/>
      <c r="BO43" s="48"/>
      <c r="BP43" s="46"/>
      <c r="BQ43" s="49" t="s">
        <v>600</v>
      </c>
      <c r="BS43" s="50" t="s">
        <v>739</v>
      </c>
      <c r="BT43" s="51">
        <f>IFERROR(IF(RIGHT(BS43, 1) = "D", WORKDAY($B$3, INT(LEFT(BS43, LEN(BS43)-1))),
                     IF(RIGHT(BS43, 1) = "W",Business_Day($B$3 + 7 * INT(LEFT(BS43, LEN(BS43)-1)), "modified_following"),
                     IF(RIGHT(BS43, 1) = "M",Business_Day(EDATE($B$3,  INT(LEFT(BS43, LEN(BS43)-1))), "modified_following"),
                     IF(RIGHT(BS43, 1) = "Y",Business_Day(EDATE($B$3,  12 * INT(LEFT(BS43, LEN(BS43)-1))), "modified_following"),IF(RIGHT(BS43, 1) = "Q",Business_Day(EDATE($B$3,  3*INT(LEFT(BS43, LEN(BS43)-1))), "modified_following"),
                    Business_Day(EDATE($B$3,  12 * INT(LEFT(BS43, FIND("Y", BS43)-1)) + INT(RIGHT(BS43, LEN(BS43) - FIND("Y", BS43)))), "modified_following") ))))), "")</f>
        <v>44469</v>
      </c>
      <c r="BU43" s="50" t="s">
        <v>3522</v>
      </c>
      <c r="BV43" s="50" t="s">
        <v>3523</v>
      </c>
      <c r="BW43" s="46">
        <f>_xll.BDH(BU43,$B$4,$B$3,$B$3)</f>
        <v>-0.34755999999999998</v>
      </c>
      <c r="BX43" s="46">
        <f>_xll.BDH(BV43,$B$4,$B$3,$B$3)</f>
        <v>1.016675</v>
      </c>
      <c r="BY43" s="52">
        <f>DF_ZC2(Date!$E$3,BT43,BX43,"Taux actuariels","actual/actual")</f>
        <v>-3.4750357121364761E-3</v>
      </c>
      <c r="CE43" s="58" t="e">
        <v>#N/A</v>
      </c>
      <c r="CF43" t="e">
        <v>#N/A</v>
      </c>
      <c r="CH43" s="58" t="e">
        <v>#N/A</v>
      </c>
      <c r="CI43" t="e">
        <v>#N/A</v>
      </c>
      <c r="CK43" s="58" t="e">
        <v>#N/A</v>
      </c>
      <c r="CL43" t="e">
        <v>#N/A</v>
      </c>
      <c r="CP43" s="58" t="e">
        <v>#N/A</v>
      </c>
      <c r="CQ43" t="e">
        <v>#N/A</v>
      </c>
      <c r="CS43" s="58" t="e">
        <v>#N/A</v>
      </c>
      <c r="CT43" t="e">
        <v>#N/A</v>
      </c>
      <c r="CV43" s="58" t="e">
        <v>#N/A</v>
      </c>
      <c r="CW43" t="e">
        <v>#N/A</v>
      </c>
      <c r="CY43" s="58" t="e">
        <v>#N/A</v>
      </c>
      <c r="CZ43" t="e">
        <v>#N/A</v>
      </c>
      <c r="DB43" s="58" t="e">
        <v>#N/A</v>
      </c>
      <c r="DC43" t="e">
        <v>#N/A</v>
      </c>
      <c r="DQ43" s="51">
        <v>50039</v>
      </c>
      <c r="DR43" s="52">
        <v>-4.2359723716351091E-3</v>
      </c>
      <c r="DS43">
        <f>interpol_lin_excel($O$13:$O$104,$T$13:$T$104,DQ43)</f>
        <v>3.9176242862226651E-3</v>
      </c>
      <c r="DT43" s="58" t="e">
        <v>#N/A</v>
      </c>
      <c r="DU43" t="e">
        <v>#N/A</v>
      </c>
      <c r="DW43" s="51" t="e">
        <v>#N/A</v>
      </c>
      <c r="DX43" s="52" t="e">
        <v>#N/A</v>
      </c>
      <c r="DZ43" s="51" t="e">
        <v>#N/A</v>
      </c>
      <c r="EA43" s="52" t="e">
        <v>#N/A</v>
      </c>
      <c r="EO43" s="51">
        <v>50039</v>
      </c>
      <c r="EP43" s="52">
        <v>1.3274149188263556E-3</v>
      </c>
      <c r="EQ43">
        <f>interpol_lin_excel($O$13:$O$104,$T$13:$T$104,EO43)</f>
        <v>3.9176242862226651E-3</v>
      </c>
      <c r="ER43" s="58" t="e">
        <v>#N/A</v>
      </c>
      <c r="ES43" t="e">
        <v>#N/A</v>
      </c>
      <c r="EU43" s="51" t="e">
        <v>#N/A</v>
      </c>
      <c r="EV43" s="52" t="e">
        <v>#N/A</v>
      </c>
      <c r="EX43" s="51" t="e">
        <v>#N/A</v>
      </c>
      <c r="EY43" s="52" t="e">
        <v>#N/A</v>
      </c>
      <c r="FL43" s="51">
        <v>50039</v>
      </c>
      <c r="FM43" s="52">
        <v>-1.4165639574842894E-3</v>
      </c>
      <c r="FN43">
        <f>interpol_lin_excel(BT43:BT114,BY43:BY114,FL43)</f>
        <v>5.6038586807911628E-3</v>
      </c>
      <c r="FO43" s="58" t="e">
        <v>#N/A</v>
      </c>
      <c r="FP43" t="e">
        <v>#N/A</v>
      </c>
      <c r="FR43" s="58" t="e">
        <v>#N/A</v>
      </c>
      <c r="FS43" t="e">
        <v>#N/A</v>
      </c>
      <c r="FU43" s="58" t="e">
        <v>#N/A</v>
      </c>
      <c r="FV43" t="e">
        <v>#N/A</v>
      </c>
      <c r="GI43" s="51">
        <v>50039</v>
      </c>
      <c r="GJ43" s="52">
        <v>2.7088120611572426E-3</v>
      </c>
      <c r="GK43">
        <f>interpol_lin_excel($BT$13:$BT$84,$BY$13:$BY$84,GI43)</f>
        <v>5.6038586807911628E-3</v>
      </c>
      <c r="GL43" s="58" t="e">
        <v>#N/A</v>
      </c>
      <c r="GM43" s="93" t="e">
        <v>#N/A</v>
      </c>
      <c r="GO43" s="58" t="e">
        <v>#N/A</v>
      </c>
      <c r="GP43" t="e">
        <v>#N/A</v>
      </c>
      <c r="GR43" s="58" t="e">
        <v>#N/A</v>
      </c>
      <c r="GS43" t="e">
        <v>#N/A</v>
      </c>
    </row>
    <row r="44" spans="3:201" x14ac:dyDescent="0.25">
      <c r="C44" s="46"/>
      <c r="D44" s="46"/>
      <c r="E44" s="46"/>
      <c r="F44" s="47"/>
      <c r="G44" s="47"/>
      <c r="H44" s="47"/>
      <c r="I44" s="48"/>
      <c r="J44" s="48"/>
      <c r="K44" s="46"/>
      <c r="L44" s="49" t="s">
        <v>600</v>
      </c>
      <c r="N44" s="50" t="s">
        <v>755</v>
      </c>
      <c r="O44" s="51">
        <f>IFERROR(IF(RIGHT(N44, 1) = "D", WORKDAY($B$3, INT(LEFT(N44, LEN(N44)-1))),
                     IF(RIGHT(N44, 1) = "W",Business_Day($B$3 + 7 * INT(LEFT(N44, LEN(N44)-1)), "modified_following"),
                     IF(RIGHT(N44, 1) = "M",Business_Day(EDATE($B$3,  INT(LEFT(N44, LEN(N44)-1))), "modified_following"),
                     IF(RIGHT(N44, 1) = "Y",Business_Day(EDATE($B$3,  12 * INT(LEFT(N44, LEN(N44)-1))), "modified_following"),IF(RIGHT(N44, 1) = "Q",Business_Day(EDATE($B$3,  3*INT(LEFT(N44, LEN(N44)-1))), "modified_following"),
                    Business_Day(EDATE($B$3,  12 * INT(LEFT(N44, FIND("Y", N44)-1)) + INT(RIGHT(N44, LEN(N44) - FIND("Y", N44)))), "modified_following") ))))), "")</f>
        <v>44560</v>
      </c>
      <c r="P44" s="50" t="s">
        <v>3524</v>
      </c>
      <c r="Q44" s="50" t="s">
        <v>3525</v>
      </c>
      <c r="R44" s="46">
        <f>_xll.BDH(P44,$B$4,$B$3,$B$3)</f>
        <v>-0.44116</v>
      </c>
      <c r="S44" s="46">
        <f>_xll.BDH(Q44,$B$4,$B$3,$B$3)</f>
        <v>1.0226789999999999</v>
      </c>
      <c r="T44" s="52">
        <f>DF_ZC2(Date!$E$3,O44,S44,"Taux actuariels","actual/actual")</f>
        <v>-4.4751011378961758E-3</v>
      </c>
      <c r="V44" s="46"/>
      <c r="W44" s="46"/>
      <c r="X44" s="46"/>
      <c r="Y44" s="47"/>
      <c r="Z44" s="47"/>
      <c r="AA44" s="47"/>
      <c r="AB44" s="48"/>
      <c r="AC44" s="48"/>
      <c r="AD44" s="46"/>
      <c r="AE44" s="49" t="s">
        <v>600</v>
      </c>
      <c r="AG44" s="50" t="s">
        <v>755</v>
      </c>
      <c r="AH44" s="51">
        <f>IFERROR(IF(RIGHT(AG44, 1) = "D", WORKDAY($B$3, INT(LEFT(AG44, LEN(AG44)-1))),
                     IF(RIGHT(AG44, 1) = "W",Business_Day($B$3 + 7 * INT(LEFT(AG44, LEN(AG44)-1)), "modified_following"),
                     IF(RIGHT(AG44, 1) = "M",Business_Day(EDATE($B$3,  INT(LEFT(AG44, LEN(AG44)-1))), "modified_following"),
                     IF(RIGHT(AG44, 1) = "Y",Business_Day(EDATE($B$3,  12 * INT(LEFT(AG44, LEN(AG44)-1))), "modified_following"),IF(RIGHT(AG44, 1) = "Q",Business_Day(EDATE($B$3,  3*INT(LEFT(AG44, LEN(AG44)-1))), "modified_following"),
                    Business_Day(EDATE($B$3,  12 * INT(LEFT(AG44, FIND("Y", AG44)-1)) + INT(RIGHT(AG44, LEN(AG44) - FIND("Y", AG44)))), "modified_following") ))))), "")</f>
        <v>44560</v>
      </c>
      <c r="AI44" s="50" t="s">
        <v>3526</v>
      </c>
      <c r="AJ44" s="50" t="s">
        <v>3527</v>
      </c>
      <c r="AK44" s="46">
        <f>_xll.BDH(AI44,$B$4,$B$3,$B$3)</f>
        <v>-0.52144999999999997</v>
      </c>
      <c r="AL44" s="46">
        <f>_xll.BDH(AJ44,$B$4,$B$3,$B$3)</f>
        <v>1.0264850000000001</v>
      </c>
      <c r="AM44" s="52">
        <f>DF_ZC2(Date!$E$3,AH44,AL44,"Taux actuariels","actual/actual")</f>
        <v>-5.2144419269366526E-3</v>
      </c>
      <c r="AO44" s="46"/>
      <c r="AP44" s="46"/>
      <c r="AQ44" s="46"/>
      <c r="AR44" s="47"/>
      <c r="AS44" s="47"/>
      <c r="AT44" s="47"/>
      <c r="AU44" s="48"/>
      <c r="AV44" s="48"/>
      <c r="AW44" s="46"/>
      <c r="AX44" s="49" t="s">
        <v>600</v>
      </c>
      <c r="AZ44" s="50" t="s">
        <v>755</v>
      </c>
      <c r="BA44" s="51">
        <f>IFERROR(IF(RIGHT(AZ44, 1) = "D", WORKDAY($B$3, INT(LEFT(AZ44, LEN(AZ44)-1))),
                     IF(RIGHT(AZ44, 1) = "W",Business_Day($B$3 + 7 * INT(LEFT(AZ44, LEN(AZ44)-1)), "modified_following"),
                     IF(RIGHT(AZ44, 1) = "M",Business_Day(EDATE($B$3,  INT(LEFT(AZ44, LEN(AZ44)-1))), "modified_following"),
                     IF(RIGHT(AZ44, 1) = "Y",Business_Day(EDATE($B$3,  12 * INT(LEFT(AZ44, LEN(AZ44)-1))), "modified_following"),IF(RIGHT(AZ44, 1) = "Q",Business_Day(EDATE($B$3,  3*INT(LEFT(AZ44, LEN(AZ44)-1))), "modified_following"),
                    Business_Day(EDATE($B$3,  12 * INT(LEFT(AZ44, FIND("Y", AZ44)-1)) + INT(RIGHT(AZ44, LEN(AZ44) - FIND("Y", AZ44)))), "modified_following") ))))), "")</f>
        <v>44560</v>
      </c>
      <c r="BB44" s="50" t="s">
        <v>3528</v>
      </c>
      <c r="BC44" s="50" t="s">
        <v>3529</v>
      </c>
      <c r="BD44" s="46">
        <f>_xll.BDH(BB44,$B$4,$B$3,$B$3)</f>
        <v>-0.49168000000000001</v>
      </c>
      <c r="BE44" s="46">
        <f>_xll.BDH(BC44,$B$4,$B$3,$B$3)</f>
        <v>1.0249509999999999</v>
      </c>
      <c r="BF44" s="52">
        <f>DF_ZC2(Date!$E$3,BA44,BE44,"Taux actuariels","actual/actual")</f>
        <v>-4.9168486033998038E-3</v>
      </c>
      <c r="BH44" s="46"/>
      <c r="BI44" s="46"/>
      <c r="BJ44" s="46"/>
      <c r="BK44" s="47"/>
      <c r="BL44" s="47"/>
      <c r="BM44" s="47"/>
      <c r="BN44" s="48"/>
      <c r="BO44" s="48"/>
      <c r="BP44" s="46"/>
      <c r="BQ44" s="49" t="s">
        <v>600</v>
      </c>
      <c r="BS44" s="50" t="s">
        <v>755</v>
      </c>
      <c r="BT44" s="51">
        <f>IFERROR(IF(RIGHT(BS44, 1) = "D", WORKDAY($B$3, INT(LEFT(BS44, LEN(BS44)-1))),
                     IF(RIGHT(BS44, 1) = "W",Business_Day($B$3 + 7 * INT(LEFT(BS44, LEN(BS44)-1)), "modified_following"),
                     IF(RIGHT(BS44, 1) = "M",Business_Day(EDATE($B$3,  INT(LEFT(BS44, LEN(BS44)-1))), "modified_following"),
                     IF(RIGHT(BS44, 1) = "Y",Business_Day(EDATE($B$3,  12 * INT(LEFT(BS44, LEN(BS44)-1))), "modified_following"),IF(RIGHT(BS44, 1) = "Q",Business_Day(EDATE($B$3,  3*INT(LEFT(BS44, LEN(BS44)-1))), "modified_following"),
                    Business_Day(EDATE($B$3,  12 * INT(LEFT(BS44, FIND("Y", BS44)-1)) + INT(RIGHT(BS44, LEN(BS44) - FIND("Y", BS44)))), "modified_following") ))))), "")</f>
        <v>44560</v>
      </c>
      <c r="BU44" s="50" t="s">
        <v>3530</v>
      </c>
      <c r="BV44" s="50" t="s">
        <v>3531</v>
      </c>
      <c r="BW44" s="46">
        <f>_xll.BDH(BU44,$B$4,$B$3,$B$3)</f>
        <v>-0.32046000000000002</v>
      </c>
      <c r="BX44" s="46">
        <f>_xll.BDH(BV44,$B$4,$B$3,$B$3)</f>
        <v>1.016178</v>
      </c>
      <c r="BY44" s="52">
        <f>DF_ZC2(Date!$E$3,BT44,BX44,"Taux actuariels","actual/actual")</f>
        <v>-3.2045701121826697E-3</v>
      </c>
      <c r="CE44" s="58" t="e">
        <v>#N/A</v>
      </c>
      <c r="CF44" t="e">
        <v>#N/A</v>
      </c>
      <c r="CH44" s="58" t="e">
        <v>#N/A</v>
      </c>
      <c r="CI44" t="e">
        <v>#N/A</v>
      </c>
      <c r="CK44" s="58" t="e">
        <v>#N/A</v>
      </c>
      <c r="CL44" t="e">
        <v>#N/A</v>
      </c>
      <c r="CP44" s="58" t="e">
        <v>#N/A</v>
      </c>
      <c r="CQ44" t="e">
        <v>#N/A</v>
      </c>
      <c r="CS44" s="58" t="e">
        <v>#N/A</v>
      </c>
      <c r="CT44" t="e">
        <v>#N/A</v>
      </c>
      <c r="CV44" s="58" t="e">
        <v>#N/A</v>
      </c>
      <c r="CW44" t="e">
        <v>#N/A</v>
      </c>
      <c r="CY44" s="58" t="e">
        <v>#N/A</v>
      </c>
      <c r="CZ44" t="e">
        <v>#N/A</v>
      </c>
      <c r="DB44" s="58" t="e">
        <v>#N/A</v>
      </c>
      <c r="DC44" t="e">
        <v>#N/A</v>
      </c>
      <c r="DQ44" s="51">
        <v>53692</v>
      </c>
      <c r="DR44" s="52">
        <v>-2.0451084644680325E-3</v>
      </c>
      <c r="DS44">
        <f>interpol_lin_excel($O$13:$O$104,$T$13:$T$104,DQ44)</f>
        <v>5.4641635129719646E-3</v>
      </c>
      <c r="DT44" s="58" t="e">
        <v>#N/A</v>
      </c>
      <c r="DU44" t="e">
        <v>#N/A</v>
      </c>
      <c r="DW44" s="51" t="e">
        <v>#N/A</v>
      </c>
      <c r="DX44" s="52" t="e">
        <v>#N/A</v>
      </c>
      <c r="DZ44" s="51" t="e">
        <v>#N/A</v>
      </c>
      <c r="EA44" s="52" t="e">
        <v>#N/A</v>
      </c>
      <c r="EO44" s="51">
        <v>53692</v>
      </c>
      <c r="EP44" s="52">
        <v>2.8283400970581835E-3</v>
      </c>
      <c r="EQ44">
        <f>interpol_lin_excel($O$13:$O$104,$T$13:$T$104,EO44)</f>
        <v>5.4641635129719646E-3</v>
      </c>
      <c r="ER44" s="58" t="e">
        <v>#N/A</v>
      </c>
      <c r="ES44" t="e">
        <v>#N/A</v>
      </c>
      <c r="EU44" s="51" t="e">
        <v>#N/A</v>
      </c>
      <c r="EV44" s="52" t="e">
        <v>#N/A</v>
      </c>
      <c r="EX44" s="51" t="e">
        <v>#N/A</v>
      </c>
      <c r="EY44" s="52" t="e">
        <v>#N/A</v>
      </c>
      <c r="FL44" s="51">
        <v>53692</v>
      </c>
      <c r="FM44" s="52">
        <v>5.7672127158724497E-4</v>
      </c>
      <c r="FN44">
        <f>interpol_lin_excel(BT44:BT115,BY44:BY115,FL44)</f>
        <v>6.4555169880240459E-3</v>
      </c>
      <c r="FO44" s="58" t="e">
        <v>#N/A</v>
      </c>
      <c r="FP44" t="e">
        <v>#N/A</v>
      </c>
      <c r="FR44" s="58" t="e">
        <v>#N/A</v>
      </c>
      <c r="FS44" t="e">
        <v>#N/A</v>
      </c>
      <c r="FU44" s="58" t="e">
        <v>#N/A</v>
      </c>
      <c r="FV44" t="e">
        <v>#N/A</v>
      </c>
      <c r="GI44" s="51">
        <v>53692</v>
      </c>
      <c r="GJ44" s="52">
        <v>3.6920058130389681E-3</v>
      </c>
      <c r="GK44">
        <f>interpol_lin_excel($BT$13:$BT$84,$BY$13:$BY$84,GI44)</f>
        <v>6.4555169880240459E-3</v>
      </c>
      <c r="GL44" s="58" t="e">
        <v>#N/A</v>
      </c>
      <c r="GM44" s="93" t="e">
        <v>#N/A</v>
      </c>
      <c r="GO44" s="58" t="e">
        <v>#N/A</v>
      </c>
      <c r="GP44" t="e">
        <v>#N/A</v>
      </c>
      <c r="GR44" s="58" t="e">
        <v>#N/A</v>
      </c>
      <c r="GS44" t="e">
        <v>#N/A</v>
      </c>
    </row>
    <row r="45" spans="3:201" x14ac:dyDescent="0.25">
      <c r="C45" s="46"/>
      <c r="D45" s="46"/>
      <c r="E45" s="46"/>
      <c r="F45" s="47"/>
      <c r="G45" s="47"/>
      <c r="H45" s="47"/>
      <c r="I45" s="48"/>
      <c r="J45" s="48"/>
      <c r="K45" s="46"/>
      <c r="L45" s="49" t="s">
        <v>600</v>
      </c>
      <c r="N45" s="50" t="s">
        <v>770</v>
      </c>
      <c r="O45" s="51">
        <f>IFERROR(IF(RIGHT(N45, 1) = "D", WORKDAY($B$3, INT(LEFT(N45, LEN(N45)-1))),
                     IF(RIGHT(N45, 1) = "W",Business_Day($B$3 + 7 * INT(LEFT(N45, LEN(N45)-1)), "modified_following"),
                     IF(RIGHT(N45, 1) = "M",Business_Day(EDATE($B$3,  INT(LEFT(N45, LEN(N45)-1))), "modified_following"),
                     IF(RIGHT(N45, 1) = "Y",Business_Day(EDATE($B$3,  12 * INT(LEFT(N45, LEN(N45)-1))), "modified_following"),IF(RIGHT(N45, 1) = "Q",Business_Day(EDATE($B$3,  3*INT(LEFT(N45, LEN(N45)-1))), "modified_following"),
                    Business_Day(EDATE($B$3,  12 * INT(LEFT(N45, FIND("Y", N45)-1)) + INT(RIGHT(N45, LEN(N45) - FIND("Y", N45)))), "modified_following") ))))), "")</f>
        <v>44650</v>
      </c>
      <c r="P45" s="50" t="s">
        <v>3532</v>
      </c>
      <c r="Q45" s="50" t="s">
        <v>3533</v>
      </c>
      <c r="R45" s="46">
        <f>_xll.BDH(P45,$B$4,$B$3,$B$3)</f>
        <v>-0.41909999999999997</v>
      </c>
      <c r="S45" s="46">
        <f>_xll.BDH(Q45,$B$4,$B$3,$B$3)</f>
        <v>1.0226040000000001</v>
      </c>
      <c r="T45" s="52">
        <f>DF_ZC2(Date!$E$3,O45,S45,"Taux actuariels","actual/actual")</f>
        <v>-4.2513125931001872E-3</v>
      </c>
      <c r="V45" s="46"/>
      <c r="W45" s="46"/>
      <c r="X45" s="46"/>
      <c r="Y45" s="47"/>
      <c r="Z45" s="47"/>
      <c r="AA45" s="47"/>
      <c r="AB45" s="48"/>
      <c r="AC45" s="48"/>
      <c r="AD45" s="46"/>
      <c r="AE45" s="49" t="s">
        <v>600</v>
      </c>
      <c r="AG45" s="50" t="s">
        <v>770</v>
      </c>
      <c r="AH45" s="51">
        <f>IFERROR(IF(RIGHT(AG45, 1) = "D", WORKDAY($B$3, INT(LEFT(AG45, LEN(AG45)-1))),
                     IF(RIGHT(AG45, 1) = "W",Business_Day($B$3 + 7 * INT(LEFT(AG45, LEN(AG45)-1)), "modified_following"),
                     IF(RIGHT(AG45, 1) = "M",Business_Day(EDATE($B$3,  INT(LEFT(AG45, LEN(AG45)-1))), "modified_following"),
                     IF(RIGHT(AG45, 1) = "Y",Business_Day(EDATE($B$3,  12 * INT(LEFT(AG45, LEN(AG45)-1))), "modified_following"),IF(RIGHT(AG45, 1) = "Q",Business_Day(EDATE($B$3,  3*INT(LEFT(AG45, LEN(AG45)-1))), "modified_following"),
                    Business_Day(EDATE($B$3,  12 * INT(LEFT(AG45, FIND("Y", AG45)-1)) + INT(RIGHT(AG45, LEN(AG45) - FIND("Y", AG45)))), "modified_following") ))))), "")</f>
        <v>44650</v>
      </c>
      <c r="AI45" s="50" t="s">
        <v>3534</v>
      </c>
      <c r="AJ45" s="50" t="s">
        <v>3535</v>
      </c>
      <c r="AK45" s="46">
        <f>_xll.BDH(AI45,$B$4,$B$3,$B$3)</f>
        <v>-0.49575999999999998</v>
      </c>
      <c r="AL45" s="46">
        <f>_xll.BDH(AJ45,$B$4,$B$3,$B$3)</f>
        <v>1.0264359999999999</v>
      </c>
      <c r="AM45" s="52">
        <f>DF_ZC2(Date!$E$3,AH45,AL45,"Taux actuariels","actual/actual")</f>
        <v>-4.9609325781044822E-3</v>
      </c>
      <c r="AO45" s="46"/>
      <c r="AP45" s="46"/>
      <c r="AQ45" s="46"/>
      <c r="AR45" s="47"/>
      <c r="AS45" s="47"/>
      <c r="AT45" s="47"/>
      <c r="AU45" s="48"/>
      <c r="AV45" s="48"/>
      <c r="AW45" s="46"/>
      <c r="AX45" s="49" t="s">
        <v>600</v>
      </c>
      <c r="AZ45" s="50" t="s">
        <v>770</v>
      </c>
      <c r="BA45" s="51">
        <f>IFERROR(IF(RIGHT(AZ45, 1) = "D", WORKDAY($B$3, INT(LEFT(AZ45, LEN(AZ45)-1))),
                     IF(RIGHT(AZ45, 1) = "W",Business_Day($B$3 + 7 * INT(LEFT(AZ45, LEN(AZ45)-1)), "modified_following"),
                     IF(RIGHT(AZ45, 1) = "M",Business_Day(EDATE($B$3,  INT(LEFT(AZ45, LEN(AZ45)-1))), "modified_following"),
                     IF(RIGHT(AZ45, 1) = "Y",Business_Day(EDATE($B$3,  12 * INT(LEFT(AZ45, LEN(AZ45)-1))), "modified_following"),IF(RIGHT(AZ45, 1) = "Q",Business_Day(EDATE($B$3,  3*INT(LEFT(AZ45, LEN(AZ45)-1))), "modified_following"),
                    Business_Day(EDATE($B$3,  12 * INT(LEFT(AZ45, FIND("Y", AZ45)-1)) + INT(RIGHT(AZ45, LEN(AZ45) - FIND("Y", AZ45)))), "modified_following") ))))), "")</f>
        <v>44650</v>
      </c>
      <c r="BB45" s="50" t="s">
        <v>3536</v>
      </c>
      <c r="BC45" s="50" t="s">
        <v>3537</v>
      </c>
      <c r="BD45" s="46">
        <f>_xll.BDH(BB45,$B$4,$B$3,$B$3)</f>
        <v>-0.46686</v>
      </c>
      <c r="BE45" s="46">
        <f>_xll.BDH(BC45,$B$4,$B$3,$B$3)</f>
        <v>1.024872</v>
      </c>
      <c r="BF45" s="52">
        <f>DF_ZC2(Date!$E$3,BA45,BE45,"Taux actuariels","actual/actual")</f>
        <v>-4.6716884662997282E-3</v>
      </c>
      <c r="BH45" s="46"/>
      <c r="BI45" s="46"/>
      <c r="BJ45" s="46"/>
      <c r="BK45" s="47"/>
      <c r="BL45" s="47"/>
      <c r="BM45" s="47"/>
      <c r="BN45" s="48"/>
      <c r="BO45" s="48"/>
      <c r="BP45" s="46"/>
      <c r="BQ45" s="49" t="s">
        <v>600</v>
      </c>
      <c r="BS45" s="50" t="s">
        <v>770</v>
      </c>
      <c r="BT45" s="51">
        <f>IFERROR(IF(RIGHT(BS45, 1) = "D", WORKDAY($B$3, INT(LEFT(BS45, LEN(BS45)-1))),
                     IF(RIGHT(BS45, 1) = "W",Business_Day($B$3 + 7 * INT(LEFT(BS45, LEN(BS45)-1)), "modified_following"),
                     IF(RIGHT(BS45, 1) = "M",Business_Day(EDATE($B$3,  INT(LEFT(BS45, LEN(BS45)-1))), "modified_following"),
                     IF(RIGHT(BS45, 1) = "Y",Business_Day(EDATE($B$3,  12 * INT(LEFT(BS45, LEN(BS45)-1))), "modified_following"),IF(RIGHT(BS45, 1) = "Q",Business_Day(EDATE($B$3,  3*INT(LEFT(BS45, LEN(BS45)-1))), "modified_following"),
                    Business_Day(EDATE($B$3,  12 * INT(LEFT(BS45, FIND("Y", BS45)-1)) + INT(RIGHT(BS45, LEN(BS45) - FIND("Y", BS45)))), "modified_following") ))))), "")</f>
        <v>44650</v>
      </c>
      <c r="BU45" s="50" t="s">
        <v>3538</v>
      </c>
      <c r="BV45" s="50" t="s">
        <v>3539</v>
      </c>
      <c r="BW45" s="46">
        <f>_xll.BDH(BU45,$B$4,$B$3,$B$3)</f>
        <v>-0.28964000000000001</v>
      </c>
      <c r="BX45" s="46">
        <f>_xll.BDH(BV45,$B$4,$B$3,$B$3)</f>
        <v>1.0153449999999999</v>
      </c>
      <c r="BY45" s="52">
        <f>DF_ZC2(Date!$E$3,BT45,BX45,"Taux actuariels","actual/actual")</f>
        <v>-2.8983516352806271E-3</v>
      </c>
      <c r="CE45" s="58" t="e">
        <v>#N/A</v>
      </c>
      <c r="CF45" t="e">
        <v>#N/A</v>
      </c>
      <c r="CH45" s="58" t="e">
        <v>#N/A</v>
      </c>
      <c r="CI45" t="e">
        <v>#N/A</v>
      </c>
      <c r="CK45" s="58" t="e">
        <v>#N/A</v>
      </c>
      <c r="CL45" t="e">
        <v>#N/A</v>
      </c>
      <c r="CP45" s="58" t="e">
        <v>#N/A</v>
      </c>
      <c r="CQ45" t="e">
        <v>#N/A</v>
      </c>
      <c r="CS45" s="58" t="e">
        <v>#N/A</v>
      </c>
      <c r="CT45" t="e">
        <v>#N/A</v>
      </c>
      <c r="CV45" s="58" t="e">
        <v>#N/A</v>
      </c>
      <c r="CW45" t="e">
        <v>#N/A</v>
      </c>
      <c r="CY45" s="58" t="e">
        <v>#N/A</v>
      </c>
      <c r="CZ45" t="e">
        <v>#N/A</v>
      </c>
      <c r="DB45" s="58" t="e">
        <v>#N/A</v>
      </c>
      <c r="DC45" t="e">
        <v>#N/A</v>
      </c>
      <c r="DQ45" s="51" t="e">
        <v>#N/A</v>
      </c>
      <c r="DR45" s="52" t="e">
        <v>#N/A</v>
      </c>
      <c r="DT45" s="58" t="e">
        <v>#N/A</v>
      </c>
      <c r="DU45" t="e">
        <v>#N/A</v>
      </c>
      <c r="DW45" s="58" t="e">
        <v>#N/A</v>
      </c>
      <c r="DX45" t="e">
        <v>#N/A</v>
      </c>
      <c r="DZ45" s="58" t="e">
        <v>#N/A</v>
      </c>
      <c r="EA45" t="e">
        <v>#N/A</v>
      </c>
      <c r="EO45" s="51" t="e">
        <v>#N/A</v>
      </c>
      <c r="EP45" s="52" t="e">
        <v>#N/A</v>
      </c>
      <c r="ER45" s="58" t="e">
        <v>#N/A</v>
      </c>
      <c r="ES45" t="e">
        <v>#N/A</v>
      </c>
      <c r="EU45" s="58" t="e">
        <v>#N/A</v>
      </c>
      <c r="EV45" t="e">
        <v>#N/A</v>
      </c>
      <c r="EX45" s="58" t="e">
        <v>#N/A</v>
      </c>
      <c r="EY45" t="e">
        <v>#N/A</v>
      </c>
      <c r="FL45" s="58" t="e">
        <v>#N/A</v>
      </c>
      <c r="FM45" t="e">
        <v>#N/A</v>
      </c>
      <c r="FN45" t="e">
        <f>interpol_lin_excel(BT45:BT116,BY45:BY116,FL45)</f>
        <v>#VALUE!</v>
      </c>
      <c r="FO45" s="58" t="e">
        <v>#N/A</v>
      </c>
      <c r="FP45" t="e">
        <v>#N/A</v>
      </c>
      <c r="FR45" s="58" t="e">
        <v>#N/A</v>
      </c>
      <c r="FS45" t="e">
        <v>#N/A</v>
      </c>
      <c r="FU45" s="58" t="e">
        <v>#N/A</v>
      </c>
      <c r="FV45" t="e">
        <v>#N/A</v>
      </c>
      <c r="GI45" s="58" t="e">
        <v>#N/A</v>
      </c>
      <c r="GJ45" t="e">
        <v>#N/A</v>
      </c>
      <c r="GL45" s="58" t="e">
        <v>#N/A</v>
      </c>
      <c r="GM45" s="93" t="e">
        <v>#N/A</v>
      </c>
      <c r="GO45" s="58" t="e">
        <v>#N/A</v>
      </c>
      <c r="GP45" t="e">
        <v>#N/A</v>
      </c>
      <c r="GR45" s="58" t="e">
        <v>#N/A</v>
      </c>
      <c r="GS45" t="e">
        <v>#N/A</v>
      </c>
    </row>
    <row r="46" spans="3:201" x14ac:dyDescent="0.25">
      <c r="C46" s="46"/>
      <c r="D46" s="46"/>
      <c r="E46" s="46"/>
      <c r="F46" s="47"/>
      <c r="G46" s="47"/>
      <c r="H46" s="47"/>
      <c r="I46" s="48"/>
      <c r="J46" s="48"/>
      <c r="K46" s="46"/>
      <c r="L46" s="49" t="s">
        <v>600</v>
      </c>
      <c r="N46" s="50" t="s">
        <v>783</v>
      </c>
      <c r="O46" s="51">
        <f>IFERROR(IF(RIGHT(N46, 1) = "D", WORKDAY($B$3, INT(LEFT(N46, LEN(N46)-1))),
                     IF(RIGHT(N46, 1) = "W",Business_Day($B$3 + 7 * INT(LEFT(N46, LEN(N46)-1)), "modified_following"),
                     IF(RIGHT(N46, 1) = "M",Business_Day(EDATE($B$3,  INT(LEFT(N46, LEN(N46)-1))), "modified_following"),
                     IF(RIGHT(N46, 1) = "Y",Business_Day(EDATE($B$3,  12 * INT(LEFT(N46, LEN(N46)-1))), "modified_following"),IF(RIGHT(N46, 1) = "Q",Business_Day(EDATE($B$3,  3*INT(LEFT(N46, LEN(N46)-1))), "modified_following"),
                    Business_Day(EDATE($B$3,  12 * INT(LEFT(N46, FIND("Y", N46)-1)) + INT(RIGHT(N46, LEN(N46) - FIND("Y", N46)))), "modified_following") ))))), "")</f>
        <v>44742</v>
      </c>
      <c r="P46" s="50" t="s">
        <v>3540</v>
      </c>
      <c r="Q46" s="50" t="s">
        <v>3541</v>
      </c>
      <c r="R46" s="46">
        <f>_xll.BDH(P46,$B$4,$B$3,$B$3)</f>
        <v>-0.39677000000000001</v>
      </c>
      <c r="S46" s="46">
        <f>_xll.BDH(Q46,$B$4,$B$3,$B$3)</f>
        <v>1.022411</v>
      </c>
      <c r="T46" s="52">
        <f>DF_ZC2(Date!$E$3,O46,S46,"Taux actuariels","actual/actual")</f>
        <v>-4.0226411443897714E-3</v>
      </c>
      <c r="V46" s="46"/>
      <c r="W46" s="46"/>
      <c r="X46" s="46"/>
      <c r="Y46" s="47"/>
      <c r="Z46" s="47"/>
      <c r="AA46" s="47"/>
      <c r="AB46" s="48"/>
      <c r="AC46" s="48"/>
      <c r="AD46" s="46"/>
      <c r="AE46" s="49" t="s">
        <v>600</v>
      </c>
      <c r="AG46" s="50" t="s">
        <v>783</v>
      </c>
      <c r="AH46" s="51">
        <f>IFERROR(IF(RIGHT(AG46, 1) = "D", WORKDAY($B$3, INT(LEFT(AG46, LEN(AG46)-1))),
                     IF(RIGHT(AG46, 1) = "W",Business_Day($B$3 + 7 * INT(LEFT(AG46, LEN(AG46)-1)), "modified_following"),
                     IF(RIGHT(AG46, 1) = "M",Business_Day(EDATE($B$3,  INT(LEFT(AG46, LEN(AG46)-1))), "modified_following"),
                     IF(RIGHT(AG46, 1) = "Y",Business_Day(EDATE($B$3,  12 * INT(LEFT(AG46, LEN(AG46)-1))), "modified_following"),IF(RIGHT(AG46, 1) = "Q",Business_Day(EDATE($B$3,  3*INT(LEFT(AG46, LEN(AG46)-1))), "modified_following"),
                    Business_Day(EDATE($B$3,  12 * INT(LEFT(AG46, FIND("Y", AG46)-1)) + INT(RIGHT(AG46, LEN(AG46) - FIND("Y", AG46)))), "modified_following") ))))), "")</f>
        <v>44742</v>
      </c>
      <c r="AI46" s="50" t="s">
        <v>3542</v>
      </c>
      <c r="AJ46" s="50" t="s">
        <v>3543</v>
      </c>
      <c r="AK46" s="46">
        <f>_xll.BDH(AI46,$B$4,$B$3,$B$3)</f>
        <v>-0.47005999999999998</v>
      </c>
      <c r="AL46" s="46">
        <f>_xll.BDH(AJ46,$B$4,$B$3,$B$3)</f>
        <v>1.0262530000000001</v>
      </c>
      <c r="AM46" s="52">
        <f>DF_ZC2(Date!$E$3,AH46,AL46,"Taux actuariels","actual/actual")</f>
        <v>-4.7017902868718986E-3</v>
      </c>
      <c r="AO46" s="46"/>
      <c r="AP46" s="46"/>
      <c r="AQ46" s="46"/>
      <c r="AR46" s="47"/>
      <c r="AS46" s="47"/>
      <c r="AT46" s="47"/>
      <c r="AU46" s="48"/>
      <c r="AV46" s="48"/>
      <c r="AW46" s="46"/>
      <c r="AX46" s="49" t="s">
        <v>600</v>
      </c>
      <c r="AZ46" s="50" t="s">
        <v>783</v>
      </c>
      <c r="BA46" s="51">
        <f>IFERROR(IF(RIGHT(AZ46, 1) = "D", WORKDAY($B$3, INT(LEFT(AZ46, LEN(AZ46)-1))),
                     IF(RIGHT(AZ46, 1) = "W",Business_Day($B$3 + 7 * INT(LEFT(AZ46, LEN(AZ46)-1)), "modified_following"),
                     IF(RIGHT(AZ46, 1) = "M",Business_Day(EDATE($B$3,  INT(LEFT(AZ46, LEN(AZ46)-1))), "modified_following"),
                     IF(RIGHT(AZ46, 1) = "Y",Business_Day(EDATE($B$3,  12 * INT(LEFT(AZ46, LEN(AZ46)-1))), "modified_following"),IF(RIGHT(AZ46, 1) = "Q",Business_Day(EDATE($B$3,  3*INT(LEFT(AZ46, LEN(AZ46)-1))), "modified_following"),
                    Business_Day(EDATE($B$3,  12 * INT(LEFT(AZ46, FIND("Y", AZ46)-1)) + INT(RIGHT(AZ46, LEN(AZ46) - FIND("Y", AZ46)))), "modified_following") ))))), "")</f>
        <v>44742</v>
      </c>
      <c r="BB46" s="50" t="s">
        <v>3544</v>
      </c>
      <c r="BC46" s="50" t="s">
        <v>3545</v>
      </c>
      <c r="BD46" s="46">
        <f>_xll.BDH(BB46,$B$4,$B$3,$B$3)</f>
        <v>-0.44202000000000002</v>
      </c>
      <c r="BE46" s="46">
        <f>_xll.BDH(BC46,$B$4,$B$3,$B$3)</f>
        <v>1.024664</v>
      </c>
      <c r="BF46" s="52">
        <f>DF_ZC2(Date!$E$3,BA46,BE46,"Taux actuariels","actual/actual")</f>
        <v>-4.4212682476502119E-3</v>
      </c>
      <c r="BH46" s="46"/>
      <c r="BI46" s="46"/>
      <c r="BJ46" s="46"/>
      <c r="BK46" s="47"/>
      <c r="BL46" s="47"/>
      <c r="BM46" s="47"/>
      <c r="BN46" s="48"/>
      <c r="BO46" s="48"/>
      <c r="BP46" s="46"/>
      <c r="BQ46" s="49" t="s">
        <v>600</v>
      </c>
      <c r="BS46" s="50" t="s">
        <v>783</v>
      </c>
      <c r="BT46" s="51">
        <f>IFERROR(IF(RIGHT(BS46, 1) = "D", WORKDAY($B$3, INT(LEFT(BS46, LEN(BS46)-1))),
                     IF(RIGHT(BS46, 1) = "W",Business_Day($B$3 + 7 * INT(LEFT(BS46, LEN(BS46)-1)), "modified_following"),
                     IF(RIGHT(BS46, 1) = "M",Business_Day(EDATE($B$3,  INT(LEFT(BS46, LEN(BS46)-1))), "modified_following"),
                     IF(RIGHT(BS46, 1) = "Y",Business_Day(EDATE($B$3,  12 * INT(LEFT(BS46, LEN(BS46)-1))), "modified_following"),IF(RIGHT(BS46, 1) = "Q",Business_Day(EDATE($B$3,  3*INT(LEFT(BS46, LEN(BS46)-1))), "modified_following"),
                    Business_Day(EDATE($B$3,  12 * INT(LEFT(BS46, FIND("Y", BS46)-1)) + INT(RIGHT(BS46, LEN(BS46) - FIND("Y", BS46)))), "modified_following") ))))), "")</f>
        <v>44742</v>
      </c>
      <c r="BU46" s="50" t="s">
        <v>3546</v>
      </c>
      <c r="BV46" s="50" t="s">
        <v>3547</v>
      </c>
      <c r="BW46" s="46">
        <f>_xll.BDH(BU46,$B$4,$B$3,$B$3)</f>
        <v>-0.25866</v>
      </c>
      <c r="BX46" s="46">
        <f>_xll.BDH(BV46,$B$4,$B$3,$B$3)</f>
        <v>1.0143470000000001</v>
      </c>
      <c r="BY46" s="52">
        <f>DF_ZC2(Date!$E$3,BT46,BX46,"Taux actuariels","actual/actual")</f>
        <v>-2.5873095555106751E-3</v>
      </c>
      <c r="CE46" s="58" t="e">
        <v>#N/A</v>
      </c>
      <c r="CF46" t="e">
        <v>#N/A</v>
      </c>
      <c r="CH46" s="58" t="e">
        <v>#N/A</v>
      </c>
      <c r="CI46" t="e">
        <v>#N/A</v>
      </c>
      <c r="CK46" s="58" t="e">
        <v>#N/A</v>
      </c>
      <c r="CL46" t="e">
        <v>#N/A</v>
      </c>
      <c r="CP46" s="58" t="e">
        <v>#N/A</v>
      </c>
      <c r="CQ46" t="e">
        <v>#N/A</v>
      </c>
      <c r="CS46" s="58" t="e">
        <v>#N/A</v>
      </c>
      <c r="CT46" t="e">
        <v>#N/A</v>
      </c>
      <c r="CV46" s="58" t="e">
        <v>#N/A</v>
      </c>
      <c r="CW46" t="e">
        <v>#N/A</v>
      </c>
      <c r="CY46" s="58" t="e">
        <v>#N/A</v>
      </c>
      <c r="CZ46" t="e">
        <v>#N/A</v>
      </c>
      <c r="DB46" s="58" t="e">
        <v>#N/A</v>
      </c>
      <c r="DC46" t="e">
        <v>#N/A</v>
      </c>
      <c r="DQ46" s="51" t="e">
        <v>#N/A</v>
      </c>
      <c r="DR46" s="52" t="e">
        <v>#N/A</v>
      </c>
      <c r="DT46" s="58" t="e">
        <v>#N/A</v>
      </c>
      <c r="DU46" t="e">
        <v>#N/A</v>
      </c>
      <c r="DW46" s="58" t="e">
        <v>#N/A</v>
      </c>
      <c r="DX46" t="e">
        <v>#N/A</v>
      </c>
      <c r="DZ46" s="58" t="e">
        <v>#N/A</v>
      </c>
      <c r="EA46" t="e">
        <v>#N/A</v>
      </c>
      <c r="EO46" s="51" t="e">
        <v>#N/A</v>
      </c>
      <c r="EP46" s="52" t="e">
        <v>#N/A</v>
      </c>
      <c r="ER46" s="58" t="e">
        <v>#N/A</v>
      </c>
      <c r="ES46" t="e">
        <v>#N/A</v>
      </c>
      <c r="EU46" s="58" t="e">
        <v>#N/A</v>
      </c>
      <c r="EV46" t="e">
        <v>#N/A</v>
      </c>
      <c r="EX46" s="58" t="e">
        <v>#N/A</v>
      </c>
      <c r="EY46" t="e">
        <v>#N/A</v>
      </c>
      <c r="FL46" s="58" t="e">
        <v>#N/A</v>
      </c>
      <c r="FM46" t="e">
        <v>#N/A</v>
      </c>
      <c r="FN46" t="e">
        <f>interpol_lin_excel(BT46:BT117,BY46:BY117,FL46)</f>
        <v>#VALUE!</v>
      </c>
      <c r="FO46" s="58" t="e">
        <v>#N/A</v>
      </c>
      <c r="FP46" t="e">
        <v>#N/A</v>
      </c>
      <c r="FR46" s="58" t="e">
        <v>#N/A</v>
      </c>
      <c r="FS46" t="e">
        <v>#N/A</v>
      </c>
      <c r="FU46" s="58" t="e">
        <v>#N/A</v>
      </c>
      <c r="FV46" t="e">
        <v>#N/A</v>
      </c>
      <c r="GI46" s="58" t="e">
        <v>#N/A</v>
      </c>
      <c r="GJ46" t="e">
        <v>#N/A</v>
      </c>
      <c r="GL46" s="58" t="e">
        <v>#N/A</v>
      </c>
      <c r="GM46" s="93" t="e">
        <v>#N/A</v>
      </c>
      <c r="GO46" s="58" t="e">
        <v>#N/A</v>
      </c>
      <c r="GP46" t="e">
        <v>#N/A</v>
      </c>
      <c r="GR46" s="58" t="e">
        <v>#N/A</v>
      </c>
      <c r="GS46" t="e">
        <v>#N/A</v>
      </c>
    </row>
    <row r="47" spans="3:201" x14ac:dyDescent="0.25">
      <c r="C47" s="46"/>
      <c r="D47" s="46"/>
      <c r="E47" s="46"/>
      <c r="F47" s="47"/>
      <c r="G47" s="47"/>
      <c r="H47" s="47"/>
      <c r="I47" s="48"/>
      <c r="J47" s="48"/>
      <c r="K47" s="46"/>
      <c r="L47" s="49" t="s">
        <v>600</v>
      </c>
      <c r="N47" s="50" t="s">
        <v>796</v>
      </c>
      <c r="O47" s="51">
        <f>IFERROR(IF(RIGHT(N47, 1) = "D", WORKDAY($B$3, INT(LEFT(N47, LEN(N47)-1))),
                     IF(RIGHT(N47, 1) = "W",Business_Day($B$3 + 7 * INT(LEFT(N47, LEN(N47)-1)), "modified_following"),
                     IF(RIGHT(N47, 1) = "M",Business_Day(EDATE($B$3,  INT(LEFT(N47, LEN(N47)-1))), "modified_following"),
                     IF(RIGHT(N47, 1) = "Y",Business_Day(EDATE($B$3,  12 * INT(LEFT(N47, LEN(N47)-1))), "modified_following"),IF(RIGHT(N47, 1) = "Q",Business_Day(EDATE($B$3,  3*INT(LEFT(N47, LEN(N47)-1))), "modified_following"),
                    Business_Day(EDATE($B$3,  12 * INT(LEFT(N47, FIND("Y", N47)-1)) + INT(RIGHT(N47, LEN(N47) - FIND("Y", N47)))), "modified_following") ))))), "")</f>
        <v>44834</v>
      </c>
      <c r="P47" s="50" t="s">
        <v>3548</v>
      </c>
      <c r="Q47" s="50" t="s">
        <v>3549</v>
      </c>
      <c r="R47" s="46">
        <f>_xll.BDH(P47,$B$4,$B$3,$B$3)</f>
        <v>-0.37418000000000001</v>
      </c>
      <c r="S47" s="46">
        <f>_xll.BDH(Q47,$B$4,$B$3,$B$3)</f>
        <v>1.022098</v>
      </c>
      <c r="T47" s="52">
        <f>DF_ZC2(Date!$E$3,O47,S47,"Taux actuariels","actual/actual")</f>
        <v>-3.7936261553396244E-3</v>
      </c>
      <c r="V47" s="46"/>
      <c r="W47" s="46"/>
      <c r="X47" s="46"/>
      <c r="Y47" s="47"/>
      <c r="Z47" s="47"/>
      <c r="AA47" s="47"/>
      <c r="AB47" s="48"/>
      <c r="AC47" s="48"/>
      <c r="AD47" s="46"/>
      <c r="AE47" s="49" t="s">
        <v>600</v>
      </c>
      <c r="AG47" s="50" t="s">
        <v>796</v>
      </c>
      <c r="AH47" s="51">
        <f>IFERROR(IF(RIGHT(AG47, 1) = "D", WORKDAY($B$3, INT(LEFT(AG47, LEN(AG47)-1))),
                     IF(RIGHT(AG47, 1) = "W",Business_Day($B$3 + 7 * INT(LEFT(AG47, LEN(AG47)-1)), "modified_following"),
                     IF(RIGHT(AG47, 1) = "M",Business_Day(EDATE($B$3,  INT(LEFT(AG47, LEN(AG47)-1))), "modified_following"),
                     IF(RIGHT(AG47, 1) = "Y",Business_Day(EDATE($B$3,  12 * INT(LEFT(AG47, LEN(AG47)-1))), "modified_following"),IF(RIGHT(AG47, 1) = "Q",Business_Day(EDATE($B$3,  3*INT(LEFT(AG47, LEN(AG47)-1))), "modified_following"),
                    Business_Day(EDATE($B$3,  12 * INT(LEFT(AG47, FIND("Y", AG47)-1)) + INT(RIGHT(AG47, LEN(AG47) - FIND("Y", AG47)))), "modified_following") ))))), "")</f>
        <v>44834</v>
      </c>
      <c r="AI47" s="50" t="s">
        <v>3550</v>
      </c>
      <c r="AJ47" s="50" t="s">
        <v>3551</v>
      </c>
      <c r="AK47" s="46">
        <f>_xll.BDH(AI47,$B$4,$B$3,$B$3)</f>
        <v>-0.44427</v>
      </c>
      <c r="AL47" s="46">
        <f>_xll.BDH(AJ47,$B$4,$B$3,$B$3)</f>
        <v>1.025933</v>
      </c>
      <c r="AM47" s="52">
        <f>DF_ZC2(Date!$E$3,AH47,AL47,"Taux actuariels","actual/actual")</f>
        <v>-4.4421841405395401E-3</v>
      </c>
      <c r="AO47" s="46"/>
      <c r="AP47" s="46"/>
      <c r="AQ47" s="46"/>
      <c r="AR47" s="47"/>
      <c r="AS47" s="47"/>
      <c r="AT47" s="47"/>
      <c r="AU47" s="48"/>
      <c r="AV47" s="48"/>
      <c r="AW47" s="46"/>
      <c r="AX47" s="49" t="s">
        <v>600</v>
      </c>
      <c r="AZ47" s="50" t="s">
        <v>796</v>
      </c>
      <c r="BA47" s="51">
        <f>IFERROR(IF(RIGHT(AZ47, 1) = "D", WORKDAY($B$3, INT(LEFT(AZ47, LEN(AZ47)-1))),
                     IF(RIGHT(AZ47, 1) = "W",Business_Day($B$3 + 7 * INT(LEFT(AZ47, LEN(AZ47)-1)), "modified_following"),
                     IF(RIGHT(AZ47, 1) = "M",Business_Day(EDATE($B$3,  INT(LEFT(AZ47, LEN(AZ47)-1))), "modified_following"),
                     IF(RIGHT(AZ47, 1) = "Y",Business_Day(EDATE($B$3,  12 * INT(LEFT(AZ47, LEN(AZ47)-1))), "modified_following"),IF(RIGHT(AZ47, 1) = "Q",Business_Day(EDATE($B$3,  3*INT(LEFT(AZ47, LEN(AZ47)-1))), "modified_following"),
                    Business_Day(EDATE($B$3,  12 * INT(LEFT(AZ47, FIND("Y", AZ47)-1)) + INT(RIGHT(AZ47, LEN(AZ47) - FIND("Y", AZ47)))), "modified_following") ))))), "")</f>
        <v>44834</v>
      </c>
      <c r="BB47" s="50" t="s">
        <v>3552</v>
      </c>
      <c r="BC47" s="50" t="s">
        <v>3553</v>
      </c>
      <c r="BD47" s="46">
        <f>_xll.BDH(BB47,$B$4,$B$3,$B$3)</f>
        <v>-0.41708000000000001</v>
      </c>
      <c r="BE47" s="46">
        <f>_xll.BDH(BC47,$B$4,$B$3,$B$3)</f>
        <v>1.024324</v>
      </c>
      <c r="BF47" s="52">
        <f>DF_ZC2(Date!$E$3,BA47,BE47,"Taux actuariels","actual/actual")</f>
        <v>-4.1704243890151593E-3</v>
      </c>
      <c r="BH47" s="46"/>
      <c r="BI47" s="46"/>
      <c r="BJ47" s="46"/>
      <c r="BK47" s="47"/>
      <c r="BL47" s="47"/>
      <c r="BM47" s="47"/>
      <c r="BN47" s="48"/>
      <c r="BO47" s="48"/>
      <c r="BP47" s="46"/>
      <c r="BQ47" s="49" t="s">
        <v>600</v>
      </c>
      <c r="BS47" s="50" t="s">
        <v>796</v>
      </c>
      <c r="BT47" s="51">
        <f>IFERROR(IF(RIGHT(BS47, 1) = "D", WORKDAY($B$3, INT(LEFT(BS47, LEN(BS47)-1))),
                     IF(RIGHT(BS47, 1) = "W",Business_Day($B$3 + 7 * INT(LEFT(BS47, LEN(BS47)-1)), "modified_following"),
                     IF(RIGHT(BS47, 1) = "M",Business_Day(EDATE($B$3,  INT(LEFT(BS47, LEN(BS47)-1))), "modified_following"),
                     IF(RIGHT(BS47, 1) = "Y",Business_Day(EDATE($B$3,  12 * INT(LEFT(BS47, LEN(BS47)-1))), "modified_following"),IF(RIGHT(BS47, 1) = "Q",Business_Day(EDATE($B$3,  3*INT(LEFT(BS47, LEN(BS47)-1))), "modified_following"),
                    Business_Day(EDATE($B$3,  12 * INT(LEFT(BS47, FIND("Y", BS47)-1)) + INT(RIGHT(BS47, LEN(BS47) - FIND("Y", BS47)))), "modified_following") ))))), "")</f>
        <v>44834</v>
      </c>
      <c r="BU47" s="50" t="s">
        <v>3554</v>
      </c>
      <c r="BV47" s="50" t="s">
        <v>3555</v>
      </c>
      <c r="BW47" s="46">
        <f>_xll.BDH(BU47,$B$4,$B$3,$B$3)</f>
        <v>-0.22747000000000001</v>
      </c>
      <c r="BX47" s="46">
        <f>_xll.BDH(BV47,$B$4,$B$3,$B$3)</f>
        <v>1.01318</v>
      </c>
      <c r="BY47" s="52">
        <f>DF_ZC2(Date!$E$3,BT47,BX47,"Taux actuariels","actual/actual")</f>
        <v>-2.274344369000425E-3</v>
      </c>
      <c r="CE47" s="58" t="e">
        <v>#N/A</v>
      </c>
      <c r="CF47" t="e">
        <v>#N/A</v>
      </c>
      <c r="CH47" s="58" t="e">
        <v>#N/A</v>
      </c>
      <c r="CI47" t="e">
        <v>#N/A</v>
      </c>
      <c r="CK47" s="58" t="e">
        <v>#N/A</v>
      </c>
      <c r="CL47" t="e">
        <v>#N/A</v>
      </c>
      <c r="CP47" s="58" t="e">
        <v>#N/A</v>
      </c>
      <c r="CQ47" t="e">
        <v>#N/A</v>
      </c>
      <c r="CS47" s="58" t="e">
        <v>#N/A</v>
      </c>
      <c r="CT47" t="e">
        <v>#N/A</v>
      </c>
      <c r="CV47" s="58" t="e">
        <v>#N/A</v>
      </c>
      <c r="CW47" t="e">
        <v>#N/A</v>
      </c>
      <c r="CY47" s="58" t="e">
        <v>#N/A</v>
      </c>
      <c r="CZ47" t="e">
        <v>#N/A</v>
      </c>
      <c r="DB47" s="58" t="e">
        <v>#N/A</v>
      </c>
      <c r="DC47" t="e">
        <v>#N/A</v>
      </c>
      <c r="DQ47" s="58" t="e">
        <v>#N/A</v>
      </c>
      <c r="DR47" t="e">
        <v>#N/A</v>
      </c>
      <c r="DT47" s="58" t="e">
        <v>#N/A</v>
      </c>
      <c r="DU47" t="e">
        <v>#N/A</v>
      </c>
      <c r="DW47" s="58" t="e">
        <v>#N/A</v>
      </c>
      <c r="DX47" t="e">
        <v>#N/A</v>
      </c>
      <c r="DZ47" s="58" t="e">
        <v>#N/A</v>
      </c>
      <c r="EA47" t="e">
        <v>#N/A</v>
      </c>
      <c r="EO47" s="58" t="e">
        <v>#N/A</v>
      </c>
      <c r="EP47" t="e">
        <v>#N/A</v>
      </c>
      <c r="ER47" s="58" t="e">
        <v>#N/A</v>
      </c>
      <c r="ES47" t="e">
        <v>#N/A</v>
      </c>
      <c r="EU47" s="58" t="e">
        <v>#N/A</v>
      </c>
      <c r="EV47" t="e">
        <v>#N/A</v>
      </c>
      <c r="EX47" s="58" t="e">
        <v>#N/A</v>
      </c>
      <c r="EY47" t="e">
        <v>#N/A</v>
      </c>
      <c r="FL47" s="58" t="e">
        <v>#N/A</v>
      </c>
      <c r="FM47" t="e">
        <v>#N/A</v>
      </c>
      <c r="FN47" t="e">
        <f>interpol_lin_excel(BT47:BT118,BY47:BY118,FL47)</f>
        <v>#VALUE!</v>
      </c>
      <c r="FO47" s="58" t="e">
        <v>#N/A</v>
      </c>
      <c r="FP47" t="e">
        <v>#N/A</v>
      </c>
      <c r="FR47" s="58" t="e">
        <v>#N/A</v>
      </c>
      <c r="FS47" t="e">
        <v>#N/A</v>
      </c>
      <c r="FU47" s="58" t="e">
        <v>#N/A</v>
      </c>
      <c r="FV47" t="e">
        <v>#N/A</v>
      </c>
      <c r="GI47" s="58" t="e">
        <v>#N/A</v>
      </c>
      <c r="GJ47" t="e">
        <v>#N/A</v>
      </c>
      <c r="GL47" s="58" t="e">
        <v>#N/A</v>
      </c>
      <c r="GM47" s="93" t="e">
        <v>#N/A</v>
      </c>
      <c r="GO47" s="58" t="e">
        <v>#N/A</v>
      </c>
      <c r="GP47" t="e">
        <v>#N/A</v>
      </c>
      <c r="GR47" s="58" t="e">
        <v>#N/A</v>
      </c>
      <c r="GS47" t="e">
        <v>#N/A</v>
      </c>
    </row>
    <row r="48" spans="3:201" x14ac:dyDescent="0.25">
      <c r="C48" s="46"/>
      <c r="D48" s="46"/>
      <c r="E48" s="46"/>
      <c r="F48" s="47"/>
      <c r="G48" s="47"/>
      <c r="H48" s="47"/>
      <c r="I48" s="48"/>
      <c r="J48" s="48"/>
      <c r="K48" s="46"/>
      <c r="L48" s="49" t="s">
        <v>600</v>
      </c>
      <c r="N48" s="50" t="s">
        <v>807</v>
      </c>
      <c r="O48" s="51">
        <f>IFERROR(IF(RIGHT(N48, 1) = "D", WORKDAY($B$3, INT(LEFT(N48, LEN(N48)-1))),
                     IF(RIGHT(N48, 1) = "W",Business_Day($B$3 + 7 * INT(LEFT(N48, LEN(N48)-1)), "modified_following"),
                     IF(RIGHT(N48, 1) = "M",Business_Day(EDATE($B$3,  INT(LEFT(N48, LEN(N48)-1))), "modified_following"),
                     IF(RIGHT(N48, 1) = "Y",Business_Day(EDATE($B$3,  12 * INT(LEFT(N48, LEN(N48)-1))), "modified_following"),IF(RIGHT(N48, 1) = "Q",Business_Day(EDATE($B$3,  3*INT(LEFT(N48, LEN(N48)-1))), "modified_following"),
                    Business_Day(EDATE($B$3,  12 * INT(LEFT(N48, FIND("Y", N48)-1)) + INT(RIGHT(N48, LEN(N48) - FIND("Y", N48)))), "modified_following") ))))), "")</f>
        <v>44925</v>
      </c>
      <c r="P48" s="50" t="s">
        <v>3556</v>
      </c>
      <c r="Q48" s="50" t="s">
        <v>3557</v>
      </c>
      <c r="R48" s="46">
        <f>_xll.BDH(P48,$B$4,$B$3,$B$3)</f>
        <v>-0.35156999999999999</v>
      </c>
      <c r="S48" s="46">
        <f>_xll.BDH(Q48,$B$4,$B$3,$B$3)</f>
        <v>1.021666</v>
      </c>
      <c r="T48" s="52">
        <f>DF_ZC2(Date!$E$3,O48,S48,"Taux actuariels","actual/actual")</f>
        <v>-3.5660733492890451E-3</v>
      </c>
      <c r="V48" s="46"/>
      <c r="W48" s="46"/>
      <c r="X48" s="46"/>
      <c r="Y48" s="47"/>
      <c r="Z48" s="47"/>
      <c r="AA48" s="47"/>
      <c r="AB48" s="48"/>
      <c r="AC48" s="48"/>
      <c r="AD48" s="46"/>
      <c r="AE48" s="49" t="s">
        <v>600</v>
      </c>
      <c r="AG48" s="50" t="s">
        <v>807</v>
      </c>
      <c r="AH48" s="51">
        <f>IFERROR(IF(RIGHT(AG48, 1) = "D", WORKDAY($B$3, INT(LEFT(AG48, LEN(AG48)-1))),
                     IF(RIGHT(AG48, 1) = "W",Business_Day($B$3 + 7 * INT(LEFT(AG48, LEN(AG48)-1)), "modified_following"),
                     IF(RIGHT(AG48, 1) = "M",Business_Day(EDATE($B$3,  INT(LEFT(AG48, LEN(AG48)-1))), "modified_following"),
                     IF(RIGHT(AG48, 1) = "Y",Business_Day(EDATE($B$3,  12 * INT(LEFT(AG48, LEN(AG48)-1))), "modified_following"),IF(RIGHT(AG48, 1) = "Q",Business_Day(EDATE($B$3,  3*INT(LEFT(AG48, LEN(AG48)-1))), "modified_following"),
                    Business_Day(EDATE($B$3,  12 * INT(LEFT(AG48, FIND("Y", AG48)-1)) + INT(RIGHT(AG48, LEN(AG48) - FIND("Y", AG48)))), "modified_following") ))))), "")</f>
        <v>44925</v>
      </c>
      <c r="AI48" s="50" t="s">
        <v>3558</v>
      </c>
      <c r="AJ48" s="50" t="s">
        <v>3559</v>
      </c>
      <c r="AK48" s="46">
        <f>_xll.BDH(AI48,$B$4,$B$3,$B$3)</f>
        <v>-0.41841</v>
      </c>
      <c r="AL48" s="46">
        <f>_xll.BDH(AJ48,$B$4,$B$3,$B$3)</f>
        <v>1.025477</v>
      </c>
      <c r="AM48" s="52">
        <f>DF_ZC2(Date!$E$3,AH48,AL48,"Taux actuariels","actual/actual")</f>
        <v>-4.1842105238925065E-3</v>
      </c>
      <c r="AO48" s="46"/>
      <c r="AP48" s="46"/>
      <c r="AQ48" s="46"/>
      <c r="AR48" s="47"/>
      <c r="AS48" s="47"/>
      <c r="AT48" s="47"/>
      <c r="AU48" s="48"/>
      <c r="AV48" s="48"/>
      <c r="AW48" s="46"/>
      <c r="AX48" s="49" t="s">
        <v>600</v>
      </c>
      <c r="AZ48" s="50" t="s">
        <v>807</v>
      </c>
      <c r="BA48" s="51">
        <f>IFERROR(IF(RIGHT(AZ48, 1) = "D", WORKDAY($B$3, INT(LEFT(AZ48, LEN(AZ48)-1))),
                     IF(RIGHT(AZ48, 1) = "W",Business_Day($B$3 + 7 * INT(LEFT(AZ48, LEN(AZ48)-1)), "modified_following"),
                     IF(RIGHT(AZ48, 1) = "M",Business_Day(EDATE($B$3,  INT(LEFT(AZ48, LEN(AZ48)-1))), "modified_following"),
                     IF(RIGHT(AZ48, 1) = "Y",Business_Day(EDATE($B$3,  12 * INT(LEFT(AZ48, LEN(AZ48)-1))), "modified_following"),IF(RIGHT(AZ48, 1) = "Q",Business_Day(EDATE($B$3,  3*INT(LEFT(AZ48, LEN(AZ48)-1))), "modified_following"),
                    Business_Day(EDATE($B$3,  12 * INT(LEFT(AZ48, FIND("Y", AZ48)-1)) + INT(RIGHT(AZ48, LEN(AZ48) - FIND("Y", AZ48)))), "modified_following") ))))), "")</f>
        <v>44925</v>
      </c>
      <c r="BB48" s="50" t="s">
        <v>3560</v>
      </c>
      <c r="BC48" s="50" t="s">
        <v>3561</v>
      </c>
      <c r="BD48" s="46">
        <f>_xll.BDH(BB48,$B$4,$B$3,$B$3)</f>
        <v>-0.39208999999999999</v>
      </c>
      <c r="BE48" s="46">
        <f>_xll.BDH(BC48,$B$4,$B$3,$B$3)</f>
        <v>1.023852</v>
      </c>
      <c r="BF48" s="52">
        <f>DF_ZC2(Date!$E$3,BA48,BE48,"Taux actuariels","actual/actual")</f>
        <v>-3.92096681315246E-3</v>
      </c>
      <c r="BH48" s="46"/>
      <c r="BI48" s="46"/>
      <c r="BJ48" s="46"/>
      <c r="BK48" s="47"/>
      <c r="BL48" s="47"/>
      <c r="BM48" s="47"/>
      <c r="BN48" s="48"/>
      <c r="BO48" s="48"/>
      <c r="BP48" s="46"/>
      <c r="BQ48" s="49" t="s">
        <v>600</v>
      </c>
      <c r="BS48" s="50" t="s">
        <v>807</v>
      </c>
      <c r="BT48" s="51">
        <f>IFERROR(IF(RIGHT(BS48, 1) = "D", WORKDAY($B$3, INT(LEFT(BS48, LEN(BS48)-1))),
                     IF(RIGHT(BS48, 1) = "W",Business_Day($B$3 + 7 * INT(LEFT(BS48, LEN(BS48)-1)), "modified_following"),
                     IF(RIGHT(BS48, 1) = "M",Business_Day(EDATE($B$3,  INT(LEFT(BS48, LEN(BS48)-1))), "modified_following"),
                     IF(RIGHT(BS48, 1) = "Y",Business_Day(EDATE($B$3,  12 * INT(LEFT(BS48, LEN(BS48)-1))), "modified_following"),IF(RIGHT(BS48, 1) = "Q",Business_Day(EDATE($B$3,  3*INT(LEFT(BS48, LEN(BS48)-1))), "modified_following"),
                    Business_Day(EDATE($B$3,  12 * INT(LEFT(BS48, FIND("Y", BS48)-1)) + INT(RIGHT(BS48, LEN(BS48) - FIND("Y", BS48)))), "modified_following") ))))), "")</f>
        <v>44925</v>
      </c>
      <c r="BU48" s="50" t="s">
        <v>3562</v>
      </c>
      <c r="BV48" s="50" t="s">
        <v>3563</v>
      </c>
      <c r="BW48" s="46">
        <f>_xll.BDH(BU48,$B$4,$B$3,$B$3)</f>
        <v>-0.19625000000000001</v>
      </c>
      <c r="BX48" s="46">
        <f>_xll.BDH(BV48,$B$4,$B$3,$B$3)</f>
        <v>1.0118560000000001</v>
      </c>
      <c r="BY48" s="52">
        <f>DF_ZC2(Date!$E$3,BT48,BX48,"Taux actuariels","actual/actual")</f>
        <v>-1.9624548058577718E-3</v>
      </c>
      <c r="CE48" s="58" t="e">
        <v>#N/A</v>
      </c>
      <c r="CF48" t="e">
        <v>#N/A</v>
      </c>
      <c r="CH48" s="58" t="e">
        <v>#N/A</v>
      </c>
      <c r="CI48" t="e">
        <v>#N/A</v>
      </c>
      <c r="CK48" s="58" t="e">
        <v>#N/A</v>
      </c>
      <c r="CL48" t="e">
        <v>#N/A</v>
      </c>
      <c r="CP48" s="58" t="e">
        <v>#N/A</v>
      </c>
      <c r="CQ48" t="e">
        <v>#N/A</v>
      </c>
      <c r="CS48" s="58" t="e">
        <v>#N/A</v>
      </c>
      <c r="CT48" t="e">
        <v>#N/A</v>
      </c>
      <c r="CV48" s="58" t="e">
        <v>#N/A</v>
      </c>
      <c r="CW48" t="e">
        <v>#N/A</v>
      </c>
      <c r="CY48" s="58" t="e">
        <v>#N/A</v>
      </c>
      <c r="CZ48" t="e">
        <v>#N/A</v>
      </c>
      <c r="DB48" s="58" t="e">
        <v>#N/A</v>
      </c>
      <c r="DC48" t="e">
        <v>#N/A</v>
      </c>
      <c r="DQ48" s="58" t="e">
        <v>#N/A</v>
      </c>
      <c r="DR48" t="e">
        <v>#N/A</v>
      </c>
      <c r="DT48" s="58" t="e">
        <v>#N/A</v>
      </c>
      <c r="DU48" t="e">
        <v>#N/A</v>
      </c>
      <c r="DW48" s="58" t="e">
        <v>#N/A</v>
      </c>
      <c r="DX48" t="e">
        <v>#N/A</v>
      </c>
      <c r="DZ48" s="58" t="e">
        <v>#N/A</v>
      </c>
      <c r="EA48" t="e">
        <v>#N/A</v>
      </c>
      <c r="EO48" s="58" t="e">
        <v>#N/A</v>
      </c>
      <c r="EP48" t="e">
        <v>#N/A</v>
      </c>
      <c r="ER48" s="58" t="e">
        <v>#N/A</v>
      </c>
      <c r="ES48" t="e">
        <v>#N/A</v>
      </c>
      <c r="EU48" s="58" t="e">
        <v>#N/A</v>
      </c>
      <c r="EV48" t="e">
        <v>#N/A</v>
      </c>
      <c r="EX48" s="58" t="e">
        <v>#N/A</v>
      </c>
      <c r="EY48" t="e">
        <v>#N/A</v>
      </c>
      <c r="FL48" s="58" t="e">
        <v>#N/A</v>
      </c>
      <c r="FM48" t="e">
        <v>#N/A</v>
      </c>
      <c r="FN48" t="e">
        <f>interpol_lin_excel(BT48:BT119,BY48:BY119,FL48)</f>
        <v>#VALUE!</v>
      </c>
      <c r="FO48" s="58" t="e">
        <v>#N/A</v>
      </c>
      <c r="FP48" t="e">
        <v>#N/A</v>
      </c>
      <c r="FR48" s="58" t="e">
        <v>#N/A</v>
      </c>
      <c r="FS48" t="e">
        <v>#N/A</v>
      </c>
      <c r="FU48" s="58" t="e">
        <v>#N/A</v>
      </c>
      <c r="FV48" t="e">
        <v>#N/A</v>
      </c>
      <c r="GI48" s="58" t="e">
        <v>#N/A</v>
      </c>
      <c r="GJ48" t="e">
        <v>#N/A</v>
      </c>
      <c r="GL48" s="58" t="e">
        <v>#N/A</v>
      </c>
      <c r="GM48" s="93" t="e">
        <v>#N/A</v>
      </c>
      <c r="GO48" s="58" t="e">
        <v>#N/A</v>
      </c>
      <c r="GP48" t="e">
        <v>#N/A</v>
      </c>
      <c r="GR48" s="58" t="e">
        <v>#N/A</v>
      </c>
      <c r="GS48" t="e">
        <v>#N/A</v>
      </c>
    </row>
    <row r="49" spans="3:201" x14ac:dyDescent="0.25">
      <c r="C49" s="46"/>
      <c r="D49" s="46"/>
      <c r="E49" s="46"/>
      <c r="F49" s="47"/>
      <c r="G49" s="47"/>
      <c r="H49" s="47"/>
      <c r="I49" s="48"/>
      <c r="J49" s="48"/>
      <c r="K49" s="46"/>
      <c r="L49" s="49" t="s">
        <v>600</v>
      </c>
      <c r="N49" s="50" t="s">
        <v>818</v>
      </c>
      <c r="O49" s="51">
        <f>IFERROR(IF(RIGHT(N49, 1) = "D", WORKDAY($B$3, INT(LEFT(N49, LEN(N49)-1))),
                     IF(RIGHT(N49, 1) = "W",Business_Day($B$3 + 7 * INT(LEFT(N49, LEN(N49)-1)), "modified_following"),
                     IF(RIGHT(N49, 1) = "M",Business_Day(EDATE($B$3,  INT(LEFT(N49, LEN(N49)-1))), "modified_following"),
                     IF(RIGHT(N49, 1) = "Y",Business_Day(EDATE($B$3,  12 * INT(LEFT(N49, LEN(N49)-1))), "modified_following"),IF(RIGHT(N49, 1) = "Q",Business_Day(EDATE($B$3,  3*INT(LEFT(N49, LEN(N49)-1))), "modified_following"),
                    Business_Day(EDATE($B$3,  12 * INT(LEFT(N49, FIND("Y", N49)-1)) + INT(RIGHT(N49, LEN(N49) - FIND("Y", N49)))), "modified_following") ))))), "")</f>
        <v>45015</v>
      </c>
      <c r="P49" s="50" t="s">
        <v>3564</v>
      </c>
      <c r="Q49" s="50" t="s">
        <v>3565</v>
      </c>
      <c r="R49" s="46">
        <f>_xll.BDH(P49,$B$4,$B$3,$B$3)</f>
        <v>-0.33561000000000002</v>
      </c>
      <c r="S49" s="46">
        <f>_xll.BDH(Q49,$B$4,$B$3,$B$3)</f>
        <v>1.0215289999999999</v>
      </c>
      <c r="T49" s="52">
        <f>DF_ZC2(Date!$E$3,O49,S49,"Taux actuariels","actual/actual")</f>
        <v>-3.4041532462979474E-3</v>
      </c>
      <c r="V49" s="46"/>
      <c r="W49" s="46"/>
      <c r="X49" s="46"/>
      <c r="Y49" s="47"/>
      <c r="Z49" s="47"/>
      <c r="AA49" s="47"/>
      <c r="AB49" s="48"/>
      <c r="AC49" s="48"/>
      <c r="AD49" s="46"/>
      <c r="AE49" s="49" t="s">
        <v>600</v>
      </c>
      <c r="AG49" s="50" t="s">
        <v>818</v>
      </c>
      <c r="AH49" s="51">
        <f>IFERROR(IF(RIGHT(AG49, 1) = "D", WORKDAY($B$3, INT(LEFT(AG49, LEN(AG49)-1))),
                     IF(RIGHT(AG49, 1) = "W",Business_Day($B$3 + 7 * INT(LEFT(AG49, LEN(AG49)-1)), "modified_following"),
                     IF(RIGHT(AG49, 1) = "M",Business_Day(EDATE($B$3,  INT(LEFT(AG49, LEN(AG49)-1))), "modified_following"),
                     IF(RIGHT(AG49, 1) = "Y",Business_Day(EDATE($B$3,  12 * INT(LEFT(AG49, LEN(AG49)-1))), "modified_following"),IF(RIGHT(AG49, 1) = "Q",Business_Day(EDATE($B$3,  3*INT(LEFT(AG49, LEN(AG49)-1))), "modified_following"),
                    Business_Day(EDATE($B$3,  12 * INT(LEFT(AG49, FIND("Y", AG49)-1)) + INT(RIGHT(AG49, LEN(AG49) - FIND("Y", AG49)))), "modified_following") ))))), "")</f>
        <v>45015</v>
      </c>
      <c r="AI49" s="50" t="s">
        <v>3566</v>
      </c>
      <c r="AJ49" s="50" t="s">
        <v>3567</v>
      </c>
      <c r="AK49" s="46">
        <f>_xll.BDH(AI49,$B$4,$B$3,$B$3)</f>
        <v>-0.39517000000000002</v>
      </c>
      <c r="AL49" s="46">
        <f>_xll.BDH(AJ49,$B$4,$B$3,$B$3)</f>
        <v>1.025056</v>
      </c>
      <c r="AM49" s="52">
        <f>DF_ZC2(Date!$E$3,AH49,AL49,"Taux actuariels","actual/actual")</f>
        <v>-3.9539022083208142E-3</v>
      </c>
      <c r="AO49" s="46"/>
      <c r="AP49" s="46"/>
      <c r="AQ49" s="46"/>
      <c r="AR49" s="47"/>
      <c r="AS49" s="47"/>
      <c r="AT49" s="47"/>
      <c r="AU49" s="48"/>
      <c r="AV49" s="48"/>
      <c r="AW49" s="46"/>
      <c r="AX49" s="49" t="s">
        <v>600</v>
      </c>
      <c r="AZ49" s="50" t="s">
        <v>818</v>
      </c>
      <c r="BA49" s="51">
        <f>IFERROR(IF(RIGHT(AZ49, 1) = "D", WORKDAY($B$3, INT(LEFT(AZ49, LEN(AZ49)-1))),
                     IF(RIGHT(AZ49, 1) = "W",Business_Day($B$3 + 7 * INT(LEFT(AZ49, LEN(AZ49)-1)), "modified_following"),
                     IF(RIGHT(AZ49, 1) = "M",Business_Day(EDATE($B$3,  INT(LEFT(AZ49, LEN(AZ49)-1))), "modified_following"),
                     IF(RIGHT(AZ49, 1) = "Y",Business_Day(EDATE($B$3,  12 * INT(LEFT(AZ49, LEN(AZ49)-1))), "modified_following"),IF(RIGHT(AZ49, 1) = "Q",Business_Day(EDATE($B$3,  3*INT(LEFT(AZ49, LEN(AZ49)-1))), "modified_following"),
                    Business_Day(EDATE($B$3,  12 * INT(LEFT(AZ49, FIND("Y", AZ49)-1)) + INT(RIGHT(AZ49, LEN(AZ49) - FIND("Y", AZ49)))), "modified_following") ))))), "")</f>
        <v>45015</v>
      </c>
      <c r="BB49" s="50" t="s">
        <v>3568</v>
      </c>
      <c r="BC49" s="50" t="s">
        <v>3569</v>
      </c>
      <c r="BD49" s="46">
        <f>_xll.BDH(BB49,$B$4,$B$3,$B$3)</f>
        <v>-0.36851</v>
      </c>
      <c r="BE49" s="46">
        <f>_xll.BDH(BC49,$B$4,$B$3,$B$3)</f>
        <v>1.0233429999999999</v>
      </c>
      <c r="BF49" s="52">
        <f>DF_ZC2(Date!$E$3,BA49,BE49,"Taux actuariels","actual/actual")</f>
        <v>-3.6871736336364647E-3</v>
      </c>
      <c r="BH49" s="46"/>
      <c r="BI49" s="46"/>
      <c r="BJ49" s="46"/>
      <c r="BK49" s="47"/>
      <c r="BL49" s="47"/>
      <c r="BM49" s="47"/>
      <c r="BN49" s="48"/>
      <c r="BO49" s="48"/>
      <c r="BP49" s="46"/>
      <c r="BQ49" s="49" t="s">
        <v>600</v>
      </c>
      <c r="BS49" s="50" t="s">
        <v>818</v>
      </c>
      <c r="BT49" s="51">
        <f>IFERROR(IF(RIGHT(BS49, 1) = "D", WORKDAY($B$3, INT(LEFT(BS49, LEN(BS49)-1))),
                     IF(RIGHT(BS49, 1) = "W",Business_Day($B$3 + 7 * INT(LEFT(BS49, LEN(BS49)-1)), "modified_following"),
                     IF(RIGHT(BS49, 1) = "M",Business_Day(EDATE($B$3,  INT(LEFT(BS49, LEN(BS49)-1))), "modified_following"),
                     IF(RIGHT(BS49, 1) = "Y",Business_Day(EDATE($B$3,  12 * INT(LEFT(BS49, LEN(BS49)-1))), "modified_following"),IF(RIGHT(BS49, 1) = "Q",Business_Day(EDATE($B$3,  3*INT(LEFT(BS49, LEN(BS49)-1))), "modified_following"),
                    Business_Day(EDATE($B$3,  12 * INT(LEFT(BS49, FIND("Y", BS49)-1)) + INT(RIGHT(BS49, LEN(BS49) - FIND("Y", BS49)))), "modified_following") ))))), "")</f>
        <v>45015</v>
      </c>
      <c r="BU49" s="50" t="s">
        <v>3570</v>
      </c>
      <c r="BV49" s="50" t="s">
        <v>3571</v>
      </c>
      <c r="BW49" s="46">
        <f>_xll.BDH(BU49,$B$4,$B$3,$B$3)</f>
        <v>-0.17011999999999999</v>
      </c>
      <c r="BX49" s="46">
        <f>_xll.BDH(BV49,$B$4,$B$3,$B$3)</f>
        <v>1.010699</v>
      </c>
      <c r="BY49" s="52">
        <f>DF_ZC2(Date!$E$3,BT49,BX49,"Taux actuariels","actual/actual")</f>
        <v>-1.7022344691948188E-3</v>
      </c>
      <c r="CE49" s="58" t="e">
        <v>#N/A</v>
      </c>
      <c r="CF49" t="e">
        <v>#N/A</v>
      </c>
      <c r="CH49" s="58" t="e">
        <v>#N/A</v>
      </c>
      <c r="CI49" t="e">
        <v>#N/A</v>
      </c>
      <c r="CK49" s="58" t="e">
        <v>#N/A</v>
      </c>
      <c r="CL49" t="e">
        <v>#N/A</v>
      </c>
      <c r="CP49" s="58" t="e">
        <v>#N/A</v>
      </c>
      <c r="CQ49" t="e">
        <v>#N/A</v>
      </c>
      <c r="CS49" s="58" t="e">
        <v>#N/A</v>
      </c>
      <c r="CT49" t="e">
        <v>#N/A</v>
      </c>
      <c r="CV49" s="58" t="e">
        <v>#N/A</v>
      </c>
      <c r="CW49" t="e">
        <v>#N/A</v>
      </c>
      <c r="CY49" s="58" t="e">
        <v>#N/A</v>
      </c>
      <c r="CZ49" t="e">
        <v>#N/A</v>
      </c>
      <c r="DB49" s="58" t="e">
        <v>#N/A</v>
      </c>
      <c r="DC49" t="e">
        <v>#N/A</v>
      </c>
      <c r="DQ49" s="58" t="e">
        <v>#N/A</v>
      </c>
      <c r="DR49" t="e">
        <v>#N/A</v>
      </c>
      <c r="DT49" s="58" t="e">
        <v>#N/A</v>
      </c>
      <c r="DU49" t="e">
        <v>#N/A</v>
      </c>
      <c r="DW49" s="58" t="e">
        <v>#N/A</v>
      </c>
      <c r="DX49" t="e">
        <v>#N/A</v>
      </c>
      <c r="DZ49" s="58" t="e">
        <v>#N/A</v>
      </c>
      <c r="EA49" t="e">
        <v>#N/A</v>
      </c>
      <c r="EO49" s="58" t="e">
        <v>#N/A</v>
      </c>
      <c r="EP49" t="e">
        <v>#N/A</v>
      </c>
      <c r="ER49" s="58" t="e">
        <v>#N/A</v>
      </c>
      <c r="ES49" t="e">
        <v>#N/A</v>
      </c>
      <c r="EU49" s="58" t="e">
        <v>#N/A</v>
      </c>
      <c r="EV49" t="e">
        <v>#N/A</v>
      </c>
      <c r="EX49" s="58" t="e">
        <v>#N/A</v>
      </c>
      <c r="EY49" t="e">
        <v>#N/A</v>
      </c>
      <c r="FL49" s="58" t="e">
        <v>#N/A</v>
      </c>
      <c r="FM49" t="e">
        <v>#N/A</v>
      </c>
      <c r="FN49" t="e">
        <f>interpol_lin_excel(BT49:BT120,BY49:BY120,FL49)</f>
        <v>#VALUE!</v>
      </c>
      <c r="FO49" s="58" t="e">
        <v>#N/A</v>
      </c>
      <c r="FP49" t="e">
        <v>#N/A</v>
      </c>
      <c r="FR49" s="58" t="e">
        <v>#N/A</v>
      </c>
      <c r="FS49" t="e">
        <v>#N/A</v>
      </c>
      <c r="FU49" s="58" t="e">
        <v>#N/A</v>
      </c>
      <c r="FV49" t="e">
        <v>#N/A</v>
      </c>
      <c r="GI49" s="58" t="e">
        <v>#N/A</v>
      </c>
      <c r="GJ49" t="e">
        <v>#N/A</v>
      </c>
      <c r="GL49" s="58" t="e">
        <v>#N/A</v>
      </c>
      <c r="GM49" s="93" t="e">
        <v>#N/A</v>
      </c>
      <c r="GR49" s="58" t="e">
        <v>#N/A</v>
      </c>
      <c r="GS49" t="e">
        <v>#N/A</v>
      </c>
    </row>
    <row r="50" spans="3:201" x14ac:dyDescent="0.25">
      <c r="C50" s="46"/>
      <c r="D50" s="46"/>
      <c r="E50" s="46"/>
      <c r="F50" s="47"/>
      <c r="G50" s="47"/>
      <c r="H50" s="47"/>
      <c r="I50" s="48"/>
      <c r="J50" s="48"/>
      <c r="K50" s="46"/>
      <c r="L50" s="49" t="s">
        <v>600</v>
      </c>
      <c r="N50" s="50" t="s">
        <v>829</v>
      </c>
      <c r="O50" s="51">
        <f>IFERROR(IF(RIGHT(N50, 1) = "D", WORKDAY($B$3, INT(LEFT(N50, LEN(N50)-1))),
                     IF(RIGHT(N50, 1) = "W",Business_Day($B$3 + 7 * INT(LEFT(N50, LEN(N50)-1)), "modified_following"),
                     IF(RIGHT(N50, 1) = "M",Business_Day(EDATE($B$3,  INT(LEFT(N50, LEN(N50)-1))), "modified_following"),
                     IF(RIGHT(N50, 1) = "Y",Business_Day(EDATE($B$3,  12 * INT(LEFT(N50, LEN(N50)-1))), "modified_following"),IF(RIGHT(N50, 1) = "Q",Business_Day(EDATE($B$3,  3*INT(LEFT(N50, LEN(N50)-1))), "modified_following"),
                    Business_Day(EDATE($B$3,  12 * INT(LEFT(N50, FIND("Y", N50)-1)) + INT(RIGHT(N50, LEN(N50) - FIND("Y", N50)))), "modified_following") ))))), "")</f>
        <v>45107</v>
      </c>
      <c r="P50" s="50" t="s">
        <v>3572</v>
      </c>
      <c r="Q50" s="50" t="s">
        <v>3573</v>
      </c>
      <c r="R50" s="46">
        <f>_xll.BDH(P50,$B$4,$B$3,$B$3)</f>
        <v>-0.31946999999999998</v>
      </c>
      <c r="S50" s="46">
        <f>_xll.BDH(Q50,$B$4,$B$3,$B$3)</f>
        <v>1.021307</v>
      </c>
      <c r="T50" s="52">
        <f>DF_ZC2(Date!$E$3,O50,S50,"Taux actuariels","actual/actual")</f>
        <v>-3.239000367871947E-3</v>
      </c>
      <c r="V50" s="46"/>
      <c r="W50" s="46"/>
      <c r="X50" s="46"/>
      <c r="Y50" s="47"/>
      <c r="Z50" s="47"/>
      <c r="AA50" s="47"/>
      <c r="AB50" s="48"/>
      <c r="AC50" s="48"/>
      <c r="AD50" s="46"/>
      <c r="AE50" s="49" t="s">
        <v>600</v>
      </c>
      <c r="AG50" s="50" t="s">
        <v>829</v>
      </c>
      <c r="AH50" s="51">
        <f>IFERROR(IF(RIGHT(AG50, 1) = "D", WORKDAY($B$3, INT(LEFT(AG50, LEN(AG50)-1))),
                     IF(RIGHT(AG50, 1) = "W",Business_Day($B$3 + 7 * INT(LEFT(AG50, LEN(AG50)-1)), "modified_following"),
                     IF(RIGHT(AG50, 1) = "M",Business_Day(EDATE($B$3,  INT(LEFT(AG50, LEN(AG50)-1))), "modified_following"),
                     IF(RIGHT(AG50, 1) = "Y",Business_Day(EDATE($B$3,  12 * INT(LEFT(AG50, LEN(AG50)-1))), "modified_following"),IF(RIGHT(AG50, 1) = "Q",Business_Day(EDATE($B$3,  3*INT(LEFT(AG50, LEN(AG50)-1))), "modified_following"),
                    Business_Day(EDATE($B$3,  12 * INT(LEFT(AG50, FIND("Y", AG50)-1)) + INT(RIGHT(AG50, LEN(AG50) - FIND("Y", AG50)))), "modified_following") ))))), "")</f>
        <v>45107</v>
      </c>
      <c r="AI50" s="50" t="s">
        <v>3574</v>
      </c>
      <c r="AJ50" s="50" t="s">
        <v>3575</v>
      </c>
      <c r="AK50" s="46">
        <f>_xll.BDH(AI50,$B$4,$B$3,$B$3)</f>
        <v>-0.37186000000000002</v>
      </c>
      <c r="AL50" s="46">
        <f>_xll.BDH(AJ50,$B$4,$B$3,$B$3)</f>
        <v>1.0245109999999999</v>
      </c>
      <c r="AM50" s="52">
        <f>DF_ZC2(Date!$E$3,AH50,AL50,"Taux actuariels","actual/actual")</f>
        <v>-3.719310139388976E-3</v>
      </c>
      <c r="AO50" s="46"/>
      <c r="AP50" s="46"/>
      <c r="AQ50" s="46"/>
      <c r="AR50" s="47"/>
      <c r="AS50" s="47"/>
      <c r="AT50" s="47"/>
      <c r="AU50" s="48"/>
      <c r="AV50" s="48"/>
      <c r="AW50" s="46"/>
      <c r="AX50" s="49" t="s">
        <v>600</v>
      </c>
      <c r="AZ50" s="50" t="s">
        <v>829</v>
      </c>
      <c r="BA50" s="51">
        <f>IFERROR(IF(RIGHT(AZ50, 1) = "D", WORKDAY($B$3, INT(LEFT(AZ50, LEN(AZ50)-1))),
                     IF(RIGHT(AZ50, 1) = "W",Business_Day($B$3 + 7 * INT(LEFT(AZ50, LEN(AZ50)-1)), "modified_following"),
                     IF(RIGHT(AZ50, 1) = "M",Business_Day(EDATE($B$3,  INT(LEFT(AZ50, LEN(AZ50)-1))), "modified_following"),
                     IF(RIGHT(AZ50, 1) = "Y",Business_Day(EDATE($B$3,  12 * INT(LEFT(AZ50, LEN(AZ50)-1))), "modified_following"),IF(RIGHT(AZ50, 1) = "Q",Business_Day(EDATE($B$3,  3*INT(LEFT(AZ50, LEN(AZ50)-1))), "modified_following"),
                    Business_Day(EDATE($B$3,  12 * INT(LEFT(AZ50, FIND("Y", AZ50)-1)) + INT(RIGHT(AZ50, LEN(AZ50) - FIND("Y", AZ50)))), "modified_following") ))))), "")</f>
        <v>45107</v>
      </c>
      <c r="BB50" s="50" t="s">
        <v>3576</v>
      </c>
      <c r="BC50" s="50" t="s">
        <v>3577</v>
      </c>
      <c r="BD50" s="46">
        <f>_xll.BDH(BB50,$B$4,$B$3,$B$3)</f>
        <v>-0.34483999999999998</v>
      </c>
      <c r="BE50" s="46">
        <f>_xll.BDH(BC50,$B$4,$B$3,$B$3)</f>
        <v>1.022707</v>
      </c>
      <c r="BF50" s="52">
        <f>DF_ZC2(Date!$E$3,BA50,BE50,"Taux actuariels","actual/actual")</f>
        <v>-3.4490871254774236E-3</v>
      </c>
      <c r="BH50" s="46"/>
      <c r="BI50" s="46"/>
      <c r="BJ50" s="46"/>
      <c r="BK50" s="47"/>
      <c r="BL50" s="47"/>
      <c r="BM50" s="47"/>
      <c r="BN50" s="48"/>
      <c r="BO50" s="48"/>
      <c r="BP50" s="46"/>
      <c r="BQ50" s="49" t="s">
        <v>600</v>
      </c>
      <c r="BS50" s="50" t="s">
        <v>829</v>
      </c>
      <c r="BT50" s="51">
        <f>IFERROR(IF(RIGHT(BS50, 1) = "D", WORKDAY($B$3, INT(LEFT(BS50, LEN(BS50)-1))),
                     IF(RIGHT(BS50, 1) = "W",Business_Day($B$3 + 7 * INT(LEFT(BS50, LEN(BS50)-1)), "modified_following"),
                     IF(RIGHT(BS50, 1) = "M",Business_Day(EDATE($B$3,  INT(LEFT(BS50, LEN(BS50)-1))), "modified_following"),
                     IF(RIGHT(BS50, 1) = "Y",Business_Day(EDATE($B$3,  12 * INT(LEFT(BS50, LEN(BS50)-1))), "modified_following"),IF(RIGHT(BS50, 1) = "Q",Business_Day(EDATE($B$3,  3*INT(LEFT(BS50, LEN(BS50)-1))), "modified_following"),
                    Business_Day(EDATE($B$3,  12 * INT(LEFT(BS50, FIND("Y", BS50)-1)) + INT(RIGHT(BS50, LEN(BS50) - FIND("Y", BS50)))), "modified_following") ))))), "")</f>
        <v>45107</v>
      </c>
      <c r="BU50" s="50" t="s">
        <v>3578</v>
      </c>
      <c r="BV50" s="50" t="s">
        <v>3579</v>
      </c>
      <c r="BW50" s="46">
        <f>_xll.BDH(BU50,$B$4,$B$3,$B$3)</f>
        <v>-0.14382</v>
      </c>
      <c r="BX50" s="46">
        <f>_xll.BDH(BV50,$B$4,$B$3,$B$3)</f>
        <v>1.0093989999999999</v>
      </c>
      <c r="BY50" s="52">
        <f>DF_ZC2(Date!$E$3,BT50,BX50,"Taux actuariels","actual/actual")</f>
        <v>-1.4385178443245827E-3</v>
      </c>
      <c r="CE50" s="58" t="e">
        <v>#N/A</v>
      </c>
      <c r="CF50" t="e">
        <v>#N/A</v>
      </c>
      <c r="CH50" s="58" t="e">
        <v>#N/A</v>
      </c>
      <c r="CI50" t="e">
        <v>#N/A</v>
      </c>
      <c r="CK50" s="58" t="e">
        <v>#N/A</v>
      </c>
      <c r="CL50" t="e">
        <v>#N/A</v>
      </c>
      <c r="CP50" s="58" t="e">
        <v>#N/A</v>
      </c>
      <c r="CQ50" t="e">
        <v>#N/A</v>
      </c>
      <c r="CS50" s="58" t="e">
        <v>#N/A</v>
      </c>
      <c r="CT50" t="e">
        <v>#N/A</v>
      </c>
      <c r="CV50" s="58" t="e">
        <v>#N/A</v>
      </c>
      <c r="CW50" t="e">
        <v>#N/A</v>
      </c>
      <c r="CY50" s="58" t="e">
        <v>#N/A</v>
      </c>
      <c r="CZ50" t="e">
        <v>#N/A</v>
      </c>
      <c r="DB50" s="58" t="e">
        <v>#N/A</v>
      </c>
      <c r="DC50" t="e">
        <v>#N/A</v>
      </c>
      <c r="DQ50" s="58" t="e">
        <v>#N/A</v>
      </c>
      <c r="DR50" t="e">
        <v>#N/A</v>
      </c>
      <c r="DT50" s="58" t="e">
        <v>#N/A</v>
      </c>
      <c r="DU50" t="e">
        <v>#N/A</v>
      </c>
      <c r="DW50" s="58" t="e">
        <v>#N/A</v>
      </c>
      <c r="DX50" t="e">
        <v>#N/A</v>
      </c>
      <c r="DZ50" s="58" t="e">
        <v>#N/A</v>
      </c>
      <c r="EA50" t="e">
        <v>#N/A</v>
      </c>
      <c r="EO50" s="58" t="e">
        <v>#N/A</v>
      </c>
      <c r="EP50" t="e">
        <v>#N/A</v>
      </c>
      <c r="ER50" s="58" t="e">
        <v>#N/A</v>
      </c>
      <c r="ES50" t="e">
        <v>#N/A</v>
      </c>
      <c r="EU50" s="58" t="e">
        <v>#N/A</v>
      </c>
      <c r="EV50" t="e">
        <v>#N/A</v>
      </c>
      <c r="EX50" s="58" t="e">
        <v>#N/A</v>
      </c>
      <c r="EY50" t="e">
        <v>#N/A</v>
      </c>
      <c r="FL50" s="58" t="e">
        <v>#N/A</v>
      </c>
      <c r="FM50" t="e">
        <v>#N/A</v>
      </c>
      <c r="FN50" t="e">
        <f>interpol_lin_excel(BT50:BT121,BY50:BY121,FL50)</f>
        <v>#VALUE!</v>
      </c>
      <c r="FO50" s="58" t="e">
        <v>#N/A</v>
      </c>
      <c r="FP50" t="e">
        <v>#N/A</v>
      </c>
      <c r="FR50" s="58" t="e">
        <v>#N/A</v>
      </c>
      <c r="FS50" t="e">
        <v>#N/A</v>
      </c>
      <c r="FU50" s="58" t="e">
        <v>#N/A</v>
      </c>
      <c r="FV50" t="e">
        <v>#N/A</v>
      </c>
      <c r="GI50" s="58" t="e">
        <v>#N/A</v>
      </c>
      <c r="GJ50" t="e">
        <v>#N/A</v>
      </c>
      <c r="GL50" s="58"/>
      <c r="GM50" s="58"/>
      <c r="GR50" s="58" t="e">
        <v>#N/A</v>
      </c>
      <c r="GS50" t="e">
        <v>#N/A</v>
      </c>
    </row>
    <row r="51" spans="3:201" x14ac:dyDescent="0.25">
      <c r="C51" s="46"/>
      <c r="D51" s="46"/>
      <c r="E51" s="46"/>
      <c r="F51" s="47"/>
      <c r="G51" s="47"/>
      <c r="H51" s="47"/>
      <c r="I51" s="48"/>
      <c r="J51" s="48"/>
      <c r="K51" s="46"/>
      <c r="L51" s="49" t="s">
        <v>600</v>
      </c>
      <c r="N51" s="50" t="s">
        <v>840</v>
      </c>
      <c r="O51" s="51">
        <f>IFERROR(IF(RIGHT(N51, 1) = "D", WORKDAY($B$3, INT(LEFT(N51, LEN(N51)-1))),
                     IF(RIGHT(N51, 1) = "W",Business_Day($B$3 + 7 * INT(LEFT(N51, LEN(N51)-1)), "modified_following"),
                     IF(RIGHT(N51, 1) = "M",Business_Day(EDATE($B$3,  INT(LEFT(N51, LEN(N51)-1))), "modified_following"),
                     IF(RIGHT(N51, 1) = "Y",Business_Day(EDATE($B$3,  12 * INT(LEFT(N51, LEN(N51)-1))), "modified_following"),IF(RIGHT(N51, 1) = "Q",Business_Day(EDATE($B$3,  3*INT(LEFT(N51, LEN(N51)-1))), "modified_following"),
                    Business_Day(EDATE($B$3,  12 * INT(LEFT(N51, FIND("Y", N51)-1)) + INT(RIGHT(N51, LEN(N51) - FIND("Y", N51)))), "modified_following") ))))), "")</f>
        <v>45198</v>
      </c>
      <c r="P51" s="50" t="s">
        <v>3580</v>
      </c>
      <c r="Q51" s="50" t="s">
        <v>3581</v>
      </c>
      <c r="R51" s="46">
        <f>_xll.BDH(P51,$B$4,$B$3,$B$3)</f>
        <v>-0.30313000000000001</v>
      </c>
      <c r="S51" s="46">
        <f>_xll.BDH(Q51,$B$4,$B$3,$B$3)</f>
        <v>1.0209969999999999</v>
      </c>
      <c r="T51" s="52">
        <f>DF_ZC2(Date!$E$3,O51,S51,"Taux actuariels","actual/actual")</f>
        <v>-3.0746671332907427E-3</v>
      </c>
      <c r="V51" s="46"/>
      <c r="W51" s="46"/>
      <c r="X51" s="46"/>
      <c r="Y51" s="47"/>
      <c r="Z51" s="47"/>
      <c r="AA51" s="47"/>
      <c r="AB51" s="48"/>
      <c r="AC51" s="48"/>
      <c r="AD51" s="46"/>
      <c r="AE51" s="49" t="s">
        <v>600</v>
      </c>
      <c r="AG51" s="50" t="s">
        <v>840</v>
      </c>
      <c r="AH51" s="51">
        <f>IFERROR(IF(RIGHT(AG51, 1) = "D", WORKDAY($B$3, INT(LEFT(AG51, LEN(AG51)-1))),
                     IF(RIGHT(AG51, 1) = "W",Business_Day($B$3 + 7 * INT(LEFT(AG51, LEN(AG51)-1)), "modified_following"),
                     IF(RIGHT(AG51, 1) = "M",Business_Day(EDATE($B$3,  INT(LEFT(AG51, LEN(AG51)-1))), "modified_following"),
                     IF(RIGHT(AG51, 1) = "Y",Business_Day(EDATE($B$3,  12 * INT(LEFT(AG51, LEN(AG51)-1))), "modified_following"),IF(RIGHT(AG51, 1) = "Q",Business_Day(EDATE($B$3,  3*INT(LEFT(AG51, LEN(AG51)-1))), "modified_following"),
                    Business_Day(EDATE($B$3,  12 * INT(LEFT(AG51, FIND("Y", AG51)-1)) + INT(RIGHT(AG51, LEN(AG51) - FIND("Y", AG51)))), "modified_following") ))))), "")</f>
        <v>45198</v>
      </c>
      <c r="AI51" s="50" t="s">
        <v>3582</v>
      </c>
      <c r="AJ51" s="50" t="s">
        <v>3583</v>
      </c>
      <c r="AK51" s="46">
        <f>_xll.BDH(AI51,$B$4,$B$3,$B$3)</f>
        <v>-0.34842000000000001</v>
      </c>
      <c r="AL51" s="46">
        <f>_xll.BDH(AJ51,$B$4,$B$3,$B$3)</f>
        <v>1.0238389999999999</v>
      </c>
      <c r="AM51" s="52">
        <f>DF_ZC2(Date!$E$3,AH51,AL51,"Taux actuariels","actual/actual")</f>
        <v>-3.4852477737465914E-3</v>
      </c>
      <c r="AO51" s="46"/>
      <c r="AP51" s="46"/>
      <c r="AQ51" s="46"/>
      <c r="AR51" s="47"/>
      <c r="AS51" s="47"/>
      <c r="AT51" s="47"/>
      <c r="AU51" s="48"/>
      <c r="AV51" s="48"/>
      <c r="AW51" s="46"/>
      <c r="AX51" s="49" t="s">
        <v>600</v>
      </c>
      <c r="AZ51" s="50" t="s">
        <v>840</v>
      </c>
      <c r="BA51" s="51">
        <f>IFERROR(IF(RIGHT(AZ51, 1) = "D", WORKDAY($B$3, INT(LEFT(AZ51, LEN(AZ51)-1))),
                     IF(RIGHT(AZ51, 1) = "W",Business_Day($B$3 + 7 * INT(LEFT(AZ51, LEN(AZ51)-1)), "modified_following"),
                     IF(RIGHT(AZ51, 1) = "M",Business_Day(EDATE($B$3,  INT(LEFT(AZ51, LEN(AZ51)-1))), "modified_following"),
                     IF(RIGHT(AZ51, 1) = "Y",Business_Day(EDATE($B$3,  12 * INT(LEFT(AZ51, LEN(AZ51)-1))), "modified_following"),IF(RIGHT(AZ51, 1) = "Q",Business_Day(EDATE($B$3,  3*INT(LEFT(AZ51, LEN(AZ51)-1))), "modified_following"),
                    Business_Day(EDATE($B$3,  12 * INT(LEFT(AZ51, FIND("Y", AZ51)-1)) + INT(RIGHT(AZ51, LEN(AZ51) - FIND("Y", AZ51)))), "modified_following") ))))), "")</f>
        <v>45198</v>
      </c>
      <c r="BB51" s="50" t="s">
        <v>3584</v>
      </c>
      <c r="BC51" s="50" t="s">
        <v>3585</v>
      </c>
      <c r="BD51" s="46">
        <f>_xll.BDH(BB51,$B$4,$B$3,$B$3)</f>
        <v>-0.32103999999999999</v>
      </c>
      <c r="BE51" s="46">
        <f>_xll.BDH(BC51,$B$4,$B$3,$B$3)</f>
        <v>1.0219419999999999</v>
      </c>
      <c r="BF51" s="52">
        <f>DF_ZC2(Date!$E$3,BA51,BE51,"Taux actuariels","actual/actual")</f>
        <v>-3.2113357232131934E-3</v>
      </c>
      <c r="BH51" s="46"/>
      <c r="BI51" s="46"/>
      <c r="BJ51" s="46"/>
      <c r="BK51" s="47"/>
      <c r="BL51" s="47"/>
      <c r="BM51" s="47"/>
      <c r="BN51" s="48"/>
      <c r="BO51" s="48"/>
      <c r="BP51" s="46"/>
      <c r="BQ51" s="49" t="s">
        <v>600</v>
      </c>
      <c r="BS51" s="50" t="s">
        <v>840</v>
      </c>
      <c r="BT51" s="51">
        <f>IFERROR(IF(RIGHT(BS51, 1) = "D", WORKDAY($B$3, INT(LEFT(BS51, LEN(BS51)-1))),
                     IF(RIGHT(BS51, 1) = "W",Business_Day($B$3 + 7 * INT(LEFT(BS51, LEN(BS51)-1)), "modified_following"),
                     IF(RIGHT(BS51, 1) = "M",Business_Day(EDATE($B$3,  INT(LEFT(BS51, LEN(BS51)-1))), "modified_following"),
                     IF(RIGHT(BS51, 1) = "Y",Business_Day(EDATE($B$3,  12 * INT(LEFT(BS51, LEN(BS51)-1))), "modified_following"),IF(RIGHT(BS51, 1) = "Q",Business_Day(EDATE($B$3,  3*INT(LEFT(BS51, LEN(BS51)-1))), "modified_following"),
                    Business_Day(EDATE($B$3,  12 * INT(LEFT(BS51, FIND("Y", BS51)-1)) + INT(RIGHT(BS51, LEN(BS51) - FIND("Y", BS51)))), "modified_following") ))))), "")</f>
        <v>45198</v>
      </c>
      <c r="BU51" s="50" t="s">
        <v>3586</v>
      </c>
      <c r="BV51" s="50" t="s">
        <v>3587</v>
      </c>
      <c r="BW51" s="46">
        <f>_xll.BDH(BU51,$B$4,$B$3,$B$3)</f>
        <v>-0.1173</v>
      </c>
      <c r="BX51" s="46">
        <f>_xll.BDH(BV51,$B$4,$B$3,$B$3)</f>
        <v>1.007954</v>
      </c>
      <c r="BY51" s="52">
        <f>DF_ZC2(Date!$E$3,BT51,BX51,"Taux actuariels","actual/actual")</f>
        <v>-1.1733797523806322E-3</v>
      </c>
      <c r="CE51" s="58" t="e">
        <v>#N/A</v>
      </c>
      <c r="CF51" t="e">
        <v>#N/A</v>
      </c>
      <c r="CH51" s="58" t="e">
        <v>#N/A</v>
      </c>
      <c r="CI51" t="e">
        <v>#N/A</v>
      </c>
      <c r="CK51" s="58" t="e">
        <v>#N/A</v>
      </c>
      <c r="CL51" t="e">
        <v>#N/A</v>
      </c>
      <c r="CP51" s="58" t="e">
        <v>#N/A</v>
      </c>
      <c r="CQ51" t="e">
        <v>#N/A</v>
      </c>
      <c r="CS51" s="58" t="e">
        <v>#N/A</v>
      </c>
      <c r="CT51" t="e">
        <v>#N/A</v>
      </c>
      <c r="CV51" s="58" t="e">
        <v>#N/A</v>
      </c>
      <c r="CW51" t="e">
        <v>#N/A</v>
      </c>
      <c r="CY51" s="58" t="e">
        <v>#N/A</v>
      </c>
      <c r="CZ51" t="e">
        <v>#N/A</v>
      </c>
      <c r="DB51" s="58" t="e">
        <v>#N/A</v>
      </c>
      <c r="DC51" t="e">
        <v>#N/A</v>
      </c>
      <c r="DQ51" s="58" t="e">
        <v>#N/A</v>
      </c>
      <c r="DR51" t="e">
        <v>#N/A</v>
      </c>
      <c r="DT51" s="58" t="e">
        <v>#N/A</v>
      </c>
      <c r="DU51" t="e">
        <v>#N/A</v>
      </c>
      <c r="DW51" s="58" t="e">
        <v>#N/A</v>
      </c>
      <c r="DX51" t="e">
        <v>#N/A</v>
      </c>
      <c r="DZ51" s="58" t="e">
        <v>#N/A</v>
      </c>
      <c r="EA51" t="e">
        <v>#N/A</v>
      </c>
      <c r="EO51" s="58" t="e">
        <v>#N/A</v>
      </c>
      <c r="EP51" t="e">
        <v>#N/A</v>
      </c>
      <c r="ER51" s="58" t="e">
        <v>#N/A</v>
      </c>
      <c r="ES51" t="e">
        <v>#N/A</v>
      </c>
      <c r="EU51" s="58" t="e">
        <v>#N/A</v>
      </c>
      <c r="EV51" t="e">
        <v>#N/A</v>
      </c>
      <c r="EX51" s="58" t="e">
        <v>#N/A</v>
      </c>
      <c r="EY51" t="e">
        <v>#N/A</v>
      </c>
      <c r="FL51" s="58" t="e">
        <v>#N/A</v>
      </c>
      <c r="FM51" t="e">
        <v>#N/A</v>
      </c>
      <c r="FN51" t="e">
        <f>interpol_lin_excel(BT51:BT122,BY51:BY122,FL51)</f>
        <v>#VALUE!</v>
      </c>
      <c r="FO51" s="58" t="e">
        <v>#N/A</v>
      </c>
      <c r="FP51" t="e">
        <v>#N/A</v>
      </c>
      <c r="FR51" s="58" t="e">
        <v>#N/A</v>
      </c>
      <c r="FS51" t="e">
        <v>#N/A</v>
      </c>
      <c r="FU51" s="58" t="e">
        <v>#N/A</v>
      </c>
      <c r="FV51" t="e">
        <v>#N/A</v>
      </c>
      <c r="GI51" s="58" t="e">
        <v>#N/A</v>
      </c>
      <c r="GJ51" t="e">
        <v>#N/A</v>
      </c>
      <c r="GL51" s="58"/>
      <c r="GM51" s="58"/>
      <c r="GR51" s="58" t="e">
        <v>#N/A</v>
      </c>
      <c r="GS51" t="e">
        <v>#N/A</v>
      </c>
    </row>
    <row r="52" spans="3:201" x14ac:dyDescent="0.25">
      <c r="C52" s="46"/>
      <c r="D52" s="46"/>
      <c r="E52" s="46"/>
      <c r="F52" s="47"/>
      <c r="G52" s="47"/>
      <c r="H52" s="47"/>
      <c r="I52" s="48"/>
      <c r="J52" s="48"/>
      <c r="K52" s="46"/>
      <c r="L52" s="49" t="s">
        <v>600</v>
      </c>
      <c r="N52" s="50" t="s">
        <v>851</v>
      </c>
      <c r="O52" s="51">
        <f>IFERROR(IF(RIGHT(N52, 1) = "D", WORKDAY($B$3, INT(LEFT(N52, LEN(N52)-1))),
                     IF(RIGHT(N52, 1) = "W",Business_Day($B$3 + 7 * INT(LEFT(N52, LEN(N52)-1)), "modified_following"),
                     IF(RIGHT(N52, 1) = "M",Business_Day(EDATE($B$3,  INT(LEFT(N52, LEN(N52)-1))), "modified_following"),
                     IF(RIGHT(N52, 1) = "Y",Business_Day(EDATE($B$3,  12 * INT(LEFT(N52, LEN(N52)-1))), "modified_following"),IF(RIGHT(N52, 1) = "Q",Business_Day(EDATE($B$3,  3*INT(LEFT(N52, LEN(N52)-1))), "modified_following"),
                    Business_Day(EDATE($B$3,  12 * INT(LEFT(N52, FIND("Y", N52)-1)) + INT(RIGHT(N52, LEN(N52) - FIND("Y", N52)))), "modified_following") ))))), "")</f>
        <v>45289</v>
      </c>
      <c r="P52" s="50" t="s">
        <v>3588</v>
      </c>
      <c r="Q52" s="50" t="s">
        <v>3589</v>
      </c>
      <c r="R52" s="46">
        <f>_xll.BDH(P52,$B$4,$B$3,$B$3)</f>
        <v>-0.28666000000000003</v>
      </c>
      <c r="S52" s="46">
        <f>_xll.BDH(Q52,$B$4,$B$3,$B$3)</f>
        <v>1.020591</v>
      </c>
      <c r="T52" s="52">
        <f>DF_ZC2(Date!$E$3,O52,S52,"Taux actuariels","actual/actual")</f>
        <v>-2.9086039719947721E-3</v>
      </c>
      <c r="V52" s="46"/>
      <c r="W52" s="46"/>
      <c r="X52" s="46"/>
      <c r="Y52" s="47"/>
      <c r="Z52" s="47"/>
      <c r="AA52" s="47"/>
      <c r="AB52" s="48"/>
      <c r="AC52" s="48"/>
      <c r="AD52" s="46"/>
      <c r="AE52" s="49" t="s">
        <v>600</v>
      </c>
      <c r="AG52" s="50" t="s">
        <v>851</v>
      </c>
      <c r="AH52" s="51">
        <f>IFERROR(IF(RIGHT(AG52, 1) = "D", WORKDAY($B$3, INT(LEFT(AG52, LEN(AG52)-1))),
                     IF(RIGHT(AG52, 1) = "W",Business_Day($B$3 + 7 * INT(LEFT(AG52, LEN(AG52)-1)), "modified_following"),
                     IF(RIGHT(AG52, 1) = "M",Business_Day(EDATE($B$3,  INT(LEFT(AG52, LEN(AG52)-1))), "modified_following"),
                     IF(RIGHT(AG52, 1) = "Y",Business_Day(EDATE($B$3,  12 * INT(LEFT(AG52, LEN(AG52)-1))), "modified_following"),IF(RIGHT(AG52, 1) = "Q",Business_Day(EDATE($B$3,  3*INT(LEFT(AG52, LEN(AG52)-1))), "modified_following"),
                    Business_Day(EDATE($B$3,  12 * INT(LEFT(AG52, FIND("Y", AG52)-1)) + INT(RIGHT(AG52, LEN(AG52) - FIND("Y", AG52)))), "modified_following") ))))), "")</f>
        <v>45289</v>
      </c>
      <c r="AI52" s="50" t="s">
        <v>3590</v>
      </c>
      <c r="AJ52" s="50" t="s">
        <v>3591</v>
      </c>
      <c r="AK52" s="46">
        <f>_xll.BDH(AI52,$B$4,$B$3,$B$3)</f>
        <v>-0.32495000000000002</v>
      </c>
      <c r="AL52" s="46">
        <f>_xll.BDH(AJ52,$B$4,$B$3,$B$3)</f>
        <v>1.023045</v>
      </c>
      <c r="AM52" s="52">
        <f>DF_ZC2(Date!$E$3,AH52,AL52,"Taux actuariels","actual/actual")</f>
        <v>-3.2507681658600074E-3</v>
      </c>
      <c r="AO52" s="46"/>
      <c r="AP52" s="46"/>
      <c r="AQ52" s="46"/>
      <c r="AR52" s="47"/>
      <c r="AS52" s="47"/>
      <c r="AT52" s="47"/>
      <c r="AU52" s="48"/>
      <c r="AV52" s="48"/>
      <c r="AW52" s="46"/>
      <c r="AX52" s="49" t="s">
        <v>600</v>
      </c>
      <c r="AZ52" s="50" t="s">
        <v>851</v>
      </c>
      <c r="BA52" s="51">
        <f>IFERROR(IF(RIGHT(AZ52, 1) = "D", WORKDAY($B$3, INT(LEFT(AZ52, LEN(AZ52)-1))),
                     IF(RIGHT(AZ52, 1) = "W",Business_Day($B$3 + 7 * INT(LEFT(AZ52, LEN(AZ52)-1)), "modified_following"),
                     IF(RIGHT(AZ52, 1) = "M",Business_Day(EDATE($B$3,  INT(LEFT(AZ52, LEN(AZ52)-1))), "modified_following"),
                     IF(RIGHT(AZ52, 1) = "Y",Business_Day(EDATE($B$3,  12 * INT(LEFT(AZ52, LEN(AZ52)-1))), "modified_following"),IF(RIGHT(AZ52, 1) = "Q",Business_Day(EDATE($B$3,  3*INT(LEFT(AZ52, LEN(AZ52)-1))), "modified_following"),
                    Business_Day(EDATE($B$3,  12 * INT(LEFT(AZ52, FIND("Y", AZ52)-1)) + INT(RIGHT(AZ52, LEN(AZ52) - FIND("Y", AZ52)))), "modified_following") ))))), "")</f>
        <v>45289</v>
      </c>
      <c r="BB52" s="50" t="s">
        <v>3592</v>
      </c>
      <c r="BC52" s="50" t="s">
        <v>3593</v>
      </c>
      <c r="BD52" s="46">
        <f>_xll.BDH(BB52,$B$4,$B$3,$B$3)</f>
        <v>-0.29720999999999997</v>
      </c>
      <c r="BE52" s="46">
        <f>_xll.BDH(BC52,$B$4,$B$3,$B$3)</f>
        <v>1.0210539999999999</v>
      </c>
      <c r="BF52" s="52">
        <f>DF_ZC2(Date!$E$3,BA52,BE52,"Taux actuariels","actual/actual")</f>
        <v>-2.9732325438178719E-3</v>
      </c>
      <c r="BH52" s="46"/>
      <c r="BI52" s="46"/>
      <c r="BJ52" s="46"/>
      <c r="BK52" s="47"/>
      <c r="BL52" s="47"/>
      <c r="BM52" s="47"/>
      <c r="BN52" s="48"/>
      <c r="BO52" s="48"/>
      <c r="BP52" s="46"/>
      <c r="BQ52" s="49" t="s">
        <v>600</v>
      </c>
      <c r="BS52" s="50" t="s">
        <v>851</v>
      </c>
      <c r="BT52" s="51">
        <f>IFERROR(IF(RIGHT(BS52, 1) = "D", WORKDAY($B$3, INT(LEFT(BS52, LEN(BS52)-1))),
                     IF(RIGHT(BS52, 1) = "W",Business_Day($B$3 + 7 * INT(LEFT(BS52, LEN(BS52)-1)), "modified_following"),
                     IF(RIGHT(BS52, 1) = "M",Business_Day(EDATE($B$3,  INT(LEFT(BS52, LEN(BS52)-1))), "modified_following"),
                     IF(RIGHT(BS52, 1) = "Y",Business_Day(EDATE($B$3,  12 * INT(LEFT(BS52, LEN(BS52)-1))), "modified_following"),IF(RIGHT(BS52, 1) = "Q",Business_Day(EDATE($B$3,  3*INT(LEFT(BS52, LEN(BS52)-1))), "modified_following"),
                    Business_Day(EDATE($B$3,  12 * INT(LEFT(BS52, FIND("Y", BS52)-1)) + INT(RIGHT(BS52, LEN(BS52) - FIND("Y", BS52)))), "modified_following") ))))), "")</f>
        <v>45289</v>
      </c>
      <c r="BU52" s="50" t="s">
        <v>3594</v>
      </c>
      <c r="BV52" s="50" t="s">
        <v>3595</v>
      </c>
      <c r="BW52" s="46">
        <f>_xll.BDH(BU52,$B$4,$B$3,$B$3)</f>
        <v>-9.078E-2</v>
      </c>
      <c r="BX52" s="46">
        <f>_xll.BDH(BV52,$B$4,$B$3,$B$3)</f>
        <v>1.006378</v>
      </c>
      <c r="BY52" s="52">
        <f>DF_ZC2(Date!$E$3,BT52,BX52,"Taux actuariels","actual/actual")</f>
        <v>-9.081944225918237E-4</v>
      </c>
      <c r="CE52" s="58" t="e">
        <v>#N/A</v>
      </c>
      <c r="CF52" t="e">
        <v>#N/A</v>
      </c>
      <c r="CH52" s="58" t="e">
        <v>#N/A</v>
      </c>
      <c r="CI52" t="e">
        <v>#N/A</v>
      </c>
      <c r="CK52" s="58" t="e">
        <v>#N/A</v>
      </c>
      <c r="CL52" t="e">
        <v>#N/A</v>
      </c>
      <c r="CP52" s="58" t="e">
        <v>#N/A</v>
      </c>
      <c r="CQ52" t="e">
        <v>#N/A</v>
      </c>
      <c r="CS52" s="58" t="e">
        <v>#N/A</v>
      </c>
      <c r="CT52" t="e">
        <v>#N/A</v>
      </c>
      <c r="CV52" s="58" t="e">
        <v>#N/A</v>
      </c>
      <c r="CW52" t="e">
        <v>#N/A</v>
      </c>
      <c r="CY52" s="58" t="e">
        <v>#N/A</v>
      </c>
      <c r="CZ52" t="e">
        <v>#N/A</v>
      </c>
      <c r="DB52" s="58" t="e">
        <v>#N/A</v>
      </c>
      <c r="DC52" t="e">
        <v>#N/A</v>
      </c>
      <c r="DQ52" s="58" t="e">
        <v>#N/A</v>
      </c>
      <c r="DR52" t="e">
        <v>#N/A</v>
      </c>
      <c r="DT52" s="58" t="e">
        <v>#N/A</v>
      </c>
      <c r="DU52" t="e">
        <v>#N/A</v>
      </c>
      <c r="DW52" s="58" t="e">
        <v>#N/A</v>
      </c>
      <c r="DX52" t="e">
        <v>#N/A</v>
      </c>
      <c r="DZ52" s="58" t="e">
        <v>#N/A</v>
      </c>
      <c r="EA52" t="e">
        <v>#N/A</v>
      </c>
      <c r="EO52" s="58" t="e">
        <v>#N/A</v>
      </c>
      <c r="EP52" t="e">
        <v>#N/A</v>
      </c>
      <c r="ER52" s="58" t="e">
        <v>#N/A</v>
      </c>
      <c r="ES52" t="e">
        <v>#N/A</v>
      </c>
      <c r="EU52" s="58" t="e">
        <v>#N/A</v>
      </c>
      <c r="EV52" t="e">
        <v>#N/A</v>
      </c>
      <c r="EX52" s="58" t="e">
        <v>#N/A</v>
      </c>
      <c r="EY52" t="e">
        <v>#N/A</v>
      </c>
      <c r="FL52" s="58" t="e">
        <v>#N/A</v>
      </c>
      <c r="FM52" t="e">
        <v>#N/A</v>
      </c>
      <c r="FN52" t="e">
        <f>interpol_lin_excel(BT52:BT123,BY52:BY123,FL52)</f>
        <v>#VALUE!</v>
      </c>
      <c r="FO52" s="58" t="e">
        <v>#N/A</v>
      </c>
      <c r="FP52" t="e">
        <v>#N/A</v>
      </c>
      <c r="FR52" s="58" t="e">
        <v>#N/A</v>
      </c>
      <c r="FS52" t="e">
        <v>#N/A</v>
      </c>
      <c r="FU52" s="58" t="e">
        <v>#N/A</v>
      </c>
      <c r="FV52" t="e">
        <v>#N/A</v>
      </c>
      <c r="GI52" s="58" t="e">
        <v>#N/A</v>
      </c>
      <c r="GJ52" t="e">
        <v>#N/A</v>
      </c>
      <c r="GL52" s="58"/>
      <c r="GM52" s="58"/>
      <c r="GR52" s="58" t="e">
        <v>#N/A</v>
      </c>
      <c r="GS52" t="e">
        <v>#N/A</v>
      </c>
    </row>
    <row r="53" spans="3:201" x14ac:dyDescent="0.25">
      <c r="C53" s="46"/>
      <c r="D53" s="46"/>
      <c r="E53" s="46"/>
      <c r="F53" s="47"/>
      <c r="G53" s="47"/>
      <c r="H53" s="47"/>
      <c r="I53" s="48"/>
      <c r="J53" s="48"/>
      <c r="K53" s="46"/>
      <c r="L53" s="49" t="s">
        <v>600</v>
      </c>
      <c r="N53" s="50" t="s">
        <v>862</v>
      </c>
      <c r="O53" s="51">
        <f>IFERROR(IF(RIGHT(N53, 1) = "D", WORKDAY($B$3, INT(LEFT(N53, LEN(N53)-1))),
                     IF(RIGHT(N53, 1) = "W",Business_Day($B$3 + 7 * INT(LEFT(N53, LEN(N53)-1)), "modified_following"),
                     IF(RIGHT(N53, 1) = "M",Business_Day(EDATE($B$3,  INT(LEFT(N53, LEN(N53)-1))), "modified_following"),
                     IF(RIGHT(N53, 1) = "Y",Business_Day(EDATE($B$3,  12 * INT(LEFT(N53, LEN(N53)-1))), "modified_following"),IF(RIGHT(N53, 1) = "Q",Business_Day(EDATE($B$3,  3*INT(LEFT(N53, LEN(N53)-1))), "modified_following"),
                    Business_Day(EDATE($B$3,  12 * INT(LEFT(N53, FIND("Y", N53)-1)) + INT(RIGHT(N53, LEN(N53) - FIND("Y", N53)))), "modified_following") ))))), "")</f>
        <v>45380</v>
      </c>
      <c r="P53" s="50" t="s">
        <v>3596</v>
      </c>
      <c r="Q53" s="50" t="s">
        <v>3597</v>
      </c>
      <c r="R53" s="46">
        <f>_xll.BDH(P53,$B$4,$B$3,$B$3)</f>
        <v>-0.26679999999999998</v>
      </c>
      <c r="S53" s="46">
        <f>_xll.BDH(Q53,$B$4,$B$3,$B$3)</f>
        <v>1.0198370000000001</v>
      </c>
      <c r="T53" s="52">
        <f>DF_ZC2(Date!$E$3,O53,S53,"Taux actuariels","actual/actual")</f>
        <v>-2.7072144940767373E-3</v>
      </c>
      <c r="V53" s="46"/>
      <c r="W53" s="46"/>
      <c r="X53" s="46"/>
      <c r="Y53" s="47"/>
      <c r="Z53" s="47"/>
      <c r="AA53" s="47"/>
      <c r="AB53" s="48"/>
      <c r="AC53" s="48"/>
      <c r="AD53" s="46"/>
      <c r="AE53" s="49" t="s">
        <v>600</v>
      </c>
      <c r="AG53" s="50" t="s">
        <v>862</v>
      </c>
      <c r="AH53" s="51">
        <f>IFERROR(IF(RIGHT(AG53, 1) = "D", WORKDAY($B$3, INT(LEFT(AG53, LEN(AG53)-1))),
                     IF(RIGHT(AG53, 1) = "W",Business_Day($B$3 + 7 * INT(LEFT(AG53, LEN(AG53)-1)), "modified_following"),
                     IF(RIGHT(AG53, 1) = "M",Business_Day(EDATE($B$3,  INT(LEFT(AG53, LEN(AG53)-1))), "modified_following"),
                     IF(RIGHT(AG53, 1) = "Y",Business_Day(EDATE($B$3,  12 * INT(LEFT(AG53, LEN(AG53)-1))), "modified_following"),IF(RIGHT(AG53, 1) = "Q",Business_Day(EDATE($B$3,  3*INT(LEFT(AG53, LEN(AG53)-1))), "modified_following"),
                    Business_Day(EDATE($B$3,  12 * INT(LEFT(AG53, FIND("Y", AG53)-1)) + INT(RIGHT(AG53, LEN(AG53) - FIND("Y", AG53)))), "modified_following") ))))), "")</f>
        <v>45380</v>
      </c>
      <c r="AI53" s="50" t="s">
        <v>3598</v>
      </c>
      <c r="AJ53" s="50" t="s">
        <v>3599</v>
      </c>
      <c r="AK53" s="46">
        <f>_xll.BDH(AI53,$B$4,$B$3,$B$3)</f>
        <v>-0.30112</v>
      </c>
      <c r="AL53" s="46">
        <f>_xll.BDH(AJ53,$B$4,$B$3,$B$3)</f>
        <v>1.022105</v>
      </c>
      <c r="AM53" s="52">
        <f>DF_ZC2(Date!$E$3,AH53,AL53,"Taux actuariels","actual/actual")</f>
        <v>-3.0129131259429842E-3</v>
      </c>
      <c r="AO53" s="46"/>
      <c r="AP53" s="46"/>
      <c r="AQ53" s="46"/>
      <c r="AR53" s="47"/>
      <c r="AS53" s="47"/>
      <c r="AT53" s="47"/>
      <c r="AU53" s="48"/>
      <c r="AV53" s="48"/>
      <c r="AW53" s="46"/>
      <c r="AX53" s="49" t="s">
        <v>600</v>
      </c>
      <c r="AZ53" s="50" t="s">
        <v>862</v>
      </c>
      <c r="BA53" s="51">
        <f>IFERROR(IF(RIGHT(AZ53, 1) = "D", WORKDAY($B$3, INT(LEFT(AZ53, LEN(AZ53)-1))),
                     IF(RIGHT(AZ53, 1) = "W",Business_Day($B$3 + 7 * INT(LEFT(AZ53, LEN(AZ53)-1)), "modified_following"),
                     IF(RIGHT(AZ53, 1) = "M",Business_Day(EDATE($B$3,  INT(LEFT(AZ53, LEN(AZ53)-1))), "modified_following"),
                     IF(RIGHT(AZ53, 1) = "Y",Business_Day(EDATE($B$3,  12 * INT(LEFT(AZ53, LEN(AZ53)-1))), "modified_following"),IF(RIGHT(AZ53, 1) = "Q",Business_Day(EDATE($B$3,  3*INT(LEFT(AZ53, LEN(AZ53)-1))), "modified_following"),
                    Business_Day(EDATE($B$3,  12 * INT(LEFT(AZ53, FIND("Y", AZ53)-1)) + INT(RIGHT(AZ53, LEN(AZ53) - FIND("Y", AZ53)))), "modified_following") ))))), "")</f>
        <v>45380</v>
      </c>
      <c r="BB53" s="50" t="s">
        <v>3600</v>
      </c>
      <c r="BC53" s="50" t="s">
        <v>3601</v>
      </c>
      <c r="BD53" s="46">
        <f>_xll.BDH(BB53,$B$4,$B$3,$B$3)</f>
        <v>-0.27361000000000002</v>
      </c>
      <c r="BE53" s="46">
        <f>_xll.BDH(BC53,$B$4,$B$3,$B$3)</f>
        <v>1.020062</v>
      </c>
      <c r="BF53" s="52">
        <f>DF_ZC2(Date!$E$3,BA53,BE53,"Taux actuariels","actual/actual")</f>
        <v>-2.7375762917951629E-3</v>
      </c>
      <c r="BH53" s="46"/>
      <c r="BI53" s="46"/>
      <c r="BJ53" s="46"/>
      <c r="BK53" s="47"/>
      <c r="BL53" s="47"/>
      <c r="BM53" s="47"/>
      <c r="BN53" s="48"/>
      <c r="BO53" s="48"/>
      <c r="BP53" s="46"/>
      <c r="BQ53" s="49" t="s">
        <v>600</v>
      </c>
      <c r="BS53" s="50" t="s">
        <v>862</v>
      </c>
      <c r="BT53" s="51">
        <f>IFERROR(IF(RIGHT(BS53, 1) = "D", WORKDAY($B$3, INT(LEFT(BS53, LEN(BS53)-1))),
                     IF(RIGHT(BS53, 1) = "W",Business_Day($B$3 + 7 * INT(LEFT(BS53, LEN(BS53)-1)), "modified_following"),
                     IF(RIGHT(BS53, 1) = "M",Business_Day(EDATE($B$3,  INT(LEFT(BS53, LEN(BS53)-1))), "modified_following"),
                     IF(RIGHT(BS53, 1) = "Y",Business_Day(EDATE($B$3,  12 * INT(LEFT(BS53, LEN(BS53)-1))), "modified_following"),IF(RIGHT(BS53, 1) = "Q",Business_Day(EDATE($B$3,  3*INT(LEFT(BS53, LEN(BS53)-1))), "modified_following"),
                    Business_Day(EDATE($B$3,  12 * INT(LEFT(BS53, FIND("Y", BS53)-1)) + INT(RIGHT(BS53, LEN(BS53) - FIND("Y", BS53)))), "modified_following") ))))), "")</f>
        <v>45380</v>
      </c>
      <c r="BU53" s="50" t="s">
        <v>3602</v>
      </c>
      <c r="BV53" s="50" t="s">
        <v>3603</v>
      </c>
      <c r="BW53" s="46">
        <f>_xll.BDH(BU53,$B$4,$B$3,$B$3)</f>
        <v>-7.2669999999999998E-2</v>
      </c>
      <c r="BX53" s="46">
        <f>_xll.BDH(BV53,$B$4,$B$3,$B$3)</f>
        <v>1.005285</v>
      </c>
      <c r="BY53" s="52">
        <f>DF_ZC2(Date!$E$3,BT53,BX53,"Taux actuariels","actual/actual")</f>
        <v>-7.2719267829768341E-4</v>
      </c>
      <c r="CE53" s="58" t="e">
        <v>#N/A</v>
      </c>
      <c r="CF53" t="e">
        <v>#N/A</v>
      </c>
      <c r="CH53" s="58" t="e">
        <v>#N/A</v>
      </c>
      <c r="CI53" t="e">
        <v>#N/A</v>
      </c>
      <c r="CK53" s="58" t="e">
        <v>#N/A</v>
      </c>
      <c r="CL53" t="e">
        <v>#N/A</v>
      </c>
      <c r="CP53" s="58" t="e">
        <v>#N/A</v>
      </c>
      <c r="CQ53" t="e">
        <v>#N/A</v>
      </c>
      <c r="CS53" s="58" t="e">
        <v>#N/A</v>
      </c>
      <c r="CT53" t="e">
        <v>#N/A</v>
      </c>
      <c r="CV53" s="58" t="e">
        <v>#N/A</v>
      </c>
      <c r="CW53" t="e">
        <v>#N/A</v>
      </c>
      <c r="CY53" s="58" t="e">
        <v>#N/A</v>
      </c>
      <c r="CZ53" t="e">
        <v>#N/A</v>
      </c>
      <c r="DB53" s="58" t="e">
        <v>#N/A</v>
      </c>
      <c r="DC53" t="e">
        <v>#N/A</v>
      </c>
      <c r="DQ53" s="58" t="e">
        <v>#N/A</v>
      </c>
      <c r="DR53" t="e">
        <v>#N/A</v>
      </c>
      <c r="DT53" s="58" t="e">
        <v>#N/A</v>
      </c>
      <c r="DU53" t="e">
        <v>#N/A</v>
      </c>
      <c r="DW53" s="58" t="e">
        <v>#N/A</v>
      </c>
      <c r="DX53" t="e">
        <v>#N/A</v>
      </c>
      <c r="DZ53" s="58" t="e">
        <v>#N/A</v>
      </c>
      <c r="EA53" t="e">
        <v>#N/A</v>
      </c>
      <c r="EO53" s="58" t="e">
        <v>#N/A</v>
      </c>
      <c r="EP53" t="e">
        <v>#N/A</v>
      </c>
      <c r="ER53" s="58" t="e">
        <v>#N/A</v>
      </c>
      <c r="ES53" t="e">
        <v>#N/A</v>
      </c>
      <c r="EU53" s="58" t="e">
        <v>#N/A</v>
      </c>
      <c r="EV53" t="e">
        <v>#N/A</v>
      </c>
      <c r="EX53" s="58" t="e">
        <v>#N/A</v>
      </c>
      <c r="EY53" t="e">
        <v>#N/A</v>
      </c>
      <c r="FL53" s="58" t="e">
        <v>#N/A</v>
      </c>
      <c r="FM53" t="e">
        <v>#N/A</v>
      </c>
      <c r="FN53" t="e">
        <f>interpol_lin_excel(BT53:BT123,BY53:BY123,FL53)</f>
        <v>#VALUE!</v>
      </c>
      <c r="FO53" t="e">
        <v>#N/A</v>
      </c>
      <c r="FP53" t="e">
        <v>#N/A</v>
      </c>
      <c r="FR53" s="58" t="e">
        <v>#N/A</v>
      </c>
      <c r="FS53" t="e">
        <v>#N/A</v>
      </c>
      <c r="FU53" s="58" t="e">
        <v>#N/A</v>
      </c>
      <c r="FV53" t="e">
        <v>#N/A</v>
      </c>
      <c r="GI53" s="58" t="e">
        <v>#N/A</v>
      </c>
      <c r="GJ53" t="e">
        <v>#N/A</v>
      </c>
      <c r="GL53" s="58"/>
      <c r="GM53" s="58"/>
      <c r="GR53" s="58" t="e">
        <v>#N/A</v>
      </c>
      <c r="GS53" t="e">
        <v>#N/A</v>
      </c>
    </row>
    <row r="54" spans="3:201" x14ac:dyDescent="0.25">
      <c r="C54" s="46"/>
      <c r="D54" s="46"/>
      <c r="E54" s="46"/>
      <c r="F54" s="47"/>
      <c r="G54" s="47"/>
      <c r="H54" s="47"/>
      <c r="I54" s="48"/>
      <c r="J54" s="48"/>
      <c r="K54" s="46"/>
      <c r="L54" s="49" t="s">
        <v>600</v>
      </c>
      <c r="N54" s="50" t="s">
        <v>873</v>
      </c>
      <c r="O54" s="51">
        <f>IFERROR(IF(RIGHT(N54, 1) = "D", WORKDAY($B$3, INT(LEFT(N54, LEN(N54)-1))),
                     IF(RIGHT(N54, 1) = "W",Business_Day($B$3 + 7 * INT(LEFT(N54, LEN(N54)-1)), "modified_following"),
                     IF(RIGHT(N54, 1) = "M",Business_Day(EDATE($B$3,  INT(LEFT(N54, LEN(N54)-1))), "modified_following"),
                     IF(RIGHT(N54, 1) = "Y",Business_Day(EDATE($B$3,  12 * INT(LEFT(N54, LEN(N54)-1))), "modified_following"),IF(RIGHT(N54, 1) = "Q",Business_Day(EDATE($B$3,  3*INT(LEFT(N54, LEN(N54)-1))), "modified_following"),
                    Business_Day(EDATE($B$3,  12 * INT(LEFT(N54, FIND("Y", N54)-1)) + INT(RIGHT(N54, LEN(N54) - FIND("Y", N54)))), "modified_following") ))))), "")</f>
        <v>45471</v>
      </c>
      <c r="P54" s="50" t="s">
        <v>3604</v>
      </c>
      <c r="Q54" s="50" t="s">
        <v>3605</v>
      </c>
      <c r="R54" s="46">
        <f>_xll.BDH(P54,$B$4,$B$3,$B$3)</f>
        <v>-0.24693000000000001</v>
      </c>
      <c r="S54" s="46">
        <f>_xll.BDH(Q54,$B$4,$B$3,$B$3)</f>
        <v>1.0189809999999999</v>
      </c>
      <c r="T54" s="52">
        <f>DF_ZC2(Date!$E$3,O54,S54,"Taux actuariels","actual/actual")</f>
        <v>-2.5057644142192359E-3</v>
      </c>
      <c r="V54" s="46"/>
      <c r="W54" s="46"/>
      <c r="X54" s="46"/>
      <c r="Y54" s="47"/>
      <c r="Z54" s="47"/>
      <c r="AA54" s="47"/>
      <c r="AB54" s="48"/>
      <c r="AC54" s="48"/>
      <c r="AD54" s="46"/>
      <c r="AE54" s="49" t="s">
        <v>600</v>
      </c>
      <c r="AG54" s="50" t="s">
        <v>873</v>
      </c>
      <c r="AH54" s="51">
        <f>IFERROR(IF(RIGHT(AG54, 1) = "D", WORKDAY($B$3, INT(LEFT(AG54, LEN(AG54)-1))),
                     IF(RIGHT(AG54, 1) = "W",Business_Day($B$3 + 7 * INT(LEFT(AG54, LEN(AG54)-1)), "modified_following"),
                     IF(RIGHT(AG54, 1) = "M",Business_Day(EDATE($B$3,  INT(LEFT(AG54, LEN(AG54)-1))), "modified_following"),
                     IF(RIGHT(AG54, 1) = "Y",Business_Day(EDATE($B$3,  12 * INT(LEFT(AG54, LEN(AG54)-1))), "modified_following"),IF(RIGHT(AG54, 1) = "Q",Business_Day(EDATE($B$3,  3*INT(LEFT(AG54, LEN(AG54)-1))), "modified_following"),
                    Business_Day(EDATE($B$3,  12 * INT(LEFT(AG54, FIND("Y", AG54)-1)) + INT(RIGHT(AG54, LEN(AG54) - FIND("Y", AG54)))), "modified_following") ))))), "")</f>
        <v>45471</v>
      </c>
      <c r="AI54" s="50" t="s">
        <v>3606</v>
      </c>
      <c r="AJ54" s="50" t="s">
        <v>3607</v>
      </c>
      <c r="AK54" s="46">
        <f>_xll.BDH(AI54,$B$4,$B$3,$B$3)</f>
        <v>-0.27728999999999998</v>
      </c>
      <c r="AL54" s="46">
        <f>_xll.BDH(AJ54,$B$4,$B$3,$B$3)</f>
        <v>1.0210440000000001</v>
      </c>
      <c r="AM54" s="52">
        <f>DF_ZC2(Date!$E$3,AH54,AL54,"Taux actuariels","actual/actual")</f>
        <v>-2.7749184864680476E-3</v>
      </c>
      <c r="AO54" s="46"/>
      <c r="AP54" s="46"/>
      <c r="AQ54" s="46"/>
      <c r="AR54" s="47"/>
      <c r="AS54" s="47"/>
      <c r="AT54" s="47"/>
      <c r="AU54" s="48"/>
      <c r="AV54" s="48"/>
      <c r="AW54" s="46"/>
      <c r="AX54" s="49" t="s">
        <v>600</v>
      </c>
      <c r="AZ54" s="50" t="s">
        <v>873</v>
      </c>
      <c r="BA54" s="51">
        <f>IFERROR(IF(RIGHT(AZ54, 1) = "D", WORKDAY($B$3, INT(LEFT(AZ54, LEN(AZ54)-1))),
                     IF(RIGHT(AZ54, 1) = "W",Business_Day($B$3 + 7 * INT(LEFT(AZ54, LEN(AZ54)-1)), "modified_following"),
                     IF(RIGHT(AZ54, 1) = "M",Business_Day(EDATE($B$3,  INT(LEFT(AZ54, LEN(AZ54)-1))), "modified_following"),
                     IF(RIGHT(AZ54, 1) = "Y",Business_Day(EDATE($B$3,  12 * INT(LEFT(AZ54, LEN(AZ54)-1))), "modified_following"),IF(RIGHT(AZ54, 1) = "Q",Business_Day(EDATE($B$3,  3*INT(LEFT(AZ54, LEN(AZ54)-1))), "modified_following"),
                    Business_Day(EDATE($B$3,  12 * INT(LEFT(AZ54, FIND("Y", AZ54)-1)) + INT(RIGHT(AZ54, LEN(AZ54) - FIND("Y", AZ54)))), "modified_following") ))))), "")</f>
        <v>45471</v>
      </c>
      <c r="BB54" s="50" t="s">
        <v>3608</v>
      </c>
      <c r="BC54" s="50" t="s">
        <v>3609</v>
      </c>
      <c r="BD54" s="46">
        <f>_xll.BDH(BB54,$B$4,$B$3,$B$3)</f>
        <v>-0.25002000000000002</v>
      </c>
      <c r="BE54" s="46">
        <f>_xll.BDH(BC54,$B$4,$B$3,$B$3)</f>
        <v>1.0189520000000001</v>
      </c>
      <c r="BF54" s="52">
        <f>DF_ZC2(Date!$E$3,BA54,BE54,"Taux actuariels","actual/actual")</f>
        <v>-2.5019764611579065E-3</v>
      </c>
      <c r="BH54" s="46"/>
      <c r="BI54" s="46"/>
      <c r="BJ54" s="46"/>
      <c r="BK54" s="47"/>
      <c r="BL54" s="47"/>
      <c r="BM54" s="47"/>
      <c r="BN54" s="48"/>
      <c r="BO54" s="48"/>
      <c r="BP54" s="46"/>
      <c r="BQ54" s="49" t="s">
        <v>600</v>
      </c>
      <c r="BS54" s="50" t="s">
        <v>873</v>
      </c>
      <c r="BT54" s="51">
        <f>IFERROR(IF(RIGHT(BS54, 1) = "D", WORKDAY($B$3, INT(LEFT(BS54, LEN(BS54)-1))),
                     IF(RIGHT(BS54, 1) = "W",Business_Day($B$3 + 7 * INT(LEFT(BS54, LEN(BS54)-1)), "modified_following"),
                     IF(RIGHT(BS54, 1) = "M",Business_Day(EDATE($B$3,  INT(LEFT(BS54, LEN(BS54)-1))), "modified_following"),
                     IF(RIGHT(BS54, 1) = "Y",Business_Day(EDATE($B$3,  12 * INT(LEFT(BS54, LEN(BS54)-1))), "modified_following"),IF(RIGHT(BS54, 1) = "Q",Business_Day(EDATE($B$3,  3*INT(LEFT(BS54, LEN(BS54)-1))), "modified_following"),
                    Business_Day(EDATE($B$3,  12 * INT(LEFT(BS54, FIND("Y", BS54)-1)) + INT(RIGHT(BS54, LEN(BS54) - FIND("Y", BS54)))), "modified_following") ))))), "")</f>
        <v>45471</v>
      </c>
      <c r="BU54" s="50" t="s">
        <v>3610</v>
      </c>
      <c r="BV54" s="50" t="s">
        <v>3611</v>
      </c>
      <c r="BW54" s="46">
        <f>_xll.BDH(BU54,$B$4,$B$3,$B$3)</f>
        <v>-5.4579999999999997E-2</v>
      </c>
      <c r="BX54" s="46">
        <f>_xll.BDH(BV54,$B$4,$B$3,$B$3)</f>
        <v>1.004103</v>
      </c>
      <c r="BY54" s="52">
        <f>DF_ZC2(Date!$E$3,BT54,BX54,"Taux actuariels","actual/actual")</f>
        <v>-5.4619626627772089E-4</v>
      </c>
      <c r="CE54" s="58" t="e">
        <v>#N/A</v>
      </c>
      <c r="CF54" t="e">
        <v>#N/A</v>
      </c>
      <c r="CH54" s="58" t="e">
        <v>#N/A</v>
      </c>
      <c r="CI54" t="e">
        <v>#N/A</v>
      </c>
      <c r="CK54" s="58" t="e">
        <v>#N/A</v>
      </c>
      <c r="CL54" t="e">
        <v>#N/A</v>
      </c>
      <c r="CP54" s="58" t="e">
        <v>#N/A</v>
      </c>
      <c r="CQ54" t="e">
        <v>#N/A</v>
      </c>
      <c r="CS54" s="58" t="e">
        <v>#N/A</v>
      </c>
      <c r="CT54" t="e">
        <v>#N/A</v>
      </c>
      <c r="CV54" s="58" t="e">
        <v>#N/A</v>
      </c>
      <c r="CW54" t="e">
        <v>#N/A</v>
      </c>
      <c r="CY54" s="58" t="e">
        <v>#N/A</v>
      </c>
      <c r="CZ54" t="e">
        <v>#N/A</v>
      </c>
      <c r="DB54" s="58" t="e">
        <v>#N/A</v>
      </c>
      <c r="DC54" t="e">
        <v>#N/A</v>
      </c>
      <c r="DQ54" s="58" t="e">
        <v>#N/A</v>
      </c>
      <c r="DR54" t="e">
        <v>#N/A</v>
      </c>
      <c r="DT54" s="58" t="e">
        <v>#N/A</v>
      </c>
      <c r="DU54" t="e">
        <v>#N/A</v>
      </c>
      <c r="DW54" s="58" t="e">
        <v>#N/A</v>
      </c>
      <c r="DX54" t="e">
        <v>#N/A</v>
      </c>
      <c r="DZ54" s="58" t="e">
        <v>#N/A</v>
      </c>
      <c r="EA54" t="e">
        <v>#N/A</v>
      </c>
      <c r="EO54" s="58" t="e">
        <v>#N/A</v>
      </c>
      <c r="EP54" t="e">
        <v>#N/A</v>
      </c>
      <c r="ER54" s="58" t="e">
        <v>#N/A</v>
      </c>
      <c r="ES54" t="e">
        <v>#N/A</v>
      </c>
      <c r="EU54" s="58" t="e">
        <v>#N/A</v>
      </c>
      <c r="EV54" t="e">
        <v>#N/A</v>
      </c>
      <c r="EX54" s="58" t="e">
        <v>#N/A</v>
      </c>
      <c r="EY54" t="e">
        <v>#N/A</v>
      </c>
      <c r="FL54" s="58" t="e">
        <v>#N/A</v>
      </c>
      <c r="FM54" t="e">
        <v>#N/A</v>
      </c>
      <c r="FN54" t="e">
        <f>interpol_lin_excel(BT54:BT123,BY54:BY123,FL54)</f>
        <v>#VALUE!</v>
      </c>
      <c r="FO54" t="e">
        <v>#N/A</v>
      </c>
      <c r="FP54" t="e">
        <v>#N/A</v>
      </c>
      <c r="FR54" s="58" t="e">
        <v>#N/A</v>
      </c>
      <c r="FS54" t="e">
        <v>#N/A</v>
      </c>
      <c r="FU54" s="58" t="e">
        <v>#N/A</v>
      </c>
      <c r="FV54" t="e">
        <v>#N/A</v>
      </c>
      <c r="GI54" s="58" t="e">
        <v>#N/A</v>
      </c>
      <c r="GJ54" t="e">
        <v>#N/A</v>
      </c>
      <c r="GL54" s="58"/>
      <c r="GM54" s="58"/>
      <c r="GR54" s="58" t="e">
        <v>#N/A</v>
      </c>
      <c r="GS54" t="e">
        <v>#N/A</v>
      </c>
    </row>
    <row r="55" spans="3:201" x14ac:dyDescent="0.25">
      <c r="C55" s="46"/>
      <c r="D55" s="46"/>
      <c r="E55" s="46"/>
      <c r="F55" s="47"/>
      <c r="G55" s="47"/>
      <c r="H55" s="47"/>
      <c r="I55" s="48"/>
      <c r="J55" s="48"/>
      <c r="K55" s="46"/>
      <c r="L55" s="49" t="s">
        <v>600</v>
      </c>
      <c r="N55" s="50" t="s">
        <v>884</v>
      </c>
      <c r="O55" s="51">
        <f>IFERROR(IF(RIGHT(N55, 1) = "D", WORKDAY($B$3, INT(LEFT(N55, LEN(N55)-1))),
                     IF(RIGHT(N55, 1) = "W",Business_Day($B$3 + 7 * INT(LEFT(N55, LEN(N55)-1)), "modified_following"),
                     IF(RIGHT(N55, 1) = "M",Business_Day(EDATE($B$3,  INT(LEFT(N55, LEN(N55)-1))), "modified_following"),
                     IF(RIGHT(N55, 1) = "Y",Business_Day(EDATE($B$3,  12 * INT(LEFT(N55, LEN(N55)-1))), "modified_following"),IF(RIGHT(N55, 1) = "Q",Business_Day(EDATE($B$3,  3*INT(LEFT(N55, LEN(N55)-1))), "modified_following"),
                    Business_Day(EDATE($B$3,  12 * INT(LEFT(N55, FIND("Y", N55)-1)) + INT(RIGHT(N55, LEN(N55) - FIND("Y", N55)))), "modified_following") ))))), "")</f>
        <v>45565</v>
      </c>
      <c r="P55" s="50" t="s">
        <v>3612</v>
      </c>
      <c r="Q55" s="50" t="s">
        <v>3613</v>
      </c>
      <c r="R55" s="46">
        <f>_xll.BDH(P55,$B$4,$B$3,$B$3)</f>
        <v>-0.22685</v>
      </c>
      <c r="S55" s="46">
        <f>_xll.BDH(Q55,$B$4,$B$3,$B$3)</f>
        <v>1.0180130000000001</v>
      </c>
      <c r="T55" s="52">
        <f>DF_ZC2(Date!$E$3,O55,S55,"Taux actuariels","actual/actual")</f>
        <v>-2.3005164281832968E-3</v>
      </c>
      <c r="V55" s="46"/>
      <c r="W55" s="46"/>
      <c r="X55" s="46"/>
      <c r="Y55" s="47"/>
      <c r="Z55" s="47"/>
      <c r="AA55" s="47"/>
      <c r="AB55" s="48"/>
      <c r="AC55" s="48"/>
      <c r="AD55" s="46"/>
      <c r="AE55" s="49" t="s">
        <v>600</v>
      </c>
      <c r="AG55" s="50" t="s">
        <v>884</v>
      </c>
      <c r="AH55" s="51">
        <f>IFERROR(IF(RIGHT(AG55, 1) = "D", WORKDAY($B$3, INT(LEFT(AG55, LEN(AG55)-1))),
                     IF(RIGHT(AG55, 1) = "W",Business_Day($B$3 + 7 * INT(LEFT(AG55, LEN(AG55)-1)), "modified_following"),
                     IF(RIGHT(AG55, 1) = "M",Business_Day(EDATE($B$3,  INT(LEFT(AG55, LEN(AG55)-1))), "modified_following"),
                     IF(RIGHT(AG55, 1) = "Y",Business_Day(EDATE($B$3,  12 * INT(LEFT(AG55, LEN(AG55)-1))), "modified_following"),IF(RIGHT(AG55, 1) = "Q",Business_Day(EDATE($B$3,  3*INT(LEFT(AG55, LEN(AG55)-1))), "modified_following"),
                    Business_Day(EDATE($B$3,  12 * INT(LEFT(AG55, FIND("Y", AG55)-1)) + INT(RIGHT(AG55, LEN(AG55) - FIND("Y", AG55)))), "modified_following") ))))), "")</f>
        <v>45565</v>
      </c>
      <c r="AI55" s="50" t="s">
        <v>3614</v>
      </c>
      <c r="AJ55" s="50" t="s">
        <v>3615</v>
      </c>
      <c r="AK55" s="46">
        <f>_xll.BDH(AI55,$B$4,$B$3,$B$3)</f>
        <v>-0.25330000000000003</v>
      </c>
      <c r="AL55" s="46">
        <f>_xll.BDH(AJ55,$B$4,$B$3,$B$3)</f>
        <v>1.0198499999999999</v>
      </c>
      <c r="AM55" s="52">
        <f>DF_ZC2(Date!$E$3,AH55,AL55,"Taux actuariels","actual/actual")</f>
        <v>-2.5325416933615896E-3</v>
      </c>
      <c r="AO55" s="46"/>
      <c r="AP55" s="46"/>
      <c r="AQ55" s="46"/>
      <c r="AR55" s="47"/>
      <c r="AS55" s="47"/>
      <c r="AT55" s="47"/>
      <c r="AU55" s="48"/>
      <c r="AV55" s="48"/>
      <c r="AW55" s="46"/>
      <c r="AX55" s="49" t="s">
        <v>600</v>
      </c>
      <c r="AZ55" s="50" t="s">
        <v>884</v>
      </c>
      <c r="BA55" s="51">
        <f>IFERROR(IF(RIGHT(AZ55, 1) = "D", WORKDAY($B$3, INT(LEFT(AZ55, LEN(AZ55)-1))),
                     IF(RIGHT(AZ55, 1) = "W",Business_Day($B$3 + 7 * INT(LEFT(AZ55, LEN(AZ55)-1)), "modified_following"),
                     IF(RIGHT(AZ55, 1) = "M",Business_Day(EDATE($B$3,  INT(LEFT(AZ55, LEN(AZ55)-1))), "modified_following"),
                     IF(RIGHT(AZ55, 1) = "Y",Business_Day(EDATE($B$3,  12 * INT(LEFT(AZ55, LEN(AZ55)-1))), "modified_following"),IF(RIGHT(AZ55, 1) = "Q",Business_Day(EDATE($B$3,  3*INT(LEFT(AZ55, LEN(AZ55)-1))), "modified_following"),
                    Business_Day(EDATE($B$3,  12 * INT(LEFT(AZ55, FIND("Y", AZ55)-1)) + INT(RIGHT(AZ55, LEN(AZ55) - FIND("Y", AZ55)))), "modified_following") ))))), "")</f>
        <v>45565</v>
      </c>
      <c r="BB55" s="50" t="s">
        <v>3616</v>
      </c>
      <c r="BC55" s="50" t="s">
        <v>3617</v>
      </c>
      <c r="BD55" s="46">
        <f>_xll.BDH(BB55,$B$4,$B$3,$B$3)</f>
        <v>-0.22625999999999999</v>
      </c>
      <c r="BE55" s="46">
        <f>_xll.BDH(BC55,$B$4,$B$3,$B$3)</f>
        <v>1.0177099999999999</v>
      </c>
      <c r="BF55" s="52">
        <f>DF_ZC2(Date!$E$3,BA55,BE55,"Taux actuariels","actual/actual")</f>
        <v>-2.2622001091813226E-3</v>
      </c>
      <c r="BH55" s="46"/>
      <c r="BI55" s="46"/>
      <c r="BJ55" s="46"/>
      <c r="BK55" s="47"/>
      <c r="BL55" s="47"/>
      <c r="BM55" s="47"/>
      <c r="BN55" s="48"/>
      <c r="BO55" s="48"/>
      <c r="BP55" s="46"/>
      <c r="BQ55" s="49" t="s">
        <v>600</v>
      </c>
      <c r="BS55" s="50" t="s">
        <v>884</v>
      </c>
      <c r="BT55" s="51">
        <f>IFERROR(IF(RIGHT(BS55, 1) = "D", WORKDAY($B$3, INT(LEFT(BS55, LEN(BS55)-1))),
                     IF(RIGHT(BS55, 1) = "W",Business_Day($B$3 + 7 * INT(LEFT(BS55, LEN(BS55)-1)), "modified_following"),
                     IF(RIGHT(BS55, 1) = "M",Business_Day(EDATE($B$3,  INT(LEFT(BS55, LEN(BS55)-1))), "modified_following"),
                     IF(RIGHT(BS55, 1) = "Y",Business_Day(EDATE($B$3,  12 * INT(LEFT(BS55, LEN(BS55)-1))), "modified_following"),IF(RIGHT(BS55, 1) = "Q",Business_Day(EDATE($B$3,  3*INT(LEFT(BS55, LEN(BS55)-1))), "modified_following"),
                    Business_Day(EDATE($B$3,  12 * INT(LEFT(BS55, FIND("Y", BS55)-1)) + INT(RIGHT(BS55, LEN(BS55) - FIND("Y", BS55)))), "modified_following") ))))), "")</f>
        <v>45565</v>
      </c>
      <c r="BU55" s="50" t="s">
        <v>3618</v>
      </c>
      <c r="BV55" s="50" t="s">
        <v>3619</v>
      </c>
      <c r="BW55" s="46">
        <f>_xll.BDH(BU55,$B$4,$B$3,$B$3)</f>
        <v>-3.6319999999999998E-2</v>
      </c>
      <c r="BX55" s="46">
        <f>_xll.BDH(BV55,$B$4,$B$3,$B$3)</f>
        <v>1.00282</v>
      </c>
      <c r="BY55" s="52">
        <f>DF_ZC2(Date!$E$3,BT55,BX55,"Taux actuariels","actual/actual")</f>
        <v>-3.6322884933448485E-4</v>
      </c>
      <c r="CE55" s="58" t="e">
        <v>#N/A</v>
      </c>
      <c r="CF55" t="e">
        <v>#N/A</v>
      </c>
      <c r="CH55" s="58" t="e">
        <v>#N/A</v>
      </c>
      <c r="CI55" t="e">
        <v>#N/A</v>
      </c>
      <c r="CK55" s="58" t="e">
        <v>#N/A</v>
      </c>
      <c r="CL55" t="e">
        <v>#N/A</v>
      </c>
      <c r="CP55" s="58" t="e">
        <v>#N/A</v>
      </c>
      <c r="CQ55" t="e">
        <v>#N/A</v>
      </c>
      <c r="CS55" s="58" t="e">
        <v>#N/A</v>
      </c>
      <c r="CT55" t="e">
        <v>#N/A</v>
      </c>
      <c r="CV55" s="58" t="e">
        <v>#N/A</v>
      </c>
      <c r="CW55" t="e">
        <v>#N/A</v>
      </c>
      <c r="CY55" s="58" t="e">
        <v>#N/A</v>
      </c>
      <c r="CZ55" t="e">
        <v>#N/A</v>
      </c>
      <c r="DB55" s="58" t="e">
        <v>#N/A</v>
      </c>
      <c r="DC55" t="e">
        <v>#N/A</v>
      </c>
      <c r="DQ55" s="58" t="e">
        <v>#N/A</v>
      </c>
      <c r="DR55" t="e">
        <v>#N/A</v>
      </c>
      <c r="DT55" s="58" t="e">
        <v>#N/A</v>
      </c>
      <c r="DU55" t="e">
        <v>#N/A</v>
      </c>
      <c r="DW55" s="58" t="e">
        <v>#N/A</v>
      </c>
      <c r="DX55" t="e">
        <v>#N/A</v>
      </c>
      <c r="DZ55" s="58" t="e">
        <v>#N/A</v>
      </c>
      <c r="EA55" t="e">
        <v>#N/A</v>
      </c>
      <c r="EO55" s="58" t="e">
        <v>#N/A</v>
      </c>
      <c r="EP55" t="e">
        <v>#N/A</v>
      </c>
      <c r="ER55" s="58" t="e">
        <v>#N/A</v>
      </c>
      <c r="ES55" t="e">
        <v>#N/A</v>
      </c>
      <c r="EU55" s="58" t="e">
        <v>#N/A</v>
      </c>
      <c r="EV55" t="e">
        <v>#N/A</v>
      </c>
      <c r="EX55" s="58" t="e">
        <v>#N/A</v>
      </c>
      <c r="EY55" t="e">
        <v>#N/A</v>
      </c>
      <c r="FL55" s="58" t="e">
        <v>#N/A</v>
      </c>
      <c r="FM55" t="e">
        <v>#N/A</v>
      </c>
      <c r="FN55" t="e">
        <f>interpol_lin_excel(BT55:BT123,BY55:BY123,FL55)</f>
        <v>#VALUE!</v>
      </c>
      <c r="FO55" t="e">
        <v>#N/A</v>
      </c>
      <c r="FP55" t="e">
        <v>#N/A</v>
      </c>
      <c r="FR55" s="58" t="e">
        <v>#N/A</v>
      </c>
      <c r="FS55" t="e">
        <v>#N/A</v>
      </c>
      <c r="FU55" s="58" t="e">
        <v>#N/A</v>
      </c>
      <c r="FV55" t="e">
        <v>#N/A</v>
      </c>
      <c r="GI55" s="58" t="e">
        <v>#N/A</v>
      </c>
      <c r="GJ55" t="e">
        <v>#N/A</v>
      </c>
      <c r="GL55" s="58"/>
      <c r="GM55" s="58"/>
      <c r="GR55" s="58" t="e">
        <v>#N/A</v>
      </c>
      <c r="GS55" t="e">
        <v>#N/A</v>
      </c>
    </row>
    <row r="56" spans="3:201" x14ac:dyDescent="0.25">
      <c r="C56" s="46"/>
      <c r="D56" s="46"/>
      <c r="E56" s="46"/>
      <c r="F56" s="47"/>
      <c r="G56" s="47"/>
      <c r="H56" s="47"/>
      <c r="I56" s="48"/>
      <c r="J56" s="48"/>
      <c r="K56" s="46"/>
      <c r="L56" s="49" t="s">
        <v>600</v>
      </c>
      <c r="N56" s="50" t="s">
        <v>895</v>
      </c>
      <c r="O56" s="51">
        <f>IFERROR(IF(RIGHT(N56, 1) = "D", WORKDAY($B$3, INT(LEFT(N56, LEN(N56)-1))),
                     IF(RIGHT(N56, 1) = "W",Business_Day($B$3 + 7 * INT(LEFT(N56, LEN(N56)-1)), "modified_following"),
                     IF(RIGHT(N56, 1) = "M",Business_Day(EDATE($B$3,  INT(LEFT(N56, LEN(N56)-1))), "modified_following"),
                     IF(RIGHT(N56, 1) = "Y",Business_Day(EDATE($B$3,  12 * INT(LEFT(N56, LEN(N56)-1))), "modified_following"),IF(RIGHT(N56, 1) = "Q",Business_Day(EDATE($B$3,  3*INT(LEFT(N56, LEN(N56)-1))), "modified_following"),
                    Business_Day(EDATE($B$3,  12 * INT(LEFT(N56, FIND("Y", N56)-1)) + INT(RIGHT(N56, LEN(N56) - FIND("Y", N56)))), "modified_following") ))))), "")</f>
        <v>45656</v>
      </c>
      <c r="P56" s="50" t="s">
        <v>3620</v>
      </c>
      <c r="Q56" s="50" t="s">
        <v>3621</v>
      </c>
      <c r="R56" s="46">
        <f>_xll.BDH(P56,$B$4,$B$3,$B$3)</f>
        <v>-0.20663000000000001</v>
      </c>
      <c r="S56" s="46">
        <f>_xll.BDH(Q56,$B$4,$B$3,$B$3)</f>
        <v>1.016942</v>
      </c>
      <c r="T56" s="52">
        <f>DF_ZC2(Date!$E$3,O56,S56,"Taux actuariels","actual/actual")</f>
        <v>-2.0978071402010245E-3</v>
      </c>
      <c r="V56" s="46"/>
      <c r="W56" s="46"/>
      <c r="X56" s="46"/>
      <c r="Y56" s="47"/>
      <c r="Z56" s="47"/>
      <c r="AA56" s="47"/>
      <c r="AB56" s="48"/>
      <c r="AC56" s="48"/>
      <c r="AD56" s="46"/>
      <c r="AE56" s="49" t="s">
        <v>600</v>
      </c>
      <c r="AG56" s="50" t="s">
        <v>895</v>
      </c>
      <c r="AH56" s="51">
        <f>IFERROR(IF(RIGHT(AG56, 1) = "D", WORKDAY($B$3, INT(LEFT(AG56, LEN(AG56)-1))),
                     IF(RIGHT(AG56, 1) = "W",Business_Day($B$3 + 7 * INT(LEFT(AG56, LEN(AG56)-1)), "modified_following"),
                     IF(RIGHT(AG56, 1) = "M",Business_Day(EDATE($B$3,  INT(LEFT(AG56, LEN(AG56)-1))), "modified_following"),
                     IF(RIGHT(AG56, 1) = "Y",Business_Day(EDATE($B$3,  12 * INT(LEFT(AG56, LEN(AG56)-1))), "modified_following"),IF(RIGHT(AG56, 1) = "Q",Business_Day(EDATE($B$3,  3*INT(LEFT(AG56, LEN(AG56)-1))), "modified_following"),
                    Business_Day(EDATE($B$3,  12 * INT(LEFT(AG56, FIND("Y", AG56)-1)) + INT(RIGHT(AG56, LEN(AG56) - FIND("Y", AG56)))), "modified_following") ))))), "")</f>
        <v>45656</v>
      </c>
      <c r="AI56" s="50" t="s">
        <v>3622</v>
      </c>
      <c r="AJ56" s="50" t="s">
        <v>3623</v>
      </c>
      <c r="AK56" s="46">
        <f>_xll.BDH(AI56,$B$4,$B$3,$B$3)</f>
        <v>-0.22878000000000001</v>
      </c>
      <c r="AL56" s="46">
        <f>_xll.BDH(AJ56,$B$4,$B$3,$B$3)</f>
        <v>1.018505</v>
      </c>
      <c r="AM56" s="52">
        <f>DF_ZC2(Date!$E$3,AH56,AL56,"Taux actuariels","actual/actual")</f>
        <v>-2.289358643591588E-3</v>
      </c>
      <c r="AO56" s="46"/>
      <c r="AP56" s="46"/>
      <c r="AQ56" s="46"/>
      <c r="AR56" s="47"/>
      <c r="AS56" s="47"/>
      <c r="AT56" s="47"/>
      <c r="AU56" s="48"/>
      <c r="AV56" s="48"/>
      <c r="AW56" s="46"/>
      <c r="AX56" s="49" t="s">
        <v>600</v>
      </c>
      <c r="AZ56" s="50" t="s">
        <v>895</v>
      </c>
      <c r="BA56" s="51">
        <f>IFERROR(IF(RIGHT(AZ56, 1) = "D", WORKDAY($B$3, INT(LEFT(AZ56, LEN(AZ56)-1))),
                     IF(RIGHT(AZ56, 1) = "W",Business_Day($B$3 + 7 * INT(LEFT(AZ56, LEN(AZ56)-1)), "modified_following"),
                     IF(RIGHT(AZ56, 1) = "M",Business_Day(EDATE($B$3,  INT(LEFT(AZ56, LEN(AZ56)-1))), "modified_following"),
                     IF(RIGHT(AZ56, 1) = "Y",Business_Day(EDATE($B$3,  12 * INT(LEFT(AZ56, LEN(AZ56)-1))), "modified_following"),IF(RIGHT(AZ56, 1) = "Q",Business_Day(EDATE($B$3,  3*INT(LEFT(AZ56, LEN(AZ56)-1))), "modified_following"),
                    Business_Day(EDATE($B$3,  12 * INT(LEFT(AZ56, FIND("Y", AZ56)-1)) + INT(RIGHT(AZ56, LEN(AZ56) - FIND("Y", AZ56)))), "modified_following") ))))), "")</f>
        <v>45656</v>
      </c>
      <c r="BB56" s="50" t="s">
        <v>3624</v>
      </c>
      <c r="BC56" s="50" t="s">
        <v>3625</v>
      </c>
      <c r="BD56" s="46">
        <f>_xll.BDH(BB56,$B$4,$B$3,$B$3)</f>
        <v>-0.20197999999999999</v>
      </c>
      <c r="BE56" s="46">
        <f>_xll.BDH(BC56,$B$4,$B$3,$B$3)</f>
        <v>1.0163180000000001</v>
      </c>
      <c r="BF56" s="52">
        <f>DF_ZC2(Date!$E$3,BA56,BE56,"Taux actuariels","actual/actual")</f>
        <v>-2.0212410743508658E-3</v>
      </c>
      <c r="BH56" s="46"/>
      <c r="BI56" s="46"/>
      <c r="BJ56" s="46"/>
      <c r="BK56" s="47"/>
      <c r="BL56" s="47"/>
      <c r="BM56" s="47"/>
      <c r="BN56" s="48"/>
      <c r="BO56" s="48"/>
      <c r="BP56" s="46"/>
      <c r="BQ56" s="49" t="s">
        <v>600</v>
      </c>
      <c r="BS56" s="50" t="s">
        <v>895</v>
      </c>
      <c r="BT56" s="51">
        <f>IFERROR(IF(RIGHT(BS56, 1) = "D", WORKDAY($B$3, INT(LEFT(BS56, LEN(BS56)-1))),
                     IF(RIGHT(BS56, 1) = "W",Business_Day($B$3 + 7 * INT(LEFT(BS56, LEN(BS56)-1)), "modified_following"),
                     IF(RIGHT(BS56, 1) = "M",Business_Day(EDATE($B$3,  INT(LEFT(BS56, LEN(BS56)-1))), "modified_following"),
                     IF(RIGHT(BS56, 1) = "Y",Business_Day(EDATE($B$3,  12 * INT(LEFT(BS56, LEN(BS56)-1))), "modified_following"),IF(RIGHT(BS56, 1) = "Q",Business_Day(EDATE($B$3,  3*INT(LEFT(BS56, LEN(BS56)-1))), "modified_following"),
                    Business_Day(EDATE($B$3,  12 * INT(LEFT(BS56, FIND("Y", BS56)-1)) + INT(RIGHT(BS56, LEN(BS56) - FIND("Y", BS56)))), "modified_following") ))))), "")</f>
        <v>45656</v>
      </c>
      <c r="BU56" s="50" t="s">
        <v>3626</v>
      </c>
      <c r="BV56" s="50" t="s">
        <v>3627</v>
      </c>
      <c r="BW56" s="46">
        <f>_xll.BDH(BU56,$B$4,$B$3,$B$3)</f>
        <v>-1.7680000000000001E-2</v>
      </c>
      <c r="BX56" s="46">
        <f>_xll.BDH(BV56,$B$4,$B$3,$B$3)</f>
        <v>1.0014160000000001</v>
      </c>
      <c r="BY56" s="52">
        <f>DF_ZC2(Date!$E$3,BT56,BX56,"Taux actuariels","actual/actual")</f>
        <v>-1.7685916074716701E-4</v>
      </c>
      <c r="CE56" s="58" t="e">
        <v>#N/A</v>
      </c>
      <c r="CF56" t="e">
        <v>#N/A</v>
      </c>
      <c r="CH56" s="58" t="e">
        <v>#N/A</v>
      </c>
      <c r="CI56" t="e">
        <v>#N/A</v>
      </c>
      <c r="CK56" s="58" t="e">
        <v>#N/A</v>
      </c>
      <c r="CL56" t="e">
        <v>#N/A</v>
      </c>
      <c r="CP56" s="58" t="e">
        <v>#N/A</v>
      </c>
      <c r="CQ56" t="e">
        <v>#N/A</v>
      </c>
      <c r="CS56" s="58" t="e">
        <v>#N/A</v>
      </c>
      <c r="CT56" t="e">
        <v>#N/A</v>
      </c>
      <c r="CV56" s="58" t="e">
        <v>#N/A</v>
      </c>
      <c r="CW56" t="e">
        <v>#N/A</v>
      </c>
      <c r="CY56" s="58" t="e">
        <v>#N/A</v>
      </c>
      <c r="CZ56" t="e">
        <v>#N/A</v>
      </c>
      <c r="DB56" s="58" t="e">
        <v>#N/A</v>
      </c>
      <c r="DC56" t="e">
        <v>#N/A</v>
      </c>
      <c r="DQ56" s="58" t="e">
        <v>#N/A</v>
      </c>
      <c r="DR56" t="e">
        <v>#N/A</v>
      </c>
      <c r="DT56" s="58" t="e">
        <v>#N/A</v>
      </c>
      <c r="DU56" t="e">
        <v>#N/A</v>
      </c>
      <c r="DW56" s="58" t="e">
        <v>#N/A</v>
      </c>
      <c r="DX56" t="e">
        <v>#N/A</v>
      </c>
      <c r="DZ56" s="58" t="e">
        <v>#N/A</v>
      </c>
      <c r="EA56" t="e">
        <v>#N/A</v>
      </c>
      <c r="EO56" s="58" t="e">
        <v>#N/A</v>
      </c>
      <c r="EP56" t="e">
        <v>#N/A</v>
      </c>
      <c r="ER56" s="58" t="e">
        <v>#N/A</v>
      </c>
      <c r="ES56" t="e">
        <v>#N/A</v>
      </c>
      <c r="EU56" s="58" t="e">
        <v>#N/A</v>
      </c>
      <c r="EV56" t="e">
        <v>#N/A</v>
      </c>
      <c r="EX56" s="58" t="e">
        <v>#N/A</v>
      </c>
      <c r="EY56" t="e">
        <v>#N/A</v>
      </c>
      <c r="FL56" s="58" t="e">
        <v>#N/A</v>
      </c>
      <c r="FM56" t="e">
        <v>#N/A</v>
      </c>
      <c r="FN56" t="e">
        <f>interpol_lin_excel(BT56:BT123,BY56:BY123,FL56)</f>
        <v>#VALUE!</v>
      </c>
      <c r="FO56" t="e">
        <v>#N/A</v>
      </c>
      <c r="FP56" t="e">
        <v>#N/A</v>
      </c>
      <c r="FR56" s="58" t="e">
        <v>#N/A</v>
      </c>
      <c r="FS56" t="e">
        <v>#N/A</v>
      </c>
      <c r="FU56" s="58" t="e">
        <v>#N/A</v>
      </c>
      <c r="FV56" t="e">
        <v>#N/A</v>
      </c>
      <c r="GR56" s="58" t="e">
        <v>#N/A</v>
      </c>
      <c r="GS56" t="e">
        <v>#N/A</v>
      </c>
    </row>
    <row r="57" spans="3:201" x14ac:dyDescent="0.25">
      <c r="C57" s="46"/>
      <c r="D57" s="46"/>
      <c r="E57" s="46"/>
      <c r="F57" s="47"/>
      <c r="G57" s="47"/>
      <c r="H57" s="47"/>
      <c r="I57" s="48"/>
      <c r="J57" s="48"/>
      <c r="K57" s="46"/>
      <c r="L57" s="49" t="s">
        <v>600</v>
      </c>
      <c r="N57" s="50" t="s">
        <v>906</v>
      </c>
      <c r="O57" s="51">
        <f>IFERROR(IF(RIGHT(N57, 1) = "D", WORKDAY($B$3, INT(LEFT(N57, LEN(N57)-1))),
                     IF(RIGHT(N57, 1) = "W",Business_Day($B$3 + 7 * INT(LEFT(N57, LEN(N57)-1)), "modified_following"),
                     IF(RIGHT(N57, 1) = "M",Business_Day(EDATE($B$3,  INT(LEFT(N57, LEN(N57)-1))), "modified_following"),
                     IF(RIGHT(N57, 1) = "Y",Business_Day(EDATE($B$3,  12 * INT(LEFT(N57, LEN(N57)-1))), "modified_following"),IF(RIGHT(N57, 1) = "Q",Business_Day(EDATE($B$3,  3*INT(LEFT(N57, LEN(N57)-1))), "modified_following"),
                    Business_Day(EDATE($B$3,  12 * INT(LEFT(N57, FIND("Y", N57)-1)) + INT(RIGHT(N57, LEN(N57) - FIND("Y", N57)))), "modified_following") ))))), "")</f>
        <v>45747</v>
      </c>
      <c r="P57" s="50" t="s">
        <v>3628</v>
      </c>
      <c r="Q57" s="50" t="s">
        <v>3629</v>
      </c>
      <c r="R57" s="46">
        <f>_xll.BDH(P57,$B$4,$B$3,$B$3)</f>
        <v>-0.18742</v>
      </c>
      <c r="S57" s="46">
        <f>_xll.BDH(Q57,$B$4,$B$3,$B$3)</f>
        <v>1.015819</v>
      </c>
      <c r="T57" s="52">
        <f>DF_ZC2(Date!$E$3,O57,S57,"Taux actuariels","actual/actual")</f>
        <v>-1.9007991064493579E-3</v>
      </c>
      <c r="V57" s="46"/>
      <c r="W57" s="46"/>
      <c r="X57" s="46"/>
      <c r="Y57" s="47"/>
      <c r="Z57" s="47"/>
      <c r="AA57" s="47"/>
      <c r="AB57" s="48"/>
      <c r="AC57" s="48"/>
      <c r="AD57" s="46"/>
      <c r="AE57" s="49" t="s">
        <v>600</v>
      </c>
      <c r="AG57" s="50" t="s">
        <v>906</v>
      </c>
      <c r="AH57" s="51">
        <f>IFERROR(IF(RIGHT(AG57, 1) = "D", WORKDAY($B$3, INT(LEFT(AG57, LEN(AG57)-1))),
                     IF(RIGHT(AG57, 1) = "W",Business_Day($B$3 + 7 * INT(LEFT(AG57, LEN(AG57)-1)), "modified_following"),
                     IF(RIGHT(AG57, 1) = "M",Business_Day(EDATE($B$3,  INT(LEFT(AG57, LEN(AG57)-1))), "modified_following"),
                     IF(RIGHT(AG57, 1) = "Y",Business_Day(EDATE($B$3,  12 * INT(LEFT(AG57, LEN(AG57)-1))), "modified_following"),IF(RIGHT(AG57, 1) = "Q",Business_Day(EDATE($B$3,  3*INT(LEFT(AG57, LEN(AG57)-1))), "modified_following"),
                    Business_Day(EDATE($B$3,  12 * INT(LEFT(AG57, FIND("Y", AG57)-1)) + INT(RIGHT(AG57, LEN(AG57) - FIND("Y", AG57)))), "modified_following") ))))), "")</f>
        <v>45747</v>
      </c>
      <c r="AI57" s="50" t="s">
        <v>3630</v>
      </c>
      <c r="AJ57" s="50" t="s">
        <v>3631</v>
      </c>
      <c r="AK57" s="46">
        <f>_xll.BDH(AI57,$B$4,$B$3,$B$3)</f>
        <v>-0.2077</v>
      </c>
      <c r="AL57" s="46">
        <f>_xll.BDH(AJ57,$B$4,$B$3,$B$3)</f>
        <v>1.017301</v>
      </c>
      <c r="AM57" s="52">
        <f>DF_ZC2(Date!$E$3,AH57,AL57,"Taux actuariels","actual/actual")</f>
        <v>-2.0771726716749539E-3</v>
      </c>
      <c r="AO57" s="46"/>
      <c r="AP57" s="46"/>
      <c r="AQ57" s="46"/>
      <c r="AR57" s="47"/>
      <c r="AS57" s="47"/>
      <c r="AT57" s="47"/>
      <c r="AU57" s="48"/>
      <c r="AV57" s="48"/>
      <c r="AW57" s="46"/>
      <c r="AX57" s="49" t="s">
        <v>600</v>
      </c>
      <c r="AZ57" s="50" t="s">
        <v>906</v>
      </c>
      <c r="BA57" s="51">
        <f>IFERROR(IF(RIGHT(AZ57, 1) = "D", WORKDAY($B$3, INT(LEFT(AZ57, LEN(AZ57)-1))),
                     IF(RIGHT(AZ57, 1) = "W",Business_Day($B$3 + 7 * INT(LEFT(AZ57, LEN(AZ57)-1)), "modified_following"),
                     IF(RIGHT(AZ57, 1) = "M",Business_Day(EDATE($B$3,  INT(LEFT(AZ57, LEN(AZ57)-1))), "modified_following"),
                     IF(RIGHT(AZ57, 1) = "Y",Business_Day(EDATE($B$3,  12 * INT(LEFT(AZ57, LEN(AZ57)-1))), "modified_following"),IF(RIGHT(AZ57, 1) = "Q",Business_Day(EDATE($B$3,  3*INT(LEFT(AZ57, LEN(AZ57)-1))), "modified_following"),
                    Business_Day(EDATE($B$3,  12 * INT(LEFT(AZ57, FIND("Y", AZ57)-1)) + INT(RIGHT(AZ57, LEN(AZ57) - FIND("Y", AZ57)))), "modified_following") ))))), "")</f>
        <v>45747</v>
      </c>
      <c r="BB57" s="50" t="s">
        <v>3632</v>
      </c>
      <c r="BC57" s="50" t="s">
        <v>3633</v>
      </c>
      <c r="BD57" s="46">
        <f>_xll.BDH(BB57,$B$4,$B$3,$B$3)</f>
        <v>-0.18057999999999999</v>
      </c>
      <c r="BE57" s="46">
        <f>_xll.BDH(BC57,$B$4,$B$3,$B$3)</f>
        <v>1.0150239999999999</v>
      </c>
      <c r="BF57" s="52">
        <f>DF_ZC2(Date!$E$3,BA57,BE57,"Taux actuariels","actual/actual")</f>
        <v>-1.8060668219970211E-3</v>
      </c>
      <c r="BH57" s="46"/>
      <c r="BI57" s="46"/>
      <c r="BJ57" s="46"/>
      <c r="BK57" s="47"/>
      <c r="BL57" s="47"/>
      <c r="BM57" s="47"/>
      <c r="BN57" s="48"/>
      <c r="BO57" s="48"/>
      <c r="BP57" s="46"/>
      <c r="BQ57" s="49" t="s">
        <v>600</v>
      </c>
      <c r="BS57" s="50" t="s">
        <v>906</v>
      </c>
      <c r="BT57" s="51">
        <f>IFERROR(IF(RIGHT(BS57, 1) = "D", WORKDAY($B$3, INT(LEFT(BS57, LEN(BS57)-1))),
                     IF(RIGHT(BS57, 1) = "W",Business_Day($B$3 + 7 * INT(LEFT(BS57, LEN(BS57)-1)), "modified_following"),
                     IF(RIGHT(BS57, 1) = "M",Business_Day(EDATE($B$3,  INT(LEFT(BS57, LEN(BS57)-1))), "modified_following"),
                     IF(RIGHT(BS57, 1) = "Y",Business_Day(EDATE($B$3,  12 * INT(LEFT(BS57, LEN(BS57)-1))), "modified_following"),IF(RIGHT(BS57, 1) = "Q",Business_Day(EDATE($B$3,  3*INT(LEFT(BS57, LEN(BS57)-1))), "modified_following"),
                    Business_Day(EDATE($B$3,  12 * INT(LEFT(BS57, FIND("Y", BS57)-1)) + INT(RIGHT(BS57, LEN(BS57) - FIND("Y", BS57)))), "modified_following") ))))), "")</f>
        <v>45747</v>
      </c>
      <c r="BU57" s="50" t="s">
        <v>3634</v>
      </c>
      <c r="BV57" s="50" t="s">
        <v>3635</v>
      </c>
      <c r="BW57" s="46">
        <f>_xll.BDH(BU57,$B$4,$B$3,$B$3)</f>
        <v>8.1099999999999992E-3</v>
      </c>
      <c r="BX57" s="46">
        <f>_xll.BDH(BV57,$B$4,$B$3,$B$3)</f>
        <v>0.99933099999999997</v>
      </c>
      <c r="BY57" s="52">
        <f>DF_ZC2(Date!$E$3,BT57,BX57,"Taux actuariels","actual/actual")</f>
        <v>8.1128219190151896E-5</v>
      </c>
      <c r="CE57" s="58" t="e">
        <v>#N/A</v>
      </c>
      <c r="CF57" t="e">
        <v>#N/A</v>
      </c>
      <c r="CH57" s="58" t="e">
        <v>#N/A</v>
      </c>
      <c r="CI57" t="e">
        <v>#N/A</v>
      </c>
      <c r="CK57" s="58" t="e">
        <v>#N/A</v>
      </c>
      <c r="CL57" t="e">
        <v>#N/A</v>
      </c>
      <c r="CP57" s="58" t="e">
        <v>#N/A</v>
      </c>
      <c r="CQ57" t="e">
        <v>#N/A</v>
      </c>
      <c r="CS57" s="58" t="e">
        <v>#N/A</v>
      </c>
      <c r="CT57" t="e">
        <v>#N/A</v>
      </c>
      <c r="CV57" s="58" t="e">
        <v>#N/A</v>
      </c>
      <c r="CW57" t="e">
        <v>#N/A</v>
      </c>
      <c r="CY57" s="58" t="e">
        <v>#N/A</v>
      </c>
      <c r="CZ57" t="e">
        <v>#N/A</v>
      </c>
      <c r="DB57" s="58" t="e">
        <v>#N/A</v>
      </c>
      <c r="DC57" t="e">
        <v>#N/A</v>
      </c>
      <c r="DQ57" s="58" t="e">
        <v>#N/A</v>
      </c>
      <c r="DR57" t="e">
        <v>#N/A</v>
      </c>
      <c r="DT57" s="58" t="e">
        <v>#N/A</v>
      </c>
      <c r="DU57" t="e">
        <v>#N/A</v>
      </c>
      <c r="DW57" s="58" t="e">
        <v>#N/A</v>
      </c>
      <c r="DX57" t="e">
        <v>#N/A</v>
      </c>
      <c r="DZ57" s="58" t="e">
        <v>#N/A</v>
      </c>
      <c r="EA57" t="e">
        <v>#N/A</v>
      </c>
      <c r="EO57" s="58" t="e">
        <v>#N/A</v>
      </c>
      <c r="EP57" t="e">
        <v>#N/A</v>
      </c>
      <c r="ER57" s="58" t="e">
        <v>#N/A</v>
      </c>
      <c r="ES57" t="e">
        <v>#N/A</v>
      </c>
      <c r="EU57" s="58" t="e">
        <v>#N/A</v>
      </c>
      <c r="EV57" t="e">
        <v>#N/A</v>
      </c>
      <c r="EX57" s="58" t="e">
        <v>#N/A</v>
      </c>
      <c r="EY57" t="e">
        <v>#N/A</v>
      </c>
      <c r="FL57" s="58" t="e">
        <v>#N/A</v>
      </c>
      <c r="FM57" t="e">
        <v>#N/A</v>
      </c>
      <c r="FN57" t="e">
        <f>interpol_lin_excel(BT57:BT123,BY57:BY123,FL57)</f>
        <v>#VALUE!</v>
      </c>
      <c r="FO57" t="e">
        <v>#N/A</v>
      </c>
      <c r="FP57" t="e">
        <v>#N/A</v>
      </c>
      <c r="FR57" s="58" t="e">
        <v>#N/A</v>
      </c>
      <c r="FS57" t="e">
        <v>#N/A</v>
      </c>
      <c r="FU57" s="58" t="e">
        <v>#N/A</v>
      </c>
      <c r="FV57" t="e">
        <v>#N/A</v>
      </c>
      <c r="GR57" s="58" t="e">
        <v>#N/A</v>
      </c>
      <c r="GS57" t="e">
        <v>#N/A</v>
      </c>
    </row>
    <row r="58" spans="3:201" x14ac:dyDescent="0.25">
      <c r="C58" s="46"/>
      <c r="D58" s="46"/>
      <c r="E58" s="46"/>
      <c r="F58" s="47"/>
      <c r="G58" s="47"/>
      <c r="H58" s="47"/>
      <c r="I58" s="48"/>
      <c r="J58" s="48"/>
      <c r="K58" s="46"/>
      <c r="L58" s="49" t="s">
        <v>600</v>
      </c>
      <c r="N58" s="50" t="s">
        <v>917</v>
      </c>
      <c r="O58" s="51">
        <f>IFERROR(IF(RIGHT(N58, 1) = "D", WORKDAY($B$3, INT(LEFT(N58, LEN(N58)-1))),
                     IF(RIGHT(N58, 1) = "W",Business_Day($B$3 + 7 * INT(LEFT(N58, LEN(N58)-1)), "modified_following"),
                     IF(RIGHT(N58, 1) = "M",Business_Day(EDATE($B$3,  INT(LEFT(N58, LEN(N58)-1))), "modified_following"),
                     IF(RIGHT(N58, 1) = "Y",Business_Day(EDATE($B$3,  12 * INT(LEFT(N58, LEN(N58)-1))), "modified_following"),IF(RIGHT(N58, 1) = "Q",Business_Day(EDATE($B$3,  3*INT(LEFT(N58, LEN(N58)-1))), "modified_following"),
                    Business_Day(EDATE($B$3,  12 * INT(LEFT(N58, FIND("Y", N58)-1)) + INT(RIGHT(N58, LEN(N58) - FIND("Y", N58)))), "modified_following") ))))), "")</f>
        <v>45838</v>
      </c>
      <c r="P58" s="50" t="s">
        <v>3636</v>
      </c>
      <c r="Q58" s="50" t="s">
        <v>3637</v>
      </c>
      <c r="R58" s="46">
        <f>_xll.BDH(P58,$B$4,$B$3,$B$3)</f>
        <v>-0.16785</v>
      </c>
      <c r="S58" s="46">
        <f>_xll.BDH(Q58,$B$4,$B$3,$B$3)</f>
        <v>1.014586</v>
      </c>
      <c r="T58" s="52">
        <f>DF_ZC2(Date!$E$3,O58,S58,"Taux actuariels","actual/actual")</f>
        <v>-1.7024324045163963E-3</v>
      </c>
      <c r="V58" s="46"/>
      <c r="W58" s="46"/>
      <c r="X58" s="46"/>
      <c r="Y58" s="47"/>
      <c r="Z58" s="47"/>
      <c r="AA58" s="47"/>
      <c r="AB58" s="48"/>
      <c r="AC58" s="48"/>
      <c r="AD58" s="46"/>
      <c r="AE58" s="49" t="s">
        <v>600</v>
      </c>
      <c r="AG58" s="50" t="s">
        <v>917</v>
      </c>
      <c r="AH58" s="51">
        <f>IFERROR(IF(RIGHT(AG58, 1) = "D", WORKDAY($B$3, INT(LEFT(AG58, LEN(AG58)-1))),
                     IF(RIGHT(AG58, 1) = "W",Business_Day($B$3 + 7 * INT(LEFT(AG58, LEN(AG58)-1)), "modified_following"),
                     IF(RIGHT(AG58, 1) = "M",Business_Day(EDATE($B$3,  INT(LEFT(AG58, LEN(AG58)-1))), "modified_following"),
                     IF(RIGHT(AG58, 1) = "Y",Business_Day(EDATE($B$3,  12 * INT(LEFT(AG58, LEN(AG58)-1))), "modified_following"),IF(RIGHT(AG58, 1) = "Q",Business_Day(EDATE($B$3,  3*INT(LEFT(AG58, LEN(AG58)-1))), "modified_following"),
                    Business_Day(EDATE($B$3,  12 * INT(LEFT(AG58, FIND("Y", AG58)-1)) + INT(RIGHT(AG58, LEN(AG58) - FIND("Y", AG58)))), "modified_following") ))))), "")</f>
        <v>45838</v>
      </c>
      <c r="AI58" s="50" t="s">
        <v>3638</v>
      </c>
      <c r="AJ58" s="50" t="s">
        <v>3639</v>
      </c>
      <c r="AK58" s="46">
        <f>_xll.BDH(AI58,$B$4,$B$3,$B$3)</f>
        <v>-0.18601000000000001</v>
      </c>
      <c r="AL58" s="46">
        <f>_xll.BDH(AJ58,$B$4,$B$3,$B$3)</f>
        <v>1.015951</v>
      </c>
      <c r="AM58" s="52">
        <f>DF_ZC2(Date!$E$3,AH58,AL58,"Taux actuariels","actual/actual")</f>
        <v>-1.8603495561159145E-3</v>
      </c>
      <c r="AO58" s="46"/>
      <c r="AP58" s="46"/>
      <c r="AQ58" s="46"/>
      <c r="AR58" s="47"/>
      <c r="AS58" s="47"/>
      <c r="AT58" s="47"/>
      <c r="AU58" s="48"/>
      <c r="AV58" s="48"/>
      <c r="AW58" s="46"/>
      <c r="AX58" s="49" t="s">
        <v>600</v>
      </c>
      <c r="AZ58" s="50" t="s">
        <v>917</v>
      </c>
      <c r="BA58" s="51">
        <f>IFERROR(IF(RIGHT(AZ58, 1) = "D", WORKDAY($B$3, INT(LEFT(AZ58, LEN(AZ58)-1))),
                     IF(RIGHT(AZ58, 1) = "W",Business_Day($B$3 + 7 * INT(LEFT(AZ58, LEN(AZ58)-1)), "modified_following"),
                     IF(RIGHT(AZ58, 1) = "M",Business_Day(EDATE($B$3,  INT(LEFT(AZ58, LEN(AZ58)-1))), "modified_following"),
                     IF(RIGHT(AZ58, 1) = "Y",Business_Day(EDATE($B$3,  12 * INT(LEFT(AZ58, LEN(AZ58)-1))), "modified_following"),IF(RIGHT(AZ58, 1) = "Q",Business_Day(EDATE($B$3,  3*INT(LEFT(AZ58, LEN(AZ58)-1))), "modified_following"),
                    Business_Day(EDATE($B$3,  12 * INT(LEFT(AZ58, FIND("Y", AZ58)-1)) + INT(RIGHT(AZ58, LEN(AZ58) - FIND("Y", AZ58)))), "modified_following") ))))), "")</f>
        <v>45838</v>
      </c>
      <c r="BB58" s="50" t="s">
        <v>3640</v>
      </c>
      <c r="BC58" s="50" t="s">
        <v>3641</v>
      </c>
      <c r="BD58" s="46">
        <f>_xll.BDH(BB58,$B$4,$B$3,$B$3)</f>
        <v>-0.15855</v>
      </c>
      <c r="BE58" s="46">
        <f>_xll.BDH(BC58,$B$4,$B$3,$B$3)</f>
        <v>1.013579</v>
      </c>
      <c r="BF58" s="52">
        <f>DF_ZC2(Date!$E$3,BA58,BE58,"Taux actuariels","actual/actual")</f>
        <v>-1.5857800686157608E-3</v>
      </c>
      <c r="BH58" s="46"/>
      <c r="BI58" s="46"/>
      <c r="BJ58" s="46"/>
      <c r="BK58" s="47"/>
      <c r="BL58" s="47"/>
      <c r="BM58" s="47"/>
      <c r="BN58" s="48"/>
      <c r="BO58" s="48"/>
      <c r="BP58" s="46"/>
      <c r="BQ58" s="49" t="s">
        <v>600</v>
      </c>
      <c r="BS58" s="50" t="s">
        <v>917</v>
      </c>
      <c r="BT58" s="51">
        <f>IFERROR(IF(RIGHT(BS58, 1) = "D", WORKDAY($B$3, INT(LEFT(BS58, LEN(BS58)-1))),
                     IF(RIGHT(BS58, 1) = "W",Business_Day($B$3 + 7 * INT(LEFT(BS58, LEN(BS58)-1)), "modified_following"),
                     IF(RIGHT(BS58, 1) = "M",Business_Day(EDATE($B$3,  INT(LEFT(BS58, LEN(BS58)-1))), "modified_following"),
                     IF(RIGHT(BS58, 1) = "Y",Business_Day(EDATE($B$3,  12 * INT(LEFT(BS58, LEN(BS58)-1))), "modified_following"),IF(RIGHT(BS58, 1) = "Q",Business_Day(EDATE($B$3,  3*INT(LEFT(BS58, LEN(BS58)-1))), "modified_following"),
                    Business_Day(EDATE($B$3,  12 * INT(LEFT(BS58, FIND("Y", BS58)-1)) + INT(RIGHT(BS58, LEN(BS58) - FIND("Y", BS58)))), "modified_following") ))))), "")</f>
        <v>45838</v>
      </c>
      <c r="BU58" s="50" t="s">
        <v>3642</v>
      </c>
      <c r="BV58" s="50" t="s">
        <v>3643</v>
      </c>
      <c r="BW58" s="46">
        <f>_xll.BDH(BU58,$B$4,$B$3,$B$3)</f>
        <v>3.4720000000000001E-2</v>
      </c>
      <c r="BX58" s="46">
        <f>_xll.BDH(BV58,$B$4,$B$3,$B$3)</f>
        <v>0.997054</v>
      </c>
      <c r="BY58" s="52">
        <f>DF_ZC2(Date!$E$3,BT58,BX58,"Taux actuariels","actual/actual")</f>
        <v>3.4721658967362679E-4</v>
      </c>
      <c r="CE58" s="58" t="e">
        <v>#N/A</v>
      </c>
      <c r="CF58" t="e">
        <v>#N/A</v>
      </c>
      <c r="CH58" s="58" t="e">
        <v>#N/A</v>
      </c>
      <c r="CI58" t="e">
        <v>#N/A</v>
      </c>
      <c r="CK58" s="58" t="e">
        <v>#N/A</v>
      </c>
      <c r="CL58" t="e">
        <v>#N/A</v>
      </c>
      <c r="CP58" s="58" t="e">
        <v>#N/A</v>
      </c>
      <c r="CQ58" t="e">
        <v>#N/A</v>
      </c>
      <c r="CS58" s="58" t="e">
        <v>#N/A</v>
      </c>
      <c r="CT58" t="e">
        <v>#N/A</v>
      </c>
      <c r="CV58" s="58" t="e">
        <v>#N/A</v>
      </c>
      <c r="CW58" t="e">
        <v>#N/A</v>
      </c>
      <c r="CY58" s="58" t="e">
        <v>#N/A</v>
      </c>
      <c r="CZ58" t="e">
        <v>#N/A</v>
      </c>
      <c r="DB58" s="58" t="e">
        <v>#N/A</v>
      </c>
      <c r="DC58" t="e">
        <v>#N/A</v>
      </c>
      <c r="DQ58" s="58" t="e">
        <v>#N/A</v>
      </c>
      <c r="DR58" t="e">
        <v>#N/A</v>
      </c>
      <c r="DT58" s="58" t="e">
        <v>#N/A</v>
      </c>
      <c r="DU58" t="e">
        <v>#N/A</v>
      </c>
      <c r="DW58" s="58" t="e">
        <v>#N/A</v>
      </c>
      <c r="DX58" t="e">
        <v>#N/A</v>
      </c>
      <c r="DZ58" s="58" t="e">
        <v>#N/A</v>
      </c>
      <c r="EA58" t="e">
        <v>#N/A</v>
      </c>
      <c r="EO58" s="58" t="e">
        <v>#N/A</v>
      </c>
      <c r="EP58" t="e">
        <v>#N/A</v>
      </c>
      <c r="ER58" s="58" t="e">
        <v>#N/A</v>
      </c>
      <c r="ES58" t="e">
        <v>#N/A</v>
      </c>
      <c r="EU58" s="58" t="e">
        <v>#N/A</v>
      </c>
      <c r="EV58" t="e">
        <v>#N/A</v>
      </c>
      <c r="EX58" s="58" t="e">
        <v>#N/A</v>
      </c>
      <c r="EY58" t="e">
        <v>#N/A</v>
      </c>
      <c r="FL58" s="58" t="e">
        <v>#N/A</v>
      </c>
      <c r="FM58" t="e">
        <v>#N/A</v>
      </c>
      <c r="FN58" t="e">
        <f>interpol_lin_excel(BT58:BT123,BY58:BY123,FL58)</f>
        <v>#VALUE!</v>
      </c>
      <c r="FO58" t="e">
        <v>#N/A</v>
      </c>
      <c r="FP58" t="e">
        <v>#N/A</v>
      </c>
      <c r="FR58" s="58" t="e">
        <v>#N/A</v>
      </c>
      <c r="FS58" t="e">
        <v>#N/A</v>
      </c>
      <c r="FU58" s="58" t="e">
        <v>#N/A</v>
      </c>
      <c r="FV58" t="e">
        <v>#N/A</v>
      </c>
    </row>
    <row r="59" spans="3:201" x14ac:dyDescent="0.25">
      <c r="C59" s="46"/>
      <c r="D59" s="46"/>
      <c r="E59" s="46"/>
      <c r="F59" s="47"/>
      <c r="G59" s="47"/>
      <c r="H59" s="47"/>
      <c r="I59" s="48"/>
      <c r="J59" s="48"/>
      <c r="K59" s="46"/>
      <c r="L59" s="49" t="s">
        <v>600</v>
      </c>
      <c r="N59" s="50" t="s">
        <v>928</v>
      </c>
      <c r="O59" s="51">
        <f>IFERROR(IF(RIGHT(N59, 1) = "D", WORKDAY($B$3, INT(LEFT(N59, LEN(N59)-1))),
                     IF(RIGHT(N59, 1) = "W",Business_Day($B$3 + 7 * INT(LEFT(N59, LEN(N59)-1)), "modified_following"),
                     IF(RIGHT(N59, 1) = "M",Business_Day(EDATE($B$3,  INT(LEFT(N59, LEN(N59)-1))), "modified_following"),
                     IF(RIGHT(N59, 1) = "Y",Business_Day(EDATE($B$3,  12 * INT(LEFT(N59, LEN(N59)-1))), "modified_following"),IF(RIGHT(N59, 1) = "Q",Business_Day(EDATE($B$3,  3*INT(LEFT(N59, LEN(N59)-1))), "modified_following"),
                    Business_Day(EDATE($B$3,  12 * INT(LEFT(N59, FIND("Y", N59)-1)) + INT(RIGHT(N59, LEN(N59) - FIND("Y", N59)))), "modified_following") ))))), "")</f>
        <v>45930</v>
      </c>
      <c r="P59" s="50" t="s">
        <v>3644</v>
      </c>
      <c r="Q59" s="50" t="s">
        <v>3645</v>
      </c>
      <c r="R59" s="46">
        <f>_xll.BDH(P59,$B$4,$B$3,$B$3)</f>
        <v>-0.14799999999999999</v>
      </c>
      <c r="S59" s="46">
        <f>_xll.BDH(Q59,$B$4,$B$3,$B$3)</f>
        <v>1.0132399999999999</v>
      </c>
      <c r="T59" s="52">
        <f>DF_ZC2(Date!$E$3,O59,S59,"Taux actuariels","actual/actual")</f>
        <v>-1.5019692253613881E-3</v>
      </c>
      <c r="V59" s="46"/>
      <c r="W59" s="46"/>
      <c r="X59" s="46"/>
      <c r="Y59" s="47"/>
      <c r="Z59" s="47"/>
      <c r="AA59" s="47"/>
      <c r="AB59" s="48"/>
      <c r="AC59" s="48"/>
      <c r="AD59" s="46"/>
      <c r="AE59" s="49" t="s">
        <v>600</v>
      </c>
      <c r="AG59" s="50" t="s">
        <v>928</v>
      </c>
      <c r="AH59" s="51">
        <f>IFERROR(IF(RIGHT(AG59, 1) = "D", WORKDAY($B$3, INT(LEFT(AG59, LEN(AG59)-1))),
                     IF(RIGHT(AG59, 1) = "W",Business_Day($B$3 + 7 * INT(LEFT(AG59, LEN(AG59)-1)), "modified_following"),
                     IF(RIGHT(AG59, 1) = "M",Business_Day(EDATE($B$3,  INT(LEFT(AG59, LEN(AG59)-1))), "modified_following"),
                     IF(RIGHT(AG59, 1) = "Y",Business_Day(EDATE($B$3,  12 * INT(LEFT(AG59, LEN(AG59)-1))), "modified_following"),IF(RIGHT(AG59, 1) = "Q",Business_Day(EDATE($B$3,  3*INT(LEFT(AG59, LEN(AG59)-1))), "modified_following"),
                    Business_Day(EDATE($B$3,  12 * INT(LEFT(AG59, FIND("Y", AG59)-1)) + INT(RIGHT(AG59, LEN(AG59) - FIND("Y", AG59)))), "modified_following") ))))), "")</f>
        <v>45930</v>
      </c>
      <c r="AI59" s="50" t="s">
        <v>3646</v>
      </c>
      <c r="AJ59" s="50" t="s">
        <v>3647</v>
      </c>
      <c r="AK59" s="46">
        <f>_xll.BDH(AI59,$B$4,$B$3,$B$3)</f>
        <v>-0.16366</v>
      </c>
      <c r="AL59" s="46">
        <f>_xll.BDH(AJ59,$B$4,$B$3,$B$3)</f>
        <v>1.014445</v>
      </c>
      <c r="AM59" s="52">
        <f>DF_ZC2(Date!$E$3,AH59,AL59,"Taux actuariels","actual/actual")</f>
        <v>-1.6375796326257852E-3</v>
      </c>
      <c r="AO59" s="46"/>
      <c r="AP59" s="46"/>
      <c r="AQ59" s="46"/>
      <c r="AR59" s="47"/>
      <c r="AS59" s="47"/>
      <c r="AT59" s="47"/>
      <c r="AU59" s="48"/>
      <c r="AV59" s="48"/>
      <c r="AW59" s="46"/>
      <c r="AX59" s="49" t="s">
        <v>600</v>
      </c>
      <c r="AZ59" s="50" t="s">
        <v>928</v>
      </c>
      <c r="BA59" s="51">
        <f>IFERROR(IF(RIGHT(AZ59, 1) = "D", WORKDAY($B$3, INT(LEFT(AZ59, LEN(AZ59)-1))),
                     IF(RIGHT(AZ59, 1) = "W",Business_Day($B$3 + 7 * INT(LEFT(AZ59, LEN(AZ59)-1)), "modified_following"),
                     IF(RIGHT(AZ59, 1) = "M",Business_Day(EDATE($B$3,  INT(LEFT(AZ59, LEN(AZ59)-1))), "modified_following"),
                     IF(RIGHT(AZ59, 1) = "Y",Business_Day(EDATE($B$3,  12 * INT(LEFT(AZ59, LEN(AZ59)-1))), "modified_following"),IF(RIGHT(AZ59, 1) = "Q",Business_Day(EDATE($B$3,  3*INT(LEFT(AZ59, LEN(AZ59)-1))), "modified_following"),
                    Business_Day(EDATE($B$3,  12 * INT(LEFT(AZ59, FIND("Y", AZ59)-1)) + INT(RIGHT(AZ59, LEN(AZ59) - FIND("Y", AZ59)))), "modified_following") ))))), "")</f>
        <v>45930</v>
      </c>
      <c r="BB59" s="50" t="s">
        <v>3648</v>
      </c>
      <c r="BC59" s="50" t="s">
        <v>3649</v>
      </c>
      <c r="BD59" s="46">
        <f>_xll.BDH(BB59,$B$4,$B$3,$B$3)</f>
        <v>-0.13585</v>
      </c>
      <c r="BE59" s="46">
        <f>_xll.BDH(BC59,$B$4,$B$3,$B$3)</f>
        <v>1.0119739999999999</v>
      </c>
      <c r="BF59" s="52">
        <f>DF_ZC2(Date!$E$3,BA59,BE59,"Taux actuariels","actual/actual")</f>
        <v>-1.3593001750641376E-3</v>
      </c>
      <c r="BH59" s="46"/>
      <c r="BI59" s="46"/>
      <c r="BJ59" s="46"/>
      <c r="BK59" s="47"/>
      <c r="BL59" s="47"/>
      <c r="BM59" s="47"/>
      <c r="BN59" s="48"/>
      <c r="BO59" s="48"/>
      <c r="BP59" s="46"/>
      <c r="BQ59" s="49" t="s">
        <v>600</v>
      </c>
      <c r="BS59" s="50" t="s">
        <v>928</v>
      </c>
      <c r="BT59" s="51">
        <f>IFERROR(IF(RIGHT(BS59, 1) = "D", WORKDAY($B$3, INT(LEFT(BS59, LEN(BS59)-1))),
                     IF(RIGHT(BS59, 1) = "W",Business_Day($B$3 + 7 * INT(LEFT(BS59, LEN(BS59)-1)), "modified_following"),
                     IF(RIGHT(BS59, 1) = "M",Business_Day(EDATE($B$3,  INT(LEFT(BS59, LEN(BS59)-1))), "modified_following"),
                     IF(RIGHT(BS59, 1) = "Y",Business_Day(EDATE($B$3,  12 * INT(LEFT(BS59, LEN(BS59)-1))), "modified_following"),IF(RIGHT(BS59, 1) = "Q",Business_Day(EDATE($B$3,  3*INT(LEFT(BS59, LEN(BS59)-1))), "modified_following"),
                    Business_Day(EDATE($B$3,  12 * INT(LEFT(BS59, FIND("Y", BS59)-1)) + INT(RIGHT(BS59, LEN(BS59) - FIND("Y", BS59)))), "modified_following") ))))), "")</f>
        <v>45930</v>
      </c>
      <c r="BU59" s="50" t="s">
        <v>3650</v>
      </c>
      <c r="BV59" s="50" t="s">
        <v>3651</v>
      </c>
      <c r="BW59" s="46">
        <f>_xll.BDH(BU59,$B$4,$B$3,$B$3)</f>
        <v>6.216E-2</v>
      </c>
      <c r="BX59" s="46">
        <f>_xll.BDH(BV59,$B$4,$B$3,$B$3)</f>
        <v>0.99457399999999996</v>
      </c>
      <c r="BY59" s="52">
        <f>DF_ZC2(Date!$E$3,BT59,BX59,"Taux actuariels","actual/actual")</f>
        <v>6.2194849028229804E-4</v>
      </c>
      <c r="CE59" s="58" t="e">
        <v>#N/A</v>
      </c>
      <c r="CF59" t="e">
        <v>#N/A</v>
      </c>
      <c r="CH59" s="58" t="e">
        <v>#N/A</v>
      </c>
      <c r="CI59" t="e">
        <v>#N/A</v>
      </c>
      <c r="CK59" s="58" t="e">
        <v>#N/A</v>
      </c>
      <c r="CL59" t="e">
        <v>#N/A</v>
      </c>
      <c r="CP59" s="58" t="e">
        <v>#N/A</v>
      </c>
      <c r="CQ59" t="e">
        <v>#N/A</v>
      </c>
      <c r="CS59" s="58" t="e">
        <v>#N/A</v>
      </c>
      <c r="CT59" t="e">
        <v>#N/A</v>
      </c>
      <c r="CV59" s="58" t="e">
        <v>#N/A</v>
      </c>
      <c r="CW59" t="e">
        <v>#N/A</v>
      </c>
      <c r="CY59" s="58" t="e">
        <v>#N/A</v>
      </c>
      <c r="CZ59" t="e">
        <v>#N/A</v>
      </c>
      <c r="DB59" s="58" t="e">
        <v>#N/A</v>
      </c>
      <c r="DC59" t="e">
        <v>#N/A</v>
      </c>
      <c r="DQ59" s="58" t="e">
        <v>#N/A</v>
      </c>
      <c r="DR59" t="e">
        <v>#N/A</v>
      </c>
      <c r="DT59" s="58" t="e">
        <v>#N/A</v>
      </c>
      <c r="DU59" t="e">
        <v>#N/A</v>
      </c>
      <c r="DW59" s="58" t="e">
        <v>#N/A</v>
      </c>
      <c r="DX59" t="e">
        <v>#N/A</v>
      </c>
      <c r="DZ59" s="58" t="e">
        <v>#N/A</v>
      </c>
      <c r="EA59" t="e">
        <v>#N/A</v>
      </c>
      <c r="EO59" s="58" t="e">
        <v>#N/A</v>
      </c>
      <c r="EP59" t="e">
        <v>#N/A</v>
      </c>
      <c r="ER59" s="58" t="e">
        <v>#N/A</v>
      </c>
      <c r="ES59" t="e">
        <v>#N/A</v>
      </c>
      <c r="EU59" s="58" t="e">
        <v>#N/A</v>
      </c>
      <c r="EV59" t="e">
        <v>#N/A</v>
      </c>
      <c r="EX59" s="58" t="e">
        <v>#N/A</v>
      </c>
      <c r="EY59" t="e">
        <v>#N/A</v>
      </c>
      <c r="FL59" s="58" t="e">
        <v>#N/A</v>
      </c>
      <c r="FM59" t="e">
        <v>#N/A</v>
      </c>
      <c r="FN59" t="e">
        <f>interpol_lin_excel(BT59:BT123,BY59:BY123,FL59)</f>
        <v>#VALUE!</v>
      </c>
      <c r="FO59" t="e">
        <v>#N/A</v>
      </c>
      <c r="FP59" t="e">
        <v>#N/A</v>
      </c>
      <c r="FR59" s="58" t="e">
        <v>#N/A</v>
      </c>
      <c r="FS59" t="e">
        <v>#N/A</v>
      </c>
      <c r="FU59" s="58" t="e">
        <v>#N/A</v>
      </c>
      <c r="FV59" t="e">
        <v>#N/A</v>
      </c>
    </row>
    <row r="60" spans="3:201" x14ac:dyDescent="0.25">
      <c r="C60" s="46"/>
      <c r="D60" s="46"/>
      <c r="E60" s="46"/>
      <c r="F60" s="47"/>
      <c r="G60" s="47"/>
      <c r="H60" s="47"/>
      <c r="I60" s="48"/>
      <c r="J60" s="48"/>
      <c r="K60" s="46"/>
      <c r="L60" s="49" t="s">
        <v>600</v>
      </c>
      <c r="N60" s="50" t="s">
        <v>939</v>
      </c>
      <c r="O60" s="51">
        <f>IFERROR(IF(RIGHT(N60, 1) = "D", WORKDAY($B$3, INT(LEFT(N60, LEN(N60)-1))),
                     IF(RIGHT(N60, 1) = "W",Business_Day($B$3 + 7 * INT(LEFT(N60, LEN(N60)-1)), "modified_following"),
                     IF(RIGHT(N60, 1) = "M",Business_Day(EDATE($B$3,  INT(LEFT(N60, LEN(N60)-1))), "modified_following"),
                     IF(RIGHT(N60, 1) = "Y",Business_Day(EDATE($B$3,  12 * INT(LEFT(N60, LEN(N60)-1))), "modified_following"),IF(RIGHT(N60, 1) = "Q",Business_Day(EDATE($B$3,  3*INT(LEFT(N60, LEN(N60)-1))), "modified_following"),
                    Business_Day(EDATE($B$3,  12 * INT(LEFT(N60, FIND("Y", N60)-1)) + INT(RIGHT(N60, LEN(N60) - FIND("Y", N60)))), "modified_following") ))))), "")</f>
        <v>46021</v>
      </c>
      <c r="P60" s="50" t="s">
        <v>3652</v>
      </c>
      <c r="Q60" s="50" t="s">
        <v>3653</v>
      </c>
      <c r="R60" s="46">
        <f>_xll.BDH(P60,$B$4,$B$3,$B$3)</f>
        <v>-0.12848000000000001</v>
      </c>
      <c r="S60" s="46">
        <f>_xll.BDH(Q60,$B$4,$B$3,$B$3)</f>
        <v>1.0118119999999999</v>
      </c>
      <c r="T60" s="52">
        <f>DF_ZC2(Date!$E$3,O60,S60,"Taux actuariels","actual/actual")</f>
        <v>-1.3039049973692096E-3</v>
      </c>
      <c r="V60" s="46"/>
      <c r="W60" s="46"/>
      <c r="X60" s="46"/>
      <c r="Y60" s="47"/>
      <c r="Z60" s="47"/>
      <c r="AA60" s="47"/>
      <c r="AB60" s="48"/>
      <c r="AC60" s="48"/>
      <c r="AD60" s="46"/>
      <c r="AE60" s="49" t="s">
        <v>600</v>
      </c>
      <c r="AG60" s="50" t="s">
        <v>939</v>
      </c>
      <c r="AH60" s="51">
        <f>IFERROR(IF(RIGHT(AG60, 1) = "D", WORKDAY($B$3, INT(LEFT(AG60, LEN(AG60)-1))),
                     IF(RIGHT(AG60, 1) = "W",Business_Day($B$3 + 7 * INT(LEFT(AG60, LEN(AG60)-1)), "modified_following"),
                     IF(RIGHT(AG60, 1) = "M",Business_Day(EDATE($B$3,  INT(LEFT(AG60, LEN(AG60)-1))), "modified_following"),
                     IF(RIGHT(AG60, 1) = "Y",Business_Day(EDATE($B$3,  12 * INT(LEFT(AG60, LEN(AG60)-1))), "modified_following"),IF(RIGHT(AG60, 1) = "Q",Business_Day(EDATE($B$3,  3*INT(LEFT(AG60, LEN(AG60)-1))), "modified_following"),
                    Business_Day(EDATE($B$3,  12 * INT(LEFT(AG60, FIND("Y", AG60)-1)) + INT(RIGHT(AG60, LEN(AG60) - FIND("Y", AG60)))), "modified_following") ))))), "")</f>
        <v>46021</v>
      </c>
      <c r="AI60" s="50" t="s">
        <v>3654</v>
      </c>
      <c r="AJ60" s="50" t="s">
        <v>3655</v>
      </c>
      <c r="AK60" s="46">
        <f>_xll.BDH(AI60,$B$4,$B$3,$B$3)</f>
        <v>-0.14205000000000001</v>
      </c>
      <c r="AL60" s="46">
        <f>_xll.BDH(AJ60,$B$4,$B$3,$B$3)</f>
        <v>1.01288</v>
      </c>
      <c r="AM60" s="52">
        <f>DF_ZC2(Date!$E$3,AH60,AL60,"Taux actuariels","actual/actual")</f>
        <v>-1.4209649739315156E-3</v>
      </c>
      <c r="AO60" s="46"/>
      <c r="AP60" s="46"/>
      <c r="AQ60" s="46"/>
      <c r="AR60" s="47"/>
      <c r="AS60" s="47"/>
      <c r="AT60" s="47"/>
      <c r="AU60" s="48"/>
      <c r="AV60" s="48"/>
      <c r="AW60" s="46"/>
      <c r="AX60" s="49" t="s">
        <v>600</v>
      </c>
      <c r="AZ60" s="50" t="s">
        <v>939</v>
      </c>
      <c r="BA60" s="51">
        <f>IFERROR(IF(RIGHT(AZ60, 1) = "D", WORKDAY($B$3, INT(LEFT(AZ60, LEN(AZ60)-1))),
                     IF(RIGHT(AZ60, 1) = "W",Business_Day($B$3 + 7 * INT(LEFT(AZ60, LEN(AZ60)-1)), "modified_following"),
                     IF(RIGHT(AZ60, 1) = "M",Business_Day(EDATE($B$3,  INT(LEFT(AZ60, LEN(AZ60)-1))), "modified_following"),
                     IF(RIGHT(AZ60, 1) = "Y",Business_Day(EDATE($B$3,  12 * INT(LEFT(AZ60, LEN(AZ60)-1))), "modified_following"),IF(RIGHT(AZ60, 1) = "Q",Business_Day(EDATE($B$3,  3*INT(LEFT(AZ60, LEN(AZ60)-1))), "modified_following"),
                    Business_Day(EDATE($B$3,  12 * INT(LEFT(AZ60, FIND("Y", AZ60)-1)) + INT(RIGHT(AZ60, LEN(AZ60) - FIND("Y", AZ60)))), "modified_following") ))))), "")</f>
        <v>46021</v>
      </c>
      <c r="BB60" s="50" t="s">
        <v>3656</v>
      </c>
      <c r="BC60" s="50" t="s">
        <v>3657</v>
      </c>
      <c r="BD60" s="46">
        <f>_xll.BDH(BB60,$B$4,$B$3,$B$3)</f>
        <v>-0.11389000000000001</v>
      </c>
      <c r="BE60" s="46">
        <f>_xll.BDH(BC60,$B$4,$B$3,$B$3)</f>
        <v>1.0103120000000001</v>
      </c>
      <c r="BF60" s="52">
        <f>DF_ZC2(Date!$E$3,BA60,BE60,"Taux actuariels","actual/actual")</f>
        <v>-1.1392628919354442E-3</v>
      </c>
      <c r="BH60" s="46"/>
      <c r="BI60" s="46"/>
      <c r="BJ60" s="46"/>
      <c r="BK60" s="47"/>
      <c r="BL60" s="47"/>
      <c r="BM60" s="47"/>
      <c r="BN60" s="48"/>
      <c r="BO60" s="48"/>
      <c r="BP60" s="46"/>
      <c r="BQ60" s="49" t="s">
        <v>600</v>
      </c>
      <c r="BS60" s="50" t="s">
        <v>939</v>
      </c>
      <c r="BT60" s="51">
        <f>IFERROR(IF(RIGHT(BS60, 1) = "D", WORKDAY($B$3, INT(LEFT(BS60, LEN(BS60)-1))),
                     IF(RIGHT(BS60, 1) = "W",Business_Day($B$3 + 7 * INT(LEFT(BS60, LEN(BS60)-1)), "modified_following"),
                     IF(RIGHT(BS60, 1) = "M",Business_Day(EDATE($B$3,  INT(LEFT(BS60, LEN(BS60)-1))), "modified_following"),
                     IF(RIGHT(BS60, 1) = "Y",Business_Day(EDATE($B$3,  12 * INT(LEFT(BS60, LEN(BS60)-1))), "modified_following"),IF(RIGHT(BS60, 1) = "Q",Business_Day(EDATE($B$3,  3*INT(LEFT(BS60, LEN(BS60)-1))), "modified_following"),
                    Business_Day(EDATE($B$3,  12 * INT(LEFT(BS60, FIND("Y", BS60)-1)) + INT(RIGHT(BS60, LEN(BS60) - FIND("Y", BS60)))), "modified_following") ))))), "")</f>
        <v>46021</v>
      </c>
      <c r="BU60" s="50" t="s">
        <v>3658</v>
      </c>
      <c r="BV60" s="50" t="s">
        <v>3659</v>
      </c>
      <c r="BW60" s="46">
        <f>_xll.BDH(BU60,$B$4,$B$3,$B$3)</f>
        <v>8.8669999999999999E-2</v>
      </c>
      <c r="BX60" s="46">
        <f>_xll.BDH(BV60,$B$4,$B$3,$B$3)</f>
        <v>0.99205299999999996</v>
      </c>
      <c r="BY60" s="52">
        <f>DF_ZC2(Date!$E$3,BT60,BX60,"Taux actuariels","actual/actual")</f>
        <v>8.8692185806205082E-4</v>
      </c>
      <c r="CE60" s="58" t="e">
        <v>#N/A</v>
      </c>
      <c r="CF60" t="e">
        <v>#N/A</v>
      </c>
      <c r="CH60" s="58" t="e">
        <v>#N/A</v>
      </c>
      <c r="CI60" t="e">
        <v>#N/A</v>
      </c>
      <c r="CK60" s="58" t="e">
        <v>#N/A</v>
      </c>
      <c r="CL60" t="e">
        <v>#N/A</v>
      </c>
      <c r="CP60" s="58" t="e">
        <v>#N/A</v>
      </c>
      <c r="CQ60" t="e">
        <v>#N/A</v>
      </c>
      <c r="CS60" s="58" t="e">
        <v>#N/A</v>
      </c>
      <c r="CT60" t="e">
        <v>#N/A</v>
      </c>
      <c r="CV60" s="58" t="e">
        <v>#N/A</v>
      </c>
      <c r="CW60" t="e">
        <v>#N/A</v>
      </c>
      <c r="CY60" s="58" t="e">
        <v>#N/A</v>
      </c>
      <c r="CZ60" t="e">
        <v>#N/A</v>
      </c>
      <c r="DB60" s="58" t="e">
        <v>#N/A</v>
      </c>
      <c r="DC60" t="e">
        <v>#N/A</v>
      </c>
      <c r="DQ60" s="58" t="e">
        <v>#N/A</v>
      </c>
      <c r="DR60" t="e">
        <v>#N/A</v>
      </c>
      <c r="DT60" s="58" t="e">
        <v>#N/A</v>
      </c>
      <c r="DU60" t="e">
        <v>#N/A</v>
      </c>
      <c r="DW60" s="58" t="e">
        <v>#N/A</v>
      </c>
      <c r="DX60" t="e">
        <v>#N/A</v>
      </c>
      <c r="DZ60" s="58" t="e">
        <v>#N/A</v>
      </c>
      <c r="EA60" t="e">
        <v>#N/A</v>
      </c>
      <c r="EO60" s="58" t="e">
        <v>#N/A</v>
      </c>
      <c r="EP60" t="e">
        <v>#N/A</v>
      </c>
      <c r="ER60" s="58" t="e">
        <v>#N/A</v>
      </c>
      <c r="ES60" t="e">
        <v>#N/A</v>
      </c>
      <c r="EU60" s="58" t="e">
        <v>#N/A</v>
      </c>
      <c r="EV60" t="e">
        <v>#N/A</v>
      </c>
      <c r="EX60" s="58" t="e">
        <v>#N/A</v>
      </c>
      <c r="EY60" t="e">
        <v>#N/A</v>
      </c>
      <c r="FL60" s="58" t="e">
        <v>#N/A</v>
      </c>
      <c r="FM60" t="e">
        <v>#N/A</v>
      </c>
      <c r="FN60" t="e">
        <f>interpol_lin_excel(BT60:BT123,BY60:BY123,FL60)</f>
        <v>#VALUE!</v>
      </c>
      <c r="FO60" t="e">
        <v>#N/A</v>
      </c>
      <c r="FP60" t="e">
        <v>#N/A</v>
      </c>
      <c r="FR60" s="58" t="e">
        <v>#N/A</v>
      </c>
      <c r="FS60" t="e">
        <v>#N/A</v>
      </c>
      <c r="FU60" s="58" t="e">
        <v>#N/A</v>
      </c>
      <c r="FV60" t="e">
        <v>#N/A</v>
      </c>
    </row>
    <row r="61" spans="3:201" x14ac:dyDescent="0.25">
      <c r="C61" s="46"/>
      <c r="D61" s="46"/>
      <c r="E61" s="46"/>
      <c r="F61" s="47"/>
      <c r="G61" s="47"/>
      <c r="H61" s="47"/>
      <c r="I61" s="48"/>
      <c r="J61" s="48"/>
      <c r="K61" s="46"/>
      <c r="L61" s="49" t="s">
        <v>600</v>
      </c>
      <c r="N61" s="50" t="s">
        <v>950</v>
      </c>
      <c r="O61" s="51">
        <f>IFERROR(IF(RIGHT(N61, 1) = "D", WORKDAY($B$3, INT(LEFT(N61, LEN(N61)-1))),
                     IF(RIGHT(N61, 1) = "W",Business_Day($B$3 + 7 * INT(LEFT(N61, LEN(N61)-1)), "modified_following"),
                     IF(RIGHT(N61, 1) = "M",Business_Day(EDATE($B$3,  INT(LEFT(N61, LEN(N61)-1))), "modified_following"),
                     IF(RIGHT(N61, 1) = "Y",Business_Day(EDATE($B$3,  12 * INT(LEFT(N61, LEN(N61)-1))), "modified_following"),IF(RIGHT(N61, 1) = "Q",Business_Day(EDATE($B$3,  3*INT(LEFT(N61, LEN(N61)-1))), "modified_following"),
                    Business_Day(EDATE($B$3,  12 * INT(LEFT(N61, FIND("Y", N61)-1)) + INT(RIGHT(N61, LEN(N61) - FIND("Y", N61)))), "modified_following") ))))), "")</f>
        <v>46111</v>
      </c>
      <c r="P61" s="50" t="s">
        <v>3660</v>
      </c>
      <c r="Q61" s="50" t="s">
        <v>3661</v>
      </c>
      <c r="R61" s="46">
        <f>_xll.BDH(P61,$B$4,$B$3,$B$3)</f>
        <v>-0.10877000000000001</v>
      </c>
      <c r="S61" s="46">
        <f>_xll.BDH(Q61,$B$4,$B$3,$B$3)</f>
        <v>1.0102709999999999</v>
      </c>
      <c r="T61" s="52">
        <f>DF_ZC2(Date!$E$3,O61,S61,"Taux actuariels","actual/actual")</f>
        <v>-1.1045152941591141E-3</v>
      </c>
      <c r="V61" s="46"/>
      <c r="W61" s="46"/>
      <c r="X61" s="46"/>
      <c r="Y61" s="47"/>
      <c r="Z61" s="47"/>
      <c r="AA61" s="47"/>
      <c r="AB61" s="48"/>
      <c r="AC61" s="48"/>
      <c r="AD61" s="46"/>
      <c r="AE61" s="49" t="s">
        <v>600</v>
      </c>
      <c r="AG61" s="50" t="s">
        <v>950</v>
      </c>
      <c r="AH61" s="51">
        <f>IFERROR(IF(RIGHT(AG61, 1) = "D", WORKDAY($B$3, INT(LEFT(AG61, LEN(AG61)-1))),
                     IF(RIGHT(AG61, 1) = "W",Business_Day($B$3 + 7 * INT(LEFT(AG61, LEN(AG61)-1)), "modified_following"),
                     IF(RIGHT(AG61, 1) = "M",Business_Day(EDATE($B$3,  INT(LEFT(AG61, LEN(AG61)-1))), "modified_following"),
                     IF(RIGHT(AG61, 1) = "Y",Business_Day(EDATE($B$3,  12 * INT(LEFT(AG61, LEN(AG61)-1))), "modified_following"),IF(RIGHT(AG61, 1) = "Q",Business_Day(EDATE($B$3,  3*INT(LEFT(AG61, LEN(AG61)-1))), "modified_following"),
                    Business_Day(EDATE($B$3,  12 * INT(LEFT(AG61, FIND("Y", AG61)-1)) + INT(RIGHT(AG61, LEN(AG61) - FIND("Y", AG61)))), "modified_following") ))))), "")</f>
        <v>46111</v>
      </c>
      <c r="AI61" s="50" t="s">
        <v>3662</v>
      </c>
      <c r="AJ61" s="50" t="s">
        <v>3663</v>
      </c>
      <c r="AK61" s="46">
        <f>_xll.BDH(AI61,$B$4,$B$3,$B$3)</f>
        <v>-0.12186</v>
      </c>
      <c r="AL61" s="46">
        <f>_xll.BDH(AJ61,$B$4,$B$3,$B$3)</f>
        <v>1.0113540000000001</v>
      </c>
      <c r="AM61" s="52">
        <f>DF_ZC2(Date!$E$3,AH61,AL61,"Taux actuariels","actual/actual")</f>
        <v>-1.2202523881897909E-3</v>
      </c>
      <c r="AO61" s="46"/>
      <c r="AP61" s="46"/>
      <c r="AQ61" s="46"/>
      <c r="AR61" s="47"/>
      <c r="AS61" s="47"/>
      <c r="AT61" s="47"/>
      <c r="AU61" s="48"/>
      <c r="AV61" s="48"/>
      <c r="AW61" s="46"/>
      <c r="AX61" s="49" t="s">
        <v>600</v>
      </c>
      <c r="AZ61" s="50" t="s">
        <v>950</v>
      </c>
      <c r="BA61" s="51">
        <f>IFERROR(IF(RIGHT(AZ61, 1) = "D", WORKDAY($B$3, INT(LEFT(AZ61, LEN(AZ61)-1))),
                     IF(RIGHT(AZ61, 1) = "W",Business_Day($B$3 + 7 * INT(LEFT(AZ61, LEN(AZ61)-1)), "modified_following"),
                     IF(RIGHT(AZ61, 1) = "M",Business_Day(EDATE($B$3,  INT(LEFT(AZ61, LEN(AZ61)-1))), "modified_following"),
                     IF(RIGHT(AZ61, 1) = "Y",Business_Day(EDATE($B$3,  12 * INT(LEFT(AZ61, LEN(AZ61)-1))), "modified_following"),IF(RIGHT(AZ61, 1) = "Q",Business_Day(EDATE($B$3,  3*INT(LEFT(AZ61, LEN(AZ61)-1))), "modified_following"),
                    Business_Day(EDATE($B$3,  12 * INT(LEFT(AZ61, FIND("Y", AZ61)-1)) + INT(RIGHT(AZ61, LEN(AZ61) - FIND("Y", AZ61)))), "modified_following") ))))), "")</f>
        <v>46111</v>
      </c>
      <c r="BB61" s="50" t="s">
        <v>3664</v>
      </c>
      <c r="BC61" s="50" t="s">
        <v>3665</v>
      </c>
      <c r="BD61" s="46">
        <f>_xll.BDH(BB61,$B$4,$B$3,$B$3)</f>
        <v>-9.2719999999999997E-2</v>
      </c>
      <c r="BE61" s="46">
        <f>_xll.BDH(BC61,$B$4,$B$3,$B$3)</f>
        <v>1.008626</v>
      </c>
      <c r="BF61" s="52">
        <f>DF_ZC2(Date!$E$3,BA61,BE61,"Taux actuariels","actual/actual")</f>
        <v>-9.2845560037524422E-4</v>
      </c>
      <c r="BH61" s="46"/>
      <c r="BI61" s="46"/>
      <c r="BJ61" s="46"/>
      <c r="BK61" s="47"/>
      <c r="BL61" s="47"/>
      <c r="BM61" s="47"/>
      <c r="BN61" s="48"/>
      <c r="BO61" s="48"/>
      <c r="BP61" s="46"/>
      <c r="BQ61" s="49" t="s">
        <v>600</v>
      </c>
      <c r="BS61" s="50" t="s">
        <v>950</v>
      </c>
      <c r="BT61" s="51">
        <f>IFERROR(IF(RIGHT(BS61, 1) = "D", WORKDAY($B$3, INT(LEFT(BS61, LEN(BS61)-1))),
                     IF(RIGHT(BS61, 1) = "W",Business_Day($B$3 + 7 * INT(LEFT(BS61, LEN(BS61)-1)), "modified_following"),
                     IF(RIGHT(BS61, 1) = "M",Business_Day(EDATE($B$3,  INT(LEFT(BS61, LEN(BS61)-1))), "modified_following"),
                     IF(RIGHT(BS61, 1) = "Y",Business_Day(EDATE($B$3,  12 * INT(LEFT(BS61, LEN(BS61)-1))), "modified_following"),IF(RIGHT(BS61, 1) = "Q",Business_Day(EDATE($B$3,  3*INT(LEFT(BS61, LEN(BS61)-1))), "modified_following"),
                    Business_Day(EDATE($B$3,  12 * INT(LEFT(BS61, FIND("Y", BS61)-1)) + INT(RIGHT(BS61, LEN(BS61) - FIND("Y", BS61)))), "modified_following") ))))), "")</f>
        <v>46111</v>
      </c>
      <c r="BU61" s="50" t="s">
        <v>3666</v>
      </c>
      <c r="BV61" s="50" t="s">
        <v>3667</v>
      </c>
      <c r="BW61" s="46">
        <f>_xll.BDH(BU61,$B$4,$B$3,$B$3)</f>
        <v>0.1043</v>
      </c>
      <c r="BX61" s="46">
        <f>_xll.BDH(BV61,$B$4,$B$3,$B$3)</f>
        <v>0.99039500000000003</v>
      </c>
      <c r="BY61" s="52">
        <f>DF_ZC2(Date!$E$3,BT61,BX61,"Taux actuariels","actual/actual")</f>
        <v>1.0443304216920524E-3</v>
      </c>
      <c r="CE61" s="58" t="e">
        <v>#N/A</v>
      </c>
      <c r="CF61" t="e">
        <v>#N/A</v>
      </c>
      <c r="CH61" s="58" t="e">
        <v>#N/A</v>
      </c>
      <c r="CI61" t="e">
        <v>#N/A</v>
      </c>
      <c r="CK61" s="58" t="e">
        <v>#N/A</v>
      </c>
      <c r="CL61" t="e">
        <v>#N/A</v>
      </c>
      <c r="CP61" s="58" t="e">
        <v>#N/A</v>
      </c>
      <c r="CQ61" t="e">
        <v>#N/A</v>
      </c>
      <c r="CS61" s="58" t="e">
        <v>#N/A</v>
      </c>
      <c r="CT61" t="e">
        <v>#N/A</v>
      </c>
      <c r="CV61" s="58" t="e">
        <v>#N/A</v>
      </c>
      <c r="CW61" t="e">
        <v>#N/A</v>
      </c>
      <c r="CY61" s="58" t="e">
        <v>#N/A</v>
      </c>
      <c r="CZ61" t="e">
        <v>#N/A</v>
      </c>
      <c r="DB61" s="58" t="e">
        <v>#N/A</v>
      </c>
      <c r="DC61" t="e">
        <v>#N/A</v>
      </c>
      <c r="DQ61" s="58" t="e">
        <v>#N/A</v>
      </c>
      <c r="DR61" t="e">
        <v>#N/A</v>
      </c>
      <c r="DT61" s="58" t="e">
        <v>#N/A</v>
      </c>
      <c r="DU61" t="e">
        <v>#N/A</v>
      </c>
      <c r="DW61" s="58" t="e">
        <v>#N/A</v>
      </c>
      <c r="DX61" t="e">
        <v>#N/A</v>
      </c>
      <c r="DZ61" s="58" t="e">
        <v>#N/A</v>
      </c>
      <c r="EA61" t="e">
        <v>#N/A</v>
      </c>
      <c r="EO61" s="58" t="e">
        <v>#N/A</v>
      </c>
      <c r="EP61" t="e">
        <v>#N/A</v>
      </c>
      <c r="ER61" s="58" t="e">
        <v>#N/A</v>
      </c>
      <c r="ES61" t="e">
        <v>#N/A</v>
      </c>
      <c r="EU61" s="58" t="e">
        <v>#N/A</v>
      </c>
      <c r="EV61" t="e">
        <v>#N/A</v>
      </c>
      <c r="EX61" s="58" t="e">
        <v>#N/A</v>
      </c>
      <c r="EY61" t="e">
        <v>#N/A</v>
      </c>
      <c r="FU61" s="58" t="e">
        <v>#N/A</v>
      </c>
      <c r="FV61" t="e">
        <v>#N/A</v>
      </c>
    </row>
    <row r="62" spans="3:201" x14ac:dyDescent="0.25">
      <c r="C62" s="46"/>
      <c r="D62" s="46"/>
      <c r="E62" s="46"/>
      <c r="F62" s="47"/>
      <c r="G62" s="47"/>
      <c r="H62" s="47"/>
      <c r="I62" s="48"/>
      <c r="J62" s="48"/>
      <c r="K62" s="46"/>
      <c r="L62" s="49" t="s">
        <v>600</v>
      </c>
      <c r="N62" s="50" t="s">
        <v>961</v>
      </c>
      <c r="O62" s="51">
        <f>IFERROR(IF(RIGHT(N62, 1) = "D", WORKDAY($B$3, INT(LEFT(N62, LEN(N62)-1))),
                     IF(RIGHT(N62, 1) = "W",Business_Day($B$3 + 7 * INT(LEFT(N62, LEN(N62)-1)), "modified_following"),
                     IF(RIGHT(N62, 1) = "M",Business_Day(EDATE($B$3,  INT(LEFT(N62, LEN(N62)-1))), "modified_following"),
                     IF(RIGHT(N62, 1) = "Y",Business_Day(EDATE($B$3,  12 * INT(LEFT(N62, LEN(N62)-1))), "modified_following"),IF(RIGHT(N62, 1) = "Q",Business_Day(EDATE($B$3,  3*INT(LEFT(N62, LEN(N62)-1))), "modified_following"),
                    Business_Day(EDATE($B$3,  12 * INT(LEFT(N62, FIND("Y", N62)-1)) + INT(RIGHT(N62, LEN(N62) - FIND("Y", N62)))), "modified_following") ))))), "")</f>
        <v>46203</v>
      </c>
      <c r="P62" s="50" t="s">
        <v>3668</v>
      </c>
      <c r="Q62" s="50" t="s">
        <v>3669</v>
      </c>
      <c r="R62" s="46">
        <f>_xll.BDH(P62,$B$4,$B$3,$B$3)</f>
        <v>-8.9510000000000006E-2</v>
      </c>
      <c r="S62" s="46">
        <f>_xll.BDH(Q62,$B$4,$B$3,$B$3)</f>
        <v>1.00867</v>
      </c>
      <c r="T62" s="52">
        <f>DF_ZC2(Date!$E$3,O62,S62,"Taux actuariels","actual/actual")</f>
        <v>-9.0841766123872514E-4</v>
      </c>
      <c r="V62" s="46"/>
      <c r="W62" s="46"/>
      <c r="X62" s="46"/>
      <c r="Y62" s="47"/>
      <c r="Z62" s="47"/>
      <c r="AA62" s="47"/>
      <c r="AB62" s="48"/>
      <c r="AC62" s="48"/>
      <c r="AD62" s="46"/>
      <c r="AE62" s="49" t="s">
        <v>600</v>
      </c>
      <c r="AG62" s="50" t="s">
        <v>961</v>
      </c>
      <c r="AH62" s="51">
        <f>IFERROR(IF(RIGHT(AG62, 1) = "D", WORKDAY($B$3, INT(LEFT(AG62, LEN(AG62)-1))),
                     IF(RIGHT(AG62, 1) = "W",Business_Day($B$3 + 7 * INT(LEFT(AG62, LEN(AG62)-1)), "modified_following"),
                     IF(RIGHT(AG62, 1) = "M",Business_Day(EDATE($B$3,  INT(LEFT(AG62, LEN(AG62)-1))), "modified_following"),
                     IF(RIGHT(AG62, 1) = "Y",Business_Day(EDATE($B$3,  12 * INT(LEFT(AG62, LEN(AG62)-1))), "modified_following"),IF(RIGHT(AG62, 1) = "Q",Business_Day(EDATE($B$3,  3*INT(LEFT(AG62, LEN(AG62)-1))), "modified_following"),
                    Business_Day(EDATE($B$3,  12 * INT(LEFT(AG62, FIND("Y", AG62)-1)) + INT(RIGHT(AG62, LEN(AG62) - FIND("Y", AG62)))), "modified_following") ))))), "")</f>
        <v>46203</v>
      </c>
      <c r="AI62" s="50" t="s">
        <v>3670</v>
      </c>
      <c r="AJ62" s="50" t="s">
        <v>3671</v>
      </c>
      <c r="AK62" s="46">
        <f>_xll.BDH(AI62,$B$4,$B$3,$B$3)</f>
        <v>-0.10219</v>
      </c>
      <c r="AL62" s="46">
        <f>_xll.BDH(AJ62,$B$4,$B$3,$B$3)</f>
        <v>1.0097659999999999</v>
      </c>
      <c r="AM62" s="52">
        <f>DF_ZC2(Date!$E$3,AH62,AL62,"Taux actuariels","actual/actual")</f>
        <v>-1.0226386169677193E-3</v>
      </c>
      <c r="AO62" s="46"/>
      <c r="AP62" s="46"/>
      <c r="AQ62" s="46"/>
      <c r="AR62" s="47"/>
      <c r="AS62" s="47"/>
      <c r="AT62" s="47"/>
      <c r="AU62" s="48"/>
      <c r="AV62" s="48"/>
      <c r="AW62" s="46"/>
      <c r="AX62" s="49" t="s">
        <v>600</v>
      </c>
      <c r="AZ62" s="50" t="s">
        <v>961</v>
      </c>
      <c r="BA62" s="51">
        <f>IFERROR(IF(RIGHT(AZ62, 1) = "D", WORKDAY($B$3, INT(LEFT(AZ62, LEN(AZ62)-1))),
                     IF(RIGHT(AZ62, 1) = "W",Business_Day($B$3 + 7 * INT(LEFT(AZ62, LEN(AZ62)-1)), "modified_following"),
                     IF(RIGHT(AZ62, 1) = "M",Business_Day(EDATE($B$3,  INT(LEFT(AZ62, LEN(AZ62)-1))), "modified_following"),
                     IF(RIGHT(AZ62, 1) = "Y",Business_Day(EDATE($B$3,  12 * INT(LEFT(AZ62, LEN(AZ62)-1))), "modified_following"),IF(RIGHT(AZ62, 1) = "Q",Business_Day(EDATE($B$3,  3*INT(LEFT(AZ62, LEN(AZ62)-1))), "modified_following"),
                    Business_Day(EDATE($B$3,  12 * INT(LEFT(AZ62, FIND("Y", AZ62)-1)) + INT(RIGHT(AZ62, LEN(AZ62) - FIND("Y", AZ62)))), "modified_following") ))))), "")</f>
        <v>46203</v>
      </c>
      <c r="BB62" s="50" t="s">
        <v>3672</v>
      </c>
      <c r="BC62" s="50" t="s">
        <v>3673</v>
      </c>
      <c r="BD62" s="46">
        <f>_xll.BDH(BB62,$B$4,$B$3,$B$3)</f>
        <v>-7.2080000000000005E-2</v>
      </c>
      <c r="BE62" s="46">
        <f>_xll.BDH(BC62,$B$4,$B$3,$B$3)</f>
        <v>1.0068779999999999</v>
      </c>
      <c r="BF62" s="52">
        <f>DF_ZC2(Date!$E$3,BA62,BE62,"Taux actuariels","actual/actual")</f>
        <v>-7.2136640520259476E-4</v>
      </c>
      <c r="BH62" s="46"/>
      <c r="BI62" s="46"/>
      <c r="BJ62" s="46"/>
      <c r="BK62" s="47"/>
      <c r="BL62" s="47"/>
      <c r="BM62" s="47"/>
      <c r="BN62" s="48"/>
      <c r="BO62" s="48"/>
      <c r="BP62" s="46"/>
      <c r="BQ62" s="49" t="s">
        <v>600</v>
      </c>
      <c r="BS62" s="50" t="s">
        <v>961</v>
      </c>
      <c r="BT62" s="51">
        <f>IFERROR(IF(RIGHT(BS62, 1) = "D", WORKDAY($B$3, INT(LEFT(BS62, LEN(BS62)-1))),
                     IF(RIGHT(BS62, 1) = "W",Business_Day($B$3 + 7 * INT(LEFT(BS62, LEN(BS62)-1)), "modified_following"),
                     IF(RIGHT(BS62, 1) = "M",Business_Day(EDATE($B$3,  INT(LEFT(BS62, LEN(BS62)-1))), "modified_following"),
                     IF(RIGHT(BS62, 1) = "Y",Business_Day(EDATE($B$3,  12 * INT(LEFT(BS62, LEN(BS62)-1))), "modified_following"),IF(RIGHT(BS62, 1) = "Q",Business_Day(EDATE($B$3,  3*INT(LEFT(BS62, LEN(BS62)-1))), "modified_following"),
                    Business_Day(EDATE($B$3,  12 * INT(LEFT(BS62, FIND("Y", BS62)-1)) + INT(RIGHT(BS62, LEN(BS62) - FIND("Y", BS62)))), "modified_following") ))))), "")</f>
        <v>46203</v>
      </c>
      <c r="BU62" s="50" t="s">
        <v>3674</v>
      </c>
      <c r="BV62" s="50" t="s">
        <v>3675</v>
      </c>
      <c r="BW62" s="46">
        <f>_xll.BDH(BU62,$B$4,$B$3,$B$3)</f>
        <v>0.1196</v>
      </c>
      <c r="BX62" s="46">
        <f>_xll.BDH(BV62,$B$4,$B$3,$B$3)</f>
        <v>0.988703</v>
      </c>
      <c r="BY62" s="52">
        <f>DF_ZC2(Date!$E$3,BT62,BX62,"Taux actuariels","actual/actual")</f>
        <v>1.1968158444002341E-3</v>
      </c>
      <c r="CE62" s="58" t="e">
        <v>#N/A</v>
      </c>
      <c r="CF62" t="e">
        <v>#N/A</v>
      </c>
      <c r="CH62" s="58" t="e">
        <v>#N/A</v>
      </c>
      <c r="CI62" t="e">
        <v>#N/A</v>
      </c>
      <c r="CK62" s="58" t="e">
        <v>#N/A</v>
      </c>
      <c r="CL62" t="e">
        <v>#N/A</v>
      </c>
      <c r="CP62" s="58" t="e">
        <v>#N/A</v>
      </c>
      <c r="CQ62" t="e">
        <v>#N/A</v>
      </c>
      <c r="CS62" s="58" t="e">
        <v>#N/A</v>
      </c>
      <c r="CT62" t="e">
        <v>#N/A</v>
      </c>
      <c r="CV62" s="58" t="e">
        <v>#N/A</v>
      </c>
      <c r="CW62" t="e">
        <v>#N/A</v>
      </c>
      <c r="CY62" s="58" t="e">
        <v>#N/A</v>
      </c>
      <c r="CZ62" t="e">
        <v>#N/A</v>
      </c>
      <c r="DB62" s="58" t="e">
        <v>#N/A</v>
      </c>
      <c r="DC62" t="e">
        <v>#N/A</v>
      </c>
      <c r="DQ62" s="58" t="e">
        <v>#N/A</v>
      </c>
      <c r="DR62" t="e">
        <v>#N/A</v>
      </c>
      <c r="DT62" s="58" t="e">
        <v>#N/A</v>
      </c>
      <c r="DU62" t="e">
        <v>#N/A</v>
      </c>
      <c r="DW62" s="58" t="e">
        <v>#N/A</v>
      </c>
      <c r="DX62" t="e">
        <v>#N/A</v>
      </c>
      <c r="DZ62" s="58" t="e">
        <v>#N/A</v>
      </c>
      <c r="EA62" t="e">
        <v>#N/A</v>
      </c>
      <c r="EO62" s="58" t="e">
        <v>#N/A</v>
      </c>
      <c r="EP62" t="e">
        <v>#N/A</v>
      </c>
      <c r="ER62" s="58" t="e">
        <v>#N/A</v>
      </c>
      <c r="ES62" t="e">
        <v>#N/A</v>
      </c>
      <c r="EU62" s="58" t="e">
        <v>#N/A</v>
      </c>
      <c r="EV62" t="e">
        <v>#N/A</v>
      </c>
      <c r="EX62" s="58" t="e">
        <v>#N/A</v>
      </c>
      <c r="EY62" t="e">
        <v>#N/A</v>
      </c>
    </row>
    <row r="63" spans="3:201" x14ac:dyDescent="0.25">
      <c r="C63" s="46"/>
      <c r="D63" s="46"/>
      <c r="E63" s="46"/>
      <c r="F63" s="47"/>
      <c r="G63" s="47"/>
      <c r="H63" s="47"/>
      <c r="I63" s="48"/>
      <c r="J63" s="48"/>
      <c r="K63" s="46"/>
      <c r="L63" s="49" t="s">
        <v>600</v>
      </c>
      <c r="N63" s="50" t="s">
        <v>972</v>
      </c>
      <c r="O63" s="51">
        <f>IFERROR(IF(RIGHT(N63, 1) = "D", WORKDAY($B$3, INT(LEFT(N63, LEN(N63)-1))),
                     IF(RIGHT(N63, 1) = "W",Business_Day($B$3 + 7 * INT(LEFT(N63, LEN(N63)-1)), "modified_following"),
                     IF(RIGHT(N63, 1) = "M",Business_Day(EDATE($B$3,  INT(LEFT(N63, LEN(N63)-1))), "modified_following"),
                     IF(RIGHT(N63, 1) = "Y",Business_Day(EDATE($B$3,  12 * INT(LEFT(N63, LEN(N63)-1))), "modified_following"),IF(RIGHT(N63, 1) = "Q",Business_Day(EDATE($B$3,  3*INT(LEFT(N63, LEN(N63)-1))), "modified_following"),
                    Business_Day(EDATE($B$3,  12 * INT(LEFT(N63, FIND("Y", N63)-1)) + INT(RIGHT(N63, LEN(N63) - FIND("Y", N63)))), "modified_following") ))))), "")</f>
        <v>46295</v>
      </c>
      <c r="P63" s="50" t="s">
        <v>3676</v>
      </c>
      <c r="Q63" s="50" t="s">
        <v>3677</v>
      </c>
      <c r="R63" s="46">
        <f>_xll.BDH(P63,$B$4,$B$3,$B$3)</f>
        <v>-7.0069999999999993E-2</v>
      </c>
      <c r="S63" s="46">
        <f>_xll.BDH(Q63,$B$4,$B$3,$B$3)</f>
        <v>1.0069570000000001</v>
      </c>
      <c r="T63" s="52">
        <f>DF_ZC2(Date!$E$3,O63,S63,"Taux actuariels","actual/actual")</f>
        <v>-7.1076629899002874E-4</v>
      </c>
      <c r="V63" s="46"/>
      <c r="W63" s="46"/>
      <c r="X63" s="46"/>
      <c r="Y63" s="47"/>
      <c r="Z63" s="47"/>
      <c r="AA63" s="47"/>
      <c r="AB63" s="48"/>
      <c r="AC63" s="48"/>
      <c r="AD63" s="46"/>
      <c r="AE63" s="49" t="s">
        <v>600</v>
      </c>
      <c r="AG63" s="50" t="s">
        <v>972</v>
      </c>
      <c r="AH63" s="51">
        <f>IFERROR(IF(RIGHT(AG63, 1) = "D", WORKDAY($B$3, INT(LEFT(AG63, LEN(AG63)-1))),
                     IF(RIGHT(AG63, 1) = "W",Business_Day($B$3 + 7 * INT(LEFT(AG63, LEN(AG63)-1)), "modified_following"),
                     IF(RIGHT(AG63, 1) = "M",Business_Day(EDATE($B$3,  INT(LEFT(AG63, LEN(AG63)-1))), "modified_following"),
                     IF(RIGHT(AG63, 1) = "Y",Business_Day(EDATE($B$3,  12 * INT(LEFT(AG63, LEN(AG63)-1))), "modified_following"),IF(RIGHT(AG63, 1) = "Q",Business_Day(EDATE($B$3,  3*INT(LEFT(AG63, LEN(AG63)-1))), "modified_following"),
                    Business_Day(EDATE($B$3,  12 * INT(LEFT(AG63, FIND("Y", AG63)-1)) + INT(RIGHT(AG63, LEN(AG63) - FIND("Y", AG63)))), "modified_following") ))))), "")</f>
        <v>46295</v>
      </c>
      <c r="AI63" s="50" t="s">
        <v>3678</v>
      </c>
      <c r="AJ63" s="50" t="s">
        <v>3679</v>
      </c>
      <c r="AK63" s="46">
        <f>_xll.BDH(AI63,$B$4,$B$3,$B$3)</f>
        <v>-8.2339999999999997E-2</v>
      </c>
      <c r="AL63" s="46">
        <f>_xll.BDH(AJ63,$B$4,$B$3,$B$3)</f>
        <v>1.008067</v>
      </c>
      <c r="AM63" s="52">
        <f>DF_ZC2(Date!$E$3,AH63,AL63,"Taux actuariels","actual/actual")</f>
        <v>-8.236691767427029E-4</v>
      </c>
      <c r="AO63" s="46"/>
      <c r="AP63" s="46"/>
      <c r="AQ63" s="46"/>
      <c r="AR63" s="47"/>
      <c r="AS63" s="47"/>
      <c r="AT63" s="47"/>
      <c r="AU63" s="48"/>
      <c r="AV63" s="48"/>
      <c r="AW63" s="46"/>
      <c r="AX63" s="49" t="s">
        <v>600</v>
      </c>
      <c r="AZ63" s="50" t="s">
        <v>972</v>
      </c>
      <c r="BA63" s="51">
        <f>IFERROR(IF(RIGHT(AZ63, 1) = "D", WORKDAY($B$3, INT(LEFT(AZ63, LEN(AZ63)-1))),
                     IF(RIGHT(AZ63, 1) = "W",Business_Day($B$3 + 7 * INT(LEFT(AZ63, LEN(AZ63)-1)), "modified_following"),
                     IF(RIGHT(AZ63, 1) = "M",Business_Day(EDATE($B$3,  INT(LEFT(AZ63, LEN(AZ63)-1))), "modified_following"),
                     IF(RIGHT(AZ63, 1) = "Y",Business_Day(EDATE($B$3,  12 * INT(LEFT(AZ63, LEN(AZ63)-1))), "modified_following"),IF(RIGHT(AZ63, 1) = "Q",Business_Day(EDATE($B$3,  3*INT(LEFT(AZ63, LEN(AZ63)-1))), "modified_following"),
                    Business_Day(EDATE($B$3,  12 * INT(LEFT(AZ63, FIND("Y", AZ63)-1)) + INT(RIGHT(AZ63, LEN(AZ63) - FIND("Y", AZ63)))), "modified_following") ))))), "")</f>
        <v>46295</v>
      </c>
      <c r="BB63" s="50" t="s">
        <v>3680</v>
      </c>
      <c r="BC63" s="50" t="s">
        <v>3681</v>
      </c>
      <c r="BD63" s="46">
        <f>_xll.BDH(BB63,$B$4,$B$3,$B$3)</f>
        <v>-5.1249999999999997E-2</v>
      </c>
      <c r="BE63" s="46">
        <f>_xll.BDH(BC63,$B$4,$B$3,$B$3)</f>
        <v>1.005012</v>
      </c>
      <c r="BF63" s="52">
        <f>DF_ZC2(Date!$E$3,BA63,BE63,"Taux actuariels","actual/actual")</f>
        <v>-5.1260070130321189E-4</v>
      </c>
      <c r="BH63" s="46"/>
      <c r="BI63" s="46"/>
      <c r="BJ63" s="46"/>
      <c r="BK63" s="47"/>
      <c r="BL63" s="47"/>
      <c r="BM63" s="47"/>
      <c r="BN63" s="48"/>
      <c r="BO63" s="48"/>
      <c r="BP63" s="46"/>
      <c r="BQ63" s="49" t="s">
        <v>600</v>
      </c>
      <c r="BS63" s="50" t="s">
        <v>972</v>
      </c>
      <c r="BT63" s="51">
        <f>IFERROR(IF(RIGHT(BS63, 1) = "D", WORKDAY($B$3, INT(LEFT(BS63, LEN(BS63)-1))),
                     IF(RIGHT(BS63, 1) = "W",Business_Day($B$3 + 7 * INT(LEFT(BS63, LEN(BS63)-1)), "modified_following"),
                     IF(RIGHT(BS63, 1) = "M",Business_Day(EDATE($B$3,  INT(LEFT(BS63, LEN(BS63)-1))), "modified_following"),
                     IF(RIGHT(BS63, 1) = "Y",Business_Day(EDATE($B$3,  12 * INT(LEFT(BS63, LEN(BS63)-1))), "modified_following"),IF(RIGHT(BS63, 1) = "Q",Business_Day(EDATE($B$3,  3*INT(LEFT(BS63, LEN(BS63)-1))), "modified_following"),
                    Business_Day(EDATE($B$3,  12 * INT(LEFT(BS63, FIND("Y", BS63)-1)) + INT(RIGHT(BS63, LEN(BS63) - FIND("Y", BS63)))), "modified_following") ))))), "")</f>
        <v>46295</v>
      </c>
      <c r="BU63" s="50" t="s">
        <v>3682</v>
      </c>
      <c r="BV63" s="50" t="s">
        <v>3683</v>
      </c>
      <c r="BW63" s="46">
        <f>_xll.BDH(BU63,$B$4,$B$3,$B$3)</f>
        <v>0.13506000000000001</v>
      </c>
      <c r="BX63" s="46">
        <f>_xll.BDH(BV63,$B$4,$B$3,$B$3)</f>
        <v>0.98692299999999999</v>
      </c>
      <c r="BY63" s="52">
        <f>DF_ZC2(Date!$E$3,BT63,BX63,"Taux actuariels","actual/actual")</f>
        <v>1.3508964951289837E-3</v>
      </c>
      <c r="CE63" s="58" t="e">
        <v>#N/A</v>
      </c>
      <c r="CF63" t="e">
        <v>#N/A</v>
      </c>
      <c r="CH63" s="58" t="e">
        <v>#N/A</v>
      </c>
      <c r="CI63" t="e">
        <v>#N/A</v>
      </c>
      <c r="CK63" s="58" t="e">
        <v>#N/A</v>
      </c>
      <c r="CL63" t="e">
        <v>#N/A</v>
      </c>
      <c r="CP63" s="58" t="e">
        <v>#N/A</v>
      </c>
      <c r="CQ63" t="e">
        <v>#N/A</v>
      </c>
      <c r="CS63" s="58" t="e">
        <v>#N/A</v>
      </c>
      <c r="CT63" t="e">
        <v>#N/A</v>
      </c>
      <c r="CV63" s="58" t="e">
        <v>#N/A</v>
      </c>
      <c r="CW63" t="e">
        <v>#N/A</v>
      </c>
      <c r="CY63" s="58" t="e">
        <v>#N/A</v>
      </c>
      <c r="CZ63" t="e">
        <v>#N/A</v>
      </c>
      <c r="DB63" s="58" t="e">
        <v>#N/A</v>
      </c>
      <c r="DC63" t="e">
        <v>#N/A</v>
      </c>
      <c r="DQ63" s="58" t="e">
        <v>#N/A</v>
      </c>
      <c r="DR63" t="e">
        <v>#N/A</v>
      </c>
      <c r="DT63" s="58" t="e">
        <v>#N/A</v>
      </c>
      <c r="DU63" t="e">
        <v>#N/A</v>
      </c>
      <c r="DW63" s="58" t="e">
        <v>#N/A</v>
      </c>
      <c r="DX63" t="e">
        <v>#N/A</v>
      </c>
      <c r="DZ63" s="58" t="e">
        <v>#N/A</v>
      </c>
      <c r="EA63" t="e">
        <v>#N/A</v>
      </c>
      <c r="EO63" s="58" t="e">
        <v>#N/A</v>
      </c>
      <c r="EP63" t="e">
        <v>#N/A</v>
      </c>
      <c r="ER63" s="58" t="e">
        <v>#N/A</v>
      </c>
      <c r="ES63" t="e">
        <v>#N/A</v>
      </c>
      <c r="EU63" s="58" t="e">
        <v>#N/A</v>
      </c>
      <c r="EV63" t="e">
        <v>#N/A</v>
      </c>
      <c r="EX63" s="58" t="e">
        <v>#N/A</v>
      </c>
      <c r="EY63" t="e">
        <v>#N/A</v>
      </c>
    </row>
    <row r="64" spans="3:201" x14ac:dyDescent="0.25">
      <c r="C64" s="46"/>
      <c r="D64" s="46"/>
      <c r="E64" s="46"/>
      <c r="F64" s="47"/>
      <c r="G64" s="47"/>
      <c r="H64" s="47"/>
      <c r="I64" s="48"/>
      <c r="J64" s="48"/>
      <c r="K64" s="46"/>
      <c r="L64" s="49" t="s">
        <v>600</v>
      </c>
      <c r="N64" s="50" t="s">
        <v>983</v>
      </c>
      <c r="O64" s="51">
        <f>IFERROR(IF(RIGHT(N64, 1) = "D", WORKDAY($B$3, INT(LEFT(N64, LEN(N64)-1))),
                     IF(RIGHT(N64, 1) = "W",Business_Day($B$3 + 7 * INT(LEFT(N64, LEN(N64)-1)), "modified_following"),
                     IF(RIGHT(N64, 1) = "M",Business_Day(EDATE($B$3,  INT(LEFT(N64, LEN(N64)-1))), "modified_following"),
                     IF(RIGHT(N64, 1) = "Y",Business_Day(EDATE($B$3,  12 * INT(LEFT(N64, LEN(N64)-1))), "modified_following"),IF(RIGHT(N64, 1) = "Q",Business_Day(EDATE($B$3,  3*INT(LEFT(N64, LEN(N64)-1))), "modified_following"),
                    Business_Day(EDATE($B$3,  12 * INT(LEFT(N64, FIND("Y", N64)-1)) + INT(RIGHT(N64, LEN(N64) - FIND("Y", N64)))), "modified_following") ))))), "")</f>
        <v>46386</v>
      </c>
      <c r="P64" s="50" t="s">
        <v>3684</v>
      </c>
      <c r="Q64" s="50" t="s">
        <v>3685</v>
      </c>
      <c r="R64" s="46">
        <f>_xll.BDH(P64,$B$4,$B$3,$B$3)</f>
        <v>-5.0639999999999998E-2</v>
      </c>
      <c r="S64" s="46">
        <f>_xll.BDH(Q64,$B$4,$B$3,$B$3)</f>
        <v>1.005152</v>
      </c>
      <c r="T64" s="52">
        <f>DF_ZC2(Date!$E$3,O64,S64,"Taux actuariels","actual/actual")</f>
        <v>-5.1374614216559422E-4</v>
      </c>
      <c r="V64" s="46"/>
      <c r="W64" s="46"/>
      <c r="X64" s="46"/>
      <c r="Y64" s="47"/>
      <c r="Z64" s="47"/>
      <c r="AA64" s="47"/>
      <c r="AB64" s="48"/>
      <c r="AC64" s="48"/>
      <c r="AD64" s="46"/>
      <c r="AE64" s="49" t="s">
        <v>600</v>
      </c>
      <c r="AG64" s="50" t="s">
        <v>983</v>
      </c>
      <c r="AH64" s="51">
        <f>IFERROR(IF(RIGHT(AG64, 1) = "D", WORKDAY($B$3, INT(LEFT(AG64, LEN(AG64)-1))),
                     IF(RIGHT(AG64, 1) = "W",Business_Day($B$3 + 7 * INT(LEFT(AG64, LEN(AG64)-1)), "modified_following"),
                     IF(RIGHT(AG64, 1) = "M",Business_Day(EDATE($B$3,  INT(LEFT(AG64, LEN(AG64)-1))), "modified_following"),
                     IF(RIGHT(AG64, 1) = "Y",Business_Day(EDATE($B$3,  12 * INT(LEFT(AG64, LEN(AG64)-1))), "modified_following"),IF(RIGHT(AG64, 1) = "Q",Business_Day(EDATE($B$3,  3*INT(LEFT(AG64, LEN(AG64)-1))), "modified_following"),
                    Business_Day(EDATE($B$3,  12 * INT(LEFT(AG64, FIND("Y", AG64)-1)) + INT(RIGHT(AG64, LEN(AG64) - FIND("Y", AG64)))), "modified_following") ))))), "")</f>
        <v>46386</v>
      </c>
      <c r="AI64" s="50" t="s">
        <v>3686</v>
      </c>
      <c r="AJ64" s="50" t="s">
        <v>3687</v>
      </c>
      <c r="AK64" s="46">
        <f>_xll.BDH(AI64,$B$4,$B$3,$B$3)</f>
        <v>-6.2520000000000006E-2</v>
      </c>
      <c r="AL64" s="46">
        <f>_xll.BDH(AJ64,$B$4,$B$3,$B$3)</f>
        <v>1.006273</v>
      </c>
      <c r="AM64" s="52">
        <f>DF_ZC2(Date!$E$3,AH64,AL64,"Taux actuariels","actual/actual")</f>
        <v>-6.2514611413000409E-4</v>
      </c>
      <c r="AO64" s="46"/>
      <c r="AP64" s="46"/>
      <c r="AQ64" s="46"/>
      <c r="AR64" s="47"/>
      <c r="AS64" s="47"/>
      <c r="AT64" s="47"/>
      <c r="AU64" s="48"/>
      <c r="AV64" s="48"/>
      <c r="AW64" s="46"/>
      <c r="AX64" s="49" t="s">
        <v>600</v>
      </c>
      <c r="AZ64" s="50" t="s">
        <v>983</v>
      </c>
      <c r="BA64" s="51">
        <f>IFERROR(IF(RIGHT(AZ64, 1) = "D", WORKDAY($B$3, INT(LEFT(AZ64, LEN(AZ64)-1))),
                     IF(RIGHT(AZ64, 1) = "W",Business_Day($B$3 + 7 * INT(LEFT(AZ64, LEN(AZ64)-1)), "modified_following"),
                     IF(RIGHT(AZ64, 1) = "M",Business_Day(EDATE($B$3,  INT(LEFT(AZ64, LEN(AZ64)-1))), "modified_following"),
                     IF(RIGHT(AZ64, 1) = "Y",Business_Day(EDATE($B$3,  12 * INT(LEFT(AZ64, LEN(AZ64)-1))), "modified_following"),IF(RIGHT(AZ64, 1) = "Q",Business_Day(EDATE($B$3,  3*INT(LEFT(AZ64, LEN(AZ64)-1))), "modified_following"),
                    Business_Day(EDATE($B$3,  12 * INT(LEFT(AZ64, FIND("Y", AZ64)-1)) + INT(RIGHT(AZ64, LEN(AZ64) - FIND("Y", AZ64)))), "modified_following") ))))), "")</f>
        <v>46386</v>
      </c>
      <c r="BB64" s="50" t="s">
        <v>3688</v>
      </c>
      <c r="BC64" s="50" t="s">
        <v>3689</v>
      </c>
      <c r="BD64" s="46">
        <f>_xll.BDH(BB64,$B$4,$B$3,$B$3)</f>
        <v>-3.0450000000000001E-2</v>
      </c>
      <c r="BE64" s="46">
        <f>_xll.BDH(BC64,$B$4,$B$3,$B$3)</f>
        <v>1.00305</v>
      </c>
      <c r="BF64" s="52">
        <f>DF_ZC2(Date!$E$3,BA64,BE64,"Taux actuariels","actual/actual")</f>
        <v>-3.0448990805842513E-4</v>
      </c>
      <c r="BH64" s="46"/>
      <c r="BI64" s="46"/>
      <c r="BJ64" s="46"/>
      <c r="BK64" s="47"/>
      <c r="BL64" s="47"/>
      <c r="BM64" s="47"/>
      <c r="BN64" s="48"/>
      <c r="BO64" s="48"/>
      <c r="BP64" s="46"/>
      <c r="BQ64" s="49" t="s">
        <v>600</v>
      </c>
      <c r="BS64" s="50" t="s">
        <v>983</v>
      </c>
      <c r="BT64" s="51">
        <f>IFERROR(IF(RIGHT(BS64, 1) = "D", WORKDAY($B$3, INT(LEFT(BS64, LEN(BS64)-1))),
                     IF(RIGHT(BS64, 1) = "W",Business_Day($B$3 + 7 * INT(LEFT(BS64, LEN(BS64)-1)), "modified_following"),
                     IF(RIGHT(BS64, 1) = "M",Business_Day(EDATE($B$3,  INT(LEFT(BS64, LEN(BS64)-1))), "modified_following"),
                     IF(RIGHT(BS64, 1) = "Y",Business_Day(EDATE($B$3,  12 * INT(LEFT(BS64, LEN(BS64)-1))), "modified_following"),IF(RIGHT(BS64, 1) = "Q",Business_Day(EDATE($B$3,  3*INT(LEFT(BS64, LEN(BS64)-1))), "modified_following"),
                    Business_Day(EDATE($B$3,  12 * INT(LEFT(BS64, FIND("Y", BS64)-1)) + INT(RIGHT(BS64, LEN(BS64) - FIND("Y", BS64)))), "modified_following") ))))), "")</f>
        <v>46386</v>
      </c>
      <c r="BU64" s="50" t="s">
        <v>3690</v>
      </c>
      <c r="BV64" s="50" t="s">
        <v>3691</v>
      </c>
      <c r="BW64" s="46">
        <f>_xll.BDH(BU64,$B$4,$B$3,$B$3)</f>
        <v>0.15051</v>
      </c>
      <c r="BX64" s="46">
        <f>_xll.BDH(BV64,$B$4,$B$3,$B$3)</f>
        <v>0.98507299999999998</v>
      </c>
      <c r="BY64" s="52">
        <f>DF_ZC2(Date!$E$3,BT64,BX64,"Taux actuariels","actual/actual")</f>
        <v>1.5050866474095592E-3</v>
      </c>
      <c r="DQ64" s="58" t="e">
        <v>#N/A</v>
      </c>
      <c r="DR64" t="e">
        <v>#N/A</v>
      </c>
      <c r="DT64" s="58" t="e">
        <v>#N/A</v>
      </c>
      <c r="DU64" t="e">
        <v>#N/A</v>
      </c>
      <c r="DW64" s="58" t="e">
        <v>#N/A</v>
      </c>
      <c r="DX64" t="e">
        <v>#N/A</v>
      </c>
      <c r="DZ64" s="58" t="e">
        <v>#N/A</v>
      </c>
      <c r="EA64" t="e">
        <v>#N/A</v>
      </c>
      <c r="EO64" s="58" t="e">
        <v>#N/A</v>
      </c>
      <c r="EP64" t="e">
        <v>#N/A</v>
      </c>
      <c r="ER64" s="58" t="e">
        <v>#N/A</v>
      </c>
      <c r="ES64" t="e">
        <v>#N/A</v>
      </c>
      <c r="EU64" s="58" t="e">
        <v>#N/A</v>
      </c>
      <c r="EV64" t="e">
        <v>#N/A</v>
      </c>
      <c r="EX64" s="58" t="e">
        <v>#N/A</v>
      </c>
      <c r="EY64" t="e">
        <v>#N/A</v>
      </c>
    </row>
    <row r="65" spans="3:155" x14ac:dyDescent="0.25">
      <c r="C65" s="46"/>
      <c r="D65" s="46"/>
      <c r="E65" s="46"/>
      <c r="F65" s="47"/>
      <c r="G65" s="47"/>
      <c r="H65" s="47"/>
      <c r="I65" s="48"/>
      <c r="J65" s="48"/>
      <c r="K65" s="46"/>
      <c r="L65" s="49" t="s">
        <v>600</v>
      </c>
      <c r="N65" s="50" t="s">
        <v>994</v>
      </c>
      <c r="O65" s="51">
        <f>IFERROR(IF(RIGHT(N65, 1) = "D", WORKDAY($B$3, INT(LEFT(N65, LEN(N65)-1))),
                     IF(RIGHT(N65, 1) = "W",Business_Day($B$3 + 7 * INT(LEFT(N65, LEN(N65)-1)), "modified_following"),
                     IF(RIGHT(N65, 1) = "M",Business_Day(EDATE($B$3,  INT(LEFT(N65, LEN(N65)-1))), "modified_following"),
                     IF(RIGHT(N65, 1) = "Y",Business_Day(EDATE($B$3,  12 * INT(LEFT(N65, LEN(N65)-1))), "modified_following"),IF(RIGHT(N65, 1) = "Q",Business_Day(EDATE($B$3,  3*INT(LEFT(N65, LEN(N65)-1))), "modified_following"),
                    Business_Day(EDATE($B$3,  12 * INT(LEFT(N65, FIND("Y", N65)-1)) + INT(RIGHT(N65, LEN(N65) - FIND("Y", N65)))), "modified_following") ))))), "")</f>
        <v>46751</v>
      </c>
      <c r="P65" s="50" t="s">
        <v>3692</v>
      </c>
      <c r="Q65" s="50" t="s">
        <v>3693</v>
      </c>
      <c r="R65" s="46">
        <f>_xll.BDH(P65,$B$4,$B$3,$B$3)</f>
        <v>1.789E-2</v>
      </c>
      <c r="S65" s="46">
        <f>_xll.BDH(Q65,$B$4,$B$3,$B$3)</f>
        <v>0.99800599999999995</v>
      </c>
      <c r="T65" s="52">
        <f>DF_ZC2(Date!$E$3,O65,S65,"Taux actuariels","actual/actual")</f>
        <v>1.8147040751514965E-4</v>
      </c>
      <c r="V65" s="46"/>
      <c r="W65" s="46"/>
      <c r="X65" s="46"/>
      <c r="Y65" s="47"/>
      <c r="Z65" s="47"/>
      <c r="AA65" s="47"/>
      <c r="AB65" s="48"/>
      <c r="AC65" s="48"/>
      <c r="AD65" s="46"/>
      <c r="AE65" s="49" t="s">
        <v>600</v>
      </c>
      <c r="AG65" s="50" t="s">
        <v>994</v>
      </c>
      <c r="AH65" s="51">
        <f>IFERROR(IF(RIGHT(AG65, 1) = "D", WORKDAY($B$3, INT(LEFT(AG65, LEN(AG65)-1))),
                     IF(RIGHT(AG65, 1) = "W",Business_Day($B$3 + 7 * INT(LEFT(AG65, LEN(AG65)-1)), "modified_following"),
                     IF(RIGHT(AG65, 1) = "M",Business_Day(EDATE($B$3,  INT(LEFT(AG65, LEN(AG65)-1))), "modified_following"),
                     IF(RIGHT(AG65, 1) = "Y",Business_Day(EDATE($B$3,  12 * INT(LEFT(AG65, LEN(AG65)-1))), "modified_following"),IF(RIGHT(AG65, 1) = "Q",Business_Day(EDATE($B$3,  3*INT(LEFT(AG65, LEN(AG65)-1))), "modified_following"),
                    Business_Day(EDATE($B$3,  12 * INT(LEFT(AG65, FIND("Y", AG65)-1)) + INT(RIGHT(AG65, LEN(AG65) - FIND("Y", AG65)))), "modified_following") ))))), "")</f>
        <v>46751</v>
      </c>
      <c r="AI65" s="50" t="s">
        <v>3694</v>
      </c>
      <c r="AJ65" s="50" t="s">
        <v>3695</v>
      </c>
      <c r="AK65" s="46">
        <f>_xll.BDH(AI65,$B$4,$B$3,$B$3)</f>
        <v>6.45E-3</v>
      </c>
      <c r="AL65" s="46">
        <f>_xll.BDH(AJ65,$B$4,$B$3,$B$3)</f>
        <v>0.99929100000000004</v>
      </c>
      <c r="AM65" s="52">
        <f>DF_ZC2(Date!$E$3,AH65,AL65,"Taux actuariels","actual/actual")</f>
        <v>6.4479571869835439E-5</v>
      </c>
      <c r="AO65" s="46"/>
      <c r="AP65" s="46"/>
      <c r="AQ65" s="46"/>
      <c r="AR65" s="47"/>
      <c r="AS65" s="47"/>
      <c r="AT65" s="47"/>
      <c r="AU65" s="48"/>
      <c r="AV65" s="48"/>
      <c r="AW65" s="46"/>
      <c r="AX65" s="49" t="s">
        <v>600</v>
      </c>
      <c r="AZ65" s="50" t="s">
        <v>994</v>
      </c>
      <c r="BA65" s="51">
        <f>IFERROR(IF(RIGHT(AZ65, 1) = "D", WORKDAY($B$3, INT(LEFT(AZ65, LEN(AZ65)-1))),
                     IF(RIGHT(AZ65, 1) = "W",Business_Day($B$3 + 7 * INT(LEFT(AZ65, LEN(AZ65)-1)), "modified_following"),
                     IF(RIGHT(AZ65, 1) = "M",Business_Day(EDATE($B$3,  INT(LEFT(AZ65, LEN(AZ65)-1))), "modified_following"),
                     IF(RIGHT(AZ65, 1) = "Y",Business_Day(EDATE($B$3,  12 * INT(LEFT(AZ65, LEN(AZ65)-1))), "modified_following"),IF(RIGHT(AZ65, 1) = "Q",Business_Day(EDATE($B$3,  3*INT(LEFT(AZ65, LEN(AZ65)-1))), "modified_following"),
                    Business_Day(EDATE($B$3,  12 * INT(LEFT(AZ65, FIND("Y", AZ65)-1)) + INT(RIGHT(AZ65, LEN(AZ65) - FIND("Y", AZ65)))), "modified_following") ))))), "")</f>
        <v>46751</v>
      </c>
      <c r="BB65" s="50" t="s">
        <v>3696</v>
      </c>
      <c r="BC65" s="50" t="s">
        <v>3697</v>
      </c>
      <c r="BD65" s="46">
        <f>_xll.BDH(BB65,$B$4,$B$3,$B$3)</f>
        <v>4.5789999999999997E-2</v>
      </c>
      <c r="BE65" s="46">
        <f>_xll.BDH(BC65,$B$4,$B$3,$B$3)</f>
        <v>0.994977</v>
      </c>
      <c r="BF65" s="52">
        <f>DF_ZC2(Date!$E$3,BA65,BE65,"Taux actuariels","actual/actual")</f>
        <v>4.5789248461192145E-4</v>
      </c>
      <c r="BH65" s="46"/>
      <c r="BI65" s="46"/>
      <c r="BJ65" s="46"/>
      <c r="BK65" s="47"/>
      <c r="BL65" s="47"/>
      <c r="BM65" s="47"/>
      <c r="BN65" s="48"/>
      <c r="BO65" s="48"/>
      <c r="BP65" s="46"/>
      <c r="BQ65" s="49" t="s">
        <v>600</v>
      </c>
      <c r="BS65" s="50" t="s">
        <v>994</v>
      </c>
      <c r="BT65" s="51">
        <f>IFERROR(IF(RIGHT(BS65, 1) = "D", WORKDAY($B$3, INT(LEFT(BS65, LEN(BS65)-1))),
                     IF(RIGHT(BS65, 1) = "W",Business_Day($B$3 + 7 * INT(LEFT(BS65, LEN(BS65)-1)), "modified_following"),
                     IF(RIGHT(BS65, 1) = "M",Business_Day(EDATE($B$3,  INT(LEFT(BS65, LEN(BS65)-1))), "modified_following"),
                     IF(RIGHT(BS65, 1) = "Y",Business_Day(EDATE($B$3,  12 * INT(LEFT(BS65, LEN(BS65)-1))), "modified_following"),IF(RIGHT(BS65, 1) = "Q",Business_Day(EDATE($B$3,  3*INT(LEFT(BS65, LEN(BS65)-1))), "modified_following"),
                    Business_Day(EDATE($B$3,  12 * INT(LEFT(BS65, FIND("Y", BS65)-1)) + INT(RIGHT(BS65, LEN(BS65) - FIND("Y", BS65)))), "modified_following") ))))), "")</f>
        <v>46751</v>
      </c>
      <c r="BU65" s="50" t="s">
        <v>3698</v>
      </c>
      <c r="BV65" s="50" t="s">
        <v>3699</v>
      </c>
      <c r="BW65" s="46">
        <f>_xll.BDH(BU65,$B$4,$B$3,$B$3)</f>
        <v>0.22864999999999999</v>
      </c>
      <c r="BX65" s="46">
        <f>_xll.BDH(BV65,$B$4,$B$3,$B$3)</f>
        <v>0.97519</v>
      </c>
      <c r="BY65" s="52">
        <f>DF_ZC2(Date!$E$3,BT65,BX65,"Taux actuariels","actual/actual")</f>
        <v>2.2865182291582631E-3</v>
      </c>
      <c r="DQ65" s="58" t="e">
        <v>#N/A</v>
      </c>
      <c r="DR65" t="e">
        <v>#N/A</v>
      </c>
      <c r="DT65" s="58" t="e">
        <v>#N/A</v>
      </c>
      <c r="DU65" t="e">
        <v>#N/A</v>
      </c>
      <c r="DW65" s="58" t="e">
        <v>#N/A</v>
      </c>
      <c r="DX65" t="e">
        <v>#N/A</v>
      </c>
      <c r="DZ65" s="58" t="e">
        <v>#N/A</v>
      </c>
      <c r="EA65" t="e">
        <v>#N/A</v>
      </c>
      <c r="EO65" s="58" t="e">
        <v>#N/A</v>
      </c>
      <c r="EP65" t="e">
        <v>#N/A</v>
      </c>
      <c r="ER65" s="58" t="e">
        <v>#N/A</v>
      </c>
      <c r="ES65" t="e">
        <v>#N/A</v>
      </c>
      <c r="EU65" s="58" t="e">
        <v>#N/A</v>
      </c>
      <c r="EV65" t="e">
        <v>#N/A</v>
      </c>
      <c r="EX65" s="58" t="e">
        <v>#N/A</v>
      </c>
      <c r="EY65" t="e">
        <v>#N/A</v>
      </c>
    </row>
    <row r="66" spans="3:155" x14ac:dyDescent="0.25">
      <c r="C66" s="46"/>
      <c r="D66" s="46"/>
      <c r="E66" s="46"/>
      <c r="F66" s="47"/>
      <c r="G66" s="47"/>
      <c r="H66" s="47"/>
      <c r="I66" s="48"/>
      <c r="J66" s="48"/>
      <c r="K66" s="46"/>
      <c r="L66" s="49" t="s">
        <v>600</v>
      </c>
      <c r="N66" s="50" t="s">
        <v>1005</v>
      </c>
      <c r="O66" s="51">
        <f>IFERROR(IF(RIGHT(N66, 1) = "D", WORKDAY($B$3, INT(LEFT(N66, LEN(N66)-1))),
                     IF(RIGHT(N66, 1) = "W",Business_Day($B$3 + 7 * INT(LEFT(N66, LEN(N66)-1)), "modified_following"),
                     IF(RIGHT(N66, 1) = "M",Business_Day(EDATE($B$3,  INT(LEFT(N66, LEN(N66)-1))), "modified_following"),
                     IF(RIGHT(N66, 1) = "Y",Business_Day(EDATE($B$3,  12 * INT(LEFT(N66, LEN(N66)-1))), "modified_following"),IF(RIGHT(N66, 1) = "Q",Business_Day(EDATE($B$3,  3*INT(LEFT(N66, LEN(N66)-1))), "modified_following"),
                    Business_Day(EDATE($B$3,  12 * INT(LEFT(N66, FIND("Y", N66)-1)) + INT(RIGHT(N66, LEN(N66) - FIND("Y", N66)))), "modified_following") ))))), "")</f>
        <v>47116</v>
      </c>
      <c r="P66" s="50" t="s">
        <v>3700</v>
      </c>
      <c r="Q66" s="50" t="s">
        <v>3701</v>
      </c>
      <c r="R66" s="46">
        <f>_xll.BDH(P66,$B$4,$B$3,$B$3)</f>
        <v>8.652E-2</v>
      </c>
      <c r="S66" s="46">
        <f>_xll.BDH(Q66,$B$4,$B$3,$B$3)</f>
        <v>0.98952700000000005</v>
      </c>
      <c r="T66" s="52">
        <f>DF_ZC2(Date!$E$3,O66,S66,"Taux actuariels","actual/actual")</f>
        <v>8.7793728542728822E-4</v>
      </c>
      <c r="V66" s="46"/>
      <c r="W66" s="46"/>
      <c r="X66" s="46"/>
      <c r="Y66" s="47"/>
      <c r="Z66" s="47"/>
      <c r="AA66" s="47"/>
      <c r="AB66" s="48"/>
      <c r="AC66" s="48"/>
      <c r="AD66" s="46"/>
      <c r="AE66" s="49" t="s">
        <v>600</v>
      </c>
      <c r="AG66" s="50" t="s">
        <v>1005</v>
      </c>
      <c r="AH66" s="51">
        <f>IFERROR(IF(RIGHT(AG66, 1) = "D", WORKDAY($B$3, INT(LEFT(AG66, LEN(AG66)-1))),
                     IF(RIGHT(AG66, 1) = "W",Business_Day($B$3 + 7 * INT(LEFT(AG66, LEN(AG66)-1)), "modified_following"),
                     IF(RIGHT(AG66, 1) = "M",Business_Day(EDATE($B$3,  INT(LEFT(AG66, LEN(AG66)-1))), "modified_following"),
                     IF(RIGHT(AG66, 1) = "Y",Business_Day(EDATE($B$3,  12 * INT(LEFT(AG66, LEN(AG66)-1))), "modified_following"),IF(RIGHT(AG66, 1) = "Q",Business_Day(EDATE($B$3,  3*INT(LEFT(AG66, LEN(AG66)-1))), "modified_following"),
                    Business_Day(EDATE($B$3,  12 * INT(LEFT(AG66, FIND("Y", AG66)-1)) + INT(RIGHT(AG66, LEN(AG66) - FIND("Y", AG66)))), "modified_following") ))))), "")</f>
        <v>47116</v>
      </c>
      <c r="AI66" s="50" t="s">
        <v>3702</v>
      </c>
      <c r="AJ66" s="50" t="s">
        <v>3703</v>
      </c>
      <c r="AK66" s="46">
        <f>_xll.BDH(AI66,$B$4,$B$3,$B$3)</f>
        <v>7.5130000000000002E-2</v>
      </c>
      <c r="AL66" s="46">
        <f>_xll.BDH(AJ66,$B$4,$B$3,$B$3)</f>
        <v>0.99102800000000002</v>
      </c>
      <c r="AM66" s="52">
        <f>DF_ZC2(Date!$E$3,AH66,AL66,"Taux actuariels","actual/actual")</f>
        <v>7.5149416821584936E-4</v>
      </c>
      <c r="AO66" s="46"/>
      <c r="AP66" s="46"/>
      <c r="AQ66" s="46"/>
      <c r="AR66" s="47"/>
      <c r="AS66" s="47"/>
      <c r="AT66" s="47"/>
      <c r="AU66" s="48"/>
      <c r="AV66" s="48"/>
      <c r="AW66" s="46"/>
      <c r="AX66" s="49" t="s">
        <v>600</v>
      </c>
      <c r="AZ66" s="50" t="s">
        <v>1005</v>
      </c>
      <c r="BA66" s="51">
        <f>IFERROR(IF(RIGHT(AZ66, 1) = "D", WORKDAY($B$3, INT(LEFT(AZ66, LEN(AZ66)-1))),
                     IF(RIGHT(AZ66, 1) = "W",Business_Day($B$3 + 7 * INT(LEFT(AZ66, LEN(AZ66)-1)), "modified_following"),
                     IF(RIGHT(AZ66, 1) = "M",Business_Day(EDATE($B$3,  INT(LEFT(AZ66, LEN(AZ66)-1))), "modified_following"),
                     IF(RIGHT(AZ66, 1) = "Y",Business_Day(EDATE($B$3,  12 * INT(LEFT(AZ66, LEN(AZ66)-1))), "modified_following"),IF(RIGHT(AZ66, 1) = "Q",Business_Day(EDATE($B$3,  3*INT(LEFT(AZ66, LEN(AZ66)-1))), "modified_following"),
                    Business_Day(EDATE($B$3,  12 * INT(LEFT(AZ66, FIND("Y", AZ66)-1)) + INT(RIGHT(AZ66, LEN(AZ66) - FIND("Y", AZ66)))), "modified_following") ))))), "")</f>
        <v>47116</v>
      </c>
      <c r="BB66" s="50" t="s">
        <v>3704</v>
      </c>
      <c r="BC66" s="50" t="s">
        <v>3705</v>
      </c>
      <c r="BD66" s="46">
        <f>_xll.BDH(BB66,$B$4,$B$3,$B$3)</f>
        <v>0.10786</v>
      </c>
      <c r="BE66" s="46">
        <f>_xll.BDH(BC66,$B$4,$B$3,$B$3)</f>
        <v>0.987147</v>
      </c>
      <c r="BF66" s="52">
        <f>DF_ZC2(Date!$E$3,BA66,BE66,"Taux actuariels","actual/actual")</f>
        <v>1.0788532577723497E-3</v>
      </c>
      <c r="BH66" s="46"/>
      <c r="BI66" s="46"/>
      <c r="BJ66" s="46"/>
      <c r="BK66" s="47"/>
      <c r="BL66" s="47"/>
      <c r="BM66" s="47"/>
      <c r="BN66" s="48"/>
      <c r="BO66" s="48"/>
      <c r="BP66" s="46"/>
      <c r="BQ66" s="49" t="s">
        <v>600</v>
      </c>
      <c r="BS66" s="50" t="s">
        <v>1005</v>
      </c>
      <c r="BT66" s="51">
        <f>IFERROR(IF(RIGHT(BS66, 1) = "D", WORKDAY($B$3, INT(LEFT(BS66, LEN(BS66)-1))),
                     IF(RIGHT(BS66, 1) = "W",Business_Day($B$3 + 7 * INT(LEFT(BS66, LEN(BS66)-1)), "modified_following"),
                     IF(RIGHT(BS66, 1) = "M",Business_Day(EDATE($B$3,  INT(LEFT(BS66, LEN(BS66)-1))), "modified_following"),
                     IF(RIGHT(BS66, 1) = "Y",Business_Day(EDATE($B$3,  12 * INT(LEFT(BS66, LEN(BS66)-1))), "modified_following"),IF(RIGHT(BS66, 1) = "Q",Business_Day(EDATE($B$3,  3*INT(LEFT(BS66, LEN(BS66)-1))), "modified_following"),
                    Business_Day(EDATE($B$3,  12 * INT(LEFT(BS66, FIND("Y", BS66)-1)) + INT(RIGHT(BS66, LEN(BS66) - FIND("Y", BS66)))), "modified_following") ))))), "")</f>
        <v>47116</v>
      </c>
      <c r="BU66" s="50" t="s">
        <v>3706</v>
      </c>
      <c r="BV66" s="50" t="s">
        <v>3707</v>
      </c>
      <c r="BW66" s="46">
        <f>_xll.BDH(BU66,$B$4,$B$3,$B$3)</f>
        <v>0.30610999999999999</v>
      </c>
      <c r="BX66" s="46">
        <f>_xll.BDH(BV66,$B$4,$B$3,$B$3)</f>
        <v>0.96398700000000004</v>
      </c>
      <c r="BY66" s="52">
        <f>DF_ZC2(Date!$E$3,BT66,BX66,"Taux actuariels","actual/actual")</f>
        <v>3.0618297557749585E-3</v>
      </c>
      <c r="DQ66" s="58" t="e">
        <v>#N/A</v>
      </c>
      <c r="DR66" t="e">
        <v>#N/A</v>
      </c>
      <c r="DT66" s="58" t="e">
        <v>#N/A</v>
      </c>
      <c r="DU66" t="e">
        <v>#N/A</v>
      </c>
      <c r="DW66" s="58" t="e">
        <v>#N/A</v>
      </c>
      <c r="DX66" t="e">
        <v>#N/A</v>
      </c>
      <c r="DZ66" s="58" t="e">
        <v>#N/A</v>
      </c>
      <c r="EA66" t="e">
        <v>#N/A</v>
      </c>
      <c r="EO66" s="58" t="e">
        <v>#N/A</v>
      </c>
      <c r="EP66" t="e">
        <v>#N/A</v>
      </c>
      <c r="ER66" s="58" t="e">
        <v>#N/A</v>
      </c>
      <c r="ES66" t="e">
        <v>#N/A</v>
      </c>
      <c r="EU66" s="58" t="e">
        <v>#N/A</v>
      </c>
      <c r="EV66" t="e">
        <v>#N/A</v>
      </c>
      <c r="EX66" s="58" t="e">
        <v>#N/A</v>
      </c>
      <c r="EY66" t="e">
        <v>#N/A</v>
      </c>
    </row>
    <row r="67" spans="3:155" x14ac:dyDescent="0.25">
      <c r="C67" s="46"/>
      <c r="D67" s="46"/>
      <c r="E67" s="46"/>
      <c r="F67" s="47"/>
      <c r="G67" s="47"/>
      <c r="H67" s="47"/>
      <c r="I67" s="48"/>
      <c r="J67" s="48"/>
      <c r="K67" s="46"/>
      <c r="L67" s="49" t="s">
        <v>600</v>
      </c>
      <c r="N67" s="50" t="s">
        <v>1016</v>
      </c>
      <c r="O67" s="51">
        <f>IFERROR(IF(RIGHT(N67, 1) = "D", WORKDAY($B$3, INT(LEFT(N67, LEN(N67)-1))),
                     IF(RIGHT(N67, 1) = "W",Business_Day($B$3 + 7 * INT(LEFT(N67, LEN(N67)-1)), "modified_following"),
                     IF(RIGHT(N67, 1) = "M",Business_Day(EDATE($B$3,  INT(LEFT(N67, LEN(N67)-1))), "modified_following"),
                     IF(RIGHT(N67, 1) = "Y",Business_Day(EDATE($B$3,  12 * INT(LEFT(N67, LEN(N67)-1))), "modified_following"),IF(RIGHT(N67, 1) = "Q",Business_Day(EDATE($B$3,  3*INT(LEFT(N67, LEN(N67)-1))), "modified_following"),
                    Business_Day(EDATE($B$3,  12 * INT(LEFT(N67, FIND("Y", N67)-1)) + INT(RIGHT(N67, LEN(N67) - FIND("Y", N67)))), "modified_following") ))))), "")</f>
        <v>47483</v>
      </c>
      <c r="P67" s="50" t="s">
        <v>3708</v>
      </c>
      <c r="Q67" s="50" t="s">
        <v>3709</v>
      </c>
      <c r="R67" s="46">
        <f>_xll.BDH(P67,$B$4,$B$3,$B$3)</f>
        <v>0.14022999999999999</v>
      </c>
      <c r="S67" s="46">
        <f>_xll.BDH(Q67,$B$4,$B$3,$B$3)</f>
        <v>0.98168800000000001</v>
      </c>
      <c r="T67" s="52">
        <f>DF_ZC2(Date!$E$3,O67,S67,"Taux actuariels","actual/actual")</f>
        <v>1.4223850279122541E-3</v>
      </c>
      <c r="V67" s="46"/>
      <c r="W67" s="46"/>
      <c r="X67" s="46"/>
      <c r="Y67" s="47"/>
      <c r="Z67" s="47"/>
      <c r="AA67" s="47"/>
      <c r="AB67" s="48"/>
      <c r="AC67" s="48"/>
      <c r="AD67" s="46"/>
      <c r="AE67" s="49" t="s">
        <v>600</v>
      </c>
      <c r="AG67" s="50" t="s">
        <v>1016</v>
      </c>
      <c r="AH67" s="51">
        <f>IFERROR(IF(RIGHT(AG67, 1) = "D", WORKDAY($B$3, INT(LEFT(AG67, LEN(AG67)-1))),
                     IF(RIGHT(AG67, 1) = "W",Business_Day($B$3 + 7 * INT(LEFT(AG67, LEN(AG67)-1)), "modified_following"),
                     IF(RIGHT(AG67, 1) = "M",Business_Day(EDATE($B$3,  INT(LEFT(AG67, LEN(AG67)-1))), "modified_following"),
                     IF(RIGHT(AG67, 1) = "Y",Business_Day(EDATE($B$3,  12 * INT(LEFT(AG67, LEN(AG67)-1))), "modified_following"),IF(RIGHT(AG67, 1) = "Q",Business_Day(EDATE($B$3,  3*INT(LEFT(AG67, LEN(AG67)-1))), "modified_following"),
                    Business_Day(EDATE($B$3,  12 * INT(LEFT(AG67, FIND("Y", AG67)-1)) + INT(RIGHT(AG67, LEN(AG67) - FIND("Y", AG67)))), "modified_following") ))))), "")</f>
        <v>47483</v>
      </c>
      <c r="AI67" s="50" t="s">
        <v>3710</v>
      </c>
      <c r="AJ67" s="50" t="s">
        <v>3711</v>
      </c>
      <c r="AK67" s="46">
        <f>_xll.BDH(AI67,$B$4,$B$3,$B$3)</f>
        <v>0.14846000000000001</v>
      </c>
      <c r="AL67" s="46">
        <f>_xll.BDH(AJ67,$B$4,$B$3,$B$3)</f>
        <v>0.98089999999999999</v>
      </c>
      <c r="AM67" s="52">
        <f>DF_ZC2(Date!$E$3,AH67,AL67,"Taux actuariels","actual/actual")</f>
        <v>1.4842327108306463E-3</v>
      </c>
      <c r="AO67" s="46"/>
      <c r="AP67" s="46"/>
      <c r="AQ67" s="46"/>
      <c r="AR67" s="47"/>
      <c r="AS67" s="47"/>
      <c r="AT67" s="47"/>
      <c r="AU67" s="48"/>
      <c r="AV67" s="48"/>
      <c r="AW67" s="46"/>
      <c r="AX67" s="49" t="s">
        <v>600</v>
      </c>
      <c r="AZ67" s="50" t="s">
        <v>1016</v>
      </c>
      <c r="BA67" s="51">
        <f>IFERROR(IF(RIGHT(AZ67, 1) = "D", WORKDAY($B$3, INT(LEFT(AZ67, LEN(AZ67)-1))),
                     IF(RIGHT(AZ67, 1) = "W",Business_Day($B$3 + 7 * INT(LEFT(AZ67, LEN(AZ67)-1)), "modified_following"),
                     IF(RIGHT(AZ67, 1) = "M",Business_Day(EDATE($B$3,  INT(LEFT(AZ67, LEN(AZ67)-1))), "modified_following"),
                     IF(RIGHT(AZ67, 1) = "Y",Business_Day(EDATE($B$3,  12 * INT(LEFT(AZ67, LEN(AZ67)-1))), "modified_following"),IF(RIGHT(AZ67, 1) = "Q",Business_Day(EDATE($B$3,  3*INT(LEFT(AZ67, LEN(AZ67)-1))), "modified_following"),
                    Business_Day(EDATE($B$3,  12 * INT(LEFT(AZ67, FIND("Y", AZ67)-1)) + INT(RIGHT(AZ67, LEN(AZ67) - FIND("Y", AZ67)))), "modified_following") ))))), "")</f>
        <v>47483</v>
      </c>
      <c r="BB67" s="50" t="s">
        <v>3712</v>
      </c>
      <c r="BC67" s="50" t="s">
        <v>3713</v>
      </c>
      <c r="BD67" s="46">
        <f>_xll.BDH(BB67,$B$4,$B$3,$B$3)</f>
        <v>0.16216</v>
      </c>
      <c r="BE67" s="46">
        <f>_xll.BDH(BC67,$B$4,$B$3,$B$3)</f>
        <v>0.97915700000000006</v>
      </c>
      <c r="BF67" s="52">
        <f>DF_ZC2(Date!$E$3,BA67,BE67,"Taux actuariels","actual/actual")</f>
        <v>1.6212256693159954E-3</v>
      </c>
      <c r="BH67" s="46"/>
      <c r="BI67" s="46"/>
      <c r="BJ67" s="46"/>
      <c r="BK67" s="47"/>
      <c r="BL67" s="47"/>
      <c r="BM67" s="47"/>
      <c r="BN67" s="48"/>
      <c r="BO67" s="48"/>
      <c r="BP67" s="46"/>
      <c r="BQ67" s="49" t="s">
        <v>600</v>
      </c>
      <c r="BS67" s="50" t="s">
        <v>1016</v>
      </c>
      <c r="BT67" s="51">
        <f>IFERROR(IF(RIGHT(BS67, 1) = "D", WORKDAY($B$3, INT(LEFT(BS67, LEN(BS67)-1))),
                     IF(RIGHT(BS67, 1) = "W",Business_Day($B$3 + 7 * INT(LEFT(BS67, LEN(BS67)-1)), "modified_following"),
                     IF(RIGHT(BS67, 1) = "M",Business_Day(EDATE($B$3,  INT(LEFT(BS67, LEN(BS67)-1))), "modified_following"),
                     IF(RIGHT(BS67, 1) = "Y",Business_Day(EDATE($B$3,  12 * INT(LEFT(BS67, LEN(BS67)-1))), "modified_following"),IF(RIGHT(BS67, 1) = "Q",Business_Day(EDATE($B$3,  3*INT(LEFT(BS67, LEN(BS67)-1))), "modified_following"),
                    Business_Day(EDATE($B$3,  12 * INT(LEFT(BS67, FIND("Y", BS67)-1)) + INT(RIGHT(BS67, LEN(BS67) - FIND("Y", BS67)))), "modified_following") ))))), "")</f>
        <v>47483</v>
      </c>
      <c r="BU67" s="50" t="s">
        <v>3714</v>
      </c>
      <c r="BV67" s="50" t="s">
        <v>3715</v>
      </c>
      <c r="BW67" s="46">
        <f>_xll.BDH(BU67,$B$4,$B$3,$B$3)</f>
        <v>0.35149000000000002</v>
      </c>
      <c r="BX67" s="46">
        <f>_xll.BDH(BV67,$B$4,$B$3,$B$3)</f>
        <v>0.95541100000000001</v>
      </c>
      <c r="BY67" s="52">
        <f>DF_ZC2(Date!$E$3,BT67,BX67,"Taux actuariels","actual/actual")</f>
        <v>3.5141684256492223E-3</v>
      </c>
      <c r="DQ67" s="58" t="e">
        <v>#N/A</v>
      </c>
      <c r="DR67" t="e">
        <v>#N/A</v>
      </c>
      <c r="EO67" s="58" t="e">
        <v>#N/A</v>
      </c>
      <c r="EP67" t="e">
        <v>#N/A</v>
      </c>
      <c r="ER67" s="58" t="e">
        <v>#N/A</v>
      </c>
      <c r="ES67" t="e">
        <v>#N/A</v>
      </c>
      <c r="EU67" s="58" t="e">
        <v>#N/A</v>
      </c>
      <c r="EV67" t="e">
        <v>#N/A</v>
      </c>
      <c r="EX67" s="58" t="e">
        <v>#N/A</v>
      </c>
      <c r="EY67" t="e">
        <v>#N/A</v>
      </c>
    </row>
    <row r="68" spans="3:155" x14ac:dyDescent="0.25">
      <c r="C68" s="46"/>
      <c r="D68" s="46"/>
      <c r="E68" s="46"/>
      <c r="F68" s="47"/>
      <c r="G68" s="47"/>
      <c r="H68" s="47"/>
      <c r="I68" s="48"/>
      <c r="J68" s="48"/>
      <c r="K68" s="46"/>
      <c r="L68" s="49" t="s">
        <v>600</v>
      </c>
      <c r="N68" s="50" t="s">
        <v>1027</v>
      </c>
      <c r="O68" s="51">
        <f>IFERROR(IF(RIGHT(N68, 1) = "D", WORKDAY($B$3, INT(LEFT(N68, LEN(N68)-1))),
                     IF(RIGHT(N68, 1) = "W",Business_Day($B$3 + 7 * INT(LEFT(N68, LEN(N68)-1)), "modified_following"),
                     IF(RIGHT(N68, 1) = "M",Business_Day(EDATE($B$3,  INT(LEFT(N68, LEN(N68)-1))), "modified_following"),
                     IF(RIGHT(N68, 1) = "Y",Business_Day(EDATE($B$3,  12 * INT(LEFT(N68, LEN(N68)-1))), "modified_following"),IF(RIGHT(N68, 1) = "Q",Business_Day(EDATE($B$3,  3*INT(LEFT(N68, LEN(N68)-1))), "modified_following"),
                    Business_Day(EDATE($B$3,  12 * INT(LEFT(N68, FIND("Y", N68)-1)) + INT(RIGHT(N68, LEN(N68) - FIND("Y", N68)))), "modified_following") ))))), "")</f>
        <v>47847</v>
      </c>
      <c r="P68" s="50" t="s">
        <v>3716</v>
      </c>
      <c r="Q68" s="50" t="s">
        <v>3717</v>
      </c>
      <c r="R68" s="46">
        <f>_xll.BDH(P68,$B$4,$B$3,$B$3)</f>
        <v>0.19336</v>
      </c>
      <c r="S68" s="46">
        <f>_xll.BDH(Q68,$B$4,$B$3,$B$3)</f>
        <v>0.97292599999999996</v>
      </c>
      <c r="T68" s="52">
        <f>DF_ZC2(Date!$E$3,O68,S68,"Taux actuariels","actual/actual")</f>
        <v>1.9624432535494396E-3</v>
      </c>
      <c r="V68" s="46"/>
      <c r="W68" s="46"/>
      <c r="X68" s="46"/>
      <c r="Y68" s="47"/>
      <c r="Z68" s="47"/>
      <c r="AA68" s="47"/>
      <c r="AB68" s="48"/>
      <c r="AC68" s="48"/>
      <c r="AD68" s="46"/>
      <c r="AE68" s="49" t="s">
        <v>600</v>
      </c>
      <c r="AG68" s="50" t="s">
        <v>1027</v>
      </c>
      <c r="AH68" s="51">
        <f>IFERROR(IF(RIGHT(AG68, 1) = "D", WORKDAY($B$3, INT(LEFT(AG68, LEN(AG68)-1))),
                     IF(RIGHT(AG68, 1) = "W",Business_Day($B$3 + 7 * INT(LEFT(AG68, LEN(AG68)-1)), "modified_following"),
                     IF(RIGHT(AG68, 1) = "M",Business_Day(EDATE($B$3,  INT(LEFT(AG68, LEN(AG68)-1))), "modified_following"),
                     IF(RIGHT(AG68, 1) = "Y",Business_Day(EDATE($B$3,  12 * INT(LEFT(AG68, LEN(AG68)-1))), "modified_following"),IF(RIGHT(AG68, 1) = "Q",Business_Day(EDATE($B$3,  3*INT(LEFT(AG68, LEN(AG68)-1))), "modified_following"),
                    Business_Day(EDATE($B$3,  12 * INT(LEFT(AG68, FIND("Y", AG68)-1)) + INT(RIGHT(AG68, LEN(AG68) - FIND("Y", AG68)))), "modified_following") ))))), "")</f>
        <v>47847</v>
      </c>
      <c r="AI68" s="50" t="s">
        <v>3718</v>
      </c>
      <c r="AJ68" s="50" t="s">
        <v>3719</v>
      </c>
      <c r="AK68" s="46">
        <f>_xll.BDH(AI68,$B$4,$B$3,$B$3)</f>
        <v>0.19195000000000001</v>
      </c>
      <c r="AL68" s="46">
        <f>_xll.BDH(AJ68,$B$4,$B$3,$B$3)</f>
        <v>0.97350000000000003</v>
      </c>
      <c r="AM68" s="52">
        <f>DF_ZC2(Date!$E$3,AH68,AL68,"Taux actuariels","actual/actual")</f>
        <v>1.920232925516796E-3</v>
      </c>
      <c r="AO68" s="46"/>
      <c r="AP68" s="46"/>
      <c r="AQ68" s="46"/>
      <c r="AR68" s="47"/>
      <c r="AS68" s="47"/>
      <c r="AT68" s="47"/>
      <c r="AU68" s="48"/>
      <c r="AV68" s="48"/>
      <c r="AW68" s="46"/>
      <c r="AX68" s="49" t="s">
        <v>600</v>
      </c>
      <c r="AZ68" s="50" t="s">
        <v>1027</v>
      </c>
      <c r="BA68" s="51">
        <f>IFERROR(IF(RIGHT(AZ68, 1) = "D", WORKDAY($B$3, INT(LEFT(AZ68, LEN(AZ68)-1))),
                     IF(RIGHT(AZ68, 1) = "W",Business_Day($B$3 + 7 * INT(LEFT(AZ68, LEN(AZ68)-1)), "modified_following"),
                     IF(RIGHT(AZ68, 1) = "M",Business_Day(EDATE($B$3,  INT(LEFT(AZ68, LEN(AZ68)-1))), "modified_following"),
                     IF(RIGHT(AZ68, 1) = "Y",Business_Day(EDATE($B$3,  12 * INT(LEFT(AZ68, LEN(AZ68)-1))), "modified_following"),IF(RIGHT(AZ68, 1) = "Q",Business_Day(EDATE($B$3,  3*INT(LEFT(AZ68, LEN(AZ68)-1))), "modified_following"),
                    Business_Day(EDATE($B$3,  12 * INT(LEFT(AZ68, FIND("Y", AZ68)-1)) + INT(RIGHT(AZ68, LEN(AZ68) - FIND("Y", AZ68)))), "modified_following") ))))), "")</f>
        <v>47847</v>
      </c>
      <c r="BB68" s="50" t="s">
        <v>3720</v>
      </c>
      <c r="BC68" s="50" t="s">
        <v>3721</v>
      </c>
      <c r="BD68" s="46">
        <f>_xll.BDH(BB68,$B$4,$B$3,$B$3)</f>
        <v>0.21622</v>
      </c>
      <c r="BE68" s="46">
        <f>_xll.BDH(BC68,$B$4,$B$3,$B$3)</f>
        <v>0.97020300000000004</v>
      </c>
      <c r="BF68" s="52">
        <f>DF_ZC2(Date!$E$3,BA68,BE68,"Taux actuariels","actual/actual")</f>
        <v>2.1630491211839242E-3</v>
      </c>
      <c r="BH68" s="46"/>
      <c r="BI68" s="46"/>
      <c r="BJ68" s="46"/>
      <c r="BK68" s="47"/>
      <c r="BL68" s="47"/>
      <c r="BM68" s="47"/>
      <c r="BN68" s="48"/>
      <c r="BO68" s="48"/>
      <c r="BP68" s="46"/>
      <c r="BQ68" s="49" t="s">
        <v>600</v>
      </c>
      <c r="BS68" s="50" t="s">
        <v>1027</v>
      </c>
      <c r="BT68" s="51">
        <f>IFERROR(IF(RIGHT(BS68, 1) = "D", WORKDAY($B$3, INT(LEFT(BS68, LEN(BS68)-1))),
                     IF(RIGHT(BS68, 1) = "W",Business_Day($B$3 + 7 * INT(LEFT(BS68, LEN(BS68)-1)), "modified_following"),
                     IF(RIGHT(BS68, 1) = "M",Business_Day(EDATE($B$3,  INT(LEFT(BS68, LEN(BS68)-1))), "modified_following"),
                     IF(RIGHT(BS68, 1) = "Y",Business_Day(EDATE($B$3,  12 * INT(LEFT(BS68, LEN(BS68)-1))), "modified_following"),IF(RIGHT(BS68, 1) = "Q",Business_Day(EDATE($B$3,  3*INT(LEFT(BS68, LEN(BS68)-1))), "modified_following"),
                    Business_Day(EDATE($B$3,  12 * INT(LEFT(BS68, FIND("Y", BS68)-1)) + INT(RIGHT(BS68, LEN(BS68) - FIND("Y", BS68)))), "modified_following") ))))), "")</f>
        <v>47847</v>
      </c>
      <c r="BU68" s="50" t="s">
        <v>3722</v>
      </c>
      <c r="BV68" s="50" t="s">
        <v>3723</v>
      </c>
      <c r="BW68" s="46">
        <f>_xll.BDH(BU68,$B$4,$B$3,$B$3)</f>
        <v>0.39654</v>
      </c>
      <c r="BX68" s="46">
        <f>_xll.BDH(BV68,$B$4,$B$3,$B$3)</f>
        <v>0.94608000000000003</v>
      </c>
      <c r="BY68" s="52">
        <f>DF_ZC2(Date!$E$3,BT68,BX68,"Taux actuariels","actual/actual")</f>
        <v>3.9670054023788204E-3</v>
      </c>
      <c r="EO68" s="58" t="e">
        <v>#N/A</v>
      </c>
      <c r="EP68" t="e">
        <v>#N/A</v>
      </c>
      <c r="ER68" s="58" t="e">
        <v>#N/A</v>
      </c>
      <c r="ES68" t="e">
        <v>#N/A</v>
      </c>
      <c r="EU68" s="58" t="e">
        <v>#N/A</v>
      </c>
      <c r="EV68" t="e">
        <v>#N/A</v>
      </c>
      <c r="EX68" s="58" t="e">
        <v>#N/A</v>
      </c>
      <c r="EY68" t="e">
        <v>#N/A</v>
      </c>
    </row>
    <row r="69" spans="3:155" x14ac:dyDescent="0.25">
      <c r="C69" s="46"/>
      <c r="D69" s="46"/>
      <c r="E69" s="46"/>
      <c r="F69" s="47"/>
      <c r="G69" s="47"/>
      <c r="H69" s="47"/>
      <c r="I69" s="48"/>
      <c r="J69" s="48"/>
      <c r="K69" s="46"/>
      <c r="L69" s="49" t="s">
        <v>600</v>
      </c>
      <c r="N69" s="50" t="s">
        <v>1038</v>
      </c>
      <c r="O69" s="51">
        <f>IFERROR(IF(RIGHT(N69, 1) = "D", WORKDAY($B$3, INT(LEFT(N69, LEN(N69)-1))),
                     IF(RIGHT(N69, 1) = "W",Business_Day($B$3 + 7 * INT(LEFT(N69, LEN(N69)-1)), "modified_following"),
                     IF(RIGHT(N69, 1) = "M",Business_Day(EDATE($B$3,  INT(LEFT(N69, LEN(N69)-1))), "modified_following"),
                     IF(RIGHT(N69, 1) = "Y",Business_Day(EDATE($B$3,  12 * INT(LEFT(N69, LEN(N69)-1))), "modified_following"),IF(RIGHT(N69, 1) = "Q",Business_Day(EDATE($B$3,  3*INT(LEFT(N69, LEN(N69)-1))), "modified_following"),
                    Business_Day(EDATE($B$3,  12 * INT(LEFT(N69, FIND("Y", N69)-1)) + INT(RIGHT(N69, LEN(N69) - FIND("Y", N69)))), "modified_following") ))))), "")</f>
        <v>48212</v>
      </c>
      <c r="P69" s="50" t="s">
        <v>3724</v>
      </c>
      <c r="Q69" s="50" t="s">
        <v>3725</v>
      </c>
      <c r="R69" s="46">
        <f>_xll.BDH(P69,$B$4,$B$3,$B$3)</f>
        <v>0.24582999999999999</v>
      </c>
      <c r="S69" s="46">
        <f>_xll.BDH(Q69,$B$4,$B$3,$B$3)</f>
        <v>0.96332099999999998</v>
      </c>
      <c r="T69" s="52">
        <f>DF_ZC2(Date!$E$3,O69,S69,"Taux actuariels","actual/actual")</f>
        <v>2.4943475006817817E-3</v>
      </c>
      <c r="V69" s="46"/>
      <c r="W69" s="46"/>
      <c r="X69" s="46"/>
      <c r="Y69" s="47"/>
      <c r="Z69" s="47"/>
      <c r="AA69" s="47"/>
      <c r="AB69" s="48"/>
      <c r="AC69" s="48"/>
      <c r="AD69" s="46"/>
      <c r="AE69" s="49" t="s">
        <v>600</v>
      </c>
      <c r="AG69" s="50" t="s">
        <v>1038</v>
      </c>
      <c r="AH69" s="51">
        <f>IFERROR(IF(RIGHT(AG69, 1) = "D", WORKDAY($B$3, INT(LEFT(AG69, LEN(AG69)-1))),
                     IF(RIGHT(AG69, 1) = "W",Business_Day($B$3 + 7 * INT(LEFT(AG69, LEN(AG69)-1)), "modified_following"),
                     IF(RIGHT(AG69, 1) = "M",Business_Day(EDATE($B$3,  INT(LEFT(AG69, LEN(AG69)-1))), "modified_following"),
                     IF(RIGHT(AG69, 1) = "Y",Business_Day(EDATE($B$3,  12 * INT(LEFT(AG69, LEN(AG69)-1))), "modified_following"),IF(RIGHT(AG69, 1) = "Q",Business_Day(EDATE($B$3,  3*INT(LEFT(AG69, LEN(AG69)-1))), "modified_following"),
                    Business_Day(EDATE($B$3,  12 * INT(LEFT(AG69, FIND("Y", AG69)-1)) + INT(RIGHT(AG69, LEN(AG69) - FIND("Y", AG69)))), "modified_following") ))))), "")</f>
        <v>48212</v>
      </c>
      <c r="AI69" s="50" t="s">
        <v>3726</v>
      </c>
      <c r="AJ69" s="50" t="s">
        <v>3727</v>
      </c>
      <c r="AK69" s="46">
        <f>_xll.BDH(AI69,$B$4,$B$3,$B$3)</f>
        <v>0.23468</v>
      </c>
      <c r="AL69" s="46">
        <f>_xll.BDH(AJ69,$B$4,$B$3,$B$3)</f>
        <v>0.965445</v>
      </c>
      <c r="AM69" s="52">
        <f>DF_ZC2(Date!$E$3,AH69,AL69,"Taux actuariels","actual/actual")</f>
        <v>2.3471622250377244E-3</v>
      </c>
      <c r="AO69" s="46"/>
      <c r="AP69" s="46"/>
      <c r="AQ69" s="46"/>
      <c r="AR69" s="47"/>
      <c r="AS69" s="47"/>
      <c r="AT69" s="47"/>
      <c r="AU69" s="48"/>
      <c r="AV69" s="48"/>
      <c r="AW69" s="46"/>
      <c r="AX69" s="49" t="s">
        <v>600</v>
      </c>
      <c r="AZ69" s="50" t="s">
        <v>1038</v>
      </c>
      <c r="BA69" s="51">
        <f>IFERROR(IF(RIGHT(AZ69, 1) = "D", WORKDAY($B$3, INT(LEFT(AZ69, LEN(AZ69)-1))),
                     IF(RIGHT(AZ69, 1) = "W",Business_Day($B$3 + 7 * INT(LEFT(AZ69, LEN(AZ69)-1)), "modified_following"),
                     IF(RIGHT(AZ69, 1) = "M",Business_Day(EDATE($B$3,  INT(LEFT(AZ69, LEN(AZ69)-1))), "modified_following"),
                     IF(RIGHT(AZ69, 1) = "Y",Business_Day(EDATE($B$3,  12 * INT(LEFT(AZ69, LEN(AZ69)-1))), "modified_following"),IF(RIGHT(AZ69, 1) = "Q",Business_Day(EDATE($B$3,  3*INT(LEFT(AZ69, LEN(AZ69)-1))), "modified_following"),
                    Business_Day(EDATE($B$3,  12 * INT(LEFT(AZ69, FIND("Y", AZ69)-1)) + INT(RIGHT(AZ69, LEN(AZ69) - FIND("Y", AZ69)))), "modified_following") ))))), "")</f>
        <v>48212</v>
      </c>
      <c r="BB69" s="50" t="s">
        <v>3728</v>
      </c>
      <c r="BC69" s="50" t="s">
        <v>3729</v>
      </c>
      <c r="BD69" s="46">
        <f>_xll.BDH(BB69,$B$4,$B$3,$B$3)</f>
        <v>0.26923999999999998</v>
      </c>
      <c r="BE69" s="46">
        <f>_xll.BDH(BC69,$B$4,$B$3,$B$3)</f>
        <v>0.96046399999999998</v>
      </c>
      <c r="BF69" s="52">
        <f>DF_ZC2(Date!$E$3,BA69,BE69,"Taux actuariels","actual/actual")</f>
        <v>2.6928738364249138E-3</v>
      </c>
      <c r="BH69" s="46"/>
      <c r="BI69" s="46"/>
      <c r="BJ69" s="46"/>
      <c r="BK69" s="47"/>
      <c r="BL69" s="47"/>
      <c r="BM69" s="47"/>
      <c r="BN69" s="48"/>
      <c r="BO69" s="48"/>
      <c r="BP69" s="46"/>
      <c r="BQ69" s="49" t="s">
        <v>600</v>
      </c>
      <c r="BS69" s="50" t="s">
        <v>1038</v>
      </c>
      <c r="BT69" s="51">
        <f>IFERROR(IF(RIGHT(BS69, 1) = "D", WORKDAY($B$3, INT(LEFT(BS69, LEN(BS69)-1))),
                     IF(RIGHT(BS69, 1) = "W",Business_Day($B$3 + 7 * INT(LEFT(BS69, LEN(BS69)-1)), "modified_following"),
                     IF(RIGHT(BS69, 1) = "M",Business_Day(EDATE($B$3,  INT(LEFT(BS69, LEN(BS69)-1))), "modified_following"),
                     IF(RIGHT(BS69, 1) = "Y",Business_Day(EDATE($B$3,  12 * INT(LEFT(BS69, LEN(BS69)-1))), "modified_following"),IF(RIGHT(BS69, 1) = "Q",Business_Day(EDATE($B$3,  3*INT(LEFT(BS69, LEN(BS69)-1))), "modified_following"),
                    Business_Day(EDATE($B$3,  12 * INT(LEFT(BS69, FIND("Y", BS69)-1)) + INT(RIGHT(BS69, LEN(BS69) - FIND("Y", BS69)))), "modified_following") ))))), "")</f>
        <v>48212</v>
      </c>
      <c r="BU69" s="50" t="s">
        <v>3730</v>
      </c>
      <c r="BV69" s="50" t="s">
        <v>3731</v>
      </c>
      <c r="BW69" s="46">
        <f>_xll.BDH(BU69,$B$4,$B$3,$B$3)</f>
        <v>0.44062000000000001</v>
      </c>
      <c r="BX69" s="46">
        <f>_xll.BDH(BV69,$B$4,$B$3,$B$3)</f>
        <v>0.936168</v>
      </c>
      <c r="BY69" s="52">
        <f>DF_ZC2(Date!$E$3,BT69,BX69,"Taux actuariels","actual/actual")</f>
        <v>4.4070423917093038E-3</v>
      </c>
    </row>
    <row r="70" spans="3:155" x14ac:dyDescent="0.25">
      <c r="C70" s="46"/>
      <c r="D70" s="46"/>
      <c r="E70" s="46"/>
      <c r="F70" s="47"/>
      <c r="G70" s="47"/>
      <c r="H70" s="47"/>
      <c r="I70" s="48"/>
      <c r="J70" s="48"/>
      <c r="K70" s="46"/>
      <c r="L70" s="49" t="s">
        <v>600</v>
      </c>
      <c r="N70" s="50" t="s">
        <v>1049</v>
      </c>
      <c r="O70" s="51">
        <f>IFERROR(IF(RIGHT(N70, 1) = "D", WORKDAY($B$3, INT(LEFT(N70, LEN(N70)-1))),
                     IF(RIGHT(N70, 1) = "W",Business_Day($B$3 + 7 * INT(LEFT(N70, LEN(N70)-1)), "modified_following"),
                     IF(RIGHT(N70, 1) = "M",Business_Day(EDATE($B$3,  INT(LEFT(N70, LEN(N70)-1))), "modified_following"),
                     IF(RIGHT(N70, 1) = "Y",Business_Day(EDATE($B$3,  12 * INT(LEFT(N70, LEN(N70)-1))), "modified_following"),IF(RIGHT(N70, 1) = "Q",Business_Day(EDATE($B$3,  3*INT(LEFT(N70, LEN(N70)-1))), "modified_following"),
                    Business_Day(EDATE($B$3,  12 * INT(LEFT(N70, FIND("Y", N70)-1)) + INT(RIGHT(N70, LEN(N70) - FIND("Y", N70)))), "modified_following") ))))), "")</f>
        <v>48578</v>
      </c>
      <c r="P70" s="50" t="s">
        <v>3732</v>
      </c>
      <c r="Q70" s="50" t="s">
        <v>3733</v>
      </c>
      <c r="R70" s="46">
        <f>_xll.BDH(P70,$B$4,$B$3,$B$3)</f>
        <v>0.27445000000000003</v>
      </c>
      <c r="S70" s="46">
        <f>_xll.BDH(Q70,$B$4,$B$3,$B$3)</f>
        <v>0.95648299999999997</v>
      </c>
      <c r="T70" s="52">
        <f>DF_ZC2(Date!$E$3,O70,S70,"Taux actuariels","actual/actual")</f>
        <v>2.7846363792749518E-3</v>
      </c>
      <c r="V70" s="46"/>
      <c r="W70" s="46"/>
      <c r="X70" s="46"/>
      <c r="Y70" s="47"/>
      <c r="Z70" s="47"/>
      <c r="AA70" s="47"/>
      <c r="AB70" s="48"/>
      <c r="AC70" s="48"/>
      <c r="AD70" s="46"/>
      <c r="AE70" s="49" t="s">
        <v>600</v>
      </c>
      <c r="AG70" s="50" t="s">
        <v>1049</v>
      </c>
      <c r="AH70" s="51">
        <f>IFERROR(IF(RIGHT(AG70, 1) = "D", WORKDAY($B$3, INT(LEFT(AG70, LEN(AG70)-1))),
                     IF(RIGHT(AG70, 1) = "W",Business_Day($B$3 + 7 * INT(LEFT(AG70, LEN(AG70)-1)), "modified_following"),
                     IF(RIGHT(AG70, 1) = "M",Business_Day(EDATE($B$3,  INT(LEFT(AG70, LEN(AG70)-1))), "modified_following"),
                     IF(RIGHT(AG70, 1) = "Y",Business_Day(EDATE($B$3,  12 * INT(LEFT(AG70, LEN(AG70)-1))), "modified_following"),IF(RIGHT(AG70, 1) = "Q",Business_Day(EDATE($B$3,  3*INT(LEFT(AG70, LEN(AG70)-1))), "modified_following"),
                    Business_Day(EDATE($B$3,  12 * INT(LEFT(AG70, FIND("Y", AG70)-1)) + INT(RIGHT(AG70, LEN(AG70) - FIND("Y", AG70)))), "modified_following") ))))), "")</f>
        <v>48578</v>
      </c>
      <c r="AI70" s="50" t="s">
        <v>3734</v>
      </c>
      <c r="AJ70" s="50" t="s">
        <v>3735</v>
      </c>
      <c r="AK70" s="46">
        <f>_xll.BDH(AI70,$B$4,$B$3,$B$3)</f>
        <v>0.26608999999999999</v>
      </c>
      <c r="AL70" s="46">
        <f>_xll.BDH(AJ70,$B$4,$B$3,$B$3)</f>
        <v>0.95837300000000003</v>
      </c>
      <c r="AM70" s="52">
        <f>DF_ZC2(Date!$E$3,AH70,AL70,"Taux actuariels","actual/actual")</f>
        <v>2.6609229860341532E-3</v>
      </c>
      <c r="AO70" s="46"/>
      <c r="AP70" s="46"/>
      <c r="AQ70" s="46"/>
      <c r="AR70" s="47"/>
      <c r="AS70" s="47"/>
      <c r="AT70" s="47"/>
      <c r="AU70" s="48"/>
      <c r="AV70" s="48"/>
      <c r="AW70" s="46"/>
      <c r="AX70" s="49" t="s">
        <v>600</v>
      </c>
      <c r="AZ70" s="50" t="s">
        <v>1049</v>
      </c>
      <c r="BA70" s="51">
        <f>IFERROR(IF(RIGHT(AZ70, 1) = "D", WORKDAY($B$3, INT(LEFT(AZ70, LEN(AZ70)-1))),
                     IF(RIGHT(AZ70, 1) = "W",Business_Day($B$3 + 7 * INT(LEFT(AZ70, LEN(AZ70)-1)), "modified_following"),
                     IF(RIGHT(AZ70, 1) = "M",Business_Day(EDATE($B$3,  INT(LEFT(AZ70, LEN(AZ70)-1))), "modified_following"),
                     IF(RIGHT(AZ70, 1) = "Y",Business_Day(EDATE($B$3,  12 * INT(LEFT(AZ70, LEN(AZ70)-1))), "modified_following"),IF(RIGHT(AZ70, 1) = "Q",Business_Day(EDATE($B$3,  3*INT(LEFT(AZ70, LEN(AZ70)-1))), "modified_following"),
                    Business_Day(EDATE($B$3,  12 * INT(LEFT(AZ70, FIND("Y", AZ70)-1)) + INT(RIGHT(AZ70, LEN(AZ70) - FIND("Y", AZ70)))), "modified_following") ))))), "")</f>
        <v>48578</v>
      </c>
      <c r="BB70" s="50" t="s">
        <v>3736</v>
      </c>
      <c r="BC70" s="50" t="s">
        <v>3737</v>
      </c>
      <c r="BD70" s="46">
        <f>_xll.BDH(BB70,$B$4,$B$3,$B$3)</f>
        <v>0.30013000000000001</v>
      </c>
      <c r="BE70" s="46">
        <f>_xll.BDH(BC70,$B$4,$B$3,$B$3)</f>
        <v>0.953183</v>
      </c>
      <c r="BF70" s="52">
        <f>DF_ZC2(Date!$E$3,BA70,BE70,"Taux actuariels","actual/actual")</f>
        <v>3.0012678493456235E-3</v>
      </c>
      <c r="BH70" s="46"/>
      <c r="BI70" s="46"/>
      <c r="BJ70" s="46"/>
      <c r="BK70" s="47"/>
      <c r="BL70" s="47"/>
      <c r="BM70" s="47"/>
      <c r="BN70" s="48"/>
      <c r="BO70" s="48"/>
      <c r="BP70" s="46"/>
      <c r="BQ70" s="49" t="s">
        <v>600</v>
      </c>
      <c r="BS70" s="50" t="s">
        <v>1049</v>
      </c>
      <c r="BT70" s="51">
        <f>IFERROR(IF(RIGHT(BS70, 1) = "D", WORKDAY($B$3, INT(LEFT(BS70, LEN(BS70)-1))),
                     IF(RIGHT(BS70, 1) = "W",Business_Day($B$3 + 7 * INT(LEFT(BS70, LEN(BS70)-1)), "modified_following"),
                     IF(RIGHT(BS70, 1) = "M",Business_Day(EDATE($B$3,  INT(LEFT(BS70, LEN(BS70)-1))), "modified_following"),
                     IF(RIGHT(BS70, 1) = "Y",Business_Day(EDATE($B$3,  12 * INT(LEFT(BS70, LEN(BS70)-1))), "modified_following"),IF(RIGHT(BS70, 1) = "Q",Business_Day(EDATE($B$3,  3*INT(LEFT(BS70, LEN(BS70)-1))), "modified_following"),
                    Business_Day(EDATE($B$3,  12 * INT(LEFT(BS70, FIND("Y", BS70)-1)) + INT(RIGHT(BS70, LEN(BS70) - FIND("Y", BS70)))), "modified_following") ))))), "")</f>
        <v>48578</v>
      </c>
      <c r="BU70" s="50" t="s">
        <v>3738</v>
      </c>
      <c r="BV70" s="50" t="s">
        <v>3739</v>
      </c>
      <c r="BW70" s="46">
        <f>_xll.BDH(BU70,$B$4,$B$3,$B$3)</f>
        <v>0.46525</v>
      </c>
      <c r="BX70" s="46">
        <f>_xll.BDH(BV70,$B$4,$B$3,$B$3)</f>
        <v>0.92842400000000003</v>
      </c>
      <c r="BY70" s="52">
        <f>DF_ZC2(Date!$E$3,BT70,BX70,"Taux actuariels","actual/actual")</f>
        <v>4.6524613713319063E-3</v>
      </c>
    </row>
    <row r="71" spans="3:155" x14ac:dyDescent="0.25">
      <c r="C71" s="46"/>
      <c r="D71" s="46"/>
      <c r="E71" s="46"/>
      <c r="F71" s="47"/>
      <c r="G71" s="47"/>
      <c r="H71" s="47"/>
      <c r="I71" s="48"/>
      <c r="J71" s="48"/>
      <c r="K71" s="46"/>
      <c r="L71" s="49" t="s">
        <v>600</v>
      </c>
      <c r="N71" s="50" t="s">
        <v>1060</v>
      </c>
      <c r="O71" s="51">
        <f>IFERROR(IF(RIGHT(N71, 1) = "D", WORKDAY($B$3, INT(LEFT(N71, LEN(N71)-1))),
                     IF(RIGHT(N71, 1) = "W",Business_Day($B$3 + 7 * INT(LEFT(N71, LEN(N71)-1)), "modified_following"),
                     IF(RIGHT(N71, 1) = "M",Business_Day(EDATE($B$3,  INT(LEFT(N71, LEN(N71)-1))), "modified_following"),
                     IF(RIGHT(N71, 1) = "Y",Business_Day(EDATE($B$3,  12 * INT(LEFT(N71, LEN(N71)-1))), "modified_following"),IF(RIGHT(N71, 1) = "Q",Business_Day(EDATE($B$3,  3*INT(LEFT(N71, LEN(N71)-1))), "modified_following"),
                    Business_Day(EDATE($B$3,  12 * INT(LEFT(N71, FIND("Y", N71)-1)) + INT(RIGHT(N71, LEN(N71) - FIND("Y", N71)))), "modified_following") ))))), "")</f>
        <v>48943</v>
      </c>
      <c r="P71" s="50" t="s">
        <v>3740</v>
      </c>
      <c r="Q71" s="50" t="s">
        <v>3741</v>
      </c>
      <c r="R71" s="46">
        <f>_xll.BDH(P71,$B$4,$B$3,$B$3)</f>
        <v>0.30279</v>
      </c>
      <c r="S71" s="46">
        <f>_xll.BDH(Q71,$B$4,$B$3,$B$3)</f>
        <v>0.94919200000000004</v>
      </c>
      <c r="T71" s="52">
        <f>DF_ZC2(Date!$E$3,O71,S71,"Taux actuariels","actual/actual")</f>
        <v>3.0720165616842099E-3</v>
      </c>
      <c r="V71" s="46"/>
      <c r="W71" s="46"/>
      <c r="X71" s="46"/>
      <c r="Y71" s="47"/>
      <c r="Z71" s="47"/>
      <c r="AA71" s="47"/>
      <c r="AB71" s="48"/>
      <c r="AC71" s="48"/>
      <c r="AD71" s="46"/>
      <c r="AE71" s="49" t="s">
        <v>600</v>
      </c>
      <c r="AG71" s="50" t="s">
        <v>1060</v>
      </c>
      <c r="AH71" s="51">
        <f>IFERROR(IF(RIGHT(AG71, 1) = "D", WORKDAY($B$3, INT(LEFT(AG71, LEN(AG71)-1))),
                     IF(RIGHT(AG71, 1) = "W",Business_Day($B$3 + 7 * INT(LEFT(AG71, LEN(AG71)-1)), "modified_following"),
                     IF(RIGHT(AG71, 1) = "M",Business_Day(EDATE($B$3,  INT(LEFT(AG71, LEN(AG71)-1))), "modified_following"),
                     IF(RIGHT(AG71, 1) = "Y",Business_Day(EDATE($B$3,  12 * INT(LEFT(AG71, LEN(AG71)-1))), "modified_following"),IF(RIGHT(AG71, 1) = "Q",Business_Day(EDATE($B$3,  3*INT(LEFT(AG71, LEN(AG71)-1))), "modified_following"),
                    Business_Day(EDATE($B$3,  12 * INT(LEFT(AG71, FIND("Y", AG71)-1)) + INT(RIGHT(AG71, LEN(AG71) - FIND("Y", AG71)))), "modified_following") ))))), "")</f>
        <v>48943</v>
      </c>
      <c r="AI71" s="50" t="s">
        <v>3742</v>
      </c>
      <c r="AJ71" s="50" t="s">
        <v>3743</v>
      </c>
      <c r="AK71" s="46">
        <f>_xll.BDH(AI71,$B$4,$B$3,$B$3)</f>
        <v>0.29715000000000003</v>
      </c>
      <c r="AL71" s="46">
        <f>_xll.BDH(AJ71,$B$4,$B$3,$B$3)</f>
        <v>0.95081000000000004</v>
      </c>
      <c r="AM71" s="52">
        <f>DF_ZC2(Date!$E$3,AH71,AL71,"Taux actuariels","actual/actual")</f>
        <v>2.9715280576938508E-3</v>
      </c>
      <c r="AO71" s="46"/>
      <c r="AP71" s="46"/>
      <c r="AQ71" s="46"/>
      <c r="AR71" s="47"/>
      <c r="AS71" s="47"/>
      <c r="AT71" s="47"/>
      <c r="AU71" s="48"/>
      <c r="AV71" s="48"/>
      <c r="AW71" s="46"/>
      <c r="AX71" s="49" t="s">
        <v>600</v>
      </c>
      <c r="AZ71" s="50" t="s">
        <v>1060</v>
      </c>
      <c r="BA71" s="51">
        <f>IFERROR(IF(RIGHT(AZ71, 1) = "D", WORKDAY($B$3, INT(LEFT(AZ71, LEN(AZ71)-1))),
                     IF(RIGHT(AZ71, 1) = "W",Business_Day($B$3 + 7 * INT(LEFT(AZ71, LEN(AZ71)-1)), "modified_following"),
                     IF(RIGHT(AZ71, 1) = "M",Business_Day(EDATE($B$3,  INT(LEFT(AZ71, LEN(AZ71)-1))), "modified_following"),
                     IF(RIGHT(AZ71, 1) = "Y",Business_Day(EDATE($B$3,  12 * INT(LEFT(AZ71, LEN(AZ71)-1))), "modified_following"),IF(RIGHT(AZ71, 1) = "Q",Business_Day(EDATE($B$3,  3*INT(LEFT(AZ71, LEN(AZ71)-1))), "modified_following"),
                    Business_Day(EDATE($B$3,  12 * INT(LEFT(AZ71, FIND("Y", AZ71)-1)) + INT(RIGHT(AZ71, LEN(AZ71) - FIND("Y", AZ71)))), "modified_following") ))))), "")</f>
        <v>48943</v>
      </c>
      <c r="BB71" s="50" t="s">
        <v>3744</v>
      </c>
      <c r="BC71" s="50" t="s">
        <v>3745</v>
      </c>
      <c r="BD71" s="46">
        <f>_xll.BDH(BB71,$B$4,$B$3,$B$3)</f>
        <v>0.33065</v>
      </c>
      <c r="BE71" s="46">
        <f>_xll.BDH(BC71,$B$4,$B$3,$B$3)</f>
        <v>0.94542800000000005</v>
      </c>
      <c r="BF71" s="52">
        <f>DF_ZC2(Date!$E$3,BA71,BE71,"Taux actuariels","actual/actual")</f>
        <v>3.3064893210263957E-3</v>
      </c>
      <c r="BH71" s="46"/>
      <c r="BI71" s="46"/>
      <c r="BJ71" s="46"/>
      <c r="BK71" s="47"/>
      <c r="BL71" s="47"/>
      <c r="BM71" s="47"/>
      <c r="BN71" s="48"/>
      <c r="BO71" s="48"/>
      <c r="BP71" s="46"/>
      <c r="BQ71" s="49" t="s">
        <v>600</v>
      </c>
      <c r="BS71" s="50" t="s">
        <v>1060</v>
      </c>
      <c r="BT71" s="51">
        <f>IFERROR(IF(RIGHT(BS71, 1) = "D", WORKDAY($B$3, INT(LEFT(BS71, LEN(BS71)-1))),
                     IF(RIGHT(BS71, 1) = "W",Business_Day($B$3 + 7 * INT(LEFT(BS71, LEN(BS71)-1)), "modified_following"),
                     IF(RIGHT(BS71, 1) = "M",Business_Day(EDATE($B$3,  INT(LEFT(BS71, LEN(BS71)-1))), "modified_following"),
                     IF(RIGHT(BS71, 1) = "Y",Business_Day(EDATE($B$3,  12 * INT(LEFT(BS71, LEN(BS71)-1))), "modified_following"),IF(RIGHT(BS71, 1) = "Q",Business_Day(EDATE($B$3,  3*INT(LEFT(BS71, LEN(BS71)-1))), "modified_following"),
                    Business_Day(EDATE($B$3,  12 * INT(LEFT(BS71, FIND("Y", BS71)-1)) + INT(RIGHT(BS71, LEN(BS71) - FIND("Y", BS71)))), "modified_following") ))))), "")</f>
        <v>48943</v>
      </c>
      <c r="BU71" s="50" t="s">
        <v>3746</v>
      </c>
      <c r="BV71" s="50" t="s">
        <v>3747</v>
      </c>
      <c r="BW71" s="46">
        <f>_xll.BDH(BU71,$B$4,$B$3,$B$3)</f>
        <v>0.48947000000000002</v>
      </c>
      <c r="BX71" s="46">
        <f>_xll.BDH(BV71,$B$4,$B$3,$B$3)</f>
        <v>0.92034499999999997</v>
      </c>
      <c r="BY71" s="52">
        <f>DF_ZC2(Date!$E$3,BT71,BX71,"Taux actuariels","actual/actual")</f>
        <v>4.8946901872928272E-3</v>
      </c>
    </row>
    <row r="72" spans="3:155" x14ac:dyDescent="0.25">
      <c r="C72" s="46"/>
      <c r="D72" s="46"/>
      <c r="E72" s="46"/>
      <c r="F72" s="47"/>
      <c r="G72" s="47"/>
      <c r="H72" s="47"/>
      <c r="I72" s="48"/>
      <c r="J72" s="48"/>
      <c r="K72" s="46"/>
      <c r="L72" s="49" t="s">
        <v>600</v>
      </c>
      <c r="N72" s="50" t="s">
        <v>1071</v>
      </c>
      <c r="O72" s="51">
        <f>IFERROR(IF(RIGHT(N72, 1) = "D", WORKDAY($B$3, INT(LEFT(N72, LEN(N72)-1))),
                     IF(RIGHT(N72, 1) = "W",Business_Day($B$3 + 7 * INT(LEFT(N72, LEN(N72)-1)), "modified_following"),
                     IF(RIGHT(N72, 1) = "M",Business_Day(EDATE($B$3,  INT(LEFT(N72, LEN(N72)-1))), "modified_following"),
                     IF(RIGHT(N72, 1) = "Y",Business_Day(EDATE($B$3,  12 * INT(LEFT(N72, LEN(N72)-1))), "modified_following"),IF(RIGHT(N72, 1) = "Q",Business_Day(EDATE($B$3,  3*INT(LEFT(N72, LEN(N72)-1))), "modified_following"),
                    Business_Day(EDATE($B$3,  12 * INT(LEFT(N72, FIND("Y", N72)-1)) + INT(RIGHT(N72, LEN(N72) - FIND("Y", N72)))), "modified_following") ))))), "")</f>
        <v>49307</v>
      </c>
      <c r="P72" s="50" t="s">
        <v>3748</v>
      </c>
      <c r="Q72" s="50" t="s">
        <v>3749</v>
      </c>
      <c r="R72" s="46">
        <f>_xll.BDH(P72,$B$4,$B$3,$B$3)</f>
        <v>0.33107999999999999</v>
      </c>
      <c r="S72" s="46">
        <f>_xll.BDH(Q72,$B$4,$B$3,$B$3)</f>
        <v>0.94142599999999999</v>
      </c>
      <c r="T72" s="52">
        <f>DF_ZC2(Date!$E$3,O72,S72,"Taux actuariels","actual/actual")</f>
        <v>3.359450944264708E-3</v>
      </c>
      <c r="V72" s="46"/>
      <c r="W72" s="46"/>
      <c r="X72" s="46"/>
      <c r="Y72" s="47"/>
      <c r="Z72" s="47"/>
      <c r="AA72" s="47"/>
      <c r="AB72" s="48"/>
      <c r="AC72" s="48"/>
      <c r="AD72" s="46"/>
      <c r="AE72" s="49" t="s">
        <v>600</v>
      </c>
      <c r="AG72" s="50" t="s">
        <v>1071</v>
      </c>
      <c r="AH72" s="51">
        <f>IFERROR(IF(RIGHT(AG72, 1) = "D", WORKDAY($B$3, INT(LEFT(AG72, LEN(AG72)-1))),
                     IF(RIGHT(AG72, 1) = "W",Business_Day($B$3 + 7 * INT(LEFT(AG72, LEN(AG72)-1)), "modified_following"),
                     IF(RIGHT(AG72, 1) = "M",Business_Day(EDATE($B$3,  INT(LEFT(AG72, LEN(AG72)-1))), "modified_following"),
                     IF(RIGHT(AG72, 1) = "Y",Business_Day(EDATE($B$3,  12 * INT(LEFT(AG72, LEN(AG72)-1))), "modified_following"),IF(RIGHT(AG72, 1) = "Q",Business_Day(EDATE($B$3,  3*INT(LEFT(AG72, LEN(AG72)-1))), "modified_following"),
                    Business_Day(EDATE($B$3,  12 * INT(LEFT(AG72, FIND("Y", AG72)-1)) + INT(RIGHT(AG72, LEN(AG72) - FIND("Y", AG72)))), "modified_following") ))))), "")</f>
        <v>49307</v>
      </c>
      <c r="AI72" s="50" t="s">
        <v>3750</v>
      </c>
      <c r="AJ72" s="50" t="s">
        <v>3751</v>
      </c>
      <c r="AK72" s="46">
        <f>_xll.BDH(AI72,$B$4,$B$3,$B$3)</f>
        <v>0.32788</v>
      </c>
      <c r="AL72" s="46">
        <f>_xll.BDH(AJ72,$B$4,$B$3,$B$3)</f>
        <v>0.94278099999999998</v>
      </c>
      <c r="AM72" s="52">
        <f>DF_ZC2(Date!$E$3,AH72,AL72,"Taux actuariels","actual/actual")</f>
        <v>3.2792694936643052E-3</v>
      </c>
      <c r="AO72" s="46"/>
      <c r="AP72" s="46"/>
      <c r="AQ72" s="46"/>
      <c r="AR72" s="47"/>
      <c r="AS72" s="47"/>
      <c r="AT72" s="47"/>
      <c r="AU72" s="48"/>
      <c r="AV72" s="48"/>
      <c r="AW72" s="46"/>
      <c r="AX72" s="49" t="s">
        <v>600</v>
      </c>
      <c r="AZ72" s="50" t="s">
        <v>1071</v>
      </c>
      <c r="BA72" s="51">
        <f>IFERROR(IF(RIGHT(AZ72, 1) = "D", WORKDAY($B$3, INT(LEFT(AZ72, LEN(AZ72)-1))),
                     IF(RIGHT(AZ72, 1) = "W",Business_Day($B$3 + 7 * INT(LEFT(AZ72, LEN(AZ72)-1)), "modified_following"),
                     IF(RIGHT(AZ72, 1) = "M",Business_Day(EDATE($B$3,  INT(LEFT(AZ72, LEN(AZ72)-1))), "modified_following"),
                     IF(RIGHT(AZ72, 1) = "Y",Business_Day(EDATE($B$3,  12 * INT(LEFT(AZ72, LEN(AZ72)-1))), "modified_following"),IF(RIGHT(AZ72, 1) = "Q",Business_Day(EDATE($B$3,  3*INT(LEFT(AZ72, LEN(AZ72)-1))), "modified_following"),
                    Business_Day(EDATE($B$3,  12 * INT(LEFT(AZ72, FIND("Y", AZ72)-1)) + INT(RIGHT(AZ72, LEN(AZ72) - FIND("Y", AZ72)))), "modified_following") ))))), "")</f>
        <v>49307</v>
      </c>
      <c r="BB72" s="50" t="s">
        <v>3752</v>
      </c>
      <c r="BC72" s="50" t="s">
        <v>3753</v>
      </c>
      <c r="BD72" s="46">
        <f>_xll.BDH(BB72,$B$4,$B$3,$B$3)</f>
        <v>0.36081999999999997</v>
      </c>
      <c r="BE72" s="46">
        <f>_xll.BDH(BC72,$B$4,$B$3,$B$3)</f>
        <v>0.93722700000000003</v>
      </c>
      <c r="BF72" s="52">
        <f>DF_ZC2(Date!$E$3,BA72,BE72,"Taux actuariels","actual/actual")</f>
        <v>3.6087005441665099E-3</v>
      </c>
      <c r="BH72" s="46"/>
      <c r="BI72" s="46"/>
      <c r="BJ72" s="46"/>
      <c r="BK72" s="47"/>
      <c r="BL72" s="47"/>
      <c r="BM72" s="47"/>
      <c r="BN72" s="48"/>
      <c r="BO72" s="48"/>
      <c r="BP72" s="46"/>
      <c r="BQ72" s="49" t="s">
        <v>600</v>
      </c>
      <c r="BS72" s="50" t="s">
        <v>1071</v>
      </c>
      <c r="BT72" s="51">
        <f>IFERROR(IF(RIGHT(BS72, 1) = "D", WORKDAY($B$3, INT(LEFT(BS72, LEN(BS72)-1))),
                     IF(RIGHT(BS72, 1) = "W",Business_Day($B$3 + 7 * INT(LEFT(BS72, LEN(BS72)-1)), "modified_following"),
                     IF(RIGHT(BS72, 1) = "M",Business_Day(EDATE($B$3,  INT(LEFT(BS72, LEN(BS72)-1))), "modified_following"),
                     IF(RIGHT(BS72, 1) = "Y",Business_Day(EDATE($B$3,  12 * INT(LEFT(BS72, LEN(BS72)-1))), "modified_following"),IF(RIGHT(BS72, 1) = "Q",Business_Day(EDATE($B$3,  3*INT(LEFT(BS72, LEN(BS72)-1))), "modified_following"),
                    Business_Day(EDATE($B$3,  12 * INT(LEFT(BS72, FIND("Y", BS72)-1)) + INT(RIGHT(BS72, LEN(BS72) - FIND("Y", BS72)))), "modified_following") ))))), "")</f>
        <v>49307</v>
      </c>
      <c r="BU72" s="50" t="s">
        <v>3754</v>
      </c>
      <c r="BV72" s="50" t="s">
        <v>3755</v>
      </c>
      <c r="BW72" s="46">
        <f>_xll.BDH(BU72,$B$4,$B$3,$B$3)</f>
        <v>0.51336000000000004</v>
      </c>
      <c r="BX72" s="46">
        <f>_xll.BDH(BV72,$B$4,$B$3,$B$3)</f>
        <v>0.91195199999999998</v>
      </c>
      <c r="BY72" s="52">
        <f>DF_ZC2(Date!$E$3,BT72,BX72,"Taux actuariels","actual/actual")</f>
        <v>5.1343597308197708E-3</v>
      </c>
    </row>
    <row r="73" spans="3:155" x14ac:dyDescent="0.25">
      <c r="C73" s="46"/>
      <c r="D73" s="46"/>
      <c r="E73" s="46"/>
      <c r="F73" s="47"/>
      <c r="G73" s="47"/>
      <c r="H73" s="47"/>
      <c r="I73" s="48"/>
      <c r="J73" s="48"/>
      <c r="K73" s="46"/>
      <c r="L73" s="49" t="s">
        <v>600</v>
      </c>
      <c r="N73" s="50" t="s">
        <v>1082</v>
      </c>
      <c r="O73" s="51">
        <f>IFERROR(IF(RIGHT(N73, 1) = "D", WORKDAY($B$3, INT(LEFT(N73, LEN(N73)-1))),
                     IF(RIGHT(N73, 1) = "W",Business_Day($B$3 + 7 * INT(LEFT(N73, LEN(N73)-1)), "modified_following"),
                     IF(RIGHT(N73, 1) = "M",Business_Day(EDATE($B$3,  INT(LEFT(N73, LEN(N73)-1))), "modified_following"),
                     IF(RIGHT(N73, 1) = "Y",Business_Day(EDATE($B$3,  12 * INT(LEFT(N73, LEN(N73)-1))), "modified_following"),IF(RIGHT(N73, 1) = "Q",Business_Day(EDATE($B$3,  3*INT(LEFT(N73, LEN(N73)-1))), "modified_following"),
                    Business_Day(EDATE($B$3,  12 * INT(LEFT(N73, FIND("Y", N73)-1)) + INT(RIGHT(N73, LEN(N73) - FIND("Y", N73)))), "modified_following") ))))), "")</f>
        <v>49674</v>
      </c>
      <c r="P73" s="50" t="s">
        <v>3756</v>
      </c>
      <c r="Q73" s="50" t="s">
        <v>3757</v>
      </c>
      <c r="R73" s="46">
        <f>_xll.BDH(P73,$B$4,$B$3,$B$3)</f>
        <v>0.35879</v>
      </c>
      <c r="S73" s="46">
        <f>_xll.BDH(Q73,$B$4,$B$3,$B$3)</f>
        <v>0.93329399999999996</v>
      </c>
      <c r="T73" s="52">
        <f>DF_ZC2(Date!$E$3,O73,S73,"Taux actuariels","actual/actual")</f>
        <v>3.6395078494995126E-3</v>
      </c>
      <c r="V73" s="46"/>
      <c r="W73" s="46"/>
      <c r="X73" s="46"/>
      <c r="Y73" s="47"/>
      <c r="Z73" s="47"/>
      <c r="AA73" s="47"/>
      <c r="AB73" s="48"/>
      <c r="AC73" s="48"/>
      <c r="AD73" s="46"/>
      <c r="AE73" s="49" t="s">
        <v>600</v>
      </c>
      <c r="AG73" s="50" t="s">
        <v>1082</v>
      </c>
      <c r="AH73" s="51">
        <f>IFERROR(IF(RIGHT(AG73, 1) = "D", WORKDAY($B$3, INT(LEFT(AG73, LEN(AG73)-1))),
                     IF(RIGHT(AG73, 1) = "W",Business_Day($B$3 + 7 * INT(LEFT(AG73, LEN(AG73)-1)), "modified_following"),
                     IF(RIGHT(AG73, 1) = "M",Business_Day(EDATE($B$3,  INT(LEFT(AG73, LEN(AG73)-1))), "modified_following"),
                     IF(RIGHT(AG73, 1) = "Y",Business_Day(EDATE($B$3,  12 * INT(LEFT(AG73, LEN(AG73)-1))), "modified_following"),IF(RIGHT(AG73, 1) = "Q",Business_Day(EDATE($B$3,  3*INT(LEFT(AG73, LEN(AG73)-1))), "modified_following"),
                    Business_Day(EDATE($B$3,  12 * INT(LEFT(AG73, FIND("Y", AG73)-1)) + INT(RIGHT(AG73, LEN(AG73) - FIND("Y", AG73)))), "modified_following") ))))), "")</f>
        <v>49674</v>
      </c>
      <c r="AI73" s="50" t="s">
        <v>3758</v>
      </c>
      <c r="AJ73" s="50" t="s">
        <v>3759</v>
      </c>
      <c r="AK73" s="46">
        <f>_xll.BDH(AI73,$B$4,$B$3,$B$3)</f>
        <v>0.35824</v>
      </c>
      <c r="AL73" s="46">
        <f>_xll.BDH(AJ73,$B$4,$B$3,$B$3)</f>
        <v>0.93431399999999998</v>
      </c>
      <c r="AM73" s="52">
        <f>DF_ZC2(Date!$E$3,AH73,AL73,"Taux actuariels","actual/actual")</f>
        <v>3.5818187348319874E-3</v>
      </c>
      <c r="AO73" s="46"/>
      <c r="AP73" s="46"/>
      <c r="AQ73" s="46"/>
      <c r="AR73" s="47"/>
      <c r="AS73" s="47"/>
      <c r="AT73" s="47"/>
      <c r="AU73" s="48"/>
      <c r="AV73" s="48"/>
      <c r="AW73" s="46"/>
      <c r="AX73" s="49" t="s">
        <v>600</v>
      </c>
      <c r="AZ73" s="50" t="s">
        <v>1082</v>
      </c>
      <c r="BA73" s="51">
        <f>IFERROR(IF(RIGHT(AZ73, 1) = "D", WORKDAY($B$3, INT(LEFT(AZ73, LEN(AZ73)-1))),
                     IF(RIGHT(AZ73, 1) = "W",Business_Day($B$3 + 7 * INT(LEFT(AZ73, LEN(AZ73)-1)), "modified_following"),
                     IF(RIGHT(AZ73, 1) = "M",Business_Day(EDATE($B$3,  INT(LEFT(AZ73, LEN(AZ73)-1))), "modified_following"),
                     IF(RIGHT(AZ73, 1) = "Y",Business_Day(EDATE($B$3,  12 * INT(LEFT(AZ73, LEN(AZ73)-1))), "modified_following"),IF(RIGHT(AZ73, 1) = "Q",Business_Day(EDATE($B$3,  3*INT(LEFT(AZ73, LEN(AZ73)-1))), "modified_following"),
                    Business_Day(EDATE($B$3,  12 * INT(LEFT(AZ73, FIND("Y", AZ73)-1)) + INT(RIGHT(AZ73, LEN(AZ73) - FIND("Y", AZ73)))), "modified_following") ))))), "")</f>
        <v>49674</v>
      </c>
      <c r="BB73" s="50" t="s">
        <v>3760</v>
      </c>
      <c r="BC73" s="50" t="s">
        <v>3761</v>
      </c>
      <c r="BD73" s="46">
        <f>_xll.BDH(BB73,$B$4,$B$3,$B$3)</f>
        <v>0.39062000000000002</v>
      </c>
      <c r="BE73" s="46">
        <f>_xll.BDH(BC73,$B$4,$B$3,$B$3)</f>
        <v>0.92860500000000001</v>
      </c>
      <c r="BF73" s="52">
        <f>DF_ZC2(Date!$E$3,BA73,BE73,"Taux actuariels","actual/actual")</f>
        <v>3.9055647065762145E-3</v>
      </c>
      <c r="BH73" s="46"/>
      <c r="BI73" s="46"/>
      <c r="BJ73" s="46"/>
      <c r="BK73" s="47"/>
      <c r="BL73" s="47"/>
      <c r="BM73" s="47"/>
      <c r="BN73" s="48"/>
      <c r="BO73" s="48"/>
      <c r="BP73" s="46"/>
      <c r="BQ73" s="49" t="s">
        <v>600</v>
      </c>
      <c r="BS73" s="50" t="s">
        <v>1082</v>
      </c>
      <c r="BT73" s="51">
        <f>IFERROR(IF(RIGHT(BS73, 1) = "D", WORKDAY($B$3, INT(LEFT(BS73, LEN(BS73)-1))),
                     IF(RIGHT(BS73, 1) = "W",Business_Day($B$3 + 7 * INT(LEFT(BS73, LEN(BS73)-1)), "modified_following"),
                     IF(RIGHT(BS73, 1) = "M",Business_Day(EDATE($B$3,  INT(LEFT(BS73, LEN(BS73)-1))), "modified_following"),
                     IF(RIGHT(BS73, 1) = "Y",Business_Day(EDATE($B$3,  12 * INT(LEFT(BS73, LEN(BS73)-1))), "modified_following"),IF(RIGHT(BS73, 1) = "Q",Business_Day(EDATE($B$3,  3*INT(LEFT(BS73, LEN(BS73)-1))), "modified_following"),
                    Business_Day(EDATE($B$3,  12 * INT(LEFT(BS73, FIND("Y", BS73)-1)) + INT(RIGHT(BS73, LEN(BS73) - FIND("Y", BS73)))), "modified_following") ))))), "")</f>
        <v>49674</v>
      </c>
      <c r="BU73" s="50" t="s">
        <v>3762</v>
      </c>
      <c r="BV73" s="50" t="s">
        <v>3763</v>
      </c>
      <c r="BW73" s="46">
        <f>_xll.BDH(BU73,$B$4,$B$3,$B$3)</f>
        <v>0.53691</v>
      </c>
      <c r="BX73" s="46">
        <f>_xll.BDH(BV73,$B$4,$B$3,$B$3)</f>
        <v>0.90326399999999996</v>
      </c>
      <c r="BY73" s="52">
        <f>DF_ZC2(Date!$E$3,BT73,BX73,"Taux actuariels","actual/actual")</f>
        <v>5.3683488090745524E-3</v>
      </c>
    </row>
    <row r="74" spans="3:155" x14ac:dyDescent="0.25">
      <c r="C74" s="46"/>
      <c r="D74" s="46"/>
      <c r="E74" s="46"/>
      <c r="F74" s="47"/>
      <c r="G74" s="47"/>
      <c r="H74" s="47"/>
      <c r="I74" s="48"/>
      <c r="J74" s="48"/>
      <c r="K74" s="46"/>
      <c r="L74" s="49" t="s">
        <v>600</v>
      </c>
      <c r="N74" s="50" t="s">
        <v>1093</v>
      </c>
      <c r="O74" s="51">
        <f>IFERROR(IF(RIGHT(N74, 1) = "D", WORKDAY($B$3, INT(LEFT(N74, LEN(N74)-1))),
                     IF(RIGHT(N74, 1) = "W",Business_Day($B$3 + 7 * INT(LEFT(N74, LEN(N74)-1)), "modified_following"),
                     IF(RIGHT(N74, 1) = "M",Business_Day(EDATE($B$3,  INT(LEFT(N74, LEN(N74)-1))), "modified_following"),
                     IF(RIGHT(N74, 1) = "Y",Business_Day(EDATE($B$3,  12 * INT(LEFT(N74, LEN(N74)-1))), "modified_following"),IF(RIGHT(N74, 1) = "Q",Business_Day(EDATE($B$3,  3*INT(LEFT(N74, LEN(N74)-1))), "modified_following"),
                    Business_Day(EDATE($B$3,  12 * INT(LEFT(N74, FIND("Y", N74)-1)) + INT(RIGHT(N74, LEN(N74) - FIND("Y", N74)))), "modified_following") ))))), "")</f>
        <v>50039</v>
      </c>
      <c r="P74" s="50" t="s">
        <v>3764</v>
      </c>
      <c r="Q74" s="50" t="s">
        <v>3765</v>
      </c>
      <c r="R74" s="46">
        <f>_xll.BDH(P74,$B$4,$B$3,$B$3)</f>
        <v>0.38606000000000001</v>
      </c>
      <c r="S74" s="46">
        <f>_xll.BDH(Q74,$B$4,$B$3,$B$3)</f>
        <v>0.92478000000000005</v>
      </c>
      <c r="T74" s="52">
        <f>DF_ZC2(Date!$E$3,O74,S74,"Taux actuariels","actual/actual")</f>
        <v>3.9176242862226651E-3</v>
      </c>
      <c r="V74" s="46"/>
      <c r="W74" s="46"/>
      <c r="X74" s="46"/>
      <c r="Y74" s="47"/>
      <c r="Z74" s="47"/>
      <c r="AA74" s="47"/>
      <c r="AB74" s="48"/>
      <c r="AC74" s="48"/>
      <c r="AD74" s="46"/>
      <c r="AE74" s="49" t="s">
        <v>600</v>
      </c>
      <c r="AG74" s="50" t="s">
        <v>1093</v>
      </c>
      <c r="AH74" s="51">
        <f>IFERROR(IF(RIGHT(AG74, 1) = "D", WORKDAY($B$3, INT(LEFT(AG74, LEN(AG74)-1))),
                     IF(RIGHT(AG74, 1) = "W",Business_Day($B$3 + 7 * INT(LEFT(AG74, LEN(AG74)-1)), "modified_following"),
                     IF(RIGHT(AG74, 1) = "M",Business_Day(EDATE($B$3,  INT(LEFT(AG74, LEN(AG74)-1))), "modified_following"),
                     IF(RIGHT(AG74, 1) = "Y",Business_Day(EDATE($B$3,  12 * INT(LEFT(AG74, LEN(AG74)-1))), "modified_following"),IF(RIGHT(AG74, 1) = "Q",Business_Day(EDATE($B$3,  3*INT(LEFT(AG74, LEN(AG74)-1))), "modified_following"),
                    Business_Day(EDATE($B$3,  12 * INT(LEFT(AG74, FIND("Y", AG74)-1)) + INT(RIGHT(AG74, LEN(AG74) - FIND("Y", AG74)))), "modified_following") ))))), "")</f>
        <v>50039</v>
      </c>
      <c r="AI74" s="50" t="s">
        <v>3766</v>
      </c>
      <c r="AJ74" s="50" t="s">
        <v>3767</v>
      </c>
      <c r="AK74" s="46">
        <f>_xll.BDH(AI74,$B$4,$B$3,$B$3)</f>
        <v>0.38843</v>
      </c>
      <c r="AL74" s="46">
        <f>_xll.BDH(AJ74,$B$4,$B$3,$B$3)</f>
        <v>0.92538399999999998</v>
      </c>
      <c r="AM74" s="52">
        <f>DF_ZC2(Date!$E$3,AH74,AL74,"Taux actuariels","actual/actual")</f>
        <v>3.8848511715650069E-3</v>
      </c>
      <c r="AO74" s="46"/>
      <c r="AP74" s="46"/>
      <c r="AQ74" s="46"/>
      <c r="AR74" s="47"/>
      <c r="AS74" s="47"/>
      <c r="AT74" s="47"/>
      <c r="AU74" s="48"/>
      <c r="AV74" s="48"/>
      <c r="AW74" s="46"/>
      <c r="AX74" s="49" t="s">
        <v>600</v>
      </c>
      <c r="AZ74" s="50" t="s">
        <v>1093</v>
      </c>
      <c r="BA74" s="51">
        <f>IFERROR(IF(RIGHT(AZ74, 1) = "D", WORKDAY($B$3, INT(LEFT(AZ74, LEN(AZ74)-1))),
                     IF(RIGHT(AZ74, 1) = "W",Business_Day($B$3 + 7 * INT(LEFT(AZ74, LEN(AZ74)-1)), "modified_following"),
                     IF(RIGHT(AZ74, 1) = "M",Business_Day(EDATE($B$3,  INT(LEFT(AZ74, LEN(AZ74)-1))), "modified_following"),
                     IF(RIGHT(AZ74, 1) = "Y",Business_Day(EDATE($B$3,  12 * INT(LEFT(AZ74, LEN(AZ74)-1))), "modified_following"),IF(RIGHT(AZ74, 1) = "Q",Business_Day(EDATE($B$3,  3*INT(LEFT(AZ74, LEN(AZ74)-1))), "modified_following"),
                    Business_Day(EDATE($B$3,  12 * INT(LEFT(AZ74, FIND("Y", AZ74)-1)) + INT(RIGHT(AZ74, LEN(AZ74) - FIND("Y", AZ74)))), "modified_following") ))))), "")</f>
        <v>50039</v>
      </c>
      <c r="BB74" s="50" t="s">
        <v>3768</v>
      </c>
      <c r="BC74" s="50" t="s">
        <v>3769</v>
      </c>
      <c r="BD74" s="46">
        <f>_xll.BDH(BB74,$B$4,$B$3,$B$3)</f>
        <v>0.42024</v>
      </c>
      <c r="BE74" s="46">
        <f>_xll.BDH(BC74,$B$4,$B$3,$B$3)</f>
        <v>0.91953799999999997</v>
      </c>
      <c r="BF74" s="52">
        <f>DF_ZC2(Date!$E$3,BA74,BE74,"Taux actuariels","actual/actual")</f>
        <v>4.203003396694438E-3</v>
      </c>
      <c r="BH74" s="46"/>
      <c r="BI74" s="46"/>
      <c r="BJ74" s="46"/>
      <c r="BK74" s="47"/>
      <c r="BL74" s="47"/>
      <c r="BM74" s="47"/>
      <c r="BN74" s="48"/>
      <c r="BO74" s="48"/>
      <c r="BP74" s="46"/>
      <c r="BQ74" s="49" t="s">
        <v>600</v>
      </c>
      <c r="BS74" s="50" t="s">
        <v>1093</v>
      </c>
      <c r="BT74" s="51">
        <f>IFERROR(IF(RIGHT(BS74, 1) = "D", WORKDAY($B$3, INT(LEFT(BS74, LEN(BS74)-1))),
                     IF(RIGHT(BS74, 1) = "W",Business_Day($B$3 + 7 * INT(LEFT(BS74, LEN(BS74)-1)), "modified_following"),
                     IF(RIGHT(BS74, 1) = "M",Business_Day(EDATE($B$3,  INT(LEFT(BS74, LEN(BS74)-1))), "modified_following"),
                     IF(RIGHT(BS74, 1) = "Y",Business_Day(EDATE($B$3,  12 * INT(LEFT(BS74, LEN(BS74)-1))), "modified_following"),IF(RIGHT(BS74, 1) = "Q",Business_Day(EDATE($B$3,  3*INT(LEFT(BS74, LEN(BS74)-1))), "modified_following"),
                    Business_Day(EDATE($B$3,  12 * INT(LEFT(BS74, FIND("Y", BS74)-1)) + INT(RIGHT(BS74, LEN(BS74) - FIND("Y", BS74)))), "modified_following") ))))), "")</f>
        <v>50039</v>
      </c>
      <c r="BU74" s="50" t="s">
        <v>3770</v>
      </c>
      <c r="BV74" s="50" t="s">
        <v>3771</v>
      </c>
      <c r="BW74" s="46">
        <f>_xll.BDH(BU74,$B$4,$B$3,$B$3)</f>
        <v>0.56030999999999997</v>
      </c>
      <c r="BX74" s="46">
        <f>_xll.BDH(BV74,$B$4,$B$3,$B$3)</f>
        <v>0.89425500000000002</v>
      </c>
      <c r="BY74" s="52">
        <f>DF_ZC2(Date!$E$3,BT74,BX74,"Taux actuariels","actual/actual")</f>
        <v>5.6038586807911628E-3</v>
      </c>
    </row>
    <row r="75" spans="3:155" x14ac:dyDescent="0.25">
      <c r="C75" s="46"/>
      <c r="D75" s="46"/>
      <c r="E75" s="46"/>
      <c r="F75" s="47"/>
      <c r="G75" s="47"/>
      <c r="H75" s="47"/>
      <c r="I75" s="48"/>
      <c r="J75" s="48"/>
      <c r="K75" s="46"/>
      <c r="L75" s="49" t="s">
        <v>600</v>
      </c>
      <c r="N75" s="50" t="s">
        <v>1104</v>
      </c>
      <c r="O75" s="51">
        <f>IFERROR(IF(RIGHT(N75, 1) = "D", WORKDAY($B$3, INT(LEFT(N75, LEN(N75)-1))),
                     IF(RIGHT(N75, 1) = "W",Business_Day($B$3 + 7 * INT(LEFT(N75, LEN(N75)-1)), "modified_following"),
                     IF(RIGHT(N75, 1) = "M",Business_Day(EDATE($B$3,  INT(LEFT(N75, LEN(N75)-1))), "modified_following"),
                     IF(RIGHT(N75, 1) = "Y",Business_Day(EDATE($B$3,  12 * INT(LEFT(N75, LEN(N75)-1))), "modified_following"),IF(RIGHT(N75, 1) = "Q",Business_Day(EDATE($B$3,  3*INT(LEFT(N75, LEN(N75)-1))), "modified_following"),
                    Business_Day(EDATE($B$3,  12 * INT(LEFT(N75, FIND("Y", N75)-1)) + INT(RIGHT(N75, LEN(N75) - FIND("Y", N75)))), "modified_following") ))))), "")</f>
        <v>50404</v>
      </c>
      <c r="P75" s="50" t="s">
        <v>3772</v>
      </c>
      <c r="Q75" s="50" t="s">
        <v>3773</v>
      </c>
      <c r="R75" s="46">
        <f>_xll.BDH(P75,$B$4,$B$3,$B$3)</f>
        <v>0.40653</v>
      </c>
      <c r="S75" s="46">
        <f>_xll.BDH(Q75,$B$4,$B$3,$B$3)</f>
        <v>0.91719300000000004</v>
      </c>
      <c r="T75" s="52">
        <f>DF_ZC2(Date!$E$3,O75,S75,"Taux actuariels","actual/actual")</f>
        <v>4.1245503349718327E-3</v>
      </c>
      <c r="V75" s="46"/>
      <c r="W75" s="46"/>
      <c r="X75" s="46"/>
      <c r="Y75" s="47"/>
      <c r="Z75" s="47"/>
      <c r="AA75" s="47"/>
      <c r="AB75" s="48"/>
      <c r="AC75" s="48"/>
      <c r="AD75" s="46"/>
      <c r="AE75" s="49" t="s">
        <v>600</v>
      </c>
      <c r="AG75" s="50" t="s">
        <v>1104</v>
      </c>
      <c r="AH75" s="51">
        <f>IFERROR(IF(RIGHT(AG75, 1) = "D", WORKDAY($B$3, INT(LEFT(AG75, LEN(AG75)-1))),
                     IF(RIGHT(AG75, 1) = "W",Business_Day($B$3 + 7 * INT(LEFT(AG75, LEN(AG75)-1)), "modified_following"),
                     IF(RIGHT(AG75, 1) = "M",Business_Day(EDATE($B$3,  INT(LEFT(AG75, LEN(AG75)-1))), "modified_following"),
                     IF(RIGHT(AG75, 1) = "Y",Business_Day(EDATE($B$3,  12 * INT(LEFT(AG75, LEN(AG75)-1))), "modified_following"),IF(RIGHT(AG75, 1) = "Q",Business_Day(EDATE($B$3,  3*INT(LEFT(AG75, LEN(AG75)-1))), "modified_following"),
                    Business_Day(EDATE($B$3,  12 * INT(LEFT(AG75, FIND("Y", AG75)-1)) + INT(RIGHT(AG75, LEN(AG75) - FIND("Y", AG75)))), "modified_following") ))))), "")</f>
        <v>50404</v>
      </c>
      <c r="AI75" s="50" t="s">
        <v>3774</v>
      </c>
      <c r="AJ75" s="50" t="s">
        <v>3775</v>
      </c>
      <c r="AK75" s="46">
        <f>_xll.BDH(AI75,$B$4,$B$3,$B$3)</f>
        <v>0.40638000000000002</v>
      </c>
      <c r="AL75" s="46">
        <f>_xll.BDH(AJ75,$B$4,$B$3,$B$3)</f>
        <v>0.91835900000000004</v>
      </c>
      <c r="AM75" s="52">
        <f>DF_ZC2(Date!$E$3,AH75,AL75,"Taux actuariels","actual/actual")</f>
        <v>4.0638043783602917E-3</v>
      </c>
      <c r="AO75" s="46"/>
      <c r="AP75" s="46"/>
      <c r="AQ75" s="46"/>
      <c r="AR75" s="47"/>
      <c r="AS75" s="47"/>
      <c r="AT75" s="47"/>
      <c r="AU75" s="48"/>
      <c r="AV75" s="48"/>
      <c r="AW75" s="46"/>
      <c r="AX75" s="49" t="s">
        <v>600</v>
      </c>
      <c r="AZ75" s="50" t="s">
        <v>1104</v>
      </c>
      <c r="BA75" s="51">
        <f>IFERROR(IF(RIGHT(AZ75, 1) = "D", WORKDAY($B$3, INT(LEFT(AZ75, LEN(AZ75)-1))),
                     IF(RIGHT(AZ75, 1) = "W",Business_Day($B$3 + 7 * INT(LEFT(AZ75, LEN(AZ75)-1)), "modified_following"),
                     IF(RIGHT(AZ75, 1) = "M",Business_Day(EDATE($B$3,  INT(LEFT(AZ75, LEN(AZ75)-1))), "modified_following"),
                     IF(RIGHT(AZ75, 1) = "Y",Business_Day(EDATE($B$3,  12 * INT(LEFT(AZ75, LEN(AZ75)-1))), "modified_following"),IF(RIGHT(AZ75, 1) = "Q",Business_Day(EDATE($B$3,  3*INT(LEFT(AZ75, LEN(AZ75)-1))), "modified_following"),
                    Business_Day(EDATE($B$3,  12 * INT(LEFT(AZ75, FIND("Y", AZ75)-1)) + INT(RIGHT(AZ75, LEN(AZ75) - FIND("Y", AZ75)))), "modified_following") ))))), "")</f>
        <v>50404</v>
      </c>
      <c r="BB75" s="50" t="s">
        <v>3776</v>
      </c>
      <c r="BC75" s="50" t="s">
        <v>3777</v>
      </c>
      <c r="BD75" s="46">
        <f>_xll.BDH(BB75,$B$4,$B$3,$B$3)</f>
        <v>0.43736000000000003</v>
      </c>
      <c r="BE75" s="46">
        <f>_xll.BDH(BC75,$B$4,$B$3,$B$3)</f>
        <v>0.91242900000000005</v>
      </c>
      <c r="BF75" s="52">
        <f>DF_ZC2(Date!$E$3,BA75,BE75,"Taux actuariels","actual/actual")</f>
        <v>4.3735872951582433E-3</v>
      </c>
      <c r="BH75" s="46"/>
      <c r="BI75" s="46"/>
      <c r="BJ75" s="46"/>
      <c r="BK75" s="47"/>
      <c r="BL75" s="47"/>
      <c r="BM75" s="47"/>
      <c r="BN75" s="48"/>
      <c r="BO75" s="48"/>
      <c r="BP75" s="46"/>
      <c r="BQ75" s="49" t="s">
        <v>600</v>
      </c>
      <c r="BS75" s="50" t="s">
        <v>1104</v>
      </c>
      <c r="BT75" s="51">
        <f>IFERROR(IF(RIGHT(BS75, 1) = "D", WORKDAY($B$3, INT(LEFT(BS75, LEN(BS75)-1))),
                     IF(RIGHT(BS75, 1) = "W",Business_Day($B$3 + 7 * INT(LEFT(BS75, LEN(BS75)-1)), "modified_following"),
                     IF(RIGHT(BS75, 1) = "M",Business_Day(EDATE($B$3,  INT(LEFT(BS75, LEN(BS75)-1))), "modified_following"),
                     IF(RIGHT(BS75, 1) = "Y",Business_Day(EDATE($B$3,  12 * INT(LEFT(BS75, LEN(BS75)-1))), "modified_following"),IF(RIGHT(BS75, 1) = "Q",Business_Day(EDATE($B$3,  3*INT(LEFT(BS75, LEN(BS75)-1))), "modified_following"),
                    Business_Day(EDATE($B$3,  12 * INT(LEFT(BS75, FIND("Y", BS75)-1)) + INT(RIGHT(BS75, LEN(BS75) - FIND("Y", BS75)))), "modified_following") ))))), "")</f>
        <v>50404</v>
      </c>
      <c r="BU75" s="50" t="s">
        <v>3778</v>
      </c>
      <c r="BV75" s="50" t="s">
        <v>3779</v>
      </c>
      <c r="BW75" s="46">
        <f>_xll.BDH(BU75,$B$4,$B$3,$B$3)</f>
        <v>0.57421999999999995</v>
      </c>
      <c r="BX75" s="46">
        <f>_xll.BDH(BV75,$B$4,$B$3,$B$3)</f>
        <v>0.88670599999999999</v>
      </c>
      <c r="BY75" s="52">
        <f>DF_ZC2(Date!$E$3,BT75,BX75,"Taux actuariels","actual/actual")</f>
        <v>5.7422281148749033E-3</v>
      </c>
    </row>
    <row r="76" spans="3:155" x14ac:dyDescent="0.25">
      <c r="C76" s="46"/>
      <c r="D76" s="46"/>
      <c r="E76" s="46"/>
      <c r="F76" s="47"/>
      <c r="G76" s="47"/>
      <c r="H76" s="47"/>
      <c r="I76" s="48"/>
      <c r="J76" s="48"/>
      <c r="K76" s="46"/>
      <c r="L76" s="49" t="s">
        <v>600</v>
      </c>
      <c r="N76" s="50" t="s">
        <v>1115</v>
      </c>
      <c r="O76" s="51">
        <f>IFERROR(IF(RIGHT(N76, 1) = "D", WORKDAY($B$3, INT(LEFT(N76, LEN(N76)-1))),
                     IF(RIGHT(N76, 1) = "W",Business_Day($B$3 + 7 * INT(LEFT(N76, LEN(N76)-1)), "modified_following"),
                     IF(RIGHT(N76, 1) = "M",Business_Day(EDATE($B$3,  INT(LEFT(N76, LEN(N76)-1))), "modified_following"),
                     IF(RIGHT(N76, 1) = "Y",Business_Day(EDATE($B$3,  12 * INT(LEFT(N76, LEN(N76)-1))), "modified_following"),IF(RIGHT(N76, 1) = "Q",Business_Day(EDATE($B$3,  3*INT(LEFT(N76, LEN(N76)-1))), "modified_following"),
                    Business_Day(EDATE($B$3,  12 * INT(LEFT(N76, FIND("Y", N76)-1)) + INT(RIGHT(N76, LEN(N76) - FIND("Y", N76)))), "modified_following") ))))), "")</f>
        <v>50769</v>
      </c>
      <c r="P76" s="50" t="s">
        <v>3780</v>
      </c>
      <c r="Q76" s="50" t="s">
        <v>3781</v>
      </c>
      <c r="R76" s="46">
        <f>_xll.BDH(P76,$B$4,$B$3,$B$3)</f>
        <v>0.42679</v>
      </c>
      <c r="S76" s="46">
        <f>_xll.BDH(Q76,$B$4,$B$3,$B$3)</f>
        <v>0.90932299999999999</v>
      </c>
      <c r="T76" s="52">
        <f>DF_ZC2(Date!$E$3,O76,S76,"Taux actuariels","actual/actual")</f>
        <v>4.33002837506824E-3</v>
      </c>
      <c r="V76" s="46"/>
      <c r="W76" s="46"/>
      <c r="X76" s="46"/>
      <c r="Y76" s="47"/>
      <c r="Z76" s="47"/>
      <c r="AA76" s="47"/>
      <c r="AB76" s="48"/>
      <c r="AC76" s="48"/>
      <c r="AD76" s="46"/>
      <c r="AE76" s="49" t="s">
        <v>600</v>
      </c>
      <c r="AG76" s="50" t="s">
        <v>1115</v>
      </c>
      <c r="AH76" s="51">
        <f>IFERROR(IF(RIGHT(AG76, 1) = "D", WORKDAY($B$3, INT(LEFT(AG76, LEN(AG76)-1))),
                     IF(RIGHT(AG76, 1) = "W",Business_Day($B$3 + 7 * INT(LEFT(AG76, LEN(AG76)-1)), "modified_following"),
                     IF(RIGHT(AG76, 1) = "M",Business_Day(EDATE($B$3,  INT(LEFT(AG76, LEN(AG76)-1))), "modified_following"),
                     IF(RIGHT(AG76, 1) = "Y",Business_Day(EDATE($B$3,  12 * INT(LEFT(AG76, LEN(AG76)-1))), "modified_following"),IF(RIGHT(AG76, 1) = "Q",Business_Day(EDATE($B$3,  3*INT(LEFT(AG76, LEN(AG76)-1))), "modified_following"),
                    Business_Day(EDATE($B$3,  12 * INT(LEFT(AG76, FIND("Y", AG76)-1)) + INT(RIGHT(AG76, LEN(AG76) - FIND("Y", AG76)))), "modified_following") ))))), "")</f>
        <v>50769</v>
      </c>
      <c r="AI76" s="50" t="s">
        <v>3782</v>
      </c>
      <c r="AJ76" s="50" t="s">
        <v>3783</v>
      </c>
      <c r="AK76" s="46">
        <f>_xll.BDH(AI76,$B$4,$B$3,$B$3)</f>
        <v>0.42416999999999999</v>
      </c>
      <c r="AL76" s="46">
        <f>_xll.BDH(AJ76,$B$4,$B$3,$B$3)</f>
        <v>0.91108500000000003</v>
      </c>
      <c r="AM76" s="52">
        <f>DF_ZC2(Date!$E$3,AH76,AL76,"Taux actuariels","actual/actual")</f>
        <v>4.2416589040408237E-3</v>
      </c>
      <c r="AO76" s="46"/>
      <c r="AP76" s="46"/>
      <c r="AQ76" s="46"/>
      <c r="AR76" s="47"/>
      <c r="AS76" s="47"/>
      <c r="AT76" s="47"/>
      <c r="AU76" s="48"/>
      <c r="AV76" s="48"/>
      <c r="AW76" s="46"/>
      <c r="AX76" s="49" t="s">
        <v>600</v>
      </c>
      <c r="AZ76" s="50" t="s">
        <v>1115</v>
      </c>
      <c r="BA76" s="51">
        <f>IFERROR(IF(RIGHT(AZ76, 1) = "D", WORKDAY($B$3, INT(LEFT(AZ76, LEN(AZ76)-1))),
                     IF(RIGHT(AZ76, 1) = "W",Business_Day($B$3 + 7 * INT(LEFT(AZ76, LEN(AZ76)-1)), "modified_following"),
                     IF(RIGHT(AZ76, 1) = "M",Business_Day(EDATE($B$3,  INT(LEFT(AZ76, LEN(AZ76)-1))), "modified_following"),
                     IF(RIGHT(AZ76, 1) = "Y",Business_Day(EDATE($B$3,  12 * INT(LEFT(AZ76, LEN(AZ76)-1))), "modified_following"),IF(RIGHT(AZ76, 1) = "Q",Business_Day(EDATE($B$3,  3*INT(LEFT(AZ76, LEN(AZ76)-1))), "modified_following"),
                    Business_Day(EDATE($B$3,  12 * INT(LEFT(AZ76, FIND("Y", AZ76)-1)) + INT(RIGHT(AZ76, LEN(AZ76) - FIND("Y", AZ76)))), "modified_following") ))))), "")</f>
        <v>50769</v>
      </c>
      <c r="BB76" s="50" t="s">
        <v>3784</v>
      </c>
      <c r="BC76" s="50" t="s">
        <v>3785</v>
      </c>
      <c r="BD76" s="46">
        <f>_xll.BDH(BB76,$B$4,$B$3,$B$3)</f>
        <v>0.45430999999999999</v>
      </c>
      <c r="BE76" s="46">
        <f>_xll.BDH(BC76,$B$4,$B$3,$B$3)</f>
        <v>0.90508900000000003</v>
      </c>
      <c r="BF76" s="52">
        <f>DF_ZC2(Date!$E$3,BA76,BE76,"Taux actuariels","actual/actual")</f>
        <v>4.5431099299293454E-3</v>
      </c>
      <c r="BH76" s="46"/>
      <c r="BI76" s="46"/>
      <c r="BJ76" s="46"/>
      <c r="BK76" s="47"/>
      <c r="BL76" s="47"/>
      <c r="BM76" s="47"/>
      <c r="BN76" s="48"/>
      <c r="BO76" s="48"/>
      <c r="BP76" s="46"/>
      <c r="BQ76" s="49" t="s">
        <v>600</v>
      </c>
      <c r="BS76" s="50" t="s">
        <v>1115</v>
      </c>
      <c r="BT76" s="51">
        <f>IFERROR(IF(RIGHT(BS76, 1) = "D", WORKDAY($B$3, INT(LEFT(BS76, LEN(BS76)-1))),
                     IF(RIGHT(BS76, 1) = "W",Business_Day($B$3 + 7 * INT(LEFT(BS76, LEN(BS76)-1)), "modified_following"),
                     IF(RIGHT(BS76, 1) = "M",Business_Day(EDATE($B$3,  INT(LEFT(BS76, LEN(BS76)-1))), "modified_following"),
                     IF(RIGHT(BS76, 1) = "Y",Business_Day(EDATE($B$3,  12 * INT(LEFT(BS76, LEN(BS76)-1))), "modified_following"),IF(RIGHT(BS76, 1) = "Q",Business_Day(EDATE($B$3,  3*INT(LEFT(BS76, LEN(BS76)-1))), "modified_following"),
                    Business_Day(EDATE($B$3,  12 * INT(LEFT(BS76, FIND("Y", BS76)-1)) + INT(RIGHT(BS76, LEN(BS76) - FIND("Y", BS76)))), "modified_following") ))))), "")</f>
        <v>50769</v>
      </c>
      <c r="BU76" s="50" t="s">
        <v>3786</v>
      </c>
      <c r="BV76" s="50" t="s">
        <v>3787</v>
      </c>
      <c r="BW76" s="46">
        <f>_xll.BDH(BU76,$B$4,$B$3,$B$3)</f>
        <v>0.58796999999999999</v>
      </c>
      <c r="BX76" s="46">
        <f>_xll.BDH(BV76,$B$4,$B$3,$B$3)</f>
        <v>0.87899700000000003</v>
      </c>
      <c r="BY76" s="52">
        <f>DF_ZC2(Date!$E$3,BT76,BX76,"Taux actuariels","actual/actual")</f>
        <v>5.8796669685308167E-3</v>
      </c>
    </row>
    <row r="77" spans="3:155" x14ac:dyDescent="0.25">
      <c r="C77" s="46"/>
      <c r="D77" s="46"/>
      <c r="E77" s="46"/>
      <c r="F77" s="47"/>
      <c r="G77" s="47"/>
      <c r="H77" s="47"/>
      <c r="I77" s="48"/>
      <c r="J77" s="48"/>
      <c r="K77" s="46"/>
      <c r="L77" s="49" t="s">
        <v>600</v>
      </c>
      <c r="N77" s="50" t="s">
        <v>1126</v>
      </c>
      <c r="O77" s="51">
        <f>IFERROR(IF(RIGHT(N77, 1) = "D", WORKDAY($B$3, INT(LEFT(N77, LEN(N77)-1))),
                     IF(RIGHT(N77, 1) = "W",Business_Day($B$3 + 7 * INT(LEFT(N77, LEN(N77)-1)), "modified_following"),
                     IF(RIGHT(N77, 1) = "M",Business_Day(EDATE($B$3,  INT(LEFT(N77, LEN(N77)-1))), "modified_following"),
                     IF(RIGHT(N77, 1) = "Y",Business_Day(EDATE($B$3,  12 * INT(LEFT(N77, LEN(N77)-1))), "modified_following"),IF(RIGHT(N77, 1) = "Q",Business_Day(EDATE($B$3,  3*INT(LEFT(N77, LEN(N77)-1))), "modified_following"),
                    Business_Day(EDATE($B$3,  12 * INT(LEFT(N77, FIND("Y", N77)-1)) + INT(RIGHT(N77, LEN(N77) - FIND("Y", N77)))), "modified_following") ))))), "")</f>
        <v>51134</v>
      </c>
      <c r="P77" s="50" t="s">
        <v>3788</v>
      </c>
      <c r="Q77" s="50" t="s">
        <v>3789</v>
      </c>
      <c r="R77" s="46">
        <f>_xll.BDH(P77,$B$4,$B$3,$B$3)</f>
        <v>0.44679000000000002</v>
      </c>
      <c r="S77" s="46">
        <f>_xll.BDH(Q77,$B$4,$B$3,$B$3)</f>
        <v>0.90120699999999998</v>
      </c>
      <c r="T77" s="52">
        <f>DF_ZC2(Date!$E$3,O77,S77,"Taux actuariels","actual/actual")</f>
        <v>4.5328673176567857E-3</v>
      </c>
      <c r="V77" s="46"/>
      <c r="W77" s="46"/>
      <c r="X77" s="46"/>
      <c r="Y77" s="47"/>
      <c r="Z77" s="47"/>
      <c r="AA77" s="47"/>
      <c r="AB77" s="48"/>
      <c r="AC77" s="48"/>
      <c r="AD77" s="46"/>
      <c r="AE77" s="49" t="s">
        <v>600</v>
      </c>
      <c r="AG77" s="50" t="s">
        <v>1126</v>
      </c>
      <c r="AH77" s="51">
        <f>IFERROR(IF(RIGHT(AG77, 1) = "D", WORKDAY($B$3, INT(LEFT(AG77, LEN(AG77)-1))),
                     IF(RIGHT(AG77, 1) = "W",Business_Day($B$3 + 7 * INT(LEFT(AG77, LEN(AG77)-1)), "modified_following"),
                     IF(RIGHT(AG77, 1) = "M",Business_Day(EDATE($B$3,  INT(LEFT(AG77, LEN(AG77)-1))), "modified_following"),
                     IF(RIGHT(AG77, 1) = "Y",Business_Day(EDATE($B$3,  12 * INT(LEFT(AG77, LEN(AG77)-1))), "modified_following"),IF(RIGHT(AG77, 1) = "Q",Business_Day(EDATE($B$3,  3*INT(LEFT(AG77, LEN(AG77)-1))), "modified_following"),
                    Business_Day(EDATE($B$3,  12 * INT(LEFT(AG77, FIND("Y", AG77)-1)) + INT(RIGHT(AG77, LEN(AG77) - FIND("Y", AG77)))), "modified_following") ))))), "")</f>
        <v>51134</v>
      </c>
      <c r="AI77" s="50" t="s">
        <v>3790</v>
      </c>
      <c r="AJ77" s="50" t="s">
        <v>3791</v>
      </c>
      <c r="AK77" s="46">
        <f>_xll.BDH(AI77,$B$4,$B$3,$B$3)</f>
        <v>0.44174000000000002</v>
      </c>
      <c r="AL77" s="46">
        <f>_xll.BDH(AJ77,$B$4,$B$3,$B$3)</f>
        <v>0.90359400000000001</v>
      </c>
      <c r="AM77" s="52">
        <f>DF_ZC2(Date!$E$3,AH77,AL77,"Taux actuariels","actual/actual")</f>
        <v>4.4173452457767493E-3</v>
      </c>
      <c r="AO77" s="46"/>
      <c r="AP77" s="46"/>
      <c r="AQ77" s="46"/>
      <c r="AR77" s="47"/>
      <c r="AS77" s="47"/>
      <c r="AT77" s="47"/>
      <c r="AU77" s="48"/>
      <c r="AV77" s="48"/>
      <c r="AW77" s="46"/>
      <c r="AX77" s="49" t="s">
        <v>600</v>
      </c>
      <c r="AZ77" s="50" t="s">
        <v>1126</v>
      </c>
      <c r="BA77" s="51">
        <f>IFERROR(IF(RIGHT(AZ77, 1) = "D", WORKDAY($B$3, INT(LEFT(AZ77, LEN(AZ77)-1))),
                     IF(RIGHT(AZ77, 1) = "W",Business_Day($B$3 + 7 * INT(LEFT(AZ77, LEN(AZ77)-1)), "modified_following"),
                     IF(RIGHT(AZ77, 1) = "M",Business_Day(EDATE($B$3,  INT(LEFT(AZ77, LEN(AZ77)-1))), "modified_following"),
                     IF(RIGHT(AZ77, 1) = "Y",Business_Day(EDATE($B$3,  12 * INT(LEFT(AZ77, LEN(AZ77)-1))), "modified_following"),IF(RIGHT(AZ77, 1) = "Q",Business_Day(EDATE($B$3,  3*INT(LEFT(AZ77, LEN(AZ77)-1))), "modified_following"),
                    Business_Day(EDATE($B$3,  12 * INT(LEFT(AZ77, FIND("Y", AZ77)-1)) + INT(RIGHT(AZ77, LEN(AZ77) - FIND("Y", AZ77)))), "modified_following") ))))), "")</f>
        <v>51134</v>
      </c>
      <c r="BB77" s="50" t="s">
        <v>3792</v>
      </c>
      <c r="BC77" s="50" t="s">
        <v>3793</v>
      </c>
      <c r="BD77" s="46">
        <f>_xll.BDH(BB77,$B$4,$B$3,$B$3)</f>
        <v>0.47105000000000002</v>
      </c>
      <c r="BE77" s="46">
        <f>_xll.BDH(BC77,$B$4,$B$3,$B$3)</f>
        <v>0.89754900000000004</v>
      </c>
      <c r="BF77" s="52">
        <f>DF_ZC2(Date!$E$3,BA77,BE77,"Taux actuariels","actual/actual")</f>
        <v>4.7105221552412591E-3</v>
      </c>
      <c r="BH77" s="46"/>
      <c r="BI77" s="46"/>
      <c r="BJ77" s="46"/>
      <c r="BK77" s="47"/>
      <c r="BL77" s="47"/>
      <c r="BM77" s="47"/>
      <c r="BN77" s="48"/>
      <c r="BO77" s="48"/>
      <c r="BP77" s="46"/>
      <c r="BQ77" s="49" t="s">
        <v>600</v>
      </c>
      <c r="BS77" s="50" t="s">
        <v>1126</v>
      </c>
      <c r="BT77" s="51">
        <f>IFERROR(IF(RIGHT(BS77, 1) = "D", WORKDAY($B$3, INT(LEFT(BS77, LEN(BS77)-1))),
                     IF(RIGHT(BS77, 1) = "W",Business_Day($B$3 + 7 * INT(LEFT(BS77, LEN(BS77)-1)), "modified_following"),
                     IF(RIGHT(BS77, 1) = "M",Business_Day(EDATE($B$3,  INT(LEFT(BS77, LEN(BS77)-1))), "modified_following"),
                     IF(RIGHT(BS77, 1) = "Y",Business_Day(EDATE($B$3,  12 * INT(LEFT(BS77, LEN(BS77)-1))), "modified_following"),IF(RIGHT(BS77, 1) = "Q",Business_Day(EDATE($B$3,  3*INT(LEFT(BS77, LEN(BS77)-1))), "modified_following"),
                    Business_Day(EDATE($B$3,  12 * INT(LEFT(BS77, FIND("Y", BS77)-1)) + INT(RIGHT(BS77, LEN(BS77) - FIND("Y", BS77)))), "modified_following") ))))), "")</f>
        <v>51134</v>
      </c>
      <c r="BU77" s="50" t="s">
        <v>3794</v>
      </c>
      <c r="BV77" s="50" t="s">
        <v>3795</v>
      </c>
      <c r="BW77" s="46">
        <f>_xll.BDH(BU77,$B$4,$B$3,$B$3)</f>
        <v>0.60150999999999999</v>
      </c>
      <c r="BX77" s="46">
        <f>_xll.BDH(BV77,$B$4,$B$3,$B$3)</f>
        <v>0.87115699999999996</v>
      </c>
      <c r="BY77" s="52">
        <f>DF_ZC2(Date!$E$3,BT77,BX77,"Taux actuariels","actual/actual")</f>
        <v>6.0151122888068009E-3</v>
      </c>
    </row>
    <row r="78" spans="3:155" x14ac:dyDescent="0.25">
      <c r="C78" s="46"/>
      <c r="D78" s="46"/>
      <c r="E78" s="46"/>
      <c r="F78" s="47"/>
      <c r="G78" s="47"/>
      <c r="H78" s="47"/>
      <c r="I78" s="48"/>
      <c r="J78" s="48"/>
      <c r="K78" s="46"/>
      <c r="L78" s="49" t="s">
        <v>600</v>
      </c>
      <c r="N78" s="50" t="s">
        <v>1137</v>
      </c>
      <c r="O78" s="51">
        <f>IFERROR(IF(RIGHT(N78, 1) = "D", WORKDAY($B$3, INT(LEFT(N78, LEN(N78)-1))),
                     IF(RIGHT(N78, 1) = "W",Business_Day($B$3 + 7 * INT(LEFT(N78, LEN(N78)-1)), "modified_following"),
                     IF(RIGHT(N78, 1) = "M",Business_Day(EDATE($B$3,  INT(LEFT(N78, LEN(N78)-1))), "modified_following"),
                     IF(RIGHT(N78, 1) = "Y",Business_Day(EDATE($B$3,  12 * INT(LEFT(N78, LEN(N78)-1))), "modified_following"),IF(RIGHT(N78, 1) = "Q",Business_Day(EDATE($B$3,  3*INT(LEFT(N78, LEN(N78)-1))), "modified_following"),
                    Business_Day(EDATE($B$3,  12 * INT(LEFT(N78, FIND("Y", N78)-1)) + INT(RIGHT(N78, LEN(N78) - FIND("Y", N78)))), "modified_following") ))))), "")</f>
        <v>51501</v>
      </c>
      <c r="P78" s="50" t="s">
        <v>3796</v>
      </c>
      <c r="Q78" s="50" t="s">
        <v>3797</v>
      </c>
      <c r="R78" s="46">
        <f>_xll.BDH(P78,$B$4,$B$3,$B$3)</f>
        <v>0.46678999999999998</v>
      </c>
      <c r="S78" s="46">
        <f>_xll.BDH(Q78,$B$4,$B$3,$B$3)</f>
        <v>0.89279299999999995</v>
      </c>
      <c r="T78" s="52">
        <f>DF_ZC2(Date!$E$3,O78,S78,"Taux actuariels","actual/actual")</f>
        <v>4.7356621158731738E-3</v>
      </c>
      <c r="V78" s="46"/>
      <c r="W78" s="46"/>
      <c r="X78" s="46"/>
      <c r="Y78" s="47"/>
      <c r="Z78" s="47"/>
      <c r="AA78" s="47"/>
      <c r="AB78" s="48"/>
      <c r="AC78" s="48"/>
      <c r="AD78" s="46"/>
      <c r="AE78" s="49" t="s">
        <v>600</v>
      </c>
      <c r="AG78" s="50" t="s">
        <v>1137</v>
      </c>
      <c r="AH78" s="51">
        <f>IFERROR(IF(RIGHT(AG78, 1) = "D", WORKDAY($B$3, INT(LEFT(AG78, LEN(AG78)-1))),
                     IF(RIGHT(AG78, 1) = "W",Business_Day($B$3 + 7 * INT(LEFT(AG78, LEN(AG78)-1)), "modified_following"),
                     IF(RIGHT(AG78, 1) = "M",Business_Day(EDATE($B$3,  INT(LEFT(AG78, LEN(AG78)-1))), "modified_following"),
                     IF(RIGHT(AG78, 1) = "Y",Business_Day(EDATE($B$3,  12 * INT(LEFT(AG78, LEN(AG78)-1))), "modified_following"),IF(RIGHT(AG78, 1) = "Q",Business_Day(EDATE($B$3,  3*INT(LEFT(AG78, LEN(AG78)-1))), "modified_following"),
                    Business_Day(EDATE($B$3,  12 * INT(LEFT(AG78, FIND("Y", AG78)-1)) + INT(RIGHT(AG78, LEN(AG78) - FIND("Y", AG78)))), "modified_following") ))))), "")</f>
        <v>51501</v>
      </c>
      <c r="AI78" s="50" t="s">
        <v>3798</v>
      </c>
      <c r="AJ78" s="50" t="s">
        <v>3799</v>
      </c>
      <c r="AK78" s="46">
        <f>_xll.BDH(AI78,$B$4,$B$3,$B$3)</f>
        <v>0.45917999999999998</v>
      </c>
      <c r="AL78" s="46">
        <f>_xll.BDH(AJ78,$B$4,$B$3,$B$3)</f>
        <v>0.89587799999999995</v>
      </c>
      <c r="AM78" s="52">
        <f>DF_ZC2(Date!$E$3,AH78,AL78,"Taux actuariels","actual/actual")</f>
        <v>4.5912794489582076E-3</v>
      </c>
      <c r="AO78" s="46"/>
      <c r="AP78" s="46"/>
      <c r="AQ78" s="46"/>
      <c r="AR78" s="47"/>
      <c r="AS78" s="47"/>
      <c r="AT78" s="47"/>
      <c r="AU78" s="48"/>
      <c r="AV78" s="48"/>
      <c r="AW78" s="46"/>
      <c r="AX78" s="49" t="s">
        <v>600</v>
      </c>
      <c r="AZ78" s="50" t="s">
        <v>1137</v>
      </c>
      <c r="BA78" s="51">
        <f>IFERROR(IF(RIGHT(AZ78, 1) = "D", WORKDAY($B$3, INT(LEFT(AZ78, LEN(AZ78)-1))),
                     IF(RIGHT(AZ78, 1) = "W",Business_Day($B$3 + 7 * INT(LEFT(AZ78, LEN(AZ78)-1)), "modified_following"),
                     IF(RIGHT(AZ78, 1) = "M",Business_Day(EDATE($B$3,  INT(LEFT(AZ78, LEN(AZ78)-1))), "modified_following"),
                     IF(RIGHT(AZ78, 1) = "Y",Business_Day(EDATE($B$3,  12 * INT(LEFT(AZ78, LEN(AZ78)-1))), "modified_following"),IF(RIGHT(AZ78, 1) = "Q",Business_Day(EDATE($B$3,  3*INT(LEFT(AZ78, LEN(AZ78)-1))), "modified_following"),
                    Business_Day(EDATE($B$3,  12 * INT(LEFT(AZ78, FIND("Y", AZ78)-1)) + INT(RIGHT(AZ78, LEN(AZ78) - FIND("Y", AZ78)))), "modified_following") ))))), "")</f>
        <v>51501</v>
      </c>
      <c r="BB78" s="50" t="s">
        <v>3800</v>
      </c>
      <c r="BC78" s="50" t="s">
        <v>3801</v>
      </c>
      <c r="BD78" s="46">
        <f>_xll.BDH(BB78,$B$4,$B$3,$B$3)</f>
        <v>0.48766999999999999</v>
      </c>
      <c r="BE78" s="46">
        <f>_xll.BDH(BC78,$B$4,$B$3,$B$3)</f>
        <v>0.88980199999999998</v>
      </c>
      <c r="BF78" s="52">
        <f>DF_ZC2(Date!$E$3,BA78,BE78,"Taux actuariels","actual/actual")</f>
        <v>4.8761424813876797E-3</v>
      </c>
      <c r="BH78" s="46"/>
      <c r="BI78" s="46"/>
      <c r="BJ78" s="46"/>
      <c r="BK78" s="47"/>
      <c r="BL78" s="47"/>
      <c r="BM78" s="47"/>
      <c r="BN78" s="48"/>
      <c r="BO78" s="48"/>
      <c r="BP78" s="46"/>
      <c r="BQ78" s="49" t="s">
        <v>600</v>
      </c>
      <c r="BS78" s="50" t="s">
        <v>1137</v>
      </c>
      <c r="BT78" s="51">
        <f>IFERROR(IF(RIGHT(BS78, 1) = "D", WORKDAY($B$3, INT(LEFT(BS78, LEN(BS78)-1))),
                     IF(RIGHT(BS78, 1) = "W",Business_Day($B$3 + 7 * INT(LEFT(BS78, LEN(BS78)-1)), "modified_following"),
                     IF(RIGHT(BS78, 1) = "M",Business_Day(EDATE($B$3,  INT(LEFT(BS78, LEN(BS78)-1))), "modified_following"),
                     IF(RIGHT(BS78, 1) = "Y",Business_Day(EDATE($B$3,  12 * INT(LEFT(BS78, LEN(BS78)-1))), "modified_following"),IF(RIGHT(BS78, 1) = "Q",Business_Day(EDATE($B$3,  3*INT(LEFT(BS78, LEN(BS78)-1))), "modified_following"),
                    Business_Day(EDATE($B$3,  12 * INT(LEFT(BS78, FIND("Y", BS78)-1)) + INT(RIGHT(BS78, LEN(BS78) - FIND("Y", BS78)))), "modified_following") ))))), "")</f>
        <v>51501</v>
      </c>
      <c r="BU78" s="50" t="s">
        <v>3802</v>
      </c>
      <c r="BV78" s="50" t="s">
        <v>3803</v>
      </c>
      <c r="BW78" s="46">
        <f>_xll.BDH(BU78,$B$4,$B$3,$B$3)</f>
        <v>0.61495</v>
      </c>
      <c r="BX78" s="46">
        <f>_xll.BDH(BV78,$B$4,$B$3,$B$3)</f>
        <v>0.86317600000000005</v>
      </c>
      <c r="BY78" s="52">
        <f>DF_ZC2(Date!$E$3,BT78,BX78,"Taux actuariels","actual/actual")</f>
        <v>6.14882355963009E-3</v>
      </c>
    </row>
    <row r="79" spans="3:155" x14ac:dyDescent="0.25">
      <c r="C79" s="46"/>
      <c r="D79" s="46"/>
      <c r="E79" s="46"/>
      <c r="F79" s="47"/>
      <c r="G79" s="47"/>
      <c r="H79" s="47"/>
      <c r="I79" s="48"/>
      <c r="J79" s="48"/>
      <c r="K79" s="46"/>
      <c r="L79" s="49" t="s">
        <v>600</v>
      </c>
      <c r="N79" s="50" t="s">
        <v>1148</v>
      </c>
      <c r="O79" s="51">
        <f>IFERROR(IF(RIGHT(N79, 1) = "D", WORKDAY($B$3, INT(LEFT(N79, LEN(N79)-1))),
                     IF(RIGHT(N79, 1) = "W",Business_Day($B$3 + 7 * INT(LEFT(N79, LEN(N79)-1)), "modified_following"),
                     IF(RIGHT(N79, 1) = "M",Business_Day(EDATE($B$3,  INT(LEFT(N79, LEN(N79)-1))), "modified_following"),
                     IF(RIGHT(N79, 1) = "Y",Business_Day(EDATE($B$3,  12 * INT(LEFT(N79, LEN(N79)-1))), "modified_following"),IF(RIGHT(N79, 1) = "Q",Business_Day(EDATE($B$3,  3*INT(LEFT(N79, LEN(N79)-1))), "modified_following"),
                    Business_Day(EDATE($B$3,  12 * INT(LEFT(N79, FIND("Y", N79)-1)) + INT(RIGHT(N79, LEN(N79) - FIND("Y", N79)))), "modified_following") ))))), "")</f>
        <v>51865</v>
      </c>
      <c r="P79" s="50" t="s">
        <v>3804</v>
      </c>
      <c r="Q79" s="50" t="s">
        <v>3805</v>
      </c>
      <c r="R79" s="46">
        <f>_xll.BDH(P79,$B$4,$B$3,$B$3)</f>
        <v>0.48614000000000002</v>
      </c>
      <c r="S79" s="46">
        <f>_xll.BDH(Q79,$B$4,$B$3,$B$3)</f>
        <v>0.88423499999999999</v>
      </c>
      <c r="T79" s="52">
        <f>DF_ZC2(Date!$E$3,O79,S79,"Taux actuariels","actual/actual")</f>
        <v>4.9334290138367543E-3</v>
      </c>
      <c r="V79" s="46"/>
      <c r="W79" s="46"/>
      <c r="X79" s="46"/>
      <c r="Y79" s="47"/>
      <c r="Z79" s="47"/>
      <c r="AA79" s="47"/>
      <c r="AB79" s="48"/>
      <c r="AC79" s="48"/>
      <c r="AD79" s="46"/>
      <c r="AE79" s="49" t="s">
        <v>600</v>
      </c>
      <c r="AG79" s="50" t="s">
        <v>1148</v>
      </c>
      <c r="AH79" s="51">
        <f>IFERROR(IF(RIGHT(AG79, 1) = "D", WORKDAY($B$3, INT(LEFT(AG79, LEN(AG79)-1))),
                     IF(RIGHT(AG79, 1) = "W",Business_Day($B$3 + 7 * INT(LEFT(AG79, LEN(AG79)-1)), "modified_following"),
                     IF(RIGHT(AG79, 1) = "M",Business_Day(EDATE($B$3,  INT(LEFT(AG79, LEN(AG79)-1))), "modified_following"),
                     IF(RIGHT(AG79, 1) = "Y",Business_Day(EDATE($B$3,  12 * INT(LEFT(AG79, LEN(AG79)-1))), "modified_following"),IF(RIGHT(AG79, 1) = "Q",Business_Day(EDATE($B$3,  3*INT(LEFT(AG79, LEN(AG79)-1))), "modified_following"),
                    Business_Day(EDATE($B$3,  12 * INT(LEFT(AG79, FIND("Y", AG79)-1)) + INT(RIGHT(AG79, LEN(AG79) - FIND("Y", AG79)))), "modified_following") ))))), "")</f>
        <v>51865</v>
      </c>
      <c r="AI79" s="50" t="s">
        <v>3806</v>
      </c>
      <c r="AJ79" s="50" t="s">
        <v>3807</v>
      </c>
      <c r="AK79" s="46">
        <f>_xll.BDH(AI79,$B$4,$B$3,$B$3)</f>
        <v>0.47638999999999998</v>
      </c>
      <c r="AL79" s="46">
        <f>_xll.BDH(AJ79,$B$4,$B$3,$B$3)</f>
        <v>0.88794899999999999</v>
      </c>
      <c r="AM79" s="52">
        <f>DF_ZC2(Date!$E$3,AH79,AL79,"Taux actuariels","actual/actual")</f>
        <v>4.764958128429031E-3</v>
      </c>
      <c r="AO79" s="46"/>
      <c r="AP79" s="46"/>
      <c r="AQ79" s="46"/>
      <c r="AR79" s="47"/>
      <c r="AS79" s="47"/>
      <c r="AT79" s="47"/>
      <c r="AU79" s="48"/>
      <c r="AV79" s="48"/>
      <c r="AW79" s="46"/>
      <c r="AX79" s="49" t="s">
        <v>600</v>
      </c>
      <c r="AZ79" s="50" t="s">
        <v>1148</v>
      </c>
      <c r="BA79" s="51">
        <f>IFERROR(IF(RIGHT(AZ79, 1) = "D", WORKDAY($B$3, INT(LEFT(AZ79, LEN(AZ79)-1))),
                     IF(RIGHT(AZ79, 1) = "W",Business_Day($B$3 + 7 * INT(LEFT(AZ79, LEN(AZ79)-1)), "modified_following"),
                     IF(RIGHT(AZ79, 1) = "M",Business_Day(EDATE($B$3,  INT(LEFT(AZ79, LEN(AZ79)-1))), "modified_following"),
                     IF(RIGHT(AZ79, 1) = "Y",Business_Day(EDATE($B$3,  12 * INT(LEFT(AZ79, LEN(AZ79)-1))), "modified_following"),IF(RIGHT(AZ79, 1) = "Q",Business_Day(EDATE($B$3,  3*INT(LEFT(AZ79, LEN(AZ79)-1))), "modified_following"),
                    Business_Day(EDATE($B$3,  12 * INT(LEFT(AZ79, FIND("Y", AZ79)-1)) + INT(RIGHT(AZ79, LEN(AZ79) - FIND("Y", AZ79)))), "modified_following") ))))), "")</f>
        <v>51865</v>
      </c>
      <c r="BB79" s="50" t="s">
        <v>3808</v>
      </c>
      <c r="BC79" s="50" t="s">
        <v>3809</v>
      </c>
      <c r="BD79" s="46">
        <f>_xll.BDH(BB79,$B$4,$B$3,$B$3)</f>
        <v>0.50405</v>
      </c>
      <c r="BE79" s="46">
        <f>_xll.BDH(BC79,$B$4,$B$3,$B$3)</f>
        <v>0.88185800000000003</v>
      </c>
      <c r="BF79" s="52">
        <f>DF_ZC2(Date!$E$3,BA79,BE79,"Taux actuariels","actual/actual")</f>
        <v>5.041638864116349E-3</v>
      </c>
      <c r="BH79" s="46"/>
      <c r="BI79" s="46"/>
      <c r="BJ79" s="46"/>
      <c r="BK79" s="47"/>
      <c r="BL79" s="47"/>
      <c r="BM79" s="47"/>
      <c r="BN79" s="48"/>
      <c r="BO79" s="48"/>
      <c r="BP79" s="46"/>
      <c r="BQ79" s="49" t="s">
        <v>600</v>
      </c>
      <c r="BS79" s="50" t="s">
        <v>1148</v>
      </c>
      <c r="BT79" s="51">
        <f>IFERROR(IF(RIGHT(BS79, 1) = "D", WORKDAY($B$3, INT(LEFT(BS79, LEN(BS79)-1))),
                     IF(RIGHT(BS79, 1) = "W",Business_Day($B$3 + 7 * INT(LEFT(BS79, LEN(BS79)-1)), "modified_following"),
                     IF(RIGHT(BS79, 1) = "M",Business_Day(EDATE($B$3,  INT(LEFT(BS79, LEN(BS79)-1))), "modified_following"),
                     IF(RIGHT(BS79, 1) = "Y",Business_Day(EDATE($B$3,  12 * INT(LEFT(BS79, LEN(BS79)-1))), "modified_following"),IF(RIGHT(BS79, 1) = "Q",Business_Day(EDATE($B$3,  3*INT(LEFT(BS79, LEN(BS79)-1))), "modified_following"),
                    Business_Day(EDATE($B$3,  12 * INT(LEFT(BS79, FIND("Y", BS79)-1)) + INT(RIGHT(BS79, LEN(BS79) - FIND("Y", BS79)))), "modified_following") ))))), "")</f>
        <v>51865</v>
      </c>
      <c r="BU79" s="50" t="s">
        <v>3810</v>
      </c>
      <c r="BV79" s="50" t="s">
        <v>3811</v>
      </c>
      <c r="BW79" s="46">
        <f>_xll.BDH(BU79,$B$4,$B$3,$B$3)</f>
        <v>0.62814999999999999</v>
      </c>
      <c r="BX79" s="46">
        <f>_xll.BDH(BV79,$B$4,$B$3,$B$3)</f>
        <v>0.85506300000000002</v>
      </c>
      <c r="BY79" s="52">
        <f>DF_ZC2(Date!$E$3,BT79,BX79,"Taux actuariels","actual/actual")</f>
        <v>6.2828637983316504E-3</v>
      </c>
    </row>
    <row r="80" spans="3:155" x14ac:dyDescent="0.25">
      <c r="C80" s="46"/>
      <c r="D80" s="46"/>
      <c r="E80" s="46"/>
      <c r="F80" s="47"/>
      <c r="G80" s="47"/>
      <c r="H80" s="47"/>
      <c r="I80" s="48"/>
      <c r="J80" s="48"/>
      <c r="K80" s="46"/>
      <c r="L80" s="49" t="s">
        <v>600</v>
      </c>
      <c r="N80" s="50" t="s">
        <v>1159</v>
      </c>
      <c r="O80" s="51">
        <f>IFERROR(IF(RIGHT(N80, 1) = "D", WORKDAY($B$3, INT(LEFT(N80, LEN(N80)-1))),
                     IF(RIGHT(N80, 1) = "W",Business_Day($B$3 + 7 * INT(LEFT(N80, LEN(N80)-1)), "modified_following"),
                     IF(RIGHT(N80, 1) = "M",Business_Day(EDATE($B$3,  INT(LEFT(N80, LEN(N80)-1))), "modified_following"),
                     IF(RIGHT(N80, 1) = "Y",Business_Day(EDATE($B$3,  12 * INT(LEFT(N80, LEN(N80)-1))), "modified_following"),IF(RIGHT(N80, 1) = "Q",Business_Day(EDATE($B$3,  3*INT(LEFT(N80, LEN(N80)-1))), "modified_following"),
                    Business_Day(EDATE($B$3,  12 * INT(LEFT(N80, FIND("Y", N80)-1)) + INT(RIGHT(N80, LEN(N80) - FIND("Y", N80)))), "modified_following") ))))), "")</f>
        <v>52230</v>
      </c>
      <c r="P80" s="50" t="s">
        <v>3812</v>
      </c>
      <c r="Q80" s="50" t="s">
        <v>3813</v>
      </c>
      <c r="R80" s="46">
        <f>_xll.BDH(P80,$B$4,$B$3,$B$3)</f>
        <v>0.49686000000000002</v>
      </c>
      <c r="S80" s="46">
        <f>_xll.BDH(Q80,$B$4,$B$3,$B$3)</f>
        <v>0.87743599999999999</v>
      </c>
      <c r="T80" s="52">
        <f>DF_ZC2(Date!$E$3,O80,S80,"Taux actuariels","actual/actual")</f>
        <v>5.0415636694596255E-3</v>
      </c>
      <c r="V80" s="46"/>
      <c r="W80" s="46"/>
      <c r="X80" s="46"/>
      <c r="Y80" s="47"/>
      <c r="Z80" s="47"/>
      <c r="AA80" s="47"/>
      <c r="AB80" s="48"/>
      <c r="AC80" s="48"/>
      <c r="AD80" s="46"/>
      <c r="AE80" s="49" t="s">
        <v>600</v>
      </c>
      <c r="AG80" s="50" t="s">
        <v>1159</v>
      </c>
      <c r="AH80" s="51">
        <f>IFERROR(IF(RIGHT(AG80, 1) = "D", WORKDAY($B$3, INT(LEFT(AG80, LEN(AG80)-1))),
                     IF(RIGHT(AG80, 1) = "W",Business_Day($B$3 + 7 * INT(LEFT(AG80, LEN(AG80)-1)), "modified_following"),
                     IF(RIGHT(AG80, 1) = "M",Business_Day(EDATE($B$3,  INT(LEFT(AG80, LEN(AG80)-1))), "modified_following"),
                     IF(RIGHT(AG80, 1) = "Y",Business_Day(EDATE($B$3,  12 * INT(LEFT(AG80, LEN(AG80)-1))), "modified_following"),IF(RIGHT(AG80, 1) = "Q",Business_Day(EDATE($B$3,  3*INT(LEFT(AG80, LEN(AG80)-1))), "modified_following"),
                    Business_Day(EDATE($B$3,  12 * INT(LEFT(AG80, FIND("Y", AG80)-1)) + INT(RIGHT(AG80, LEN(AG80) - FIND("Y", AG80)))), "modified_following") ))))), "")</f>
        <v>52230</v>
      </c>
      <c r="AI80" s="50" t="s">
        <v>3814</v>
      </c>
      <c r="AJ80" s="50" t="s">
        <v>3815</v>
      </c>
      <c r="AK80" s="46">
        <f>_xll.BDH(AI80,$B$4,$B$3,$B$3)</f>
        <v>0.48749999999999999</v>
      </c>
      <c r="AL80" s="46">
        <f>_xll.BDH(AJ80,$B$4,$B$3,$B$3)</f>
        <v>0.88121300000000002</v>
      </c>
      <c r="AM80" s="52">
        <f>DF_ZC2(Date!$E$3,AH80,AL80,"Taux actuariels","actual/actual")</f>
        <v>4.8755386538112955E-3</v>
      </c>
      <c r="AO80" s="46"/>
      <c r="AP80" s="46"/>
      <c r="AQ80" s="46"/>
      <c r="AR80" s="47"/>
      <c r="AS80" s="47"/>
      <c r="AT80" s="47"/>
      <c r="AU80" s="48"/>
      <c r="AV80" s="48"/>
      <c r="AW80" s="46"/>
      <c r="AX80" s="49" t="s">
        <v>600</v>
      </c>
      <c r="AZ80" s="50" t="s">
        <v>1159</v>
      </c>
      <c r="BA80" s="51">
        <f>IFERROR(IF(RIGHT(AZ80, 1) = "D", WORKDAY($B$3, INT(LEFT(AZ80, LEN(AZ80)-1))),
                     IF(RIGHT(AZ80, 1) = "W",Business_Day($B$3 + 7 * INT(LEFT(AZ80, LEN(AZ80)-1)), "modified_following"),
                     IF(RIGHT(AZ80, 1) = "M",Business_Day(EDATE($B$3,  INT(LEFT(AZ80, LEN(AZ80)-1))), "modified_following"),
                     IF(RIGHT(AZ80, 1) = "Y",Business_Day(EDATE($B$3,  12 * INT(LEFT(AZ80, LEN(AZ80)-1))), "modified_following"),IF(RIGHT(AZ80, 1) = "Q",Business_Day(EDATE($B$3,  3*INT(LEFT(AZ80, LEN(AZ80)-1))), "modified_following"),
                    Business_Day(EDATE($B$3,  12 * INT(LEFT(AZ80, FIND("Y", AZ80)-1)) + INT(RIGHT(AZ80, LEN(AZ80) - FIND("Y", AZ80)))), "modified_following") ))))), "")</f>
        <v>52230</v>
      </c>
      <c r="BB80" s="50" t="s">
        <v>3816</v>
      </c>
      <c r="BC80" s="50" t="s">
        <v>3817</v>
      </c>
      <c r="BD80" s="46">
        <f>_xll.BDH(BB80,$B$4,$B$3,$B$3)</f>
        <v>0.51536999999999999</v>
      </c>
      <c r="BE80" s="46">
        <f>_xll.BDH(BC80,$B$4,$B$3,$B$3)</f>
        <v>0.87488100000000002</v>
      </c>
      <c r="BF80" s="52">
        <f>DF_ZC2(Date!$E$3,BA80,BE80,"Taux actuariels","actual/actual")</f>
        <v>5.1542947873077782E-3</v>
      </c>
      <c r="BH80" s="46"/>
      <c r="BI80" s="46"/>
      <c r="BJ80" s="46"/>
      <c r="BK80" s="47"/>
      <c r="BL80" s="47"/>
      <c r="BM80" s="47"/>
      <c r="BN80" s="48"/>
      <c r="BO80" s="48"/>
      <c r="BP80" s="46"/>
      <c r="BQ80" s="49" t="s">
        <v>600</v>
      </c>
      <c r="BS80" s="50" t="s">
        <v>1159</v>
      </c>
      <c r="BT80" s="51">
        <f>IFERROR(IF(RIGHT(BS80, 1) = "D", WORKDAY($B$3, INT(LEFT(BS80, LEN(BS80)-1))),
                     IF(RIGHT(BS80, 1) = "W",Business_Day($B$3 + 7 * INT(LEFT(BS80, LEN(BS80)-1)), "modified_following"),
                     IF(RIGHT(BS80, 1) = "M",Business_Day(EDATE($B$3,  INT(LEFT(BS80, LEN(BS80)-1))), "modified_following"),
                     IF(RIGHT(BS80, 1) = "Y",Business_Day(EDATE($B$3,  12 * INT(LEFT(BS80, LEN(BS80)-1))), "modified_following"),IF(RIGHT(BS80, 1) = "Q",Business_Day(EDATE($B$3,  3*INT(LEFT(BS80, LEN(BS80)-1))), "modified_following"),
                    Business_Day(EDATE($B$3,  12 * INT(LEFT(BS80, FIND("Y", BS80)-1)) + INT(RIGHT(BS80, LEN(BS80) - FIND("Y", BS80)))), "modified_following") ))))), "")</f>
        <v>52230</v>
      </c>
      <c r="BU80" s="50" t="s">
        <v>3818</v>
      </c>
      <c r="BV80" s="50" t="s">
        <v>3819</v>
      </c>
      <c r="BW80" s="46">
        <f>_xll.BDH(BU80,$B$4,$B$3,$B$3)</f>
        <v>0.63173000000000001</v>
      </c>
      <c r="BX80" s="46">
        <f>_xll.BDH(BV80,$B$4,$B$3,$B$3)</f>
        <v>0.84895399999999999</v>
      </c>
      <c r="BY80" s="52">
        <f>DF_ZC2(Date!$E$3,BT80,BX80,"Taux actuariels","actual/actual")</f>
        <v>6.3179658251788506E-3</v>
      </c>
    </row>
    <row r="81" spans="3:77" x14ac:dyDescent="0.25">
      <c r="C81" s="46"/>
      <c r="D81" s="46"/>
      <c r="E81" s="46"/>
      <c r="F81" s="47"/>
      <c r="G81" s="47"/>
      <c r="H81" s="47"/>
      <c r="I81" s="48"/>
      <c r="J81" s="48"/>
      <c r="K81" s="46"/>
      <c r="L81" s="49" t="s">
        <v>600</v>
      </c>
      <c r="N81" s="50" t="s">
        <v>1170</v>
      </c>
      <c r="O81" s="51">
        <f>IFERROR(IF(RIGHT(N81, 1) = "D", WORKDAY($B$3, INT(LEFT(N81, LEN(N81)-1))),
                     IF(RIGHT(N81, 1) = "W",Business_Day($B$3 + 7 * INT(LEFT(N81, LEN(N81)-1)), "modified_following"),
                     IF(RIGHT(N81, 1) = "M",Business_Day(EDATE($B$3,  INT(LEFT(N81, LEN(N81)-1))), "modified_following"),
                     IF(RIGHT(N81, 1) = "Y",Business_Day(EDATE($B$3,  12 * INT(LEFT(N81, LEN(N81)-1))), "modified_following"),IF(RIGHT(N81, 1) = "Q",Business_Day(EDATE($B$3,  3*INT(LEFT(N81, LEN(N81)-1))), "modified_following"),
                    Business_Day(EDATE($B$3,  12 * INT(LEFT(N81, FIND("Y", N81)-1)) + INT(RIGHT(N81, LEN(N81) - FIND("Y", N81)))), "modified_following") ))))), "")</f>
        <v>52595</v>
      </c>
      <c r="P81" s="50" t="s">
        <v>3820</v>
      </c>
      <c r="Q81" s="50" t="s">
        <v>3821</v>
      </c>
      <c r="R81" s="46">
        <f>_xll.BDH(P81,$B$4,$B$3,$B$3)</f>
        <v>0.50744</v>
      </c>
      <c r="S81" s="46">
        <f>_xll.BDH(Q81,$B$4,$B$3,$B$3)</f>
        <v>0.87053499999999995</v>
      </c>
      <c r="T81" s="52">
        <f>DF_ZC2(Date!$E$3,O81,S81,"Taux actuariels","actual/actual")</f>
        <v>5.1482957079584946E-3</v>
      </c>
      <c r="V81" s="46"/>
      <c r="W81" s="46"/>
      <c r="X81" s="46"/>
      <c r="Y81" s="47"/>
      <c r="Z81" s="47"/>
      <c r="AA81" s="47"/>
      <c r="AB81" s="48"/>
      <c r="AC81" s="48"/>
      <c r="AD81" s="46"/>
      <c r="AE81" s="49" t="s">
        <v>600</v>
      </c>
      <c r="AG81" s="50" t="s">
        <v>1170</v>
      </c>
      <c r="AH81" s="51">
        <f>IFERROR(IF(RIGHT(AG81, 1) = "D", WORKDAY($B$3, INT(LEFT(AG81, LEN(AG81)-1))),
                     IF(RIGHT(AG81, 1) = "W",Business_Day($B$3 + 7 * INT(LEFT(AG81, LEN(AG81)-1)), "modified_following"),
                     IF(RIGHT(AG81, 1) = "M",Business_Day(EDATE($B$3,  INT(LEFT(AG81, LEN(AG81)-1))), "modified_following"),
                     IF(RIGHT(AG81, 1) = "Y",Business_Day(EDATE($B$3,  12 * INT(LEFT(AG81, LEN(AG81)-1))), "modified_following"),IF(RIGHT(AG81, 1) = "Q",Business_Day(EDATE($B$3,  3*INT(LEFT(AG81, LEN(AG81)-1))), "modified_following"),
                    Business_Day(EDATE($B$3,  12 * INT(LEFT(AG81, FIND("Y", AG81)-1)) + INT(RIGHT(AG81, LEN(AG81) - FIND("Y", AG81)))), "modified_following") ))))), "")</f>
        <v>52595</v>
      </c>
      <c r="AI81" s="50" t="s">
        <v>3822</v>
      </c>
      <c r="AJ81" s="50" t="s">
        <v>3823</v>
      </c>
      <c r="AK81" s="46">
        <f>_xll.BDH(AI81,$B$4,$B$3,$B$3)</f>
        <v>0.49847000000000002</v>
      </c>
      <c r="AL81" s="46">
        <f>_xll.BDH(AJ81,$B$4,$B$3,$B$3)</f>
        <v>0.87436899999999995</v>
      </c>
      <c r="AM81" s="52">
        <f>DF_ZC2(Date!$E$3,AH81,AL81,"Taux actuariels","actual/actual")</f>
        <v>4.9847110614880119E-3</v>
      </c>
      <c r="AO81" s="46"/>
      <c r="AP81" s="46"/>
      <c r="AQ81" s="46"/>
      <c r="AR81" s="47"/>
      <c r="AS81" s="47"/>
      <c r="AT81" s="47"/>
      <c r="AU81" s="48"/>
      <c r="AV81" s="48"/>
      <c r="AW81" s="46"/>
      <c r="AX81" s="49" t="s">
        <v>600</v>
      </c>
      <c r="AZ81" s="50" t="s">
        <v>1170</v>
      </c>
      <c r="BA81" s="51">
        <f>IFERROR(IF(RIGHT(AZ81, 1) = "D", WORKDAY($B$3, INT(LEFT(AZ81, LEN(AZ81)-1))),
                     IF(RIGHT(AZ81, 1) = "W",Business_Day($B$3 + 7 * INT(LEFT(AZ81, LEN(AZ81)-1)), "modified_following"),
                     IF(RIGHT(AZ81, 1) = "M",Business_Day(EDATE($B$3,  INT(LEFT(AZ81, LEN(AZ81)-1))), "modified_following"),
                     IF(RIGHT(AZ81, 1) = "Y",Business_Day(EDATE($B$3,  12 * INT(LEFT(AZ81, LEN(AZ81)-1))), "modified_following"),IF(RIGHT(AZ81, 1) = "Q",Business_Day(EDATE($B$3,  3*INT(LEFT(AZ81, LEN(AZ81)-1))), "modified_following"),
                    Business_Day(EDATE($B$3,  12 * INT(LEFT(AZ81, FIND("Y", AZ81)-1)) + INT(RIGHT(AZ81, LEN(AZ81) - FIND("Y", AZ81)))), "modified_following") ))))), "")</f>
        <v>52595</v>
      </c>
      <c r="BB81" s="50" t="s">
        <v>3824</v>
      </c>
      <c r="BC81" s="50" t="s">
        <v>3825</v>
      </c>
      <c r="BD81" s="46">
        <f>_xll.BDH(BB81,$B$4,$B$3,$B$3)</f>
        <v>0.52654000000000001</v>
      </c>
      <c r="BE81" s="46">
        <f>_xll.BDH(BC81,$B$4,$B$3,$B$3)</f>
        <v>0.86780100000000004</v>
      </c>
      <c r="BF81" s="52">
        <f>DF_ZC2(Date!$E$3,BA81,BE81,"Taux actuariels","actual/actual")</f>
        <v>5.2654038404038594E-3</v>
      </c>
      <c r="BH81" s="46"/>
      <c r="BI81" s="46"/>
      <c r="BJ81" s="46"/>
      <c r="BK81" s="47"/>
      <c r="BL81" s="47"/>
      <c r="BM81" s="47"/>
      <c r="BN81" s="48"/>
      <c r="BO81" s="48"/>
      <c r="BP81" s="46"/>
      <c r="BQ81" s="49" t="s">
        <v>600</v>
      </c>
      <c r="BS81" s="50" t="s">
        <v>1170</v>
      </c>
      <c r="BT81" s="51">
        <f>IFERROR(IF(RIGHT(BS81, 1) = "D", WORKDAY($B$3, INT(LEFT(BS81, LEN(BS81)-1))),
                     IF(RIGHT(BS81, 1) = "W",Business_Day($B$3 + 7 * INT(LEFT(BS81, LEN(BS81)-1)), "modified_following"),
                     IF(RIGHT(BS81, 1) = "M",Business_Day(EDATE($B$3,  INT(LEFT(BS81, LEN(BS81)-1))), "modified_following"),
                     IF(RIGHT(BS81, 1) = "Y",Business_Day(EDATE($B$3,  12 * INT(LEFT(BS81, LEN(BS81)-1))), "modified_following"),IF(RIGHT(BS81, 1) = "Q",Business_Day(EDATE($B$3,  3*INT(LEFT(BS81, LEN(BS81)-1))), "modified_following"),
                    Business_Day(EDATE($B$3,  12 * INT(LEFT(BS81, FIND("Y", BS81)-1)) + INT(RIGHT(BS81, LEN(BS81) - FIND("Y", BS81)))), "modified_following") ))))), "")</f>
        <v>52595</v>
      </c>
      <c r="BU81" s="50" t="s">
        <v>3826</v>
      </c>
      <c r="BV81" s="50" t="s">
        <v>3827</v>
      </c>
      <c r="BW81" s="46">
        <f>_xll.BDH(BU81,$B$4,$B$3,$B$3)</f>
        <v>0.63526000000000005</v>
      </c>
      <c r="BX81" s="46">
        <f>_xll.BDH(BV81,$B$4,$B$3,$B$3)</f>
        <v>0.84284099999999995</v>
      </c>
      <c r="BY81" s="52">
        <f>DF_ZC2(Date!$E$3,BT81,BX81,"Taux actuariels","actual/actual")</f>
        <v>6.3525757342308697E-3</v>
      </c>
    </row>
    <row r="82" spans="3:77" x14ac:dyDescent="0.25">
      <c r="C82" s="46"/>
      <c r="D82" s="46"/>
      <c r="E82" s="46"/>
      <c r="F82" s="47"/>
      <c r="G82" s="47"/>
      <c r="H82" s="47"/>
      <c r="I82" s="48"/>
      <c r="J82" s="48"/>
      <c r="K82" s="46"/>
      <c r="L82" s="49" t="s">
        <v>600</v>
      </c>
      <c r="N82" s="50" t="s">
        <v>1181</v>
      </c>
      <c r="O82" s="51">
        <f>IFERROR(IF(RIGHT(N82, 1) = "D", WORKDAY($B$3, INT(LEFT(N82, LEN(N82)-1))),
                     IF(RIGHT(N82, 1) = "W",Business_Day($B$3 + 7 * INT(LEFT(N82, LEN(N82)-1)), "modified_following"),
                     IF(RIGHT(N82, 1) = "M",Business_Day(EDATE($B$3,  INT(LEFT(N82, LEN(N82)-1))), "modified_following"),
                     IF(RIGHT(N82, 1) = "Y",Business_Day(EDATE($B$3,  12 * INT(LEFT(N82, LEN(N82)-1))), "modified_following"),IF(RIGHT(N82, 1) = "Q",Business_Day(EDATE($B$3,  3*INT(LEFT(N82, LEN(N82)-1))), "modified_following"),
                    Business_Day(EDATE($B$3,  12 * INT(LEFT(N82, FIND("Y", N82)-1)) + INT(RIGHT(N82, LEN(N82) - FIND("Y", N82)))), "modified_following") ))))), "")</f>
        <v>52961</v>
      </c>
      <c r="P82" s="50" t="s">
        <v>3828</v>
      </c>
      <c r="Q82" s="50" t="s">
        <v>3829</v>
      </c>
      <c r="R82" s="46">
        <f>_xll.BDH(P82,$B$4,$B$3,$B$3)</f>
        <v>0.51793999999999996</v>
      </c>
      <c r="S82" s="46">
        <f>_xll.BDH(Q82,$B$4,$B$3,$B$3)</f>
        <v>0.86350099999999996</v>
      </c>
      <c r="T82" s="52">
        <f>DF_ZC2(Date!$E$3,O82,S82,"Taux actuariels","actual/actual")</f>
        <v>5.2551969064729143E-3</v>
      </c>
      <c r="V82" s="46"/>
      <c r="W82" s="46"/>
      <c r="X82" s="46"/>
      <c r="Y82" s="47"/>
      <c r="Z82" s="47"/>
      <c r="AA82" s="47"/>
      <c r="AB82" s="48"/>
      <c r="AC82" s="48"/>
      <c r="AD82" s="46"/>
      <c r="AE82" s="49" t="s">
        <v>600</v>
      </c>
      <c r="AG82" s="50" t="s">
        <v>1181</v>
      </c>
      <c r="AH82" s="51">
        <f>IFERROR(IF(RIGHT(AG82, 1) = "D", WORKDAY($B$3, INT(LEFT(AG82, LEN(AG82)-1))),
                     IF(RIGHT(AG82, 1) = "W",Business_Day($B$3 + 7 * INT(LEFT(AG82, LEN(AG82)-1)), "modified_following"),
                     IF(RIGHT(AG82, 1) = "M",Business_Day(EDATE($B$3,  INT(LEFT(AG82, LEN(AG82)-1))), "modified_following"),
                     IF(RIGHT(AG82, 1) = "Y",Business_Day(EDATE($B$3,  12 * INT(LEFT(AG82, LEN(AG82)-1))), "modified_following"),IF(RIGHT(AG82, 1) = "Q",Business_Day(EDATE($B$3,  3*INT(LEFT(AG82, LEN(AG82)-1))), "modified_following"),
                    Business_Day(EDATE($B$3,  12 * INT(LEFT(AG82, FIND("Y", AG82)-1)) + INT(RIGHT(AG82, LEN(AG82) - FIND("Y", AG82)))), "modified_following") ))))), "")</f>
        <v>52961</v>
      </c>
      <c r="AI82" s="50" t="s">
        <v>3830</v>
      </c>
      <c r="AJ82" s="50" t="s">
        <v>3831</v>
      </c>
      <c r="AK82" s="46">
        <f>_xll.BDH(AI82,$B$4,$B$3,$B$3)</f>
        <v>0.50941000000000003</v>
      </c>
      <c r="AL82" s="46">
        <f>_xll.BDH(AJ82,$B$4,$B$3,$B$3)</f>
        <v>0.86738599999999999</v>
      </c>
      <c r="AM82" s="52">
        <f>DF_ZC2(Date!$E$3,AH82,AL82,"Taux actuariels","actual/actual")</f>
        <v>5.0940446041702891E-3</v>
      </c>
      <c r="AO82" s="46"/>
      <c r="AP82" s="46"/>
      <c r="AQ82" s="46"/>
      <c r="AR82" s="47"/>
      <c r="AS82" s="47"/>
      <c r="AT82" s="47"/>
      <c r="AU82" s="48"/>
      <c r="AV82" s="48"/>
      <c r="AW82" s="46"/>
      <c r="AX82" s="49" t="s">
        <v>600</v>
      </c>
      <c r="AZ82" s="50" t="s">
        <v>1181</v>
      </c>
      <c r="BA82" s="51">
        <f>IFERROR(IF(RIGHT(AZ82, 1) = "D", WORKDAY($B$3, INT(LEFT(AZ82, LEN(AZ82)-1))),
                     IF(RIGHT(AZ82, 1) = "W",Business_Day($B$3 + 7 * INT(LEFT(AZ82, LEN(AZ82)-1)), "modified_following"),
                     IF(RIGHT(AZ82, 1) = "M",Business_Day(EDATE($B$3,  INT(LEFT(AZ82, LEN(AZ82)-1))), "modified_following"),
                     IF(RIGHT(AZ82, 1) = "Y",Business_Day(EDATE($B$3,  12 * INT(LEFT(AZ82, LEN(AZ82)-1))), "modified_following"),IF(RIGHT(AZ82, 1) = "Q",Business_Day(EDATE($B$3,  3*INT(LEFT(AZ82, LEN(AZ82)-1))), "modified_following"),
                    Business_Day(EDATE($B$3,  12 * INT(LEFT(AZ82, FIND("Y", AZ82)-1)) + INT(RIGHT(AZ82, LEN(AZ82) - FIND("Y", AZ82)))), "modified_following") ))))), "")</f>
        <v>52961</v>
      </c>
      <c r="BB82" s="50" t="s">
        <v>3832</v>
      </c>
      <c r="BC82" s="50" t="s">
        <v>3833</v>
      </c>
      <c r="BD82" s="46">
        <f>_xll.BDH(BB82,$B$4,$B$3,$B$3)</f>
        <v>0.53766999999999998</v>
      </c>
      <c r="BE82" s="46">
        <f>_xll.BDH(BC82,$B$4,$B$3,$B$3)</f>
        <v>0.86058400000000002</v>
      </c>
      <c r="BF82" s="52">
        <f>DF_ZC2(Date!$E$3,BA82,BE82,"Taux actuariels","actual/actual")</f>
        <v>5.3766903115506359E-3</v>
      </c>
      <c r="BH82" s="46"/>
      <c r="BI82" s="46"/>
      <c r="BJ82" s="46"/>
      <c r="BK82" s="47"/>
      <c r="BL82" s="47"/>
      <c r="BM82" s="47"/>
      <c r="BN82" s="48"/>
      <c r="BO82" s="48"/>
      <c r="BP82" s="46"/>
      <c r="BQ82" s="49" t="s">
        <v>600</v>
      </c>
      <c r="BS82" s="50" t="s">
        <v>1181</v>
      </c>
      <c r="BT82" s="51">
        <f>IFERROR(IF(RIGHT(BS82, 1) = "D", WORKDAY($B$3, INT(LEFT(BS82, LEN(BS82)-1))),
                     IF(RIGHT(BS82, 1) = "W",Business_Day($B$3 + 7 * INT(LEFT(BS82, LEN(BS82)-1)), "modified_following"),
                     IF(RIGHT(BS82, 1) = "M",Business_Day(EDATE($B$3,  INT(LEFT(BS82, LEN(BS82)-1))), "modified_following"),
                     IF(RIGHT(BS82, 1) = "Y",Business_Day(EDATE($B$3,  12 * INT(LEFT(BS82, LEN(BS82)-1))), "modified_following"),IF(RIGHT(BS82, 1) = "Q",Business_Day(EDATE($B$3,  3*INT(LEFT(BS82, LEN(BS82)-1))), "modified_following"),
                    Business_Day(EDATE($B$3,  12 * INT(LEFT(BS82, FIND("Y", BS82)-1)) + INT(RIGHT(BS82, LEN(BS82) - FIND("Y", BS82)))), "modified_following") ))))), "")</f>
        <v>52961</v>
      </c>
      <c r="BU82" s="50" t="s">
        <v>3834</v>
      </c>
      <c r="BV82" s="50" t="s">
        <v>3835</v>
      </c>
      <c r="BW82" s="46">
        <f>_xll.BDH(BU82,$B$4,$B$3,$B$3)</f>
        <v>0.63882000000000005</v>
      </c>
      <c r="BX82" s="46">
        <f>_xll.BDH(BV82,$B$4,$B$3,$B$3)</f>
        <v>0.83669199999999999</v>
      </c>
      <c r="BY82" s="52">
        <f>DF_ZC2(Date!$E$3,BT82,BX82,"Taux actuariels","actual/actual")</f>
        <v>6.3881483477394863E-3</v>
      </c>
    </row>
    <row r="83" spans="3:77" x14ac:dyDescent="0.25">
      <c r="C83" s="46"/>
      <c r="D83" s="46"/>
      <c r="E83" s="46"/>
      <c r="F83" s="47"/>
      <c r="G83" s="47"/>
      <c r="H83" s="47"/>
      <c r="I83" s="48"/>
      <c r="J83" s="48"/>
      <c r="K83" s="46"/>
      <c r="L83" s="49" t="s">
        <v>600</v>
      </c>
      <c r="N83" s="50" t="s">
        <v>1192</v>
      </c>
      <c r="O83" s="51">
        <f>IFERROR(IF(RIGHT(N83, 1) = "D", WORKDAY($B$3, INT(LEFT(N83, LEN(N83)-1))),
                     IF(RIGHT(N83, 1) = "W",Business_Day($B$3 + 7 * INT(LEFT(N83, LEN(N83)-1)), "modified_following"),
                     IF(RIGHT(N83, 1) = "M",Business_Day(EDATE($B$3,  INT(LEFT(N83, LEN(N83)-1))), "modified_following"),
                     IF(RIGHT(N83, 1) = "Y",Business_Day(EDATE($B$3,  12 * INT(LEFT(N83, LEN(N83)-1))), "modified_following"),IF(RIGHT(N83, 1) = "Q",Business_Day(EDATE($B$3,  3*INT(LEFT(N83, LEN(N83)-1))), "modified_following"),
                    Business_Day(EDATE($B$3,  12 * INT(LEFT(N83, FIND("Y", N83)-1)) + INT(RIGHT(N83, LEN(N83) - FIND("Y", N83)))), "modified_following") ))))), "")</f>
        <v>53325</v>
      </c>
      <c r="P83" s="50" t="s">
        <v>3836</v>
      </c>
      <c r="Q83" s="50" t="s">
        <v>3837</v>
      </c>
      <c r="R83" s="46">
        <f>_xll.BDH(P83,$B$4,$B$3,$B$3)</f>
        <v>0.52842</v>
      </c>
      <c r="S83" s="46">
        <f>_xll.BDH(Q83,$B$4,$B$3,$B$3)</f>
        <v>0.85635799999999995</v>
      </c>
      <c r="T83" s="52">
        <f>DF_ZC2(Date!$E$3,O83,S83,"Taux actuariels","actual/actual")</f>
        <v>5.3619619681226638E-3</v>
      </c>
      <c r="V83" s="46"/>
      <c r="W83" s="46"/>
      <c r="X83" s="46"/>
      <c r="Y83" s="47"/>
      <c r="Z83" s="47"/>
      <c r="AA83" s="47"/>
      <c r="AB83" s="48"/>
      <c r="AC83" s="48"/>
      <c r="AD83" s="46"/>
      <c r="AE83" s="49" t="s">
        <v>600</v>
      </c>
      <c r="AG83" s="50" t="s">
        <v>1192</v>
      </c>
      <c r="AH83" s="51">
        <f>IFERROR(IF(RIGHT(AG83, 1) = "D", WORKDAY($B$3, INT(LEFT(AG83, LEN(AG83)-1))),
                     IF(RIGHT(AG83, 1) = "W",Business_Day($B$3 + 7 * INT(LEFT(AG83, LEN(AG83)-1)), "modified_following"),
                     IF(RIGHT(AG83, 1) = "M",Business_Day(EDATE($B$3,  INT(LEFT(AG83, LEN(AG83)-1))), "modified_following"),
                     IF(RIGHT(AG83, 1) = "Y",Business_Day(EDATE($B$3,  12 * INT(LEFT(AG83, LEN(AG83)-1))), "modified_following"),IF(RIGHT(AG83, 1) = "Q",Business_Day(EDATE($B$3,  3*INT(LEFT(AG83, LEN(AG83)-1))), "modified_following"),
                    Business_Day(EDATE($B$3,  12 * INT(LEFT(AG83, FIND("Y", AG83)-1)) + INT(RIGHT(AG83, LEN(AG83) - FIND("Y", AG83)))), "modified_following") ))))), "")</f>
        <v>53325</v>
      </c>
      <c r="AI83" s="50" t="s">
        <v>3838</v>
      </c>
      <c r="AJ83" s="50" t="s">
        <v>3839</v>
      </c>
      <c r="AK83" s="46">
        <f>_xll.BDH(AI83,$B$4,$B$3,$B$3)</f>
        <v>0.52012000000000003</v>
      </c>
      <c r="AL83" s="46">
        <f>_xll.BDH(AJ83,$B$4,$B$3,$B$3)</f>
        <v>0.86032699999999995</v>
      </c>
      <c r="AM83" s="52">
        <f>DF_ZC2(Date!$E$3,AH83,AL83,"Taux actuariels","actual/actual")</f>
        <v>5.2016550236790859E-3</v>
      </c>
      <c r="AO83" s="46"/>
      <c r="AP83" s="46"/>
      <c r="AQ83" s="46"/>
      <c r="AR83" s="47"/>
      <c r="AS83" s="47"/>
      <c r="AT83" s="47"/>
      <c r="AU83" s="48"/>
      <c r="AV83" s="48"/>
      <c r="AW83" s="46"/>
      <c r="AX83" s="49" t="s">
        <v>600</v>
      </c>
      <c r="AZ83" s="50" t="s">
        <v>1192</v>
      </c>
      <c r="BA83" s="51">
        <f>IFERROR(IF(RIGHT(AZ83, 1) = "D", WORKDAY($B$3, INT(LEFT(AZ83, LEN(AZ83)-1))),
                     IF(RIGHT(AZ83, 1) = "W",Business_Day($B$3 + 7 * INT(LEFT(AZ83, LEN(AZ83)-1)), "modified_following"),
                     IF(RIGHT(AZ83, 1) = "M",Business_Day(EDATE($B$3,  INT(LEFT(AZ83, LEN(AZ83)-1))), "modified_following"),
                     IF(RIGHT(AZ83, 1) = "Y",Business_Day(EDATE($B$3,  12 * INT(LEFT(AZ83, LEN(AZ83)-1))), "modified_following"),IF(RIGHT(AZ83, 1) = "Q",Business_Day(EDATE($B$3,  3*INT(LEFT(AZ83, LEN(AZ83)-1))), "modified_following"),
                    Business_Day(EDATE($B$3,  12 * INT(LEFT(AZ83, FIND("Y", AZ83)-1)) + INT(RIGHT(AZ83, LEN(AZ83) - FIND("Y", AZ83)))), "modified_following") ))))), "")</f>
        <v>53325</v>
      </c>
      <c r="BB83" s="50" t="s">
        <v>3840</v>
      </c>
      <c r="BC83" s="50" t="s">
        <v>3841</v>
      </c>
      <c r="BD83" s="46">
        <f>_xll.BDH(BB83,$B$4,$B$3,$B$3)</f>
        <v>0.54856000000000005</v>
      </c>
      <c r="BE83" s="46">
        <f>_xll.BDH(BC83,$B$4,$B$3,$B$3)</f>
        <v>0.85329699999999997</v>
      </c>
      <c r="BF83" s="52">
        <f>DF_ZC2(Date!$E$3,BA83,BE83,"Taux actuariels","actual/actual")</f>
        <v>5.4861208609835455E-3</v>
      </c>
      <c r="BH83" s="46"/>
      <c r="BI83" s="46"/>
      <c r="BJ83" s="46"/>
      <c r="BK83" s="47"/>
      <c r="BL83" s="47"/>
      <c r="BM83" s="47"/>
      <c r="BN83" s="48"/>
      <c r="BO83" s="48"/>
      <c r="BP83" s="46"/>
      <c r="BQ83" s="49" t="s">
        <v>600</v>
      </c>
      <c r="BS83" s="50" t="s">
        <v>1192</v>
      </c>
      <c r="BT83" s="51">
        <f>IFERROR(IF(RIGHT(BS83, 1) = "D", WORKDAY($B$3, INT(LEFT(BS83, LEN(BS83)-1))),
                     IF(RIGHT(BS83, 1) = "W",Business_Day($B$3 + 7 * INT(LEFT(BS83, LEN(BS83)-1)), "modified_following"),
                     IF(RIGHT(BS83, 1) = "M",Business_Day(EDATE($B$3,  INT(LEFT(BS83, LEN(BS83)-1))), "modified_following"),
                     IF(RIGHT(BS83, 1) = "Y",Business_Day(EDATE($B$3,  12 * INT(LEFT(BS83, LEN(BS83)-1))), "modified_following"),IF(RIGHT(BS83, 1) = "Q",Business_Day(EDATE($B$3,  3*INT(LEFT(BS83, LEN(BS83)-1))), "modified_following"),
                    Business_Day(EDATE($B$3,  12 * INT(LEFT(BS83, FIND("Y", BS83)-1)) + INT(RIGHT(BS83, LEN(BS83) - FIND("Y", BS83)))), "modified_following") ))))), "")</f>
        <v>53325</v>
      </c>
      <c r="BU83" s="50" t="s">
        <v>3842</v>
      </c>
      <c r="BV83" s="50" t="s">
        <v>3843</v>
      </c>
      <c r="BW83" s="46">
        <f>_xll.BDH(BU83,$B$4,$B$3,$B$3)</f>
        <v>0.64224000000000003</v>
      </c>
      <c r="BX83" s="46">
        <f>_xll.BDH(BV83,$B$4,$B$3,$B$3)</f>
        <v>0.83056099999999999</v>
      </c>
      <c r="BY83" s="52">
        <f>DF_ZC2(Date!$E$3,BT83,BX83,"Taux actuariels","actual/actual")</f>
        <v>6.4230064905292927E-3</v>
      </c>
    </row>
    <row r="84" spans="3:77" x14ac:dyDescent="0.25">
      <c r="C84" s="46"/>
      <c r="D84" s="46"/>
      <c r="E84" s="46"/>
      <c r="F84" s="47"/>
      <c r="G84" s="47"/>
      <c r="H84" s="47"/>
      <c r="I84" s="48"/>
      <c r="J84" s="48"/>
      <c r="K84" s="46"/>
      <c r="L84" s="49" t="s">
        <v>600</v>
      </c>
      <c r="N84" s="50" t="s">
        <v>1203</v>
      </c>
      <c r="O84" s="51">
        <f>IFERROR(IF(RIGHT(N84, 1) = "D", WORKDAY($B$3, INT(LEFT(N84, LEN(N84)-1))),
                     IF(RIGHT(N84, 1) = "W",Business_Day($B$3 + 7 * INT(LEFT(N84, LEN(N84)-1)), "modified_following"),
                     IF(RIGHT(N84, 1) = "M",Business_Day(EDATE($B$3,  INT(LEFT(N84, LEN(N84)-1))), "modified_following"),
                     IF(RIGHT(N84, 1) = "Y",Business_Day(EDATE($B$3,  12 * INT(LEFT(N84, LEN(N84)-1))), "modified_following"),IF(RIGHT(N84, 1) = "Q",Business_Day(EDATE($B$3,  3*INT(LEFT(N84, LEN(N84)-1))), "modified_following"),
                    Business_Day(EDATE($B$3,  12 * INT(LEFT(N84, FIND("Y", N84)-1)) + INT(RIGHT(N84, LEN(N84) - FIND("Y", N84)))), "modified_following") ))))), "")</f>
        <v>53692</v>
      </c>
      <c r="P84" s="50" t="s">
        <v>3844</v>
      </c>
      <c r="Q84" s="50" t="s">
        <v>3845</v>
      </c>
      <c r="R84" s="46">
        <f>_xll.BDH(P84,$B$4,$B$3,$B$3)</f>
        <v>0.53859999999999997</v>
      </c>
      <c r="S84" s="46">
        <f>_xll.BDH(Q84,$B$4,$B$3,$B$3)</f>
        <v>0.84917200000000004</v>
      </c>
      <c r="T84" s="52">
        <f>DF_ZC2(Date!$E$3,O84,S84,"Taux actuariels","actual/actual")</f>
        <v>5.4641635129719646E-3</v>
      </c>
      <c r="V84" s="46"/>
      <c r="W84" s="46"/>
      <c r="X84" s="46"/>
      <c r="Y84" s="47"/>
      <c r="Z84" s="47"/>
      <c r="AA84" s="47"/>
      <c r="AB84" s="48"/>
      <c r="AC84" s="48"/>
      <c r="AD84" s="46"/>
      <c r="AE84" s="49" t="s">
        <v>600</v>
      </c>
      <c r="AG84" s="50" t="s">
        <v>1203</v>
      </c>
      <c r="AH84" s="51">
        <f>IFERROR(IF(RIGHT(AG84, 1) = "D", WORKDAY($B$3, INT(LEFT(AG84, LEN(AG84)-1))),
                     IF(RIGHT(AG84, 1) = "W",Business_Day($B$3 + 7 * INT(LEFT(AG84, LEN(AG84)-1)), "modified_following"),
                     IF(RIGHT(AG84, 1) = "M",Business_Day(EDATE($B$3,  INT(LEFT(AG84, LEN(AG84)-1))), "modified_following"),
                     IF(RIGHT(AG84, 1) = "Y",Business_Day(EDATE($B$3,  12 * INT(LEFT(AG84, LEN(AG84)-1))), "modified_following"),IF(RIGHT(AG84, 1) = "Q",Business_Day(EDATE($B$3,  3*INT(LEFT(AG84, LEN(AG84)-1))), "modified_following"),
                    Business_Day(EDATE($B$3,  12 * INT(LEFT(AG84, FIND("Y", AG84)-1)) + INT(RIGHT(AG84, LEN(AG84) - FIND("Y", AG84)))), "modified_following") ))))), "")</f>
        <v>53692</v>
      </c>
      <c r="AI84" s="50" t="s">
        <v>3846</v>
      </c>
      <c r="AJ84" s="50" t="s">
        <v>3847</v>
      </c>
      <c r="AK84" s="46">
        <f>_xll.BDH(AI84,$B$4,$B$3,$B$3)</f>
        <v>0.53068000000000004</v>
      </c>
      <c r="AL84" s="46">
        <f>_xll.BDH(AJ84,$B$4,$B$3,$B$3)</f>
        <v>0.85318099999999997</v>
      </c>
      <c r="AM84" s="52">
        <f>DF_ZC2(Date!$E$3,AH84,AL84,"Taux actuariels","actual/actual")</f>
        <v>5.3063336990561982E-3</v>
      </c>
      <c r="AO84" s="46"/>
      <c r="AP84" s="46"/>
      <c r="AQ84" s="46"/>
      <c r="AR84" s="47"/>
      <c r="AS84" s="47"/>
      <c r="AT84" s="47"/>
      <c r="AU84" s="48"/>
      <c r="AV84" s="48"/>
      <c r="AW84" s="46"/>
      <c r="AX84" s="49" t="s">
        <v>600</v>
      </c>
      <c r="AZ84" s="50" t="s">
        <v>1203</v>
      </c>
      <c r="BA84" s="51">
        <f>IFERROR(IF(RIGHT(AZ84, 1) = "D", WORKDAY($B$3, INT(LEFT(AZ84, LEN(AZ84)-1))),
                     IF(RIGHT(AZ84, 1) = "W",Business_Day($B$3 + 7 * INT(LEFT(AZ84, LEN(AZ84)-1)), "modified_following"),
                     IF(RIGHT(AZ84, 1) = "M",Business_Day(EDATE($B$3,  INT(LEFT(AZ84, LEN(AZ84)-1))), "modified_following"),
                     IF(RIGHT(AZ84, 1) = "Y",Business_Day(EDATE($B$3,  12 * INT(LEFT(AZ84, LEN(AZ84)-1))), "modified_following"),IF(RIGHT(AZ84, 1) = "Q",Business_Day(EDATE($B$3,  3*INT(LEFT(AZ84, LEN(AZ84)-1))), "modified_following"),
                    Business_Day(EDATE($B$3,  12 * INT(LEFT(AZ84, FIND("Y", AZ84)-1)) + INT(RIGHT(AZ84, LEN(AZ84) - FIND("Y", AZ84)))), "modified_following") ))))), "")</f>
        <v>53692</v>
      </c>
      <c r="BB84" s="50" t="s">
        <v>3848</v>
      </c>
      <c r="BC84" s="50" t="s">
        <v>3849</v>
      </c>
      <c r="BD84" s="46">
        <f>_xll.BDH(BB84,$B$4,$B$3,$B$3)</f>
        <v>0.55930000000000002</v>
      </c>
      <c r="BE84" s="46">
        <f>_xll.BDH(BC84,$B$4,$B$3,$B$3)</f>
        <v>0.84592800000000001</v>
      </c>
      <c r="BF84" s="52">
        <f>DF_ZC2(Date!$E$3,BA84,BE84,"Taux actuariels","actual/actual")</f>
        <v>5.5924407650838059E-3</v>
      </c>
      <c r="BH84" s="46"/>
      <c r="BI84" s="46"/>
      <c r="BJ84" s="46"/>
      <c r="BK84" s="47"/>
      <c r="BL84" s="47"/>
      <c r="BM84" s="47"/>
      <c r="BN84" s="48"/>
      <c r="BO84" s="48"/>
      <c r="BP84" s="46"/>
      <c r="BQ84" s="49" t="s">
        <v>600</v>
      </c>
      <c r="BS84" s="50" t="s">
        <v>1203</v>
      </c>
      <c r="BT84" s="51">
        <f>IFERROR(IF(RIGHT(BS84, 1) = "D", WORKDAY($B$3, INT(LEFT(BS84, LEN(BS84)-1))),
                     IF(RIGHT(BS84, 1) = "W",Business_Day($B$3 + 7 * INT(LEFT(BS84, LEN(BS84)-1)), "modified_following"),
                     IF(RIGHT(BS84, 1) = "M",Business_Day(EDATE($B$3,  INT(LEFT(BS84, LEN(BS84)-1))), "modified_following"),
                     IF(RIGHT(BS84, 1) = "Y",Business_Day(EDATE($B$3,  12 * INT(LEFT(BS84, LEN(BS84)-1))), "modified_following"),IF(RIGHT(BS84, 1) = "Q",Business_Day(EDATE($B$3,  3*INT(LEFT(BS84, LEN(BS84)-1))), "modified_following"),
                    Business_Day(EDATE($B$3,  12 * INT(LEFT(BS84, FIND("Y", BS84)-1)) + INT(RIGHT(BS84, LEN(BS84) - FIND("Y", BS84)))), "modified_following") ))))), "")</f>
        <v>53692</v>
      </c>
      <c r="BU84" s="50" t="s">
        <v>3850</v>
      </c>
      <c r="BV84" s="50" t="s">
        <v>3851</v>
      </c>
      <c r="BW84" s="46">
        <f>_xll.BDH(BU84,$B$4,$B$3,$B$3)</f>
        <v>0.64561000000000002</v>
      </c>
      <c r="BX84" s="46">
        <f>_xll.BDH(BV84,$B$4,$B$3,$B$3)</f>
        <v>0.82443200000000005</v>
      </c>
      <c r="BY84" s="52">
        <f>DF_ZC2(Date!$E$3,BT84,BX84,"Taux actuariels","actual/actual")</f>
        <v>6.4555169880240459E-3</v>
      </c>
    </row>
    <row r="85" spans="3:77" x14ac:dyDescent="0.25">
      <c r="C85" s="46"/>
      <c r="D85" s="46"/>
      <c r="E85" s="46"/>
      <c r="F85" s="47"/>
      <c r="G85" s="47"/>
      <c r="H85" s="47"/>
      <c r="I85" s="48"/>
      <c r="J85" s="48"/>
      <c r="K85" s="46"/>
      <c r="L85" s="49" t="s">
        <v>600</v>
      </c>
      <c r="N85" s="50" t="s">
        <v>1214</v>
      </c>
      <c r="O85" s="51">
        <f>IFERROR(IF(RIGHT(N85, 1) = "D", WORKDAY($B$3, INT(LEFT(N85, LEN(N85)-1))),
                     IF(RIGHT(N85, 1) = "W",Business_Day($B$3 + 7 * INT(LEFT(N85, LEN(N85)-1)), "modified_following"),
                     IF(RIGHT(N85, 1) = "M",Business_Day(EDATE($B$3,  INT(LEFT(N85, LEN(N85)-1))), "modified_following"),
                     IF(RIGHT(N85, 1) = "Y",Business_Day(EDATE($B$3,  12 * INT(LEFT(N85, LEN(N85)-1))), "modified_following"),IF(RIGHT(N85, 1) = "Q",Business_Day(EDATE($B$3,  3*INT(LEFT(N85, LEN(N85)-1))), "modified_following"),
                    Business_Day(EDATE($B$3,  12 * INT(LEFT(N85, FIND("Y", N85)-1)) + INT(RIGHT(N85, LEN(N85) - FIND("Y", N85)))), "modified_following") ))))), "")</f>
        <v>54056</v>
      </c>
      <c r="P85" s="50" t="s">
        <v>3852</v>
      </c>
      <c r="Q85" s="50" t="s">
        <v>3853</v>
      </c>
      <c r="R85" s="46">
        <f>_xll.BDH(P85,$B$4,$B$3,$B$3)</f>
        <v>0.53712000000000004</v>
      </c>
      <c r="S85" s="46">
        <f>_xll.BDH(Q85,$B$4,$B$3,$B$3)</f>
        <v>0.84492900000000004</v>
      </c>
      <c r="T85" s="52">
        <f>DF_ZC2(Date!$E$3,O85,S85,"Taux actuariels","actual/actual")</f>
        <v>5.450372438618345E-3</v>
      </c>
      <c r="V85" s="46"/>
      <c r="W85" s="46"/>
      <c r="X85" s="46"/>
      <c r="Y85" s="47"/>
      <c r="Z85" s="47"/>
      <c r="AA85" s="47"/>
      <c r="AB85" s="48"/>
      <c r="AC85" s="48"/>
      <c r="AD85" s="46"/>
      <c r="AE85" s="49" t="s">
        <v>600</v>
      </c>
      <c r="AG85" s="50" t="s">
        <v>1214</v>
      </c>
      <c r="AH85" s="51">
        <f>IFERROR(IF(RIGHT(AG85, 1) = "D", WORKDAY($B$3, INT(LEFT(AG85, LEN(AG85)-1))),
                     IF(RIGHT(AG85, 1) = "W",Business_Day($B$3 + 7 * INT(LEFT(AG85, LEN(AG85)-1)), "modified_following"),
                     IF(RIGHT(AG85, 1) = "M",Business_Day(EDATE($B$3,  INT(LEFT(AG85, LEN(AG85)-1))), "modified_following"),
                     IF(RIGHT(AG85, 1) = "Y",Business_Day(EDATE($B$3,  12 * INT(LEFT(AG85, LEN(AG85)-1))), "modified_following"),IF(RIGHT(AG85, 1) = "Q",Business_Day(EDATE($B$3,  3*INT(LEFT(AG85, LEN(AG85)-1))), "modified_following"),
                    Business_Day(EDATE($B$3,  12 * INT(LEFT(AG85, FIND("Y", AG85)-1)) + INT(RIGHT(AG85, LEN(AG85) - FIND("Y", AG85)))), "modified_following") ))))), "")</f>
        <v>54056</v>
      </c>
      <c r="AI85" s="50" t="s">
        <v>3854</v>
      </c>
      <c r="AJ85" s="50" t="s">
        <v>3855</v>
      </c>
      <c r="AK85" s="46">
        <f>_xll.BDH(AI85,$B$4,$B$3,$B$3)</f>
        <v>0.52932999999999997</v>
      </c>
      <c r="AL85" s="46">
        <f>_xll.BDH(AJ85,$B$4,$B$3,$B$3)</f>
        <v>0.84900600000000004</v>
      </c>
      <c r="AM85" s="52">
        <f>DF_ZC2(Date!$E$3,AH85,AL85,"Taux actuariels","actual/actual")</f>
        <v>5.2942590173776782E-3</v>
      </c>
      <c r="AO85" s="46"/>
      <c r="AP85" s="46"/>
      <c r="AQ85" s="46"/>
      <c r="AR85" s="47"/>
      <c r="AS85" s="47"/>
      <c r="AT85" s="47"/>
      <c r="AU85" s="48"/>
      <c r="AV85" s="48"/>
      <c r="AW85" s="46"/>
      <c r="AX85" s="49" t="s">
        <v>600</v>
      </c>
      <c r="AZ85" s="50" t="s">
        <v>1214</v>
      </c>
      <c r="BA85" s="51">
        <f>IFERROR(IF(RIGHT(AZ85, 1) = "D", WORKDAY($B$3, INT(LEFT(AZ85, LEN(AZ85)-1))),
                     IF(RIGHT(AZ85, 1) = "W",Business_Day($B$3 + 7 * INT(LEFT(AZ85, LEN(AZ85)-1)), "modified_following"),
                     IF(RIGHT(AZ85, 1) = "M",Business_Day(EDATE($B$3,  INT(LEFT(AZ85, LEN(AZ85)-1))), "modified_following"),
                     IF(RIGHT(AZ85, 1) = "Y",Business_Day(EDATE($B$3,  12 * INT(LEFT(AZ85, LEN(AZ85)-1))), "modified_following"),IF(RIGHT(AZ85, 1) = "Q",Business_Day(EDATE($B$3,  3*INT(LEFT(AZ85, LEN(AZ85)-1))), "modified_following"),
                    Business_Day(EDATE($B$3,  12 * INT(LEFT(AZ85, FIND("Y", AZ85)-1)) + INT(RIGHT(AZ85, LEN(AZ85) - FIND("Y", AZ85)))), "modified_following") ))))), "")</f>
        <v>54056</v>
      </c>
      <c r="BB85" s="50" t="s">
        <v>3856</v>
      </c>
      <c r="BC85" s="50" t="s">
        <v>3857</v>
      </c>
      <c r="BD85" s="46">
        <f>_xll.BDH(BB85,$B$4,$B$3,$B$3)</f>
        <v>0.55779999999999996</v>
      </c>
      <c r="BE85" s="46">
        <f>_xll.BDH(BC85,$B$4,$B$3,$B$3)</f>
        <v>0.84158500000000003</v>
      </c>
      <c r="BF85" s="52">
        <f>DF_ZC2(Date!$E$3,BA85,BE85,"Taux actuariels","actual/actual")</f>
        <v>5.5789999349278308E-3</v>
      </c>
      <c r="BH85" s="46"/>
      <c r="BI85" s="46"/>
      <c r="BJ85" s="46"/>
      <c r="BK85" s="47"/>
      <c r="BL85" s="47"/>
      <c r="BM85" s="47"/>
      <c r="BN85" s="48"/>
      <c r="BO85" s="48"/>
      <c r="BP85" s="46"/>
      <c r="BQ85" s="49" t="s">
        <v>600</v>
      </c>
      <c r="BS85" s="50" t="s">
        <v>600</v>
      </c>
      <c r="BT85" s="51" t="str">
        <f>IFERROR(IF(RIGHT(BS85, 1) = "D", WORKDAY($B$3, INT(LEFT(BS85, LEN(BS85)-1))),
                     IF(RIGHT(BS85, 1) = "W",Business_Day($B$3 + 7 * INT(LEFT(BS85, LEN(BS85)-1)), "modified_following"),
                     IF(RIGHT(BS85, 1) = "M",Business_Day(EDATE($B$3,  INT(LEFT(BS85, LEN(BS85)-1))), "modified_following"),
                     IF(RIGHT(BS85, 1) = "Y",Business_Day(EDATE($B$3,  12 * INT(LEFT(BS85, LEN(BS85)-1))), "modified_following"),IF(RIGHT(BS85, 1) = "Q",Business_Day(EDATE($B$3,  3*INT(LEFT(BS85, LEN(BS85)-1))), "modified_following"),
                    Business_Day(EDATE($B$3,  12 * INT(LEFT(BS85, FIND("Y", BS85)-1)) + INT(RIGHT(BS85, LEN(BS85) - FIND("Y", BS85)))), "modified_following") ))))), "")</f>
        <v/>
      </c>
      <c r="BU85" s="50" t="s">
        <v>600</v>
      </c>
      <c r="BV85" s="50" t="s">
        <v>600</v>
      </c>
      <c r="BW85" s="46"/>
      <c r="BX85" s="46"/>
      <c r="BY85" s="52"/>
    </row>
    <row r="86" spans="3:77" x14ac:dyDescent="0.25">
      <c r="C86" s="46"/>
      <c r="D86" s="46"/>
      <c r="E86" s="46"/>
      <c r="F86" s="47"/>
      <c r="G86" s="47"/>
      <c r="H86" s="47"/>
      <c r="I86" s="48"/>
      <c r="J86" s="48"/>
      <c r="K86" s="46"/>
      <c r="L86" s="49" t="s">
        <v>600</v>
      </c>
      <c r="N86" s="50" t="s">
        <v>1225</v>
      </c>
      <c r="O86" s="51">
        <f>IFERROR(IF(RIGHT(N86, 1) = "D", WORKDAY($B$3, INT(LEFT(N86, LEN(N86)-1))),
                     IF(RIGHT(N86, 1) = "W",Business_Day($B$3 + 7 * INT(LEFT(N86, LEN(N86)-1)), "modified_following"),
                     IF(RIGHT(N86, 1) = "M",Business_Day(EDATE($B$3,  INT(LEFT(N86, LEN(N86)-1))), "modified_following"),
                     IF(RIGHT(N86, 1) = "Y",Business_Day(EDATE($B$3,  12 * INT(LEFT(N86, LEN(N86)-1))), "modified_following"),IF(RIGHT(N86, 1) = "Q",Business_Day(EDATE($B$3,  3*INT(LEFT(N86, LEN(N86)-1))), "modified_following"),
                    Business_Day(EDATE($B$3,  12 * INT(LEFT(N86, FIND("Y", N86)-1)) + INT(RIGHT(N86, LEN(N86) - FIND("Y", N86)))), "modified_following") ))))), "")</f>
        <v>54422</v>
      </c>
      <c r="P86" s="50" t="s">
        <v>3858</v>
      </c>
      <c r="Q86" s="50" t="s">
        <v>3859</v>
      </c>
      <c r="R86" s="46">
        <f>_xll.BDH(P86,$B$4,$B$3,$B$3)</f>
        <v>0.53573999999999999</v>
      </c>
      <c r="S86" s="46">
        <f>_xll.BDH(Q86,$B$4,$B$3,$B$3)</f>
        <v>0.84073900000000001</v>
      </c>
      <c r="T86" s="52">
        <f>DF_ZC2(Date!$E$3,O86,S86,"Taux actuariels","actual/actual")</f>
        <v>5.4357834247840131E-3</v>
      </c>
      <c r="V86" s="46"/>
      <c r="W86" s="46"/>
      <c r="X86" s="46"/>
      <c r="Y86" s="47"/>
      <c r="Z86" s="47"/>
      <c r="AA86" s="47"/>
      <c r="AB86" s="48"/>
      <c r="AC86" s="48"/>
      <c r="AD86" s="46"/>
      <c r="AE86" s="49" t="s">
        <v>600</v>
      </c>
      <c r="AG86" s="50" t="s">
        <v>1225</v>
      </c>
      <c r="AH86" s="51">
        <f>IFERROR(IF(RIGHT(AG86, 1) = "D", WORKDAY($B$3, INT(LEFT(AG86, LEN(AG86)-1))),
                     IF(RIGHT(AG86, 1) = "W",Business_Day($B$3 + 7 * INT(LEFT(AG86, LEN(AG86)-1)), "modified_following"),
                     IF(RIGHT(AG86, 1) = "M",Business_Day(EDATE($B$3,  INT(LEFT(AG86, LEN(AG86)-1))), "modified_following"),
                     IF(RIGHT(AG86, 1) = "Y",Business_Day(EDATE($B$3,  12 * INT(LEFT(AG86, LEN(AG86)-1))), "modified_following"),IF(RIGHT(AG86, 1) = "Q",Business_Day(EDATE($B$3,  3*INT(LEFT(AG86, LEN(AG86)-1))), "modified_following"),
                    Business_Day(EDATE($B$3,  12 * INT(LEFT(AG86, FIND("Y", AG86)-1)) + INT(RIGHT(AG86, LEN(AG86) - FIND("Y", AG86)))), "modified_following") ))))), "")</f>
        <v>54422</v>
      </c>
      <c r="AI86" s="50" t="s">
        <v>3860</v>
      </c>
      <c r="AJ86" s="50" t="s">
        <v>3861</v>
      </c>
      <c r="AK86" s="46">
        <f>_xll.BDH(AI86,$B$4,$B$3,$B$3)</f>
        <v>0.52805000000000002</v>
      </c>
      <c r="AL86" s="46">
        <f>_xll.BDH(AJ86,$B$4,$B$3,$B$3)</f>
        <v>0.84490500000000002</v>
      </c>
      <c r="AM86" s="52">
        <f>DF_ZC2(Date!$E$3,AH86,AL86,"Taux actuariels","actual/actual")</f>
        <v>5.28048927180369E-3</v>
      </c>
      <c r="AO86" s="46"/>
      <c r="AP86" s="46"/>
      <c r="AQ86" s="46"/>
      <c r="AR86" s="47"/>
      <c r="AS86" s="47"/>
      <c r="AT86" s="47"/>
      <c r="AU86" s="48"/>
      <c r="AV86" s="48"/>
      <c r="AW86" s="46"/>
      <c r="AX86" s="49" t="s">
        <v>600</v>
      </c>
      <c r="AZ86" s="50" t="s">
        <v>1225</v>
      </c>
      <c r="BA86" s="51">
        <f>IFERROR(IF(RIGHT(AZ86, 1) = "D", WORKDAY($B$3, INT(LEFT(AZ86, LEN(AZ86)-1))),
                     IF(RIGHT(AZ86, 1) = "W",Business_Day($B$3 + 7 * INT(LEFT(AZ86, LEN(AZ86)-1)), "modified_following"),
                     IF(RIGHT(AZ86, 1) = "M",Business_Day(EDATE($B$3,  INT(LEFT(AZ86, LEN(AZ86)-1))), "modified_following"),
                     IF(RIGHT(AZ86, 1) = "Y",Business_Day(EDATE($B$3,  12 * INT(LEFT(AZ86, LEN(AZ86)-1))), "modified_following"),IF(RIGHT(AZ86, 1) = "Q",Business_Day(EDATE($B$3,  3*INT(LEFT(AZ86, LEN(AZ86)-1))), "modified_following"),
                    Business_Day(EDATE($B$3,  12 * INT(LEFT(AZ86, FIND("Y", AZ86)-1)) + INT(RIGHT(AZ86, LEN(AZ86) - FIND("Y", AZ86)))), "modified_following") ))))), "")</f>
        <v>54422</v>
      </c>
      <c r="BB86" s="50" t="s">
        <v>3862</v>
      </c>
      <c r="BC86" s="50" t="s">
        <v>3863</v>
      </c>
      <c r="BD86" s="46">
        <f>_xll.BDH(BB86,$B$4,$B$3,$B$3)</f>
        <v>0.55637999999999999</v>
      </c>
      <c r="BE86" s="46">
        <f>_xll.BDH(BC86,$B$4,$B$3,$B$3)</f>
        <v>0.83732099999999998</v>
      </c>
      <c r="BF86" s="52">
        <f>DF_ZC2(Date!$E$3,BA86,BE86,"Taux actuariels","actual/actual")</f>
        <v>5.5637884952493E-3</v>
      </c>
      <c r="BH86" s="46"/>
      <c r="BI86" s="46"/>
      <c r="BJ86" s="46"/>
      <c r="BK86" s="47"/>
      <c r="BL86" s="47"/>
      <c r="BM86" s="47"/>
      <c r="BN86" s="48"/>
      <c r="BO86" s="48"/>
      <c r="BP86" s="46"/>
      <c r="BQ86" s="49" t="s">
        <v>600</v>
      </c>
      <c r="BS86" s="50" t="s">
        <v>600</v>
      </c>
      <c r="BT86" s="51" t="str">
        <f>IFERROR(IF(RIGHT(BS86, 1) = "D", WORKDAY($B$3, INT(LEFT(BS86, LEN(BS86)-1))),
                     IF(RIGHT(BS86, 1) = "W",Business_Day($B$3 + 7 * INT(LEFT(BS86, LEN(BS86)-1)), "modified_following"),
                     IF(RIGHT(BS86, 1) = "M",Business_Day(EDATE($B$3,  INT(LEFT(BS86, LEN(BS86)-1))), "modified_following"),
                     IF(RIGHT(BS86, 1) = "Y",Business_Day(EDATE($B$3,  12 * INT(LEFT(BS86, LEN(BS86)-1))), "modified_following"),IF(RIGHT(BS86, 1) = "Q",Business_Day(EDATE($B$3,  3*INT(LEFT(BS86, LEN(BS86)-1))), "modified_following"),
                    Business_Day(EDATE($B$3,  12 * INT(LEFT(BS86, FIND("Y", BS86)-1)) + INT(RIGHT(BS86, LEN(BS86) - FIND("Y", BS86)))), "modified_following") ))))), "")</f>
        <v/>
      </c>
      <c r="BU86" s="50" t="s">
        <v>600</v>
      </c>
      <c r="BV86" s="50" t="s">
        <v>600</v>
      </c>
      <c r="BW86" s="46"/>
      <c r="BX86" s="46"/>
      <c r="BY86" s="52"/>
    </row>
    <row r="87" spans="3:77" x14ac:dyDescent="0.25">
      <c r="C87" s="46"/>
      <c r="D87" s="46"/>
      <c r="E87" s="46"/>
      <c r="F87" s="47"/>
      <c r="G87" s="47"/>
      <c r="H87" s="47"/>
      <c r="I87" s="48"/>
      <c r="J87" s="48"/>
      <c r="K87" s="46"/>
      <c r="L87" s="49" t="s">
        <v>600</v>
      </c>
      <c r="N87" s="50" t="s">
        <v>1236</v>
      </c>
      <c r="O87" s="51">
        <f>IFERROR(IF(RIGHT(N87, 1) = "D", WORKDAY($B$3, INT(LEFT(N87, LEN(N87)-1))),
                     IF(RIGHT(N87, 1) = "W",Business_Day($B$3 + 7 * INT(LEFT(N87, LEN(N87)-1)), "modified_following"),
                     IF(RIGHT(N87, 1) = "M",Business_Day(EDATE($B$3,  INT(LEFT(N87, LEN(N87)-1))), "modified_following"),
                     IF(RIGHT(N87, 1) = "Y",Business_Day(EDATE($B$3,  12 * INT(LEFT(N87, LEN(N87)-1))), "modified_following"),IF(RIGHT(N87, 1) = "Q",Business_Day(EDATE($B$3,  3*INT(LEFT(N87, LEN(N87)-1))), "modified_following"),
                    Business_Day(EDATE($B$3,  12 * INT(LEFT(N87, FIND("Y", N87)-1)) + INT(RIGHT(N87, LEN(N87) - FIND("Y", N87)))), "modified_following") ))))), "")</f>
        <v>54787</v>
      </c>
      <c r="P87" s="50" t="s">
        <v>3864</v>
      </c>
      <c r="Q87" s="50" t="s">
        <v>3865</v>
      </c>
      <c r="R87" s="46">
        <f>_xll.BDH(P87,$B$4,$B$3,$B$3)</f>
        <v>0.53437000000000001</v>
      </c>
      <c r="S87" s="46">
        <f>_xll.BDH(Q87,$B$4,$B$3,$B$3)</f>
        <v>0.83657899999999996</v>
      </c>
      <c r="T87" s="52">
        <f>DF_ZC2(Date!$E$3,O87,S87,"Taux actuariels","actual/actual")</f>
        <v>5.4217478818201492E-3</v>
      </c>
      <c r="V87" s="46"/>
      <c r="W87" s="46"/>
      <c r="X87" s="46"/>
      <c r="Y87" s="47"/>
      <c r="Z87" s="47"/>
      <c r="AA87" s="47"/>
      <c r="AB87" s="48"/>
      <c r="AC87" s="48"/>
      <c r="AD87" s="46"/>
      <c r="AE87" s="49" t="s">
        <v>600</v>
      </c>
      <c r="AG87" s="50" t="s">
        <v>1236</v>
      </c>
      <c r="AH87" s="51">
        <f>IFERROR(IF(RIGHT(AG87, 1) = "D", WORKDAY($B$3, INT(LEFT(AG87, LEN(AG87)-1))),
                     IF(RIGHT(AG87, 1) = "W",Business_Day($B$3 + 7 * INT(LEFT(AG87, LEN(AG87)-1)), "modified_following"),
                     IF(RIGHT(AG87, 1) = "M",Business_Day(EDATE($B$3,  INT(LEFT(AG87, LEN(AG87)-1))), "modified_following"),
                     IF(RIGHT(AG87, 1) = "Y",Business_Day(EDATE($B$3,  12 * INT(LEFT(AG87, LEN(AG87)-1))), "modified_following"),IF(RIGHT(AG87, 1) = "Q",Business_Day(EDATE($B$3,  3*INT(LEFT(AG87, LEN(AG87)-1))), "modified_following"),
                    Business_Day(EDATE($B$3,  12 * INT(LEFT(AG87, FIND("Y", AG87)-1)) + INT(RIGHT(AG87, LEN(AG87) - FIND("Y", AG87)))), "modified_following") ))))), "")</f>
        <v>54787</v>
      </c>
      <c r="AI87" s="50" t="s">
        <v>3866</v>
      </c>
      <c r="AJ87" s="50" t="s">
        <v>3867</v>
      </c>
      <c r="AK87" s="46">
        <f>_xll.BDH(AI87,$B$4,$B$3,$B$3)</f>
        <v>0.52671999999999997</v>
      </c>
      <c r="AL87" s="46">
        <f>_xll.BDH(AJ87,$B$4,$B$3,$B$3)</f>
        <v>0.84083300000000005</v>
      </c>
      <c r="AM87" s="52">
        <f>DF_ZC2(Date!$E$3,AH87,AL87,"Taux actuariels","actual/actual")</f>
        <v>5.2672260586239528E-3</v>
      </c>
      <c r="AO87" s="46"/>
      <c r="AP87" s="46"/>
      <c r="AQ87" s="46"/>
      <c r="AR87" s="47"/>
      <c r="AS87" s="47"/>
      <c r="AT87" s="47"/>
      <c r="AU87" s="48"/>
      <c r="AV87" s="48"/>
      <c r="AW87" s="46"/>
      <c r="AX87" s="49" t="s">
        <v>600</v>
      </c>
      <c r="AZ87" s="50" t="s">
        <v>1236</v>
      </c>
      <c r="BA87" s="51">
        <f>IFERROR(IF(RIGHT(AZ87, 1) = "D", WORKDAY($B$3, INT(LEFT(AZ87, LEN(AZ87)-1))),
                     IF(RIGHT(AZ87, 1) = "W",Business_Day($B$3 + 7 * INT(LEFT(AZ87, LEN(AZ87)-1)), "modified_following"),
                     IF(RIGHT(AZ87, 1) = "M",Business_Day(EDATE($B$3,  INT(LEFT(AZ87, LEN(AZ87)-1))), "modified_following"),
                     IF(RIGHT(AZ87, 1) = "Y",Business_Day(EDATE($B$3,  12 * INT(LEFT(AZ87, LEN(AZ87)-1))), "modified_following"),IF(RIGHT(AZ87, 1) = "Q",Business_Day(EDATE($B$3,  3*INT(LEFT(AZ87, LEN(AZ87)-1))), "modified_following"),
                    Business_Day(EDATE($B$3,  12 * INT(LEFT(AZ87, FIND("Y", AZ87)-1)) + INT(RIGHT(AZ87, LEN(AZ87) - FIND("Y", AZ87)))), "modified_following") ))))), "")</f>
        <v>54787</v>
      </c>
      <c r="BB87" s="50" t="s">
        <v>3868</v>
      </c>
      <c r="BC87" s="50" t="s">
        <v>3869</v>
      </c>
      <c r="BD87" s="46">
        <f>_xll.BDH(BB87,$B$4,$B$3,$B$3)</f>
        <v>0.55491000000000001</v>
      </c>
      <c r="BE87" s="46">
        <f>_xll.BDH(BC87,$B$4,$B$3,$B$3)</f>
        <v>0.83308899999999997</v>
      </c>
      <c r="BF87" s="52">
        <f>DF_ZC2(Date!$E$3,BA87,BE87,"Taux actuariels","actual/actual")</f>
        <v>5.5491239890834709E-3</v>
      </c>
      <c r="BH87" s="46"/>
      <c r="BI87" s="46"/>
      <c r="BJ87" s="46"/>
      <c r="BK87" s="47"/>
      <c r="BL87" s="47"/>
      <c r="BM87" s="47"/>
      <c r="BN87" s="48"/>
      <c r="BO87" s="48"/>
      <c r="BP87" s="46"/>
      <c r="BQ87" s="49" t="s">
        <v>600</v>
      </c>
      <c r="BS87" s="50" t="s">
        <v>600</v>
      </c>
      <c r="BT87" s="51" t="str">
        <f>IFERROR(IF(RIGHT(BS87, 1) = "D", WORKDAY($B$3, INT(LEFT(BS87, LEN(BS87)-1))),
                     IF(RIGHT(BS87, 1) = "W",Business_Day($B$3 + 7 * INT(LEFT(BS87, LEN(BS87)-1)), "modified_following"),
                     IF(RIGHT(BS87, 1) = "M",Business_Day(EDATE($B$3,  INT(LEFT(BS87, LEN(BS87)-1))), "modified_following"),
                     IF(RIGHT(BS87, 1) = "Y",Business_Day(EDATE($B$3,  12 * INT(LEFT(BS87, LEN(BS87)-1))), "modified_following"),IF(RIGHT(BS87, 1) = "Q",Business_Day(EDATE($B$3,  3*INT(LEFT(BS87, LEN(BS87)-1))), "modified_following"),
                    Business_Day(EDATE($B$3,  12 * INT(LEFT(BS87, FIND("Y", BS87)-1)) + INT(RIGHT(BS87, LEN(BS87) - FIND("Y", BS87)))), "modified_following") ))))), "")</f>
        <v/>
      </c>
      <c r="BU87" s="50" t="s">
        <v>600</v>
      </c>
      <c r="BV87" s="50" t="s">
        <v>600</v>
      </c>
      <c r="BW87" s="46"/>
      <c r="BX87" s="46"/>
      <c r="BY87" s="52"/>
    </row>
    <row r="88" spans="3:77" x14ac:dyDescent="0.25">
      <c r="C88" s="46"/>
      <c r="D88" s="46"/>
      <c r="E88" s="46"/>
      <c r="F88" s="47"/>
      <c r="G88" s="47"/>
      <c r="H88" s="47"/>
      <c r="I88" s="48"/>
      <c r="J88" s="48"/>
      <c r="K88" s="46"/>
      <c r="L88" s="49" t="s">
        <v>600</v>
      </c>
      <c r="N88" s="50" t="s">
        <v>1247</v>
      </c>
      <c r="O88" s="51">
        <f>IFERROR(IF(RIGHT(N88, 1) = "D", WORKDAY($B$3, INT(LEFT(N88, LEN(N88)-1))),
                     IF(RIGHT(N88, 1) = "W",Business_Day($B$3 + 7 * INT(LEFT(N88, LEN(N88)-1)), "modified_following"),
                     IF(RIGHT(N88, 1) = "M",Business_Day(EDATE($B$3,  INT(LEFT(N88, LEN(N88)-1))), "modified_following"),
                     IF(RIGHT(N88, 1) = "Y",Business_Day(EDATE($B$3,  12 * INT(LEFT(N88, LEN(N88)-1))), "modified_following"),IF(RIGHT(N88, 1) = "Q",Business_Day(EDATE($B$3,  3*INT(LEFT(N88, LEN(N88)-1))), "modified_following"),
                    Business_Day(EDATE($B$3,  12 * INT(LEFT(N88, FIND("Y", N88)-1)) + INT(RIGHT(N88, LEN(N88) - FIND("Y", N88)))), "modified_following") ))))), "")</f>
        <v>55152</v>
      </c>
      <c r="P88" s="50" t="s">
        <v>3870</v>
      </c>
      <c r="Q88" s="50" t="s">
        <v>3871</v>
      </c>
      <c r="R88" s="46">
        <f>_xll.BDH(P88,$B$4,$B$3,$B$3)</f>
        <v>0.53300000000000003</v>
      </c>
      <c r="S88" s="46">
        <f>_xll.BDH(Q88,$B$4,$B$3,$B$3)</f>
        <v>0.83245999999999998</v>
      </c>
      <c r="T88" s="52">
        <f>DF_ZC2(Date!$E$3,O88,S88,"Taux actuariels","actual/actual")</f>
        <v>5.4078105002757226E-3</v>
      </c>
      <c r="V88" s="46"/>
      <c r="W88" s="46"/>
      <c r="X88" s="46"/>
      <c r="Y88" s="47"/>
      <c r="Z88" s="47"/>
      <c r="AA88" s="47"/>
      <c r="AB88" s="48"/>
      <c r="AC88" s="48"/>
      <c r="AD88" s="46"/>
      <c r="AE88" s="49" t="s">
        <v>600</v>
      </c>
      <c r="AG88" s="50" t="s">
        <v>1247</v>
      </c>
      <c r="AH88" s="51">
        <f>IFERROR(IF(RIGHT(AG88, 1) = "D", WORKDAY($B$3, INT(LEFT(AG88, LEN(AG88)-1))),
                     IF(RIGHT(AG88, 1) = "W",Business_Day($B$3 + 7 * INT(LEFT(AG88, LEN(AG88)-1)), "modified_following"),
                     IF(RIGHT(AG88, 1) = "M",Business_Day(EDATE($B$3,  INT(LEFT(AG88, LEN(AG88)-1))), "modified_following"),
                     IF(RIGHT(AG88, 1) = "Y",Business_Day(EDATE($B$3,  12 * INT(LEFT(AG88, LEN(AG88)-1))), "modified_following"),IF(RIGHT(AG88, 1) = "Q",Business_Day(EDATE($B$3,  3*INT(LEFT(AG88, LEN(AG88)-1))), "modified_following"),
                    Business_Day(EDATE($B$3,  12 * INT(LEFT(AG88, FIND("Y", AG88)-1)) + INT(RIGHT(AG88, LEN(AG88) - FIND("Y", AG88)))), "modified_following") ))))), "")</f>
        <v>55152</v>
      </c>
      <c r="AI88" s="50" t="s">
        <v>3872</v>
      </c>
      <c r="AJ88" s="50" t="s">
        <v>3873</v>
      </c>
      <c r="AK88" s="46">
        <f>_xll.BDH(AI88,$B$4,$B$3,$B$3)</f>
        <v>0.52541000000000004</v>
      </c>
      <c r="AL88" s="46">
        <f>_xll.BDH(AJ88,$B$4,$B$3,$B$3)</f>
        <v>0.83679899999999996</v>
      </c>
      <c r="AM88" s="52">
        <f>DF_ZC2(Date!$E$3,AH88,AL88,"Taux actuariels","actual/actual")</f>
        <v>5.2540916158017037E-3</v>
      </c>
      <c r="AO88" s="46"/>
      <c r="AP88" s="46"/>
      <c r="AQ88" s="46"/>
      <c r="AR88" s="47"/>
      <c r="AS88" s="47"/>
      <c r="AT88" s="47"/>
      <c r="AU88" s="48"/>
      <c r="AV88" s="48"/>
      <c r="AW88" s="46"/>
      <c r="AX88" s="49" t="s">
        <v>600</v>
      </c>
      <c r="AZ88" s="50" t="s">
        <v>1247</v>
      </c>
      <c r="BA88" s="51">
        <f>IFERROR(IF(RIGHT(AZ88, 1) = "D", WORKDAY($B$3, INT(LEFT(AZ88, LEN(AZ88)-1))),
                     IF(RIGHT(AZ88, 1) = "W",Business_Day($B$3 + 7 * INT(LEFT(AZ88, LEN(AZ88)-1)), "modified_following"),
                     IF(RIGHT(AZ88, 1) = "M",Business_Day(EDATE($B$3,  INT(LEFT(AZ88, LEN(AZ88)-1))), "modified_following"),
                     IF(RIGHT(AZ88, 1) = "Y",Business_Day(EDATE($B$3,  12 * INT(LEFT(AZ88, LEN(AZ88)-1))), "modified_following"),IF(RIGHT(AZ88, 1) = "Q",Business_Day(EDATE($B$3,  3*INT(LEFT(AZ88, LEN(AZ88)-1))), "modified_following"),
                    Business_Day(EDATE($B$3,  12 * INT(LEFT(AZ88, FIND("Y", AZ88)-1)) + INT(RIGHT(AZ88, LEN(AZ88) - FIND("Y", AZ88)))), "modified_following") ))))), "")</f>
        <v>55152</v>
      </c>
      <c r="BB88" s="50" t="s">
        <v>3874</v>
      </c>
      <c r="BC88" s="50" t="s">
        <v>3875</v>
      </c>
      <c r="BD88" s="46">
        <f>_xll.BDH(BB88,$B$4,$B$3,$B$3)</f>
        <v>0.55345999999999995</v>
      </c>
      <c r="BE88" s="46">
        <f>_xll.BDH(BC88,$B$4,$B$3,$B$3)</f>
        <v>0.82889900000000005</v>
      </c>
      <c r="BF88" s="52">
        <f>DF_ZC2(Date!$E$3,BA88,BE88,"Taux actuariels","actual/actual")</f>
        <v>5.534584459544023E-3</v>
      </c>
      <c r="BH88" s="46"/>
      <c r="BI88" s="46"/>
      <c r="BJ88" s="46"/>
      <c r="BK88" s="47"/>
      <c r="BL88" s="47"/>
      <c r="BM88" s="47"/>
      <c r="BN88" s="48"/>
      <c r="BO88" s="48"/>
      <c r="BP88" s="46"/>
      <c r="BQ88" s="49" t="s">
        <v>600</v>
      </c>
      <c r="BS88" s="50" t="s">
        <v>600</v>
      </c>
      <c r="BT88" s="51" t="str">
        <f>IFERROR(IF(RIGHT(BS88, 1) = "D", WORKDAY($B$3, INT(LEFT(BS88, LEN(BS88)-1))),
                     IF(RIGHT(BS88, 1) = "W",Business_Day($B$3 + 7 * INT(LEFT(BS88, LEN(BS88)-1)), "modified_following"),
                     IF(RIGHT(BS88, 1) = "M",Business_Day(EDATE($B$3,  INT(LEFT(BS88, LEN(BS88)-1))), "modified_following"),
                     IF(RIGHT(BS88, 1) = "Y",Business_Day(EDATE($B$3,  12 * INT(LEFT(BS88, LEN(BS88)-1))), "modified_following"),IF(RIGHT(BS88, 1) = "Q",Business_Day(EDATE($B$3,  3*INT(LEFT(BS88, LEN(BS88)-1))), "modified_following"),
                    Business_Day(EDATE($B$3,  12 * INT(LEFT(BS88, FIND("Y", BS88)-1)) + INT(RIGHT(BS88, LEN(BS88) - FIND("Y", BS88)))), "modified_following") ))))), "")</f>
        <v/>
      </c>
      <c r="BU88" s="50" t="s">
        <v>600</v>
      </c>
      <c r="BV88" s="50" t="s">
        <v>600</v>
      </c>
      <c r="BW88" s="46"/>
      <c r="BX88" s="46"/>
      <c r="BY88" s="52"/>
    </row>
    <row r="89" spans="3:77" x14ac:dyDescent="0.25">
      <c r="C89" s="46"/>
      <c r="D89" s="46"/>
      <c r="E89" s="46"/>
      <c r="F89" s="47"/>
      <c r="G89" s="47"/>
      <c r="H89" s="47"/>
      <c r="I89" s="48"/>
      <c r="J89" s="48"/>
      <c r="K89" s="46"/>
      <c r="L89" s="49" t="s">
        <v>600</v>
      </c>
      <c r="N89" s="50" t="s">
        <v>1258</v>
      </c>
      <c r="O89" s="51">
        <f>IFERROR(IF(RIGHT(N89, 1) = "D", WORKDAY($B$3, INT(LEFT(N89, LEN(N89)-1))),
                     IF(RIGHT(N89, 1) = "W",Business_Day($B$3 + 7 * INT(LEFT(N89, LEN(N89)-1)), "modified_following"),
                     IF(RIGHT(N89, 1) = "M",Business_Day(EDATE($B$3,  INT(LEFT(N89, LEN(N89)-1))), "modified_following"),
                     IF(RIGHT(N89, 1) = "Y",Business_Day(EDATE($B$3,  12 * INT(LEFT(N89, LEN(N89)-1))), "modified_following"),IF(RIGHT(N89, 1) = "Q",Business_Day(EDATE($B$3,  3*INT(LEFT(N89, LEN(N89)-1))), "modified_following"),
                    Business_Day(EDATE($B$3,  12 * INT(LEFT(N89, FIND("Y", N89)-1)) + INT(RIGHT(N89, LEN(N89) - FIND("Y", N89)))), "modified_following") ))))), "")</f>
        <v>55516</v>
      </c>
      <c r="P89" s="50" t="s">
        <v>3876</v>
      </c>
      <c r="Q89" s="50" t="s">
        <v>3877</v>
      </c>
      <c r="R89" s="46">
        <f>_xll.BDH(P89,$B$4,$B$3,$B$3)</f>
        <v>0.53164999999999996</v>
      </c>
      <c r="S89" s="46">
        <f>_xll.BDH(Q89,$B$4,$B$3,$B$3)</f>
        <v>0.82838100000000003</v>
      </c>
      <c r="T89" s="52">
        <f>DF_ZC2(Date!$E$3,O89,S89,"Taux actuariels","actual/actual")</f>
        <v>5.3944092980811043E-3</v>
      </c>
      <c r="V89" s="46"/>
      <c r="W89" s="46"/>
      <c r="X89" s="46"/>
      <c r="Y89" s="47"/>
      <c r="Z89" s="47"/>
      <c r="AA89" s="47"/>
      <c r="AB89" s="48"/>
      <c r="AC89" s="48"/>
      <c r="AD89" s="46"/>
      <c r="AE89" s="49" t="s">
        <v>600</v>
      </c>
      <c r="AG89" s="50" t="s">
        <v>1258</v>
      </c>
      <c r="AH89" s="51">
        <f>IFERROR(IF(RIGHT(AG89, 1) = "D", WORKDAY($B$3, INT(LEFT(AG89, LEN(AG89)-1))),
                     IF(RIGHT(AG89, 1) = "W",Business_Day($B$3 + 7 * INT(LEFT(AG89, LEN(AG89)-1)), "modified_following"),
                     IF(RIGHT(AG89, 1) = "M",Business_Day(EDATE($B$3,  INT(LEFT(AG89, LEN(AG89)-1))), "modified_following"),
                     IF(RIGHT(AG89, 1) = "Y",Business_Day(EDATE($B$3,  12 * INT(LEFT(AG89, LEN(AG89)-1))), "modified_following"),IF(RIGHT(AG89, 1) = "Q",Business_Day(EDATE($B$3,  3*INT(LEFT(AG89, LEN(AG89)-1))), "modified_following"),
                    Business_Day(EDATE($B$3,  12 * INT(LEFT(AG89, FIND("Y", AG89)-1)) + INT(RIGHT(AG89, LEN(AG89) - FIND("Y", AG89)))), "modified_following") ))))), "")</f>
        <v>55516</v>
      </c>
      <c r="AI89" s="50" t="s">
        <v>3878</v>
      </c>
      <c r="AJ89" s="50" t="s">
        <v>3879</v>
      </c>
      <c r="AK89" s="46">
        <f>_xll.BDH(AI89,$B$4,$B$3,$B$3)</f>
        <v>0.52410000000000001</v>
      </c>
      <c r="AL89" s="46">
        <f>_xll.BDH(AJ89,$B$4,$B$3,$B$3)</f>
        <v>0.83280500000000002</v>
      </c>
      <c r="AM89" s="52">
        <f>DF_ZC2(Date!$E$3,AH89,AL89,"Taux actuariels","actual/actual")</f>
        <v>5.2414071828679187E-3</v>
      </c>
      <c r="AO89" s="46"/>
      <c r="AP89" s="46"/>
      <c r="AQ89" s="46"/>
      <c r="AR89" s="47"/>
      <c r="AS89" s="47"/>
      <c r="AT89" s="47"/>
      <c r="AU89" s="48"/>
      <c r="AV89" s="48"/>
      <c r="AW89" s="46"/>
      <c r="AX89" s="49" t="s">
        <v>600</v>
      </c>
      <c r="AZ89" s="50" t="s">
        <v>1258</v>
      </c>
      <c r="BA89" s="51">
        <f>IFERROR(IF(RIGHT(AZ89, 1) = "D", WORKDAY($B$3, INT(LEFT(AZ89, LEN(AZ89)-1))),
                     IF(RIGHT(AZ89, 1) = "W",Business_Day($B$3 + 7 * INT(LEFT(AZ89, LEN(AZ89)-1)), "modified_following"),
                     IF(RIGHT(AZ89, 1) = "M",Business_Day(EDATE($B$3,  INT(LEFT(AZ89, LEN(AZ89)-1))), "modified_following"),
                     IF(RIGHT(AZ89, 1) = "Y",Business_Day(EDATE($B$3,  12 * INT(LEFT(AZ89, LEN(AZ89)-1))), "modified_following"),IF(RIGHT(AZ89, 1) = "Q",Business_Day(EDATE($B$3,  3*INT(LEFT(AZ89, LEN(AZ89)-1))), "modified_following"),
                    Business_Day(EDATE($B$3,  12 * INT(LEFT(AZ89, FIND("Y", AZ89)-1)) + INT(RIGHT(AZ89, LEN(AZ89) - FIND("Y", AZ89)))), "modified_following") ))))), "")</f>
        <v>55516</v>
      </c>
      <c r="BB89" s="50" t="s">
        <v>3880</v>
      </c>
      <c r="BC89" s="50" t="s">
        <v>3881</v>
      </c>
      <c r="BD89" s="46">
        <f>_xll.BDH(BB89,$B$4,$B$3,$B$3)</f>
        <v>0.55201999999999996</v>
      </c>
      <c r="BE89" s="46">
        <f>_xll.BDH(BC89,$B$4,$B$3,$B$3)</f>
        <v>0.82475100000000001</v>
      </c>
      <c r="BF89" s="52">
        <f>DF_ZC2(Date!$E$3,BA89,BE89,"Taux actuariels","actual/actual")</f>
        <v>5.5205803255162778E-3</v>
      </c>
      <c r="BH89" s="46"/>
      <c r="BI89" s="46"/>
      <c r="BJ89" s="46"/>
      <c r="BK89" s="47"/>
      <c r="BL89" s="47"/>
      <c r="BM89" s="47"/>
      <c r="BN89" s="48"/>
      <c r="BO89" s="48"/>
      <c r="BP89" s="46"/>
      <c r="BQ89" s="49" t="s">
        <v>600</v>
      </c>
      <c r="BS89" s="50" t="s">
        <v>600</v>
      </c>
      <c r="BT89" s="51" t="str">
        <f>IFERROR(IF(RIGHT(BS89, 1) = "D", WORKDAY($B$3, INT(LEFT(BS89, LEN(BS89)-1))),
                     IF(RIGHT(BS89, 1) = "W",Business_Day($B$3 + 7 * INT(LEFT(BS89, LEN(BS89)-1)), "modified_following"),
                     IF(RIGHT(BS89, 1) = "M",Business_Day(EDATE($B$3,  INT(LEFT(BS89, LEN(BS89)-1))), "modified_following"),
                     IF(RIGHT(BS89, 1) = "Y",Business_Day(EDATE($B$3,  12 * INT(LEFT(BS89, LEN(BS89)-1))), "modified_following"),IF(RIGHT(BS89, 1) = "Q",Business_Day(EDATE($B$3,  3*INT(LEFT(BS89, LEN(BS89)-1))), "modified_following"),
                    Business_Day(EDATE($B$3,  12 * INT(LEFT(BS89, FIND("Y", BS89)-1)) + INT(RIGHT(BS89, LEN(BS89) - FIND("Y", BS89)))), "modified_following") ))))), "")</f>
        <v/>
      </c>
      <c r="BU89" s="50" t="s">
        <v>600</v>
      </c>
      <c r="BV89" s="50" t="s">
        <v>600</v>
      </c>
      <c r="BW89" s="46"/>
      <c r="BX89" s="46"/>
      <c r="BY89" s="52"/>
    </row>
    <row r="90" spans="3:77" x14ac:dyDescent="0.25">
      <c r="C90" s="46"/>
      <c r="D90" s="46"/>
      <c r="E90" s="46"/>
      <c r="F90" s="47"/>
      <c r="G90" s="47"/>
      <c r="H90" s="47"/>
      <c r="I90" s="48"/>
      <c r="J90" s="48"/>
      <c r="K90" s="46"/>
      <c r="L90" s="49" t="s">
        <v>600</v>
      </c>
      <c r="N90" s="50" t="s">
        <v>1269</v>
      </c>
      <c r="O90" s="51">
        <f>IFERROR(IF(RIGHT(N90, 1) = "D", WORKDAY($B$3, INT(LEFT(N90, LEN(N90)-1))),
                     IF(RIGHT(N90, 1) = "W",Business_Day($B$3 + 7 * INT(LEFT(N90, LEN(N90)-1)), "modified_following"),
                     IF(RIGHT(N90, 1) = "M",Business_Day(EDATE($B$3,  INT(LEFT(N90, LEN(N90)-1))), "modified_following"),
                     IF(RIGHT(N90, 1) = "Y",Business_Day(EDATE($B$3,  12 * INT(LEFT(N90, LEN(N90)-1))), "modified_following"),IF(RIGHT(N90, 1) = "Q",Business_Day(EDATE($B$3,  3*INT(LEFT(N90, LEN(N90)-1))), "modified_following"),
                    Business_Day(EDATE($B$3,  12 * INT(LEFT(N90, FIND("Y", N90)-1)) + INT(RIGHT(N90, LEN(N90) - FIND("Y", N90)))), "modified_following") ))))), "")</f>
        <v>55883</v>
      </c>
      <c r="P90" s="50" t="s">
        <v>3882</v>
      </c>
      <c r="Q90" s="50" t="s">
        <v>3883</v>
      </c>
      <c r="R90" s="46">
        <f>_xll.BDH(P90,$B$4,$B$3,$B$3)</f>
        <v>0.53029999999999999</v>
      </c>
      <c r="S90" s="46">
        <f>_xll.BDH(Q90,$B$4,$B$3,$B$3)</f>
        <v>0.82433100000000004</v>
      </c>
      <c r="T90" s="52">
        <f>DF_ZC2(Date!$E$3,O90,S90,"Taux actuariels","actual/actual")</f>
        <v>5.3806219048078141E-3</v>
      </c>
      <c r="V90" s="46"/>
      <c r="W90" s="46"/>
      <c r="X90" s="46"/>
      <c r="Y90" s="47"/>
      <c r="Z90" s="47"/>
      <c r="AA90" s="47"/>
      <c r="AB90" s="48"/>
      <c r="AC90" s="48"/>
      <c r="AD90" s="46"/>
      <c r="AE90" s="49" t="s">
        <v>600</v>
      </c>
      <c r="AG90" s="50" t="s">
        <v>1269</v>
      </c>
      <c r="AH90" s="51">
        <f>IFERROR(IF(RIGHT(AG90, 1) = "D", WORKDAY($B$3, INT(LEFT(AG90, LEN(AG90)-1))),
                     IF(RIGHT(AG90, 1) = "W",Business_Day($B$3 + 7 * INT(LEFT(AG90, LEN(AG90)-1)), "modified_following"),
                     IF(RIGHT(AG90, 1) = "M",Business_Day(EDATE($B$3,  INT(LEFT(AG90, LEN(AG90)-1))), "modified_following"),
                     IF(RIGHT(AG90, 1) = "Y",Business_Day(EDATE($B$3,  12 * INT(LEFT(AG90, LEN(AG90)-1))), "modified_following"),IF(RIGHT(AG90, 1) = "Q",Business_Day(EDATE($B$3,  3*INT(LEFT(AG90, LEN(AG90)-1))), "modified_following"),
                    Business_Day(EDATE($B$3,  12 * INT(LEFT(AG90, FIND("Y", AG90)-1)) + INT(RIGHT(AG90, LEN(AG90) - FIND("Y", AG90)))), "modified_following") ))))), "")</f>
        <v>55883</v>
      </c>
      <c r="AI90" s="50" t="s">
        <v>3884</v>
      </c>
      <c r="AJ90" s="50" t="s">
        <v>3885</v>
      </c>
      <c r="AK90" s="46">
        <f>_xll.BDH(AI90,$B$4,$B$3,$B$3)</f>
        <v>0.52283999999999997</v>
      </c>
      <c r="AL90" s="46">
        <f>_xll.BDH(AJ90,$B$4,$B$3,$B$3)</f>
        <v>0.82883700000000005</v>
      </c>
      <c r="AM90" s="52">
        <f>DF_ZC2(Date!$E$3,AH90,AL90,"Taux actuariels","actual/actual")</f>
        <v>5.2283918525888318E-3</v>
      </c>
      <c r="AO90" s="46"/>
      <c r="AP90" s="46"/>
      <c r="AQ90" s="46"/>
      <c r="AR90" s="47"/>
      <c r="AS90" s="47"/>
      <c r="AT90" s="47"/>
      <c r="AU90" s="48"/>
      <c r="AV90" s="48"/>
      <c r="AW90" s="46"/>
      <c r="AX90" s="49" t="s">
        <v>600</v>
      </c>
      <c r="AZ90" s="50" t="s">
        <v>1269</v>
      </c>
      <c r="BA90" s="51">
        <f>IFERROR(IF(RIGHT(AZ90, 1) = "D", WORKDAY($B$3, INT(LEFT(AZ90, LEN(AZ90)-1))),
                     IF(RIGHT(AZ90, 1) = "W",Business_Day($B$3 + 7 * INT(LEFT(AZ90, LEN(AZ90)-1)), "modified_following"),
                     IF(RIGHT(AZ90, 1) = "M",Business_Day(EDATE($B$3,  INT(LEFT(AZ90, LEN(AZ90)-1))), "modified_following"),
                     IF(RIGHT(AZ90, 1) = "Y",Business_Day(EDATE($B$3,  12 * INT(LEFT(AZ90, LEN(AZ90)-1))), "modified_following"),IF(RIGHT(AZ90, 1) = "Q",Business_Day(EDATE($B$3,  3*INT(LEFT(AZ90, LEN(AZ90)-1))), "modified_following"),
                    Business_Day(EDATE($B$3,  12 * INT(LEFT(AZ90, FIND("Y", AZ90)-1)) + INT(RIGHT(AZ90, LEN(AZ90) - FIND("Y", AZ90)))), "modified_following") ))))), "")</f>
        <v>55883</v>
      </c>
      <c r="BB90" s="50" t="s">
        <v>3886</v>
      </c>
      <c r="BC90" s="50" t="s">
        <v>3887</v>
      </c>
      <c r="BD90" s="46">
        <f>_xll.BDH(BB90,$B$4,$B$3,$B$3)</f>
        <v>0.55062</v>
      </c>
      <c r="BE90" s="46">
        <f>_xll.BDH(BC90,$B$4,$B$3,$B$3)</f>
        <v>0.82063299999999995</v>
      </c>
      <c r="BF90" s="52">
        <f>DF_ZC2(Date!$E$3,BA90,BE90,"Taux actuariels","actual/actual")</f>
        <v>5.5061949326513648E-3</v>
      </c>
      <c r="BH90" s="46"/>
      <c r="BI90" s="46"/>
      <c r="BJ90" s="46"/>
      <c r="BK90" s="47"/>
      <c r="BL90" s="47"/>
      <c r="BM90" s="47"/>
      <c r="BN90" s="48"/>
      <c r="BO90" s="48"/>
      <c r="BP90" s="46"/>
      <c r="BQ90" s="49" t="s">
        <v>600</v>
      </c>
      <c r="BS90" s="50" t="s">
        <v>600</v>
      </c>
      <c r="BT90" s="51" t="str">
        <f>IFERROR(IF(RIGHT(BS90, 1) = "D", WORKDAY($B$3, INT(LEFT(BS90, LEN(BS90)-1))),
                     IF(RIGHT(BS90, 1) = "W",Business_Day($B$3 + 7 * INT(LEFT(BS90, LEN(BS90)-1)), "modified_following"),
                     IF(RIGHT(BS90, 1) = "M",Business_Day(EDATE($B$3,  INT(LEFT(BS90, LEN(BS90)-1))), "modified_following"),
                     IF(RIGHT(BS90, 1) = "Y",Business_Day(EDATE($B$3,  12 * INT(LEFT(BS90, LEN(BS90)-1))), "modified_following"),IF(RIGHT(BS90, 1) = "Q",Business_Day(EDATE($B$3,  3*INT(LEFT(BS90, LEN(BS90)-1))), "modified_following"),
                    Business_Day(EDATE($B$3,  12 * INT(LEFT(BS90, FIND("Y", BS90)-1)) + INT(RIGHT(BS90, LEN(BS90) - FIND("Y", BS90)))), "modified_following") ))))), "")</f>
        <v/>
      </c>
      <c r="BU90" s="50" t="s">
        <v>600</v>
      </c>
      <c r="BV90" s="50" t="s">
        <v>600</v>
      </c>
      <c r="BW90" s="46"/>
      <c r="BX90" s="46"/>
      <c r="BY90" s="52"/>
    </row>
    <row r="91" spans="3:77" x14ac:dyDescent="0.25">
      <c r="C91" s="46"/>
      <c r="D91" s="46"/>
      <c r="E91" s="46"/>
      <c r="F91" s="47"/>
      <c r="G91" s="47"/>
      <c r="H91" s="47"/>
      <c r="I91" s="48"/>
      <c r="J91" s="48"/>
      <c r="K91" s="46"/>
      <c r="L91" s="49" t="s">
        <v>600</v>
      </c>
      <c r="N91" s="50" t="s">
        <v>1280</v>
      </c>
      <c r="O91" s="51">
        <f>IFERROR(IF(RIGHT(N91, 1) = "D", WORKDAY($B$3, INT(LEFT(N91, LEN(N91)-1))),
                     IF(RIGHT(N91, 1) = "W",Business_Day($B$3 + 7 * INT(LEFT(N91, LEN(N91)-1)), "modified_following"),
                     IF(RIGHT(N91, 1) = "M",Business_Day(EDATE($B$3,  INT(LEFT(N91, LEN(N91)-1))), "modified_following"),
                     IF(RIGHT(N91, 1) = "Y",Business_Day(EDATE($B$3,  12 * INT(LEFT(N91, LEN(N91)-1))), "modified_following"),IF(RIGHT(N91, 1) = "Q",Business_Day(EDATE($B$3,  3*INT(LEFT(N91, LEN(N91)-1))), "modified_following"),
                    Business_Day(EDATE($B$3,  12 * INT(LEFT(N91, FIND("Y", N91)-1)) + INT(RIGHT(N91, LEN(N91) - FIND("Y", N91)))), "modified_following") ))))), "")</f>
        <v>56248</v>
      </c>
      <c r="P91" s="50" t="s">
        <v>3888</v>
      </c>
      <c r="Q91" s="50" t="s">
        <v>3889</v>
      </c>
      <c r="R91" s="46">
        <f>_xll.BDH(P91,$B$4,$B$3,$B$3)</f>
        <v>0.52897000000000005</v>
      </c>
      <c r="S91" s="46">
        <f>_xll.BDH(Q91,$B$4,$B$3,$B$3)</f>
        <v>0.82033100000000003</v>
      </c>
      <c r="T91" s="52">
        <f>DF_ZC2(Date!$E$3,O91,S91,"Taux actuariels","actual/actual")</f>
        <v>5.3669844980674952E-3</v>
      </c>
      <c r="V91" s="46"/>
      <c r="W91" s="46"/>
      <c r="X91" s="46"/>
      <c r="Y91" s="47"/>
      <c r="Z91" s="47"/>
      <c r="AA91" s="47"/>
      <c r="AB91" s="48"/>
      <c r="AC91" s="48"/>
      <c r="AD91" s="46"/>
      <c r="AE91" s="49" t="s">
        <v>600</v>
      </c>
      <c r="AG91" s="50" t="s">
        <v>1280</v>
      </c>
      <c r="AH91" s="51">
        <f>IFERROR(IF(RIGHT(AG91, 1) = "D", WORKDAY($B$3, INT(LEFT(AG91, LEN(AG91)-1))),
                     IF(RIGHT(AG91, 1) = "W",Business_Day($B$3 + 7 * INT(LEFT(AG91, LEN(AG91)-1)), "modified_following"),
                     IF(RIGHT(AG91, 1) = "M",Business_Day(EDATE($B$3,  INT(LEFT(AG91, LEN(AG91)-1))), "modified_following"),
                     IF(RIGHT(AG91, 1) = "Y",Business_Day(EDATE($B$3,  12 * INT(LEFT(AG91, LEN(AG91)-1))), "modified_following"),IF(RIGHT(AG91, 1) = "Q",Business_Day(EDATE($B$3,  3*INT(LEFT(AG91, LEN(AG91)-1))), "modified_following"),
                    Business_Day(EDATE($B$3,  12 * INT(LEFT(AG91, FIND("Y", AG91)-1)) + INT(RIGHT(AG91, LEN(AG91) - FIND("Y", AG91)))), "modified_following") ))))), "")</f>
        <v>56248</v>
      </c>
      <c r="AI91" s="50" t="s">
        <v>3890</v>
      </c>
      <c r="AJ91" s="50" t="s">
        <v>3891</v>
      </c>
      <c r="AK91" s="46">
        <f>_xll.BDH(AI91,$B$4,$B$3,$B$3)</f>
        <v>0.52154999999999996</v>
      </c>
      <c r="AL91" s="46">
        <f>_xll.BDH(AJ91,$B$4,$B$3,$B$3)</f>
        <v>0.82491700000000001</v>
      </c>
      <c r="AM91" s="52">
        <f>DF_ZC2(Date!$E$3,AH91,AL91,"Taux actuariels","actual/actual")</f>
        <v>5.2155153605104587E-3</v>
      </c>
      <c r="AO91" s="46"/>
      <c r="AP91" s="46"/>
      <c r="AQ91" s="46"/>
      <c r="AR91" s="47"/>
      <c r="AS91" s="47"/>
      <c r="AT91" s="47"/>
      <c r="AU91" s="48"/>
      <c r="AV91" s="48"/>
      <c r="AW91" s="46"/>
      <c r="AX91" s="49" t="s">
        <v>600</v>
      </c>
      <c r="AZ91" s="50" t="s">
        <v>1280</v>
      </c>
      <c r="BA91" s="51">
        <f>IFERROR(IF(RIGHT(AZ91, 1) = "D", WORKDAY($B$3, INT(LEFT(AZ91, LEN(AZ91)-1))),
                     IF(RIGHT(AZ91, 1) = "W",Business_Day($B$3 + 7 * INT(LEFT(AZ91, LEN(AZ91)-1)), "modified_following"),
                     IF(RIGHT(AZ91, 1) = "M",Business_Day(EDATE($B$3,  INT(LEFT(AZ91, LEN(AZ91)-1))), "modified_following"),
                     IF(RIGHT(AZ91, 1) = "Y",Business_Day(EDATE($B$3,  12 * INT(LEFT(AZ91, LEN(AZ91)-1))), "modified_following"),IF(RIGHT(AZ91, 1) = "Q",Business_Day(EDATE($B$3,  3*INT(LEFT(AZ91, LEN(AZ91)-1))), "modified_following"),
                    Business_Day(EDATE($B$3,  12 * INT(LEFT(AZ91, FIND("Y", AZ91)-1)) + INT(RIGHT(AZ91, LEN(AZ91) - FIND("Y", AZ91)))), "modified_following") ))))), "")</f>
        <v>56248</v>
      </c>
      <c r="BB91" s="50" t="s">
        <v>3892</v>
      </c>
      <c r="BC91" s="50" t="s">
        <v>3893</v>
      </c>
      <c r="BD91" s="46">
        <f>_xll.BDH(BB91,$B$4,$B$3,$B$3)</f>
        <v>0.54918999999999996</v>
      </c>
      <c r="BE91" s="46">
        <f>_xll.BDH(BC91,$B$4,$B$3,$B$3)</f>
        <v>0.81656799999999996</v>
      </c>
      <c r="BF91" s="52">
        <f>DF_ZC2(Date!$E$3,BA91,BE91,"Taux actuariels","actual/actual")</f>
        <v>5.4919220955025327E-3</v>
      </c>
      <c r="BH91" s="46"/>
      <c r="BI91" s="46"/>
      <c r="BJ91" s="46"/>
      <c r="BK91" s="47"/>
      <c r="BL91" s="47"/>
      <c r="BM91" s="47"/>
      <c r="BN91" s="48"/>
      <c r="BO91" s="48"/>
      <c r="BP91" s="46"/>
      <c r="BQ91" s="49" t="s">
        <v>600</v>
      </c>
      <c r="BS91" s="50" t="s">
        <v>600</v>
      </c>
      <c r="BT91" s="51" t="str">
        <f>IFERROR(IF(RIGHT(BS91, 1) = "D", WORKDAY($B$3, INT(LEFT(BS91, LEN(BS91)-1))),
                     IF(RIGHT(BS91, 1) = "W",Business_Day($B$3 + 7 * INT(LEFT(BS91, LEN(BS91)-1)), "modified_following"),
                     IF(RIGHT(BS91, 1) = "M",Business_Day(EDATE($B$3,  INT(LEFT(BS91, LEN(BS91)-1))), "modified_following"),
                     IF(RIGHT(BS91, 1) = "Y",Business_Day(EDATE($B$3,  12 * INT(LEFT(BS91, LEN(BS91)-1))), "modified_following"),IF(RIGHT(BS91, 1) = "Q",Business_Day(EDATE($B$3,  3*INT(LEFT(BS91, LEN(BS91)-1))), "modified_following"),
                    Business_Day(EDATE($B$3,  12 * INT(LEFT(BS91, FIND("Y", BS91)-1)) + INT(RIGHT(BS91, LEN(BS91) - FIND("Y", BS91)))), "modified_following") ))))), "")</f>
        <v/>
      </c>
      <c r="BU91" s="50" t="s">
        <v>600</v>
      </c>
      <c r="BV91" s="50" t="s">
        <v>600</v>
      </c>
      <c r="BW91" s="46"/>
      <c r="BX91" s="46"/>
      <c r="BY91" s="52"/>
    </row>
    <row r="92" spans="3:77" x14ac:dyDescent="0.25">
      <c r="C92" s="46"/>
      <c r="D92" s="46"/>
      <c r="E92" s="46"/>
      <c r="F92" s="47"/>
      <c r="G92" s="47"/>
      <c r="H92" s="47"/>
      <c r="I92" s="48"/>
      <c r="J92" s="48"/>
      <c r="K92" s="46"/>
      <c r="L92" s="49" t="s">
        <v>600</v>
      </c>
      <c r="N92" s="50" t="s">
        <v>1291</v>
      </c>
      <c r="O92" s="51">
        <f>IFERROR(IF(RIGHT(N92, 1) = "D", WORKDAY($B$3, INT(LEFT(N92, LEN(N92)-1))),
                     IF(RIGHT(N92, 1) = "W",Business_Day($B$3 + 7 * INT(LEFT(N92, LEN(N92)-1)), "modified_following"),
                     IF(RIGHT(N92, 1) = "M",Business_Day(EDATE($B$3,  INT(LEFT(N92, LEN(N92)-1))), "modified_following"),
                     IF(RIGHT(N92, 1) = "Y",Business_Day(EDATE($B$3,  12 * INT(LEFT(N92, LEN(N92)-1))), "modified_following"),IF(RIGHT(N92, 1) = "Q",Business_Day(EDATE($B$3,  3*INT(LEFT(N92, LEN(N92)-1))), "modified_following"),
                    Business_Day(EDATE($B$3,  12 * INT(LEFT(N92, FIND("Y", N92)-1)) + INT(RIGHT(N92, LEN(N92) - FIND("Y", N92)))), "modified_following") ))))), "")</f>
        <v>56613</v>
      </c>
      <c r="P92" s="50" t="s">
        <v>3894</v>
      </c>
      <c r="Q92" s="50" t="s">
        <v>3895</v>
      </c>
      <c r="R92" s="46">
        <f>_xll.BDH(P92,$B$4,$B$3,$B$3)</f>
        <v>0.52764</v>
      </c>
      <c r="S92" s="46">
        <f>_xll.BDH(Q92,$B$4,$B$3,$B$3)</f>
        <v>0.81637000000000004</v>
      </c>
      <c r="T92" s="52">
        <f>DF_ZC2(Date!$E$3,O92,S92,"Taux actuariels","actual/actual")</f>
        <v>5.3534280098082032E-3</v>
      </c>
      <c r="V92" s="46"/>
      <c r="W92" s="46"/>
      <c r="X92" s="46"/>
      <c r="Y92" s="47"/>
      <c r="Z92" s="47"/>
      <c r="AA92" s="47"/>
      <c r="AB92" s="48"/>
      <c r="AC92" s="48"/>
      <c r="AD92" s="46"/>
      <c r="AE92" s="49" t="s">
        <v>600</v>
      </c>
      <c r="AG92" s="50" t="s">
        <v>1291</v>
      </c>
      <c r="AH92" s="51">
        <f>IFERROR(IF(RIGHT(AG92, 1) = "D", WORKDAY($B$3, INT(LEFT(AG92, LEN(AG92)-1))),
                     IF(RIGHT(AG92, 1) = "W",Business_Day($B$3 + 7 * INT(LEFT(AG92, LEN(AG92)-1)), "modified_following"),
                     IF(RIGHT(AG92, 1) = "M",Business_Day(EDATE($B$3,  INT(LEFT(AG92, LEN(AG92)-1))), "modified_following"),
                     IF(RIGHT(AG92, 1) = "Y",Business_Day(EDATE($B$3,  12 * INT(LEFT(AG92, LEN(AG92)-1))), "modified_following"),IF(RIGHT(AG92, 1) = "Q",Business_Day(EDATE($B$3,  3*INT(LEFT(AG92, LEN(AG92)-1))), "modified_following"),
                    Business_Day(EDATE($B$3,  12 * INT(LEFT(AG92, FIND("Y", AG92)-1)) + INT(RIGHT(AG92, LEN(AG92) - FIND("Y", AG92)))), "modified_following") ))))), "")</f>
        <v>56613</v>
      </c>
      <c r="AI92" s="50" t="s">
        <v>3896</v>
      </c>
      <c r="AJ92" s="50" t="s">
        <v>3897</v>
      </c>
      <c r="AK92" s="46">
        <f>_xll.BDH(AI92,$B$4,$B$3,$B$3)</f>
        <v>0.52027000000000001</v>
      </c>
      <c r="AL92" s="46">
        <f>_xll.BDH(AJ92,$B$4,$B$3,$B$3)</f>
        <v>0.82103499999999996</v>
      </c>
      <c r="AM92" s="52">
        <f>DF_ZC2(Date!$E$3,AH92,AL92,"Taux actuariels","actual/actual")</f>
        <v>5.202687672212214E-3</v>
      </c>
      <c r="AO92" s="46"/>
      <c r="AP92" s="46"/>
      <c r="AQ92" s="46"/>
      <c r="AR92" s="47"/>
      <c r="AS92" s="47"/>
      <c r="AT92" s="47"/>
      <c r="AU92" s="48"/>
      <c r="AV92" s="48"/>
      <c r="AW92" s="46"/>
      <c r="AX92" s="49" t="s">
        <v>600</v>
      </c>
      <c r="AZ92" s="50" t="s">
        <v>1291</v>
      </c>
      <c r="BA92" s="51">
        <f>IFERROR(IF(RIGHT(AZ92, 1) = "D", WORKDAY($B$3, INT(LEFT(AZ92, LEN(AZ92)-1))),
                     IF(RIGHT(AZ92, 1) = "W",Business_Day($B$3 + 7 * INT(LEFT(AZ92, LEN(AZ92)-1)), "modified_following"),
                     IF(RIGHT(AZ92, 1) = "M",Business_Day(EDATE($B$3,  INT(LEFT(AZ92, LEN(AZ92)-1))), "modified_following"),
                     IF(RIGHT(AZ92, 1) = "Y",Business_Day(EDATE($B$3,  12 * INT(LEFT(AZ92, LEN(AZ92)-1))), "modified_following"),IF(RIGHT(AZ92, 1) = "Q",Business_Day(EDATE($B$3,  3*INT(LEFT(AZ92, LEN(AZ92)-1))), "modified_following"),
                    Business_Day(EDATE($B$3,  12 * INT(LEFT(AZ92, FIND("Y", AZ92)-1)) + INT(RIGHT(AZ92, LEN(AZ92) - FIND("Y", AZ92)))), "modified_following") ))))), "")</f>
        <v>56613</v>
      </c>
      <c r="BB92" s="50" t="s">
        <v>3898</v>
      </c>
      <c r="BC92" s="50" t="s">
        <v>3899</v>
      </c>
      <c r="BD92" s="46">
        <f>_xll.BDH(BB92,$B$4,$B$3,$B$3)</f>
        <v>0.54778000000000004</v>
      </c>
      <c r="BE92" s="46">
        <f>_xll.BDH(BC92,$B$4,$B$3,$B$3)</f>
        <v>0.81254199999999999</v>
      </c>
      <c r="BF92" s="52">
        <f>DF_ZC2(Date!$E$3,BA92,BE92,"Taux actuariels","actual/actual")</f>
        <v>5.4777841682560613E-3</v>
      </c>
      <c r="BH92" s="46"/>
      <c r="BI92" s="46"/>
      <c r="BJ92" s="46"/>
      <c r="BK92" s="47"/>
      <c r="BL92" s="47"/>
      <c r="BM92" s="47"/>
      <c r="BN92" s="48"/>
      <c r="BO92" s="48"/>
      <c r="BP92" s="46"/>
      <c r="BQ92" s="49" t="s">
        <v>600</v>
      </c>
      <c r="BS92" s="50" t="s">
        <v>600</v>
      </c>
      <c r="BT92" s="51" t="str">
        <f>IFERROR(IF(RIGHT(BS92, 1) = "D", WORKDAY($B$3, INT(LEFT(BS92, LEN(BS92)-1))),
                     IF(RIGHT(BS92, 1) = "W",Business_Day($B$3 + 7 * INT(LEFT(BS92, LEN(BS92)-1)), "modified_following"),
                     IF(RIGHT(BS92, 1) = "M",Business_Day(EDATE($B$3,  INT(LEFT(BS92, LEN(BS92)-1))), "modified_following"),
                     IF(RIGHT(BS92, 1) = "Y",Business_Day(EDATE($B$3,  12 * INT(LEFT(BS92, LEN(BS92)-1))), "modified_following"),IF(RIGHT(BS92, 1) = "Q",Business_Day(EDATE($B$3,  3*INT(LEFT(BS92, LEN(BS92)-1))), "modified_following"),
                    Business_Day(EDATE($B$3,  12 * INT(LEFT(BS92, FIND("Y", BS92)-1)) + INT(RIGHT(BS92, LEN(BS92) - FIND("Y", BS92)))), "modified_following") ))))), "")</f>
        <v/>
      </c>
      <c r="BU92" s="50" t="s">
        <v>600</v>
      </c>
      <c r="BV92" s="50" t="s">
        <v>600</v>
      </c>
      <c r="BW92" s="46"/>
      <c r="BX92" s="46"/>
      <c r="BY92" s="52"/>
    </row>
    <row r="93" spans="3:77" x14ac:dyDescent="0.25">
      <c r="C93" s="46"/>
      <c r="D93" s="46"/>
      <c r="E93" s="46"/>
      <c r="F93" s="47"/>
      <c r="G93" s="47"/>
      <c r="H93" s="47"/>
      <c r="I93" s="48"/>
      <c r="J93" s="48"/>
      <c r="K93" s="46"/>
      <c r="L93" s="49" t="s">
        <v>600</v>
      </c>
      <c r="N93" s="50" t="s">
        <v>1302</v>
      </c>
      <c r="O93" s="51">
        <f>IFERROR(IF(RIGHT(N93, 1) = "D", WORKDAY($B$3, INT(LEFT(N93, LEN(N93)-1))),
                     IF(RIGHT(N93, 1) = "W",Business_Day($B$3 + 7 * INT(LEFT(N93, LEN(N93)-1)), "modified_following"),
                     IF(RIGHT(N93, 1) = "M",Business_Day(EDATE($B$3,  INT(LEFT(N93, LEN(N93)-1))), "modified_following"),
                     IF(RIGHT(N93, 1) = "Y",Business_Day(EDATE($B$3,  12 * INT(LEFT(N93, LEN(N93)-1))), "modified_following"),IF(RIGHT(N93, 1) = "Q",Business_Day(EDATE($B$3,  3*INT(LEFT(N93, LEN(N93)-1))), "modified_following"),
                    Business_Day(EDATE($B$3,  12 * INT(LEFT(N93, FIND("Y", N93)-1)) + INT(RIGHT(N93, LEN(N93) - FIND("Y", N93)))), "modified_following") ))))), "")</f>
        <v>56978</v>
      </c>
      <c r="P93" s="50" t="s">
        <v>3900</v>
      </c>
      <c r="Q93" s="50" t="s">
        <v>3901</v>
      </c>
      <c r="R93" s="46">
        <f>_xll.BDH(P93,$B$4,$B$3,$B$3)</f>
        <v>0.52632000000000001</v>
      </c>
      <c r="S93" s="46">
        <f>_xll.BDH(Q93,$B$4,$B$3,$B$3)</f>
        <v>0.81244700000000003</v>
      </c>
      <c r="T93" s="52">
        <f>DF_ZC2(Date!$E$3,O93,S93,"Taux actuariels","actual/actual")</f>
        <v>5.3399680340413536E-3</v>
      </c>
      <c r="V93" s="46"/>
      <c r="W93" s="46"/>
      <c r="X93" s="46"/>
      <c r="Y93" s="47"/>
      <c r="Z93" s="47"/>
      <c r="AA93" s="47"/>
      <c r="AB93" s="48"/>
      <c r="AC93" s="48"/>
      <c r="AD93" s="46"/>
      <c r="AE93" s="49" t="s">
        <v>600</v>
      </c>
      <c r="AG93" s="50" t="s">
        <v>1302</v>
      </c>
      <c r="AH93" s="51">
        <f>IFERROR(IF(RIGHT(AG93, 1) = "D", WORKDAY($B$3, INT(LEFT(AG93, LEN(AG93)-1))),
                     IF(RIGHT(AG93, 1) = "W",Business_Day($B$3 + 7 * INT(LEFT(AG93, LEN(AG93)-1)), "modified_following"),
                     IF(RIGHT(AG93, 1) = "M",Business_Day(EDATE($B$3,  INT(LEFT(AG93, LEN(AG93)-1))), "modified_following"),
                     IF(RIGHT(AG93, 1) = "Y",Business_Day(EDATE($B$3,  12 * INT(LEFT(AG93, LEN(AG93)-1))), "modified_following"),IF(RIGHT(AG93, 1) = "Q",Business_Day(EDATE($B$3,  3*INT(LEFT(AG93, LEN(AG93)-1))), "modified_following"),
                    Business_Day(EDATE($B$3,  12 * INT(LEFT(AG93, FIND("Y", AG93)-1)) + INT(RIGHT(AG93, LEN(AG93) - FIND("Y", AG93)))), "modified_following") ))))), "")</f>
        <v>56978</v>
      </c>
      <c r="AI93" s="50" t="s">
        <v>3902</v>
      </c>
      <c r="AJ93" s="50" t="s">
        <v>3903</v>
      </c>
      <c r="AK93" s="46">
        <f>_xll.BDH(AI93,$B$4,$B$3,$B$3)</f>
        <v>0.51900000000000002</v>
      </c>
      <c r="AL93" s="46">
        <f>_xll.BDH(AJ93,$B$4,$B$3,$B$3)</f>
        <v>0.81718900000000005</v>
      </c>
      <c r="AM93" s="52">
        <f>DF_ZC2(Date!$E$3,AH93,AL93,"Taux actuariels","actual/actual")</f>
        <v>5.1899587058041874E-3</v>
      </c>
      <c r="AO93" s="46"/>
      <c r="AP93" s="46"/>
      <c r="AQ93" s="46"/>
      <c r="AR93" s="47"/>
      <c r="AS93" s="47"/>
      <c r="AT93" s="47"/>
      <c r="AU93" s="48"/>
      <c r="AV93" s="48"/>
      <c r="AW93" s="46"/>
      <c r="AX93" s="49" t="s">
        <v>600</v>
      </c>
      <c r="AZ93" s="50" t="s">
        <v>1302</v>
      </c>
      <c r="BA93" s="51">
        <f>IFERROR(IF(RIGHT(AZ93, 1) = "D", WORKDAY($B$3, INT(LEFT(AZ93, LEN(AZ93)-1))),
                     IF(RIGHT(AZ93, 1) = "W",Business_Day($B$3 + 7 * INT(LEFT(AZ93, LEN(AZ93)-1)), "modified_following"),
                     IF(RIGHT(AZ93, 1) = "M",Business_Day(EDATE($B$3,  INT(LEFT(AZ93, LEN(AZ93)-1))), "modified_following"),
                     IF(RIGHT(AZ93, 1) = "Y",Business_Day(EDATE($B$3,  12 * INT(LEFT(AZ93, LEN(AZ93)-1))), "modified_following"),IF(RIGHT(AZ93, 1) = "Q",Business_Day(EDATE($B$3,  3*INT(LEFT(AZ93, LEN(AZ93)-1))), "modified_following"),
                    Business_Day(EDATE($B$3,  12 * INT(LEFT(AZ93, FIND("Y", AZ93)-1)) + INT(RIGHT(AZ93, LEN(AZ93) - FIND("Y", AZ93)))), "modified_following") ))))), "")</f>
        <v>56978</v>
      </c>
      <c r="BB93" s="50" t="s">
        <v>3904</v>
      </c>
      <c r="BC93" s="50" t="s">
        <v>3905</v>
      </c>
      <c r="BD93" s="46">
        <f>_xll.BDH(BB93,$B$4,$B$3,$B$3)</f>
        <v>0.54637000000000002</v>
      </c>
      <c r="BE93" s="46">
        <f>_xll.BDH(BC93,$B$4,$B$3,$B$3)</f>
        <v>0.80855600000000005</v>
      </c>
      <c r="BF93" s="52">
        <f>DF_ZC2(Date!$E$3,BA93,BE93,"Taux actuariels","actual/actual")</f>
        <v>5.4637289401815448E-3</v>
      </c>
      <c r="BH93" s="46"/>
      <c r="BI93" s="46"/>
      <c r="BJ93" s="46"/>
      <c r="BK93" s="47"/>
      <c r="BL93" s="47"/>
      <c r="BM93" s="47"/>
      <c r="BN93" s="48"/>
      <c r="BO93" s="48"/>
      <c r="BP93" s="46"/>
      <c r="BQ93" s="49" t="s">
        <v>600</v>
      </c>
      <c r="BS93" s="50" t="s">
        <v>600</v>
      </c>
      <c r="BT93" s="51" t="str">
        <f>IFERROR(IF(RIGHT(BS93, 1) = "D", WORKDAY($B$3, INT(LEFT(BS93, LEN(BS93)-1))),
                     IF(RIGHT(BS93, 1) = "W",Business_Day($B$3 + 7 * INT(LEFT(BS93, LEN(BS93)-1)), "modified_following"),
                     IF(RIGHT(BS93, 1) = "M",Business_Day(EDATE($B$3,  INT(LEFT(BS93, LEN(BS93)-1))), "modified_following"),
                     IF(RIGHT(BS93, 1) = "Y",Business_Day(EDATE($B$3,  12 * INT(LEFT(BS93, LEN(BS93)-1))), "modified_following"),IF(RIGHT(BS93, 1) = "Q",Business_Day(EDATE($B$3,  3*INT(LEFT(BS93, LEN(BS93)-1))), "modified_following"),
                    Business_Day(EDATE($B$3,  12 * INT(LEFT(BS93, FIND("Y", BS93)-1)) + INT(RIGHT(BS93, LEN(BS93) - FIND("Y", BS93)))), "modified_following") ))))), "")</f>
        <v/>
      </c>
      <c r="BU93" s="50" t="s">
        <v>600</v>
      </c>
      <c r="BV93" s="50" t="s">
        <v>600</v>
      </c>
      <c r="BW93" s="46"/>
      <c r="BX93" s="46"/>
      <c r="BY93" s="52"/>
    </row>
    <row r="94" spans="3:77" x14ac:dyDescent="0.25">
      <c r="C94" s="46"/>
      <c r="D94" s="46"/>
      <c r="E94" s="46"/>
      <c r="F94" s="47"/>
      <c r="G94" s="47"/>
      <c r="H94" s="47"/>
      <c r="I94" s="48"/>
      <c r="J94" s="48"/>
      <c r="K94" s="46"/>
      <c r="L94" s="49" t="s">
        <v>600</v>
      </c>
      <c r="N94" s="50" t="s">
        <v>1313</v>
      </c>
      <c r="O94" s="51">
        <f>IFERROR(IF(RIGHT(N94, 1) = "D", WORKDAY($B$3, INT(LEFT(N94, LEN(N94)-1))),
                     IF(RIGHT(N94, 1) = "W",Business_Day($B$3 + 7 * INT(LEFT(N94, LEN(N94)-1)), "modified_following"),
                     IF(RIGHT(N94, 1) = "M",Business_Day(EDATE($B$3,  INT(LEFT(N94, LEN(N94)-1))), "modified_following"),
                     IF(RIGHT(N94, 1) = "Y",Business_Day(EDATE($B$3,  12 * INT(LEFT(N94, LEN(N94)-1))), "modified_following"),IF(RIGHT(N94, 1) = "Q",Business_Day(EDATE($B$3,  3*INT(LEFT(N94, LEN(N94)-1))), "modified_following"),
                    Business_Day(EDATE($B$3,  12 * INT(LEFT(N94, FIND("Y", N94)-1)) + INT(RIGHT(N94, LEN(N94) - FIND("Y", N94)))), "modified_following") ))))), "")</f>
        <v>57343</v>
      </c>
      <c r="P94" s="50" t="s">
        <v>3906</v>
      </c>
      <c r="Q94" s="50" t="s">
        <v>3907</v>
      </c>
      <c r="R94" s="46">
        <f>_xll.BDH(P94,$B$4,$B$3,$B$3)</f>
        <v>0.52500999999999998</v>
      </c>
      <c r="S94" s="46">
        <f>_xll.BDH(Q94,$B$4,$B$3,$B$3)</f>
        <v>0.80855100000000002</v>
      </c>
      <c r="T94" s="52">
        <f>DF_ZC2(Date!$E$3,O94,S94,"Taux actuariels","actual/actual")</f>
        <v>5.3272907924515334E-3</v>
      </c>
      <c r="V94" s="46"/>
      <c r="W94" s="46"/>
      <c r="X94" s="46"/>
      <c r="Y94" s="47"/>
      <c r="Z94" s="47"/>
      <c r="AA94" s="47"/>
      <c r="AB94" s="48"/>
      <c r="AC94" s="48"/>
      <c r="AD94" s="46"/>
      <c r="AE94" s="49" t="s">
        <v>600</v>
      </c>
      <c r="AG94" s="50" t="s">
        <v>1313</v>
      </c>
      <c r="AH94" s="51">
        <f>IFERROR(IF(RIGHT(AG94, 1) = "D", WORKDAY($B$3, INT(LEFT(AG94, LEN(AG94)-1))),
                     IF(RIGHT(AG94, 1) = "W",Business_Day($B$3 + 7 * INT(LEFT(AG94, LEN(AG94)-1)), "modified_following"),
                     IF(RIGHT(AG94, 1) = "M",Business_Day(EDATE($B$3,  INT(LEFT(AG94, LEN(AG94)-1))), "modified_following"),
                     IF(RIGHT(AG94, 1) = "Y",Business_Day(EDATE($B$3,  12 * INT(LEFT(AG94, LEN(AG94)-1))), "modified_following"),IF(RIGHT(AG94, 1) = "Q",Business_Day(EDATE($B$3,  3*INT(LEFT(AG94, LEN(AG94)-1))), "modified_following"),
                    Business_Day(EDATE($B$3,  12 * INT(LEFT(AG94, FIND("Y", AG94)-1)) + INT(RIGHT(AG94, LEN(AG94) - FIND("Y", AG94)))), "modified_following") ))))), "")</f>
        <v>57343</v>
      </c>
      <c r="AI94" s="50" t="s">
        <v>3908</v>
      </c>
      <c r="AJ94" s="50" t="s">
        <v>3909</v>
      </c>
      <c r="AK94" s="46">
        <f>_xll.BDH(AI94,$B$4,$B$3,$B$3)</f>
        <v>0.51776999999999995</v>
      </c>
      <c r="AL94" s="46">
        <f>_xll.BDH(AJ94,$B$4,$B$3,$B$3)</f>
        <v>0.81336799999999998</v>
      </c>
      <c r="AM94" s="52">
        <f>DF_ZC2(Date!$E$3,AH94,AL94,"Taux actuariels","actual/actual")</f>
        <v>5.1780032198003312E-3</v>
      </c>
      <c r="AO94" s="46"/>
      <c r="AP94" s="46"/>
      <c r="AQ94" s="46"/>
      <c r="AR94" s="47"/>
      <c r="AS94" s="47"/>
      <c r="AT94" s="47"/>
      <c r="AU94" s="48"/>
      <c r="AV94" s="48"/>
      <c r="AW94" s="46"/>
      <c r="AX94" s="49" t="s">
        <v>600</v>
      </c>
      <c r="AZ94" s="50" t="s">
        <v>1313</v>
      </c>
      <c r="BA94" s="51">
        <f>IFERROR(IF(RIGHT(AZ94, 1) = "D", WORKDAY($B$3, INT(LEFT(AZ94, LEN(AZ94)-1))),
                     IF(RIGHT(AZ94, 1) = "W",Business_Day($B$3 + 7 * INT(LEFT(AZ94, LEN(AZ94)-1)), "modified_following"),
                     IF(RIGHT(AZ94, 1) = "M",Business_Day(EDATE($B$3,  INT(LEFT(AZ94, LEN(AZ94)-1))), "modified_following"),
                     IF(RIGHT(AZ94, 1) = "Y",Business_Day(EDATE($B$3,  12 * INT(LEFT(AZ94, LEN(AZ94)-1))), "modified_following"),IF(RIGHT(AZ94, 1) = "Q",Business_Day(EDATE($B$3,  3*INT(LEFT(AZ94, LEN(AZ94)-1))), "modified_following"),
                    Business_Day(EDATE($B$3,  12 * INT(LEFT(AZ94, FIND("Y", AZ94)-1)) + INT(RIGHT(AZ94, LEN(AZ94) - FIND("Y", AZ94)))), "modified_following") ))))), "")</f>
        <v>57343</v>
      </c>
      <c r="BB94" s="50" t="s">
        <v>3910</v>
      </c>
      <c r="BC94" s="50" t="s">
        <v>3911</v>
      </c>
      <c r="BD94" s="46">
        <f>_xll.BDH(BB94,$B$4,$B$3,$B$3)</f>
        <v>0.54500999999999999</v>
      </c>
      <c r="BE94" s="46">
        <f>_xll.BDH(BC94,$B$4,$B$3,$B$3)</f>
        <v>0.80459800000000004</v>
      </c>
      <c r="BF94" s="52">
        <f>DF_ZC2(Date!$E$3,BA94,BE94,"Taux actuariels","actual/actual")</f>
        <v>5.4504840532705323E-3</v>
      </c>
      <c r="BH94" s="46"/>
      <c r="BI94" s="46"/>
      <c r="BJ94" s="46"/>
      <c r="BK94" s="47"/>
      <c r="BL94" s="47"/>
      <c r="BM94" s="47"/>
      <c r="BN94" s="48"/>
      <c r="BO94" s="48"/>
      <c r="BP94" s="46"/>
      <c r="BQ94" s="49" t="s">
        <v>600</v>
      </c>
      <c r="BS94" s="50" t="s">
        <v>600</v>
      </c>
      <c r="BT94" s="51" t="str">
        <f>IFERROR(IF(RIGHT(BS94, 1) = "D", WORKDAY($B$3, INT(LEFT(BS94, LEN(BS94)-1))),
                     IF(RIGHT(BS94, 1) = "W",Business_Day($B$3 + 7 * INT(LEFT(BS94, LEN(BS94)-1)), "modified_following"),
                     IF(RIGHT(BS94, 1) = "M",Business_Day(EDATE($B$3,  INT(LEFT(BS94, LEN(BS94)-1))), "modified_following"),
                     IF(RIGHT(BS94, 1) = "Y",Business_Day(EDATE($B$3,  12 * INT(LEFT(BS94, LEN(BS94)-1))), "modified_following"),IF(RIGHT(BS94, 1) = "Q",Business_Day(EDATE($B$3,  3*INT(LEFT(BS94, LEN(BS94)-1))), "modified_following"),
                    Business_Day(EDATE($B$3,  12 * INT(LEFT(BS94, FIND("Y", BS94)-1)) + INT(RIGHT(BS94, LEN(BS94) - FIND("Y", BS94)))), "modified_following") ))))), "")</f>
        <v/>
      </c>
      <c r="BU94" s="50" t="s">
        <v>600</v>
      </c>
      <c r="BV94" s="50" t="s">
        <v>600</v>
      </c>
      <c r="BW94" s="46"/>
      <c r="BX94" s="46"/>
      <c r="BY94" s="52"/>
    </row>
    <row r="95" spans="3:77" x14ac:dyDescent="0.25">
      <c r="C95" s="46"/>
      <c r="D95" s="46"/>
      <c r="E95" s="46"/>
      <c r="F95" s="47"/>
      <c r="G95" s="47"/>
      <c r="H95" s="47"/>
      <c r="I95" s="48"/>
      <c r="J95" s="48"/>
      <c r="K95" s="46"/>
      <c r="L95" s="49" t="s">
        <v>600</v>
      </c>
      <c r="N95" s="50" t="s">
        <v>1324</v>
      </c>
      <c r="O95" s="51">
        <f>IFERROR(IF(RIGHT(N95, 1) = "D", WORKDAY($B$3, INT(LEFT(N95, LEN(N95)-1))),
                     IF(RIGHT(N95, 1) = "W",Business_Day($B$3 + 7 * INT(LEFT(N95, LEN(N95)-1)), "modified_following"),
                     IF(RIGHT(N95, 1) = "M",Business_Day(EDATE($B$3,  INT(LEFT(N95, LEN(N95)-1))), "modified_following"),
                     IF(RIGHT(N95, 1) = "Y",Business_Day(EDATE($B$3,  12 * INT(LEFT(N95, LEN(N95)-1))), "modified_following"),IF(RIGHT(N95, 1) = "Q",Business_Day(EDATE($B$3,  3*INT(LEFT(N95, LEN(N95)-1))), "modified_following"),
                    Business_Day(EDATE($B$3,  12 * INT(LEFT(N95, FIND("Y", N95)-1)) + INT(RIGHT(N95, LEN(N95) - FIND("Y", N95)))), "modified_following") ))))), "")</f>
        <v>57710</v>
      </c>
      <c r="P95" s="50" t="s">
        <v>3912</v>
      </c>
      <c r="Q95" s="50" t="s">
        <v>3913</v>
      </c>
      <c r="R95" s="46">
        <f>_xll.BDH(P95,$B$4,$B$3,$B$3)</f>
        <v>0.52371000000000001</v>
      </c>
      <c r="S95" s="46">
        <f>_xll.BDH(Q95,$B$4,$B$3,$B$3)</f>
        <v>0.80470299999999995</v>
      </c>
      <c r="T95" s="52">
        <f>DF_ZC2(Date!$E$3,O95,S95,"Taux actuariels","actual/actual")</f>
        <v>5.3132747822410842E-3</v>
      </c>
      <c r="V95" s="46"/>
      <c r="W95" s="46"/>
      <c r="X95" s="46"/>
      <c r="Y95" s="47"/>
      <c r="Z95" s="47"/>
      <c r="AA95" s="47"/>
      <c r="AB95" s="48"/>
      <c r="AC95" s="48"/>
      <c r="AD95" s="46"/>
      <c r="AE95" s="49" t="s">
        <v>600</v>
      </c>
      <c r="AG95" s="50" t="s">
        <v>1324</v>
      </c>
      <c r="AH95" s="51">
        <f>IFERROR(IF(RIGHT(AG95, 1) = "D", WORKDAY($B$3, INT(LEFT(AG95, LEN(AG95)-1))),
                     IF(RIGHT(AG95, 1) = "W",Business_Day($B$3 + 7 * INT(LEFT(AG95, LEN(AG95)-1)), "modified_following"),
                     IF(RIGHT(AG95, 1) = "M",Business_Day(EDATE($B$3,  INT(LEFT(AG95, LEN(AG95)-1))), "modified_following"),
                     IF(RIGHT(AG95, 1) = "Y",Business_Day(EDATE($B$3,  12 * INT(LEFT(AG95, LEN(AG95)-1))), "modified_following"),IF(RIGHT(AG95, 1) = "Q",Business_Day(EDATE($B$3,  3*INT(LEFT(AG95, LEN(AG95)-1))), "modified_following"),
                    Business_Day(EDATE($B$3,  12 * INT(LEFT(AG95, FIND("Y", AG95)-1)) + INT(RIGHT(AG95, LEN(AG95) - FIND("Y", AG95)))), "modified_following") ))))), "")</f>
        <v>57710</v>
      </c>
      <c r="AI95" s="50" t="s">
        <v>3914</v>
      </c>
      <c r="AJ95" s="50" t="s">
        <v>3915</v>
      </c>
      <c r="AK95" s="46">
        <f>_xll.BDH(AI95,$B$4,$B$3,$B$3)</f>
        <v>0.51651000000000002</v>
      </c>
      <c r="AL95" s="46">
        <f>_xll.BDH(AJ95,$B$4,$B$3,$B$3)</f>
        <v>0.80959300000000001</v>
      </c>
      <c r="AM95" s="52">
        <f>DF_ZC2(Date!$E$3,AH95,AL95,"Taux actuariels","actual/actual")</f>
        <v>5.1647449715297444E-3</v>
      </c>
      <c r="AO95" s="46"/>
      <c r="AP95" s="46"/>
      <c r="AQ95" s="46"/>
      <c r="AR95" s="47"/>
      <c r="AS95" s="47"/>
      <c r="AT95" s="47"/>
      <c r="AU95" s="48"/>
      <c r="AV95" s="48"/>
      <c r="AW95" s="46"/>
      <c r="AX95" s="49" t="s">
        <v>600</v>
      </c>
      <c r="AZ95" s="50" t="s">
        <v>1324</v>
      </c>
      <c r="BA95" s="51">
        <f>IFERROR(IF(RIGHT(AZ95, 1) = "D", WORKDAY($B$3, INT(LEFT(AZ95, LEN(AZ95)-1))),
                     IF(RIGHT(AZ95, 1) = "W",Business_Day($B$3 + 7 * INT(LEFT(AZ95, LEN(AZ95)-1)), "modified_following"),
                     IF(RIGHT(AZ95, 1) = "M",Business_Day(EDATE($B$3,  INT(LEFT(AZ95, LEN(AZ95)-1))), "modified_following"),
                     IF(RIGHT(AZ95, 1) = "Y",Business_Day(EDATE($B$3,  12 * INT(LEFT(AZ95, LEN(AZ95)-1))), "modified_following"),IF(RIGHT(AZ95, 1) = "Q",Business_Day(EDATE($B$3,  3*INT(LEFT(AZ95, LEN(AZ95)-1))), "modified_following"),
                    Business_Day(EDATE($B$3,  12 * INT(LEFT(AZ95, FIND("Y", AZ95)-1)) + INT(RIGHT(AZ95, LEN(AZ95) - FIND("Y", AZ95)))), "modified_following") ))))), "")</f>
        <v>57710</v>
      </c>
      <c r="BB95" s="50" t="s">
        <v>3916</v>
      </c>
      <c r="BC95" s="50" t="s">
        <v>3917</v>
      </c>
      <c r="BD95" s="46">
        <f>_xll.BDH(BB95,$B$4,$B$3,$B$3)</f>
        <v>0.54362999999999995</v>
      </c>
      <c r="BE95" s="46">
        <f>_xll.BDH(BC95,$B$4,$B$3,$B$3)</f>
        <v>0.80068899999999998</v>
      </c>
      <c r="BF95" s="52">
        <f>DF_ZC2(Date!$E$3,BA95,BE95,"Taux actuariels","actual/actual")</f>
        <v>5.4358894306512084E-3</v>
      </c>
      <c r="BH95" s="46"/>
      <c r="BI95" s="46"/>
      <c r="BJ95" s="46"/>
      <c r="BK95" s="47"/>
      <c r="BL95" s="47"/>
      <c r="BM95" s="47"/>
      <c r="BN95" s="48"/>
      <c r="BO95" s="48"/>
      <c r="BP95" s="46"/>
      <c r="BQ95" s="49" t="s">
        <v>600</v>
      </c>
      <c r="BS95" s="50" t="s">
        <v>600</v>
      </c>
      <c r="BT95" s="51" t="str">
        <f>IFERROR(IF(RIGHT(BS95, 1) = "D", WORKDAY($B$3, INT(LEFT(BS95, LEN(BS95)-1))),
                     IF(RIGHT(BS95, 1) = "W",Business_Day($B$3 + 7 * INT(LEFT(BS95, LEN(BS95)-1)), "modified_following"),
                     IF(RIGHT(BS95, 1) = "M",Business_Day(EDATE($B$3,  INT(LEFT(BS95, LEN(BS95)-1))), "modified_following"),
                     IF(RIGHT(BS95, 1) = "Y",Business_Day(EDATE($B$3,  12 * INT(LEFT(BS95, LEN(BS95)-1))), "modified_following"),IF(RIGHT(BS95, 1) = "Q",Business_Day(EDATE($B$3,  3*INT(LEFT(BS95, LEN(BS95)-1))), "modified_following"),
                    Business_Day(EDATE($B$3,  12 * INT(LEFT(BS95, FIND("Y", BS95)-1)) + INT(RIGHT(BS95, LEN(BS95) - FIND("Y", BS95)))), "modified_following") ))))), "")</f>
        <v/>
      </c>
      <c r="BU95" s="50" t="s">
        <v>600</v>
      </c>
      <c r="BV95" s="50" t="s">
        <v>600</v>
      </c>
      <c r="BW95" s="46"/>
      <c r="BX95" s="46"/>
      <c r="BY95" s="52"/>
    </row>
    <row r="96" spans="3:77" x14ac:dyDescent="0.25">
      <c r="C96" s="46"/>
      <c r="D96" s="46"/>
      <c r="E96" s="46"/>
      <c r="F96" s="47"/>
      <c r="G96" s="47"/>
      <c r="H96" s="47"/>
      <c r="I96" s="48"/>
      <c r="J96" s="48"/>
      <c r="K96" s="46"/>
      <c r="L96" s="49" t="s">
        <v>600</v>
      </c>
      <c r="N96" s="50" t="s">
        <v>1335</v>
      </c>
      <c r="O96" s="51">
        <f>IFERROR(IF(RIGHT(N96, 1) = "D", WORKDAY($B$3, INT(LEFT(N96, LEN(N96)-1))),
                     IF(RIGHT(N96, 1) = "W",Business_Day($B$3 + 7 * INT(LEFT(N96, LEN(N96)-1)), "modified_following"),
                     IF(RIGHT(N96, 1) = "M",Business_Day(EDATE($B$3,  INT(LEFT(N96, LEN(N96)-1))), "modified_following"),
                     IF(RIGHT(N96, 1) = "Y",Business_Day(EDATE($B$3,  12 * INT(LEFT(N96, LEN(N96)-1))), "modified_following"),IF(RIGHT(N96, 1) = "Q",Business_Day(EDATE($B$3,  3*INT(LEFT(N96, LEN(N96)-1))), "modified_following"),
                    Business_Day(EDATE($B$3,  12 * INT(LEFT(N96, FIND("Y", N96)-1)) + INT(RIGHT(N96, LEN(N96) - FIND("Y", N96)))), "modified_following") ))))), "")</f>
        <v>58074</v>
      </c>
      <c r="P96" s="50" t="s">
        <v>3918</v>
      </c>
      <c r="Q96" s="50" t="s">
        <v>3919</v>
      </c>
      <c r="R96" s="46">
        <f>_xll.BDH(P96,$B$4,$B$3,$B$3)</f>
        <v>0.52242</v>
      </c>
      <c r="S96" s="46">
        <f>_xll.BDH(Q96,$B$4,$B$3,$B$3)</f>
        <v>0.80089100000000002</v>
      </c>
      <c r="T96" s="52">
        <f>DF_ZC2(Date!$E$3,O96,S96,"Taux actuariels","actual/actual")</f>
        <v>5.3004383633123986E-3</v>
      </c>
      <c r="V96" s="46"/>
      <c r="W96" s="46"/>
      <c r="X96" s="46"/>
      <c r="Y96" s="47"/>
      <c r="Z96" s="47"/>
      <c r="AA96" s="47"/>
      <c r="AB96" s="48"/>
      <c r="AC96" s="48"/>
      <c r="AD96" s="46"/>
      <c r="AE96" s="49" t="s">
        <v>600</v>
      </c>
      <c r="AG96" s="50" t="s">
        <v>1335</v>
      </c>
      <c r="AH96" s="51">
        <f>IFERROR(IF(RIGHT(AG96, 1) = "D", WORKDAY($B$3, INT(LEFT(AG96, LEN(AG96)-1))),
                     IF(RIGHT(AG96, 1) = "W",Business_Day($B$3 + 7 * INT(LEFT(AG96, LEN(AG96)-1)), "modified_following"),
                     IF(RIGHT(AG96, 1) = "M",Business_Day(EDATE($B$3,  INT(LEFT(AG96, LEN(AG96)-1))), "modified_following"),
                     IF(RIGHT(AG96, 1) = "Y",Business_Day(EDATE($B$3,  12 * INT(LEFT(AG96, LEN(AG96)-1))), "modified_following"),IF(RIGHT(AG96, 1) = "Q",Business_Day(EDATE($B$3,  3*INT(LEFT(AG96, LEN(AG96)-1))), "modified_following"),
                    Business_Day(EDATE($B$3,  12 * INT(LEFT(AG96, FIND("Y", AG96)-1)) + INT(RIGHT(AG96, LEN(AG96) - FIND("Y", AG96)))), "modified_following") ))))), "")</f>
        <v>58074</v>
      </c>
      <c r="AI96" s="50" t="s">
        <v>3920</v>
      </c>
      <c r="AJ96" s="50" t="s">
        <v>3921</v>
      </c>
      <c r="AK96" s="46">
        <f>_xll.BDH(AI96,$B$4,$B$3,$B$3)</f>
        <v>0.51526000000000005</v>
      </c>
      <c r="AL96" s="46">
        <f>_xll.BDH(AJ96,$B$4,$B$3,$B$3)</f>
        <v>0.80585300000000004</v>
      </c>
      <c r="AM96" s="52">
        <f>DF_ZC2(Date!$E$3,AH96,AL96,"Taux actuariels","actual/actual")</f>
        <v>5.152610516012901E-3</v>
      </c>
      <c r="AO96" s="46"/>
      <c r="AP96" s="46"/>
      <c r="AQ96" s="46"/>
      <c r="AR96" s="47"/>
      <c r="AS96" s="47"/>
      <c r="AT96" s="47"/>
      <c r="AU96" s="48"/>
      <c r="AV96" s="48"/>
      <c r="AW96" s="46"/>
      <c r="AX96" s="49" t="s">
        <v>600</v>
      </c>
      <c r="AZ96" s="50" t="s">
        <v>1335</v>
      </c>
      <c r="BA96" s="51">
        <f>IFERROR(IF(RIGHT(AZ96, 1) = "D", WORKDAY($B$3, INT(LEFT(AZ96, LEN(AZ96)-1))),
                     IF(RIGHT(AZ96, 1) = "W",Business_Day($B$3 + 7 * INT(LEFT(AZ96, LEN(AZ96)-1)), "modified_following"),
                     IF(RIGHT(AZ96, 1) = "M",Business_Day(EDATE($B$3,  INT(LEFT(AZ96, LEN(AZ96)-1))), "modified_following"),
                     IF(RIGHT(AZ96, 1) = "Y",Business_Day(EDATE($B$3,  12 * INT(LEFT(AZ96, LEN(AZ96)-1))), "modified_following"),IF(RIGHT(AZ96, 1) = "Q",Business_Day(EDATE($B$3,  3*INT(LEFT(AZ96, LEN(AZ96)-1))), "modified_following"),
                    Business_Day(EDATE($B$3,  12 * INT(LEFT(AZ96, FIND("Y", AZ96)-1)) + INT(RIGHT(AZ96, LEN(AZ96) - FIND("Y", AZ96)))), "modified_following") ))))), "")</f>
        <v>58074</v>
      </c>
      <c r="BB96" s="50" t="s">
        <v>3922</v>
      </c>
      <c r="BC96" s="50" t="s">
        <v>3923</v>
      </c>
      <c r="BD96" s="46">
        <f>_xll.BDH(BB96,$B$4,$B$3,$B$3)</f>
        <v>0.54225000000000001</v>
      </c>
      <c r="BE96" s="46">
        <f>_xll.BDH(BC96,$B$4,$B$3,$B$3)</f>
        <v>0.79681800000000003</v>
      </c>
      <c r="BF96" s="52">
        <f>DF_ZC2(Date!$E$3,BA96,BE96,"Taux actuariels","actual/actual")</f>
        <v>5.422483579773818E-3</v>
      </c>
      <c r="BH96" s="46"/>
      <c r="BI96" s="46"/>
      <c r="BJ96" s="46"/>
      <c r="BK96" s="47"/>
      <c r="BL96" s="47"/>
      <c r="BM96" s="47"/>
      <c r="BN96" s="48"/>
      <c r="BO96" s="48"/>
      <c r="BP96" s="46"/>
      <c r="BQ96" s="49" t="s">
        <v>600</v>
      </c>
      <c r="BS96" s="50" t="s">
        <v>600</v>
      </c>
      <c r="BT96" s="51" t="str">
        <f>IFERROR(IF(RIGHT(BS96, 1) = "D", WORKDAY($B$3, INT(LEFT(BS96, LEN(BS96)-1))),
                     IF(RIGHT(BS96, 1) = "W",Business_Day($B$3 + 7 * INT(LEFT(BS96, LEN(BS96)-1)), "modified_following"),
                     IF(RIGHT(BS96, 1) = "M",Business_Day(EDATE($B$3,  INT(LEFT(BS96, LEN(BS96)-1))), "modified_following"),
                     IF(RIGHT(BS96, 1) = "Y",Business_Day(EDATE($B$3,  12 * INT(LEFT(BS96, LEN(BS96)-1))), "modified_following"),IF(RIGHT(BS96, 1) = "Q",Business_Day(EDATE($B$3,  3*INT(LEFT(BS96, LEN(BS96)-1))), "modified_following"),
                    Business_Day(EDATE($B$3,  12 * INT(LEFT(BS96, FIND("Y", BS96)-1)) + INT(RIGHT(BS96, LEN(BS96) - FIND("Y", BS96)))), "modified_following") ))))), "")</f>
        <v/>
      </c>
      <c r="BU96" s="50" t="s">
        <v>600</v>
      </c>
      <c r="BV96" s="50" t="s">
        <v>600</v>
      </c>
      <c r="BW96" s="46"/>
      <c r="BX96" s="46"/>
      <c r="BY96" s="52"/>
    </row>
    <row r="97" spans="3:77" x14ac:dyDescent="0.25">
      <c r="C97" s="46"/>
      <c r="D97" s="46"/>
      <c r="E97" s="46"/>
      <c r="F97" s="47"/>
      <c r="G97" s="47"/>
      <c r="H97" s="47"/>
      <c r="I97" s="48"/>
      <c r="J97" s="48"/>
      <c r="K97" s="46"/>
      <c r="L97" s="49" t="s">
        <v>600</v>
      </c>
      <c r="N97" s="50" t="s">
        <v>1346</v>
      </c>
      <c r="O97" s="51">
        <f>IFERROR(IF(RIGHT(N97, 1) = "D", WORKDAY($B$3, INT(LEFT(N97, LEN(N97)-1))),
                     IF(RIGHT(N97, 1) = "W",Business_Day($B$3 + 7 * INT(LEFT(N97, LEN(N97)-1)), "modified_following"),
                     IF(RIGHT(N97, 1) = "M",Business_Day(EDATE($B$3,  INT(LEFT(N97, LEN(N97)-1))), "modified_following"),
                     IF(RIGHT(N97, 1) = "Y",Business_Day(EDATE($B$3,  12 * INT(LEFT(N97, LEN(N97)-1))), "modified_following"),IF(RIGHT(N97, 1) = "Q",Business_Day(EDATE($B$3,  3*INT(LEFT(N97, LEN(N97)-1))), "modified_following"),
                    Business_Day(EDATE($B$3,  12 * INT(LEFT(N97, FIND("Y", N97)-1)) + INT(RIGHT(N97, LEN(N97) - FIND("Y", N97)))), "modified_following") ))))), "")</f>
        <v>58439</v>
      </c>
      <c r="P97" s="50" t="s">
        <v>3924</v>
      </c>
      <c r="Q97" s="50" t="s">
        <v>3925</v>
      </c>
      <c r="R97" s="46">
        <f>_xll.BDH(P97,$B$4,$B$3,$B$3)</f>
        <v>0.52112999999999998</v>
      </c>
      <c r="S97" s="46">
        <f>_xll.BDH(Q97,$B$4,$B$3,$B$3)</f>
        <v>0.79711500000000002</v>
      </c>
      <c r="T97" s="52">
        <f>DF_ZC2(Date!$E$3,O97,S97,"Taux actuariels","actual/actual")</f>
        <v>5.287333486857948E-3</v>
      </c>
      <c r="V97" s="46"/>
      <c r="W97" s="46"/>
      <c r="X97" s="46"/>
      <c r="Y97" s="47"/>
      <c r="Z97" s="47"/>
      <c r="AA97" s="47"/>
      <c r="AB97" s="48"/>
      <c r="AC97" s="48"/>
      <c r="AD97" s="46"/>
      <c r="AE97" s="49" t="s">
        <v>600</v>
      </c>
      <c r="AG97" s="50" t="s">
        <v>1346</v>
      </c>
      <c r="AH97" s="51">
        <f>IFERROR(IF(RIGHT(AG97, 1) = "D", WORKDAY($B$3, INT(LEFT(AG97, LEN(AG97)-1))),
                     IF(RIGHT(AG97, 1) = "W",Business_Day($B$3 + 7 * INT(LEFT(AG97, LEN(AG97)-1)), "modified_following"),
                     IF(RIGHT(AG97, 1) = "M",Business_Day(EDATE($B$3,  INT(LEFT(AG97, LEN(AG97)-1))), "modified_following"),
                     IF(RIGHT(AG97, 1) = "Y",Business_Day(EDATE($B$3,  12 * INT(LEFT(AG97, LEN(AG97)-1))), "modified_following"),IF(RIGHT(AG97, 1) = "Q",Business_Day(EDATE($B$3,  3*INT(LEFT(AG97, LEN(AG97)-1))), "modified_following"),
                    Business_Day(EDATE($B$3,  12 * INT(LEFT(AG97, FIND("Y", AG97)-1)) + INT(RIGHT(AG97, LEN(AG97) - FIND("Y", AG97)))), "modified_following") ))))), "")</f>
        <v>58439</v>
      </c>
      <c r="AI97" s="50" t="s">
        <v>3926</v>
      </c>
      <c r="AJ97" s="50" t="s">
        <v>3927</v>
      </c>
      <c r="AK97" s="46">
        <f>_xll.BDH(AI97,$B$4,$B$3,$B$3)</f>
        <v>0.51402000000000003</v>
      </c>
      <c r="AL97" s="46">
        <f>_xll.BDH(AJ97,$B$4,$B$3,$B$3)</f>
        <v>0.80214799999999997</v>
      </c>
      <c r="AM97" s="52">
        <f>DF_ZC2(Date!$E$3,AH97,AL97,"Taux actuariels","actual/actual")</f>
        <v>5.1401942187285776E-3</v>
      </c>
      <c r="AO97" s="46"/>
      <c r="AP97" s="46"/>
      <c r="AQ97" s="46"/>
      <c r="AR97" s="47"/>
      <c r="AS97" s="47"/>
      <c r="AT97" s="47"/>
      <c r="AU97" s="48"/>
      <c r="AV97" s="48"/>
      <c r="AW97" s="46"/>
      <c r="AX97" s="49" t="s">
        <v>600</v>
      </c>
      <c r="AZ97" s="50" t="s">
        <v>1346</v>
      </c>
      <c r="BA97" s="51">
        <f>IFERROR(IF(RIGHT(AZ97, 1) = "D", WORKDAY($B$3, INT(LEFT(AZ97, LEN(AZ97)-1))),
                     IF(RIGHT(AZ97, 1) = "W",Business_Day($B$3 + 7 * INT(LEFT(AZ97, LEN(AZ97)-1)), "modified_following"),
                     IF(RIGHT(AZ97, 1) = "M",Business_Day(EDATE($B$3,  INT(LEFT(AZ97, LEN(AZ97)-1))), "modified_following"),
                     IF(RIGHT(AZ97, 1) = "Y",Business_Day(EDATE($B$3,  12 * INT(LEFT(AZ97, LEN(AZ97)-1))), "modified_following"),IF(RIGHT(AZ97, 1) = "Q",Business_Day(EDATE($B$3,  3*INT(LEFT(AZ97, LEN(AZ97)-1))), "modified_following"),
                    Business_Day(EDATE($B$3,  12 * INT(LEFT(AZ97, FIND("Y", AZ97)-1)) + INT(RIGHT(AZ97, LEN(AZ97) - FIND("Y", AZ97)))), "modified_following") ))))), "")</f>
        <v>58439</v>
      </c>
      <c r="BB97" s="50" t="s">
        <v>3928</v>
      </c>
      <c r="BC97" s="50" t="s">
        <v>3929</v>
      </c>
      <c r="BD97" s="46">
        <f>_xll.BDH(BB97,$B$4,$B$3,$B$3)</f>
        <v>0.54088000000000003</v>
      </c>
      <c r="BE97" s="46">
        <f>_xll.BDH(BC97,$B$4,$B$3,$B$3)</f>
        <v>0.79298500000000005</v>
      </c>
      <c r="BF97" s="52">
        <f>DF_ZC2(Date!$E$3,BA97,BE97,"Taux actuariels","actual/actual")</f>
        <v>5.408785502106106E-3</v>
      </c>
      <c r="BH97" s="46"/>
      <c r="BI97" s="46"/>
      <c r="BJ97" s="46"/>
      <c r="BK97" s="47"/>
      <c r="BL97" s="47"/>
      <c r="BM97" s="47"/>
      <c r="BN97" s="48"/>
      <c r="BO97" s="48"/>
      <c r="BP97" s="46"/>
      <c r="BQ97" s="49" t="s">
        <v>600</v>
      </c>
      <c r="BS97" s="50" t="s">
        <v>600</v>
      </c>
      <c r="BT97" s="51" t="str">
        <f>IFERROR(IF(RIGHT(BS97, 1) = "D", WORKDAY($B$3, INT(LEFT(BS97, LEN(BS97)-1))),
                     IF(RIGHT(BS97, 1) = "W",Business_Day($B$3 + 7 * INT(LEFT(BS97, LEN(BS97)-1)), "modified_following"),
                     IF(RIGHT(BS97, 1) = "M",Business_Day(EDATE($B$3,  INT(LEFT(BS97, LEN(BS97)-1))), "modified_following"),
                     IF(RIGHT(BS97, 1) = "Y",Business_Day(EDATE($B$3,  12 * INT(LEFT(BS97, LEN(BS97)-1))), "modified_following"),IF(RIGHT(BS97, 1) = "Q",Business_Day(EDATE($B$3,  3*INT(LEFT(BS97, LEN(BS97)-1))), "modified_following"),
                    Business_Day(EDATE($B$3,  12 * INT(LEFT(BS97, FIND("Y", BS97)-1)) + INT(RIGHT(BS97, LEN(BS97) - FIND("Y", BS97)))), "modified_following") ))))), "")</f>
        <v/>
      </c>
      <c r="BU97" s="50" t="s">
        <v>600</v>
      </c>
      <c r="BV97" s="50" t="s">
        <v>600</v>
      </c>
      <c r="BW97" s="46"/>
      <c r="BX97" s="46"/>
      <c r="BY97" s="52"/>
    </row>
    <row r="98" spans="3:77" x14ac:dyDescent="0.25">
      <c r="C98" s="46"/>
      <c r="D98" s="46"/>
      <c r="E98" s="46"/>
      <c r="F98" s="47"/>
      <c r="G98" s="47"/>
      <c r="H98" s="47"/>
      <c r="I98" s="48"/>
      <c r="J98" s="48"/>
      <c r="K98" s="46"/>
      <c r="L98" s="49" t="s">
        <v>600</v>
      </c>
      <c r="N98" s="50" t="s">
        <v>1357</v>
      </c>
      <c r="O98" s="51">
        <f>IFERROR(IF(RIGHT(N98, 1) = "D", WORKDAY($B$3, INT(LEFT(N98, LEN(N98)-1))),
                     IF(RIGHT(N98, 1) = "W",Business_Day($B$3 + 7 * INT(LEFT(N98, LEN(N98)-1)), "modified_following"),
                     IF(RIGHT(N98, 1) = "M",Business_Day(EDATE($B$3,  INT(LEFT(N98, LEN(N98)-1))), "modified_following"),
                     IF(RIGHT(N98, 1) = "Y",Business_Day(EDATE($B$3,  12 * INT(LEFT(N98, LEN(N98)-1))), "modified_following"),IF(RIGHT(N98, 1) = "Q",Business_Day(EDATE($B$3,  3*INT(LEFT(N98, LEN(N98)-1))), "modified_following"),
                    Business_Day(EDATE($B$3,  12 * INT(LEFT(N98, FIND("Y", N98)-1)) + INT(RIGHT(N98, LEN(N98) - FIND("Y", N98)))), "modified_following") ))))), "")</f>
        <v>58805</v>
      </c>
      <c r="P98" s="50" t="s">
        <v>3930</v>
      </c>
      <c r="Q98" s="50" t="s">
        <v>3931</v>
      </c>
      <c r="R98" s="46">
        <f>_xll.BDH(P98,$B$4,$B$3,$B$3)</f>
        <v>0.51985000000000003</v>
      </c>
      <c r="S98" s="46">
        <f>_xll.BDH(Q98,$B$4,$B$3,$B$3)</f>
        <v>0.79336499999999999</v>
      </c>
      <c r="T98" s="52">
        <f>DF_ZC2(Date!$E$3,O98,S98,"Taux actuariels","actual/actual")</f>
        <v>5.2745865869154862E-3</v>
      </c>
      <c r="V98" s="46"/>
      <c r="W98" s="46"/>
      <c r="X98" s="46"/>
      <c r="Y98" s="47"/>
      <c r="Z98" s="47"/>
      <c r="AA98" s="47"/>
      <c r="AB98" s="48"/>
      <c r="AC98" s="48"/>
      <c r="AD98" s="46"/>
      <c r="AE98" s="49" t="s">
        <v>600</v>
      </c>
      <c r="AG98" s="50" t="s">
        <v>1357</v>
      </c>
      <c r="AH98" s="51">
        <f>IFERROR(IF(RIGHT(AG98, 1) = "D", WORKDAY($B$3, INT(LEFT(AG98, LEN(AG98)-1))),
                     IF(RIGHT(AG98, 1) = "W",Business_Day($B$3 + 7 * INT(LEFT(AG98, LEN(AG98)-1)), "modified_following"),
                     IF(RIGHT(AG98, 1) = "M",Business_Day(EDATE($B$3,  INT(LEFT(AG98, LEN(AG98)-1))), "modified_following"),
                     IF(RIGHT(AG98, 1) = "Y",Business_Day(EDATE($B$3,  12 * INT(LEFT(AG98, LEN(AG98)-1))), "modified_following"),IF(RIGHT(AG98, 1) = "Q",Business_Day(EDATE($B$3,  3*INT(LEFT(AG98, LEN(AG98)-1))), "modified_following"),
                    Business_Day(EDATE($B$3,  12 * INT(LEFT(AG98, FIND("Y", AG98)-1)) + INT(RIGHT(AG98, LEN(AG98) - FIND("Y", AG98)))), "modified_following") ))))), "")</f>
        <v>58805</v>
      </c>
      <c r="AI98" s="50" t="s">
        <v>3932</v>
      </c>
      <c r="AJ98" s="50" t="s">
        <v>3933</v>
      </c>
      <c r="AK98" s="46">
        <f>_xll.BDH(AI98,$B$4,$B$3,$B$3)</f>
        <v>0.51282000000000005</v>
      </c>
      <c r="AL98" s="46">
        <f>_xll.BDH(AJ98,$B$4,$B$3,$B$3)</f>
        <v>0.79846600000000001</v>
      </c>
      <c r="AM98" s="52">
        <f>DF_ZC2(Date!$E$3,AH98,AL98,"Taux actuariels","actual/actual")</f>
        <v>5.1281700111487361E-3</v>
      </c>
      <c r="AO98" s="46"/>
      <c r="AP98" s="46"/>
      <c r="AQ98" s="46"/>
      <c r="AR98" s="47"/>
      <c r="AS98" s="47"/>
      <c r="AT98" s="47"/>
      <c r="AU98" s="48"/>
      <c r="AV98" s="48"/>
      <c r="AW98" s="46"/>
      <c r="AX98" s="49" t="s">
        <v>600</v>
      </c>
      <c r="AZ98" s="50" t="s">
        <v>1357</v>
      </c>
      <c r="BA98" s="51">
        <f>IFERROR(IF(RIGHT(AZ98, 1) = "D", WORKDAY($B$3, INT(LEFT(AZ98, LEN(AZ98)-1))),
                     IF(RIGHT(AZ98, 1) = "W",Business_Day($B$3 + 7 * INT(LEFT(AZ98, LEN(AZ98)-1)), "modified_following"),
                     IF(RIGHT(AZ98, 1) = "M",Business_Day(EDATE($B$3,  INT(LEFT(AZ98, LEN(AZ98)-1))), "modified_following"),
                     IF(RIGHT(AZ98, 1) = "Y",Business_Day(EDATE($B$3,  12 * INT(LEFT(AZ98, LEN(AZ98)-1))), "modified_following"),IF(RIGHT(AZ98, 1) = "Q",Business_Day(EDATE($B$3,  3*INT(LEFT(AZ98, LEN(AZ98)-1))), "modified_following"),
                    Business_Day(EDATE($B$3,  12 * INT(LEFT(AZ98, FIND("Y", AZ98)-1)) + INT(RIGHT(AZ98, LEN(AZ98) - FIND("Y", AZ98)))), "modified_following") ))))), "")</f>
        <v>58805</v>
      </c>
      <c r="BB98" s="50" t="s">
        <v>3934</v>
      </c>
      <c r="BC98" s="50" t="s">
        <v>3935</v>
      </c>
      <c r="BD98" s="46">
        <f>_xll.BDH(BB98,$B$4,$B$3,$B$3)</f>
        <v>0.53954999999999997</v>
      </c>
      <c r="BE98" s="46">
        <f>_xll.BDH(BC98,$B$4,$B$3,$B$3)</f>
        <v>0.78917700000000002</v>
      </c>
      <c r="BF98" s="52">
        <f>DF_ZC2(Date!$E$3,BA98,BE98,"Taux actuariels","actual/actual")</f>
        <v>5.3955184060332506E-3</v>
      </c>
      <c r="BH98" s="46"/>
      <c r="BI98" s="46"/>
      <c r="BJ98" s="46"/>
      <c r="BK98" s="47"/>
      <c r="BL98" s="47"/>
      <c r="BM98" s="47"/>
      <c r="BN98" s="48"/>
      <c r="BO98" s="48"/>
      <c r="BP98" s="46"/>
      <c r="BQ98" s="49" t="s">
        <v>600</v>
      </c>
      <c r="BS98" s="50" t="s">
        <v>600</v>
      </c>
      <c r="BT98" s="51" t="str">
        <f>IFERROR(IF(RIGHT(BS98, 1) = "D", WORKDAY($B$3, INT(LEFT(BS98, LEN(BS98)-1))),
                     IF(RIGHT(BS98, 1) = "W",Business_Day($B$3 + 7 * INT(LEFT(BS98, LEN(BS98)-1)), "modified_following"),
                     IF(RIGHT(BS98, 1) = "M",Business_Day(EDATE($B$3,  INT(LEFT(BS98, LEN(BS98)-1))), "modified_following"),
                     IF(RIGHT(BS98, 1) = "Y",Business_Day(EDATE($B$3,  12 * INT(LEFT(BS98, LEN(BS98)-1))), "modified_following"),IF(RIGHT(BS98, 1) = "Q",Business_Day(EDATE($B$3,  3*INT(LEFT(BS98, LEN(BS98)-1))), "modified_following"),
                    Business_Day(EDATE($B$3,  12 * INT(LEFT(BS98, FIND("Y", BS98)-1)) + INT(RIGHT(BS98, LEN(BS98) - FIND("Y", BS98)))), "modified_following") ))))), "")</f>
        <v/>
      </c>
      <c r="BU98" s="50" t="s">
        <v>600</v>
      </c>
      <c r="BV98" s="50" t="s">
        <v>600</v>
      </c>
      <c r="BW98" s="46"/>
      <c r="BX98" s="46"/>
      <c r="BY98" s="52"/>
    </row>
    <row r="99" spans="3:77" x14ac:dyDescent="0.25">
      <c r="C99" s="46"/>
      <c r="D99" s="46"/>
      <c r="E99" s="46"/>
      <c r="F99" s="47"/>
      <c r="G99" s="47"/>
      <c r="H99" s="47"/>
      <c r="I99" s="48"/>
      <c r="J99" s="48"/>
      <c r="K99" s="46"/>
      <c r="L99" s="49" t="s">
        <v>600</v>
      </c>
      <c r="N99" s="50" t="s">
        <v>1368</v>
      </c>
      <c r="O99" s="51">
        <f>IFERROR(IF(RIGHT(N99, 1) = "D", WORKDAY($B$3, INT(LEFT(N99, LEN(N99)-1))),
                     IF(RIGHT(N99, 1) = "W",Business_Day($B$3 + 7 * INT(LEFT(N99, LEN(N99)-1)), "modified_following"),
                     IF(RIGHT(N99, 1) = "M",Business_Day(EDATE($B$3,  INT(LEFT(N99, LEN(N99)-1))), "modified_following"),
                     IF(RIGHT(N99, 1) = "Y",Business_Day(EDATE($B$3,  12 * INT(LEFT(N99, LEN(N99)-1))), "modified_following"),IF(RIGHT(N99, 1) = "Q",Business_Day(EDATE($B$3,  3*INT(LEFT(N99, LEN(N99)-1))), "modified_following"),
                    Business_Day(EDATE($B$3,  12 * INT(LEFT(N99, FIND("Y", N99)-1)) + INT(RIGHT(N99, LEN(N99) - FIND("Y", N99)))), "modified_following") ))))), "")</f>
        <v>59170</v>
      </c>
      <c r="P99" s="50" t="s">
        <v>3936</v>
      </c>
      <c r="Q99" s="50" t="s">
        <v>3937</v>
      </c>
      <c r="R99" s="46">
        <f>_xll.BDH(P99,$B$4,$B$3,$B$3)</f>
        <v>0.51859</v>
      </c>
      <c r="S99" s="46">
        <f>_xll.BDH(Q99,$B$4,$B$3,$B$3)</f>
        <v>0.789659</v>
      </c>
      <c r="T99" s="52">
        <f>DF_ZC2(Date!$E$3,O99,S99,"Taux actuariels","actual/actual")</f>
        <v>5.2616642080873799E-3</v>
      </c>
      <c r="V99" s="46"/>
      <c r="W99" s="46"/>
      <c r="X99" s="46"/>
      <c r="Y99" s="47"/>
      <c r="Z99" s="47"/>
      <c r="AA99" s="47"/>
      <c r="AB99" s="48"/>
      <c r="AC99" s="48"/>
      <c r="AD99" s="46"/>
      <c r="AE99" s="49" t="s">
        <v>600</v>
      </c>
      <c r="AG99" s="50" t="s">
        <v>1368</v>
      </c>
      <c r="AH99" s="51">
        <f>IFERROR(IF(RIGHT(AG99, 1) = "D", WORKDAY($B$3, INT(LEFT(AG99, LEN(AG99)-1))),
                     IF(RIGHT(AG99, 1) = "W",Business_Day($B$3 + 7 * INT(LEFT(AG99, LEN(AG99)-1)), "modified_following"),
                     IF(RIGHT(AG99, 1) = "M",Business_Day(EDATE($B$3,  INT(LEFT(AG99, LEN(AG99)-1))), "modified_following"),
                     IF(RIGHT(AG99, 1) = "Y",Business_Day(EDATE($B$3,  12 * INT(LEFT(AG99, LEN(AG99)-1))), "modified_following"),IF(RIGHT(AG99, 1) = "Q",Business_Day(EDATE($B$3,  3*INT(LEFT(AG99, LEN(AG99)-1))), "modified_following"),
                    Business_Day(EDATE($B$3,  12 * INT(LEFT(AG99, FIND("Y", AG99)-1)) + INT(RIGHT(AG99, LEN(AG99) - FIND("Y", AG99)))), "modified_following") ))))), "")</f>
        <v>59170</v>
      </c>
      <c r="AI99" s="50" t="s">
        <v>3938</v>
      </c>
      <c r="AJ99" s="50" t="s">
        <v>3939</v>
      </c>
      <c r="AK99" s="46">
        <f>_xll.BDH(AI99,$B$4,$B$3,$B$3)</f>
        <v>0.51158999999999999</v>
      </c>
      <c r="AL99" s="46">
        <f>_xll.BDH(AJ99,$B$4,$B$3,$B$3)</f>
        <v>0.79482799999999998</v>
      </c>
      <c r="AM99" s="52">
        <f>DF_ZC2(Date!$E$3,AH99,AL99,"Taux actuariels","actual/actual")</f>
        <v>5.115922231209824E-3</v>
      </c>
      <c r="AO99" s="46"/>
      <c r="AP99" s="46"/>
      <c r="AQ99" s="46"/>
      <c r="AR99" s="47"/>
      <c r="AS99" s="47"/>
      <c r="AT99" s="47"/>
      <c r="AU99" s="48"/>
      <c r="AV99" s="48"/>
      <c r="AW99" s="46"/>
      <c r="AX99" s="49" t="s">
        <v>600</v>
      </c>
      <c r="AZ99" s="50" t="s">
        <v>1368</v>
      </c>
      <c r="BA99" s="51">
        <f>IFERROR(IF(RIGHT(AZ99, 1) = "D", WORKDAY($B$3, INT(LEFT(AZ99, LEN(AZ99)-1))),
                     IF(RIGHT(AZ99, 1) = "W",Business_Day($B$3 + 7 * INT(LEFT(AZ99, LEN(AZ99)-1)), "modified_following"),
                     IF(RIGHT(AZ99, 1) = "M",Business_Day(EDATE($B$3,  INT(LEFT(AZ99, LEN(AZ99)-1))), "modified_following"),
                     IF(RIGHT(AZ99, 1) = "Y",Business_Day(EDATE($B$3,  12 * INT(LEFT(AZ99, LEN(AZ99)-1))), "modified_following"),IF(RIGHT(AZ99, 1) = "Q",Business_Day(EDATE($B$3,  3*INT(LEFT(AZ99, LEN(AZ99)-1))), "modified_following"),
                    Business_Day(EDATE($B$3,  12 * INT(LEFT(AZ99, FIND("Y", AZ99)-1)) + INT(RIGHT(AZ99, LEN(AZ99) - FIND("Y", AZ99)))), "modified_following") ))))), "")</f>
        <v>59170</v>
      </c>
      <c r="BB99" s="50" t="s">
        <v>3940</v>
      </c>
      <c r="BC99" s="50" t="s">
        <v>3941</v>
      </c>
      <c r="BD99" s="46">
        <f>_xll.BDH(BB99,$B$4,$B$3,$B$3)</f>
        <v>0.53820000000000001</v>
      </c>
      <c r="BE99" s="46">
        <f>_xll.BDH(BC99,$B$4,$B$3,$B$3)</f>
        <v>0.78541700000000003</v>
      </c>
      <c r="BF99" s="52">
        <f>DF_ZC2(Date!$E$3,BA99,BE99,"Taux actuariels","actual/actual")</f>
        <v>5.3819994789705561E-3</v>
      </c>
      <c r="BH99" s="46"/>
      <c r="BI99" s="46"/>
      <c r="BJ99" s="46"/>
      <c r="BK99" s="47"/>
      <c r="BL99" s="47"/>
      <c r="BM99" s="47"/>
      <c r="BN99" s="48"/>
      <c r="BO99" s="48"/>
      <c r="BP99" s="46"/>
      <c r="BQ99" s="49" t="s">
        <v>600</v>
      </c>
      <c r="BS99" s="50" t="s">
        <v>600</v>
      </c>
      <c r="BT99" s="51" t="str">
        <f>IFERROR(IF(RIGHT(BS99, 1) = "D", WORKDAY($B$3, INT(LEFT(BS99, LEN(BS99)-1))),
                     IF(RIGHT(BS99, 1) = "W",Business_Day($B$3 + 7 * INT(LEFT(BS99, LEN(BS99)-1)), "modified_following"),
                     IF(RIGHT(BS99, 1) = "M",Business_Day(EDATE($B$3,  INT(LEFT(BS99, LEN(BS99)-1))), "modified_following"),
                     IF(RIGHT(BS99, 1) = "Y",Business_Day(EDATE($B$3,  12 * INT(LEFT(BS99, LEN(BS99)-1))), "modified_following"),IF(RIGHT(BS99, 1) = "Q",Business_Day(EDATE($B$3,  3*INT(LEFT(BS99, LEN(BS99)-1))), "modified_following"),
                    Business_Day(EDATE($B$3,  12 * INT(LEFT(BS99, FIND("Y", BS99)-1)) + INT(RIGHT(BS99, LEN(BS99) - FIND("Y", BS99)))), "modified_following") ))))), "")</f>
        <v/>
      </c>
      <c r="BU99" s="50" t="s">
        <v>600</v>
      </c>
      <c r="BV99" s="50" t="s">
        <v>600</v>
      </c>
      <c r="BW99" s="46"/>
      <c r="BX99" s="46"/>
      <c r="BY99" s="52"/>
    </row>
    <row r="100" spans="3:77" x14ac:dyDescent="0.25">
      <c r="C100" s="46"/>
      <c r="D100" s="46"/>
      <c r="E100" s="46"/>
      <c r="F100" s="47"/>
      <c r="G100" s="47"/>
      <c r="H100" s="47"/>
      <c r="I100" s="48"/>
      <c r="J100" s="48"/>
      <c r="K100" s="46"/>
      <c r="L100" s="49" t="s">
        <v>600</v>
      </c>
      <c r="N100" s="50" t="s">
        <v>1379</v>
      </c>
      <c r="O100" s="51">
        <f>IFERROR(IF(RIGHT(N100, 1) = "D", WORKDAY($B$3, INT(LEFT(N100, LEN(N100)-1))),
                     IF(RIGHT(N100, 1) = "W",Business_Day($B$3 + 7 * INT(LEFT(N100, LEN(N100)-1)), "modified_following"),
                     IF(RIGHT(N100, 1) = "M",Business_Day(EDATE($B$3,  INT(LEFT(N100, LEN(N100)-1))), "modified_following"),
                     IF(RIGHT(N100, 1) = "Y",Business_Day(EDATE($B$3,  12 * INT(LEFT(N100, LEN(N100)-1))), "modified_following"),IF(RIGHT(N100, 1) = "Q",Business_Day(EDATE($B$3,  3*INT(LEFT(N100, LEN(N100)-1))), "modified_following"),
                    Business_Day(EDATE($B$3,  12 * INT(LEFT(N100, FIND("Y", N100)-1)) + INT(RIGHT(N100, LEN(N100) - FIND("Y", N100)))), "modified_following") ))))), "")</f>
        <v>59534</v>
      </c>
      <c r="P100" s="50" t="s">
        <v>3942</v>
      </c>
      <c r="Q100" s="50" t="s">
        <v>3943</v>
      </c>
      <c r="R100" s="46">
        <f>_xll.BDH(P100,$B$4,$B$3,$B$3)</f>
        <v>0.51732999999999996</v>
      </c>
      <c r="S100" s="46">
        <f>_xll.BDH(Q100,$B$4,$B$3,$B$3)</f>
        <v>0.78598800000000002</v>
      </c>
      <c r="T100" s="52">
        <f>DF_ZC2(Date!$E$3,O100,S100,"Taux actuariels","actual/actual")</f>
        <v>5.2491237543776936E-3</v>
      </c>
      <c r="V100" s="46"/>
      <c r="W100" s="46"/>
      <c r="X100" s="46"/>
      <c r="Y100" s="47"/>
      <c r="Z100" s="47"/>
      <c r="AA100" s="47"/>
      <c r="AB100" s="48"/>
      <c r="AC100" s="48"/>
      <c r="AD100" s="46"/>
      <c r="AE100" s="49" t="s">
        <v>600</v>
      </c>
      <c r="AG100" s="50" t="s">
        <v>1379</v>
      </c>
      <c r="AH100" s="51">
        <f>IFERROR(IF(RIGHT(AG100, 1) = "D", WORKDAY($B$3, INT(LEFT(AG100, LEN(AG100)-1))),
                     IF(RIGHT(AG100, 1) = "W",Business_Day($B$3 + 7 * INT(LEFT(AG100, LEN(AG100)-1)), "modified_following"),
                     IF(RIGHT(AG100, 1) = "M",Business_Day(EDATE($B$3,  INT(LEFT(AG100, LEN(AG100)-1))), "modified_following"),
                     IF(RIGHT(AG100, 1) = "Y",Business_Day(EDATE($B$3,  12 * INT(LEFT(AG100, LEN(AG100)-1))), "modified_following"),IF(RIGHT(AG100, 1) = "Q",Business_Day(EDATE($B$3,  3*INT(LEFT(AG100, LEN(AG100)-1))), "modified_following"),
                    Business_Day(EDATE($B$3,  12 * INT(LEFT(AG100, FIND("Y", AG100)-1)) + INT(RIGHT(AG100, LEN(AG100) - FIND("Y", AG100)))), "modified_following") ))))), "")</f>
        <v>59534</v>
      </c>
      <c r="AI100" s="50" t="s">
        <v>3944</v>
      </c>
      <c r="AJ100" s="50" t="s">
        <v>3945</v>
      </c>
      <c r="AK100" s="46">
        <f>_xll.BDH(AI100,$B$4,$B$3,$B$3)</f>
        <v>0.51037999999999994</v>
      </c>
      <c r="AL100" s="46">
        <f>_xll.BDH(AJ100,$B$4,$B$3,$B$3)</f>
        <v>0.79122300000000001</v>
      </c>
      <c r="AM100" s="52">
        <f>DF_ZC2(Date!$E$3,AH100,AL100,"Taux actuariels","actual/actual")</f>
        <v>5.1040566238051976E-3</v>
      </c>
      <c r="AO100" s="46"/>
      <c r="AP100" s="46"/>
      <c r="AQ100" s="46"/>
      <c r="AR100" s="47"/>
      <c r="AS100" s="47"/>
      <c r="AT100" s="47"/>
      <c r="AU100" s="48"/>
      <c r="AV100" s="48"/>
      <c r="AW100" s="46"/>
      <c r="AX100" s="49" t="s">
        <v>600</v>
      </c>
      <c r="AZ100" s="50" t="s">
        <v>1379</v>
      </c>
      <c r="BA100" s="51">
        <f>IFERROR(IF(RIGHT(AZ100, 1) = "D", WORKDAY($B$3, INT(LEFT(AZ100, LEN(AZ100)-1))),
                     IF(RIGHT(AZ100, 1) = "W",Business_Day($B$3 + 7 * INT(LEFT(AZ100, LEN(AZ100)-1)), "modified_following"),
                     IF(RIGHT(AZ100, 1) = "M",Business_Day(EDATE($B$3,  INT(LEFT(AZ100, LEN(AZ100)-1))), "modified_following"),
                     IF(RIGHT(AZ100, 1) = "Y",Business_Day(EDATE($B$3,  12 * INT(LEFT(AZ100, LEN(AZ100)-1))), "modified_following"),IF(RIGHT(AZ100, 1) = "Q",Business_Day(EDATE($B$3,  3*INT(LEFT(AZ100, LEN(AZ100)-1))), "modified_following"),
                    Business_Day(EDATE($B$3,  12 * INT(LEFT(AZ100, FIND("Y", AZ100)-1)) + INT(RIGHT(AZ100, LEN(AZ100) - FIND("Y", AZ100)))), "modified_following") ))))), "")</f>
        <v>59534</v>
      </c>
      <c r="BB100" s="50" t="s">
        <v>3946</v>
      </c>
      <c r="BC100" s="50" t="s">
        <v>3947</v>
      </c>
      <c r="BD100" s="46">
        <f>_xll.BDH(BB100,$B$4,$B$3,$B$3)</f>
        <v>0.53686</v>
      </c>
      <c r="BE100" s="46">
        <f>_xll.BDH(BC100,$B$4,$B$3,$B$3)</f>
        <v>0.78169200000000005</v>
      </c>
      <c r="BF100" s="52">
        <f>DF_ZC2(Date!$E$3,BA100,BE100,"Taux actuariels","actual/actual")</f>
        <v>5.3689096520148638E-3</v>
      </c>
      <c r="BH100" s="46"/>
      <c r="BI100" s="46"/>
      <c r="BJ100" s="46"/>
      <c r="BK100" s="47"/>
      <c r="BL100" s="47"/>
      <c r="BM100" s="47"/>
      <c r="BN100" s="48"/>
      <c r="BO100" s="48"/>
      <c r="BP100" s="46"/>
      <c r="BQ100" s="49" t="s">
        <v>600</v>
      </c>
      <c r="BS100" s="50" t="s">
        <v>600</v>
      </c>
      <c r="BT100" s="51" t="str">
        <f>IFERROR(IF(RIGHT(BS100, 1) = "D", WORKDAY($B$3, INT(LEFT(BS100, LEN(BS100)-1))),
                     IF(RIGHT(BS100, 1) = "W",Business_Day($B$3 + 7 * INT(LEFT(BS100, LEN(BS100)-1)), "modified_following"),
                     IF(RIGHT(BS100, 1) = "M",Business_Day(EDATE($B$3,  INT(LEFT(BS100, LEN(BS100)-1))), "modified_following"),
                     IF(RIGHT(BS100, 1) = "Y",Business_Day(EDATE($B$3,  12 * INT(LEFT(BS100, LEN(BS100)-1))), "modified_following"),IF(RIGHT(BS100, 1) = "Q",Business_Day(EDATE($B$3,  3*INT(LEFT(BS100, LEN(BS100)-1))), "modified_following"),
                    Business_Day(EDATE($B$3,  12 * INT(LEFT(BS100, FIND("Y", BS100)-1)) + INT(RIGHT(BS100, LEN(BS100) - FIND("Y", BS100)))), "modified_following") ))))), "")</f>
        <v/>
      </c>
      <c r="BU100" s="50" t="s">
        <v>600</v>
      </c>
      <c r="BV100" s="50" t="s">
        <v>600</v>
      </c>
      <c r="BW100" s="46"/>
      <c r="BX100" s="46"/>
      <c r="BY100" s="52"/>
    </row>
    <row r="101" spans="3:77" x14ac:dyDescent="0.25">
      <c r="C101" s="46"/>
      <c r="D101" s="46"/>
      <c r="E101" s="46"/>
      <c r="F101" s="47"/>
      <c r="G101" s="47"/>
      <c r="H101" s="47"/>
      <c r="I101" s="48"/>
      <c r="J101" s="48"/>
      <c r="K101" s="46"/>
      <c r="L101" s="49" t="s">
        <v>600</v>
      </c>
      <c r="N101" s="50" t="s">
        <v>1390</v>
      </c>
      <c r="O101" s="51">
        <f>IFERROR(IF(RIGHT(N101, 1) = "D", WORKDAY($B$3, INT(LEFT(N101, LEN(N101)-1))),
                     IF(RIGHT(N101, 1) = "W",Business_Day($B$3 + 7 * INT(LEFT(N101, LEN(N101)-1)), "modified_following"),
                     IF(RIGHT(N101, 1) = "M",Business_Day(EDATE($B$3,  INT(LEFT(N101, LEN(N101)-1))), "modified_following"),
                     IF(RIGHT(N101, 1) = "Y",Business_Day(EDATE($B$3,  12 * INT(LEFT(N101, LEN(N101)-1))), "modified_following"),IF(RIGHT(N101, 1) = "Q",Business_Day(EDATE($B$3,  3*INT(LEFT(N101, LEN(N101)-1))), "modified_following"),
                    Business_Day(EDATE($B$3,  12 * INT(LEFT(N101, FIND("Y", N101)-1)) + INT(RIGHT(N101, LEN(N101) - FIND("Y", N101)))), "modified_following") ))))), "")</f>
        <v>59901</v>
      </c>
      <c r="P101" s="50" t="s">
        <v>3948</v>
      </c>
      <c r="Q101" s="50" t="s">
        <v>3949</v>
      </c>
      <c r="R101" s="46">
        <f>_xll.BDH(P101,$B$4,$B$3,$B$3)</f>
        <v>0.51607000000000003</v>
      </c>
      <c r="S101" s="46">
        <f>_xll.BDH(Q101,$B$4,$B$3,$B$3)</f>
        <v>0.78235100000000002</v>
      </c>
      <c r="T101" s="52">
        <f>DF_ZC2(Date!$E$3,O101,S101,"Taux actuariels","actual/actual")</f>
        <v>5.2357345724145521E-3</v>
      </c>
      <c r="V101" s="46"/>
      <c r="W101" s="46"/>
      <c r="X101" s="46"/>
      <c r="Y101" s="47"/>
      <c r="Z101" s="47"/>
      <c r="AA101" s="47"/>
      <c r="AB101" s="48"/>
      <c r="AC101" s="48"/>
      <c r="AD101" s="46"/>
      <c r="AE101" s="49" t="s">
        <v>600</v>
      </c>
      <c r="AG101" s="50" t="s">
        <v>1390</v>
      </c>
      <c r="AH101" s="51">
        <f>IFERROR(IF(RIGHT(AG101, 1) = "D", WORKDAY($B$3, INT(LEFT(AG101, LEN(AG101)-1))),
                     IF(RIGHT(AG101, 1) = "W",Business_Day($B$3 + 7 * INT(LEFT(AG101, LEN(AG101)-1)), "modified_following"),
                     IF(RIGHT(AG101, 1) = "M",Business_Day(EDATE($B$3,  INT(LEFT(AG101, LEN(AG101)-1))), "modified_following"),
                     IF(RIGHT(AG101, 1) = "Y",Business_Day(EDATE($B$3,  12 * INT(LEFT(AG101, LEN(AG101)-1))), "modified_following"),IF(RIGHT(AG101, 1) = "Q",Business_Day(EDATE($B$3,  3*INT(LEFT(AG101, LEN(AG101)-1))), "modified_following"),
                    Business_Day(EDATE($B$3,  12 * INT(LEFT(AG101, FIND("Y", AG101)-1)) + INT(RIGHT(AG101, LEN(AG101) - FIND("Y", AG101)))), "modified_following") ))))), "")</f>
        <v>59901</v>
      </c>
      <c r="AI101" s="50" t="s">
        <v>3950</v>
      </c>
      <c r="AJ101" s="50" t="s">
        <v>3951</v>
      </c>
      <c r="AK101" s="46">
        <f>_xll.BDH(AI101,$B$4,$B$3,$B$3)</f>
        <v>0.50917000000000001</v>
      </c>
      <c r="AL101" s="46">
        <f>_xll.BDH(AJ101,$B$4,$B$3,$B$3)</f>
        <v>0.78764999999999996</v>
      </c>
      <c r="AM101" s="52">
        <f>DF_ZC2(Date!$E$3,AH101,AL101,"Taux actuariels","actual/actual")</f>
        <v>5.0913770785758761E-3</v>
      </c>
      <c r="AO101" s="46"/>
      <c r="AP101" s="46"/>
      <c r="AQ101" s="46"/>
      <c r="AR101" s="47"/>
      <c r="AS101" s="47"/>
      <c r="AT101" s="47"/>
      <c r="AU101" s="48"/>
      <c r="AV101" s="48"/>
      <c r="AW101" s="46"/>
      <c r="AX101" s="49" t="s">
        <v>600</v>
      </c>
      <c r="AZ101" s="50" t="s">
        <v>1390</v>
      </c>
      <c r="BA101" s="51">
        <f>IFERROR(IF(RIGHT(AZ101, 1) = "D", WORKDAY($B$3, INT(LEFT(AZ101, LEN(AZ101)-1))),
                     IF(RIGHT(AZ101, 1) = "W",Business_Day($B$3 + 7 * INT(LEFT(AZ101, LEN(AZ101)-1)), "modified_following"),
                     IF(RIGHT(AZ101, 1) = "M",Business_Day(EDATE($B$3,  INT(LEFT(AZ101, LEN(AZ101)-1))), "modified_following"),
                     IF(RIGHT(AZ101, 1) = "Y",Business_Day(EDATE($B$3,  12 * INT(LEFT(AZ101, LEN(AZ101)-1))), "modified_following"),IF(RIGHT(AZ101, 1) = "Q",Business_Day(EDATE($B$3,  3*INT(LEFT(AZ101, LEN(AZ101)-1))), "modified_following"),
                    Business_Day(EDATE($B$3,  12 * INT(LEFT(AZ101, FIND("Y", AZ101)-1)) + INT(RIGHT(AZ101, LEN(AZ101) - FIND("Y", AZ101)))), "modified_following") ))))), "")</f>
        <v>59901</v>
      </c>
      <c r="BB101" s="50" t="s">
        <v>3952</v>
      </c>
      <c r="BC101" s="50" t="s">
        <v>3953</v>
      </c>
      <c r="BD101" s="46">
        <f>_xll.BDH(BB101,$B$4,$B$3,$B$3)</f>
        <v>0.53552999999999995</v>
      </c>
      <c r="BE101" s="46">
        <f>_xll.BDH(BC101,$B$4,$B$3,$B$3)</f>
        <v>0.77800199999999997</v>
      </c>
      <c r="BF101" s="52">
        <f>DF_ZC2(Date!$E$3,BA101,BE101,"Taux actuariels","actual/actual")</f>
        <v>5.3549598397397702E-3</v>
      </c>
      <c r="BH101" s="46"/>
      <c r="BI101" s="46"/>
      <c r="BJ101" s="46"/>
      <c r="BK101" s="47"/>
      <c r="BL101" s="47"/>
      <c r="BM101" s="47"/>
      <c r="BN101" s="48"/>
      <c r="BO101" s="48"/>
      <c r="BP101" s="46"/>
      <c r="BQ101" s="49" t="s">
        <v>600</v>
      </c>
      <c r="BS101" s="50" t="s">
        <v>600</v>
      </c>
      <c r="BT101" s="51" t="str">
        <f>IFERROR(IF(RIGHT(BS101, 1) = "D", WORKDAY($B$3, INT(LEFT(BS101, LEN(BS101)-1))),
                     IF(RIGHT(BS101, 1) = "W",Business_Day($B$3 + 7 * INT(LEFT(BS101, LEN(BS101)-1)), "modified_following"),
                     IF(RIGHT(BS101, 1) = "M",Business_Day(EDATE($B$3,  INT(LEFT(BS101, LEN(BS101)-1))), "modified_following"),
                     IF(RIGHT(BS101, 1) = "Y",Business_Day(EDATE($B$3,  12 * INT(LEFT(BS101, LEN(BS101)-1))), "modified_following"),IF(RIGHT(BS101, 1) = "Q",Business_Day(EDATE($B$3,  3*INT(LEFT(BS101, LEN(BS101)-1))), "modified_following"),
                    Business_Day(EDATE($B$3,  12 * INT(LEFT(BS101, FIND("Y", BS101)-1)) + INT(RIGHT(BS101, LEN(BS101) - FIND("Y", BS101)))), "modified_following") ))))), "")</f>
        <v/>
      </c>
      <c r="BU101" s="50" t="s">
        <v>600</v>
      </c>
      <c r="BV101" s="50" t="s">
        <v>600</v>
      </c>
      <c r="BW101" s="46"/>
      <c r="BX101" s="46"/>
      <c r="BY101" s="52"/>
    </row>
    <row r="102" spans="3:77" x14ac:dyDescent="0.25">
      <c r="C102" s="46"/>
      <c r="D102" s="46"/>
      <c r="E102" s="46"/>
      <c r="F102" s="47"/>
      <c r="G102" s="47"/>
      <c r="H102" s="47"/>
      <c r="I102" s="48"/>
      <c r="J102" s="48"/>
      <c r="K102" s="46"/>
      <c r="L102" s="49" t="s">
        <v>600</v>
      </c>
      <c r="N102" s="50" t="s">
        <v>1401</v>
      </c>
      <c r="O102" s="51">
        <f>IFERROR(IF(RIGHT(N102, 1) = "D", WORKDAY($B$3, INT(LEFT(N102, LEN(N102)-1))),
                     IF(RIGHT(N102, 1) = "W",Business_Day($B$3 + 7 * INT(LEFT(N102, LEN(N102)-1)), "modified_following"),
                     IF(RIGHT(N102, 1) = "M",Business_Day(EDATE($B$3,  INT(LEFT(N102, LEN(N102)-1))), "modified_following"),
                     IF(RIGHT(N102, 1) = "Y",Business_Day(EDATE($B$3,  12 * INT(LEFT(N102, LEN(N102)-1))), "modified_following"),IF(RIGHT(N102, 1) = "Q",Business_Day(EDATE($B$3,  3*INT(LEFT(N102, LEN(N102)-1))), "modified_following"),
                    Business_Day(EDATE($B$3,  12 * INT(LEFT(N102, FIND("Y", N102)-1)) + INT(RIGHT(N102, LEN(N102) - FIND("Y", N102)))), "modified_following") ))))), "")</f>
        <v>60266</v>
      </c>
      <c r="P102" s="50" t="s">
        <v>3954</v>
      </c>
      <c r="Q102" s="50" t="s">
        <v>3955</v>
      </c>
      <c r="R102" s="46">
        <f>_xll.BDH(P102,$B$4,$B$3,$B$3)</f>
        <v>0.51483000000000001</v>
      </c>
      <c r="S102" s="46">
        <f>_xll.BDH(Q102,$B$4,$B$3,$B$3)</f>
        <v>0.77873800000000004</v>
      </c>
      <c r="T102" s="52">
        <f>DF_ZC2(Date!$E$3,O102,S102,"Taux actuariels","actual/actual")</f>
        <v>5.2236085995838177E-3</v>
      </c>
      <c r="V102" s="46"/>
      <c r="W102" s="46"/>
      <c r="X102" s="46"/>
      <c r="Y102" s="47"/>
      <c r="Z102" s="47"/>
      <c r="AA102" s="47"/>
      <c r="AB102" s="48"/>
      <c r="AC102" s="48"/>
      <c r="AD102" s="46"/>
      <c r="AE102" s="49" t="s">
        <v>600</v>
      </c>
      <c r="AG102" s="50" t="s">
        <v>1401</v>
      </c>
      <c r="AH102" s="51">
        <f>IFERROR(IF(RIGHT(AG102, 1) = "D", WORKDAY($B$3, INT(LEFT(AG102, LEN(AG102)-1))),
                     IF(RIGHT(AG102, 1) = "W",Business_Day($B$3 + 7 * INT(LEFT(AG102, LEN(AG102)-1)), "modified_following"),
                     IF(RIGHT(AG102, 1) = "M",Business_Day(EDATE($B$3,  INT(LEFT(AG102, LEN(AG102)-1))), "modified_following"),
                     IF(RIGHT(AG102, 1) = "Y",Business_Day(EDATE($B$3,  12 * INT(LEFT(AG102, LEN(AG102)-1))), "modified_following"),IF(RIGHT(AG102, 1) = "Q",Business_Day(EDATE($B$3,  3*INT(LEFT(AG102, LEN(AG102)-1))), "modified_following"),
                    Business_Day(EDATE($B$3,  12 * INT(LEFT(AG102, FIND("Y", AG102)-1)) + INT(RIGHT(AG102, LEN(AG102) - FIND("Y", AG102)))), "modified_following") ))))), "")</f>
        <v>60266</v>
      </c>
      <c r="AI102" s="50" t="s">
        <v>3956</v>
      </c>
      <c r="AJ102" s="50" t="s">
        <v>3957</v>
      </c>
      <c r="AK102" s="46">
        <f>_xll.BDH(AI102,$B$4,$B$3,$B$3)</f>
        <v>0.50799000000000005</v>
      </c>
      <c r="AL102" s="46">
        <f>_xll.BDH(AJ102,$B$4,$B$3,$B$3)</f>
        <v>0.78410000000000002</v>
      </c>
      <c r="AM102" s="52">
        <f>DF_ZC2(Date!$E$3,AH102,AL102,"Taux actuariels","actual/actual")</f>
        <v>5.0799158195358185E-3</v>
      </c>
      <c r="AO102" s="46"/>
      <c r="AP102" s="46"/>
      <c r="AQ102" s="46"/>
      <c r="AR102" s="47"/>
      <c r="AS102" s="47"/>
      <c r="AT102" s="47"/>
      <c r="AU102" s="48"/>
      <c r="AV102" s="48"/>
      <c r="AW102" s="46"/>
      <c r="AX102" s="49" t="s">
        <v>600</v>
      </c>
      <c r="AZ102" s="50" t="s">
        <v>1401</v>
      </c>
      <c r="BA102" s="51">
        <f>IFERROR(IF(RIGHT(AZ102, 1) = "D", WORKDAY($B$3, INT(LEFT(AZ102, LEN(AZ102)-1))),
                     IF(RIGHT(AZ102, 1) = "W",Business_Day($B$3 + 7 * INT(LEFT(AZ102, LEN(AZ102)-1)), "modified_following"),
                     IF(RIGHT(AZ102, 1) = "M",Business_Day(EDATE($B$3,  INT(LEFT(AZ102, LEN(AZ102)-1))), "modified_following"),
                     IF(RIGHT(AZ102, 1) = "Y",Business_Day(EDATE($B$3,  12 * INT(LEFT(AZ102, LEN(AZ102)-1))), "modified_following"),IF(RIGHT(AZ102, 1) = "Q",Business_Day(EDATE($B$3,  3*INT(LEFT(AZ102, LEN(AZ102)-1))), "modified_following"),
                    Business_Day(EDATE($B$3,  12 * INT(LEFT(AZ102, FIND("Y", AZ102)-1)) + INT(RIGHT(AZ102, LEN(AZ102) - FIND("Y", AZ102)))), "modified_following") ))))), "")</f>
        <v>60266</v>
      </c>
      <c r="BB102" s="50" t="s">
        <v>3958</v>
      </c>
      <c r="BC102" s="50" t="s">
        <v>3959</v>
      </c>
      <c r="BD102" s="46">
        <f>_xll.BDH(BB102,$B$4,$B$3,$B$3)</f>
        <v>0.53422999999999998</v>
      </c>
      <c r="BE102" s="46">
        <f>_xll.BDH(BC102,$B$4,$B$3,$B$3)</f>
        <v>0.77433700000000005</v>
      </c>
      <c r="BF102" s="52">
        <f>DF_ZC2(Date!$E$3,BA102,BE102,"Taux actuariels","actual/actual")</f>
        <v>5.3423048991259048E-3</v>
      </c>
      <c r="BH102" s="46"/>
      <c r="BI102" s="46"/>
      <c r="BJ102" s="46"/>
      <c r="BK102" s="47"/>
      <c r="BL102" s="47"/>
      <c r="BM102" s="47"/>
      <c r="BN102" s="48"/>
      <c r="BO102" s="48"/>
      <c r="BP102" s="46"/>
      <c r="BQ102" s="49" t="s">
        <v>600</v>
      </c>
      <c r="BS102" s="50" t="s">
        <v>600</v>
      </c>
      <c r="BT102" s="51" t="str">
        <f>IFERROR(IF(RIGHT(BS102, 1) = "D", WORKDAY($B$3, INT(LEFT(BS102, LEN(BS102)-1))),
                     IF(RIGHT(BS102, 1) = "W",Business_Day($B$3 + 7 * INT(LEFT(BS102, LEN(BS102)-1)), "modified_following"),
                     IF(RIGHT(BS102, 1) = "M",Business_Day(EDATE($B$3,  INT(LEFT(BS102, LEN(BS102)-1))), "modified_following"),
                     IF(RIGHT(BS102, 1) = "Y",Business_Day(EDATE($B$3,  12 * INT(LEFT(BS102, LEN(BS102)-1))), "modified_following"),IF(RIGHT(BS102, 1) = "Q",Business_Day(EDATE($B$3,  3*INT(LEFT(BS102, LEN(BS102)-1))), "modified_following"),
                    Business_Day(EDATE($B$3,  12 * INT(LEFT(BS102, FIND("Y", BS102)-1)) + INT(RIGHT(BS102, LEN(BS102) - FIND("Y", BS102)))), "modified_following") ))))), "")</f>
        <v/>
      </c>
      <c r="BU102" s="50" t="s">
        <v>600</v>
      </c>
      <c r="BV102" s="50" t="s">
        <v>600</v>
      </c>
      <c r="BW102" s="46"/>
      <c r="BX102" s="46"/>
      <c r="BY102" s="52"/>
    </row>
    <row r="103" spans="3:77" x14ac:dyDescent="0.25">
      <c r="C103" s="46"/>
      <c r="D103" s="46"/>
      <c r="E103" s="46"/>
      <c r="F103" s="47"/>
      <c r="G103" s="47"/>
      <c r="H103" s="47"/>
      <c r="I103" s="48"/>
      <c r="J103" s="48"/>
      <c r="K103" s="46"/>
      <c r="L103" s="49" t="s">
        <v>600</v>
      </c>
      <c r="N103" s="50" t="s">
        <v>1412</v>
      </c>
      <c r="O103" s="51">
        <f>IFERROR(IF(RIGHT(N103, 1) = "D", WORKDAY($B$3, INT(LEFT(N103, LEN(N103)-1))),
                     IF(RIGHT(N103, 1) = "W",Business_Day($B$3 + 7 * INT(LEFT(N103, LEN(N103)-1)), "modified_following"),
                     IF(RIGHT(N103, 1) = "M",Business_Day(EDATE($B$3,  INT(LEFT(N103, LEN(N103)-1))), "modified_following"),
                     IF(RIGHT(N103, 1) = "Y",Business_Day(EDATE($B$3,  12 * INT(LEFT(N103, LEN(N103)-1))), "modified_following"),IF(RIGHT(N103, 1) = "Q",Business_Day(EDATE($B$3,  3*INT(LEFT(N103, LEN(N103)-1))), "modified_following"),
                    Business_Day(EDATE($B$3,  12 * INT(LEFT(N103, FIND("Y", N103)-1)) + INT(RIGHT(N103, LEN(N103) - FIND("Y", N103)))), "modified_following") ))))), "")</f>
        <v>60631</v>
      </c>
      <c r="P103" s="50" t="s">
        <v>3960</v>
      </c>
      <c r="Q103" s="50" t="s">
        <v>3961</v>
      </c>
      <c r="R103" s="46">
        <f>_xll.BDH(P103,$B$4,$B$3,$B$3)</f>
        <v>0.51358999999999999</v>
      </c>
      <c r="S103" s="46">
        <f>_xll.BDH(Q103,$B$4,$B$3,$B$3)</f>
        <v>0.77516700000000005</v>
      </c>
      <c r="T103" s="52">
        <f>DF_ZC2(Date!$E$3,O103,S103,"Taux actuariels","actual/actual")</f>
        <v>5.2110174443225077E-3</v>
      </c>
      <c r="V103" s="46"/>
      <c r="W103" s="46"/>
      <c r="X103" s="46"/>
      <c r="Y103" s="47"/>
      <c r="Z103" s="47"/>
      <c r="AA103" s="47"/>
      <c r="AB103" s="48"/>
      <c r="AC103" s="48"/>
      <c r="AD103" s="46"/>
      <c r="AE103" s="49" t="s">
        <v>600</v>
      </c>
      <c r="AG103" s="50" t="s">
        <v>1412</v>
      </c>
      <c r="AH103" s="51">
        <f>IFERROR(IF(RIGHT(AG103, 1) = "D", WORKDAY($B$3, INT(LEFT(AG103, LEN(AG103)-1))),
                     IF(RIGHT(AG103, 1) = "W",Business_Day($B$3 + 7 * INT(LEFT(AG103, LEN(AG103)-1)), "modified_following"),
                     IF(RIGHT(AG103, 1) = "M",Business_Day(EDATE($B$3,  INT(LEFT(AG103, LEN(AG103)-1))), "modified_following"),
                     IF(RIGHT(AG103, 1) = "Y",Business_Day(EDATE($B$3,  12 * INT(LEFT(AG103, LEN(AG103)-1))), "modified_following"),IF(RIGHT(AG103, 1) = "Q",Business_Day(EDATE($B$3,  3*INT(LEFT(AG103, LEN(AG103)-1))), "modified_following"),
                    Business_Day(EDATE($B$3,  12 * INT(LEFT(AG103, FIND("Y", AG103)-1)) + INT(RIGHT(AG103, LEN(AG103) - FIND("Y", AG103)))), "modified_following") ))))), "")</f>
        <v>60631</v>
      </c>
      <c r="AI103" s="50" t="s">
        <v>3962</v>
      </c>
      <c r="AJ103" s="50" t="s">
        <v>3963</v>
      </c>
      <c r="AK103" s="46">
        <f>_xll.BDH(AI103,$B$4,$B$3,$B$3)</f>
        <v>0.50680000000000003</v>
      </c>
      <c r="AL103" s="46">
        <f>_xll.BDH(AJ103,$B$4,$B$3,$B$3)</f>
        <v>0.78059199999999995</v>
      </c>
      <c r="AM103" s="52">
        <f>DF_ZC2(Date!$E$3,AH103,AL103,"Taux actuariels","actual/actual")</f>
        <v>5.0679570021379128E-3</v>
      </c>
      <c r="AO103" s="46"/>
      <c r="AP103" s="46"/>
      <c r="AQ103" s="46"/>
      <c r="AR103" s="47"/>
      <c r="AS103" s="47"/>
      <c r="AT103" s="47"/>
      <c r="AU103" s="48"/>
      <c r="AV103" s="48"/>
      <c r="AW103" s="46"/>
      <c r="AX103" s="49" t="s">
        <v>600</v>
      </c>
      <c r="AZ103" s="50" t="s">
        <v>1412</v>
      </c>
      <c r="BA103" s="51">
        <f>IFERROR(IF(RIGHT(AZ103, 1) = "D", WORKDAY($B$3, INT(LEFT(AZ103, LEN(AZ103)-1))),
                     IF(RIGHT(AZ103, 1) = "W",Business_Day($B$3 + 7 * INT(LEFT(AZ103, LEN(AZ103)-1)), "modified_following"),
                     IF(RIGHT(AZ103, 1) = "M",Business_Day(EDATE($B$3,  INT(LEFT(AZ103, LEN(AZ103)-1))), "modified_following"),
                     IF(RIGHT(AZ103, 1) = "Y",Business_Day(EDATE($B$3,  12 * INT(LEFT(AZ103, LEN(AZ103)-1))), "modified_following"),IF(RIGHT(AZ103, 1) = "Q",Business_Day(EDATE($B$3,  3*INT(LEFT(AZ103, LEN(AZ103)-1))), "modified_following"),
                    Business_Day(EDATE($B$3,  12 * INT(LEFT(AZ103, FIND("Y", AZ103)-1)) + INT(RIGHT(AZ103, LEN(AZ103) - FIND("Y", AZ103)))), "modified_following") ))))), "")</f>
        <v>60631</v>
      </c>
      <c r="BB103" s="50" t="s">
        <v>3964</v>
      </c>
      <c r="BC103" s="50" t="s">
        <v>3965</v>
      </c>
      <c r="BD103" s="46">
        <f>_xll.BDH(BB103,$B$4,$B$3,$B$3)</f>
        <v>0.53291999999999995</v>
      </c>
      <c r="BE103" s="46">
        <f>_xll.BDH(BC103,$B$4,$B$3,$B$3)</f>
        <v>0.77071599999999996</v>
      </c>
      <c r="BF103" s="52">
        <f>DF_ZC2(Date!$E$3,BA103,BE103,"Taux actuariels","actual/actual")</f>
        <v>5.3291579923322452E-3</v>
      </c>
      <c r="BH103" s="46"/>
      <c r="BI103" s="46"/>
      <c r="BJ103" s="46"/>
      <c r="BK103" s="47"/>
      <c r="BL103" s="47"/>
      <c r="BM103" s="47"/>
      <c r="BN103" s="48"/>
      <c r="BO103" s="48"/>
      <c r="BP103" s="46"/>
      <c r="BQ103" s="49" t="s">
        <v>600</v>
      </c>
      <c r="BS103" s="50" t="s">
        <v>600</v>
      </c>
      <c r="BT103" s="51" t="str">
        <f>IFERROR(IF(RIGHT(BS103, 1) = "D", WORKDAY($B$3, INT(LEFT(BS103, LEN(BS103)-1))),
                     IF(RIGHT(BS103, 1) = "W",Business_Day($B$3 + 7 * INT(LEFT(BS103, LEN(BS103)-1)), "modified_following"),
                     IF(RIGHT(BS103, 1) = "M",Business_Day(EDATE($B$3,  INT(LEFT(BS103, LEN(BS103)-1))), "modified_following"),
                     IF(RIGHT(BS103, 1) = "Y",Business_Day(EDATE($B$3,  12 * INT(LEFT(BS103, LEN(BS103)-1))), "modified_following"),IF(RIGHT(BS103, 1) = "Q",Business_Day(EDATE($B$3,  3*INT(LEFT(BS103, LEN(BS103)-1))), "modified_following"),
                    Business_Day(EDATE($B$3,  12 * INT(LEFT(BS103, FIND("Y", BS103)-1)) + INT(RIGHT(BS103, LEN(BS103) - FIND("Y", BS103)))), "modified_following") ))))), "")</f>
        <v/>
      </c>
      <c r="BU103" s="50" t="s">
        <v>600</v>
      </c>
      <c r="BV103" s="50" t="s">
        <v>600</v>
      </c>
      <c r="BW103" s="46"/>
      <c r="BX103" s="46"/>
      <c r="BY103" s="52"/>
    </row>
    <row r="104" spans="3:77" x14ac:dyDescent="0.25">
      <c r="C104" s="46"/>
      <c r="D104" s="46"/>
      <c r="E104" s="46"/>
      <c r="F104" s="47"/>
      <c r="G104" s="47"/>
      <c r="H104" s="47"/>
      <c r="I104" s="48"/>
      <c r="J104" s="48"/>
      <c r="K104" s="46"/>
      <c r="L104" s="49" t="s">
        <v>600</v>
      </c>
      <c r="N104" s="50" t="s">
        <v>1423</v>
      </c>
      <c r="O104" s="51">
        <f>IFERROR(IF(RIGHT(N104, 1) = "D", WORKDAY($B$3, INT(LEFT(N104, LEN(N104)-1))),
                     IF(RIGHT(N104, 1) = "W",Business_Day($B$3 + 7 * INT(LEFT(N104, LEN(N104)-1)), "modified_following"),
                     IF(RIGHT(N104, 1) = "M",Business_Day(EDATE($B$3,  INT(LEFT(N104, LEN(N104)-1))), "modified_following"),
                     IF(RIGHT(N104, 1) = "Y",Business_Day(EDATE($B$3,  12 * INT(LEFT(N104, LEN(N104)-1))), "modified_following"),IF(RIGHT(N104, 1) = "Q",Business_Day(EDATE($B$3,  3*INT(LEFT(N104, LEN(N104)-1))), "modified_following"),
                    Business_Day(EDATE($B$3,  12 * INT(LEFT(N104, FIND("Y", N104)-1)) + INT(RIGHT(N104, LEN(N104) - FIND("Y", N104)))), "modified_following") ))))), "")</f>
        <v>60996</v>
      </c>
      <c r="P104" s="50" t="s">
        <v>3966</v>
      </c>
      <c r="Q104" s="50" t="s">
        <v>3967</v>
      </c>
      <c r="R104" s="46">
        <f>_xll.BDH(P104,$B$4,$B$3,$B$3)</f>
        <v>0.51236000000000004</v>
      </c>
      <c r="S104" s="46">
        <f>_xll.BDH(Q104,$B$4,$B$3,$B$3)</f>
        <v>0.77163000000000004</v>
      </c>
      <c r="T104" s="52">
        <f>DF_ZC2(Date!$E$3,O104,S104,"Taux actuariels","actual/actual")</f>
        <v>5.1984693171476248E-3</v>
      </c>
      <c r="V104" s="46"/>
      <c r="W104" s="46"/>
      <c r="X104" s="46"/>
      <c r="Y104" s="47"/>
      <c r="Z104" s="47"/>
      <c r="AA104" s="47"/>
      <c r="AB104" s="48"/>
      <c r="AC104" s="48"/>
      <c r="AD104" s="46"/>
      <c r="AE104" s="49" t="s">
        <v>600</v>
      </c>
      <c r="AG104" s="50" t="s">
        <v>1423</v>
      </c>
      <c r="AH104" s="51">
        <f>IFERROR(IF(RIGHT(AG104, 1) = "D", WORKDAY($B$3, INT(LEFT(AG104, LEN(AG104)-1))),
                     IF(RIGHT(AG104, 1) = "W",Business_Day($B$3 + 7 * INT(LEFT(AG104, LEN(AG104)-1)), "modified_following"),
                     IF(RIGHT(AG104, 1) = "M",Business_Day(EDATE($B$3,  INT(LEFT(AG104, LEN(AG104)-1))), "modified_following"),
                     IF(RIGHT(AG104, 1) = "Y",Business_Day(EDATE($B$3,  12 * INT(LEFT(AG104, LEN(AG104)-1))), "modified_following"),IF(RIGHT(AG104, 1) = "Q",Business_Day(EDATE($B$3,  3*INT(LEFT(AG104, LEN(AG104)-1))), "modified_following"),
                    Business_Day(EDATE($B$3,  12 * INT(LEFT(AG104, FIND("Y", AG104)-1)) + INT(RIGHT(AG104, LEN(AG104) - FIND("Y", AG104)))), "modified_following") ))))), "")</f>
        <v>60996</v>
      </c>
      <c r="AI104" s="50" t="s">
        <v>3968</v>
      </c>
      <c r="AJ104" s="50" t="s">
        <v>3969</v>
      </c>
      <c r="AK104" s="46">
        <f>_xll.BDH(AI104,$B$4,$B$3,$B$3)</f>
        <v>0.50561</v>
      </c>
      <c r="AL104" s="46">
        <f>_xll.BDH(AJ104,$B$4,$B$3,$B$3)</f>
        <v>0.77711399999999997</v>
      </c>
      <c r="AM104" s="52">
        <f>DF_ZC2(Date!$E$3,AH104,AL104,"Taux actuariels","actual/actual")</f>
        <v>5.0561051117816724E-3</v>
      </c>
      <c r="AO104" s="46"/>
      <c r="AP104" s="46"/>
      <c r="AQ104" s="46"/>
      <c r="AR104" s="47"/>
      <c r="AS104" s="47"/>
      <c r="AT104" s="47"/>
      <c r="AU104" s="48"/>
      <c r="AV104" s="48"/>
      <c r="AW104" s="46"/>
      <c r="AX104" s="49" t="s">
        <v>600</v>
      </c>
      <c r="AZ104" s="50" t="s">
        <v>1423</v>
      </c>
      <c r="BA104" s="51">
        <f>IFERROR(IF(RIGHT(AZ104, 1) = "D", WORKDAY($B$3, INT(LEFT(AZ104, LEN(AZ104)-1))),
                     IF(RIGHT(AZ104, 1) = "W",Business_Day($B$3 + 7 * INT(LEFT(AZ104, LEN(AZ104)-1)), "modified_following"),
                     IF(RIGHT(AZ104, 1) = "M",Business_Day(EDATE($B$3,  INT(LEFT(AZ104, LEN(AZ104)-1))), "modified_following"),
                     IF(RIGHT(AZ104, 1) = "Y",Business_Day(EDATE($B$3,  12 * INT(LEFT(AZ104, LEN(AZ104)-1))), "modified_following"),IF(RIGHT(AZ104, 1) = "Q",Business_Day(EDATE($B$3,  3*INT(LEFT(AZ104, LEN(AZ104)-1))), "modified_following"),
                    Business_Day(EDATE($B$3,  12 * INT(LEFT(AZ104, FIND("Y", AZ104)-1)) + INT(RIGHT(AZ104, LEN(AZ104) - FIND("Y", AZ104)))), "modified_following") ))))), "")</f>
        <v>60996</v>
      </c>
      <c r="BB104" s="50" t="s">
        <v>3970</v>
      </c>
      <c r="BC104" s="50" t="s">
        <v>3971</v>
      </c>
      <c r="BD104" s="46">
        <f>_xll.BDH(BB104,$B$4,$B$3,$B$3)</f>
        <v>0.53161000000000003</v>
      </c>
      <c r="BE104" s="46">
        <f>_xll.BDH(BC104,$B$4,$B$3,$B$3)</f>
        <v>0.76712800000000003</v>
      </c>
      <c r="BF104" s="52">
        <f>DF_ZC2(Date!$E$3,BA104,BE104,"Taux actuariels","actual/actual")</f>
        <v>5.3161143943090128E-3</v>
      </c>
      <c r="BH104" s="46"/>
      <c r="BI104" s="46"/>
      <c r="BJ104" s="46"/>
      <c r="BK104" s="47"/>
      <c r="BL104" s="47"/>
      <c r="BM104" s="47"/>
      <c r="BN104" s="48"/>
      <c r="BO104" s="48"/>
      <c r="BP104" s="46"/>
      <c r="BQ104" s="49" t="s">
        <v>600</v>
      </c>
      <c r="BS104" s="50" t="s">
        <v>600</v>
      </c>
      <c r="BT104" s="51" t="str">
        <f>IFERROR(IF(RIGHT(BS104, 1) = "D", WORKDAY($B$3, INT(LEFT(BS104, LEN(BS104)-1))),
                     IF(RIGHT(BS104, 1) = "W",Business_Day($B$3 + 7 * INT(LEFT(BS104, LEN(BS104)-1)), "modified_following"),
                     IF(RIGHT(BS104, 1) = "M",Business_Day(EDATE($B$3,  INT(LEFT(BS104, LEN(BS104)-1))), "modified_following"),
                     IF(RIGHT(BS104, 1) = "Y",Business_Day(EDATE($B$3,  12 * INT(LEFT(BS104, LEN(BS104)-1))), "modified_following"),IF(RIGHT(BS104, 1) = "Q",Business_Day(EDATE($B$3,  3*INT(LEFT(BS104, LEN(BS104)-1))), "modified_following"),
                    Business_Day(EDATE($B$3,  12 * INT(LEFT(BS104, FIND("Y", BS104)-1)) + INT(RIGHT(BS104, LEN(BS104) - FIND("Y", BS104)))), "modified_following") ))))), "")</f>
        <v/>
      </c>
      <c r="BU104" s="50" t="s">
        <v>600</v>
      </c>
      <c r="BV104" s="50" t="s">
        <v>600</v>
      </c>
      <c r="BW104" s="46"/>
      <c r="BX104" s="46"/>
      <c r="BY104" s="52"/>
    </row>
    <row r="105" spans="3:77" x14ac:dyDescent="0.25">
      <c r="L105" t="s">
        <v>600</v>
      </c>
      <c r="AX105" t="s">
        <v>600</v>
      </c>
    </row>
    <row r="106" spans="3:77" x14ac:dyDescent="0.25">
      <c r="L106" t="s">
        <v>600</v>
      </c>
      <c r="AX106" t="s">
        <v>600</v>
      </c>
    </row>
    <row r="107" spans="3:77" x14ac:dyDescent="0.25">
      <c r="L107" t="s">
        <v>600</v>
      </c>
      <c r="AX107" t="s">
        <v>600</v>
      </c>
    </row>
    <row r="108" spans="3:77" x14ac:dyDescent="0.25">
      <c r="AX108" t="s">
        <v>600</v>
      </c>
    </row>
    <row r="124" spans="1:18" ht="26.25" thickBot="1" x14ac:dyDescent="0.4">
      <c r="A124" s="153" t="s">
        <v>3049</v>
      </c>
      <c r="B124" s="153"/>
      <c r="C124" s="153"/>
      <c r="D124" s="153"/>
      <c r="E124" s="153"/>
      <c r="F124" s="153"/>
      <c r="G124" s="153"/>
      <c r="H124" s="153"/>
      <c r="I124" s="153"/>
      <c r="J124" s="153"/>
      <c r="K124" s="153"/>
      <c r="L124" s="153"/>
      <c r="M124" s="153"/>
      <c r="N124" s="153"/>
      <c r="O124" s="153"/>
      <c r="P124" s="153"/>
      <c r="Q124" s="153"/>
      <c r="R124" s="153"/>
    </row>
    <row r="125" spans="1:18" x14ac:dyDescent="0.25">
      <c r="A125" s="25" t="s">
        <v>0</v>
      </c>
      <c r="B125" s="25" t="s">
        <v>1435</v>
      </c>
      <c r="C125" s="25" t="s">
        <v>1436</v>
      </c>
      <c r="D125" s="25" t="s">
        <v>1437</v>
      </c>
      <c r="E125" s="25" t="s">
        <v>24</v>
      </c>
      <c r="F125" s="25" t="s">
        <v>25</v>
      </c>
      <c r="G125" s="25" t="s">
        <v>27</v>
      </c>
      <c r="H125" s="25" t="s">
        <v>26</v>
      </c>
      <c r="I125" s="25" t="s">
        <v>1438</v>
      </c>
      <c r="J125" s="25" t="s">
        <v>28</v>
      </c>
      <c r="K125" s="25" t="s">
        <v>1439</v>
      </c>
      <c r="L125" s="25" t="s">
        <v>1440</v>
      </c>
      <c r="M125" s="25" t="s">
        <v>29</v>
      </c>
      <c r="N125" s="64" t="s">
        <v>30</v>
      </c>
      <c r="O125" s="25" t="s">
        <v>1441</v>
      </c>
      <c r="P125" s="25" t="s">
        <v>1442</v>
      </c>
      <c r="Q125" s="25" t="s">
        <v>1443</v>
      </c>
      <c r="R125" s="25" t="s">
        <v>1444</v>
      </c>
    </row>
    <row r="126" spans="1:18" x14ac:dyDescent="0.25">
      <c r="A126" s="30">
        <f>Date!$E$3</f>
        <v>42734</v>
      </c>
      <c r="B126" s="30">
        <f>A126</f>
        <v>42734</v>
      </c>
      <c r="C126" s="65">
        <f>$AT$33</f>
        <v>46756</v>
      </c>
      <c r="D126" s="66">
        <v>3</v>
      </c>
      <c r="E126" s="31" t="s">
        <v>38</v>
      </c>
      <c r="F126" s="31" t="s">
        <v>39</v>
      </c>
      <c r="G126" s="31" t="s">
        <v>41</v>
      </c>
      <c r="H126" s="31" t="s">
        <v>40</v>
      </c>
      <c r="I126" s="67">
        <f>10000000</f>
        <v>10000000</v>
      </c>
      <c r="J126" s="31" t="s">
        <v>3972</v>
      </c>
      <c r="K126" s="68">
        <v>0</v>
      </c>
      <c r="L126" s="68">
        <v>0</v>
      </c>
      <c r="M126" s="32" t="s">
        <v>40</v>
      </c>
      <c r="N126" s="31" t="s">
        <v>42</v>
      </c>
      <c r="O126" s="68">
        <f>CF13</f>
        <v>-7.2724517398028432E-3</v>
      </c>
      <c r="P126" s="69">
        <f t="array" ref="P126:R126">pricer_oblig_tx_variable3(A126,B126,C126,I126,K126,D126,F126,E126,G126,H126,L126,M126,N126,$O$13:$O$104,$T$13:$T$104,$CE$13:$CE$38,$CF$13:$CF$38,O126)</f>
        <v>0</v>
      </c>
      <c r="Q126" s="69">
        <v>10030181.509216245</v>
      </c>
      <c r="R126" s="69">
        <v>10030181.509216245</v>
      </c>
    </row>
    <row r="127" spans="1:18" x14ac:dyDescent="0.25">
      <c r="A127" s="25"/>
      <c r="B127" s="25"/>
      <c r="C127" s="25"/>
      <c r="D127" s="25"/>
      <c r="E127" s="25"/>
      <c r="F127" s="25"/>
      <c r="G127" s="25"/>
      <c r="H127" s="25"/>
      <c r="I127" s="25"/>
      <c r="J127" s="25"/>
      <c r="K127" s="25"/>
      <c r="L127" s="25"/>
      <c r="M127" s="25"/>
      <c r="N127" s="25"/>
      <c r="O127" s="25"/>
      <c r="P127" s="25"/>
      <c r="Q127" s="25"/>
      <c r="R127" s="25"/>
    </row>
    <row r="128" spans="1:18" x14ac:dyDescent="0.25">
      <c r="A128" s="25"/>
      <c r="B128" s="25"/>
      <c r="C128" s="25"/>
      <c r="D128" s="25"/>
      <c r="E128" s="25"/>
      <c r="F128" s="25"/>
      <c r="G128" s="25"/>
      <c r="H128" s="25"/>
      <c r="I128" s="25"/>
      <c r="J128" s="25"/>
      <c r="K128" s="25"/>
      <c r="L128" s="25"/>
      <c r="M128" s="25"/>
      <c r="N128" s="25"/>
      <c r="O128" s="25"/>
      <c r="P128" s="25"/>
      <c r="Q128" s="25"/>
      <c r="R128" s="25"/>
    </row>
    <row r="129" spans="1:18" x14ac:dyDescent="0.25">
      <c r="A129" s="25" t="s">
        <v>0</v>
      </c>
      <c r="B129" s="25" t="s">
        <v>1435</v>
      </c>
      <c r="C129" s="25" t="s">
        <v>1436</v>
      </c>
      <c r="D129" s="25" t="s">
        <v>1437</v>
      </c>
      <c r="E129" s="25" t="s">
        <v>24</v>
      </c>
      <c r="F129" s="25" t="s">
        <v>25</v>
      </c>
      <c r="G129" s="25" t="s">
        <v>27</v>
      </c>
      <c r="H129" s="25" t="s">
        <v>26</v>
      </c>
      <c r="I129" s="25" t="s">
        <v>1438</v>
      </c>
      <c r="J129" s="25" t="s">
        <v>28</v>
      </c>
      <c r="K129" s="25" t="s">
        <v>1445</v>
      </c>
      <c r="L129" s="25" t="s">
        <v>1439</v>
      </c>
      <c r="M129" s="25" t="s">
        <v>1442</v>
      </c>
      <c r="N129" s="25" t="s">
        <v>1443</v>
      </c>
      <c r="O129" s="25" t="s">
        <v>1444</v>
      </c>
      <c r="P129" s="25" t="s">
        <v>37</v>
      </c>
      <c r="Q129" s="25"/>
      <c r="R129" s="25"/>
    </row>
    <row r="130" spans="1:18" x14ac:dyDescent="0.25">
      <c r="A130" s="30">
        <f>A126</f>
        <v>42734</v>
      </c>
      <c r="B130" s="30">
        <f>A126</f>
        <v>42734</v>
      </c>
      <c r="C130" s="30">
        <f>C126</f>
        <v>46756</v>
      </c>
      <c r="D130" s="66">
        <v>12</v>
      </c>
      <c r="E130" s="31" t="s">
        <v>38</v>
      </c>
      <c r="F130" s="31" t="s">
        <v>39</v>
      </c>
      <c r="G130" s="31" t="s">
        <v>41</v>
      </c>
      <c r="H130" s="31" t="s">
        <v>40</v>
      </c>
      <c r="I130" s="67">
        <f>I126</f>
        <v>10000000</v>
      </c>
      <c r="J130" s="31" t="s">
        <v>3972</v>
      </c>
      <c r="K130" s="70">
        <f>$AX$33</f>
        <v>4.4999999999999999E-4</v>
      </c>
      <c r="L130" s="68">
        <v>0</v>
      </c>
      <c r="M130" s="71">
        <f t="array" ref="M130:O130">pricer_oblig_tx_fixeFinal(A130,B130,C130,I130,K130,L130,D130,F130,E130,P130,G130,H130,$O$13:$O$104,$T$13:$T$104)</f>
        <v>0</v>
      </c>
      <c r="N130" s="71">
        <v>10029234.223431963</v>
      </c>
      <c r="O130" s="71">
        <v>10029234.223431963</v>
      </c>
      <c r="P130" s="31" t="s">
        <v>60</v>
      </c>
      <c r="Q130" s="72">
        <f>-Q126+N130</f>
        <v>-947.28578428179026</v>
      </c>
      <c r="R130" s="73">
        <f>Q130/I126</f>
        <v>-9.472857842817903E-5</v>
      </c>
    </row>
    <row r="133" spans="1:18" ht="26.25" thickBot="1" x14ac:dyDescent="0.4">
      <c r="A133" s="153" t="s">
        <v>3052</v>
      </c>
      <c r="B133" s="153"/>
      <c r="C133" s="153"/>
      <c r="D133" s="153"/>
      <c r="E133" s="153"/>
      <c r="F133" s="153"/>
      <c r="G133" s="153"/>
      <c r="H133" s="153"/>
      <c r="I133" s="153"/>
      <c r="J133" s="153"/>
      <c r="K133" s="153"/>
      <c r="L133" s="153"/>
      <c r="M133" s="153"/>
      <c r="N133" s="153"/>
      <c r="O133" s="153"/>
      <c r="P133" s="153"/>
      <c r="Q133" s="153"/>
      <c r="R133" s="153"/>
    </row>
    <row r="134" spans="1:18" x14ac:dyDescent="0.25">
      <c r="A134" s="25" t="s">
        <v>0</v>
      </c>
      <c r="B134" s="25" t="s">
        <v>1435</v>
      </c>
      <c r="C134" s="25" t="s">
        <v>1436</v>
      </c>
      <c r="D134" s="25" t="s">
        <v>1437</v>
      </c>
      <c r="E134" s="25" t="s">
        <v>24</v>
      </c>
      <c r="F134" s="25" t="s">
        <v>25</v>
      </c>
      <c r="G134" s="25" t="s">
        <v>27</v>
      </c>
      <c r="H134" s="25" t="s">
        <v>26</v>
      </c>
      <c r="I134" s="25" t="s">
        <v>1438</v>
      </c>
      <c r="J134" s="25" t="s">
        <v>28</v>
      </c>
      <c r="K134" s="25" t="s">
        <v>1439</v>
      </c>
      <c r="L134" s="25" t="s">
        <v>1440</v>
      </c>
      <c r="M134" s="25" t="s">
        <v>29</v>
      </c>
      <c r="N134" s="64" t="s">
        <v>30</v>
      </c>
      <c r="O134" s="25" t="s">
        <v>1441</v>
      </c>
      <c r="P134" s="25" t="s">
        <v>1442</v>
      </c>
      <c r="Q134" s="25" t="s">
        <v>1443</v>
      </c>
      <c r="R134" s="25" t="s">
        <v>1444</v>
      </c>
    </row>
    <row r="135" spans="1:18" x14ac:dyDescent="0.25">
      <c r="A135" s="30">
        <f>Date!$E$3</f>
        <v>42734</v>
      </c>
      <c r="B135" s="30">
        <f>A135</f>
        <v>42734</v>
      </c>
      <c r="C135" s="65">
        <f>$BM$31</f>
        <v>48218</v>
      </c>
      <c r="D135" s="66">
        <v>6</v>
      </c>
      <c r="E135" s="31" t="s">
        <v>38</v>
      </c>
      <c r="F135" s="31" t="s">
        <v>39</v>
      </c>
      <c r="G135" s="31" t="s">
        <v>41</v>
      </c>
      <c r="H135" s="31" t="s">
        <v>40</v>
      </c>
      <c r="I135" s="67">
        <f>10000000</f>
        <v>10000000</v>
      </c>
      <c r="J135" s="31" t="s">
        <v>3972</v>
      </c>
      <c r="K135" s="68">
        <v>0</v>
      </c>
      <c r="L135" s="68">
        <v>0</v>
      </c>
      <c r="M135" s="32" t="s">
        <v>40</v>
      </c>
      <c r="N135" s="31" t="s">
        <v>42</v>
      </c>
      <c r="O135" s="68">
        <f>CI13</f>
        <v>-6.6151457196174102E-3</v>
      </c>
      <c r="P135" s="69">
        <f t="array" ref="P135:R135">pricer_oblig_tx_variable3(A135,B135,C135,I135,K135,D135,F135,E135,G135,H135,L135,M135,N135,$O$13:$O$104,$T$13:$T$104,$CH$13:$CH$36,$CI$13:$CI$36,O135)</f>
        <v>0</v>
      </c>
      <c r="Q135" s="69">
        <v>10281073.745844463</v>
      </c>
      <c r="R135" s="69">
        <v>10281073.745844463</v>
      </c>
    </row>
    <row r="136" spans="1:18" x14ac:dyDescent="0.25">
      <c r="A136" s="25"/>
      <c r="B136" s="25"/>
      <c r="C136" s="25"/>
      <c r="D136" s="25"/>
      <c r="E136" s="25"/>
      <c r="F136" s="25"/>
      <c r="G136" s="25"/>
      <c r="H136" s="25"/>
      <c r="I136" s="25"/>
      <c r="J136" s="25"/>
      <c r="K136" s="25"/>
      <c r="L136" s="25"/>
      <c r="M136" s="25"/>
      <c r="N136" s="25"/>
      <c r="O136" s="25"/>
      <c r="P136" s="25"/>
      <c r="Q136" s="25"/>
      <c r="R136" s="25"/>
    </row>
    <row r="137" spans="1:18" x14ac:dyDescent="0.25">
      <c r="A137" s="25"/>
      <c r="B137" s="25"/>
      <c r="C137" s="25"/>
      <c r="D137" s="25"/>
      <c r="E137" s="25"/>
      <c r="F137" s="25"/>
      <c r="G137" s="25"/>
      <c r="H137" s="25"/>
      <c r="I137" s="25"/>
      <c r="J137" s="25"/>
      <c r="K137" s="25"/>
      <c r="L137" s="25"/>
      <c r="M137" s="25"/>
      <c r="N137" s="25"/>
      <c r="O137" s="25"/>
      <c r="P137" s="25"/>
      <c r="Q137" s="25"/>
      <c r="R137" s="25"/>
    </row>
    <row r="138" spans="1:18" x14ac:dyDescent="0.25">
      <c r="A138" s="25" t="s">
        <v>0</v>
      </c>
      <c r="B138" s="25" t="s">
        <v>1435</v>
      </c>
      <c r="C138" s="25" t="s">
        <v>1436</v>
      </c>
      <c r="D138" s="25" t="s">
        <v>1437</v>
      </c>
      <c r="E138" s="25" t="s">
        <v>24</v>
      </c>
      <c r="F138" s="25" t="s">
        <v>25</v>
      </c>
      <c r="G138" s="25" t="s">
        <v>27</v>
      </c>
      <c r="H138" s="25" t="s">
        <v>26</v>
      </c>
      <c r="I138" s="25" t="s">
        <v>1438</v>
      </c>
      <c r="J138" s="25" t="s">
        <v>28</v>
      </c>
      <c r="K138" s="25" t="s">
        <v>1445</v>
      </c>
      <c r="L138" s="25" t="s">
        <v>1439</v>
      </c>
      <c r="M138" s="25" t="s">
        <v>1442</v>
      </c>
      <c r="N138" s="25" t="s">
        <v>1443</v>
      </c>
      <c r="O138" s="25" t="s">
        <v>1444</v>
      </c>
      <c r="P138" s="25" t="s">
        <v>37</v>
      </c>
      <c r="Q138" s="25"/>
      <c r="R138" s="25"/>
    </row>
    <row r="139" spans="1:18" x14ac:dyDescent="0.25">
      <c r="A139" s="30">
        <f>A135</f>
        <v>42734</v>
      </c>
      <c r="B139" s="30">
        <f>A135</f>
        <v>42734</v>
      </c>
      <c r="C139" s="30">
        <f>C135</f>
        <v>48218</v>
      </c>
      <c r="D139" s="66">
        <v>12</v>
      </c>
      <c r="E139" s="31" t="s">
        <v>38</v>
      </c>
      <c r="F139" s="31" t="s">
        <v>39</v>
      </c>
      <c r="G139" s="31" t="s">
        <v>41</v>
      </c>
      <c r="H139" s="31" t="s">
        <v>40</v>
      </c>
      <c r="I139" s="67">
        <f>I135</f>
        <v>10000000</v>
      </c>
      <c r="J139" s="31" t="s">
        <v>3972</v>
      </c>
      <c r="K139" s="70">
        <f>$BQ$31</f>
        <v>4.3E-3</v>
      </c>
      <c r="L139" s="68">
        <v>0</v>
      </c>
      <c r="M139" s="71">
        <f t="array" ref="M139:O139">pricer_oblig_tx_fixeFinal(A139,B139,C139,I139,K139,L139,D139,F139,E139,P139,G139,H139,$O$13:$O$104,$T$13:$T$104)</f>
        <v>0</v>
      </c>
      <c r="N139" s="71">
        <v>10280388.773198629</v>
      </c>
      <c r="O139" s="71">
        <v>10280388.773198629</v>
      </c>
      <c r="P139" s="31" t="s">
        <v>60</v>
      </c>
      <c r="Q139" s="72">
        <f>-Q135+N139</f>
        <v>-684.97264583408833</v>
      </c>
      <c r="R139" s="73">
        <f>Q139/I135</f>
        <v>-6.849726458340883E-5</v>
      </c>
    </row>
    <row r="142" spans="1:18" ht="26.25" thickBot="1" x14ac:dyDescent="0.4">
      <c r="A142" s="153" t="s">
        <v>3054</v>
      </c>
      <c r="B142" s="153"/>
      <c r="C142" s="153"/>
      <c r="D142" s="153"/>
      <c r="E142" s="153"/>
      <c r="F142" s="153"/>
      <c r="G142" s="153"/>
      <c r="H142" s="153"/>
      <c r="I142" s="153"/>
      <c r="J142" s="153"/>
      <c r="K142" s="153"/>
      <c r="L142" s="153"/>
      <c r="M142" s="153"/>
      <c r="N142" s="153"/>
      <c r="O142" s="153"/>
      <c r="P142" s="153"/>
      <c r="Q142" s="153"/>
      <c r="R142" s="153"/>
    </row>
    <row r="143" spans="1:18" x14ac:dyDescent="0.25">
      <c r="A143" s="25" t="s">
        <v>0</v>
      </c>
      <c r="B143" s="25" t="s">
        <v>1435</v>
      </c>
      <c r="C143" s="25" t="s">
        <v>1436</v>
      </c>
      <c r="D143" s="25" t="s">
        <v>1437</v>
      </c>
      <c r="E143" s="25" t="s">
        <v>24</v>
      </c>
      <c r="F143" s="25" t="s">
        <v>25</v>
      </c>
      <c r="G143" s="25" t="s">
        <v>27</v>
      </c>
      <c r="H143" s="25" t="s">
        <v>26</v>
      </c>
      <c r="I143" s="25" t="s">
        <v>1438</v>
      </c>
      <c r="J143" s="25" t="s">
        <v>28</v>
      </c>
      <c r="K143" s="25" t="s">
        <v>1439</v>
      </c>
      <c r="L143" s="25" t="s">
        <v>1440</v>
      </c>
      <c r="M143" s="25" t="s">
        <v>29</v>
      </c>
      <c r="N143" s="64" t="s">
        <v>30</v>
      </c>
      <c r="O143" s="25" t="s">
        <v>1441</v>
      </c>
      <c r="P143" s="25" t="s">
        <v>1442</v>
      </c>
      <c r="Q143" s="25" t="s">
        <v>1443</v>
      </c>
      <c r="R143" s="25" t="s">
        <v>1444</v>
      </c>
    </row>
    <row r="144" spans="1:18" x14ac:dyDescent="0.25">
      <c r="A144" s="30">
        <f>Date!$E$3</f>
        <v>42734</v>
      </c>
      <c r="B144" s="30">
        <f>A144</f>
        <v>42734</v>
      </c>
      <c r="C144" s="65">
        <f>$AA$30</f>
        <v>51872</v>
      </c>
      <c r="D144" s="66">
        <v>1</v>
      </c>
      <c r="E144" s="31" t="s">
        <v>38</v>
      </c>
      <c r="F144" s="31" t="s">
        <v>39</v>
      </c>
      <c r="G144" s="31" t="s">
        <v>41</v>
      </c>
      <c r="H144" s="31" t="s">
        <v>40</v>
      </c>
      <c r="I144" s="67">
        <f>10000000</f>
        <v>10000000</v>
      </c>
      <c r="J144" s="31" t="s">
        <v>3972</v>
      </c>
      <c r="K144" s="68">
        <v>0</v>
      </c>
      <c r="L144" s="68">
        <v>0</v>
      </c>
      <c r="M144" s="32" t="s">
        <v>40</v>
      </c>
      <c r="N144" s="31" t="s">
        <v>42</v>
      </c>
      <c r="O144" s="68">
        <f>CL13</f>
        <v>-7.9615091939665428E-3</v>
      </c>
      <c r="P144" s="69">
        <f t="array" ref="P144:R144">pricer_oblig_tx_variable3(A144,B144,C144,I144,K144,D144,F144,E144,G144,H144,L144,M144,N144,$O$13:$O$104,$T$13:$T$104,$CK$13:$CK$35,$CL$13:$CL$35,O144)</f>
        <v>0</v>
      </c>
      <c r="Q144" s="69">
        <v>9960318.1389315482</v>
      </c>
      <c r="R144" s="69">
        <v>9960318.1389315482</v>
      </c>
    </row>
    <row r="145" spans="1:18" x14ac:dyDescent="0.25">
      <c r="A145" s="25"/>
      <c r="B145" s="25"/>
      <c r="C145" s="25"/>
      <c r="D145" s="25"/>
      <c r="E145" s="25"/>
      <c r="F145" s="25"/>
      <c r="G145" s="25"/>
      <c r="H145" s="25"/>
      <c r="I145" s="25"/>
      <c r="J145" s="25"/>
      <c r="K145" s="25"/>
      <c r="L145" s="25"/>
      <c r="M145" s="25"/>
      <c r="N145" s="25"/>
      <c r="O145" s="25"/>
      <c r="P145" s="25"/>
      <c r="Q145" s="25"/>
      <c r="R145" s="25"/>
    </row>
    <row r="146" spans="1:18" x14ac:dyDescent="0.25">
      <c r="A146" s="25"/>
      <c r="B146" s="25"/>
      <c r="C146" s="25"/>
      <c r="D146" s="25"/>
      <c r="E146" s="25"/>
      <c r="F146" s="25"/>
      <c r="G146" s="25"/>
      <c r="H146" s="25"/>
      <c r="I146" s="25"/>
      <c r="J146" s="25"/>
      <c r="K146" s="25"/>
      <c r="L146" s="25"/>
      <c r="M146" s="25"/>
      <c r="N146" s="25"/>
      <c r="O146" s="25"/>
      <c r="P146" s="25"/>
      <c r="Q146" s="25"/>
      <c r="R146" s="25"/>
    </row>
    <row r="147" spans="1:18" x14ac:dyDescent="0.25">
      <c r="A147" s="25" t="s">
        <v>0</v>
      </c>
      <c r="B147" s="25" t="s">
        <v>1435</v>
      </c>
      <c r="C147" s="25" t="s">
        <v>1436</v>
      </c>
      <c r="D147" s="25" t="s">
        <v>1437</v>
      </c>
      <c r="E147" s="25" t="s">
        <v>24</v>
      </c>
      <c r="F147" s="25" t="s">
        <v>25</v>
      </c>
      <c r="G147" s="25" t="s">
        <v>27</v>
      </c>
      <c r="H147" s="25" t="s">
        <v>26</v>
      </c>
      <c r="I147" s="25" t="s">
        <v>1438</v>
      </c>
      <c r="J147" s="25" t="s">
        <v>28</v>
      </c>
      <c r="K147" s="25" t="s">
        <v>1445</v>
      </c>
      <c r="L147" s="25" t="s">
        <v>1439</v>
      </c>
      <c r="M147" s="25" t="s">
        <v>1442</v>
      </c>
      <c r="N147" s="25" t="s">
        <v>1443</v>
      </c>
      <c r="O147" s="25" t="s">
        <v>1444</v>
      </c>
      <c r="P147" s="25" t="s">
        <v>37</v>
      </c>
      <c r="Q147" s="25"/>
      <c r="R147" s="25"/>
    </row>
    <row r="148" spans="1:18" x14ac:dyDescent="0.25">
      <c r="A148" s="30">
        <f>A144</f>
        <v>42734</v>
      </c>
      <c r="B148" s="30">
        <f>A144</f>
        <v>42734</v>
      </c>
      <c r="C148" s="30">
        <f>C144</f>
        <v>51872</v>
      </c>
      <c r="D148" s="66">
        <v>12</v>
      </c>
      <c r="E148" s="31" t="s">
        <v>38</v>
      </c>
      <c r="F148" s="31" t="s">
        <v>39</v>
      </c>
      <c r="G148" s="31" t="s">
        <v>41</v>
      </c>
      <c r="H148" s="31" t="s">
        <v>40</v>
      </c>
      <c r="I148" s="67">
        <f>I144</f>
        <v>10000000</v>
      </c>
      <c r="J148" s="31" t="s">
        <v>3972</v>
      </c>
      <c r="K148" s="70">
        <f>$AE$30</f>
        <v>4.6059999999999999E-3</v>
      </c>
      <c r="L148" s="68">
        <v>0</v>
      </c>
      <c r="M148" s="71">
        <f t="array" ref="M148:O148">pricer_oblig_tx_fixeFinal(A148,B148,C148,I148,K148,L148,D148,F148,E148,P148,G148,H148,$O$13:$O$104,$T$13:$T$104)</f>
        <v>0</v>
      </c>
      <c r="N148" s="71">
        <v>9959715.1645346712</v>
      </c>
      <c r="O148" s="71">
        <v>9959715.1645346712</v>
      </c>
      <c r="P148" s="31" t="s">
        <v>60</v>
      </c>
      <c r="Q148" s="72">
        <f>-Q144+N148</f>
        <v>-602.9743968769908</v>
      </c>
      <c r="R148" s="73">
        <f>Q148/I144</f>
        <v>-6.029743968769908E-5</v>
      </c>
    </row>
    <row r="152" spans="1:18" ht="26.25" thickBot="1" x14ac:dyDescent="0.4">
      <c r="A152" s="153" t="s">
        <v>3055</v>
      </c>
      <c r="B152" s="153"/>
      <c r="C152" s="153"/>
      <c r="D152" s="153"/>
      <c r="E152" s="153"/>
      <c r="F152" s="153"/>
      <c r="G152" s="153"/>
      <c r="H152" s="153"/>
      <c r="I152" s="153"/>
      <c r="J152" s="153"/>
      <c r="K152" s="153"/>
      <c r="L152" s="153"/>
      <c r="M152" s="153"/>
      <c r="N152" s="153"/>
      <c r="O152" s="153"/>
      <c r="P152" s="153"/>
      <c r="Q152" s="153"/>
      <c r="R152" s="153"/>
    </row>
    <row r="153" spans="1:18" x14ac:dyDescent="0.25">
      <c r="A153" s="25" t="s">
        <v>0</v>
      </c>
      <c r="B153" s="25" t="s">
        <v>1435</v>
      </c>
      <c r="C153" s="25" t="s">
        <v>1436</v>
      </c>
      <c r="D153" s="25" t="s">
        <v>1437</v>
      </c>
      <c r="E153" s="25" t="s">
        <v>24</v>
      </c>
      <c r="F153" s="25" t="s">
        <v>25</v>
      </c>
      <c r="G153" s="25" t="s">
        <v>27</v>
      </c>
      <c r="H153" s="25" t="s">
        <v>26</v>
      </c>
      <c r="I153" s="25" t="s">
        <v>1438</v>
      </c>
      <c r="J153" s="25" t="s">
        <v>28</v>
      </c>
      <c r="K153" s="25" t="s">
        <v>1439</v>
      </c>
      <c r="L153" s="25" t="s">
        <v>1440</v>
      </c>
      <c r="M153" s="25" t="s">
        <v>29</v>
      </c>
      <c r="N153" s="64" t="s">
        <v>30</v>
      </c>
      <c r="O153" s="25" t="s">
        <v>1441</v>
      </c>
      <c r="P153" s="25" t="s">
        <v>1442</v>
      </c>
      <c r="Q153" s="25" t="s">
        <v>1443</v>
      </c>
      <c r="R153" s="25" t="s">
        <v>1444</v>
      </c>
    </row>
    <row r="154" spans="1:18" x14ac:dyDescent="0.25">
      <c r="A154" s="30">
        <f>Date!$E$3</f>
        <v>42734</v>
      </c>
      <c r="B154" s="30">
        <f>A154</f>
        <v>42734</v>
      </c>
      <c r="C154" s="65">
        <f>$AT$33</f>
        <v>46756</v>
      </c>
      <c r="D154" s="66">
        <v>3</v>
      </c>
      <c r="E154" s="31" t="s">
        <v>38</v>
      </c>
      <c r="F154" s="31" t="s">
        <v>39</v>
      </c>
      <c r="G154" s="31" t="s">
        <v>41</v>
      </c>
      <c r="H154" s="31" t="s">
        <v>40</v>
      </c>
      <c r="I154" s="67">
        <f>10000000</f>
        <v>10000000</v>
      </c>
      <c r="J154" s="31" t="s">
        <v>3972</v>
      </c>
      <c r="K154" s="68">
        <v>0</v>
      </c>
      <c r="L154" s="68">
        <v>0</v>
      </c>
      <c r="M154" s="32" t="s">
        <v>40</v>
      </c>
      <c r="N154" s="31" t="s">
        <v>42</v>
      </c>
      <c r="O154" s="68">
        <f>ES13</f>
        <v>-7.2724517398028432E-3</v>
      </c>
      <c r="P154" s="69">
        <f t="array" ref="P154:R154">pricer_oblig_tx_variable3(A154,B154,C154,I154,K154,D154,F154,E154,G154,H154,L154,M154,N154,$EO$13:$EO$46,$EP$13:$EP$46,$ER$13:$ER$42,$ES$13:$ES$42,O154)</f>
        <v>0</v>
      </c>
      <c r="Q154" s="69">
        <v>10342813.384948498</v>
      </c>
      <c r="R154" s="69">
        <v>10342813.384948498</v>
      </c>
    </row>
    <row r="155" spans="1:18" x14ac:dyDescent="0.25">
      <c r="A155" s="25"/>
      <c r="B155" s="25"/>
      <c r="C155" s="25"/>
      <c r="D155" s="25"/>
      <c r="E155" s="25"/>
      <c r="F155" s="25"/>
      <c r="G155" s="25"/>
      <c r="H155" s="25"/>
      <c r="I155" s="25"/>
      <c r="J155" s="25"/>
      <c r="K155" s="25"/>
      <c r="L155" s="25"/>
      <c r="M155" s="25"/>
      <c r="N155" s="25"/>
      <c r="O155" s="25"/>
      <c r="P155" s="25"/>
      <c r="Q155" s="25"/>
      <c r="R155" s="25"/>
    </row>
    <row r="156" spans="1:18" x14ac:dyDescent="0.25">
      <c r="A156" s="25"/>
      <c r="B156" s="25"/>
      <c r="C156" s="25"/>
      <c r="D156" s="25"/>
      <c r="E156" s="25"/>
      <c r="F156" s="25"/>
      <c r="G156" s="25"/>
      <c r="H156" s="25"/>
      <c r="I156" s="25"/>
      <c r="J156" s="25"/>
      <c r="K156" s="25"/>
      <c r="L156" s="25"/>
      <c r="M156" s="25"/>
      <c r="N156" s="25"/>
      <c r="O156" s="25"/>
      <c r="P156" s="25"/>
      <c r="Q156" s="25"/>
      <c r="R156" s="25"/>
    </row>
    <row r="157" spans="1:18" x14ac:dyDescent="0.25">
      <c r="A157" s="25" t="s">
        <v>0</v>
      </c>
      <c r="B157" s="25" t="s">
        <v>1435</v>
      </c>
      <c r="C157" s="25" t="s">
        <v>1436</v>
      </c>
      <c r="D157" s="25" t="s">
        <v>1437</v>
      </c>
      <c r="E157" s="25" t="s">
        <v>24</v>
      </c>
      <c r="F157" s="25" t="s">
        <v>25</v>
      </c>
      <c r="G157" s="25" t="s">
        <v>27</v>
      </c>
      <c r="H157" s="25" t="s">
        <v>26</v>
      </c>
      <c r="I157" s="25" t="s">
        <v>1438</v>
      </c>
      <c r="J157" s="25" t="s">
        <v>28</v>
      </c>
      <c r="K157" s="25" t="s">
        <v>1445</v>
      </c>
      <c r="L157" s="25" t="s">
        <v>1439</v>
      </c>
      <c r="M157" s="25" t="s">
        <v>1442</v>
      </c>
      <c r="N157" s="25" t="s">
        <v>1443</v>
      </c>
      <c r="O157" s="25" t="s">
        <v>1444</v>
      </c>
      <c r="P157" s="25" t="s">
        <v>37</v>
      </c>
      <c r="Q157" s="25"/>
      <c r="R157" s="25"/>
    </row>
    <row r="158" spans="1:18" x14ac:dyDescent="0.25">
      <c r="A158" s="30">
        <f>A154</f>
        <v>42734</v>
      </c>
      <c r="B158" s="30">
        <f>A154</f>
        <v>42734</v>
      </c>
      <c r="C158" s="30">
        <f>C154</f>
        <v>46756</v>
      </c>
      <c r="D158" s="66">
        <v>12</v>
      </c>
      <c r="E158" s="31" t="s">
        <v>38</v>
      </c>
      <c r="F158" s="31" t="s">
        <v>39</v>
      </c>
      <c r="G158" s="31" t="s">
        <v>41</v>
      </c>
      <c r="H158" s="31" t="s">
        <v>40</v>
      </c>
      <c r="I158" s="67">
        <f>I154</f>
        <v>10000000</v>
      </c>
      <c r="J158" s="31" t="s">
        <v>3972</v>
      </c>
      <c r="K158" s="70">
        <f>$AX$33</f>
        <v>4.4999999999999999E-4</v>
      </c>
      <c r="L158" s="68">
        <v>0</v>
      </c>
      <c r="M158" s="71">
        <f t="array" ref="M158:O158">pricer_oblig_tx_fixeFinal(A158,B158,C158,I158,K158,L158,D158,F158,E158,P158,G158,H158,$EO$13:$EO$46,$EP$13:$EP$46)</f>
        <v>0</v>
      </c>
      <c r="N158" s="71">
        <v>10341853.926120836</v>
      </c>
      <c r="O158" s="71">
        <v>10341853.926120836</v>
      </c>
      <c r="P158" s="31" t="s">
        <v>60</v>
      </c>
      <c r="Q158" s="72">
        <f>-Q154+N158</f>
        <v>-959.45882766135037</v>
      </c>
      <c r="R158" s="73">
        <f>Q158/I154</f>
        <v>-9.5945882766135043E-5</v>
      </c>
    </row>
    <row r="161" spans="1:18" ht="26.25" thickBot="1" x14ac:dyDescent="0.4">
      <c r="A161" s="153" t="s">
        <v>3056</v>
      </c>
      <c r="B161" s="153"/>
      <c r="C161" s="153"/>
      <c r="D161" s="153"/>
      <c r="E161" s="153"/>
      <c r="F161" s="153"/>
      <c r="G161" s="153"/>
      <c r="H161" s="153"/>
      <c r="I161" s="153"/>
      <c r="J161" s="153"/>
      <c r="K161" s="153"/>
      <c r="L161" s="153"/>
      <c r="M161" s="153"/>
      <c r="N161" s="153"/>
      <c r="O161" s="153"/>
      <c r="P161" s="153"/>
      <c r="Q161" s="153"/>
      <c r="R161" s="153"/>
    </row>
    <row r="162" spans="1:18" x14ac:dyDescent="0.25">
      <c r="A162" s="25" t="s">
        <v>0</v>
      </c>
      <c r="B162" s="25" t="s">
        <v>1435</v>
      </c>
      <c r="C162" s="25" t="s">
        <v>1436</v>
      </c>
      <c r="D162" s="25" t="s">
        <v>1437</v>
      </c>
      <c r="E162" s="25" t="s">
        <v>24</v>
      </c>
      <c r="F162" s="25" t="s">
        <v>25</v>
      </c>
      <c r="G162" s="25" t="s">
        <v>27</v>
      </c>
      <c r="H162" s="25" t="s">
        <v>26</v>
      </c>
      <c r="I162" s="25" t="s">
        <v>1438</v>
      </c>
      <c r="J162" s="25" t="s">
        <v>28</v>
      </c>
      <c r="K162" s="25" t="s">
        <v>1439</v>
      </c>
      <c r="L162" s="25" t="s">
        <v>1440</v>
      </c>
      <c r="M162" s="25" t="s">
        <v>29</v>
      </c>
      <c r="N162" s="64" t="s">
        <v>30</v>
      </c>
      <c r="O162" s="25" t="s">
        <v>1441</v>
      </c>
      <c r="P162" s="25" t="s">
        <v>1442</v>
      </c>
      <c r="Q162" s="25" t="s">
        <v>1443</v>
      </c>
      <c r="R162" s="25" t="s">
        <v>1444</v>
      </c>
    </row>
    <row r="163" spans="1:18" x14ac:dyDescent="0.25">
      <c r="A163" s="30">
        <f>Date!$E$3</f>
        <v>42734</v>
      </c>
      <c r="B163" s="30">
        <f>A163</f>
        <v>42734</v>
      </c>
      <c r="C163" s="65">
        <f>$BM$31</f>
        <v>48218</v>
      </c>
      <c r="D163" s="66">
        <v>6</v>
      </c>
      <c r="E163" s="31" t="s">
        <v>38</v>
      </c>
      <c r="F163" s="31" t="s">
        <v>39</v>
      </c>
      <c r="G163" s="31" t="s">
        <v>41</v>
      </c>
      <c r="H163" s="31" t="s">
        <v>40</v>
      </c>
      <c r="I163" s="67">
        <f>10000000</f>
        <v>10000000</v>
      </c>
      <c r="J163" s="31" t="s">
        <v>3972</v>
      </c>
      <c r="K163" s="68">
        <v>0</v>
      </c>
      <c r="L163" s="68">
        <v>0</v>
      </c>
      <c r="M163" s="32" t="s">
        <v>40</v>
      </c>
      <c r="N163" s="31" t="s">
        <v>42</v>
      </c>
      <c r="O163" s="68">
        <f>ES13</f>
        <v>-7.2724517398028432E-3</v>
      </c>
      <c r="P163" s="69">
        <f t="array" ref="P163:R163">pricer_oblig_tx_variable3(A163,B163,C163,I163,K163,D163,F163,E163,G163,H163,L163,M163,N163,$EO$13:$EO$46,$EP$13:$EP$46,$EU$13:$EU$44,$EV$13:$EV$44,O163)</f>
        <v>0</v>
      </c>
      <c r="Q163" s="69">
        <v>10736279.955211123</v>
      </c>
      <c r="R163" s="69">
        <v>10736279.955211123</v>
      </c>
    </row>
    <row r="164" spans="1:18" x14ac:dyDescent="0.25">
      <c r="A164" s="25"/>
      <c r="B164" s="25"/>
      <c r="C164" s="25"/>
      <c r="D164" s="25"/>
      <c r="E164" s="25"/>
      <c r="F164" s="25"/>
      <c r="G164" s="25"/>
      <c r="H164" s="25"/>
      <c r="I164" s="25"/>
      <c r="J164" s="25"/>
      <c r="K164" s="25"/>
      <c r="L164" s="25"/>
      <c r="M164" s="25"/>
      <c r="N164" s="25"/>
      <c r="O164" s="25"/>
      <c r="P164" s="25"/>
      <c r="Q164" s="25"/>
      <c r="R164" s="25"/>
    </row>
    <row r="165" spans="1:18" x14ac:dyDescent="0.25">
      <c r="A165" s="25"/>
      <c r="B165" s="25"/>
      <c r="C165" s="25"/>
      <c r="D165" s="25"/>
      <c r="E165" s="25"/>
      <c r="F165" s="25"/>
      <c r="G165" s="25"/>
      <c r="H165" s="25"/>
      <c r="I165" s="25"/>
      <c r="J165" s="25"/>
      <c r="K165" s="25"/>
      <c r="L165" s="25"/>
      <c r="M165" s="25"/>
      <c r="N165" s="25"/>
      <c r="O165" s="25"/>
      <c r="P165" s="25"/>
      <c r="Q165" s="25"/>
      <c r="R165" s="25"/>
    </row>
    <row r="166" spans="1:18" x14ac:dyDescent="0.25">
      <c r="A166" s="25" t="s">
        <v>0</v>
      </c>
      <c r="B166" s="25" t="s">
        <v>1435</v>
      </c>
      <c r="C166" s="25" t="s">
        <v>1436</v>
      </c>
      <c r="D166" s="25" t="s">
        <v>1437</v>
      </c>
      <c r="E166" s="25" t="s">
        <v>24</v>
      </c>
      <c r="F166" s="25" t="s">
        <v>25</v>
      </c>
      <c r="G166" s="25" t="s">
        <v>27</v>
      </c>
      <c r="H166" s="25" t="s">
        <v>26</v>
      </c>
      <c r="I166" s="25" t="s">
        <v>1438</v>
      </c>
      <c r="J166" s="25" t="s">
        <v>28</v>
      </c>
      <c r="K166" s="25" t="s">
        <v>1445</v>
      </c>
      <c r="L166" s="25" t="s">
        <v>1439</v>
      </c>
      <c r="M166" s="25" t="s">
        <v>1442</v>
      </c>
      <c r="N166" s="25" t="s">
        <v>1443</v>
      </c>
      <c r="O166" s="25" t="s">
        <v>1444</v>
      </c>
      <c r="P166" s="25" t="s">
        <v>37</v>
      </c>
      <c r="Q166" s="25"/>
      <c r="R166" s="25"/>
    </row>
    <row r="167" spans="1:18" x14ac:dyDescent="0.25">
      <c r="A167" s="30">
        <f>A163</f>
        <v>42734</v>
      </c>
      <c r="B167" s="30">
        <f>A163</f>
        <v>42734</v>
      </c>
      <c r="C167" s="30">
        <f>C163</f>
        <v>48218</v>
      </c>
      <c r="D167" s="66">
        <v>12</v>
      </c>
      <c r="E167" s="31" t="s">
        <v>38</v>
      </c>
      <c r="F167" s="31" t="s">
        <v>39</v>
      </c>
      <c r="G167" s="31" t="s">
        <v>41</v>
      </c>
      <c r="H167" s="31" t="s">
        <v>40</v>
      </c>
      <c r="I167" s="67">
        <f>I163</f>
        <v>10000000</v>
      </c>
      <c r="J167" s="31" t="s">
        <v>3972</v>
      </c>
      <c r="K167" s="70">
        <f>$BQ$31</f>
        <v>4.3E-3</v>
      </c>
      <c r="L167" s="68">
        <v>0</v>
      </c>
      <c r="M167" s="71">
        <f t="array" ref="M167:O167">pricer_oblig_tx_fixeFinal(A167,B167,C167,I167,K167,L167,D167,F167,E167,P167,G167,H167,$EO$13:$EO$46,$EP$13:$EP$46)</f>
        <v>0</v>
      </c>
      <c r="N167" s="71">
        <v>10735692.507244067</v>
      </c>
      <c r="O167" s="71">
        <v>10735692.507244067</v>
      </c>
      <c r="P167" s="31" t="s">
        <v>60</v>
      </c>
      <c r="Q167" s="72">
        <f>-Q163+N167</f>
        <v>-587.44796705618501</v>
      </c>
      <c r="R167" s="73">
        <f>Q167/I163</f>
        <v>-5.8744796705618502E-5</v>
      </c>
    </row>
    <row r="170" spans="1:18" ht="26.25" thickBot="1" x14ac:dyDescent="0.4">
      <c r="A170" s="153" t="s">
        <v>3058</v>
      </c>
      <c r="B170" s="153"/>
      <c r="C170" s="153"/>
      <c r="D170" s="153"/>
      <c r="E170" s="153"/>
      <c r="F170" s="153"/>
      <c r="G170" s="153"/>
      <c r="H170" s="153"/>
      <c r="I170" s="153"/>
      <c r="J170" s="153"/>
      <c r="K170" s="153"/>
      <c r="L170" s="153"/>
      <c r="M170" s="153"/>
      <c r="N170" s="153"/>
      <c r="O170" s="153"/>
      <c r="P170" s="153"/>
      <c r="Q170" s="153"/>
      <c r="R170" s="153"/>
    </row>
    <row r="171" spans="1:18" x14ac:dyDescent="0.25">
      <c r="A171" s="25" t="s">
        <v>0</v>
      </c>
      <c r="B171" s="25" t="s">
        <v>1435</v>
      </c>
      <c r="C171" s="25" t="s">
        <v>1436</v>
      </c>
      <c r="D171" s="25" t="s">
        <v>1437</v>
      </c>
      <c r="E171" s="25" t="s">
        <v>24</v>
      </c>
      <c r="F171" s="25" t="s">
        <v>25</v>
      </c>
      <c r="G171" s="25" t="s">
        <v>27</v>
      </c>
      <c r="H171" s="25" t="s">
        <v>26</v>
      </c>
      <c r="I171" s="25" t="s">
        <v>1438</v>
      </c>
      <c r="J171" s="25" t="s">
        <v>28</v>
      </c>
      <c r="K171" s="25" t="s">
        <v>1439</v>
      </c>
      <c r="L171" s="25" t="s">
        <v>1440</v>
      </c>
      <c r="M171" s="25" t="s">
        <v>29</v>
      </c>
      <c r="N171" s="64" t="s">
        <v>30</v>
      </c>
      <c r="O171" s="25" t="s">
        <v>1441</v>
      </c>
      <c r="P171" s="25" t="s">
        <v>1442</v>
      </c>
      <c r="Q171" s="25" t="s">
        <v>1443</v>
      </c>
      <c r="R171" s="25" t="s">
        <v>1444</v>
      </c>
    </row>
    <row r="172" spans="1:18" x14ac:dyDescent="0.25">
      <c r="A172" s="30">
        <f>Date!$E$3</f>
        <v>42734</v>
      </c>
      <c r="B172" s="30">
        <f>A172</f>
        <v>42734</v>
      </c>
      <c r="C172" s="65">
        <f>$AA$30</f>
        <v>51872</v>
      </c>
      <c r="D172" s="66">
        <v>1</v>
      </c>
      <c r="E172" s="31" t="s">
        <v>38</v>
      </c>
      <c r="F172" s="31" t="s">
        <v>39</v>
      </c>
      <c r="G172" s="31" t="s">
        <v>41</v>
      </c>
      <c r="H172" s="31" t="s">
        <v>40</v>
      </c>
      <c r="I172" s="67">
        <f>10000000</f>
        <v>10000000</v>
      </c>
      <c r="J172" s="31" t="s">
        <v>3972</v>
      </c>
      <c r="K172" s="68">
        <v>0</v>
      </c>
      <c r="L172" s="68">
        <v>0</v>
      </c>
      <c r="M172" s="32" t="s">
        <v>40</v>
      </c>
      <c r="N172" s="31" t="s">
        <v>42</v>
      </c>
      <c r="O172" s="68">
        <f>EY13</f>
        <v>-7.9615091939665428E-3</v>
      </c>
      <c r="P172" s="69">
        <f t="array" ref="P172:R172">pricer_oblig_tx_variable3(A172,B172,C172,I172,K172,D172,F172,E172,G172,H172,L172,M172,N172,$EO$13:$EO$46,$EP$13:$EP$46,$EX$13:$EX$44,$EY$13:$EY$44,O172)</f>
        <v>0</v>
      </c>
      <c r="Q172" s="69">
        <v>10651867.30287662</v>
      </c>
      <c r="R172" s="69">
        <v>10651867.30287662</v>
      </c>
    </row>
    <row r="173" spans="1:18" x14ac:dyDescent="0.25">
      <c r="A173" s="25"/>
      <c r="B173" s="25"/>
      <c r="C173" s="25"/>
      <c r="D173" s="25"/>
      <c r="E173" s="25"/>
      <c r="F173" s="25"/>
      <c r="G173" s="25"/>
      <c r="H173" s="25"/>
      <c r="I173" s="25"/>
      <c r="J173" s="25"/>
      <c r="K173" s="25"/>
      <c r="L173" s="25"/>
      <c r="M173" s="25"/>
      <c r="N173" s="25"/>
      <c r="O173" s="25"/>
      <c r="P173" s="25"/>
      <c r="Q173" s="25"/>
      <c r="R173" s="25"/>
    </row>
    <row r="174" spans="1:18" x14ac:dyDescent="0.25">
      <c r="A174" s="25"/>
      <c r="B174" s="25"/>
      <c r="C174" s="25"/>
      <c r="D174" s="25"/>
      <c r="E174" s="25"/>
      <c r="F174" s="25"/>
      <c r="G174" s="25"/>
      <c r="H174" s="25"/>
      <c r="I174" s="25"/>
      <c r="J174" s="25"/>
      <c r="K174" s="25"/>
      <c r="L174" s="25"/>
      <c r="M174" s="25"/>
      <c r="N174" s="25"/>
      <c r="O174" s="25"/>
      <c r="P174" s="25"/>
      <c r="Q174" s="25"/>
      <c r="R174" s="25"/>
    </row>
    <row r="175" spans="1:18" x14ac:dyDescent="0.25">
      <c r="A175" s="25" t="s">
        <v>0</v>
      </c>
      <c r="B175" s="25" t="s">
        <v>1435</v>
      </c>
      <c r="C175" s="25" t="s">
        <v>1436</v>
      </c>
      <c r="D175" s="25" t="s">
        <v>1437</v>
      </c>
      <c r="E175" s="25" t="s">
        <v>24</v>
      </c>
      <c r="F175" s="25" t="s">
        <v>25</v>
      </c>
      <c r="G175" s="25" t="s">
        <v>27</v>
      </c>
      <c r="H175" s="25" t="s">
        <v>26</v>
      </c>
      <c r="I175" s="25" t="s">
        <v>1438</v>
      </c>
      <c r="J175" s="25" t="s">
        <v>28</v>
      </c>
      <c r="K175" s="25" t="s">
        <v>1445</v>
      </c>
      <c r="L175" s="25" t="s">
        <v>1439</v>
      </c>
      <c r="M175" s="25" t="s">
        <v>1442</v>
      </c>
      <c r="N175" s="25" t="s">
        <v>1443</v>
      </c>
      <c r="O175" s="25" t="s">
        <v>1444</v>
      </c>
      <c r="P175" s="25" t="s">
        <v>37</v>
      </c>
      <c r="Q175" s="25"/>
      <c r="R175" s="25"/>
    </row>
    <row r="176" spans="1:18" x14ac:dyDescent="0.25">
      <c r="A176" s="30">
        <f>A172</f>
        <v>42734</v>
      </c>
      <c r="B176" s="30">
        <f>A172</f>
        <v>42734</v>
      </c>
      <c r="C176" s="30">
        <f>C172</f>
        <v>51872</v>
      </c>
      <c r="D176" s="66">
        <v>12</v>
      </c>
      <c r="E176" s="31" t="s">
        <v>38</v>
      </c>
      <c r="F176" s="31" t="s">
        <v>39</v>
      </c>
      <c r="G176" s="31" t="s">
        <v>41</v>
      </c>
      <c r="H176" s="31" t="s">
        <v>40</v>
      </c>
      <c r="I176" s="67">
        <f>I172</f>
        <v>10000000</v>
      </c>
      <c r="J176" s="31" t="s">
        <v>3972</v>
      </c>
      <c r="K176" s="70">
        <f>$AE$30</f>
        <v>4.6059999999999999E-3</v>
      </c>
      <c r="L176" s="68">
        <v>0</v>
      </c>
      <c r="M176" s="71">
        <f t="array" ref="M176:O176">pricer_oblig_tx_fixeFinal(A176,B176,C176,I176,K176,L176,D176,F176,E176,P176,G176,H176,$EO$13:$EO$46,$EP$13:$EP$46)</f>
        <v>0</v>
      </c>
      <c r="N176" s="71">
        <v>10651245.34178259</v>
      </c>
      <c r="O176" s="71">
        <v>10651245.34178259</v>
      </c>
      <c r="P176" s="31" t="s">
        <v>60</v>
      </c>
      <c r="Q176" s="72">
        <f>-Q172+N176</f>
        <v>-621.96109402924776</v>
      </c>
      <c r="R176" s="73">
        <f>Q176/I172</f>
        <v>-6.2196109402924774E-5</v>
      </c>
    </row>
    <row r="180" spans="1:18" ht="26.25" thickBot="1" x14ac:dyDescent="0.4">
      <c r="A180" s="153" t="s">
        <v>3059</v>
      </c>
      <c r="B180" s="153"/>
      <c r="C180" s="153"/>
      <c r="D180" s="153"/>
      <c r="E180" s="153"/>
      <c r="F180" s="153"/>
      <c r="G180" s="153"/>
      <c r="H180" s="153"/>
      <c r="I180" s="153"/>
      <c r="J180" s="153"/>
      <c r="K180" s="153"/>
      <c r="L180" s="153"/>
      <c r="M180" s="153"/>
      <c r="N180" s="153"/>
      <c r="O180" s="153"/>
      <c r="P180" s="153"/>
      <c r="Q180" s="153"/>
      <c r="R180" s="153"/>
    </row>
    <row r="181" spans="1:18" x14ac:dyDescent="0.25">
      <c r="A181" s="25" t="s">
        <v>0</v>
      </c>
      <c r="B181" s="25" t="s">
        <v>1435</v>
      </c>
      <c r="C181" s="25" t="s">
        <v>1436</v>
      </c>
      <c r="D181" s="25" t="s">
        <v>1437</v>
      </c>
      <c r="E181" s="25" t="s">
        <v>24</v>
      </c>
      <c r="F181" s="25" t="s">
        <v>25</v>
      </c>
      <c r="G181" s="25" t="s">
        <v>27</v>
      </c>
      <c r="H181" s="25" t="s">
        <v>26</v>
      </c>
      <c r="I181" s="25" t="s">
        <v>1438</v>
      </c>
      <c r="J181" s="25" t="s">
        <v>28</v>
      </c>
      <c r="K181" s="25" t="s">
        <v>1439</v>
      </c>
      <c r="L181" s="25" t="s">
        <v>1440</v>
      </c>
      <c r="M181" s="25" t="s">
        <v>29</v>
      </c>
      <c r="N181" s="64" t="s">
        <v>30</v>
      </c>
      <c r="O181" s="25" t="s">
        <v>1441</v>
      </c>
      <c r="P181" s="25" t="s">
        <v>1442</v>
      </c>
      <c r="Q181" s="25" t="s">
        <v>1443</v>
      </c>
      <c r="R181" s="25" t="s">
        <v>1444</v>
      </c>
    </row>
    <row r="182" spans="1:18" x14ac:dyDescent="0.25">
      <c r="A182" s="30">
        <f>Date!$E$3</f>
        <v>42734</v>
      </c>
      <c r="B182" s="30">
        <f>A182</f>
        <v>42734</v>
      </c>
      <c r="C182" s="65">
        <f>$AT$33</f>
        <v>46756</v>
      </c>
      <c r="D182" s="66">
        <v>3</v>
      </c>
      <c r="E182" s="31" t="s">
        <v>38</v>
      </c>
      <c r="F182" s="31" t="s">
        <v>39</v>
      </c>
      <c r="G182" s="31" t="s">
        <v>41</v>
      </c>
      <c r="H182" s="31" t="s">
        <v>40</v>
      </c>
      <c r="I182" s="67">
        <f>10000000</f>
        <v>10000000</v>
      </c>
      <c r="J182" s="31" t="s">
        <v>3972</v>
      </c>
      <c r="K182" s="68">
        <v>0</v>
      </c>
      <c r="L182" s="68">
        <v>0</v>
      </c>
      <c r="M182" s="32" t="s">
        <v>40</v>
      </c>
      <c r="N182" s="31" t="s">
        <v>42</v>
      </c>
      <c r="O182" s="68">
        <f>DU13</f>
        <v>-7.2724517398028432E-3</v>
      </c>
      <c r="P182" s="69">
        <f t="array" ref="P182:R182">pricer_oblig_tx_variable3(A182,B182,C182,I182,K182,D182,F182,E182,G182,H182,L182,M182,N182,$DQ$13:$DQ$46,$DR$13:$DR$46,$DT$13:$DT$42,$DU$13:$DU$42,O182)</f>
        <v>0</v>
      </c>
      <c r="Q182" s="69">
        <v>11085010.266166825</v>
      </c>
      <c r="R182" s="69">
        <v>11085010.266166825</v>
      </c>
    </row>
    <row r="183" spans="1:18" x14ac:dyDescent="0.25">
      <c r="A183" s="25"/>
      <c r="B183" s="25"/>
      <c r="C183" s="25"/>
      <c r="D183" s="25"/>
      <c r="E183" s="25"/>
      <c r="F183" s="25"/>
      <c r="G183" s="25"/>
      <c r="H183" s="25"/>
      <c r="I183" s="25"/>
      <c r="J183" s="25"/>
      <c r="K183" s="25"/>
      <c r="L183" s="25"/>
      <c r="M183" s="25"/>
      <c r="N183" s="25"/>
      <c r="O183" s="25"/>
      <c r="P183" s="25"/>
      <c r="Q183" s="25"/>
      <c r="R183" s="25"/>
    </row>
    <row r="184" spans="1:18" x14ac:dyDescent="0.25">
      <c r="A184" s="25"/>
      <c r="B184" s="25"/>
      <c r="C184" s="25"/>
      <c r="D184" s="25"/>
      <c r="E184" s="25"/>
      <c r="F184" s="25"/>
      <c r="G184" s="25"/>
      <c r="H184" s="25"/>
      <c r="I184" s="25"/>
      <c r="J184" s="25"/>
      <c r="K184" s="25"/>
      <c r="L184" s="25"/>
      <c r="M184" s="25"/>
      <c r="N184" s="25"/>
      <c r="O184" s="25"/>
      <c r="P184" s="25"/>
      <c r="Q184" s="25"/>
      <c r="R184" s="25"/>
    </row>
    <row r="185" spans="1:18" x14ac:dyDescent="0.25">
      <c r="A185" s="25" t="s">
        <v>0</v>
      </c>
      <c r="B185" s="25" t="s">
        <v>1435</v>
      </c>
      <c r="C185" s="25" t="s">
        <v>1436</v>
      </c>
      <c r="D185" s="25" t="s">
        <v>1437</v>
      </c>
      <c r="E185" s="25" t="s">
        <v>24</v>
      </c>
      <c r="F185" s="25" t="s">
        <v>25</v>
      </c>
      <c r="G185" s="25" t="s">
        <v>27</v>
      </c>
      <c r="H185" s="25" t="s">
        <v>26</v>
      </c>
      <c r="I185" s="25" t="s">
        <v>1438</v>
      </c>
      <c r="J185" s="25" t="s">
        <v>28</v>
      </c>
      <c r="K185" s="25" t="s">
        <v>1445</v>
      </c>
      <c r="L185" s="25" t="s">
        <v>1439</v>
      </c>
      <c r="M185" s="25" t="s">
        <v>1442</v>
      </c>
      <c r="N185" s="25" t="s">
        <v>1443</v>
      </c>
      <c r="O185" s="25" t="s">
        <v>1444</v>
      </c>
      <c r="P185" s="25" t="s">
        <v>37</v>
      </c>
      <c r="Q185" s="25"/>
      <c r="R185" s="25"/>
    </row>
    <row r="186" spans="1:18" x14ac:dyDescent="0.25">
      <c r="A186" s="30">
        <f>A182</f>
        <v>42734</v>
      </c>
      <c r="B186" s="30">
        <f>A182</f>
        <v>42734</v>
      </c>
      <c r="C186" s="30">
        <f>C182</f>
        <v>46756</v>
      </c>
      <c r="D186" s="66">
        <v>12</v>
      </c>
      <c r="E186" s="31" t="s">
        <v>38</v>
      </c>
      <c r="F186" s="31" t="s">
        <v>39</v>
      </c>
      <c r="G186" s="31" t="s">
        <v>41</v>
      </c>
      <c r="H186" s="31" t="s">
        <v>40</v>
      </c>
      <c r="I186" s="67">
        <f>I182</f>
        <v>10000000</v>
      </c>
      <c r="J186" s="31" t="s">
        <v>3972</v>
      </c>
      <c r="K186" s="70">
        <f>$AX$33</f>
        <v>4.4999999999999999E-4</v>
      </c>
      <c r="L186" s="68">
        <v>0</v>
      </c>
      <c r="M186" s="71">
        <f t="array" ref="M186:O186">pricer_oblig_tx_fixeFinal(A186,B186,C186,I186,K186,L186,D186,F186,E186,P186,G186,H186,$DQ$13:$DQ$46,$DR$13:$DR$46)</f>
        <v>0</v>
      </c>
      <c r="N186" s="71">
        <v>11084011.043905331</v>
      </c>
      <c r="O186" s="71">
        <v>11084011.043905331</v>
      </c>
      <c r="P186" s="31" t="s">
        <v>60</v>
      </c>
      <c r="Q186" s="72">
        <f>-Q182+N186</f>
        <v>-999.22226149402559</v>
      </c>
      <c r="R186" s="73">
        <f>Q186/I182</f>
        <v>-9.9922226149402559E-5</v>
      </c>
    </row>
    <row r="189" spans="1:18" ht="26.25" thickBot="1" x14ac:dyDescent="0.4">
      <c r="A189" s="153" t="s">
        <v>3060</v>
      </c>
      <c r="B189" s="153"/>
      <c r="C189" s="153"/>
      <c r="D189" s="153"/>
      <c r="E189" s="153"/>
      <c r="F189" s="153"/>
      <c r="G189" s="153"/>
      <c r="H189" s="153"/>
      <c r="I189" s="153"/>
      <c r="J189" s="153"/>
      <c r="K189" s="153"/>
      <c r="L189" s="153"/>
      <c r="M189" s="153"/>
      <c r="N189" s="153"/>
      <c r="O189" s="153"/>
      <c r="P189" s="153"/>
      <c r="Q189" s="153"/>
      <c r="R189" s="153"/>
    </row>
    <row r="190" spans="1:18" x14ac:dyDescent="0.25">
      <c r="A190" s="25" t="s">
        <v>0</v>
      </c>
      <c r="B190" s="25" t="s">
        <v>1435</v>
      </c>
      <c r="C190" s="25" t="s">
        <v>1436</v>
      </c>
      <c r="D190" s="25" t="s">
        <v>1437</v>
      </c>
      <c r="E190" s="25" t="s">
        <v>24</v>
      </c>
      <c r="F190" s="25" t="s">
        <v>25</v>
      </c>
      <c r="G190" s="25" t="s">
        <v>27</v>
      </c>
      <c r="H190" s="25" t="s">
        <v>26</v>
      </c>
      <c r="I190" s="25" t="s">
        <v>1438</v>
      </c>
      <c r="J190" s="25" t="s">
        <v>28</v>
      </c>
      <c r="K190" s="25" t="s">
        <v>1439</v>
      </c>
      <c r="L190" s="25" t="s">
        <v>1440</v>
      </c>
      <c r="M190" s="25" t="s">
        <v>29</v>
      </c>
      <c r="N190" s="64" t="s">
        <v>30</v>
      </c>
      <c r="O190" s="25" t="s">
        <v>1441</v>
      </c>
      <c r="P190" s="25" t="s">
        <v>1442</v>
      </c>
      <c r="Q190" s="25" t="s">
        <v>1443</v>
      </c>
      <c r="R190" s="25" t="s">
        <v>1444</v>
      </c>
    </row>
    <row r="191" spans="1:18" x14ac:dyDescent="0.25">
      <c r="A191" s="30">
        <f>Date!$E$3</f>
        <v>42734</v>
      </c>
      <c r="B191" s="30">
        <f>A191</f>
        <v>42734</v>
      </c>
      <c r="C191" s="65">
        <f>$BM$31</f>
        <v>48218</v>
      </c>
      <c r="D191" s="66">
        <v>6</v>
      </c>
      <c r="E191" s="31" t="s">
        <v>38</v>
      </c>
      <c r="F191" s="31" t="s">
        <v>39</v>
      </c>
      <c r="G191" s="31" t="s">
        <v>41</v>
      </c>
      <c r="H191" s="31" t="s">
        <v>40</v>
      </c>
      <c r="I191" s="67">
        <f>10000000</f>
        <v>10000000</v>
      </c>
      <c r="J191" s="31" t="s">
        <v>3972</v>
      </c>
      <c r="K191" s="68">
        <v>0</v>
      </c>
      <c r="L191" s="68">
        <v>0</v>
      </c>
      <c r="M191" s="32" t="s">
        <v>40</v>
      </c>
      <c r="N191" s="31" t="s">
        <v>42</v>
      </c>
      <c r="O191" s="68">
        <f>DX13</f>
        <v>-6.6151457196174102E-3</v>
      </c>
      <c r="P191" s="69">
        <f t="array" ref="P191:R191">pricer_oblig_tx_variable3(A191,B191,C191,I191,K191,D191,F191,E191,G191,H191,L191,M191,N191,$DQ$13:$DQ$46,$DR$13:$DR$46,$DW$13:$DW$44,$DX$13:$DX$44,O191)</f>
        <v>0</v>
      </c>
      <c r="Q191" s="69">
        <v>11728754.384605847</v>
      </c>
      <c r="R191" s="69">
        <v>11728754.384605847</v>
      </c>
    </row>
    <row r="192" spans="1:18" x14ac:dyDescent="0.25">
      <c r="A192" s="25"/>
      <c r="B192" s="25"/>
      <c r="C192" s="25"/>
      <c r="D192" s="25"/>
      <c r="E192" s="25"/>
      <c r="F192" s="25"/>
      <c r="G192" s="25"/>
      <c r="H192" s="25"/>
      <c r="I192" s="25"/>
      <c r="J192" s="25"/>
      <c r="K192" s="25"/>
      <c r="L192" s="25"/>
      <c r="M192" s="25"/>
      <c r="N192" s="25"/>
      <c r="O192" s="25"/>
      <c r="P192" s="25"/>
      <c r="Q192" s="25"/>
      <c r="R192" s="25"/>
    </row>
    <row r="193" spans="1:18" x14ac:dyDescent="0.25">
      <c r="A193" s="25"/>
      <c r="B193" s="25"/>
      <c r="C193" s="25"/>
      <c r="D193" s="25"/>
      <c r="E193" s="25"/>
      <c r="F193" s="25"/>
      <c r="G193" s="25"/>
      <c r="H193" s="25"/>
      <c r="I193" s="25"/>
      <c r="J193" s="25"/>
      <c r="K193" s="25"/>
      <c r="L193" s="25"/>
      <c r="M193" s="25"/>
      <c r="N193" s="25"/>
      <c r="O193" s="25"/>
      <c r="P193" s="25"/>
      <c r="Q193" s="25"/>
      <c r="R193" s="25"/>
    </row>
    <row r="194" spans="1:18" x14ac:dyDescent="0.25">
      <c r="A194" s="25" t="s">
        <v>0</v>
      </c>
      <c r="B194" s="25" t="s">
        <v>1435</v>
      </c>
      <c r="C194" s="25" t="s">
        <v>1436</v>
      </c>
      <c r="D194" s="25" t="s">
        <v>1437</v>
      </c>
      <c r="E194" s="25" t="s">
        <v>24</v>
      </c>
      <c r="F194" s="25" t="s">
        <v>25</v>
      </c>
      <c r="G194" s="25" t="s">
        <v>27</v>
      </c>
      <c r="H194" s="25" t="s">
        <v>26</v>
      </c>
      <c r="I194" s="25" t="s">
        <v>1438</v>
      </c>
      <c r="J194" s="25" t="s">
        <v>28</v>
      </c>
      <c r="K194" s="25" t="s">
        <v>1445</v>
      </c>
      <c r="L194" s="25" t="s">
        <v>1439</v>
      </c>
      <c r="M194" s="25" t="s">
        <v>1442</v>
      </c>
      <c r="N194" s="25" t="s">
        <v>1443</v>
      </c>
      <c r="O194" s="25" t="s">
        <v>1444</v>
      </c>
      <c r="P194" s="25" t="s">
        <v>37</v>
      </c>
      <c r="Q194" s="25"/>
      <c r="R194" s="25"/>
    </row>
    <row r="195" spans="1:18" x14ac:dyDescent="0.25">
      <c r="A195" s="30">
        <f>A191</f>
        <v>42734</v>
      </c>
      <c r="B195" s="30">
        <f>A191</f>
        <v>42734</v>
      </c>
      <c r="C195" s="30">
        <f>C191</f>
        <v>48218</v>
      </c>
      <c r="D195" s="66">
        <v>12</v>
      </c>
      <c r="E195" s="31" t="s">
        <v>38</v>
      </c>
      <c r="F195" s="31" t="s">
        <v>39</v>
      </c>
      <c r="G195" s="31" t="s">
        <v>41</v>
      </c>
      <c r="H195" s="31" t="s">
        <v>40</v>
      </c>
      <c r="I195" s="67">
        <f>I191</f>
        <v>10000000</v>
      </c>
      <c r="J195" s="31" t="s">
        <v>3972</v>
      </c>
      <c r="K195" s="70">
        <f>$BQ$31</f>
        <v>4.3E-3</v>
      </c>
      <c r="L195" s="68">
        <v>0</v>
      </c>
      <c r="M195" s="71">
        <f t="array" ref="M195:O195">pricer_oblig_tx_fixeFinal(A195,B195,C195,I195,K195,L195,D195,F195,E195,P195,G195,H195,$DQ$13:$DQ$46,$DR$13:$DR$46)</f>
        <v>0</v>
      </c>
      <c r="N195" s="71">
        <v>11728022.375623289</v>
      </c>
      <c r="O195" s="71">
        <v>11728022.375623289</v>
      </c>
      <c r="P195" s="31" t="s">
        <v>60</v>
      </c>
      <c r="Q195" s="72">
        <f>-Q191+N195</f>
        <v>-732.00898255780339</v>
      </c>
      <c r="R195" s="73">
        <f>Q195/I191</f>
        <v>-7.3200898255780335E-5</v>
      </c>
    </row>
    <row r="198" spans="1:18" ht="26.25" thickBot="1" x14ac:dyDescent="0.4">
      <c r="A198" s="153" t="s">
        <v>3062</v>
      </c>
      <c r="B198" s="153"/>
      <c r="C198" s="153"/>
      <c r="D198" s="153"/>
      <c r="E198" s="153"/>
      <c r="F198" s="153"/>
      <c r="G198" s="153"/>
      <c r="H198" s="153"/>
      <c r="I198" s="153"/>
      <c r="J198" s="153"/>
      <c r="K198" s="153"/>
      <c r="L198" s="153"/>
      <c r="M198" s="153"/>
      <c r="N198" s="153"/>
      <c r="O198" s="153"/>
      <c r="P198" s="153"/>
      <c r="Q198" s="153"/>
      <c r="R198" s="153"/>
    </row>
    <row r="199" spans="1:18" x14ac:dyDescent="0.25">
      <c r="A199" s="25" t="s">
        <v>0</v>
      </c>
      <c r="B199" s="25" t="s">
        <v>1435</v>
      </c>
      <c r="C199" s="25" t="s">
        <v>1436</v>
      </c>
      <c r="D199" s="25" t="s">
        <v>1437</v>
      </c>
      <c r="E199" s="25" t="s">
        <v>24</v>
      </c>
      <c r="F199" s="25" t="s">
        <v>25</v>
      </c>
      <c r="G199" s="25" t="s">
        <v>27</v>
      </c>
      <c r="H199" s="25" t="s">
        <v>26</v>
      </c>
      <c r="I199" s="25" t="s">
        <v>1438</v>
      </c>
      <c r="J199" s="25" t="s">
        <v>28</v>
      </c>
      <c r="K199" s="25" t="s">
        <v>1439</v>
      </c>
      <c r="L199" s="25" t="s">
        <v>1440</v>
      </c>
      <c r="M199" s="25" t="s">
        <v>29</v>
      </c>
      <c r="N199" s="64" t="s">
        <v>30</v>
      </c>
      <c r="O199" s="25" t="s">
        <v>1441</v>
      </c>
      <c r="P199" s="25" t="s">
        <v>1442</v>
      </c>
      <c r="Q199" s="25" t="s">
        <v>1443</v>
      </c>
      <c r="R199" s="25" t="s">
        <v>1444</v>
      </c>
    </row>
    <row r="200" spans="1:18" x14ac:dyDescent="0.25">
      <c r="A200" s="30">
        <f>Date!$E$3</f>
        <v>42734</v>
      </c>
      <c r="B200" s="30">
        <f>A200</f>
        <v>42734</v>
      </c>
      <c r="C200" s="65">
        <f>$AA$30</f>
        <v>51872</v>
      </c>
      <c r="D200" s="66">
        <v>1</v>
      </c>
      <c r="E200" s="31" t="s">
        <v>38</v>
      </c>
      <c r="F200" s="31" t="s">
        <v>39</v>
      </c>
      <c r="G200" s="31" t="s">
        <v>41</v>
      </c>
      <c r="H200" s="31" t="s">
        <v>40</v>
      </c>
      <c r="I200" s="67">
        <f>10000000</f>
        <v>10000000</v>
      </c>
      <c r="J200" s="31" t="s">
        <v>3972</v>
      </c>
      <c r="K200" s="68">
        <v>0</v>
      </c>
      <c r="L200" s="68">
        <v>0</v>
      </c>
      <c r="M200" s="32" t="s">
        <v>40</v>
      </c>
      <c r="N200" s="31" t="s">
        <v>42</v>
      </c>
      <c r="O200" s="68">
        <f>EA13</f>
        <v>-7.9615091939665428E-3</v>
      </c>
      <c r="P200" s="69">
        <f t="array" ref="P200:R200">pricer_oblig_tx_variable3(A200,B200,C200,I200,K200,D200,F200,E200,G200,H200,L200,M200,N200,$DQ$13:$DQ$46,$DR$13:$DR$46,$DZ$13:$DZ$44,$EA$13:$EA$44,O200)</f>
        <v>0</v>
      </c>
      <c r="Q200" s="69">
        <v>12067827.143637782</v>
      </c>
      <c r="R200" s="69">
        <v>12067827.143637782</v>
      </c>
    </row>
    <row r="201" spans="1:18" x14ac:dyDescent="0.25">
      <c r="A201" s="25"/>
      <c r="B201" s="25"/>
      <c r="C201" s="25"/>
      <c r="D201" s="25"/>
      <c r="E201" s="25"/>
      <c r="F201" s="25"/>
      <c r="G201" s="25"/>
      <c r="H201" s="25"/>
      <c r="I201" s="25"/>
      <c r="J201" s="25"/>
      <c r="K201" s="25"/>
      <c r="L201" s="25"/>
      <c r="M201" s="25"/>
      <c r="N201" s="25"/>
      <c r="O201" s="25"/>
      <c r="P201" s="25"/>
      <c r="Q201" s="25"/>
      <c r="R201" s="25"/>
    </row>
    <row r="202" spans="1:18" x14ac:dyDescent="0.25">
      <c r="A202" s="25"/>
      <c r="B202" s="25"/>
      <c r="C202" s="25"/>
      <c r="D202" s="25"/>
      <c r="E202" s="25"/>
      <c r="F202" s="25"/>
      <c r="G202" s="25"/>
      <c r="H202" s="25"/>
      <c r="I202" s="25"/>
      <c r="J202" s="25"/>
      <c r="K202" s="25"/>
      <c r="L202" s="25"/>
      <c r="M202" s="25"/>
      <c r="N202" s="25"/>
      <c r="O202" s="25"/>
      <c r="P202" s="25"/>
      <c r="Q202" s="25"/>
      <c r="R202" s="25"/>
    </row>
    <row r="203" spans="1:18" x14ac:dyDescent="0.25">
      <c r="A203" s="25" t="s">
        <v>0</v>
      </c>
      <c r="B203" s="25" t="s">
        <v>1435</v>
      </c>
      <c r="C203" s="25" t="s">
        <v>1436</v>
      </c>
      <c r="D203" s="25" t="s">
        <v>1437</v>
      </c>
      <c r="E203" s="25" t="s">
        <v>24</v>
      </c>
      <c r="F203" s="25" t="s">
        <v>25</v>
      </c>
      <c r="G203" s="25" t="s">
        <v>27</v>
      </c>
      <c r="H203" s="25" t="s">
        <v>26</v>
      </c>
      <c r="I203" s="25" t="s">
        <v>1438</v>
      </c>
      <c r="J203" s="25" t="s">
        <v>28</v>
      </c>
      <c r="K203" s="25" t="s">
        <v>1445</v>
      </c>
      <c r="L203" s="25" t="s">
        <v>1439</v>
      </c>
      <c r="M203" s="25" t="s">
        <v>1442</v>
      </c>
      <c r="N203" s="25" t="s">
        <v>1443</v>
      </c>
      <c r="O203" s="25" t="s">
        <v>1444</v>
      </c>
      <c r="P203" s="25" t="s">
        <v>37</v>
      </c>
      <c r="Q203" s="25"/>
      <c r="R203" s="25"/>
    </row>
    <row r="204" spans="1:18" x14ac:dyDescent="0.25">
      <c r="A204" s="30">
        <f>A200</f>
        <v>42734</v>
      </c>
      <c r="B204" s="30">
        <f>A200</f>
        <v>42734</v>
      </c>
      <c r="C204" s="30">
        <f>C200</f>
        <v>51872</v>
      </c>
      <c r="D204" s="66">
        <v>12</v>
      </c>
      <c r="E204" s="31" t="s">
        <v>38</v>
      </c>
      <c r="F204" s="31" t="s">
        <v>39</v>
      </c>
      <c r="G204" s="31" t="s">
        <v>41</v>
      </c>
      <c r="H204" s="31" t="s">
        <v>40</v>
      </c>
      <c r="I204" s="67">
        <f>I200</f>
        <v>10000000</v>
      </c>
      <c r="J204" s="31" t="s">
        <v>3972</v>
      </c>
      <c r="K204" s="70">
        <f>$AE$30</f>
        <v>4.6059999999999999E-3</v>
      </c>
      <c r="L204" s="68">
        <v>0</v>
      </c>
      <c r="M204" s="71">
        <f t="array" ref="M204:O204">pricer_oblig_tx_fixeFinal(A204,B204,C204,I204,K204,L204,D204,F204,E204,P204,G204,H204,$DQ$13:$DQ$46,$DR$13:$DR$46)</f>
        <v>0</v>
      </c>
      <c r="N204" s="71">
        <v>12067165.307323601</v>
      </c>
      <c r="O204" s="71">
        <v>12067165.307323601</v>
      </c>
      <c r="P204" s="31" t="s">
        <v>60</v>
      </c>
      <c r="Q204" s="72">
        <f>-Q200+N204</f>
        <v>-661.83631418086588</v>
      </c>
      <c r="R204" s="73">
        <f>Q204/I200</f>
        <v>-6.6183631418086585E-5</v>
      </c>
    </row>
    <row r="208" spans="1:18" ht="26.25" thickBot="1" x14ac:dyDescent="0.4">
      <c r="A208" s="153" t="s">
        <v>3063</v>
      </c>
      <c r="B208" s="153"/>
      <c r="C208" s="153"/>
      <c r="D208" s="153"/>
      <c r="E208" s="153"/>
      <c r="F208" s="153"/>
      <c r="G208" s="153"/>
      <c r="H208" s="153"/>
      <c r="I208" s="153"/>
      <c r="J208" s="153"/>
      <c r="K208" s="153"/>
      <c r="L208" s="153"/>
      <c r="M208" s="153"/>
      <c r="N208" s="153"/>
      <c r="O208" s="153"/>
      <c r="P208" s="153"/>
      <c r="Q208" s="153"/>
      <c r="R208" s="153"/>
    </row>
    <row r="209" spans="1:18" x14ac:dyDescent="0.25">
      <c r="A209" s="25" t="s">
        <v>0</v>
      </c>
      <c r="B209" s="25" t="s">
        <v>1435</v>
      </c>
      <c r="C209" s="25" t="s">
        <v>1436</v>
      </c>
      <c r="D209" s="25" t="s">
        <v>1437</v>
      </c>
      <c r="E209" s="25" t="s">
        <v>24</v>
      </c>
      <c r="F209" s="25" t="s">
        <v>25</v>
      </c>
      <c r="G209" s="25" t="s">
        <v>27</v>
      </c>
      <c r="H209" s="25" t="s">
        <v>26</v>
      </c>
      <c r="I209" s="25" t="s">
        <v>1438</v>
      </c>
      <c r="J209" s="25" t="s">
        <v>28</v>
      </c>
      <c r="K209" s="25" t="s">
        <v>1439</v>
      </c>
      <c r="L209" s="25" t="s">
        <v>1440</v>
      </c>
      <c r="M209" s="25" t="s">
        <v>29</v>
      </c>
      <c r="N209" s="64" t="s">
        <v>30</v>
      </c>
      <c r="O209" s="25" t="s">
        <v>1441</v>
      </c>
      <c r="P209" s="25" t="s">
        <v>1442</v>
      </c>
      <c r="Q209" s="25" t="s">
        <v>1443</v>
      </c>
      <c r="R209" s="25" t="s">
        <v>1444</v>
      </c>
    </row>
    <row r="210" spans="1:18" x14ac:dyDescent="0.25">
      <c r="A210" s="30">
        <f>Date!$E$3</f>
        <v>42734</v>
      </c>
      <c r="B210" s="30">
        <f>A210</f>
        <v>42734</v>
      </c>
      <c r="C210" s="65">
        <f>C126</f>
        <v>46756</v>
      </c>
      <c r="D210" s="66">
        <v>3</v>
      </c>
      <c r="E210" s="31" t="s">
        <v>38</v>
      </c>
      <c r="F210" s="31" t="s">
        <v>39</v>
      </c>
      <c r="G210" s="31" t="s">
        <v>41</v>
      </c>
      <c r="H210" s="31" t="s">
        <v>40</v>
      </c>
      <c r="I210" s="67">
        <f>10000000</f>
        <v>10000000</v>
      </c>
      <c r="J210" s="31" t="s">
        <v>3972</v>
      </c>
      <c r="K210" s="68">
        <v>0</v>
      </c>
      <c r="L210" s="68">
        <v>0</v>
      </c>
      <c r="M210" s="32" t="s">
        <v>40</v>
      </c>
      <c r="N210" s="31" t="s">
        <v>42</v>
      </c>
      <c r="O210" s="68">
        <f>CQ13</f>
        <v>-7.2724517398028432E-3</v>
      </c>
      <c r="P210" s="69">
        <f t="array" ref="P210:R210">pricer_oblig_tx_variable3(A210,B210,C210,I210,K210,D210,F210,E210,G210,H210,L210,M210,N210,BT13:BT104,BY13:BY104,CP13:CP38,CQ13:CQ38,O210)</f>
        <v>0</v>
      </c>
      <c r="Q210" s="69">
        <v>9801124.8913528286</v>
      </c>
      <c r="R210" s="69">
        <v>9801124.8913528286</v>
      </c>
    </row>
    <row r="211" spans="1:18" x14ac:dyDescent="0.25">
      <c r="A211" s="25"/>
      <c r="B211" s="25"/>
      <c r="C211" s="25"/>
      <c r="D211" s="25"/>
      <c r="E211" s="25"/>
      <c r="F211" s="25"/>
      <c r="G211" s="25"/>
      <c r="H211" s="25"/>
      <c r="I211" s="25"/>
      <c r="J211" s="25"/>
      <c r="K211" s="25"/>
      <c r="L211" s="25"/>
      <c r="M211" s="25"/>
      <c r="N211" s="25"/>
      <c r="O211" s="25"/>
      <c r="P211" s="25"/>
      <c r="Q211" s="25"/>
      <c r="R211" s="25"/>
    </row>
    <row r="212" spans="1:18" x14ac:dyDescent="0.25">
      <c r="A212" s="25"/>
      <c r="B212" s="25"/>
      <c r="C212" s="25"/>
      <c r="D212" s="25"/>
      <c r="E212" s="25"/>
      <c r="F212" s="25"/>
      <c r="G212" s="25"/>
      <c r="H212" s="25"/>
      <c r="I212" s="25"/>
      <c r="J212" s="25"/>
      <c r="K212" s="25"/>
      <c r="L212" s="25"/>
      <c r="M212" s="25"/>
      <c r="N212" s="25"/>
      <c r="O212" s="25"/>
      <c r="P212" s="25"/>
      <c r="Q212" s="25"/>
      <c r="R212" s="25"/>
    </row>
    <row r="213" spans="1:18" x14ac:dyDescent="0.25">
      <c r="A213" s="25" t="s">
        <v>0</v>
      </c>
      <c r="B213" s="25" t="s">
        <v>1435</v>
      </c>
      <c r="C213" s="25" t="s">
        <v>1436</v>
      </c>
      <c r="D213" s="25" t="s">
        <v>1437</v>
      </c>
      <c r="E213" s="25" t="s">
        <v>24</v>
      </c>
      <c r="F213" s="25" t="s">
        <v>25</v>
      </c>
      <c r="G213" s="25" t="s">
        <v>27</v>
      </c>
      <c r="H213" s="25" t="s">
        <v>26</v>
      </c>
      <c r="I213" s="25" t="s">
        <v>1438</v>
      </c>
      <c r="J213" s="25" t="s">
        <v>28</v>
      </c>
      <c r="K213" s="25" t="s">
        <v>1445</v>
      </c>
      <c r="L213" s="25" t="s">
        <v>1439</v>
      </c>
      <c r="M213" s="25" t="s">
        <v>1442</v>
      </c>
      <c r="N213" s="25" t="s">
        <v>1443</v>
      </c>
      <c r="O213" s="25" t="s">
        <v>1444</v>
      </c>
      <c r="P213" s="25" t="s">
        <v>37</v>
      </c>
      <c r="Q213" s="25"/>
      <c r="R213" s="25"/>
    </row>
    <row r="214" spans="1:18" x14ac:dyDescent="0.25">
      <c r="A214" s="30">
        <f>A210</f>
        <v>42734</v>
      </c>
      <c r="B214" s="30">
        <f>A210</f>
        <v>42734</v>
      </c>
      <c r="C214" s="30">
        <f>C210</f>
        <v>46756</v>
      </c>
      <c r="D214" s="66">
        <v>12</v>
      </c>
      <c r="E214" s="31" t="s">
        <v>38</v>
      </c>
      <c r="F214" s="31" t="s">
        <v>39</v>
      </c>
      <c r="G214" s="31" t="s">
        <v>41</v>
      </c>
      <c r="H214" s="31" t="s">
        <v>40</v>
      </c>
      <c r="I214" s="67">
        <f>I210</f>
        <v>10000000</v>
      </c>
      <c r="J214" s="31" t="s">
        <v>3972</v>
      </c>
      <c r="K214" s="70">
        <f>K130</f>
        <v>4.4999999999999999E-4</v>
      </c>
      <c r="L214" s="68">
        <v>0</v>
      </c>
      <c r="M214" s="71">
        <f t="array" ref="M214:O214">pricer_oblig_tx_fixeFinal(A214,B214,C214,I214,K214,L214,D214,F214,E214,P214,G214,H214,BT13:BT104,BY13:BY104)</f>
        <v>0</v>
      </c>
      <c r="N214" s="71">
        <v>9800186.7490436174</v>
      </c>
      <c r="O214" s="71">
        <v>9800186.7490436174</v>
      </c>
      <c r="P214" s="31" t="s">
        <v>60</v>
      </c>
      <c r="Q214" s="72">
        <f>-Q210+N214</f>
        <v>-938.14230921119452</v>
      </c>
      <c r="R214" s="73">
        <f>Q214/I210</f>
        <v>-9.3814230921119445E-5</v>
      </c>
    </row>
    <row r="217" spans="1:18" ht="26.25" thickBot="1" x14ac:dyDescent="0.4">
      <c r="A217" s="153" t="s">
        <v>3064</v>
      </c>
      <c r="B217" s="153"/>
      <c r="C217" s="153"/>
      <c r="D217" s="153"/>
      <c r="E217" s="153"/>
      <c r="F217" s="153"/>
      <c r="G217" s="153"/>
      <c r="H217" s="153"/>
      <c r="I217" s="153"/>
      <c r="J217" s="153"/>
      <c r="K217" s="153"/>
      <c r="L217" s="153"/>
      <c r="M217" s="153"/>
      <c r="N217" s="153"/>
      <c r="O217" s="153"/>
      <c r="P217" s="153"/>
      <c r="Q217" s="153"/>
      <c r="R217" s="153"/>
    </row>
    <row r="218" spans="1:18" x14ac:dyDescent="0.25">
      <c r="A218" s="25" t="s">
        <v>0</v>
      </c>
      <c r="B218" s="25" t="s">
        <v>1435</v>
      </c>
      <c r="C218" s="25" t="s">
        <v>1436</v>
      </c>
      <c r="D218" s="25" t="s">
        <v>1437</v>
      </c>
      <c r="E218" s="25" t="s">
        <v>24</v>
      </c>
      <c r="F218" s="25" t="s">
        <v>25</v>
      </c>
      <c r="G218" s="25" t="s">
        <v>27</v>
      </c>
      <c r="H218" s="25" t="s">
        <v>26</v>
      </c>
      <c r="I218" s="25" t="s">
        <v>1438</v>
      </c>
      <c r="J218" s="25" t="s">
        <v>28</v>
      </c>
      <c r="K218" s="25" t="s">
        <v>1439</v>
      </c>
      <c r="L218" s="25" t="s">
        <v>1440</v>
      </c>
      <c r="M218" s="25" t="s">
        <v>29</v>
      </c>
      <c r="N218" s="64" t="s">
        <v>30</v>
      </c>
      <c r="O218" s="25" t="s">
        <v>1441</v>
      </c>
      <c r="P218" s="25" t="s">
        <v>1442</v>
      </c>
      <c r="Q218" s="25" t="s">
        <v>1443</v>
      </c>
      <c r="R218" s="25" t="s">
        <v>1444</v>
      </c>
    </row>
    <row r="219" spans="1:18" x14ac:dyDescent="0.25">
      <c r="A219" s="30">
        <f>Date!$E$3</f>
        <v>42734</v>
      </c>
      <c r="B219" s="30">
        <f>A219</f>
        <v>42734</v>
      </c>
      <c r="C219" s="65">
        <f>C144</f>
        <v>51872</v>
      </c>
      <c r="D219" s="66">
        <v>1</v>
      </c>
      <c r="E219" s="31" t="s">
        <v>38</v>
      </c>
      <c r="F219" s="31" t="s">
        <v>39</v>
      </c>
      <c r="G219" s="31" t="s">
        <v>41</v>
      </c>
      <c r="H219" s="31" t="s">
        <v>40</v>
      </c>
      <c r="I219" s="67">
        <f>10000000</f>
        <v>10000000</v>
      </c>
      <c r="J219" s="31" t="s">
        <v>3972</v>
      </c>
      <c r="K219" s="68">
        <v>0</v>
      </c>
      <c r="L219" s="68">
        <v>0</v>
      </c>
      <c r="M219" s="32" t="s">
        <v>40</v>
      </c>
      <c r="N219" s="31" t="s">
        <v>42</v>
      </c>
      <c r="O219" s="68">
        <f>CW13</f>
        <v>-1.3656936641726736E-2</v>
      </c>
      <c r="P219" s="69">
        <f t="array" ref="P219:R219">pricer_oblig_tx_variable3(A219,B219,C219,I219,K219,D219,F219,E219,G219,H219,L219,M219,N219,BT13:BT104,BY13:BY104,CV13:CV35,CW13:CW35,O219)</f>
        <v>0</v>
      </c>
      <c r="Q219" s="69">
        <v>9644459.5748958737</v>
      </c>
      <c r="R219" s="69">
        <v>9644459.5748958737</v>
      </c>
    </row>
    <row r="220" spans="1:18" x14ac:dyDescent="0.25">
      <c r="A220" s="25"/>
      <c r="B220" s="25"/>
      <c r="C220" s="25"/>
      <c r="D220" s="25"/>
      <c r="E220" s="25"/>
      <c r="F220" s="25"/>
      <c r="G220" s="25"/>
      <c r="H220" s="25"/>
      <c r="I220" s="25"/>
      <c r="J220" s="25"/>
      <c r="K220" s="25"/>
      <c r="L220" s="25"/>
      <c r="M220" s="25"/>
      <c r="N220" s="25"/>
      <c r="O220" s="25"/>
      <c r="P220" s="25"/>
      <c r="Q220" s="25"/>
      <c r="R220" s="25"/>
    </row>
    <row r="221" spans="1:18" x14ac:dyDescent="0.25">
      <c r="A221" s="25"/>
      <c r="B221" s="25"/>
      <c r="C221" s="25"/>
      <c r="D221" s="25"/>
      <c r="E221" s="25"/>
      <c r="F221" s="25"/>
      <c r="G221" s="25"/>
      <c r="H221" s="25"/>
      <c r="I221" s="25"/>
      <c r="J221" s="25"/>
      <c r="K221" s="25"/>
      <c r="L221" s="25"/>
      <c r="M221" s="25"/>
      <c r="N221" s="25"/>
      <c r="O221" s="25"/>
      <c r="P221" s="25"/>
      <c r="Q221" s="25"/>
      <c r="R221" s="25"/>
    </row>
    <row r="222" spans="1:18" x14ac:dyDescent="0.25">
      <c r="A222" s="25" t="s">
        <v>0</v>
      </c>
      <c r="B222" s="25" t="s">
        <v>1435</v>
      </c>
      <c r="C222" s="25" t="s">
        <v>1436</v>
      </c>
      <c r="D222" s="25" t="s">
        <v>1437</v>
      </c>
      <c r="E222" s="25" t="s">
        <v>24</v>
      </c>
      <c r="F222" s="25" t="s">
        <v>25</v>
      </c>
      <c r="G222" s="25" t="s">
        <v>27</v>
      </c>
      <c r="H222" s="25" t="s">
        <v>26</v>
      </c>
      <c r="I222" s="25" t="s">
        <v>1438</v>
      </c>
      <c r="J222" s="25" t="s">
        <v>28</v>
      </c>
      <c r="K222" s="25" t="s">
        <v>1445</v>
      </c>
      <c r="L222" s="25" t="s">
        <v>1439</v>
      </c>
      <c r="M222" s="25" t="s">
        <v>1442</v>
      </c>
      <c r="N222" s="25" t="s">
        <v>1443</v>
      </c>
      <c r="O222" s="25" t="s">
        <v>1444</v>
      </c>
      <c r="P222" s="25" t="s">
        <v>37</v>
      </c>
      <c r="Q222" s="25"/>
      <c r="R222" s="25"/>
    </row>
    <row r="223" spans="1:18" x14ac:dyDescent="0.25">
      <c r="A223" s="30">
        <f>A219</f>
        <v>42734</v>
      </c>
      <c r="B223" s="30">
        <f>A219</f>
        <v>42734</v>
      </c>
      <c r="C223" s="30">
        <f>C219</f>
        <v>51872</v>
      </c>
      <c r="D223" s="66">
        <v>12</v>
      </c>
      <c r="E223" s="31" t="s">
        <v>38</v>
      </c>
      <c r="F223" s="31" t="s">
        <v>39</v>
      </c>
      <c r="G223" s="31" t="s">
        <v>41</v>
      </c>
      <c r="H223" s="31" t="s">
        <v>40</v>
      </c>
      <c r="I223" s="67">
        <f>I219</f>
        <v>10000000</v>
      </c>
      <c r="J223" s="31" t="s">
        <v>3972</v>
      </c>
      <c r="K223" s="70">
        <f>K148</f>
        <v>4.6059999999999999E-3</v>
      </c>
      <c r="L223" s="68">
        <v>0</v>
      </c>
      <c r="M223" s="71">
        <f t="array" ref="M223:O223">pricer_oblig_tx_fixeFinal(A223,B223,C223,I223,K223,L223,D223,F223,E223,P223,G223,H223,BT13:BT104,BY13:BY104)</f>
        <v>0</v>
      </c>
      <c r="N223" s="71">
        <v>9644269.03190488</v>
      </c>
      <c r="O223" s="71">
        <v>9644269.03190488</v>
      </c>
      <c r="P223" s="31" t="s">
        <v>60</v>
      </c>
      <c r="Q223" s="94">
        <f>-Q219+N223</f>
        <v>-190.54299099370837</v>
      </c>
      <c r="R223" s="73">
        <f>Q223/I219</f>
        <v>-1.9054299099370838E-5</v>
      </c>
    </row>
    <row r="227" spans="1:19" ht="26.25" thickBot="1" x14ac:dyDescent="0.4">
      <c r="A227" s="153" t="s">
        <v>3973</v>
      </c>
      <c r="B227" s="153"/>
      <c r="C227" s="153"/>
      <c r="D227" s="153"/>
      <c r="E227" s="153"/>
      <c r="F227" s="153"/>
      <c r="G227" s="153"/>
      <c r="H227" s="153"/>
      <c r="I227" s="153"/>
      <c r="J227" s="153"/>
      <c r="K227" s="153"/>
      <c r="L227" s="153"/>
      <c r="M227" s="153"/>
      <c r="N227" s="153"/>
      <c r="O227" s="153"/>
      <c r="P227" s="153"/>
      <c r="Q227" s="153"/>
      <c r="R227" s="153"/>
    </row>
    <row r="228" spans="1:19" ht="27" thickBot="1" x14ac:dyDescent="0.45">
      <c r="A228" s="162" t="s">
        <v>3067</v>
      </c>
      <c r="B228" s="162"/>
      <c r="C228" s="162"/>
      <c r="D228" s="162"/>
      <c r="E228" s="162"/>
      <c r="F228" s="162"/>
      <c r="G228" s="162"/>
      <c r="H228" s="162"/>
      <c r="I228" s="162"/>
      <c r="J228" s="162"/>
      <c r="K228" s="162"/>
      <c r="L228" s="162"/>
      <c r="M228" s="162"/>
      <c r="N228" s="162"/>
      <c r="O228" s="162"/>
      <c r="P228" s="162"/>
      <c r="Q228" s="162"/>
      <c r="R228" s="162"/>
    </row>
    <row r="229" spans="1:19" x14ac:dyDescent="0.25">
      <c r="A229" s="25" t="s">
        <v>0</v>
      </c>
      <c r="B229" s="25" t="s">
        <v>1435</v>
      </c>
      <c r="C229" s="25" t="s">
        <v>1436</v>
      </c>
      <c r="D229" s="25" t="s">
        <v>1437</v>
      </c>
      <c r="E229" s="25" t="s">
        <v>24</v>
      </c>
      <c r="F229" s="25" t="s">
        <v>25</v>
      </c>
      <c r="G229" s="25" t="s">
        <v>27</v>
      </c>
      <c r="H229" s="25" t="s">
        <v>26</v>
      </c>
      <c r="I229" s="25" t="s">
        <v>1438</v>
      </c>
      <c r="J229" s="25" t="s">
        <v>28</v>
      </c>
      <c r="K229" s="25" t="s">
        <v>1439</v>
      </c>
      <c r="L229" s="25" t="s">
        <v>1440</v>
      </c>
      <c r="M229" s="25" t="s">
        <v>29</v>
      </c>
      <c r="N229" s="64" t="s">
        <v>30</v>
      </c>
      <c r="O229" s="25" t="s">
        <v>1441</v>
      </c>
      <c r="P229" s="25" t="s">
        <v>1442</v>
      </c>
      <c r="Q229" s="25" t="s">
        <v>1443</v>
      </c>
      <c r="R229" s="25" t="s">
        <v>1444</v>
      </c>
    </row>
    <row r="230" spans="1:19" x14ac:dyDescent="0.25">
      <c r="A230" s="30">
        <f>Date!$E$3</f>
        <v>42734</v>
      </c>
      <c r="B230" s="30">
        <f>A230</f>
        <v>42734</v>
      </c>
      <c r="C230" s="65">
        <f>$O$69</f>
        <v>48212</v>
      </c>
      <c r="D230" s="66">
        <v>3</v>
      </c>
      <c r="E230" s="31" t="s">
        <v>38</v>
      </c>
      <c r="F230" s="31" t="s">
        <v>39</v>
      </c>
      <c r="G230" s="31" t="s">
        <v>41</v>
      </c>
      <c r="H230" s="31" t="s">
        <v>40</v>
      </c>
      <c r="I230" s="67">
        <v>10000000</v>
      </c>
      <c r="J230" s="31" t="s">
        <v>3068</v>
      </c>
      <c r="K230" s="68">
        <v>0</v>
      </c>
      <c r="L230" s="68">
        <v>0</v>
      </c>
      <c r="M230" s="32" t="s">
        <v>40</v>
      </c>
      <c r="N230" s="31" t="s">
        <v>42</v>
      </c>
      <c r="O230" s="68">
        <f>EUR!$DO$13</f>
        <v>-3.1862424060257188E-3</v>
      </c>
      <c r="P230" s="69">
        <f t="array" ref="P230:R230">pricer_oblig_tx_variable3(A230,B230,C230,I230,K230,D230,F230,E230,G230,H230,L230,M230,N230,EUR!$BU$13:$BU$104,EUR!$BZ$13:$BZ$104,EUR!$DN$13:$DN$40,EUR!$DO$13:$DO$40,O230)</f>
        <v>0</v>
      </c>
      <c r="Q230" s="69">
        <v>9885471.7867523581</v>
      </c>
      <c r="R230" s="69">
        <v>9885471.7867523581</v>
      </c>
    </row>
    <row r="231" spans="1:19" x14ac:dyDescent="0.25">
      <c r="A231" s="25"/>
      <c r="B231" s="25"/>
      <c r="C231" s="25"/>
      <c r="D231" s="25"/>
      <c r="E231" s="25"/>
      <c r="F231" s="25"/>
      <c r="G231" s="25"/>
      <c r="H231" s="25"/>
      <c r="I231" s="25"/>
      <c r="J231" s="25"/>
      <c r="K231" s="25"/>
      <c r="L231" s="25"/>
      <c r="M231" s="25"/>
      <c r="N231" s="64"/>
      <c r="O231" s="25"/>
      <c r="P231" s="25"/>
      <c r="Q231" s="72"/>
      <c r="R231" s="25"/>
    </row>
    <row r="232" spans="1:19" ht="27" thickBot="1" x14ac:dyDescent="0.45">
      <c r="A232" s="162" t="s">
        <v>3974</v>
      </c>
      <c r="B232" s="162"/>
      <c r="C232" s="162"/>
      <c r="D232" s="162"/>
      <c r="E232" s="162"/>
      <c r="F232" s="162"/>
      <c r="G232" s="162"/>
      <c r="H232" s="162"/>
      <c r="I232" s="162"/>
      <c r="J232" s="162"/>
      <c r="K232" s="162"/>
      <c r="L232" s="162"/>
      <c r="M232" s="162"/>
      <c r="N232" s="162"/>
      <c r="O232" s="162"/>
      <c r="P232" s="162"/>
      <c r="Q232" s="162"/>
      <c r="R232" s="162"/>
    </row>
    <row r="233" spans="1:19" x14ac:dyDescent="0.25">
      <c r="A233" s="25" t="s">
        <v>0</v>
      </c>
      <c r="B233" s="25" t="s">
        <v>1435</v>
      </c>
      <c r="C233" s="25" t="s">
        <v>1436</v>
      </c>
      <c r="D233" s="25" t="s">
        <v>1437</v>
      </c>
      <c r="E233" s="25" t="s">
        <v>24</v>
      </c>
      <c r="F233" s="25" t="s">
        <v>25</v>
      </c>
      <c r="G233" s="25" t="s">
        <v>27</v>
      </c>
      <c r="H233" s="25" t="s">
        <v>26</v>
      </c>
      <c r="I233" s="25" t="s">
        <v>1438</v>
      </c>
      <c r="J233" s="25" t="s">
        <v>28</v>
      </c>
      <c r="K233" s="25" t="s">
        <v>1439</v>
      </c>
      <c r="L233" s="25" t="s">
        <v>1440</v>
      </c>
      <c r="M233" s="25" t="s">
        <v>29</v>
      </c>
      <c r="N233" s="64" t="s">
        <v>30</v>
      </c>
      <c r="O233" s="25" t="s">
        <v>1441</v>
      </c>
      <c r="P233" s="25" t="s">
        <v>1442</v>
      </c>
      <c r="Q233" s="25" t="s">
        <v>1443</v>
      </c>
      <c r="R233" s="25" t="s">
        <v>1444</v>
      </c>
    </row>
    <row r="234" spans="1:19" x14ac:dyDescent="0.25">
      <c r="A234" s="30">
        <f>A230</f>
        <v>42734</v>
      </c>
      <c r="B234" s="30">
        <f>A234</f>
        <v>42734</v>
      </c>
      <c r="C234" s="30">
        <f>C230</f>
        <v>48212</v>
      </c>
      <c r="D234" s="66">
        <v>3</v>
      </c>
      <c r="E234" s="31" t="s">
        <v>38</v>
      </c>
      <c r="F234" s="31" t="s">
        <v>39</v>
      </c>
      <c r="G234" s="31" t="s">
        <v>41</v>
      </c>
      <c r="H234" s="31" t="s">
        <v>40</v>
      </c>
      <c r="I234" s="67">
        <f>I230*'Swaps points'!$AJ$8</f>
        <v>10720880</v>
      </c>
      <c r="J234" s="31" t="s">
        <v>3972</v>
      </c>
      <c r="K234" s="68">
        <v>0</v>
      </c>
      <c r="L234" s="79">
        <f>basis!$K$24/10000</f>
        <v>-2.2499999999999998E-3</v>
      </c>
      <c r="M234" s="32" t="s">
        <v>40</v>
      </c>
      <c r="N234" s="31" t="s">
        <v>42</v>
      </c>
      <c r="O234" s="68">
        <f>$GM$13</f>
        <v>-7.2724517398028432E-3</v>
      </c>
      <c r="P234" s="69">
        <f t="array" ref="P234:R234">pricer_oblig_tx_variable3(A234,B234,C234,I234,K234,D234,F234,E234,G234,H234,L234,M234,N234,$GI$13:$GI$44,$GJ$13:$GJ$44,$GL$13:$GL$38,$GM$13:$GM$38,O234)</f>
        <v>0</v>
      </c>
      <c r="Q234" s="69">
        <v>10598149.163182586</v>
      </c>
      <c r="R234" s="69">
        <v>10598149.163182586</v>
      </c>
    </row>
    <row r="235" spans="1:19" x14ac:dyDescent="0.25">
      <c r="A235" s="25"/>
      <c r="B235" s="25"/>
      <c r="C235" s="25"/>
      <c r="D235" s="25"/>
      <c r="E235" s="25"/>
      <c r="F235" s="25"/>
      <c r="G235" s="25"/>
      <c r="H235" s="25"/>
      <c r="I235" s="25"/>
      <c r="J235" s="25"/>
      <c r="K235" s="25"/>
      <c r="L235" s="25"/>
      <c r="M235" s="25"/>
      <c r="N235" s="25"/>
      <c r="O235" s="25"/>
      <c r="P235" s="25"/>
      <c r="Q235" s="69">
        <f>Q234/'Swaps points'!$AJ$8</f>
        <v>9885521.6765625458</v>
      </c>
      <c r="R235" s="25"/>
    </row>
    <row r="236" spans="1:19" x14ac:dyDescent="0.25">
      <c r="R236" s="90">
        <f>Q230-Q235</f>
        <v>-49.889810187742114</v>
      </c>
      <c r="S236" s="81">
        <f>R236/I230</f>
        <v>-4.9889810187742114E-6</v>
      </c>
    </row>
    <row r="239" spans="1:19" ht="26.25" thickBot="1" x14ac:dyDescent="0.4">
      <c r="A239" s="153" t="s">
        <v>3975</v>
      </c>
      <c r="B239" s="153"/>
      <c r="C239" s="153"/>
      <c r="D239" s="153"/>
      <c r="E239" s="153"/>
      <c r="F239" s="153"/>
      <c r="G239" s="153"/>
      <c r="H239" s="153"/>
      <c r="I239" s="153"/>
      <c r="J239" s="153"/>
      <c r="K239" s="153"/>
      <c r="L239" s="153"/>
      <c r="M239" s="153"/>
      <c r="N239" s="153"/>
      <c r="O239" s="153"/>
      <c r="P239" s="153"/>
      <c r="Q239" s="153"/>
      <c r="R239" s="153"/>
    </row>
    <row r="240" spans="1:19" ht="27" thickBot="1" x14ac:dyDescent="0.45">
      <c r="A240" s="162" t="s">
        <v>3067</v>
      </c>
      <c r="B240" s="162"/>
      <c r="C240" s="162"/>
      <c r="D240" s="162"/>
      <c r="E240" s="162"/>
      <c r="F240" s="162"/>
      <c r="G240" s="162"/>
      <c r="H240" s="162"/>
      <c r="I240" s="162"/>
      <c r="J240" s="162"/>
      <c r="K240" s="162"/>
      <c r="L240" s="162"/>
      <c r="M240" s="162"/>
      <c r="N240" s="162"/>
      <c r="O240" s="162"/>
      <c r="P240" s="162"/>
      <c r="Q240" s="162"/>
      <c r="R240" s="162"/>
    </row>
    <row r="241" spans="1:19" x14ac:dyDescent="0.25">
      <c r="A241" s="25" t="s">
        <v>0</v>
      </c>
      <c r="B241" s="25" t="s">
        <v>1435</v>
      </c>
      <c r="C241" s="25" t="s">
        <v>1436</v>
      </c>
      <c r="D241" s="25" t="s">
        <v>1437</v>
      </c>
      <c r="E241" s="25" t="s">
        <v>24</v>
      </c>
      <c r="F241" s="25" t="s">
        <v>25</v>
      </c>
      <c r="G241" s="25" t="s">
        <v>27</v>
      </c>
      <c r="H241" s="25" t="s">
        <v>26</v>
      </c>
      <c r="I241" s="25" t="s">
        <v>1438</v>
      </c>
      <c r="J241" s="25" t="s">
        <v>28</v>
      </c>
      <c r="K241" s="25" t="s">
        <v>1439</v>
      </c>
      <c r="L241" s="25" t="s">
        <v>1440</v>
      </c>
      <c r="M241" s="25" t="s">
        <v>29</v>
      </c>
      <c r="N241" s="64" t="s">
        <v>30</v>
      </c>
      <c r="O241" s="25" t="s">
        <v>1441</v>
      </c>
      <c r="P241" s="25" t="s">
        <v>1442</v>
      </c>
      <c r="Q241" s="25" t="s">
        <v>1443</v>
      </c>
      <c r="R241" s="25" t="s">
        <v>1444</v>
      </c>
    </row>
    <row r="242" spans="1:19" x14ac:dyDescent="0.25">
      <c r="A242" s="30">
        <f>Date!$E$3</f>
        <v>42734</v>
      </c>
      <c r="B242" s="30">
        <f>A242</f>
        <v>42734</v>
      </c>
      <c r="C242" s="65">
        <f>$O$69</f>
        <v>48212</v>
      </c>
      <c r="D242" s="66">
        <v>3</v>
      </c>
      <c r="E242" s="31" t="s">
        <v>38</v>
      </c>
      <c r="F242" s="31" t="s">
        <v>39</v>
      </c>
      <c r="G242" s="31" t="s">
        <v>41</v>
      </c>
      <c r="H242" s="31" t="s">
        <v>40</v>
      </c>
      <c r="I242" s="67">
        <v>10000000</v>
      </c>
      <c r="J242" s="31" t="s">
        <v>3068</v>
      </c>
      <c r="K242" s="68">
        <v>0</v>
      </c>
      <c r="L242" s="68">
        <v>0</v>
      </c>
      <c r="M242" s="32" t="s">
        <v>40</v>
      </c>
      <c r="N242" s="31" t="s">
        <v>42</v>
      </c>
      <c r="O242" s="68">
        <f>EUR!$DA$13</f>
        <v>-3.1862424060257188E-3</v>
      </c>
      <c r="P242" s="69">
        <f t="array" ref="P242:R242">pricer_oblig_tx_variable3(A242,B242,C242,I242,K242,D242,F242,E242,G242,H242,L242,M242,N242,EUR!$O$13:$O$104,EUR!$T$13:$T$104,EUR!$CZ$13:$CZ$69,EUR!$DA$13:$DA$69,O242)</f>
        <v>0</v>
      </c>
      <c r="Q242" s="69">
        <v>10127180.621604966</v>
      </c>
      <c r="R242" s="69">
        <v>10127180.621604966</v>
      </c>
    </row>
    <row r="243" spans="1:19" x14ac:dyDescent="0.25">
      <c r="A243" s="25"/>
      <c r="B243" s="25"/>
      <c r="C243" s="25"/>
      <c r="D243" s="25"/>
      <c r="E243" s="25"/>
      <c r="F243" s="25"/>
      <c r="G243" s="25"/>
      <c r="H243" s="25"/>
      <c r="I243" s="25"/>
      <c r="J243" s="25"/>
      <c r="K243" s="25"/>
      <c r="L243" s="25"/>
      <c r="M243" s="25"/>
      <c r="N243" s="64"/>
      <c r="O243" s="25"/>
      <c r="P243" s="25"/>
      <c r="Q243" s="72"/>
      <c r="R243" s="25"/>
    </row>
    <row r="244" spans="1:19" ht="27" thickBot="1" x14ac:dyDescent="0.45">
      <c r="A244" s="162" t="s">
        <v>3974</v>
      </c>
      <c r="B244" s="162"/>
      <c r="C244" s="162"/>
      <c r="D244" s="162"/>
      <c r="E244" s="162"/>
      <c r="F244" s="162"/>
      <c r="G244" s="162"/>
      <c r="H244" s="162"/>
      <c r="I244" s="162"/>
      <c r="J244" s="162"/>
      <c r="K244" s="162"/>
      <c r="L244" s="162"/>
      <c r="M244" s="162"/>
      <c r="N244" s="162"/>
      <c r="O244" s="162"/>
      <c r="P244" s="162"/>
      <c r="Q244" s="162"/>
      <c r="R244" s="162"/>
    </row>
    <row r="245" spans="1:19" x14ac:dyDescent="0.25">
      <c r="A245" s="25" t="s">
        <v>0</v>
      </c>
      <c r="B245" s="25" t="s">
        <v>1435</v>
      </c>
      <c r="C245" s="25" t="s">
        <v>1436</v>
      </c>
      <c r="D245" s="25" t="s">
        <v>1437</v>
      </c>
      <c r="E245" s="25" t="s">
        <v>24</v>
      </c>
      <c r="F245" s="25" t="s">
        <v>25</v>
      </c>
      <c r="G245" s="25" t="s">
        <v>27</v>
      </c>
      <c r="H245" s="25" t="s">
        <v>26</v>
      </c>
      <c r="I245" s="25" t="s">
        <v>1438</v>
      </c>
      <c r="J245" s="25" t="s">
        <v>28</v>
      </c>
      <c r="K245" s="25" t="s">
        <v>1439</v>
      </c>
      <c r="L245" s="25" t="s">
        <v>1440</v>
      </c>
      <c r="M245" s="25" t="s">
        <v>29</v>
      </c>
      <c r="N245" s="64" t="s">
        <v>30</v>
      </c>
      <c r="O245" s="25" t="s">
        <v>1441</v>
      </c>
      <c r="P245" s="25" t="s">
        <v>1442</v>
      </c>
      <c r="Q245" s="25" t="s">
        <v>1443</v>
      </c>
      <c r="R245" s="25" t="s">
        <v>1444</v>
      </c>
    </row>
    <row r="246" spans="1:19" x14ac:dyDescent="0.25">
      <c r="A246" s="30">
        <f>A242</f>
        <v>42734</v>
      </c>
      <c r="B246" s="30">
        <f>A246</f>
        <v>42734</v>
      </c>
      <c r="C246" s="30">
        <f>C242</f>
        <v>48212</v>
      </c>
      <c r="D246" s="66">
        <v>3</v>
      </c>
      <c r="E246" s="31" t="s">
        <v>38</v>
      </c>
      <c r="F246" s="31" t="s">
        <v>39</v>
      </c>
      <c r="G246" s="31" t="s">
        <v>41</v>
      </c>
      <c r="H246" s="31" t="s">
        <v>40</v>
      </c>
      <c r="I246" s="67">
        <f>I242*'Swaps points'!$AJ$8</f>
        <v>10720880</v>
      </c>
      <c r="J246" s="31" t="s">
        <v>3972</v>
      </c>
      <c r="K246" s="68">
        <v>0</v>
      </c>
      <c r="L246" s="79">
        <f>basis!$K$24/10000</f>
        <v>-2.2499999999999998E-3</v>
      </c>
      <c r="M246" s="32" t="s">
        <v>40</v>
      </c>
      <c r="N246" s="31" t="s">
        <v>42</v>
      </c>
      <c r="O246" s="68">
        <f>$ES$13</f>
        <v>-7.2724517398028432E-3</v>
      </c>
      <c r="P246" s="69">
        <f t="array" ref="P246:R246">pricer_oblig_tx_variable3(A246,B246,C246,I246,K246,D246,F246,E246,G246,H246,L246,M246,N246,$EO$13:$EO$46,$EP$13:$EP$46,$ER$13:$ER$42,$ES$13:$ES$42,O246)</f>
        <v>0</v>
      </c>
      <c r="Q246" s="69">
        <v>10857282.309848711</v>
      </c>
      <c r="R246" s="69">
        <v>10857282.309848711</v>
      </c>
    </row>
    <row r="247" spans="1:19" x14ac:dyDescent="0.25">
      <c r="A247" s="25"/>
      <c r="B247" s="25"/>
      <c r="C247" s="25"/>
      <c r="D247" s="25"/>
      <c r="E247" s="25"/>
      <c r="F247" s="25"/>
      <c r="G247" s="25"/>
      <c r="H247" s="25"/>
      <c r="I247" s="25"/>
      <c r="J247" s="25"/>
      <c r="K247" s="25"/>
      <c r="L247" s="25"/>
      <c r="M247" s="25"/>
      <c r="N247" s="25"/>
      <c r="O247" s="25"/>
      <c r="P247" s="25"/>
      <c r="Q247" s="69">
        <f t="array" ref="Q247">Q246/'Swaps points'!$AJ$8</f>
        <v>10127230.516383648</v>
      </c>
      <c r="R247" s="25"/>
    </row>
    <row r="248" spans="1:19" x14ac:dyDescent="0.25">
      <c r="R248" s="90">
        <f>Q242-Q247</f>
        <v>-49.894778681918979</v>
      </c>
      <c r="S248" s="81">
        <f>R248/I242</f>
        <v>-4.9894778681918979E-6</v>
      </c>
    </row>
    <row r="251" spans="1:19" ht="26.25" thickBot="1" x14ac:dyDescent="0.4">
      <c r="A251" s="153" t="s">
        <v>3976</v>
      </c>
      <c r="B251" s="153"/>
      <c r="C251" s="153"/>
      <c r="D251" s="153"/>
      <c r="E251" s="153"/>
      <c r="F251" s="153"/>
      <c r="G251" s="153"/>
      <c r="H251" s="153"/>
      <c r="I251" s="153"/>
      <c r="J251" s="153"/>
      <c r="K251" s="153"/>
      <c r="L251" s="153"/>
      <c r="M251" s="153"/>
      <c r="N251" s="153"/>
      <c r="O251" s="153"/>
      <c r="P251" s="153"/>
      <c r="Q251" s="153"/>
      <c r="R251" s="153"/>
    </row>
    <row r="252" spans="1:19" ht="27" thickBot="1" x14ac:dyDescent="0.45">
      <c r="A252" s="162" t="s">
        <v>3067</v>
      </c>
      <c r="B252" s="162"/>
      <c r="C252" s="162"/>
      <c r="D252" s="162"/>
      <c r="E252" s="162"/>
      <c r="F252" s="162"/>
      <c r="G252" s="162"/>
      <c r="H252" s="162"/>
      <c r="I252" s="162"/>
      <c r="J252" s="162"/>
      <c r="K252" s="162"/>
      <c r="L252" s="162"/>
      <c r="M252" s="162"/>
      <c r="N252" s="162"/>
      <c r="O252" s="162"/>
      <c r="P252" s="162"/>
      <c r="Q252" s="162"/>
      <c r="R252" s="162"/>
    </row>
    <row r="253" spans="1:19" x14ac:dyDescent="0.25">
      <c r="A253" s="25" t="s">
        <v>0</v>
      </c>
      <c r="B253" s="25" t="s">
        <v>1435</v>
      </c>
      <c r="C253" s="25" t="s">
        <v>1436</v>
      </c>
      <c r="D253" s="25" t="s">
        <v>1437</v>
      </c>
      <c r="E253" s="25" t="s">
        <v>24</v>
      </c>
      <c r="F253" s="25" t="s">
        <v>25</v>
      </c>
      <c r="G253" s="25" t="s">
        <v>27</v>
      </c>
      <c r="H253" s="25" t="s">
        <v>26</v>
      </c>
      <c r="I253" s="25" t="s">
        <v>1438</v>
      </c>
      <c r="J253" s="25" t="s">
        <v>28</v>
      </c>
      <c r="K253" s="25" t="s">
        <v>1439</v>
      </c>
      <c r="L253" s="25" t="s">
        <v>1440</v>
      </c>
      <c r="M253" s="25" t="s">
        <v>29</v>
      </c>
      <c r="N253" s="64" t="s">
        <v>30</v>
      </c>
      <c r="O253" s="25" t="s">
        <v>1441</v>
      </c>
      <c r="P253" s="25" t="s">
        <v>1442</v>
      </c>
      <c r="Q253" s="25" t="s">
        <v>1443</v>
      </c>
      <c r="R253" s="25" t="s">
        <v>1444</v>
      </c>
    </row>
    <row r="254" spans="1:19" x14ac:dyDescent="0.25">
      <c r="A254" s="30">
        <f>Date!$E$3</f>
        <v>42734</v>
      </c>
      <c r="B254" s="30">
        <f>A254</f>
        <v>42734</v>
      </c>
      <c r="C254" s="65">
        <f>C246</f>
        <v>48212</v>
      </c>
      <c r="D254" s="66">
        <v>3</v>
      </c>
      <c r="E254" s="31" t="s">
        <v>38</v>
      </c>
      <c r="F254" s="31" t="s">
        <v>39</v>
      </c>
      <c r="G254" s="31" t="s">
        <v>41</v>
      </c>
      <c r="H254" s="31" t="s">
        <v>40</v>
      </c>
      <c r="I254" s="67">
        <v>10000000</v>
      </c>
      <c r="J254" s="31" t="s">
        <v>3068</v>
      </c>
      <c r="K254" s="68">
        <v>0</v>
      </c>
      <c r="L254" s="68">
        <v>0</v>
      </c>
      <c r="M254" s="32" t="s">
        <v>40</v>
      </c>
      <c r="N254" s="31" t="s">
        <v>42</v>
      </c>
      <c r="O254" s="68">
        <f>EUR!$EZ$13</f>
        <v>-3.1862424060257188E-3</v>
      </c>
      <c r="P254" s="69">
        <f t="array" ref="P254:R254">pricer_oblig_tx_variable3(A254,B254,C254,I254,K254,D254,F254,E254,G254,H254,L254,M254,N254,EUR!$EV$13:$EV$46,EUR!$EW$13:$EW$46,EUR!$EY$13:$EY$42,EUR!$EZ$13:$EZ$42,O254)</f>
        <v>0</v>
      </c>
      <c r="Q254" s="69">
        <v>11038787.857498191</v>
      </c>
      <c r="R254" s="69">
        <v>11038787.857498191</v>
      </c>
    </row>
    <row r="255" spans="1:19" x14ac:dyDescent="0.25">
      <c r="A255" s="25"/>
      <c r="B255" s="25"/>
      <c r="C255" s="25"/>
      <c r="D255" s="25"/>
      <c r="E255" s="25"/>
      <c r="F255" s="25"/>
      <c r="G255" s="25"/>
      <c r="H255" s="25"/>
      <c r="I255" s="25"/>
      <c r="J255" s="25"/>
      <c r="K255" s="25"/>
      <c r="L255" s="25"/>
      <c r="M255" s="25"/>
      <c r="N255" s="64"/>
      <c r="O255" s="25"/>
      <c r="P255" s="25"/>
      <c r="Q255" s="72"/>
      <c r="R255" s="25"/>
    </row>
    <row r="256" spans="1:19" ht="27" thickBot="1" x14ac:dyDescent="0.45">
      <c r="A256" s="162" t="s">
        <v>3974</v>
      </c>
      <c r="B256" s="162"/>
      <c r="C256" s="162"/>
      <c r="D256" s="162"/>
      <c r="E256" s="162"/>
      <c r="F256" s="162"/>
      <c r="G256" s="162"/>
      <c r="H256" s="162"/>
      <c r="I256" s="162"/>
      <c r="J256" s="162"/>
      <c r="K256" s="162"/>
      <c r="L256" s="162"/>
      <c r="M256" s="162"/>
      <c r="N256" s="162"/>
      <c r="O256" s="162"/>
      <c r="P256" s="162"/>
      <c r="Q256" s="162"/>
      <c r="R256" s="162"/>
    </row>
    <row r="257" spans="1:19" x14ac:dyDescent="0.25">
      <c r="A257" s="25" t="s">
        <v>0</v>
      </c>
      <c r="B257" s="25" t="s">
        <v>1435</v>
      </c>
      <c r="C257" s="25" t="s">
        <v>1436</v>
      </c>
      <c r="D257" s="25" t="s">
        <v>1437</v>
      </c>
      <c r="E257" s="25" t="s">
        <v>24</v>
      </c>
      <c r="F257" s="25" t="s">
        <v>25</v>
      </c>
      <c r="G257" s="25" t="s">
        <v>27</v>
      </c>
      <c r="H257" s="25" t="s">
        <v>26</v>
      </c>
      <c r="I257" s="25" t="s">
        <v>1438</v>
      </c>
      <c r="J257" s="25" t="s">
        <v>28</v>
      </c>
      <c r="K257" s="25" t="s">
        <v>1439</v>
      </c>
      <c r="L257" s="25" t="s">
        <v>1440</v>
      </c>
      <c r="M257" s="25" t="s">
        <v>29</v>
      </c>
      <c r="N257" s="64" t="s">
        <v>30</v>
      </c>
      <c r="O257" s="25" t="s">
        <v>1441</v>
      </c>
      <c r="P257" s="25" t="s">
        <v>1442</v>
      </c>
      <c r="Q257" s="25" t="s">
        <v>1443</v>
      </c>
      <c r="R257" s="25" t="s">
        <v>1444</v>
      </c>
    </row>
    <row r="258" spans="1:19" x14ac:dyDescent="0.25">
      <c r="A258" s="30">
        <f>A254</f>
        <v>42734</v>
      </c>
      <c r="B258" s="30">
        <f>A258</f>
        <v>42734</v>
      </c>
      <c r="C258" s="30">
        <f>C254</f>
        <v>48212</v>
      </c>
      <c r="D258" s="66">
        <v>3</v>
      </c>
      <c r="E258" s="31" t="s">
        <v>38</v>
      </c>
      <c r="F258" s="31" t="s">
        <v>39</v>
      </c>
      <c r="G258" s="31" t="s">
        <v>41</v>
      </c>
      <c r="H258" s="31" t="s">
        <v>40</v>
      </c>
      <c r="I258" s="67">
        <f>I254*'Swaps points'!$AJ$8</f>
        <v>10720880</v>
      </c>
      <c r="J258" s="31" t="s">
        <v>3972</v>
      </c>
      <c r="K258" s="68">
        <v>0</v>
      </c>
      <c r="L258" s="79">
        <f>basis!$K$24/10000</f>
        <v>-2.2499999999999998E-3</v>
      </c>
      <c r="M258" s="32" t="s">
        <v>40</v>
      </c>
      <c r="N258" s="31" t="s">
        <v>42</v>
      </c>
      <c r="O258" s="68">
        <f>$DU$13</f>
        <v>-7.2724517398028432E-3</v>
      </c>
      <c r="P258" s="69">
        <f t="array" ref="P258:R258">pricer_oblig_tx_variable3(A258,B258,C258,I258,K258,D258,F258,E258,G258,H258,L258,M258,N258,$DQ$13:$DQ$46,$DR$13:$DR$46,$DT$13:$DT$42,$DU$13:$DU$42,O258)</f>
        <v>0</v>
      </c>
      <c r="Q258" s="69">
        <v>11886493.309695281</v>
      </c>
      <c r="R258" s="69">
        <v>11886493.309695281</v>
      </c>
    </row>
    <row r="259" spans="1:19" x14ac:dyDescent="0.25">
      <c r="A259" s="25"/>
      <c r="B259" s="25"/>
      <c r="C259" s="25"/>
      <c r="D259" s="25"/>
      <c r="E259" s="25"/>
      <c r="F259" s="25"/>
      <c r="G259" s="25"/>
      <c r="H259" s="25"/>
      <c r="I259" s="25"/>
      <c r="J259" s="25"/>
      <c r="K259" s="25"/>
      <c r="L259" s="25"/>
      <c r="M259" s="25"/>
      <c r="N259" s="25"/>
      <c r="O259" s="25"/>
      <c r="P259" s="25"/>
      <c r="Q259" s="69">
        <f>Q258/'Swaps points'!$AJ$8</f>
        <v>11087236.597830851</v>
      </c>
      <c r="R259" s="25"/>
    </row>
    <row r="260" spans="1:19" x14ac:dyDescent="0.25">
      <c r="R260" s="80">
        <f>Q254-Q259</f>
        <v>-48448.740332659334</v>
      </c>
      <c r="S260" s="81">
        <f>R260/I254</f>
        <v>-4.8448740332659333E-3</v>
      </c>
    </row>
  </sheetData>
  <mergeCells count="74">
    <mergeCell ref="CV9:CW9"/>
    <mergeCell ref="A1:D1"/>
    <mergeCell ref="HH2:HY2"/>
    <mergeCell ref="DE6:DM6"/>
    <mergeCell ref="FX6:GF6"/>
    <mergeCell ref="GV6:HD6"/>
    <mergeCell ref="HH6:HY6"/>
    <mergeCell ref="CE9:CF9"/>
    <mergeCell ref="CH9:CI9"/>
    <mergeCell ref="CK9:CL9"/>
    <mergeCell ref="CP9:CQ9"/>
    <mergeCell ref="CS9:CT9"/>
    <mergeCell ref="FL9:FM9"/>
    <mergeCell ref="CY9:CZ9"/>
    <mergeCell ref="DB9:DC9"/>
    <mergeCell ref="DE9:DM9"/>
    <mergeCell ref="DQ9:DR9"/>
    <mergeCell ref="DT9:DU9"/>
    <mergeCell ref="DW9:DX9"/>
    <mergeCell ref="DZ9:EA9"/>
    <mergeCell ref="EO9:EP9"/>
    <mergeCell ref="ER9:ES9"/>
    <mergeCell ref="EU9:EV9"/>
    <mergeCell ref="EX9:EY9"/>
    <mergeCell ref="GR9:GS9"/>
    <mergeCell ref="FX10:GE10"/>
    <mergeCell ref="FO9:FP9"/>
    <mergeCell ref="FR9:FS9"/>
    <mergeCell ref="FU9:FV9"/>
    <mergeCell ref="GI9:GJ9"/>
    <mergeCell ref="GL9:GM9"/>
    <mergeCell ref="GO9:GP9"/>
    <mergeCell ref="GV10:HC10"/>
    <mergeCell ref="C11:L11"/>
    <mergeCell ref="N11:S11"/>
    <mergeCell ref="V11:AE11"/>
    <mergeCell ref="AG11:AL11"/>
    <mergeCell ref="AO11:AX11"/>
    <mergeCell ref="AZ11:BE11"/>
    <mergeCell ref="BH11:BQ11"/>
    <mergeCell ref="A124:R124"/>
    <mergeCell ref="BS11:BX11"/>
    <mergeCell ref="DE12:DM12"/>
    <mergeCell ref="HH13:HM14"/>
    <mergeCell ref="HY14:ID14"/>
    <mergeCell ref="DE15:DM15"/>
    <mergeCell ref="HH15:HI15"/>
    <mergeCell ref="HK15:HL15"/>
    <mergeCell ref="HY15:HZ15"/>
    <mergeCell ref="IB15:IC15"/>
    <mergeCell ref="DE18:DM18"/>
    <mergeCell ref="DE19:DM19"/>
    <mergeCell ref="DE22:DM22"/>
    <mergeCell ref="DE25:DM25"/>
    <mergeCell ref="DE28:DM28"/>
    <mergeCell ref="A228:R228"/>
    <mergeCell ref="A133:R133"/>
    <mergeCell ref="A142:R142"/>
    <mergeCell ref="A152:R152"/>
    <mergeCell ref="A161:R161"/>
    <mergeCell ref="A170:R170"/>
    <mergeCell ref="A180:R180"/>
    <mergeCell ref="A189:R189"/>
    <mergeCell ref="A198:R198"/>
    <mergeCell ref="A208:R208"/>
    <mergeCell ref="A217:R217"/>
    <mergeCell ref="A227:R227"/>
    <mergeCell ref="A256:R256"/>
    <mergeCell ref="A232:R232"/>
    <mergeCell ref="A239:R239"/>
    <mergeCell ref="A240:R240"/>
    <mergeCell ref="A244:R244"/>
    <mergeCell ref="A251:R251"/>
    <mergeCell ref="A252:R252"/>
  </mergeCells>
  <dataValidations count="8">
    <dataValidation type="whole" operator="greaterThanOrEqual" showInputMessage="1" showErrorMessage="1" sqref="HK4 HK8 HK11 D126 D130 D135 D139 D210 D214 D144 D148 D219 D223 D154 D158 D163 D167 D172 D176 D182 D186 D191 D195 D200 D204 D230 D234 D242 D246 D254 D258">
      <formula1>1</formula1>
    </dataValidation>
    <dataValidation type="list" showInputMessage="1" showErrorMessage="1" sqref="HO4 HO8 HO11 H126 H130 H135 H139 H210 H214 H144 H148 H219 H223 H154 H158 H163 H167 H172 H176 H182 H186 H191 H195 H200 H204 H230 H234 H242 H246 H254 H258">
      <formula1>"Taux linéaires,Taux actuariels,Taux continus"</formula1>
    </dataValidation>
    <dataValidation type="list" showInputMessage="1" showErrorMessage="1" sqref="IB3">
      <formula1>"Payeur jambe 1/Receveur Jambe 2,Payeur jambe 2/Receveur jambe 1"</formula1>
    </dataValidation>
    <dataValidation type="list" allowBlank="1" showInputMessage="1" showErrorMessage="1" sqref="DM8 DM11 DM14 DM17 HA12 DM21 DM27 DM30 EL8 EI12 FJ8 FG12 GF8:GG8 GC12 HD8 DM24">
      <formula1>"Semi,Annual,Quarterly"</formula1>
    </dataValidation>
    <dataValidation type="list" showInputMessage="1" showErrorMessage="1" sqref="DF8 DL8 DF11 DL11 DF14 DL14 DF17 DL17 DN8:DO8 DN11:DO11 DN14:DO14 DN17:DO17 HC8 GV12 DF21 DL21 DN21:DO21 DN27:DO27 DF27 DL27 DF30 DL30 HC12 DN30:DO30 EE8 EK8 ED12 EK12:EL12 FC8 FI8 FB12 FI12:FJ12 FY8 GE8 FX12 GE12:GG12 GW8 DF24 DL24 DN24:DO24 HL4 HL8 HU4 HU8 HL11 HU12 E126 E130 P130 N126 E135 E139 P139 N135 E210 E214 P214 N210 E144 E148 P148 N144 E219 E223 P223 N219 E154 E158 P158 N154 E163 E167 P167 N163 E172 E176 P176 N172 E182 E186 P186 N182 E191 E195 P195 N191 E200 E204 P204 N200 E230 E234 N230 N234 E242 E246 N242 N246 E254 E258 N254 N258">
      <formula1>"actual/actual,actual/365,actual/360,30/365,30/360"</formula1>
    </dataValidation>
    <dataValidation type="list" showInputMessage="1" showErrorMessage="1" sqref="DG8 DG11 DG14 DG17 GW12 DG21 DG27 DG30 EF8 EE12 FD8 FC12 FZ8 FY12 GX8 DG24 HM4 HM8 HM11 F126 F130 F135 F139 F210 F214 F144 F148 F219 F223 F154 F158 F163 F167 F172 F176 F182 F186 F191 F195 F200 F204 F230 F234 F242 F246 F254 F258">
      <formula1>"previous,following,modified following"</formula1>
    </dataValidation>
    <dataValidation type="list" allowBlank="1" showInputMessage="1" showErrorMessage="1" sqref="DI8 DI11 DI14 DI17 GY12 DI21 DI27 DI30 EH8 EG12 FF8 FE12 GB8 GA12 GZ8 DI24 HN4 HN8 HN11 G126 G130 G135 G139 G210 G214 G144 G148 G219 G223 G154 G158 G163 G167 G172 G176 G182 G186 G191 G195 G200 G204 G230 G234 G242 G246 G254 G258">
      <formula1>"start,end"</formula1>
    </dataValidation>
    <dataValidation type="list" showInputMessage="1" showErrorMessage="1" sqref="DK8 DH8 DK11 DH11 DK14 DH14 DK17 DH17 GX12 GY8 DK21 DH21 DK27 DH27 DK30 DH30 EJ8 EF12 EG8 FH8 FD12 FE8 GD8 FZ12 GA8 HB8 DK24 DH24 HT4 HT8 M126 M135 M210 M144 M219 M154 M163 M172 M182 M191 M200 M230 M234 M242 M246 M254 M258">
      <formula1>"Taux continues,Taux actuariels,Taux linéaires"</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00B0F0"/>
  </sheetPr>
  <dimension ref="A1:IG263"/>
  <sheetViews>
    <sheetView showGridLines="0" topLeftCell="A217" zoomScale="55" zoomScaleNormal="55" workbookViewId="0">
      <selection activeCell="V198" sqref="V198"/>
    </sheetView>
  </sheetViews>
  <sheetFormatPr baseColWidth="10" defaultColWidth="11.42578125" defaultRowHeight="15" x14ac:dyDescent="0.25"/>
  <cols>
    <col min="1" max="1" width="15.140625" bestFit="1" customWidth="1"/>
    <col min="2" max="2" width="13.7109375" customWidth="1"/>
    <col min="3" max="3" width="16" customWidth="1"/>
    <col min="4" max="4" width="9.42578125" bestFit="1" customWidth="1"/>
    <col min="5" max="5" width="22" bestFit="1" customWidth="1"/>
    <col min="6" max="6" width="33.140625" bestFit="1" customWidth="1"/>
    <col min="7" max="8" width="11.5703125" bestFit="1" customWidth="1"/>
    <col min="9" max="9" width="22.5703125" customWidth="1"/>
    <col min="10" max="10" width="6.7109375" bestFit="1" customWidth="1"/>
    <col min="11" max="11" width="17" customWidth="1"/>
    <col min="12" max="12" width="13.42578125" customWidth="1"/>
    <col min="13" max="13" width="11.5703125" bestFit="1" customWidth="1"/>
    <col min="14" max="14" width="14.7109375" customWidth="1"/>
    <col min="15" max="15" width="20.140625" customWidth="1"/>
    <col min="16" max="16" width="24.140625" bestFit="1" customWidth="1"/>
    <col min="17" max="17" width="24.42578125" bestFit="1" customWidth="1"/>
    <col min="18" max="20" width="20.140625" customWidth="1"/>
    <col min="22" max="22" width="11.28515625" bestFit="1" customWidth="1"/>
    <col min="23" max="23" width="9.42578125" bestFit="1" customWidth="1"/>
    <col min="24" max="24" width="23.140625" bestFit="1" customWidth="1"/>
    <col min="25" max="25" width="27.28515625" bestFit="1" customWidth="1"/>
    <col min="26" max="27" width="11.5703125" bestFit="1" customWidth="1"/>
    <col min="28" max="29" width="6" bestFit="1" customWidth="1"/>
    <col min="30" max="30" width="6.5703125" bestFit="1" customWidth="1"/>
    <col min="31" max="31" width="15.140625" customWidth="1"/>
    <col min="32" max="32" width="21.7109375" customWidth="1"/>
    <col min="33" max="33" width="14.28515625" customWidth="1"/>
    <col min="35" max="35" width="11.28515625" bestFit="1" customWidth="1"/>
    <col min="36" max="36" width="11.5703125" bestFit="1" customWidth="1"/>
    <col min="37" max="37" width="24.140625" bestFit="1" customWidth="1"/>
    <col min="38" max="38" width="24.42578125" bestFit="1" customWidth="1"/>
    <col min="39" max="39" width="14.42578125" bestFit="1" customWidth="1"/>
    <col min="40" max="40" width="20.5703125" bestFit="1" customWidth="1"/>
    <col min="41" max="41" width="20.5703125" customWidth="1"/>
    <col min="43" max="43" width="14.28515625" bestFit="1" customWidth="1"/>
    <col min="44" max="44" width="18" bestFit="1" customWidth="1"/>
    <col min="45" max="45" width="22.28515625" bestFit="1" customWidth="1"/>
    <col min="46" max="46" width="23.140625" bestFit="1" customWidth="1"/>
    <col min="47" max="47" width="14.42578125" customWidth="1"/>
    <col min="48" max="48" width="14.140625" customWidth="1"/>
    <col min="49" max="52" width="11.5703125" customWidth="1"/>
    <col min="53" max="53" width="15.42578125" customWidth="1"/>
    <col min="54" max="54" width="16.5703125" customWidth="1"/>
    <col min="56" max="56" width="11.28515625" bestFit="1" customWidth="1"/>
    <col min="57" max="57" width="11.5703125" bestFit="1" customWidth="1"/>
    <col min="58" max="58" width="24.140625" bestFit="1" customWidth="1"/>
    <col min="59" max="59" width="24.42578125" bestFit="1" customWidth="1"/>
    <col min="60" max="60" width="14.42578125" bestFit="1" customWidth="1"/>
    <col min="61" max="61" width="20.5703125" bestFit="1" customWidth="1"/>
    <col min="62" max="62" width="20.5703125" customWidth="1"/>
    <col min="64" max="64" width="14.28515625" bestFit="1" customWidth="1"/>
    <col min="65" max="65" width="18" bestFit="1" customWidth="1"/>
    <col min="66" max="66" width="23.140625" bestFit="1" customWidth="1"/>
    <col min="67" max="67" width="23.42578125" bestFit="1" customWidth="1"/>
    <col min="68" max="69" width="11.5703125" bestFit="1" customWidth="1"/>
    <col min="70" max="71" width="6.7109375" bestFit="1" customWidth="1"/>
    <col min="72" max="72" width="6.5703125" bestFit="1" customWidth="1"/>
    <col min="73" max="73" width="9.85546875" bestFit="1" customWidth="1"/>
    <col min="75" max="75" width="11.28515625" bestFit="1" customWidth="1"/>
    <col min="76" max="76" width="11.5703125" bestFit="1" customWidth="1"/>
    <col min="77" max="77" width="24.140625" bestFit="1" customWidth="1"/>
    <col min="78" max="78" width="24.42578125" bestFit="1" customWidth="1"/>
    <col min="79" max="79" width="14.42578125" bestFit="1" customWidth="1"/>
    <col min="80" max="80" width="20.5703125" bestFit="1" customWidth="1"/>
    <col min="81" max="81" width="20.5703125" customWidth="1"/>
    <col min="83" max="83" width="16" customWidth="1"/>
    <col min="86" max="86" width="18" customWidth="1"/>
    <col min="89" max="89" width="17.7109375" customWidth="1"/>
    <col min="94" max="94" width="17.28515625" customWidth="1"/>
    <col min="97" max="97" width="16.85546875" customWidth="1"/>
    <col min="100" max="100" width="15.140625" customWidth="1"/>
    <col min="103" max="103" width="15.7109375" customWidth="1"/>
    <col min="106" max="106" width="14.5703125" customWidth="1"/>
    <col min="107" max="107" width="14.7109375" customWidth="1"/>
    <col min="117" max="117" width="14.28515625" customWidth="1"/>
    <col min="118" max="118" width="18.42578125" customWidth="1"/>
    <col min="121" max="121" width="13.85546875" customWidth="1"/>
    <col min="122" max="122" width="15.140625" customWidth="1"/>
    <col min="123" max="123" width="15.42578125" customWidth="1"/>
    <col min="124" max="124" width="12.28515625" bestFit="1" customWidth="1"/>
    <col min="125" max="125" width="15.7109375" bestFit="1" customWidth="1"/>
    <col min="130" max="130" width="12.28515625" bestFit="1" customWidth="1"/>
    <col min="131" max="131" width="14.42578125" bestFit="1" customWidth="1"/>
    <col min="145" max="145" width="13.85546875" customWidth="1"/>
    <col min="146" max="146" width="15.140625" customWidth="1"/>
    <col min="147" max="147" width="15.42578125" customWidth="1"/>
    <col min="148" max="148" width="12.28515625" bestFit="1" customWidth="1"/>
    <col min="149" max="149" width="15.7109375" bestFit="1" customWidth="1"/>
    <col min="154" max="154" width="12.28515625" bestFit="1" customWidth="1"/>
    <col min="155" max="155" width="14.42578125" bestFit="1" customWidth="1"/>
    <col min="168" max="168" width="11.5703125" bestFit="1" customWidth="1"/>
    <col min="169" max="169" width="12" bestFit="1" customWidth="1"/>
    <col min="178" max="178" width="16.85546875" customWidth="1"/>
    <col min="182" max="182" width="31.140625" customWidth="1"/>
    <col min="191" max="191" width="14.42578125" customWidth="1"/>
    <col min="192" max="192" width="15.7109375" bestFit="1" customWidth="1"/>
    <col min="194" max="194" width="20.7109375" customWidth="1"/>
    <col min="201" max="201" width="16" customWidth="1"/>
    <col min="214" max="214" width="17.5703125" bestFit="1" customWidth="1"/>
    <col min="215" max="215" width="13.140625" bestFit="1" customWidth="1"/>
    <col min="216" max="216" width="14.42578125" bestFit="1" customWidth="1"/>
    <col min="217" max="217" width="22" bestFit="1" customWidth="1"/>
    <col min="218" max="218" width="16.7109375" bestFit="1" customWidth="1"/>
    <col min="219" max="219" width="19.5703125" bestFit="1" customWidth="1"/>
    <col min="220" max="220" width="15.140625" bestFit="1" customWidth="1"/>
    <col min="221" max="221" width="15.7109375" bestFit="1" customWidth="1"/>
    <col min="222" max="222" width="17.5703125" bestFit="1" customWidth="1"/>
    <col min="223" max="223" width="8" bestFit="1" customWidth="1"/>
    <col min="224" max="224" width="17" bestFit="1" customWidth="1"/>
    <col min="225" max="225" width="23.28515625" bestFit="1" customWidth="1"/>
    <col min="226" max="226" width="21.28515625" bestFit="1" customWidth="1"/>
    <col min="227" max="227" width="17.7109375" bestFit="1" customWidth="1"/>
    <col min="228" max="228" width="23.140625" bestFit="1" customWidth="1"/>
    <col min="229" max="229" width="13" bestFit="1" customWidth="1"/>
    <col min="230" max="231" width="18.85546875" bestFit="1" customWidth="1"/>
    <col min="232" max="232" width="12.5703125" bestFit="1" customWidth="1"/>
    <col min="233" max="233" width="16.7109375" bestFit="1" customWidth="1"/>
    <col min="234" max="234" width="31" bestFit="1" customWidth="1"/>
    <col min="235" max="235" width="16.7109375" bestFit="1" customWidth="1"/>
    <col min="236" max="236" width="16" customWidth="1"/>
  </cols>
  <sheetData>
    <row r="1" spans="1:236" ht="26.45" thickBot="1" x14ac:dyDescent="0.55000000000000004">
      <c r="A1" s="161" t="s">
        <v>3977</v>
      </c>
      <c r="B1" s="161"/>
      <c r="C1" s="161"/>
      <c r="D1" s="161"/>
    </row>
    <row r="2" spans="1:236" ht="14.45" x14ac:dyDescent="0.3">
      <c r="HF2" s="154"/>
      <c r="HG2" s="154"/>
      <c r="HH2" s="154"/>
      <c r="HI2" s="154"/>
      <c r="HJ2" s="154"/>
      <c r="HK2" s="154"/>
      <c r="HL2" s="154"/>
      <c r="HM2" s="154"/>
      <c r="HN2" s="154"/>
      <c r="HO2" s="154"/>
      <c r="HP2" s="154"/>
      <c r="HQ2" s="154"/>
      <c r="HR2" s="154"/>
      <c r="HS2" s="154"/>
      <c r="HT2" s="154"/>
      <c r="HU2" s="154"/>
      <c r="HV2" s="154"/>
      <c r="HW2" s="154"/>
    </row>
    <row r="3" spans="1:236" ht="14.45" x14ac:dyDescent="0.3">
      <c r="A3" s="13" t="s">
        <v>14</v>
      </c>
      <c r="B3" s="14">
        <f>Date!E3</f>
        <v>42734</v>
      </c>
    </row>
    <row r="4" spans="1:236" ht="14.45" x14ac:dyDescent="0.3">
      <c r="A4" s="13" t="s">
        <v>15</v>
      </c>
      <c r="B4" s="15" t="s">
        <v>16</v>
      </c>
    </row>
    <row r="5" spans="1:236" ht="27" thickBot="1" x14ac:dyDescent="0.45">
      <c r="CE5" s="17" t="s">
        <v>17</v>
      </c>
      <c r="CF5" s="17"/>
      <c r="CG5" s="17"/>
      <c r="CH5" s="17"/>
      <c r="CI5" s="17"/>
      <c r="CJ5" s="17"/>
      <c r="CK5" s="17"/>
      <c r="CL5" s="17"/>
      <c r="CM5" s="17"/>
      <c r="CN5" s="16"/>
      <c r="CO5" s="16"/>
      <c r="CP5" s="17" t="s">
        <v>18</v>
      </c>
      <c r="CQ5" s="17"/>
      <c r="CR5" s="17"/>
      <c r="CS5" s="17"/>
      <c r="CT5" s="17"/>
      <c r="CU5" s="17"/>
      <c r="CV5" s="17"/>
      <c r="CW5" s="17"/>
      <c r="CX5" s="17"/>
      <c r="CY5" s="17"/>
      <c r="CZ5" s="17"/>
      <c r="DA5" s="17"/>
      <c r="DB5" s="17"/>
      <c r="DC5" s="17"/>
      <c r="DE5" s="17" t="s">
        <v>19</v>
      </c>
      <c r="DF5" s="17"/>
      <c r="DG5" s="17"/>
      <c r="DH5" s="17"/>
      <c r="DI5" s="17"/>
      <c r="DJ5" s="17"/>
      <c r="DK5" s="17"/>
      <c r="DL5" s="17"/>
      <c r="DM5" s="17"/>
      <c r="DN5" s="17"/>
      <c r="DQ5" s="17" t="s">
        <v>20</v>
      </c>
      <c r="DR5" s="17"/>
      <c r="DS5" s="17"/>
      <c r="DT5" s="17"/>
      <c r="DU5" s="17"/>
      <c r="DV5" s="17"/>
      <c r="DW5" s="17"/>
      <c r="DX5" s="17"/>
      <c r="DY5" s="17"/>
      <c r="DZ5" s="17"/>
      <c r="EA5" s="17"/>
      <c r="ED5" s="17" t="s">
        <v>19</v>
      </c>
      <c r="EE5" s="17"/>
      <c r="EF5" s="17"/>
      <c r="EG5" s="17"/>
      <c r="EH5" s="17"/>
      <c r="EI5" s="17"/>
      <c r="EJ5" s="17"/>
      <c r="EK5" s="17"/>
      <c r="EL5" s="17"/>
      <c r="EM5" s="18"/>
      <c r="EN5" s="18"/>
      <c r="EO5" s="17" t="s">
        <v>1458</v>
      </c>
      <c r="EP5" s="17"/>
      <c r="EQ5" s="17"/>
      <c r="ER5" s="17"/>
      <c r="ES5" s="17"/>
      <c r="ET5" s="17"/>
      <c r="EU5" s="17"/>
      <c r="EV5" s="17"/>
      <c r="EW5" s="17"/>
      <c r="EX5" s="17"/>
      <c r="EY5" s="17"/>
      <c r="FA5" s="17" t="s">
        <v>19</v>
      </c>
      <c r="FB5" s="17"/>
      <c r="FC5" s="17"/>
      <c r="FD5" s="17"/>
      <c r="FE5" s="17"/>
      <c r="FF5" s="17"/>
      <c r="FG5" s="17"/>
      <c r="FH5" s="17"/>
      <c r="FI5" s="17"/>
      <c r="FL5" s="17" t="s">
        <v>21</v>
      </c>
      <c r="FM5" s="17"/>
      <c r="FN5" s="17"/>
      <c r="FO5" s="17"/>
      <c r="FP5" s="17"/>
      <c r="FQ5" s="17"/>
      <c r="FR5" s="17"/>
      <c r="FS5" s="17"/>
      <c r="FT5" s="17"/>
      <c r="FU5" s="17"/>
      <c r="FV5" s="17"/>
      <c r="FX5" s="17" t="s">
        <v>19</v>
      </c>
      <c r="FY5" s="17"/>
      <c r="FZ5" s="17"/>
      <c r="GA5" s="17"/>
      <c r="GB5" s="17"/>
      <c r="GC5" s="17"/>
      <c r="GD5" s="17"/>
      <c r="GE5" s="17"/>
      <c r="GF5" s="17"/>
      <c r="GI5" s="17" t="s">
        <v>1459</v>
      </c>
      <c r="GJ5" s="17"/>
      <c r="GK5" s="17"/>
      <c r="GL5" s="17"/>
      <c r="GM5" s="17"/>
      <c r="GN5" s="17"/>
      <c r="GO5" s="17"/>
      <c r="GP5" s="17"/>
      <c r="GQ5" s="17"/>
      <c r="GR5" s="17"/>
      <c r="GS5" s="17"/>
      <c r="GU5" s="17" t="s">
        <v>19</v>
      </c>
      <c r="GV5" s="17"/>
      <c r="GW5" s="17"/>
      <c r="GX5" s="17"/>
      <c r="GY5" s="17"/>
      <c r="GZ5" s="17"/>
      <c r="HA5" s="17"/>
      <c r="HB5" s="17"/>
      <c r="HC5" s="17"/>
    </row>
    <row r="6" spans="1:236" ht="18" x14ac:dyDescent="0.35">
      <c r="DE6" s="155" t="s">
        <v>23</v>
      </c>
      <c r="DF6" s="155"/>
      <c r="DG6" s="155"/>
      <c r="DH6" s="155"/>
      <c r="DI6" s="155"/>
      <c r="DJ6" s="155"/>
      <c r="DK6" s="155"/>
      <c r="DL6" s="155"/>
      <c r="DM6" s="155"/>
      <c r="DN6" s="6"/>
      <c r="DQ6" s="19"/>
      <c r="DR6" s="19"/>
      <c r="DS6" s="19"/>
      <c r="ED6" s="25" t="s">
        <v>0</v>
      </c>
      <c r="EE6" s="25" t="s">
        <v>24</v>
      </c>
      <c r="EF6" s="25" t="s">
        <v>25</v>
      </c>
      <c r="EG6" s="25" t="s">
        <v>26</v>
      </c>
      <c r="EH6" s="25" t="s">
        <v>27</v>
      </c>
      <c r="EI6" s="25" t="s">
        <v>28</v>
      </c>
      <c r="EJ6" s="25" t="s">
        <v>29</v>
      </c>
      <c r="EK6" s="25" t="s">
        <v>30</v>
      </c>
      <c r="EL6" s="25" t="s">
        <v>31</v>
      </c>
      <c r="EO6" s="19"/>
      <c r="EP6" s="19"/>
      <c r="EQ6" s="19"/>
      <c r="FA6" s="74" t="s">
        <v>22</v>
      </c>
      <c r="FB6" s="74"/>
      <c r="FC6" s="74"/>
      <c r="FD6" s="74"/>
      <c r="FE6" s="74"/>
      <c r="FF6" s="74"/>
      <c r="FG6" s="74"/>
      <c r="FH6" s="74"/>
      <c r="FI6" s="74"/>
      <c r="FX6" s="158" t="s">
        <v>22</v>
      </c>
      <c r="FY6" s="158"/>
      <c r="FZ6" s="158"/>
      <c r="GA6" s="158"/>
      <c r="GB6" s="158"/>
      <c r="GC6" s="158"/>
      <c r="GD6" s="158"/>
      <c r="GE6" s="158"/>
      <c r="GF6" s="158"/>
      <c r="GU6" s="158" t="s">
        <v>22</v>
      </c>
      <c r="GV6" s="158"/>
      <c r="GW6" s="158"/>
      <c r="GX6" s="158"/>
      <c r="GY6" s="158"/>
      <c r="GZ6" s="158"/>
      <c r="HA6" s="158"/>
      <c r="HB6" s="158"/>
      <c r="HC6" s="158"/>
      <c r="HF6" s="154"/>
      <c r="HG6" s="154"/>
      <c r="HH6" s="154"/>
      <c r="HI6" s="154"/>
      <c r="HJ6" s="154"/>
      <c r="HK6" s="154"/>
      <c r="HL6" s="154"/>
      <c r="HM6" s="154"/>
      <c r="HN6" s="154"/>
      <c r="HO6" s="154"/>
      <c r="HP6" s="154"/>
      <c r="HQ6" s="154"/>
      <c r="HR6" s="154"/>
      <c r="HS6" s="154"/>
      <c r="HT6" s="154"/>
      <c r="HU6" s="154"/>
      <c r="HV6" s="154"/>
      <c r="HW6" s="154"/>
    </row>
    <row r="7" spans="1:236" ht="18" x14ac:dyDescent="0.35">
      <c r="DE7" s="25" t="s">
        <v>0</v>
      </c>
      <c r="DF7" s="25" t="s">
        <v>24</v>
      </c>
      <c r="DG7" s="25" t="s">
        <v>25</v>
      </c>
      <c r="DH7" s="25" t="s">
        <v>26</v>
      </c>
      <c r="DI7" s="25" t="s">
        <v>27</v>
      </c>
      <c r="DJ7" s="25" t="s">
        <v>28</v>
      </c>
      <c r="DK7" s="25" t="s">
        <v>29</v>
      </c>
      <c r="DL7" s="25" t="s">
        <v>30</v>
      </c>
      <c r="DM7" s="25" t="s">
        <v>31</v>
      </c>
      <c r="DN7" s="25" t="s">
        <v>37</v>
      </c>
      <c r="DQ7" s="19"/>
      <c r="DR7" s="19"/>
      <c r="DS7" s="19"/>
      <c r="ED7" s="30">
        <f>Date!E3</f>
        <v>42734</v>
      </c>
      <c r="EE7" s="31" t="s">
        <v>38</v>
      </c>
      <c r="EF7" s="31" t="s">
        <v>39</v>
      </c>
      <c r="EG7" s="32" t="s">
        <v>40</v>
      </c>
      <c r="EH7" s="31" t="s">
        <v>41</v>
      </c>
      <c r="EI7" s="31"/>
      <c r="EJ7" s="32" t="s">
        <v>40</v>
      </c>
      <c r="EK7" s="31" t="s">
        <v>42</v>
      </c>
      <c r="EL7" s="33" t="s">
        <v>43</v>
      </c>
      <c r="EO7" s="19"/>
      <c r="EP7" s="19"/>
      <c r="EQ7" s="19"/>
      <c r="FA7" s="25" t="s">
        <v>0</v>
      </c>
      <c r="FB7" s="25" t="s">
        <v>24</v>
      </c>
      <c r="FC7" s="25" t="s">
        <v>25</v>
      </c>
      <c r="FD7" s="25" t="s">
        <v>26</v>
      </c>
      <c r="FE7" s="25" t="s">
        <v>27</v>
      </c>
      <c r="FF7" s="25" t="s">
        <v>28</v>
      </c>
      <c r="FG7" s="25" t="s">
        <v>29</v>
      </c>
      <c r="FH7" s="25" t="s">
        <v>30</v>
      </c>
      <c r="FI7" s="25" t="s">
        <v>31</v>
      </c>
      <c r="FL7" s="29"/>
      <c r="FM7" s="29"/>
      <c r="FN7" s="29"/>
      <c r="FO7" s="29"/>
      <c r="FP7" s="29"/>
      <c r="FQ7" s="29"/>
      <c r="FR7" s="29"/>
      <c r="FS7" s="29"/>
      <c r="FT7" s="29"/>
      <c r="FU7" s="29"/>
      <c r="FV7" s="29"/>
      <c r="FX7" s="25" t="s">
        <v>0</v>
      </c>
      <c r="FY7" s="25" t="s">
        <v>24</v>
      </c>
      <c r="FZ7" s="25" t="s">
        <v>25</v>
      </c>
      <c r="GA7" s="25" t="s">
        <v>26</v>
      </c>
      <c r="GB7" s="25" t="s">
        <v>27</v>
      </c>
      <c r="GC7" s="25" t="s">
        <v>28</v>
      </c>
      <c r="GD7" s="25" t="s">
        <v>29</v>
      </c>
      <c r="GE7" s="25" t="s">
        <v>30</v>
      </c>
      <c r="GF7" s="25" t="s">
        <v>31</v>
      </c>
      <c r="GI7" s="29"/>
      <c r="GJ7" s="29"/>
      <c r="GK7" s="29"/>
      <c r="GL7" s="29"/>
      <c r="GM7" s="29"/>
      <c r="GN7" s="29"/>
      <c r="GO7" s="29"/>
      <c r="GP7" s="29"/>
      <c r="GQ7" s="29"/>
      <c r="GR7" s="29"/>
      <c r="GS7" s="29"/>
      <c r="GU7" s="25" t="s">
        <v>0</v>
      </c>
      <c r="GV7" s="25" t="s">
        <v>24</v>
      </c>
      <c r="GW7" s="25" t="s">
        <v>25</v>
      </c>
      <c r="GX7" s="25" t="s">
        <v>26</v>
      </c>
      <c r="GY7" s="25" t="s">
        <v>27</v>
      </c>
      <c r="GZ7" s="25" t="s">
        <v>28</v>
      </c>
      <c r="HA7" s="25" t="s">
        <v>29</v>
      </c>
      <c r="HB7" s="25" t="s">
        <v>30</v>
      </c>
      <c r="HC7" s="25" t="s">
        <v>31</v>
      </c>
    </row>
    <row r="8" spans="1:236" ht="18" x14ac:dyDescent="0.35">
      <c r="C8" s="26" t="s">
        <v>3978</v>
      </c>
      <c r="N8" s="26" t="s">
        <v>3978</v>
      </c>
      <c r="V8" s="26" t="s">
        <v>3979</v>
      </c>
      <c r="AI8" s="26" t="s">
        <v>3979</v>
      </c>
      <c r="AJ8" s="27"/>
      <c r="AQ8" s="26" t="s">
        <v>3980</v>
      </c>
      <c r="BD8" s="26" t="s">
        <v>3980</v>
      </c>
      <c r="BE8" s="27"/>
      <c r="BL8" s="26" t="s">
        <v>3981</v>
      </c>
      <c r="BW8" s="26" t="s">
        <v>3981</v>
      </c>
      <c r="BX8" s="27"/>
      <c r="CV8" s="28"/>
      <c r="DE8" s="30">
        <f>B3</f>
        <v>42734</v>
      </c>
      <c r="DF8" s="31" t="str">
        <f t="shared" ref="DF8:DM8" si="0">DF11</f>
        <v>actual/actual</v>
      </c>
      <c r="DG8" s="31" t="str">
        <f t="shared" si="0"/>
        <v>modified following</v>
      </c>
      <c r="DH8" s="32" t="str">
        <f t="shared" si="0"/>
        <v>Taux actuariels</v>
      </c>
      <c r="DI8" s="31" t="str">
        <f t="shared" si="0"/>
        <v>start</v>
      </c>
      <c r="DJ8" s="31" t="str">
        <f t="shared" si="0"/>
        <v>Eur</v>
      </c>
      <c r="DK8" s="37" t="str">
        <f t="shared" si="0"/>
        <v>Taux actuariels</v>
      </c>
      <c r="DL8" s="38" t="str">
        <f t="shared" si="0"/>
        <v>actual/360</v>
      </c>
      <c r="DM8" s="33" t="str">
        <f t="shared" si="0"/>
        <v>Semi</v>
      </c>
      <c r="DN8" s="31" t="s">
        <v>1946</v>
      </c>
      <c r="DQ8" s="19"/>
      <c r="DR8" s="19"/>
      <c r="DS8" s="19"/>
      <c r="DT8" s="29"/>
      <c r="DU8" s="29"/>
      <c r="DV8" s="29"/>
      <c r="DW8" s="29"/>
      <c r="DX8" s="29"/>
      <c r="DY8" s="29"/>
      <c r="DZ8" s="29"/>
      <c r="EA8" s="29"/>
      <c r="ED8" s="25"/>
      <c r="EE8" s="25"/>
      <c r="EF8" s="25"/>
      <c r="EG8" s="39" t="s">
        <v>67</v>
      </c>
      <c r="EH8" s="25"/>
      <c r="EI8" s="25"/>
      <c r="EJ8" s="25"/>
      <c r="EK8" s="25"/>
      <c r="EL8" s="25"/>
      <c r="EO8" s="19"/>
      <c r="EP8" s="19"/>
      <c r="EQ8" s="19"/>
      <c r="ER8" s="29"/>
      <c r="ES8" s="29"/>
      <c r="ET8" s="29"/>
      <c r="EU8" s="29"/>
      <c r="EV8" s="29"/>
      <c r="EW8" s="29"/>
      <c r="EX8" s="29"/>
      <c r="EY8" s="29"/>
      <c r="FA8" s="30">
        <f>Date!E3</f>
        <v>42734</v>
      </c>
      <c r="FB8" s="31" t="s">
        <v>38</v>
      </c>
      <c r="FC8" s="31" t="s">
        <v>39</v>
      </c>
      <c r="FD8" s="32" t="s">
        <v>40</v>
      </c>
      <c r="FE8" s="31" t="s">
        <v>41</v>
      </c>
      <c r="FF8" s="31"/>
      <c r="FG8" s="32" t="s">
        <v>40</v>
      </c>
      <c r="FH8" s="31" t="s">
        <v>42</v>
      </c>
      <c r="FI8" s="33" t="s">
        <v>43</v>
      </c>
      <c r="FL8" s="29"/>
      <c r="FM8" s="29"/>
      <c r="FN8" s="29"/>
      <c r="FO8" s="29"/>
      <c r="FP8" s="29"/>
      <c r="FQ8" s="29"/>
      <c r="FR8" s="29"/>
      <c r="FS8" s="29"/>
      <c r="FT8" s="29"/>
      <c r="FU8" s="29"/>
      <c r="FV8" s="29"/>
      <c r="FX8" s="30">
        <f>Date!E3</f>
        <v>42734</v>
      </c>
      <c r="FY8" s="31" t="s">
        <v>38</v>
      </c>
      <c r="FZ8" s="31" t="s">
        <v>39</v>
      </c>
      <c r="GA8" s="32" t="s">
        <v>40</v>
      </c>
      <c r="GB8" s="31" t="s">
        <v>41</v>
      </c>
      <c r="GC8" s="31"/>
      <c r="GD8" s="32" t="s">
        <v>40</v>
      </c>
      <c r="GE8" s="31" t="s">
        <v>42</v>
      </c>
      <c r="GF8" s="33" t="s">
        <v>43</v>
      </c>
      <c r="GI8" s="29"/>
      <c r="GJ8" s="29"/>
      <c r="GK8" s="29"/>
      <c r="GL8" s="29"/>
      <c r="GM8" s="29"/>
      <c r="GN8" s="29"/>
      <c r="GO8" s="29"/>
      <c r="GP8" s="29"/>
      <c r="GQ8" s="29"/>
      <c r="GR8" s="29"/>
      <c r="GS8" s="29"/>
      <c r="GU8" s="30">
        <f>Date!E3</f>
        <v>42734</v>
      </c>
      <c r="GV8" s="31" t="s">
        <v>38</v>
      </c>
      <c r="GW8" s="31" t="s">
        <v>39</v>
      </c>
      <c r="GX8" s="32" t="s">
        <v>40</v>
      </c>
      <c r="GY8" s="31" t="s">
        <v>41</v>
      </c>
      <c r="GZ8" s="31"/>
      <c r="HA8" s="32" t="s">
        <v>40</v>
      </c>
      <c r="HB8" s="31" t="s">
        <v>42</v>
      </c>
      <c r="HC8" s="33" t="s">
        <v>43</v>
      </c>
    </row>
    <row r="9" spans="1:236" ht="18" x14ac:dyDescent="0.35">
      <c r="C9" s="34" t="s">
        <v>3982</v>
      </c>
      <c r="L9" s="35"/>
      <c r="N9" s="34" t="s">
        <v>3982</v>
      </c>
      <c r="V9" s="34" t="s">
        <v>3983</v>
      </c>
      <c r="AI9" s="34" t="s">
        <v>3983</v>
      </c>
      <c r="AQ9" s="34" t="s">
        <v>3984</v>
      </c>
      <c r="BD9" s="34" t="s">
        <v>3984</v>
      </c>
      <c r="BL9" s="34" t="s">
        <v>3985</v>
      </c>
      <c r="BW9" s="34" t="s">
        <v>3985</v>
      </c>
      <c r="CE9" s="159" t="s">
        <v>23</v>
      </c>
      <c r="CF9" s="159"/>
      <c r="CG9" s="36"/>
      <c r="CH9" s="159" t="s">
        <v>49</v>
      </c>
      <c r="CI9" s="159"/>
      <c r="CK9" s="159" t="s">
        <v>51</v>
      </c>
      <c r="CL9" s="159"/>
      <c r="CM9" s="36"/>
      <c r="CP9" s="159" t="s">
        <v>52</v>
      </c>
      <c r="CQ9" s="159"/>
      <c r="CR9" s="36"/>
      <c r="CS9" s="159" t="s">
        <v>53</v>
      </c>
      <c r="CT9" s="159"/>
      <c r="CV9" s="159" t="s">
        <v>55</v>
      </c>
      <c r="CW9" s="159"/>
      <c r="CX9" s="36"/>
      <c r="CY9" s="159" t="s">
        <v>56</v>
      </c>
      <c r="CZ9" s="159"/>
      <c r="DB9" s="159" t="s">
        <v>57</v>
      </c>
      <c r="DC9" s="159"/>
      <c r="DE9" s="155" t="s">
        <v>49</v>
      </c>
      <c r="DF9" s="155"/>
      <c r="DG9" s="155"/>
      <c r="DH9" s="155"/>
      <c r="DI9" s="155"/>
      <c r="DJ9" s="155"/>
      <c r="DK9" s="155"/>
      <c r="DL9" s="155"/>
      <c r="DM9" s="155"/>
      <c r="DN9" s="6"/>
      <c r="DQ9" s="160" t="s">
        <v>61</v>
      </c>
      <c r="DR9" s="160"/>
      <c r="DS9" s="25" t="s">
        <v>62</v>
      </c>
      <c r="DT9" s="159" t="s">
        <v>63</v>
      </c>
      <c r="DU9" s="159"/>
      <c r="DV9" s="25"/>
      <c r="DW9" s="159" t="s">
        <v>64</v>
      </c>
      <c r="DX9" s="159"/>
      <c r="DZ9" s="159" t="s">
        <v>66</v>
      </c>
      <c r="EA9" s="159"/>
      <c r="ED9" s="74" t="s">
        <v>22</v>
      </c>
      <c r="EE9" s="74"/>
      <c r="EF9" s="74"/>
      <c r="EG9" s="74"/>
      <c r="EH9" s="74"/>
      <c r="EI9" s="74"/>
      <c r="EJ9" s="74"/>
      <c r="EK9" s="74"/>
      <c r="EL9" s="25"/>
      <c r="EO9" s="160" t="s">
        <v>61</v>
      </c>
      <c r="EP9" s="160"/>
      <c r="EQ9" s="25" t="s">
        <v>62</v>
      </c>
      <c r="ER9" s="159" t="s">
        <v>63</v>
      </c>
      <c r="ES9" s="159"/>
      <c r="ET9" s="25"/>
      <c r="EU9" s="159" t="s">
        <v>64</v>
      </c>
      <c r="EV9" s="159"/>
      <c r="EX9" s="159" t="s">
        <v>66</v>
      </c>
      <c r="EY9" s="159"/>
      <c r="FA9" s="25"/>
      <c r="FB9" s="25"/>
      <c r="FC9" s="25"/>
      <c r="FD9" s="25"/>
      <c r="FE9" s="25"/>
      <c r="FF9" s="25"/>
      <c r="FG9" s="25"/>
      <c r="FH9" s="25"/>
      <c r="FI9" s="25"/>
      <c r="FL9" s="159" t="s">
        <v>90</v>
      </c>
      <c r="FM9" s="159"/>
      <c r="FN9" s="25" t="s">
        <v>62</v>
      </c>
      <c r="FO9" s="159" t="s">
        <v>63</v>
      </c>
      <c r="FP9" s="159"/>
      <c r="FQ9" s="25"/>
      <c r="FR9" s="159" t="s">
        <v>91</v>
      </c>
      <c r="FS9" s="159"/>
      <c r="FT9" s="36"/>
      <c r="FU9" s="159" t="s">
        <v>93</v>
      </c>
      <c r="FV9" s="159"/>
      <c r="FX9" s="25"/>
      <c r="FY9" s="25"/>
      <c r="FZ9" s="25"/>
      <c r="GA9" s="25"/>
      <c r="GB9" s="25"/>
      <c r="GC9" s="25"/>
      <c r="GD9" s="25"/>
      <c r="GE9" s="25"/>
      <c r="GF9" s="25"/>
      <c r="GI9" s="159" t="s">
        <v>90</v>
      </c>
      <c r="GJ9" s="159"/>
      <c r="GK9" s="25" t="s">
        <v>62</v>
      </c>
      <c r="GL9" s="159" t="s">
        <v>63</v>
      </c>
      <c r="GM9" s="159"/>
      <c r="GN9" s="25"/>
      <c r="GO9" s="159" t="s">
        <v>1948</v>
      </c>
      <c r="GP9" s="159"/>
      <c r="GQ9" s="36"/>
      <c r="GR9" s="159" t="s">
        <v>1950</v>
      </c>
      <c r="GS9" s="159"/>
      <c r="GU9" s="25"/>
      <c r="GV9" s="25"/>
      <c r="GW9" s="25"/>
      <c r="GX9" s="25"/>
      <c r="GY9" s="25"/>
      <c r="GZ9" s="25"/>
      <c r="HA9" s="25"/>
      <c r="HB9" s="25"/>
      <c r="HC9" s="25"/>
    </row>
    <row r="10" spans="1:236" ht="18" x14ac:dyDescent="0.35">
      <c r="DE10" s="25" t="s">
        <v>0</v>
      </c>
      <c r="DF10" s="25" t="s">
        <v>24</v>
      </c>
      <c r="DG10" s="25" t="s">
        <v>25</v>
      </c>
      <c r="DH10" s="25" t="s">
        <v>26</v>
      </c>
      <c r="DI10" s="25" t="s">
        <v>27</v>
      </c>
      <c r="DJ10" s="25" t="s">
        <v>28</v>
      </c>
      <c r="DK10" s="25" t="s">
        <v>29</v>
      </c>
      <c r="DL10" s="25" t="s">
        <v>30</v>
      </c>
      <c r="DM10" s="25" t="s">
        <v>31</v>
      </c>
      <c r="DN10" s="25" t="s">
        <v>37</v>
      </c>
      <c r="ED10" s="25" t="s">
        <v>24</v>
      </c>
      <c r="EE10" s="25" t="s">
        <v>25</v>
      </c>
      <c r="EF10" s="25" t="s">
        <v>26</v>
      </c>
      <c r="EG10" s="25" t="s">
        <v>27</v>
      </c>
      <c r="EH10" s="25" t="s">
        <v>28</v>
      </c>
      <c r="EI10" s="25" t="s">
        <v>31</v>
      </c>
      <c r="EJ10" s="25" t="s">
        <v>70</v>
      </c>
      <c r="EK10" s="25" t="s">
        <v>24</v>
      </c>
      <c r="EL10" s="95" t="s">
        <v>37</v>
      </c>
      <c r="FA10" s="74" t="s">
        <v>22</v>
      </c>
      <c r="FB10" s="74"/>
      <c r="FC10" s="74"/>
      <c r="FD10" s="74"/>
      <c r="FE10" s="74"/>
      <c r="FF10" s="74"/>
      <c r="FG10" s="74"/>
      <c r="FH10" s="74"/>
      <c r="FI10" s="25"/>
      <c r="FL10" s="29"/>
      <c r="FM10" s="29"/>
      <c r="FN10" s="29"/>
      <c r="FO10" s="29"/>
      <c r="FP10" s="29"/>
      <c r="FQ10" s="29"/>
      <c r="FR10" s="29"/>
      <c r="FS10" s="29"/>
      <c r="FT10" s="29"/>
      <c r="FU10" s="29"/>
      <c r="FV10" s="29"/>
      <c r="FX10" s="158" t="s">
        <v>22</v>
      </c>
      <c r="FY10" s="158"/>
      <c r="FZ10" s="158"/>
      <c r="GA10" s="158"/>
      <c r="GB10" s="158"/>
      <c r="GC10" s="158"/>
      <c r="GD10" s="158"/>
      <c r="GE10" s="158"/>
      <c r="GF10" s="25"/>
      <c r="GU10" s="158" t="s">
        <v>22</v>
      </c>
      <c r="GV10" s="158"/>
      <c r="GW10" s="158"/>
      <c r="GX10" s="158"/>
      <c r="GY10" s="158"/>
      <c r="GZ10" s="158"/>
      <c r="HA10" s="158"/>
      <c r="HB10" s="158"/>
      <c r="HC10" s="25"/>
    </row>
    <row r="11" spans="1:236" ht="18" x14ac:dyDescent="0.35">
      <c r="C11" s="157" t="s">
        <v>68</v>
      </c>
      <c r="D11" s="157"/>
      <c r="E11" s="157"/>
      <c r="F11" s="157"/>
      <c r="G11" s="157"/>
      <c r="H11" s="157"/>
      <c r="I11" s="157"/>
      <c r="J11" s="157"/>
      <c r="K11" s="157"/>
      <c r="L11" s="157"/>
      <c r="N11" s="157" t="s">
        <v>69</v>
      </c>
      <c r="O11" s="157"/>
      <c r="P11" s="157"/>
      <c r="Q11" s="157"/>
      <c r="R11" s="157"/>
      <c r="S11" s="157"/>
      <c r="T11" s="27"/>
      <c r="V11" s="157" t="s">
        <v>68</v>
      </c>
      <c r="W11" s="157"/>
      <c r="X11" s="157"/>
      <c r="Y11" s="157"/>
      <c r="Z11" s="157"/>
      <c r="AA11" s="157"/>
      <c r="AB11" s="157"/>
      <c r="AC11" s="157"/>
      <c r="AD11" s="157"/>
      <c r="AE11" s="157"/>
      <c r="AF11" s="27"/>
      <c r="AG11" s="27"/>
      <c r="AI11" s="157" t="s">
        <v>69</v>
      </c>
      <c r="AJ11" s="157"/>
      <c r="AK11" s="157"/>
      <c r="AL11" s="157"/>
      <c r="AM11" s="157"/>
      <c r="AN11" s="157"/>
      <c r="AO11" s="27"/>
      <c r="AQ11" s="157" t="s">
        <v>68</v>
      </c>
      <c r="AR11" s="157"/>
      <c r="AS11" s="157"/>
      <c r="AT11" s="157"/>
      <c r="AU11" s="157"/>
      <c r="AV11" s="157"/>
      <c r="AW11" s="157"/>
      <c r="AX11" s="157"/>
      <c r="AY11" s="157"/>
      <c r="AZ11" s="157"/>
      <c r="BA11" s="27"/>
      <c r="BB11" s="27"/>
      <c r="BD11" s="157" t="s">
        <v>69</v>
      </c>
      <c r="BE11" s="157"/>
      <c r="BF11" s="157"/>
      <c r="BG11" s="157"/>
      <c r="BH11" s="157"/>
      <c r="BI11" s="157"/>
      <c r="BJ11" s="27"/>
      <c r="BL11" s="157" t="s">
        <v>68</v>
      </c>
      <c r="BM11" s="157"/>
      <c r="BN11" s="157"/>
      <c r="BO11" s="157"/>
      <c r="BP11" s="157"/>
      <c r="BQ11" s="157"/>
      <c r="BR11" s="157"/>
      <c r="BS11" s="157"/>
      <c r="BT11" s="157"/>
      <c r="BU11" s="157"/>
      <c r="BW11" s="157" t="s">
        <v>69</v>
      </c>
      <c r="BX11" s="157"/>
      <c r="BY11" s="157"/>
      <c r="BZ11" s="157"/>
      <c r="CA11" s="157"/>
      <c r="CB11" s="157"/>
      <c r="CC11" s="27"/>
      <c r="DE11" s="30">
        <f>DE8</f>
        <v>42734</v>
      </c>
      <c r="DF11" s="31" t="s">
        <v>38</v>
      </c>
      <c r="DG11" s="31" t="s">
        <v>39</v>
      </c>
      <c r="DH11" s="32" t="s">
        <v>40</v>
      </c>
      <c r="DI11" s="31" t="s">
        <v>41</v>
      </c>
      <c r="DJ11" s="31" t="s">
        <v>58</v>
      </c>
      <c r="DK11" s="37" t="s">
        <v>40</v>
      </c>
      <c r="DL11" s="38" t="s">
        <v>42</v>
      </c>
      <c r="DM11" s="33" t="s">
        <v>43</v>
      </c>
      <c r="DN11" s="31" t="s">
        <v>1946</v>
      </c>
      <c r="ED11" s="38" t="s">
        <v>38</v>
      </c>
      <c r="EE11" s="31" t="s">
        <v>39</v>
      </c>
      <c r="EF11" s="37" t="s">
        <v>40</v>
      </c>
      <c r="EG11" s="31" t="s">
        <v>41</v>
      </c>
      <c r="EH11" s="31"/>
      <c r="EI11" s="33" t="s">
        <v>43</v>
      </c>
      <c r="EJ11" s="30">
        <f>USD!AA13</f>
        <v>42829</v>
      </c>
      <c r="EK11" s="31" t="s">
        <v>42</v>
      </c>
      <c r="EL11" s="31" t="s">
        <v>1946</v>
      </c>
      <c r="FA11" s="25" t="s">
        <v>24</v>
      </c>
      <c r="FB11" s="25" t="s">
        <v>25</v>
      </c>
      <c r="FC11" s="25" t="s">
        <v>26</v>
      </c>
      <c r="FD11" s="25" t="s">
        <v>27</v>
      </c>
      <c r="FE11" s="25" t="s">
        <v>28</v>
      </c>
      <c r="FF11" s="25" t="s">
        <v>31</v>
      </c>
      <c r="FG11" s="25" t="s">
        <v>1465</v>
      </c>
      <c r="FH11" s="25" t="s">
        <v>24</v>
      </c>
      <c r="FI11" s="25" t="s">
        <v>37</v>
      </c>
      <c r="FL11" s="29"/>
      <c r="FM11" s="29"/>
      <c r="FN11" s="29"/>
      <c r="FO11" s="29"/>
      <c r="FP11" s="29"/>
      <c r="FQ11" s="29"/>
      <c r="FR11" s="29"/>
      <c r="FS11" s="29"/>
      <c r="FT11" s="29"/>
      <c r="FU11" s="29"/>
      <c r="FV11" s="29"/>
      <c r="FX11" s="25" t="s">
        <v>24</v>
      </c>
      <c r="FY11" s="25" t="s">
        <v>25</v>
      </c>
      <c r="FZ11" s="25" t="s">
        <v>26</v>
      </c>
      <c r="GA11" s="25" t="s">
        <v>27</v>
      </c>
      <c r="GB11" s="25" t="s">
        <v>28</v>
      </c>
      <c r="GC11" s="25" t="s">
        <v>31</v>
      </c>
      <c r="GD11" s="25" t="s">
        <v>70</v>
      </c>
      <c r="GE11" s="25" t="s">
        <v>24</v>
      </c>
      <c r="GF11" s="25" t="str">
        <f>DN16</f>
        <v>Day count Fixed Leg</v>
      </c>
      <c r="GU11" s="25" t="s">
        <v>24</v>
      </c>
      <c r="GV11" s="25" t="s">
        <v>25</v>
      </c>
      <c r="GW11" s="25" t="s">
        <v>26</v>
      </c>
      <c r="GX11" s="25" t="s">
        <v>27</v>
      </c>
      <c r="GY11" s="25" t="s">
        <v>28</v>
      </c>
      <c r="GZ11" s="25" t="s">
        <v>31</v>
      </c>
      <c r="HA11" s="25" t="s">
        <v>1465</v>
      </c>
      <c r="HB11" s="25" t="s">
        <v>24</v>
      </c>
      <c r="HC11" s="25" t="str">
        <f>GF11</f>
        <v>Day count Fixed Leg</v>
      </c>
    </row>
    <row r="12" spans="1:236" ht="18" x14ac:dyDescent="0.35">
      <c r="C12" s="42" t="str">
        <f>_xll.BCurve(C9,"CurveDate="&amp;$B$3&amp;"","View=Extended","cols=9;rows=35")</f>
        <v>Term</v>
      </c>
      <c r="D12" s="42" t="s">
        <v>71</v>
      </c>
      <c r="E12" s="42" t="s">
        <v>72</v>
      </c>
      <c r="F12" s="42" t="s">
        <v>73</v>
      </c>
      <c r="G12" s="42" t="s">
        <v>74</v>
      </c>
      <c r="H12" s="42" t="s">
        <v>75</v>
      </c>
      <c r="I12" s="42" t="s">
        <v>76</v>
      </c>
      <c r="J12" s="42" t="s">
        <v>77</v>
      </c>
      <c r="K12" s="42" t="s">
        <v>78</v>
      </c>
      <c r="L12" s="42" t="s">
        <v>16</v>
      </c>
      <c r="N12" s="42" t="s">
        <v>79</v>
      </c>
      <c r="O12" s="42" t="s">
        <v>75</v>
      </c>
      <c r="P12" s="42" t="s">
        <v>85</v>
      </c>
      <c r="Q12" s="42" t="s">
        <v>85</v>
      </c>
      <c r="R12" t="s">
        <v>82</v>
      </c>
      <c r="S12" t="s">
        <v>83</v>
      </c>
      <c r="T12" s="43" t="s">
        <v>84</v>
      </c>
      <c r="V12" s="42" t="str">
        <f>_xll.BCurve(V9,"CurveDate="&amp;$B$3&amp;"","View=Extended","cols=9;rows=21")</f>
        <v>Term</v>
      </c>
      <c r="W12" s="42" t="s">
        <v>71</v>
      </c>
      <c r="X12" s="42" t="s">
        <v>72</v>
      </c>
      <c r="Y12" s="42" t="s">
        <v>73</v>
      </c>
      <c r="Z12" s="42" t="s">
        <v>74</v>
      </c>
      <c r="AA12" s="42" t="s">
        <v>75</v>
      </c>
      <c r="AB12" s="42" t="s">
        <v>76</v>
      </c>
      <c r="AC12" s="42" t="s">
        <v>77</v>
      </c>
      <c r="AD12" s="42" t="s">
        <v>78</v>
      </c>
      <c r="AE12" s="42" t="s">
        <v>16</v>
      </c>
      <c r="AF12" s="42"/>
      <c r="AG12" s="42"/>
      <c r="AI12" s="42" t="s">
        <v>79</v>
      </c>
      <c r="AJ12" s="42" t="s">
        <v>75</v>
      </c>
      <c r="AK12" s="42" t="s">
        <v>85</v>
      </c>
      <c r="AL12" s="42" t="s">
        <v>85</v>
      </c>
      <c r="AM12" t="s">
        <v>82</v>
      </c>
      <c r="AN12" t="s">
        <v>83</v>
      </c>
      <c r="AO12" s="43" t="s">
        <v>84</v>
      </c>
      <c r="AQ12" s="42" t="str">
        <f>_xll.BCurve(AQ9,"CurveDate="&amp;$B$3&amp;"","View=Extended","cols=9;rows=26")</f>
        <v>Term</v>
      </c>
      <c r="AR12" s="42" t="s">
        <v>71</v>
      </c>
      <c r="AS12" s="42" t="s">
        <v>72</v>
      </c>
      <c r="AT12" s="42" t="s">
        <v>73</v>
      </c>
      <c r="AU12" s="42" t="s">
        <v>74</v>
      </c>
      <c r="AV12" s="42" t="s">
        <v>75</v>
      </c>
      <c r="AW12" s="42" t="s">
        <v>76</v>
      </c>
      <c r="AX12" s="42" t="s">
        <v>77</v>
      </c>
      <c r="AY12" s="42" t="s">
        <v>78</v>
      </c>
      <c r="AZ12" s="42" t="s">
        <v>16</v>
      </c>
      <c r="BA12" s="42" t="s">
        <v>75</v>
      </c>
      <c r="BB12" s="42" t="s">
        <v>16</v>
      </c>
      <c r="BD12" s="42" t="s">
        <v>79</v>
      </c>
      <c r="BE12" s="42" t="s">
        <v>75</v>
      </c>
      <c r="BF12" s="42" t="s">
        <v>85</v>
      </c>
      <c r="BG12" s="42" t="s">
        <v>85</v>
      </c>
      <c r="BH12" t="s">
        <v>82</v>
      </c>
      <c r="BI12" t="s">
        <v>83</v>
      </c>
      <c r="BJ12" s="43" t="s">
        <v>84</v>
      </c>
      <c r="BL12" s="42" t="str">
        <f>_xll.BCurve(BL9,"CurveDate="&amp;$B$3&amp;"","View=Extended","cols=9;rows=25")</f>
        <v>Term</v>
      </c>
      <c r="BM12" s="42" t="s">
        <v>71</v>
      </c>
      <c r="BN12" s="42" t="s">
        <v>72</v>
      </c>
      <c r="BO12" s="42" t="s">
        <v>73</v>
      </c>
      <c r="BP12" s="42" t="s">
        <v>74</v>
      </c>
      <c r="BQ12" s="42" t="s">
        <v>75</v>
      </c>
      <c r="BR12" s="42" t="s">
        <v>76</v>
      </c>
      <c r="BS12" s="42" t="s">
        <v>77</v>
      </c>
      <c r="BT12" s="42" t="s">
        <v>78</v>
      </c>
      <c r="BU12" s="42" t="s">
        <v>16</v>
      </c>
      <c r="BW12" s="42" t="s">
        <v>79</v>
      </c>
      <c r="BX12" s="42" t="s">
        <v>75</v>
      </c>
      <c r="BY12" s="42" t="s">
        <v>85</v>
      </c>
      <c r="BZ12" s="42" t="s">
        <v>85</v>
      </c>
      <c r="CA12" t="s">
        <v>82</v>
      </c>
      <c r="CB12" t="s">
        <v>83</v>
      </c>
      <c r="CC12" s="43" t="s">
        <v>84</v>
      </c>
      <c r="CE12" s="43" t="s">
        <v>87</v>
      </c>
      <c r="CF12" s="43" t="s">
        <v>88</v>
      </c>
      <c r="CH12" s="43" t="s">
        <v>87</v>
      </c>
      <c r="CI12" s="43" t="s">
        <v>88</v>
      </c>
      <c r="CK12" s="43" t="s">
        <v>87</v>
      </c>
      <c r="CL12" s="43" t="s">
        <v>88</v>
      </c>
      <c r="CP12" s="43" t="s">
        <v>87</v>
      </c>
      <c r="CQ12" s="43" t="s">
        <v>88</v>
      </c>
      <c r="CR12" s="45"/>
      <c r="CS12" s="43" t="s">
        <v>87</v>
      </c>
      <c r="CT12" s="43" t="s">
        <v>88</v>
      </c>
      <c r="CV12" s="43" t="s">
        <v>87</v>
      </c>
      <c r="CW12" s="43" t="s">
        <v>88</v>
      </c>
      <c r="CX12" s="45"/>
      <c r="CY12" s="43" t="s">
        <v>87</v>
      </c>
      <c r="CZ12" s="43" t="s">
        <v>88</v>
      </c>
      <c r="DB12" s="43" t="s">
        <v>87</v>
      </c>
      <c r="DC12" s="43" t="s">
        <v>88</v>
      </c>
      <c r="DE12" s="155" t="s">
        <v>57</v>
      </c>
      <c r="DF12" s="155"/>
      <c r="DG12" s="155"/>
      <c r="DH12" s="155"/>
      <c r="DI12" s="155"/>
      <c r="DJ12" s="155"/>
      <c r="DK12" s="155"/>
      <c r="DL12" s="155"/>
      <c r="DM12" s="155"/>
      <c r="DN12" s="6"/>
      <c r="DQ12" s="43" t="s">
        <v>87</v>
      </c>
      <c r="DR12" s="43" t="s">
        <v>88</v>
      </c>
      <c r="DT12" s="43" t="s">
        <v>87</v>
      </c>
      <c r="DU12" s="43" t="s">
        <v>88</v>
      </c>
      <c r="DW12" s="43" t="s">
        <v>87</v>
      </c>
      <c r="DX12" s="43" t="s">
        <v>88</v>
      </c>
      <c r="DZ12" s="43" t="s">
        <v>87</v>
      </c>
      <c r="EA12" s="43" t="s">
        <v>88</v>
      </c>
      <c r="EO12" s="43" t="s">
        <v>87</v>
      </c>
      <c r="EP12" s="43" t="s">
        <v>88</v>
      </c>
      <c r="EQ12" t="s">
        <v>3082</v>
      </c>
      <c r="ER12" s="43" t="s">
        <v>87</v>
      </c>
      <c r="ES12" s="43" t="s">
        <v>88</v>
      </c>
      <c r="EU12" s="43" t="s">
        <v>87</v>
      </c>
      <c r="EV12" s="43" t="s">
        <v>88</v>
      </c>
      <c r="EX12" s="43" t="s">
        <v>87</v>
      </c>
      <c r="EY12" s="43" t="s">
        <v>88</v>
      </c>
      <c r="FA12" s="38" t="s">
        <v>38</v>
      </c>
      <c r="FB12" s="31" t="s">
        <v>39</v>
      </c>
      <c r="FC12" s="37" t="s">
        <v>40</v>
      </c>
      <c r="FD12" s="31" t="s">
        <v>41</v>
      </c>
      <c r="FE12" s="31"/>
      <c r="FF12" s="33" t="s">
        <v>43</v>
      </c>
      <c r="FG12" s="30">
        <f>EUR!AU13</f>
        <v>42828</v>
      </c>
      <c r="FH12" s="31" t="s">
        <v>42</v>
      </c>
      <c r="FI12" s="31" t="s">
        <v>1946</v>
      </c>
      <c r="FL12" s="43" t="s">
        <v>87</v>
      </c>
      <c r="FM12" s="43" t="s">
        <v>88</v>
      </c>
      <c r="FO12" s="43" t="s">
        <v>87</v>
      </c>
      <c r="FP12" s="43" t="s">
        <v>88</v>
      </c>
      <c r="FR12" s="43" t="s">
        <v>87</v>
      </c>
      <c r="FS12" s="43" t="s">
        <v>88</v>
      </c>
      <c r="FU12" s="43" t="s">
        <v>87</v>
      </c>
      <c r="FV12" s="43" t="s">
        <v>88</v>
      </c>
      <c r="FX12" s="38" t="s">
        <v>38</v>
      </c>
      <c r="FY12" s="31" t="s">
        <v>39</v>
      </c>
      <c r="FZ12" s="37" t="s">
        <v>40</v>
      </c>
      <c r="GA12" s="31" t="s">
        <v>41</v>
      </c>
      <c r="GB12" s="31"/>
      <c r="GC12" s="33" t="s">
        <v>43</v>
      </c>
      <c r="GD12" s="30">
        <f>USD!AA13</f>
        <v>42829</v>
      </c>
      <c r="GE12" s="31" t="s">
        <v>42</v>
      </c>
      <c r="GF12" s="31" t="str">
        <f>DN17</f>
        <v>actual/365</v>
      </c>
      <c r="GI12" s="43" t="s">
        <v>87</v>
      </c>
      <c r="GJ12" s="43" t="s">
        <v>88</v>
      </c>
      <c r="GL12" s="43" t="s">
        <v>87</v>
      </c>
      <c r="GM12" s="43" t="s">
        <v>88</v>
      </c>
      <c r="GO12" s="43" t="s">
        <v>87</v>
      </c>
      <c r="GP12" s="43" t="s">
        <v>88</v>
      </c>
      <c r="GR12" s="43" t="s">
        <v>87</v>
      </c>
      <c r="GS12" s="43" t="s">
        <v>88</v>
      </c>
      <c r="GU12" s="38" t="s">
        <v>38</v>
      </c>
      <c r="GV12" s="31" t="s">
        <v>39</v>
      </c>
      <c r="GW12" s="37" t="s">
        <v>40</v>
      </c>
      <c r="GX12" s="31" t="s">
        <v>41</v>
      </c>
      <c r="GY12" s="31"/>
      <c r="GZ12" s="33" t="s">
        <v>43</v>
      </c>
      <c r="HA12" s="30">
        <f>EUR!AU13</f>
        <v>42828</v>
      </c>
      <c r="HB12" s="31" t="s">
        <v>42</v>
      </c>
      <c r="HC12" s="31" t="str">
        <f>GF12</f>
        <v>actual/365</v>
      </c>
    </row>
    <row r="13" spans="1:236" ht="14.45" x14ac:dyDescent="0.3">
      <c r="C13" s="46" t="s">
        <v>94</v>
      </c>
      <c r="D13" s="46" t="s">
        <v>95</v>
      </c>
      <c r="E13" s="46" t="s">
        <v>3986</v>
      </c>
      <c r="F13" s="46" t="s">
        <v>3987</v>
      </c>
      <c r="G13" s="47">
        <v>42740</v>
      </c>
      <c r="H13" s="47">
        <v>42741</v>
      </c>
      <c r="I13" s="48">
        <v>-5.8000000000000003E-2</v>
      </c>
      <c r="J13" s="48">
        <v>-5.8000000000000003E-2</v>
      </c>
      <c r="K13" s="46" t="s">
        <v>98</v>
      </c>
      <c r="L13" s="49">
        <f t="shared" ref="L13:L28" si="1">AVERAGE(I13:J13)/100</f>
        <v>-5.8E-4</v>
      </c>
      <c r="N13" s="50" t="s">
        <v>99</v>
      </c>
      <c r="O13" s="51">
        <f>IFERROR(IF(RIGHT(N13, 1) = "D", WORKDAY($B$3, INT(LEFT(N13, LEN(N13)-1))),
                     IF(RIGHT(N13, 1) = "W",Business_Day($B$3 + 7 * INT(LEFT(N13, LEN(N13)-1)), "modified_following"),
                     IF(RIGHT(N13, 1) = "M",Business_Day(EDATE($B$3,  INT(LEFT(N13, LEN(N13)-1))), "modified_following"),
                     IF(RIGHT(N13, 1) = "Y",Business_Day(EDATE($B$3,  12 * INT(LEFT(N13, LEN(N13)-1))), "modified_following"),IF(RIGHT(N13, 1) = "Q",Business_Day(EDATE($B$3,  3*INT(LEFT(N13, LEN(N13)-1))), "modified_following"),
                    Business_Day(EDATE($B$3,  12 * INT(LEFT(N13, FIND("Y", N13)-1)) + INT(RIGHT(N13, LEN(N13) - FIND("Y", N13)))), "modified_following") ))))), "")</f>
        <v>42737</v>
      </c>
      <c r="P13" s="50" t="s">
        <v>3988</v>
      </c>
      <c r="Q13" s="50" t="s">
        <v>3989</v>
      </c>
      <c r="R13" s="46">
        <f>_xll.BDH(P13,$B$4,$B$3,$B$3)</f>
        <v>-5.8000000000000003E-2</v>
      </c>
      <c r="S13" s="46">
        <f>_xll.BDH(Q13,$B$4,$B$3,$B$3)</f>
        <v>1.0000020000000001</v>
      </c>
      <c r="T13" s="52">
        <f>DF_ZC2(Date!$E$3,O13,S13,"Taux actuariels","actual/actual")</f>
        <v>-2.4374741726285176E-4</v>
      </c>
      <c r="V13" s="46" t="s">
        <v>102</v>
      </c>
      <c r="W13" s="46" t="s">
        <v>95</v>
      </c>
      <c r="X13" s="46" t="s">
        <v>3990</v>
      </c>
      <c r="Y13" s="46" t="s">
        <v>3991</v>
      </c>
      <c r="Z13" s="47">
        <v>42740</v>
      </c>
      <c r="AA13" s="47">
        <v>42772</v>
      </c>
      <c r="AB13" s="48">
        <v>-8.0860000000000001E-2</v>
      </c>
      <c r="AC13" s="48">
        <v>-8.0860000000000001E-2</v>
      </c>
      <c r="AD13" s="46" t="s">
        <v>98</v>
      </c>
      <c r="AE13" s="49">
        <f t="shared" ref="AE13:AE35" si="2">AVERAGE(AB13:AC13)/100</f>
        <v>-8.0860000000000003E-4</v>
      </c>
      <c r="AF13" s="47">
        <f>+AA13</f>
        <v>42772</v>
      </c>
      <c r="AG13" s="53">
        <f>AE13</f>
        <v>-8.0860000000000003E-4</v>
      </c>
      <c r="AI13" s="50" t="s">
        <v>99</v>
      </c>
      <c r="AJ13" s="51">
        <f>IFERROR(IF(RIGHT(AI13, 1) = "D", WORKDAY($B$3, INT(LEFT(AI13, LEN(AI13)-1))),
                     IF(RIGHT(AI13, 1) = "W",Business_Day($B$3 + 7 * INT(LEFT(AI13, LEN(AI13)-1)), "modified_following"),
                     IF(RIGHT(AI13, 1) = "M",Business_Day(EDATE($B$3,  INT(LEFT(AI13, LEN(AI13)-1))), "modified_following"),
                     IF(RIGHT(AI13, 1) = "Y",Business_Day(EDATE($B$3,  12 * INT(LEFT(AI13, LEN(AI13)-1))), "modified_following"),IF(RIGHT(AI13, 1) = "Q",Business_Day(EDATE($B$3,  3*INT(LEFT(AI13, LEN(AI13)-1))), "modified_following"),
                    Business_Day(EDATE($B$3,  12 * INT(LEFT(AI13, FIND("Y", AI13)-1)) + INT(RIGHT(AI13, LEN(AI13) - FIND("Y", AI13)))), "modified_following") ))))), "")</f>
        <v>42737</v>
      </c>
      <c r="AK13" s="50" t="s">
        <v>3992</v>
      </c>
      <c r="AL13" s="50" t="s">
        <v>3993</v>
      </c>
      <c r="AM13" s="46">
        <f>_xll.BDH(AK13,$B$4,$B$3,$B$3)</f>
        <v>-6.8290000000000003E-2</v>
      </c>
      <c r="AN13" s="46">
        <f>_xll.BDH(AL13,$B$4,$B$3,$B$3)</f>
        <v>1.0000020000000001</v>
      </c>
      <c r="AO13" s="52">
        <f>DF_ZC2(Date!$E$3,AJ13,AN13,"Taux actuariels","actual/actual")</f>
        <v>-2.4374741726285176E-4</v>
      </c>
      <c r="AQ13" s="46" t="s">
        <v>107</v>
      </c>
      <c r="AR13" s="46" t="s">
        <v>95</v>
      </c>
      <c r="AS13" s="46" t="s">
        <v>3994</v>
      </c>
      <c r="AT13" s="46" t="s">
        <v>3995</v>
      </c>
      <c r="AU13" s="47">
        <v>42740</v>
      </c>
      <c r="AV13" s="47">
        <v>42830</v>
      </c>
      <c r="AW13" s="48">
        <v>-4.657E-2</v>
      </c>
      <c r="AX13" s="48">
        <v>-4.657E-2</v>
      </c>
      <c r="AY13" s="46" t="s">
        <v>98</v>
      </c>
      <c r="AZ13" s="49">
        <f t="shared" ref="AZ13:AZ39" si="3">AVERAGE(AW13:AX13)/100</f>
        <v>-4.6569999999999999E-4</v>
      </c>
      <c r="BA13" s="47">
        <f t="shared" ref="BA13:BA22" si="4">+AV13</f>
        <v>42830</v>
      </c>
      <c r="BB13" s="53">
        <f t="shared" ref="BB13:BB22" si="5">AZ13</f>
        <v>-4.6569999999999999E-4</v>
      </c>
      <c r="BD13" s="50" t="s">
        <v>99</v>
      </c>
      <c r="BE13" s="51">
        <f>IFERROR(IF(RIGHT(BD13, 1) = "D", WORKDAY($B$3, INT(LEFT(BD13, LEN(BD13)-1))),
                     IF(RIGHT(BD13, 1) = "W",Business_Day($B$3 + 7 * INT(LEFT(BD13, LEN(BD13)-1)), "modified_following"),
                     IF(RIGHT(BD13, 1) = "M",Business_Day(EDATE($B$3,  INT(LEFT(BD13, LEN(BD13)-1))), "modified_following"),
                     IF(RIGHT(BD13, 1) = "Y",Business_Day(EDATE($B$3,  12 * INT(LEFT(BD13, LEN(BD13)-1))), "modified_following"),IF(RIGHT(BD13, 1) = "Q",Business_Day(EDATE($B$3,  3*INT(LEFT(BD13, LEN(BD13)-1))), "modified_following"),
                    Business_Day(EDATE($B$3,  12 * INT(LEFT(BD13, FIND("Y", BD13)-1)) + INT(RIGHT(BD13, LEN(BD13) - FIND("Y", BD13)))), "modified_following") ))))), "")</f>
        <v>42737</v>
      </c>
      <c r="BF13" s="50" t="s">
        <v>3996</v>
      </c>
      <c r="BG13" s="50" t="s">
        <v>3997</v>
      </c>
      <c r="BH13" s="46">
        <f>_xll.BDH(BF13,$B$4,$B$3,$B$3)</f>
        <v>-6.1879999999999998E-2</v>
      </c>
      <c r="BI13" s="46">
        <f>_xll.BDH(BG13,$B$4,$B$3,$B$3)</f>
        <v>1.0000020000000001</v>
      </c>
      <c r="BJ13" s="52">
        <f>DF_ZC2(Date!$E$3,BE13,BI13,"Taux actuariels","actual/actual")</f>
        <v>-2.4374741726285176E-4</v>
      </c>
      <c r="BL13" s="46" t="s">
        <v>112</v>
      </c>
      <c r="BM13" s="46" t="s">
        <v>95</v>
      </c>
      <c r="BN13" s="46" t="s">
        <v>3998</v>
      </c>
      <c r="BO13" s="46" t="s">
        <v>3999</v>
      </c>
      <c r="BP13" s="47">
        <v>42740</v>
      </c>
      <c r="BQ13" s="47">
        <v>42921</v>
      </c>
      <c r="BR13" s="48">
        <v>1.4930000000000001E-2</v>
      </c>
      <c r="BS13" s="48">
        <v>1.4930000000000001E-2</v>
      </c>
      <c r="BT13" s="46" t="s">
        <v>98</v>
      </c>
      <c r="BU13" s="49">
        <f t="shared" ref="BU13:BU36" si="6">AVERAGE(BR13:BS13)/100</f>
        <v>1.493E-4</v>
      </c>
      <c r="BW13" s="50" t="s">
        <v>150</v>
      </c>
      <c r="BX13" s="51">
        <f>IFERROR(IF(RIGHT(BW13, 1) = "D", WORKDAY($B$3, INT(LEFT(BW13, LEN(BW13)-1))),
                     IF(RIGHT(BW13, 1) = "W",Business_Day($B$3 + 7 * INT(LEFT(BW13, LEN(BW13)-1)), "modified_following"),
                     IF(RIGHT(BW13, 1) = "M",Business_Day(EDATE($B$3,  INT(LEFT(BW13, LEN(BW13)-1))), "modified_following"),
                     IF(RIGHT(BW13, 1) = "Y",Business_Day(EDATE($B$3,  12 * INT(LEFT(BW13, LEN(BW13)-1))), "modified_following"),IF(RIGHT(BW13, 1) = "Q",Business_Day(EDATE($B$3,  3*INT(LEFT(BW13, LEN(BW13)-1))), "modified_following"),
                    Business_Day(EDATE($B$3,  12 * INT(LEFT(BW13, FIND("Y", BW13)-1)) + INT(RIGHT(BW13, LEN(BW13) - FIND("Y", BW13)))), "modified_following") ))))), "")</f>
        <v>42741</v>
      </c>
      <c r="BY13" s="50" t="s">
        <v>4000</v>
      </c>
      <c r="BZ13" s="50" t="s">
        <v>4001</v>
      </c>
      <c r="CA13" s="46">
        <f>_xll.BDH(BY13,$B$4,$B$3,$B$3)</f>
        <v>-8.5430000000000006E-2</v>
      </c>
      <c r="CB13" s="46">
        <f>_xll.BDH(BZ13,$B$4,$B$3,$B$3)</f>
        <v>1.0000169999999999</v>
      </c>
      <c r="CC13" s="52">
        <f>DF_ZC2(Date!$E$3,BX13,CB13,"Taux actuariels","actual/actual")</f>
        <v>-8.8672018440405509E-4</v>
      </c>
      <c r="CE13" s="51">
        <f t="array" ref="CE13:CF66">TRANSPOSE(DCStrip3M2(DE8,DG8,DH8,DF8,DN8,DI8,DK8,DL8,O13:O104,T13:T104,BA13:BA37,BB13:BB37,AR13:AR37,DM8,1))</f>
        <v>42830</v>
      </c>
      <c r="CF13" s="53">
        <v>-4.6562048438059112E-4</v>
      </c>
      <c r="CH13" s="51">
        <f t="array" ref="CH13:CI66">TRANSPOSE(DCStrip6M2(DE11,DG11,DH11,DF11,DN11,DI11,DK11,DL11,O13:O104,T13:T104,BQ13:BQ36,BU13:BU36,BM13:BM36,DM11,1))</f>
        <v>42916</v>
      </c>
      <c r="CI13" s="53">
        <v>1.4930551070135856E-4</v>
      </c>
      <c r="CK13" s="51">
        <f t="array" ref="CK13:CL66">TRANSPOSE(DCStrip1M(DE20,DG20,DH20,DF20,DN20,DI20,DK20,DL20,O13:O104,T13:T104,AF13:AF33,AG13:AG33,W13:W33,DM20,1))</f>
        <v>42772</v>
      </c>
      <c r="CL13" s="53">
        <v>-8.0830765308959052E-4</v>
      </c>
      <c r="CP13" s="51">
        <f t="array" ref="CP13:CQ66">TRANSPOSE(DCStrip3M2(DE17,DG17,DH17,DF17,DN17,DI17,DK17,DL17,BX13:BX92,CC13:CC92,BA13:BA37,BB13:BB37,AR13:AR37,DM17,1))</f>
        <v>42830</v>
      </c>
      <c r="CQ13" s="53">
        <v>-4.6562048438059112E-4</v>
      </c>
      <c r="CS13" s="51">
        <f t="array" ref="CS13:CT66">TRANSPOSE(DCStrip6M2(DE11,DG11,DH11,DF11,DN11,DI11,DK11,DL11,BX13:BX92,CC13:CC92,BQ13:BQ36,BU13:BU36,BM13:BM36,DM11,1))</f>
        <v>42916</v>
      </c>
      <c r="CT13" s="53">
        <v>1.4930551070135856E-4</v>
      </c>
      <c r="CV13" s="51">
        <f t="array" ref="CV13:CW66">TRANSPOSE(DCStrip1M(DE23,DG23,DH23,DF23,DN23,DI23,DK23,DL23,BX13:BX92,CC13:CC92,AF13:AF33,AG13:AG33,W13:W33,DM23,1))</f>
        <v>42772</v>
      </c>
      <c r="CW13" s="53">
        <v>-8.0830765308959052E-4</v>
      </c>
      <c r="CY13" s="51">
        <f t="array" ref="CY13:CZ66">TRANSPOSE(DCStrip3M2(DE8,DG8,DH8,DF8,DN8,DI8,DK8,DL8,BE13:BE104,BJ13:BJ104,BA13:BA38,BB13:BB38,AR13:AR38,DM8,1))</f>
        <v>42830</v>
      </c>
      <c r="CZ13" s="53">
        <v>-4.6562048438059112E-4</v>
      </c>
      <c r="DB13" s="51">
        <f t="array" ref="DB13:DC66">TRANSPOSE(DCStrip6M2(DE14,DG14,DH14,DF14,DN14,DI14,DK14,DL14,BE13:BE104,BJ13:BJ104,BQ13:BQ36,BU13:BU36,BM13:BM36,DM14,1))</f>
        <v>42916</v>
      </c>
      <c r="DC13" s="53">
        <v>1.4930551070135856E-4</v>
      </c>
      <c r="DE13" s="25" t="s">
        <v>0</v>
      </c>
      <c r="DF13" s="25" t="s">
        <v>24</v>
      </c>
      <c r="DG13" s="25" t="s">
        <v>25</v>
      </c>
      <c r="DH13" s="25" t="s">
        <v>26</v>
      </c>
      <c r="DI13" s="25" t="s">
        <v>27</v>
      </c>
      <c r="DJ13" s="25" t="s">
        <v>28</v>
      </c>
      <c r="DK13" s="25" t="s">
        <v>29</v>
      </c>
      <c r="DL13" s="25" t="s">
        <v>30</v>
      </c>
      <c r="DM13" s="25" t="s">
        <v>31</v>
      </c>
      <c r="DN13" s="25" t="s">
        <v>37</v>
      </c>
      <c r="DQ13" s="51">
        <f t="array" ref="DQ13:DR66">TRANSPOSE(CCYDualCurve2(ED7,EF7,EE11,EG7,EE7,ED11,EH7,EG11,EJ7,EF11,EK7,EK11,EL11,USD!O13:O104,USD!T13:T104,USD!AO13:AO44,USD!AP13:AP44,interpol_lin_excel(USD!AO13:AO44,USD!AP13:AP44,JPY!EJ11),'Swap Rates'!AJ10:AJ26,'Swap Rates'!AK10:AK26,'Swaps points'!X8,'Swaps points'!W9:W38,'Swaps points'!Y9:Y38,basis!Q10:Q28,basis!U10:U28,1,JPY!EI11,EG14,EG15,EG17))</f>
        <v>42737</v>
      </c>
      <c r="DR13" s="52">
        <v>-2.10312780647951E-2</v>
      </c>
      <c r="DS13">
        <f>interpol_lin_excel($O$13:$O$104,$T$13:$T$104,DQ13)</f>
        <v>-2.4374741726285176E-4</v>
      </c>
      <c r="DT13" s="51">
        <f t="array" ref="DT13:DU66">TRANSPOSE(DCStrip3M2(DE8,DG8,DH8,DF8,DN8,DI8,DK8,DL8,DQ13:DQ46,DR13:DR46,BA13:BA38,BB13:BB38,AR13:AR38,DM8,1))</f>
        <v>42830</v>
      </c>
      <c r="DU13" s="52">
        <v>-4.6562048438059112E-4</v>
      </c>
      <c r="DW13" s="51">
        <f t="array" ref="DW13:DX66">TRANSPOSE(DCStrip6M2(DE11,DG11,DH11,DF11,DN11,DI11,DK11,DL11,DQ13:DQ46,DR13:DR46,BQ13:BQ36,BU13:BU36,BM13:BM36,DM11,1))</f>
        <v>42916</v>
      </c>
      <c r="DX13" s="52">
        <v>1.4930551070135856E-4</v>
      </c>
      <c r="DZ13" s="51">
        <f t="array" ref="DZ13:EA66">TRANSPOSE(DCStrip1M(DE20,DG20,DH20,DF20,DN20,DI20,DK20,DL20,DQ13:DQ46,DR13:DR46,AF13:AF33,AG13:AG33,W13:W33,DM20,1))</f>
        <v>42772</v>
      </c>
      <c r="EA13" s="52">
        <v>-8.0830765308959052E-4</v>
      </c>
      <c r="EO13" s="51">
        <f t="array" ref="EO13:EP65">TRANSPOSE(CCYDualCurve2(FA8,FC8,FB12,FD8,FB8,FA12,FE8,FD12,FG8,FC12,FH8,FH12,FI12,EUR!O13:O104,EUR!T13:T104,EUR!CZ13:CZ42,EUR!DA13:DA42,interpol_lin_excel(EUR!CZ13:CZ42,EUR!DA13:DA42,JPY!FG12),'Swap Rates'!AJ10:AJ26,'Swap Rates'!AK10:AK26,'Swaps points'!AP8,'Swaps points'!AO9:AO35,'Swaps points'!AQ9:AQ35,basis!W10:W26,basis!Z10:Z26,1,JPY!FI8,JPY!FD15,JPY!FD16,JPY!FD18))</f>
        <v>42737</v>
      </c>
      <c r="EP13" s="52">
        <v>-1.6210375912351527E-2</v>
      </c>
      <c r="EQ13">
        <f>interpol_lin_excel($O$13:$O$104,$T$13:$T$104,EO13)</f>
        <v>-2.4374741726285176E-4</v>
      </c>
      <c r="ER13" s="51">
        <f t="array" ref="ER13:ES65">TRANSPOSE(DCStrip3M2(DE8,DG8,DH8,DF8,DN8,DI8,DK8,DL8,EO13:EO44,EP13:EP44,BA13:BA38,BB13:BB38,AR13:AR38,DM8,1))</f>
        <v>42830</v>
      </c>
      <c r="ES13" s="52">
        <v>-4.6562048438059112E-4</v>
      </c>
      <c r="EU13" s="51">
        <f t="array" ref="EU13:EV65">TRANSPOSE(DCStrip6M2(DE11,DG11,DH11,DF11,DN11,DI11,DK11,DL11,EO13:EO44,EP13:EP44,BQ13:BQ36,BU13:BU36,BM13:BM36,DM11,1))</f>
        <v>42916</v>
      </c>
      <c r="EV13" s="52">
        <v>1.4930551070135856E-4</v>
      </c>
      <c r="EX13" s="51">
        <f t="array" ref="EX13:EY65">TRANSPOSE(DCStrip1M(DE20,DG20,DH20,DF20,DN20,DI20,DK20,DL20,EO13:EO44,EP13:EP44,AF13:AF33,AG13:AG33,W13:W33,DM20,1))</f>
        <v>42772</v>
      </c>
      <c r="EY13" s="52">
        <v>-8.0830765308959052E-4</v>
      </c>
      <c r="FL13" s="51">
        <f t="array" ref="FL13:FM66">TRANSPOSE(CCYDualCurve2(FX8,FZ8,FY12,GA8,FY8,FX12,GB8,GA12,GD8,FZ12,GE8,GE12,GF12,USD!AH13:AH104,USD!AM13:AM104,USD!AR13:AR44,USD!AS13:AS44,interpol_lin_excel(USD!AR13:AR44,USD!AS13:AS44,JPY!GD12),'Swap Rates'!AJ10:AJ26,'Swap Rates'!AK10:AK26,'Swaps points'!X8,'Swaps points'!W9:W38,'Swaps points'!Y9:Y38,basis!Q10:Q28,basis!U10:U28,1,JPY!GC12,JPY!GA15,JPY!GA16,JPY!GA18))</f>
        <v>42737</v>
      </c>
      <c r="FM13" s="52">
        <v>-2.0911943373208786E-2</v>
      </c>
      <c r="FO13" s="51">
        <f t="array" ref="FO13:FP66">TRANSPOSE(DCStrip3M2(DE17,DG17,DH17,DF17,DN17,DI17,DK17,DL17,FL13:FL46,FM13:FM46,BA13:BA38,BB13:BB38,AR13:AR38,DM17,1))</f>
        <v>42830</v>
      </c>
      <c r="FP13" s="52">
        <v>-4.6562048438059112E-4</v>
      </c>
      <c r="FR13" s="51">
        <f t="array" ref="FR13:FS66">TRANSPOSE(DCStrip6M2(DE11,DG11,DH11,DF11,DN11,DI11,DK11,DL11,FL13:FL46,FM13:FM46,BQ13:BQ36,BU13:BU36,BM13:BM36,DM11,1))</f>
        <v>42916</v>
      </c>
      <c r="FS13" s="52">
        <v>1.4930551070135856E-4</v>
      </c>
      <c r="FU13" s="51">
        <f t="array" ref="FU13:FV66">TRANSPOSE(DCStrip1M(DE23,DG23,DH23,DF23,DN23,DI23,DK23,DL23,FL13:FL46,FM13:FM46,AF13:AF33,AG13:AG33,W13:W33,DM23,1))</f>
        <v>42772</v>
      </c>
      <c r="FV13" s="52">
        <v>-8.0830765308959052E-4</v>
      </c>
      <c r="GI13" s="51">
        <f t="array" ref="GI13:GJ66">TRANSPOSE(CCYDualCurve2(GU8,GW8,GV12,GX8,GV8,GU12,GY8,GX12,HA8,GW12,HB8,HB12,HC12,EUR!BU13:BU104,EUR!BZ13:BZ104,EUR!DN13:DN40,EUR!DO13:DO40,interpol_lin_excel(EUR!DN13:DN40,EUR!DO13:DO40,JPY!HA12),'Swap Rates'!AJ10:AJ26,'Swap Rates'!AK10:AK26,'Swaps points'!AP8,'Swaps points'!AO9:AO35,'Swaps points'!AQ9:AQ35,basis!W10:W26,basis!Z10:Z26,1,GZ12,JPY!GX15,JPY!GX16,JPY!GX18))</f>
        <v>42737</v>
      </c>
      <c r="GJ13" s="52">
        <v>-1.6210375912351527E-2</v>
      </c>
      <c r="GK13">
        <f>interpol_lin_excel($BX$13:$BX$104,$CC$13:$CC$104,GI13)</f>
        <v>-8.8672018440405509E-4</v>
      </c>
      <c r="GL13" s="51">
        <f t="array" ref="GL13:GM66">TRANSPOSE(DCStrip3M2(DE17,DG17,DH17,DF17,DN17,DI17,DK17,DL17,GI13:GI44,GJ13:GJ44,BA13:BA38,BB13:BB38,AR13:AR38,DM17,1))</f>
        <v>42830</v>
      </c>
      <c r="GM13" s="52">
        <v>-4.6562048438059112E-4</v>
      </c>
      <c r="GO13" s="51">
        <f t="array" ref="GO13:GP66">TRANSPOSE(DCStrip6M2(DE11,DG11,DH11,DF11,DN11,DI11,DK11,DL11,GI13:GI44,GJ13:GJ44,BQ13:BQ36,BU13:BU36,BM13:BM36,DM11,1))</f>
        <v>42916</v>
      </c>
      <c r="GP13" s="52">
        <v>1.4930551070135856E-4</v>
      </c>
      <c r="GR13" s="51">
        <f t="array" ref="GR13:GS66">TRANSPOSE(DCStrip1M(DE23,DG23,DH23,DF23,DN23,DI23,DK23,DL23,GI13:GI44,GJ13:GJ44,AF13:AF33,AG13:AG33,W13:W33,DM23,1))</f>
        <v>42772</v>
      </c>
      <c r="GS13" s="52">
        <v>-8.0830765308959052E-4</v>
      </c>
      <c r="HF13" s="154"/>
      <c r="HG13" s="154"/>
      <c r="HH13" s="154"/>
      <c r="HI13" s="154"/>
      <c r="HJ13" s="154"/>
      <c r="HK13" s="154"/>
      <c r="HW13" s="154"/>
      <c r="HX13" s="154"/>
      <c r="HY13" s="154"/>
      <c r="HZ13" s="154"/>
      <c r="IA13" s="154"/>
      <c r="IB13" s="154"/>
    </row>
    <row r="14" spans="1:236" ht="14.45" x14ac:dyDescent="0.3">
      <c r="C14" s="46" t="s">
        <v>120</v>
      </c>
      <c r="D14" s="46" t="s">
        <v>121</v>
      </c>
      <c r="E14" s="46" t="s">
        <v>4002</v>
      </c>
      <c r="F14" s="47" t="s">
        <v>4003</v>
      </c>
      <c r="G14" s="47">
        <v>42740</v>
      </c>
      <c r="H14" s="47">
        <v>42747</v>
      </c>
      <c r="I14" s="48">
        <v>-4.8189999999999997E-2</v>
      </c>
      <c r="J14" s="48">
        <v>-3.4029999999999998E-2</v>
      </c>
      <c r="K14" s="46" t="s">
        <v>124</v>
      </c>
      <c r="L14" s="49">
        <f t="shared" si="1"/>
        <v>-4.1109999999999996E-4</v>
      </c>
      <c r="N14" s="50" t="s">
        <v>125</v>
      </c>
      <c r="O14" s="51">
        <f>IFERROR(IF(RIGHT(N14, 1) = "D", WORKDAY($B$3, INT(LEFT(N14, LEN(N14)-1))),
                     IF(RIGHT(N14, 1) = "W",Business_Day($B$3 + 7 * INT(LEFT(N14, LEN(N14)-1)), "modified_following"),
                     IF(RIGHT(N14, 1) = "M",Business_Day(EDATE($B$3,  INT(LEFT(N14, LEN(N14)-1))), "modified_following"),
                     IF(RIGHT(N14, 1) = "Y",Business_Day(EDATE($B$3,  12 * INT(LEFT(N14, LEN(N14)-1))), "modified_following"),IF(RIGHT(N14, 1) = "Q",Business_Day(EDATE($B$3,  3*INT(LEFT(N14, LEN(N14)-1))), "modified_following"),
                    Business_Day(EDATE($B$3,  12 * INT(LEFT(N14, FIND("Y", N14)-1)) + INT(RIGHT(N14, LEN(N14) - FIND("Y", N14)))), "modified_following") ))))), "")</f>
        <v>42738</v>
      </c>
      <c r="P14" s="50" t="s">
        <v>4004</v>
      </c>
      <c r="Q14" s="50" t="s">
        <v>4005</v>
      </c>
      <c r="R14" s="46">
        <f>_xll.BDH(P14,$B$4,$B$3,$B$3)</f>
        <v>-4.5249999999999999E-2</v>
      </c>
      <c r="S14" s="46">
        <f>_xll.BDH(Q14,$B$4,$B$3,$B$3)</f>
        <v>1.000006</v>
      </c>
      <c r="T14" s="52">
        <f>DF_ZC2(Date!$E$3,O14,S14,"Taux actuariels","actual/actual")</f>
        <v>-5.4809706915748269E-4</v>
      </c>
      <c r="V14" s="46" t="s">
        <v>107</v>
      </c>
      <c r="W14" s="46" t="s">
        <v>121</v>
      </c>
      <c r="X14" s="46" t="s">
        <v>4006</v>
      </c>
      <c r="Y14" s="47" t="s">
        <v>4007</v>
      </c>
      <c r="Z14" s="47">
        <v>42740</v>
      </c>
      <c r="AA14" s="47">
        <v>42830</v>
      </c>
      <c r="AB14" s="48">
        <v>-7.0000000000000007E-2</v>
      </c>
      <c r="AC14" s="48">
        <v>-0.03</v>
      </c>
      <c r="AD14" s="46" t="s">
        <v>98</v>
      </c>
      <c r="AE14" s="49">
        <f t="shared" si="2"/>
        <v>-5.0000000000000001E-4</v>
      </c>
      <c r="AF14" s="47">
        <f>+AA14</f>
        <v>42830</v>
      </c>
      <c r="AG14" s="53">
        <f>AE14</f>
        <v>-5.0000000000000001E-4</v>
      </c>
      <c r="AI14" s="50" t="s">
        <v>125</v>
      </c>
      <c r="AJ14" s="51">
        <f>IFERROR(IF(RIGHT(AI14, 1) = "D", WORKDAY($B$3, INT(LEFT(AI14, LEN(AI14)-1))),
                     IF(RIGHT(AI14, 1) = "W",Business_Day($B$3 + 7 * INT(LEFT(AI14, LEN(AI14)-1)), "modified_following"),
                     IF(RIGHT(AI14, 1) = "M",Business_Day(EDATE($B$3,  INT(LEFT(AI14, LEN(AI14)-1))), "modified_following"),
                     IF(RIGHT(AI14, 1) = "Y",Business_Day(EDATE($B$3,  12 * INT(LEFT(AI14, LEN(AI14)-1))), "modified_following"),IF(RIGHT(AI14, 1) = "Q",Business_Day(EDATE($B$3,  3*INT(LEFT(AI14, LEN(AI14)-1))), "modified_following"),
                    Business_Day(EDATE($B$3,  12 * INT(LEFT(AI14, FIND("Y", AI14)-1)) + INT(RIGHT(AI14, LEN(AI14) - FIND("Y", AI14)))), "modified_following") ))))), "")</f>
        <v>42738</v>
      </c>
      <c r="AK14" s="50" t="s">
        <v>4008</v>
      </c>
      <c r="AL14" s="50" t="s">
        <v>4009</v>
      </c>
      <c r="AM14" s="46">
        <f>_xll.BDH(AK14,$B$4,$B$3,$B$3)</f>
        <v>-7.9719999999999999E-2</v>
      </c>
      <c r="AN14" s="46">
        <f>_xll.BDH(AL14,$B$4,$B$3,$B$3)</f>
        <v>1.000011</v>
      </c>
      <c r="AO14" s="52">
        <f>DF_ZC2(Date!$E$3,AJ14,AN14,"Taux actuariels","actual/actual")</f>
        <v>-1.0046126293872248E-3</v>
      </c>
      <c r="AQ14" s="46" t="s">
        <v>4010</v>
      </c>
      <c r="AR14" s="46" t="s">
        <v>138</v>
      </c>
      <c r="AS14" s="46" t="s">
        <v>4011</v>
      </c>
      <c r="AT14" s="47" t="s">
        <v>4012</v>
      </c>
      <c r="AU14" s="47">
        <v>42772</v>
      </c>
      <c r="AV14" s="47">
        <v>42863</v>
      </c>
      <c r="AW14" s="48">
        <v>-0.04</v>
      </c>
      <c r="AX14" s="48">
        <v>-7.0000000000000001E-3</v>
      </c>
      <c r="AY14" s="46" t="s">
        <v>98</v>
      </c>
      <c r="AZ14" s="49">
        <f t="shared" si="3"/>
        <v>-2.3499999999999999E-4</v>
      </c>
      <c r="BA14" s="47">
        <f t="shared" si="4"/>
        <v>42863</v>
      </c>
      <c r="BB14" s="53">
        <f t="shared" si="5"/>
        <v>-2.3499999999999999E-4</v>
      </c>
      <c r="BD14" s="50" t="s">
        <v>125</v>
      </c>
      <c r="BE14" s="51">
        <f>IFERROR(IF(RIGHT(BD14, 1) = "D", WORKDAY($B$3, INT(LEFT(BD14, LEN(BD14)-1))),
                     IF(RIGHT(BD14, 1) = "W",Business_Day($B$3 + 7 * INT(LEFT(BD14, LEN(BD14)-1)), "modified_following"),
                     IF(RIGHT(BD14, 1) = "M",Business_Day(EDATE($B$3,  INT(LEFT(BD14, LEN(BD14)-1))), "modified_following"),
                     IF(RIGHT(BD14, 1) = "Y",Business_Day(EDATE($B$3,  12 * INT(LEFT(BD14, LEN(BD14)-1))), "modified_following"),IF(RIGHT(BD14, 1) = "Q",Business_Day(EDATE($B$3,  3*INT(LEFT(BD14, LEN(BD14)-1))), "modified_following"),
                    Business_Day(EDATE($B$3,  12 * INT(LEFT(BD14, FIND("Y", BD14)-1)) + INT(RIGHT(BD14, LEN(BD14) - FIND("Y", BD14)))), "modified_following") ))))), "")</f>
        <v>42738</v>
      </c>
      <c r="BF14" s="50" t="s">
        <v>4013</v>
      </c>
      <c r="BG14" s="50" t="s">
        <v>4014</v>
      </c>
      <c r="BH14" s="46">
        <f>_xll.BDH(BF14,$B$4,$B$3,$B$3)</f>
        <v>-6.1879999999999998E-2</v>
      </c>
      <c r="BI14" s="46">
        <f>_xll.BDH(BG14,$B$4,$B$3,$B$3)</f>
        <v>1.0000089999999999</v>
      </c>
      <c r="BJ14" s="52">
        <f>DF_ZC2(Date!$E$3,BE14,BI14,"Taux actuariels","actual/actual")</f>
        <v>-8.2203170701045103E-4</v>
      </c>
      <c r="BL14" s="46" t="s">
        <v>137</v>
      </c>
      <c r="BM14" s="46" t="s">
        <v>138</v>
      </c>
      <c r="BN14" s="46" t="s">
        <v>4015</v>
      </c>
      <c r="BO14" s="47" t="s">
        <v>4016</v>
      </c>
      <c r="BP14" s="47">
        <v>42772</v>
      </c>
      <c r="BQ14" s="47">
        <v>42954</v>
      </c>
      <c r="BR14" s="48">
        <v>-1.25E-3</v>
      </c>
      <c r="BS14" s="48">
        <v>3.875E-2</v>
      </c>
      <c r="BT14" s="46" t="s">
        <v>98</v>
      </c>
      <c r="BU14" s="49">
        <f t="shared" si="6"/>
        <v>1.875E-4</v>
      </c>
      <c r="BW14" s="50" t="s">
        <v>169</v>
      </c>
      <c r="BX14" s="51">
        <f>IFERROR(IF(RIGHT(BW14, 1) = "D", WORKDAY($B$3, INT(LEFT(BW14, LEN(BW14)-1))),
                     IF(RIGHT(BW14, 1) = "W",Business_Day($B$3 + 7 * INT(LEFT(BW14, LEN(BW14)-1)), "modified_following"),
                     IF(RIGHT(BW14, 1) = "M",Business_Day(EDATE($B$3,  INT(LEFT(BW14, LEN(BW14)-1))), "modified_following"),
                     IF(RIGHT(BW14, 1) = "Y",Business_Day(EDATE($B$3,  12 * INT(LEFT(BW14, LEN(BW14)-1))), "modified_following"),IF(RIGHT(BW14, 1) = "Q",Business_Day(EDATE($B$3,  3*INT(LEFT(BW14, LEN(BW14)-1))), "modified_following"),
                    Business_Day(EDATE($B$3,  12 * INT(LEFT(BW14, FIND("Y", BW14)-1)) + INT(RIGHT(BW14, LEN(BW14) - FIND("Y", BW14)))), "modified_following") ))))), "")</f>
        <v>42748</v>
      </c>
      <c r="BY14" s="50" t="s">
        <v>4017</v>
      </c>
      <c r="BZ14" s="50" t="s">
        <v>4018</v>
      </c>
      <c r="CA14" s="46">
        <f>_xll.BDH(BY14,$B$4,$B$3,$B$3)</f>
        <v>-8.4150000000000003E-2</v>
      </c>
      <c r="CB14" s="46">
        <f>_xll.BDH(BZ14,$B$4,$B$3,$B$3)</f>
        <v>1.0000329999999999</v>
      </c>
      <c r="CC14" s="52">
        <f>DF_ZC2(Date!$E$3,BX14,CB14,"Taux actuariels","actual/actual")</f>
        <v>-8.6030860967645228E-4</v>
      </c>
      <c r="CE14" s="51">
        <v>42863</v>
      </c>
      <c r="CF14" s="53">
        <v>-3.404560083710706E-4</v>
      </c>
      <c r="CH14" s="51">
        <v>42947</v>
      </c>
      <c r="CI14" s="53">
        <v>1.5486658045893442E-4</v>
      </c>
      <c r="CK14" s="51">
        <v>42824</v>
      </c>
      <c r="CL14" s="53">
        <v>-4.9306864454667215E-4</v>
      </c>
      <c r="CP14" s="51">
        <v>42863</v>
      </c>
      <c r="CQ14" s="53">
        <v>-3.404560083710706E-4</v>
      </c>
      <c r="CS14" s="51">
        <v>42947</v>
      </c>
      <c r="CT14" s="53">
        <v>1.5486658045893442E-4</v>
      </c>
      <c r="CV14" s="51">
        <v>42824</v>
      </c>
      <c r="CW14" s="53">
        <v>-4.9305986369575826E-4</v>
      </c>
      <c r="CY14" s="51">
        <v>42863</v>
      </c>
      <c r="CZ14" s="53">
        <v>-3.404560083710706E-4</v>
      </c>
      <c r="DB14" s="51">
        <v>42947</v>
      </c>
      <c r="DC14" s="53">
        <v>1.5486658045893442E-4</v>
      </c>
      <c r="DE14" s="30">
        <f>DE11</f>
        <v>42734</v>
      </c>
      <c r="DF14" s="31" t="s">
        <v>38</v>
      </c>
      <c r="DG14" s="31" t="s">
        <v>39</v>
      </c>
      <c r="DH14" s="32" t="s">
        <v>40</v>
      </c>
      <c r="DI14" s="31" t="s">
        <v>41</v>
      </c>
      <c r="DJ14" s="31" t="s">
        <v>58</v>
      </c>
      <c r="DK14" s="37" t="s">
        <v>40</v>
      </c>
      <c r="DL14" s="38" t="s">
        <v>42</v>
      </c>
      <c r="DM14" s="33" t="s">
        <v>43</v>
      </c>
      <c r="DN14" s="31" t="s">
        <v>1946</v>
      </c>
      <c r="DQ14" s="51">
        <v>42738</v>
      </c>
      <c r="DR14" s="52">
        <v>-2.4240765731344149E-2</v>
      </c>
      <c r="DS14">
        <f>interpol_lin_excel($O$13:$O$104,$T$13:$T$104,DQ14)</f>
        <v>-5.4809706915748269E-4</v>
      </c>
      <c r="DT14" s="51">
        <v>42863</v>
      </c>
      <c r="DU14" s="52">
        <v>-3.404560083710706E-4</v>
      </c>
      <c r="DW14" s="51">
        <v>42947</v>
      </c>
      <c r="DX14" s="52">
        <v>1.5486658045893442E-4</v>
      </c>
      <c r="DZ14" s="51">
        <v>42824</v>
      </c>
      <c r="EA14" s="52">
        <v>-4.9374970261909271E-4</v>
      </c>
      <c r="EF14" s="25" t="s">
        <v>189</v>
      </c>
      <c r="EG14" s="59">
        <v>1.0000000000000001E-9</v>
      </c>
      <c r="EO14" s="51">
        <v>42738</v>
      </c>
      <c r="EP14" s="52">
        <v>-1.3286113743745998E-2</v>
      </c>
      <c r="EQ14">
        <f>interpol_lin_excel($O$13:$O$104,$T$13:$T$104,EO14)</f>
        <v>-5.4809706915748269E-4</v>
      </c>
      <c r="ER14" s="51">
        <v>42863</v>
      </c>
      <c r="ES14" s="52">
        <v>-3.404560083710706E-4</v>
      </c>
      <c r="EU14" s="51">
        <v>42947</v>
      </c>
      <c r="EV14" s="52">
        <v>1.5486658045893442E-4</v>
      </c>
      <c r="EX14" s="51">
        <v>42824</v>
      </c>
      <c r="EY14" s="52">
        <v>-4.9322213578244971E-4</v>
      </c>
      <c r="FL14" s="51">
        <v>42738</v>
      </c>
      <c r="FM14" s="52">
        <v>-2.3884048014008119E-2</v>
      </c>
      <c r="FO14" s="51">
        <v>42863</v>
      </c>
      <c r="FP14" s="52">
        <v>-3.404560083710706E-4</v>
      </c>
      <c r="FR14" s="51">
        <v>42947</v>
      </c>
      <c r="FS14" s="52">
        <v>1.5486658045893442E-4</v>
      </c>
      <c r="FU14" s="51">
        <v>42824</v>
      </c>
      <c r="FV14" s="52">
        <v>-4.9345526058263637E-4</v>
      </c>
      <c r="GI14" s="51">
        <v>42738</v>
      </c>
      <c r="GJ14" s="52">
        <v>-1.3376268769488164E-2</v>
      </c>
      <c r="GK14">
        <f>interpol_lin_excel($BX$13:$BX$104,$CC$13:$CC$104,GI14)</f>
        <v>-8.8672018440405509E-4</v>
      </c>
      <c r="GL14" s="51">
        <v>42863</v>
      </c>
      <c r="GM14" s="52">
        <v>-3.404560083710706E-4</v>
      </c>
      <c r="GO14" s="51">
        <v>42947</v>
      </c>
      <c r="GP14" s="52">
        <v>1.5486658045893442E-4</v>
      </c>
      <c r="GR14" s="51">
        <v>42824</v>
      </c>
      <c r="GS14" s="52">
        <v>-4.931886890468996E-4</v>
      </c>
      <c r="HF14" s="154"/>
      <c r="HG14" s="154"/>
      <c r="HI14" s="154"/>
      <c r="HJ14" s="154"/>
      <c r="HW14" s="154"/>
      <c r="HX14" s="154"/>
      <c r="HZ14" s="154"/>
      <c r="IA14" s="154"/>
    </row>
    <row r="15" spans="1:236" ht="18" x14ac:dyDescent="0.35">
      <c r="C15" s="46" t="s">
        <v>147</v>
      </c>
      <c r="D15" s="46" t="s">
        <v>121</v>
      </c>
      <c r="E15" s="46" t="s">
        <v>4019</v>
      </c>
      <c r="F15" s="47" t="s">
        <v>4020</v>
      </c>
      <c r="G15" s="47">
        <v>42740</v>
      </c>
      <c r="H15" s="47">
        <v>42754</v>
      </c>
      <c r="I15" s="48">
        <v>-4.7570000000000001E-2</v>
      </c>
      <c r="J15" s="48">
        <v>-3.4470000000000001E-2</v>
      </c>
      <c r="K15" s="46" t="s">
        <v>124</v>
      </c>
      <c r="L15" s="49">
        <f t="shared" si="1"/>
        <v>-4.102E-4</v>
      </c>
      <c r="N15" s="50" t="s">
        <v>150</v>
      </c>
      <c r="O15" s="51">
        <f>IFERROR(IF(RIGHT(N15, 1) = "D", WORKDAY($B$3, INT(LEFT(N15, LEN(N15)-1))),
                     IF(RIGHT(N15, 1) = "W",Business_Day($B$3 + 7 * INT(LEFT(N15, LEN(N15)-1)), "modified_following"),
                     IF(RIGHT(N15, 1) = "M",Business_Day(EDATE($B$3,  INT(LEFT(N15, LEN(N15)-1))), "modified_following"),
                     IF(RIGHT(N15, 1) = "Y",Business_Day(EDATE($B$3,  12 * INT(LEFT(N15, LEN(N15)-1))), "modified_following"),IF(RIGHT(N15, 1) = "Q",Business_Day(EDATE($B$3,  3*INT(LEFT(N15, LEN(N15)-1))), "modified_following"),
                    Business_Day(EDATE($B$3,  12 * INT(LEFT(N15, FIND("Y", N15)-1)) + INT(RIGHT(N15, LEN(N15) - FIND("Y", N15)))), "modified_following") ))))), "")</f>
        <v>42741</v>
      </c>
      <c r="P15" s="50" t="s">
        <v>4021</v>
      </c>
      <c r="Q15" s="50" t="s">
        <v>4022</v>
      </c>
      <c r="R15" s="46">
        <f>_xll.BDH(P15,$B$4,$B$3,$B$3)</f>
        <v>-4.1099999999999998E-2</v>
      </c>
      <c r="S15" s="46">
        <f>_xll.BDH(Q15,$B$4,$B$3,$B$3)</f>
        <v>1.000008</v>
      </c>
      <c r="T15" s="52">
        <f>DF_ZC2(Date!$E$3,O15,S15,"Taux actuariels","actual/actual")</f>
        <v>-4.1737995287749463E-4</v>
      </c>
      <c r="V15" s="46" t="s">
        <v>112</v>
      </c>
      <c r="W15" s="46" t="s">
        <v>121</v>
      </c>
      <c r="X15" s="46" t="s">
        <v>4023</v>
      </c>
      <c r="Y15" s="47" t="s">
        <v>4024</v>
      </c>
      <c r="Z15" s="47">
        <v>42740</v>
      </c>
      <c r="AA15" s="47">
        <v>42921</v>
      </c>
      <c r="AB15" s="48">
        <v>-6.3750000000000001E-2</v>
      </c>
      <c r="AC15" s="48">
        <v>-2.375E-2</v>
      </c>
      <c r="AD15" s="46" t="s">
        <v>98</v>
      </c>
      <c r="AE15" s="49">
        <f t="shared" si="2"/>
        <v>-4.3749999999999995E-4</v>
      </c>
      <c r="AF15" s="47">
        <f>+AA15</f>
        <v>42921</v>
      </c>
      <c r="AG15" s="53">
        <f>AE15</f>
        <v>-4.3749999999999995E-4</v>
      </c>
      <c r="AI15" s="50" t="s">
        <v>150</v>
      </c>
      <c r="AJ15" s="51">
        <f>IFERROR(IF(RIGHT(AI15, 1) = "D", WORKDAY($B$3, INT(LEFT(AI15, LEN(AI15)-1))),
                     IF(RIGHT(AI15, 1) = "W",Business_Day($B$3 + 7 * INT(LEFT(AI15, LEN(AI15)-1)), "modified_following"),
                     IF(RIGHT(AI15, 1) = "M",Business_Day(EDATE($B$3,  INT(LEFT(AI15, LEN(AI15)-1))), "modified_following"),
                     IF(RIGHT(AI15, 1) = "Y",Business_Day(EDATE($B$3,  12 * INT(LEFT(AI15, LEN(AI15)-1))), "modified_following"),IF(RIGHT(AI15, 1) = "Q",Business_Day(EDATE($B$3,  3*INT(LEFT(AI15, LEN(AI15)-1))), "modified_following"),
                    Business_Day(EDATE($B$3,  12 * INT(LEFT(AI15, FIND("Y", AI15)-1)) + INT(RIGHT(AI15, LEN(AI15) - FIND("Y", AI15)))), "modified_following") ))))), "")</f>
        <v>42741</v>
      </c>
      <c r="AK15" s="50" t="s">
        <v>4025</v>
      </c>
      <c r="AL15" s="50" t="s">
        <v>4026</v>
      </c>
      <c r="AM15" s="46">
        <f>_xll.BDH(AK15,$B$4,$B$3,$B$3)</f>
        <v>-8.5430000000000006E-2</v>
      </c>
      <c r="AN15" s="46">
        <f>_xll.BDH(AL15,$B$4,$B$3,$B$3)</f>
        <v>1.0000169999999999</v>
      </c>
      <c r="AO15" s="52">
        <f>DF_ZC2(Date!$E$3,AJ15,AN15,"Taux actuariels","actual/actual")</f>
        <v>-8.8672018440405509E-4</v>
      </c>
      <c r="AQ15" s="46" t="s">
        <v>4027</v>
      </c>
      <c r="AR15" s="46" t="s">
        <v>138</v>
      </c>
      <c r="AS15" s="46" t="s">
        <v>4028</v>
      </c>
      <c r="AT15" s="47" t="s">
        <v>4029</v>
      </c>
      <c r="AU15" s="47">
        <v>42800</v>
      </c>
      <c r="AV15" s="47">
        <v>42891</v>
      </c>
      <c r="AW15" s="48">
        <v>-2.7E-2</v>
      </c>
      <c r="AX15" s="48">
        <v>-2E-3</v>
      </c>
      <c r="AY15" s="46" t="s">
        <v>98</v>
      </c>
      <c r="AZ15" s="49">
        <f t="shared" si="3"/>
        <v>-1.45E-4</v>
      </c>
      <c r="BA15" s="47">
        <f t="shared" si="4"/>
        <v>42891</v>
      </c>
      <c r="BB15" s="53">
        <f t="shared" si="5"/>
        <v>-1.45E-4</v>
      </c>
      <c r="BD15" s="50" t="s">
        <v>150</v>
      </c>
      <c r="BE15" s="51">
        <f>IFERROR(IF(RIGHT(BD15, 1) = "D", WORKDAY($B$3, INT(LEFT(BD15, LEN(BD15)-1))),
                     IF(RIGHT(BD15, 1) = "W",Business_Day($B$3 + 7 * INT(LEFT(BD15, LEN(BD15)-1)), "modified_following"),
                     IF(RIGHT(BD15, 1) = "M",Business_Day(EDATE($B$3,  INT(LEFT(BD15, LEN(BD15)-1))), "modified_following"),
                     IF(RIGHT(BD15, 1) = "Y",Business_Day(EDATE($B$3,  12 * INT(LEFT(BD15, LEN(BD15)-1))), "modified_following"),IF(RIGHT(BD15, 1) = "Q",Business_Day(EDATE($B$3,  3*INT(LEFT(BD15, LEN(BD15)-1))), "modified_following"),
                    Business_Day(EDATE($B$3,  12 * INT(LEFT(BD15, FIND("Y", BD15)-1)) + INT(RIGHT(BD15, LEN(BD15) - FIND("Y", BD15)))), "modified_following") ))))), "")</f>
        <v>42741</v>
      </c>
      <c r="BF15" s="50" t="s">
        <v>4030</v>
      </c>
      <c r="BG15" s="50" t="s">
        <v>4031</v>
      </c>
      <c r="BH15" s="46">
        <f>_xll.BDH(BF15,$B$4,$B$3,$B$3)</f>
        <v>-6.1879999999999998E-2</v>
      </c>
      <c r="BI15" s="46">
        <f>_xll.BDH(BG15,$B$4,$B$3,$B$3)</f>
        <v>1.0000119999999999</v>
      </c>
      <c r="BJ15" s="52">
        <f>DF_ZC2(Date!$E$3,BE15,BI15,"Taux actuariels","actual/actual")</f>
        <v>-6.2600334590046103E-4</v>
      </c>
      <c r="BL15" s="46" t="s">
        <v>160</v>
      </c>
      <c r="BM15" s="46" t="s">
        <v>138</v>
      </c>
      <c r="BN15" s="46" t="s">
        <v>4032</v>
      </c>
      <c r="BO15" s="47" t="s">
        <v>4033</v>
      </c>
      <c r="BP15" s="47">
        <v>42800</v>
      </c>
      <c r="BQ15" s="47">
        <v>42983</v>
      </c>
      <c r="BR15" s="48">
        <v>-1.25E-3</v>
      </c>
      <c r="BS15" s="48">
        <v>3.875E-2</v>
      </c>
      <c r="BT15" s="46" t="s">
        <v>98</v>
      </c>
      <c r="BU15" s="49">
        <f t="shared" si="6"/>
        <v>1.875E-4</v>
      </c>
      <c r="BW15" s="50" t="s">
        <v>192</v>
      </c>
      <c r="BX15" s="51">
        <f>IFERROR(IF(RIGHT(BW15, 1) = "D", WORKDAY($B$3, INT(LEFT(BW15, LEN(BW15)-1))),
                     IF(RIGHT(BW15, 1) = "W",Business_Day($B$3 + 7 * INT(LEFT(BW15, LEN(BW15)-1)), "modified_following"),
                     IF(RIGHT(BW15, 1) = "M",Business_Day(EDATE($B$3,  INT(LEFT(BW15, LEN(BW15)-1))), "modified_following"),
                     IF(RIGHT(BW15, 1) = "Y",Business_Day(EDATE($B$3,  12 * INT(LEFT(BW15, LEN(BW15)-1))), "modified_following"),IF(RIGHT(BW15, 1) = "Q",Business_Day(EDATE($B$3,  3*INT(LEFT(BW15, LEN(BW15)-1))), "modified_following"),
                    Business_Day(EDATE($B$3,  12 * INT(LEFT(BW15, FIND("Y", BW15)-1)) + INT(RIGHT(BW15, LEN(BW15) - FIND("Y", BW15)))), "modified_following") ))))), "")</f>
        <v>42765</v>
      </c>
      <c r="BY15" s="50" t="s">
        <v>4034</v>
      </c>
      <c r="BZ15" s="50" t="s">
        <v>4035</v>
      </c>
      <c r="CA15" s="46">
        <f>_xll.BDH(BY15,$B$4,$B$3,$B$3)</f>
        <v>-8.0860000000000001E-2</v>
      </c>
      <c r="CB15" s="46">
        <f>_xll.BDH(BZ15,$B$4,$B$3,$B$3)</f>
        <v>1.0000720000000001</v>
      </c>
      <c r="CC15" s="52">
        <f>DF_ZC2(Date!$E$3,BX15,CB15,"Taux actuariels","actual/actual")</f>
        <v>-8.4750154123980348E-4</v>
      </c>
      <c r="CE15" s="51">
        <v>42891</v>
      </c>
      <c r="CF15" s="53">
        <v>-3.0284559342674822E-4</v>
      </c>
      <c r="CH15" s="51">
        <v>42977</v>
      </c>
      <c r="CI15" s="53">
        <v>1.5889732941576362E-4</v>
      </c>
      <c r="CK15" s="51">
        <v>42916</v>
      </c>
      <c r="CL15" s="53">
        <v>-4.3147342994884121E-4</v>
      </c>
      <c r="CP15" s="51">
        <v>42891</v>
      </c>
      <c r="CQ15" s="53">
        <v>-3.0284559342674822E-4</v>
      </c>
      <c r="CS15" s="51">
        <v>42977</v>
      </c>
      <c r="CT15" s="53">
        <v>1.5889732941576362E-4</v>
      </c>
      <c r="CV15" s="51">
        <v>42916</v>
      </c>
      <c r="CW15" s="53">
        <v>-4.3136988412163004E-4</v>
      </c>
      <c r="CY15" s="51">
        <v>42891</v>
      </c>
      <c r="CZ15" s="53">
        <v>-3.0284559342674822E-4</v>
      </c>
      <c r="DB15" s="51">
        <v>42977</v>
      </c>
      <c r="DC15" s="53">
        <v>1.5889732941576362E-4</v>
      </c>
      <c r="DE15" s="155" t="s">
        <v>52</v>
      </c>
      <c r="DF15" s="155"/>
      <c r="DG15" s="155"/>
      <c r="DH15" s="155"/>
      <c r="DI15" s="155"/>
      <c r="DJ15" s="155"/>
      <c r="DK15" s="155"/>
      <c r="DL15" s="155"/>
      <c r="DM15" s="155"/>
      <c r="DN15" s="6"/>
      <c r="DQ15" s="51">
        <v>42741</v>
      </c>
      <c r="DR15" s="52">
        <v>-2.6269876874488007E-2</v>
      </c>
      <c r="DS15">
        <f>interpol_lin_excel($O$13:$O$104,$T$13:$T$104,DQ15)</f>
        <v>-4.1737995287749463E-4</v>
      </c>
      <c r="DT15" s="51">
        <v>42891</v>
      </c>
      <c r="DU15" s="52">
        <v>-3.0284559342674822E-4</v>
      </c>
      <c r="DW15" s="51">
        <v>42977</v>
      </c>
      <c r="DX15" s="52">
        <v>1.5889732941576362E-4</v>
      </c>
      <c r="DZ15" s="51">
        <v>42916</v>
      </c>
      <c r="EA15" s="52">
        <v>-4.3255255998311647E-4</v>
      </c>
      <c r="EF15" s="25" t="s">
        <v>210</v>
      </c>
      <c r="EG15" s="59">
        <v>1E-10</v>
      </c>
      <c r="EO15" s="51">
        <v>42741</v>
      </c>
      <c r="EP15" s="52">
        <v>-1.0705507067223952E-2</v>
      </c>
      <c r="EQ15">
        <f>interpol_lin_excel($O$13:$O$104,$T$13:$T$104,EO15)</f>
        <v>-4.1737995287749463E-4</v>
      </c>
      <c r="ER15" s="51">
        <v>42891</v>
      </c>
      <c r="ES15" s="52">
        <v>-3.0284559342674822E-4</v>
      </c>
      <c r="EU15" s="51">
        <v>42977</v>
      </c>
      <c r="EV15" s="52">
        <v>1.5889732941576362E-4</v>
      </c>
      <c r="EX15" s="51">
        <v>42916</v>
      </c>
      <c r="EY15" s="52">
        <v>-4.3174917719849767E-4</v>
      </c>
      <c r="FC15" s="25" t="s">
        <v>189</v>
      </c>
      <c r="FD15" s="59">
        <v>1.0000000000000001E-9</v>
      </c>
      <c r="FL15" s="51">
        <v>42741</v>
      </c>
      <c r="FM15" s="52">
        <v>-2.560899892404167E-2</v>
      </c>
      <c r="FO15" s="51">
        <v>42891</v>
      </c>
      <c r="FP15" s="52">
        <v>-3.0284559342674822E-4</v>
      </c>
      <c r="FR15" s="51">
        <v>42977</v>
      </c>
      <c r="FS15" s="52">
        <v>1.5889732941576362E-4</v>
      </c>
      <c r="FU15" s="51">
        <v>42916</v>
      </c>
      <c r="FV15" s="52">
        <v>-4.3216559569776139E-4</v>
      </c>
      <c r="FZ15" s="25" t="s">
        <v>189</v>
      </c>
      <c r="GA15" s="59">
        <v>1.0000000000000001E-9</v>
      </c>
      <c r="GI15" s="51">
        <v>42741</v>
      </c>
      <c r="GJ15" s="52">
        <v>-1.0963579913289667E-2</v>
      </c>
      <c r="GK15">
        <f>interpol_lin_excel($BX$13:$BX$104,$CC$13:$CC$104,GI15)</f>
        <v>-8.8672018440405509E-4</v>
      </c>
      <c r="GL15" s="51">
        <v>42891</v>
      </c>
      <c r="GM15" s="52">
        <v>-3.0284559342674822E-4</v>
      </c>
      <c r="GO15" s="51">
        <v>42977</v>
      </c>
      <c r="GP15" s="52">
        <v>1.5889732941576362E-4</v>
      </c>
      <c r="GR15" s="51">
        <v>42916</v>
      </c>
      <c r="GS15" s="52">
        <v>-4.3155231050483899E-4</v>
      </c>
      <c r="GW15" s="25" t="s">
        <v>189</v>
      </c>
      <c r="GX15" s="59">
        <v>1.0000000000000001E-9</v>
      </c>
    </row>
    <row r="16" spans="1:236" ht="14.45" x14ac:dyDescent="0.3">
      <c r="C16" s="46" t="s">
        <v>1488</v>
      </c>
      <c r="D16" s="46" t="s">
        <v>121</v>
      </c>
      <c r="E16" s="46" t="s">
        <v>4036</v>
      </c>
      <c r="F16" s="47" t="s">
        <v>4037</v>
      </c>
      <c r="G16" s="47">
        <v>42740</v>
      </c>
      <c r="H16" s="47">
        <v>42761</v>
      </c>
      <c r="I16" s="48">
        <v>-5.1330000000000001E-2</v>
      </c>
      <c r="J16" s="48">
        <v>-3.465E-2</v>
      </c>
      <c r="K16" s="46" t="s">
        <v>124</v>
      </c>
      <c r="L16" s="49">
        <f t="shared" si="1"/>
        <v>-4.2989999999999999E-4</v>
      </c>
      <c r="N16" s="50" t="s">
        <v>169</v>
      </c>
      <c r="O16" s="51">
        <f>IFERROR(IF(RIGHT(N16, 1) = "D", WORKDAY($B$3, INT(LEFT(N16, LEN(N16)-1))),
                     IF(RIGHT(N16, 1) = "W",Business_Day($B$3 + 7 * INT(LEFT(N16, LEN(N16)-1)), "modified_following"),
                     IF(RIGHT(N16, 1) = "M",Business_Day(EDATE($B$3,  INT(LEFT(N16, LEN(N16)-1))), "modified_following"),
                     IF(RIGHT(N16, 1) = "Y",Business_Day(EDATE($B$3,  12 * INT(LEFT(N16, LEN(N16)-1))), "modified_following"),IF(RIGHT(N16, 1) = "Q",Business_Day(EDATE($B$3,  3*INT(LEFT(N16, LEN(N16)-1))), "modified_following"),
                    Business_Day(EDATE($B$3,  12 * INT(LEFT(N16, FIND("Y", N16)-1)) + INT(RIGHT(N16, LEN(N16) - FIND("Y", N16)))), "modified_following") ))))), "")</f>
        <v>42748</v>
      </c>
      <c r="P16" s="50" t="s">
        <v>4038</v>
      </c>
      <c r="Q16" s="50" t="s">
        <v>4039</v>
      </c>
      <c r="R16" s="46">
        <f>_xll.BDH(P16,$B$4,$B$3,$B$3)</f>
        <v>-4.1009999999999998E-2</v>
      </c>
      <c r="S16" s="46">
        <f>_xll.BDH(Q16,$B$4,$B$3,$B$3)</f>
        <v>1.000016</v>
      </c>
      <c r="T16" s="52">
        <f>DF_ZC2(Date!$E$3,O16,S16,"Taux actuariels","actual/actual")</f>
        <v>-4.1721534299865581E-4</v>
      </c>
      <c r="V16" s="46" t="s">
        <v>248</v>
      </c>
      <c r="W16" s="46" t="s">
        <v>121</v>
      </c>
      <c r="X16" s="46" t="s">
        <v>4040</v>
      </c>
      <c r="Y16" s="47" t="s">
        <v>4041</v>
      </c>
      <c r="Z16" s="47">
        <v>42740</v>
      </c>
      <c r="AA16" s="47">
        <v>43013</v>
      </c>
      <c r="AB16" s="48">
        <v>-6.3750000000000001E-2</v>
      </c>
      <c r="AC16" s="48">
        <v>-2.375E-2</v>
      </c>
      <c r="AD16" s="46" t="s">
        <v>98</v>
      </c>
      <c r="AE16" s="49">
        <f t="shared" si="2"/>
        <v>-4.3749999999999995E-4</v>
      </c>
      <c r="AF16" s="47">
        <f>+AA16</f>
        <v>43013</v>
      </c>
      <c r="AG16" s="53">
        <f>AE16</f>
        <v>-4.3749999999999995E-4</v>
      </c>
      <c r="AI16" s="50" t="s">
        <v>169</v>
      </c>
      <c r="AJ16" s="51">
        <f>IFERROR(IF(RIGHT(AI16, 1) = "D", WORKDAY($B$3, INT(LEFT(AI16, LEN(AI16)-1))),
                     IF(RIGHT(AI16, 1) = "W",Business_Day($B$3 + 7 * INT(LEFT(AI16, LEN(AI16)-1)), "modified_following"),
                     IF(RIGHT(AI16, 1) = "M",Business_Day(EDATE($B$3,  INT(LEFT(AI16, LEN(AI16)-1))), "modified_following"),
                     IF(RIGHT(AI16, 1) = "Y",Business_Day(EDATE($B$3,  12 * INT(LEFT(AI16, LEN(AI16)-1))), "modified_following"),IF(RIGHT(AI16, 1) = "Q",Business_Day(EDATE($B$3,  3*INT(LEFT(AI16, LEN(AI16)-1))), "modified_following"),
                    Business_Day(EDATE($B$3,  12 * INT(LEFT(AI16, FIND("Y", AI16)-1)) + INT(RIGHT(AI16, LEN(AI16) - FIND("Y", AI16)))), "modified_following") ))))), "")</f>
        <v>42748</v>
      </c>
      <c r="AK16" s="50" t="s">
        <v>4042</v>
      </c>
      <c r="AL16" s="50" t="s">
        <v>4043</v>
      </c>
      <c r="AM16" s="46">
        <f>_xll.BDH(AK16,$B$4,$B$3,$B$3)</f>
        <v>-8.4150000000000003E-2</v>
      </c>
      <c r="AN16" s="46">
        <f>_xll.BDH(AL16,$B$4,$B$3,$B$3)</f>
        <v>1.0000329999999999</v>
      </c>
      <c r="AO16" s="52">
        <f>DF_ZC2(Date!$E$3,AJ16,AN16,"Taux actuariels","actual/actual")</f>
        <v>-8.6030860967645228E-4</v>
      </c>
      <c r="AQ16" s="46" t="s">
        <v>4044</v>
      </c>
      <c r="AR16" s="46" t="s">
        <v>138</v>
      </c>
      <c r="AS16" s="46" t="s">
        <v>4045</v>
      </c>
      <c r="AT16" s="47" t="s">
        <v>4046</v>
      </c>
      <c r="AU16" s="47">
        <v>42830</v>
      </c>
      <c r="AV16" s="47">
        <v>42921</v>
      </c>
      <c r="AW16" s="48">
        <v>-0.03</v>
      </c>
      <c r="AX16" s="48">
        <v>0.01</v>
      </c>
      <c r="AY16" s="46" t="s">
        <v>98</v>
      </c>
      <c r="AZ16" s="49">
        <f t="shared" si="3"/>
        <v>-9.9999999999999991E-5</v>
      </c>
      <c r="BA16" s="47">
        <f t="shared" si="4"/>
        <v>42921</v>
      </c>
      <c r="BB16" s="53">
        <f t="shared" si="5"/>
        <v>-9.9999999999999991E-5</v>
      </c>
      <c r="BD16" s="50" t="s">
        <v>169</v>
      </c>
      <c r="BE16" s="51">
        <f>IFERROR(IF(RIGHT(BD16, 1) = "D", WORKDAY($B$3, INT(LEFT(BD16, LEN(BD16)-1))),
                     IF(RIGHT(BD16, 1) = "W",Business_Day($B$3 + 7 * INT(LEFT(BD16, LEN(BD16)-1)), "modified_following"),
                     IF(RIGHT(BD16, 1) = "M",Business_Day(EDATE($B$3,  INT(LEFT(BD16, LEN(BD16)-1))), "modified_following"),
                     IF(RIGHT(BD16, 1) = "Y",Business_Day(EDATE($B$3,  12 * INT(LEFT(BD16, LEN(BD16)-1))), "modified_following"),IF(RIGHT(BD16, 1) = "Q",Business_Day(EDATE($B$3,  3*INT(LEFT(BD16, LEN(BD16)-1))), "modified_following"),
                    Business_Day(EDATE($B$3,  12 * INT(LEFT(BD16, FIND("Y", BD16)-1)) + INT(RIGHT(BD16, LEN(BD16) - FIND("Y", BD16)))), "modified_following") ))))), "")</f>
        <v>42748</v>
      </c>
      <c r="BF16" s="50" t="s">
        <v>4047</v>
      </c>
      <c r="BG16" s="50" t="s">
        <v>4048</v>
      </c>
      <c r="BH16" s="46">
        <f>_xll.BDH(BF16,$B$4,$B$3,$B$3)</f>
        <v>-6.1879999999999998E-2</v>
      </c>
      <c r="BI16" s="46">
        <f>_xll.BDH(BG16,$B$4,$B$3,$B$3)</f>
        <v>1.000024</v>
      </c>
      <c r="BJ16" s="52">
        <f>DF_ZC2(Date!$E$3,BE16,BI16,"Taux actuariels","actual/actual")</f>
        <v>-6.2575523201635619E-4</v>
      </c>
      <c r="BL16" s="46" t="s">
        <v>180</v>
      </c>
      <c r="BM16" s="46" t="s">
        <v>138</v>
      </c>
      <c r="BN16" s="46" t="s">
        <v>4049</v>
      </c>
      <c r="BO16" s="47" t="s">
        <v>4050</v>
      </c>
      <c r="BP16" s="47">
        <v>42830</v>
      </c>
      <c r="BQ16" s="47">
        <v>43013</v>
      </c>
      <c r="BR16" s="48">
        <v>-1.25E-3</v>
      </c>
      <c r="BS16" s="48">
        <v>3.875E-2</v>
      </c>
      <c r="BT16" s="46" t="s">
        <v>98</v>
      </c>
      <c r="BU16" s="49">
        <f t="shared" si="6"/>
        <v>1.875E-4</v>
      </c>
      <c r="BW16" s="50" t="s">
        <v>213</v>
      </c>
      <c r="BX16" s="51">
        <f>IFERROR(IF(RIGHT(BW16, 1) = "D", WORKDAY($B$3, INT(LEFT(BW16, LEN(BW16)-1))),
                     IF(RIGHT(BW16, 1) = "W",Business_Day($B$3 + 7 * INT(LEFT(BW16, LEN(BW16)-1)), "modified_following"),
                     IF(RIGHT(BW16, 1) = "M",Business_Day(EDATE($B$3,  INT(LEFT(BW16, LEN(BW16)-1))), "modified_following"),
                     IF(RIGHT(BW16, 1) = "Y",Business_Day(EDATE($B$3,  12 * INT(LEFT(BW16, LEN(BW16)-1))), "modified_following"),IF(RIGHT(BW16, 1) = "Q",Business_Day(EDATE($B$3,  3*INT(LEFT(BW16, LEN(BW16)-1))), "modified_following"),
                    Business_Day(EDATE($B$3,  12 * INT(LEFT(BW16, FIND("Y", BW16)-1)) + INT(RIGHT(BW16, LEN(BW16) - FIND("Y", BW16)))), "modified_following") ))))), "")</f>
        <v>42794</v>
      </c>
      <c r="BY16" s="50" t="s">
        <v>4051</v>
      </c>
      <c r="BZ16" s="50" t="s">
        <v>4052</v>
      </c>
      <c r="CA16" s="46">
        <f>_xll.BDH(BY16,$B$4,$B$3,$B$3)</f>
        <v>-5.3710000000000001E-2</v>
      </c>
      <c r="CB16" s="46">
        <f>_xll.BDH(BZ16,$B$4,$B$3,$B$3)</f>
        <v>1.0000899999999999</v>
      </c>
      <c r="CC16" s="52">
        <f>DF_ZC2(Date!$E$3,BX16,CB16,"Taux actuariels","actual/actual")</f>
        <v>-5.4737536507765139E-4</v>
      </c>
      <c r="CE16" s="51">
        <v>42921</v>
      </c>
      <c r="CF16" s="53">
        <v>-2.877131013867551E-4</v>
      </c>
      <c r="CH16" s="51">
        <v>43007</v>
      </c>
      <c r="CI16" s="53">
        <v>1.6204221076221437E-4</v>
      </c>
      <c r="CK16" s="51">
        <v>43007</v>
      </c>
      <c r="CL16" s="53">
        <v>-4.3146195526481691E-4</v>
      </c>
      <c r="CP16" s="51">
        <v>42921</v>
      </c>
      <c r="CQ16" s="53">
        <v>-2.877131013867551E-4</v>
      </c>
      <c r="CS16" s="51">
        <v>43007</v>
      </c>
      <c r="CT16" s="53">
        <v>1.6204221076221437E-4</v>
      </c>
      <c r="CV16" s="51">
        <v>43007</v>
      </c>
      <c r="CW16" s="53">
        <v>-4.3140430506462496E-4</v>
      </c>
      <c r="CY16" s="51">
        <v>42921</v>
      </c>
      <c r="CZ16" s="53">
        <v>-2.877131013867551E-4</v>
      </c>
      <c r="DB16" s="51">
        <v>43007</v>
      </c>
      <c r="DC16" s="53">
        <v>1.6204221076221437E-4</v>
      </c>
      <c r="DE16" s="25" t="s">
        <v>0</v>
      </c>
      <c r="DF16" s="25" t="s">
        <v>24</v>
      </c>
      <c r="DG16" s="25" t="s">
        <v>25</v>
      </c>
      <c r="DH16" s="25" t="s">
        <v>26</v>
      </c>
      <c r="DI16" s="25" t="s">
        <v>27</v>
      </c>
      <c r="DJ16" s="25" t="s">
        <v>28</v>
      </c>
      <c r="DK16" s="25" t="s">
        <v>29</v>
      </c>
      <c r="DL16" s="25" t="s">
        <v>30</v>
      </c>
      <c r="DM16" s="25" t="s">
        <v>31</v>
      </c>
      <c r="DN16" s="25" t="s">
        <v>37</v>
      </c>
      <c r="DQ16" s="51">
        <v>42748</v>
      </c>
      <c r="DR16" s="52">
        <v>-1.8401714621710918E-2</v>
      </c>
      <c r="DS16">
        <f>interpol_lin_excel($O$13:$O$104,$T$13:$T$104,DQ16)</f>
        <v>-4.1721534299865581E-4</v>
      </c>
      <c r="DT16" s="51">
        <v>42921</v>
      </c>
      <c r="DU16" s="52">
        <v>-2.877131013867551E-4</v>
      </c>
      <c r="DW16" s="51">
        <v>43007</v>
      </c>
      <c r="DX16" s="52">
        <v>1.6204221076221437E-4</v>
      </c>
      <c r="DZ16" s="51">
        <v>43007</v>
      </c>
      <c r="EA16" s="52">
        <v>-4.3240683574810818E-4</v>
      </c>
      <c r="EO16" s="51">
        <v>42748</v>
      </c>
      <c r="EP16" s="52">
        <v>-1.0197858237554147E-2</v>
      </c>
      <c r="EQ16">
        <f>interpol_lin_excel($O$13:$O$104,$T$13:$T$104,EO16)</f>
        <v>-4.1721534299865581E-4</v>
      </c>
      <c r="ER16" s="51">
        <v>42921</v>
      </c>
      <c r="ES16" s="52">
        <v>-2.877131013867551E-4</v>
      </c>
      <c r="EU16" s="51">
        <v>43007</v>
      </c>
      <c r="EV16" s="52">
        <v>1.6204221076221437E-4</v>
      </c>
      <c r="EX16" s="51">
        <v>43007</v>
      </c>
      <c r="EY16" s="52">
        <v>-4.3170408575146592E-4</v>
      </c>
      <c r="FC16" s="25" t="s">
        <v>210</v>
      </c>
      <c r="FD16" s="59">
        <v>1E-10</v>
      </c>
      <c r="FL16" s="51">
        <v>42748</v>
      </c>
      <c r="FM16" s="52">
        <v>-1.7581898006959085E-2</v>
      </c>
      <c r="FO16" s="51">
        <v>42921</v>
      </c>
      <c r="FP16" s="52">
        <v>-2.877131013867551E-4</v>
      </c>
      <c r="FR16" s="51">
        <v>43007</v>
      </c>
      <c r="FS16" s="52">
        <v>1.6204221076221437E-4</v>
      </c>
      <c r="FU16" s="51">
        <v>43007</v>
      </c>
      <c r="FV16" s="52">
        <v>-4.3210563853926114E-4</v>
      </c>
      <c r="FZ16" s="25" t="s">
        <v>210</v>
      </c>
      <c r="GA16" s="59">
        <v>1E-10</v>
      </c>
      <c r="GI16" s="51">
        <v>42748</v>
      </c>
      <c r="GJ16" s="52">
        <v>-1.043013902866996E-2</v>
      </c>
      <c r="GK16">
        <f>interpol_lin_excel($BX$13:$BX$104,$CC$13:$CC$104,GI16)</f>
        <v>-8.6030860967645228E-4</v>
      </c>
      <c r="GL16" s="51">
        <v>42921</v>
      </c>
      <c r="GM16" s="52">
        <v>-2.877131013867551E-4</v>
      </c>
      <c r="GO16" s="51">
        <v>43007</v>
      </c>
      <c r="GP16" s="52">
        <v>1.6204221076221437E-4</v>
      </c>
      <c r="GR16" s="51">
        <v>43007</v>
      </c>
      <c r="GS16" s="52">
        <v>-4.3157834090411625E-4</v>
      </c>
      <c r="GW16" s="25" t="s">
        <v>210</v>
      </c>
      <c r="GX16" s="59">
        <v>1E-10</v>
      </c>
    </row>
    <row r="17" spans="3:206" ht="14.45" x14ac:dyDescent="0.3">
      <c r="C17" s="46" t="s">
        <v>102</v>
      </c>
      <c r="D17" s="46" t="s">
        <v>121</v>
      </c>
      <c r="E17" s="46" t="s">
        <v>4053</v>
      </c>
      <c r="F17" s="47" t="s">
        <v>4054</v>
      </c>
      <c r="G17" s="47">
        <v>42740</v>
      </c>
      <c r="H17" s="47">
        <v>42772</v>
      </c>
      <c r="I17" s="48">
        <v>-4.7329999999999997E-2</v>
      </c>
      <c r="J17" s="48">
        <v>-3.5009999999999999E-2</v>
      </c>
      <c r="K17" s="46" t="s">
        <v>124</v>
      </c>
      <c r="L17" s="49">
        <f t="shared" si="1"/>
        <v>-4.1169999999999998E-4</v>
      </c>
      <c r="N17" s="50" t="s">
        <v>192</v>
      </c>
      <c r="O17" s="51">
        <f>IFERROR(IF(RIGHT(N17, 1) = "D", WORKDAY($B$3, INT(LEFT(N17, LEN(N17)-1))),
                     IF(RIGHT(N17, 1) = "W",Business_Day($B$3 + 7 * INT(LEFT(N17, LEN(N17)-1)), "modified_following"),
                     IF(RIGHT(N17, 1) = "M",Business_Day(EDATE($B$3,  INT(LEFT(N17, LEN(N17)-1))), "modified_following"),
                     IF(RIGHT(N17, 1) = "Y",Business_Day(EDATE($B$3,  12 * INT(LEFT(N17, LEN(N17)-1))), "modified_following"),IF(RIGHT(N17, 1) = "Q",Business_Day(EDATE($B$3,  3*INT(LEFT(N17, LEN(N17)-1))), "modified_following"),
                    Business_Day(EDATE($B$3,  12 * INT(LEFT(N17, FIND("Y", N17)-1)) + INT(RIGHT(N17, LEN(N17) - FIND("Y", N17)))), "modified_following") ))))), "")</f>
        <v>42765</v>
      </c>
      <c r="P17" s="50" t="s">
        <v>4055</v>
      </c>
      <c r="Q17" s="50" t="s">
        <v>4056</v>
      </c>
      <c r="R17" s="46">
        <f>_xll.BDH(P17,$B$4,$B$3,$B$3)</f>
        <v>-4.1160000000000002E-2</v>
      </c>
      <c r="S17" s="46">
        <f>_xll.BDH(Q17,$B$4,$B$3,$B$3)</f>
        <v>1.0000359999999999</v>
      </c>
      <c r="T17" s="52">
        <f>DF_ZC2(Date!$E$3,O17,S17,"Taux actuariels","actual/actual")</f>
        <v>-4.238482182808978E-4</v>
      </c>
      <c r="V17" s="46" t="s">
        <v>402</v>
      </c>
      <c r="W17" s="46" t="s">
        <v>121</v>
      </c>
      <c r="X17" s="46" t="s">
        <v>301</v>
      </c>
      <c r="Y17" s="47" t="s">
        <v>302</v>
      </c>
      <c r="Z17" s="47">
        <v>42740</v>
      </c>
      <c r="AA17" s="47">
        <v>43286</v>
      </c>
      <c r="AB17" s="48">
        <v>-5.7880000000000001E-2</v>
      </c>
      <c r="AC17" s="48">
        <v>-4.8719999999999999E-2</v>
      </c>
      <c r="AD17" s="46" t="s">
        <v>98</v>
      </c>
      <c r="AE17" s="49">
        <f t="shared" si="2"/>
        <v>-5.3300000000000005E-4</v>
      </c>
      <c r="AF17" s="47">
        <f>+AA17</f>
        <v>43286</v>
      </c>
      <c r="AG17" s="53">
        <f>AE17</f>
        <v>-5.3300000000000005E-4</v>
      </c>
      <c r="AI17" s="50" t="s">
        <v>192</v>
      </c>
      <c r="AJ17" s="51">
        <f>IFERROR(IF(RIGHT(AI17, 1) = "D", WORKDAY($B$3, INT(LEFT(AI17, LEN(AI17)-1))),
                     IF(RIGHT(AI17, 1) = "W",Business_Day($B$3 + 7 * INT(LEFT(AI17, LEN(AI17)-1)), "modified_following"),
                     IF(RIGHT(AI17, 1) = "M",Business_Day(EDATE($B$3,  INT(LEFT(AI17, LEN(AI17)-1))), "modified_following"),
                     IF(RIGHT(AI17, 1) = "Y",Business_Day(EDATE($B$3,  12 * INT(LEFT(AI17, LEN(AI17)-1))), "modified_following"),IF(RIGHT(AI17, 1) = "Q",Business_Day(EDATE($B$3,  3*INT(LEFT(AI17, LEN(AI17)-1))), "modified_following"),
                    Business_Day(EDATE($B$3,  12 * INT(LEFT(AI17, FIND("Y", AI17)-1)) + INT(RIGHT(AI17, LEN(AI17) - FIND("Y", AI17)))), "modified_following") ))))), "")</f>
        <v>42765</v>
      </c>
      <c r="AK17" s="50" t="s">
        <v>4057</v>
      </c>
      <c r="AL17" s="50" t="s">
        <v>4058</v>
      </c>
      <c r="AM17" s="46">
        <f>_xll.BDH(AK17,$B$4,$B$3,$B$3)</f>
        <v>-8.0860000000000001E-2</v>
      </c>
      <c r="AN17" s="46">
        <f>_xll.BDH(AL17,$B$4,$B$3,$B$3)</f>
        <v>1.0000720000000001</v>
      </c>
      <c r="AO17" s="52">
        <f>DF_ZC2(Date!$E$3,AJ17,AN17,"Taux actuariels","actual/actual")</f>
        <v>-8.4750154123980348E-4</v>
      </c>
      <c r="AQ17" s="46" t="s">
        <v>4059</v>
      </c>
      <c r="AR17" s="46" t="s">
        <v>138</v>
      </c>
      <c r="AS17" s="46" t="s">
        <v>4060</v>
      </c>
      <c r="AT17" s="47" t="s">
        <v>4061</v>
      </c>
      <c r="AU17" s="47">
        <v>42863</v>
      </c>
      <c r="AV17" s="47">
        <v>42954</v>
      </c>
      <c r="AW17" s="48">
        <v>-0.03</v>
      </c>
      <c r="AX17" s="48">
        <v>0.01</v>
      </c>
      <c r="AY17" s="46" t="s">
        <v>98</v>
      </c>
      <c r="AZ17" s="49">
        <f t="shared" si="3"/>
        <v>-9.9999999999999991E-5</v>
      </c>
      <c r="BA17" s="47">
        <f t="shared" si="4"/>
        <v>42954</v>
      </c>
      <c r="BB17" s="53">
        <f t="shared" si="5"/>
        <v>-9.9999999999999991E-5</v>
      </c>
      <c r="BD17" s="50" t="s">
        <v>192</v>
      </c>
      <c r="BE17" s="51">
        <f>IFERROR(IF(RIGHT(BD17, 1) = "D", WORKDAY($B$3, INT(LEFT(BD17, LEN(BD17)-1))),
                     IF(RIGHT(BD17, 1) = "W",Business_Day($B$3 + 7 * INT(LEFT(BD17, LEN(BD17)-1)), "modified_following"),
                     IF(RIGHT(BD17, 1) = "M",Business_Day(EDATE($B$3,  INT(LEFT(BD17, LEN(BD17)-1))), "modified_following"),
                     IF(RIGHT(BD17, 1) = "Y",Business_Day(EDATE($B$3,  12 * INT(LEFT(BD17, LEN(BD17)-1))), "modified_following"),IF(RIGHT(BD17, 1) = "Q",Business_Day(EDATE($B$3,  3*INT(LEFT(BD17, LEN(BD17)-1))), "modified_following"),
                    Business_Day(EDATE($B$3,  12 * INT(LEFT(BD17, FIND("Y", BD17)-1)) + INT(RIGHT(BD17, LEN(BD17) - FIND("Y", BD17)))), "modified_following") ))))), "")</f>
        <v>42765</v>
      </c>
      <c r="BF17" s="50" t="s">
        <v>4062</v>
      </c>
      <c r="BG17" s="50" t="s">
        <v>4063</v>
      </c>
      <c r="BH17" s="46">
        <f>_xll.BDH(BF17,$B$4,$B$3,$B$3)</f>
        <v>-6.1879999999999998E-2</v>
      </c>
      <c r="BI17" s="46">
        <f>_xll.BDH(BG17,$B$4,$B$3,$B$3)</f>
        <v>1.0000549999999999</v>
      </c>
      <c r="BJ17" s="52">
        <f>DF_ZC2(Date!$E$3,BE17,BI17,"Taux actuariels","actual/actual")</f>
        <v>-6.4746730821041432E-4</v>
      </c>
      <c r="BL17" s="46" t="s">
        <v>203</v>
      </c>
      <c r="BM17" s="46" t="s">
        <v>138</v>
      </c>
      <c r="BN17" s="46" t="s">
        <v>4064</v>
      </c>
      <c r="BO17" s="47" t="s">
        <v>4065</v>
      </c>
      <c r="BP17" s="47">
        <v>42863</v>
      </c>
      <c r="BQ17" s="47">
        <v>43045</v>
      </c>
      <c r="BR17" s="48">
        <v>-1.25E-3</v>
      </c>
      <c r="BS17" s="48">
        <v>3.875E-2</v>
      </c>
      <c r="BT17" s="46" t="s">
        <v>98</v>
      </c>
      <c r="BU17" s="49">
        <f t="shared" si="6"/>
        <v>1.875E-4</v>
      </c>
      <c r="BW17" s="50" t="s">
        <v>232</v>
      </c>
      <c r="BX17" s="51">
        <f>IFERROR(IF(RIGHT(BW17, 1) = "D", WORKDAY($B$3, INT(LEFT(BW17, LEN(BW17)-1))),
                     IF(RIGHT(BW17, 1) = "W",Business_Day($B$3 + 7 * INT(LEFT(BW17, LEN(BW17)-1)), "modified_following"),
                     IF(RIGHT(BW17, 1) = "M",Business_Day(EDATE($B$3,  INT(LEFT(BW17, LEN(BW17)-1))), "modified_following"),
                     IF(RIGHT(BW17, 1) = "Y",Business_Day(EDATE($B$3,  12 * INT(LEFT(BW17, LEN(BW17)-1))), "modified_following"),IF(RIGHT(BW17, 1) = "Q",Business_Day(EDATE($B$3,  3*INT(LEFT(BW17, LEN(BW17)-1))), "modified_following"),
                    Business_Day(EDATE($B$3,  12 * INT(LEFT(BW17, FIND("Y", BW17)-1)) + INT(RIGHT(BW17, LEN(BW17) - FIND("Y", BW17)))), "modified_following") ))))), "")</f>
        <v>42824</v>
      </c>
      <c r="BY17" s="50" t="s">
        <v>4066</v>
      </c>
      <c r="BZ17" s="50" t="s">
        <v>4067</v>
      </c>
      <c r="CA17" s="46">
        <f>_xll.BDH(BY17,$B$4,$B$3,$B$3)</f>
        <v>-4.657E-2</v>
      </c>
      <c r="CB17" s="46">
        <f>_xll.BDH(BZ17,$B$4,$B$3,$B$3)</f>
        <v>1.0001169999999999</v>
      </c>
      <c r="CC17" s="52">
        <f>DF_ZC2(Date!$E$3,BX17,CB17,"Taux actuariels","actual/actual")</f>
        <v>-4.7438849611469713E-4</v>
      </c>
      <c r="CE17" s="51">
        <v>42954</v>
      </c>
      <c r="CF17" s="53">
        <v>-2.4211413695329753E-4</v>
      </c>
      <c r="CH17" s="51">
        <v>43038</v>
      </c>
      <c r="CI17" s="53">
        <v>1.6463984385173269E-4</v>
      </c>
      <c r="CK17" s="51">
        <v>43280</v>
      </c>
      <c r="CL17" s="53">
        <v>-5.25615701882654E-4</v>
      </c>
      <c r="CP17" s="51">
        <v>42954</v>
      </c>
      <c r="CQ17" s="53">
        <v>-2.4211413695329753E-4</v>
      </c>
      <c r="CS17" s="51">
        <v>43038</v>
      </c>
      <c r="CT17" s="53">
        <v>1.6463984385173269E-4</v>
      </c>
      <c r="CV17" s="51">
        <v>43280</v>
      </c>
      <c r="CW17" s="53">
        <v>-5.255455626501708E-4</v>
      </c>
      <c r="CY17" s="51">
        <v>42954</v>
      </c>
      <c r="CZ17" s="53">
        <v>-2.4211413695329753E-4</v>
      </c>
      <c r="DB17" s="51">
        <v>43038</v>
      </c>
      <c r="DC17" s="53">
        <v>1.6463984385173269E-4</v>
      </c>
      <c r="DE17" s="30">
        <f t="shared" ref="DE17:DN17" si="7">DE14</f>
        <v>42734</v>
      </c>
      <c r="DF17" s="31" t="str">
        <f t="shared" si="7"/>
        <v>actual/actual</v>
      </c>
      <c r="DG17" s="31" t="str">
        <f t="shared" si="7"/>
        <v>modified following</v>
      </c>
      <c r="DH17" s="32" t="str">
        <f t="shared" si="7"/>
        <v>Taux actuariels</v>
      </c>
      <c r="DI17" s="31" t="str">
        <f t="shared" si="7"/>
        <v>start</v>
      </c>
      <c r="DJ17" s="31" t="str">
        <f t="shared" si="7"/>
        <v>Eur</v>
      </c>
      <c r="DK17" s="37" t="str">
        <f t="shared" si="7"/>
        <v>Taux actuariels</v>
      </c>
      <c r="DL17" s="38" t="str">
        <f t="shared" si="7"/>
        <v>actual/360</v>
      </c>
      <c r="DM17" s="33" t="str">
        <f t="shared" si="7"/>
        <v>Semi</v>
      </c>
      <c r="DN17" s="31" t="str">
        <f t="shared" si="7"/>
        <v>actual/365</v>
      </c>
      <c r="DQ17" s="51">
        <v>42765</v>
      </c>
      <c r="DR17" s="52">
        <v>-1.3377251350653374E-2</v>
      </c>
      <c r="DS17">
        <f>interpol_lin_excel($O$13:$O$104,$T$13:$T$104,DQ17)</f>
        <v>-4.238482182808978E-4</v>
      </c>
      <c r="DT17" s="51">
        <v>42954</v>
      </c>
      <c r="DU17" s="52">
        <v>-2.4211413695329753E-4</v>
      </c>
      <c r="DW17" s="51">
        <v>43038</v>
      </c>
      <c r="DX17" s="52">
        <v>1.6463984385173269E-4</v>
      </c>
      <c r="DZ17" s="51">
        <v>43280</v>
      </c>
      <c r="EA17" s="52">
        <v>-5.2641268036222487E-4</v>
      </c>
      <c r="EF17" t="s">
        <v>253</v>
      </c>
      <c r="EG17" s="25" t="s">
        <v>1513</v>
      </c>
      <c r="EO17" s="51">
        <v>42765</v>
      </c>
      <c r="EP17" s="52">
        <v>-5.0395537974584625E-3</v>
      </c>
      <c r="EQ17">
        <f>interpol_lin_excel($O$13:$O$104,$T$13:$T$104,EO17)</f>
        <v>-4.238482182808978E-4</v>
      </c>
      <c r="ER17" s="51">
        <v>42954</v>
      </c>
      <c r="ES17" s="52">
        <v>-2.4211413695329753E-4</v>
      </c>
      <c r="EU17" s="51">
        <v>43038</v>
      </c>
      <c r="EV17" s="52">
        <v>1.6463984385173269E-4</v>
      </c>
      <c r="EX17" s="51">
        <v>43280</v>
      </c>
      <c r="EY17" s="52">
        <v>-5.2590504178149202E-4</v>
      </c>
      <c r="FL17" s="51">
        <v>42765</v>
      </c>
      <c r="FM17" s="52">
        <v>-1.210916808970175E-2</v>
      </c>
      <c r="FO17" s="51">
        <v>42954</v>
      </c>
      <c r="FP17" s="52">
        <v>-2.4211413695329753E-4</v>
      </c>
      <c r="FR17" s="51">
        <v>43038</v>
      </c>
      <c r="FS17" s="52">
        <v>1.6463984385173269E-4</v>
      </c>
      <c r="FU17" s="51">
        <v>43280</v>
      </c>
      <c r="FV17" s="52">
        <v>-5.2616601331583791E-4</v>
      </c>
      <c r="GI17" s="51">
        <v>42765</v>
      </c>
      <c r="GJ17" s="52">
        <v>-5.2386601205507421E-3</v>
      </c>
      <c r="GK17">
        <f>interpol_lin_excel($BX$13:$BX$104,$CC$13:$CC$104,GI17)</f>
        <v>-8.4750154123980348E-4</v>
      </c>
      <c r="GL17" s="51">
        <v>42954</v>
      </c>
      <c r="GM17" s="52">
        <v>-2.4211413695329753E-4</v>
      </c>
      <c r="GO17" s="51">
        <v>43038</v>
      </c>
      <c r="GP17" s="52">
        <v>1.6463984385173269E-4</v>
      </c>
      <c r="GR17" s="51">
        <v>43280</v>
      </c>
      <c r="GS17" s="52">
        <v>-5.2576517548186198E-4</v>
      </c>
    </row>
    <row r="18" spans="3:206" ht="18" x14ac:dyDescent="0.35">
      <c r="C18" s="46" t="s">
        <v>128</v>
      </c>
      <c r="D18" s="46" t="s">
        <v>121</v>
      </c>
      <c r="E18" s="46" t="s">
        <v>4068</v>
      </c>
      <c r="F18" s="47" t="s">
        <v>4069</v>
      </c>
      <c r="G18" s="47">
        <v>42740</v>
      </c>
      <c r="H18" s="47">
        <v>42800</v>
      </c>
      <c r="I18" s="48">
        <v>-4.9110000000000001E-2</v>
      </c>
      <c r="J18" s="48">
        <v>-3.6889999999999999E-2</v>
      </c>
      <c r="K18" s="46" t="s">
        <v>124</v>
      </c>
      <c r="L18" s="49">
        <f t="shared" si="1"/>
        <v>-4.2999999999999999E-4</v>
      </c>
      <c r="N18" s="50" t="s">
        <v>213</v>
      </c>
      <c r="O18" s="51">
        <f>IFERROR(IF(RIGHT(N18, 1) = "D", WORKDAY($B$3, INT(LEFT(N18, LEN(N18)-1))),
                     IF(RIGHT(N18, 1) = "W",Business_Day($B$3 + 7 * INT(LEFT(N18, LEN(N18)-1)), "modified_following"),
                     IF(RIGHT(N18, 1) = "M",Business_Day(EDATE($B$3,  INT(LEFT(N18, LEN(N18)-1))), "modified_following"),
                     IF(RIGHT(N18, 1) = "Y",Business_Day(EDATE($B$3,  12 * INT(LEFT(N18, LEN(N18)-1))), "modified_following"),IF(RIGHT(N18, 1) = "Q",Business_Day(EDATE($B$3,  3*INT(LEFT(N18, LEN(N18)-1))), "modified_following"),
                    Business_Day(EDATE($B$3,  12 * INT(LEFT(N18, FIND("Y", N18)-1)) + INT(RIGHT(N18, LEN(N18) - FIND("Y", N18)))), "modified_following") ))))), "")</f>
        <v>42794</v>
      </c>
      <c r="P18" s="50" t="s">
        <v>4070</v>
      </c>
      <c r="Q18" s="50" t="s">
        <v>4071</v>
      </c>
      <c r="R18" s="46">
        <f>_xll.BDH(P18,$B$4,$B$3,$B$3)</f>
        <v>-4.299E-2</v>
      </c>
      <c r="S18" s="46">
        <f>_xll.BDH(Q18,$B$4,$B$3,$B$3)</f>
        <v>1.0000709999999999</v>
      </c>
      <c r="T18" s="52">
        <f>DF_ZC2(Date!$E$3,O18,S18,"Taux actuariels","actual/actual")</f>
        <v>-4.318474002668049E-4</v>
      </c>
      <c r="V18" s="46" t="s">
        <v>300</v>
      </c>
      <c r="W18" s="46" t="s">
        <v>121</v>
      </c>
      <c r="X18" s="46" t="s">
        <v>301</v>
      </c>
      <c r="Y18" s="47" t="s">
        <v>302</v>
      </c>
      <c r="Z18" s="47">
        <v>42740</v>
      </c>
      <c r="AA18" s="47">
        <v>43472</v>
      </c>
      <c r="AB18" s="48">
        <v>-2.4109999999999999E-2</v>
      </c>
      <c r="AC18" s="48">
        <v>-4.6219999999999997E-2</v>
      </c>
      <c r="AD18" s="46" t="s">
        <v>98</v>
      </c>
      <c r="AE18" s="49">
        <f t="shared" si="2"/>
        <v>-3.5165000000000001E-4</v>
      </c>
      <c r="AF18" s="51">
        <f t="shared" ref="AF18:AF35" si="8">BQ21</f>
        <v>43472</v>
      </c>
      <c r="AG18" s="53">
        <f t="array" ref="AG18:AG35">TRANSPOSE(Swap6Min1M(DE17,DG17,DF17,DN11,DL17,DI17,DK17,basis!$C$35:$C$50,JPY!$BU$21:$BU$36,basis!$C$35:$C$50,basis!$N$35:$N$50,JPY!$O$13:$O$104,JPY!$T$13:$T$104,DM17))</f>
        <v>-3.5157196619010049E-4</v>
      </c>
      <c r="AI18" s="50" t="s">
        <v>213</v>
      </c>
      <c r="AJ18" s="51">
        <f>IFERROR(IF(RIGHT(AI18, 1) = "D", WORKDAY($B$3, INT(LEFT(AI18, LEN(AI18)-1))),
                     IF(RIGHT(AI18, 1) = "W",Business_Day($B$3 + 7 * INT(LEFT(AI18, LEN(AI18)-1)), "modified_following"),
                     IF(RIGHT(AI18, 1) = "M",Business_Day(EDATE($B$3,  INT(LEFT(AI18, LEN(AI18)-1))), "modified_following"),
                     IF(RIGHT(AI18, 1) = "Y",Business_Day(EDATE($B$3,  12 * INT(LEFT(AI18, LEN(AI18)-1))), "modified_following"),IF(RIGHT(AI18, 1) = "Q",Business_Day(EDATE($B$3,  3*INT(LEFT(AI18, LEN(AI18)-1))), "modified_following"),
                    Business_Day(EDATE($B$3,  12 * INT(LEFT(AI18, FIND("Y", AI18)-1)) + INT(RIGHT(AI18, LEN(AI18) - FIND("Y", AI18)))), "modified_following") ))))), "")</f>
        <v>42794</v>
      </c>
      <c r="AK18" s="50" t="s">
        <v>4072</v>
      </c>
      <c r="AL18" s="50" t="s">
        <v>4073</v>
      </c>
      <c r="AM18" s="46">
        <f>_xll.BDH(AK18,$B$4,$B$3,$B$3)</f>
        <v>-6.5960000000000005E-2</v>
      </c>
      <c r="AN18" s="46">
        <f>_xll.BDH(AL18,$B$4,$B$3,$B$3)</f>
        <v>1.0001100000000001</v>
      </c>
      <c r="AO18" s="52">
        <f>DF_ZC2(Date!$E$3,AJ18,AN18,"Taux actuariels","actual/actual")</f>
        <v>-6.6896695330520561E-4</v>
      </c>
      <c r="AQ18" s="46" t="s">
        <v>4074</v>
      </c>
      <c r="AR18" s="46" t="s">
        <v>138</v>
      </c>
      <c r="AS18" s="46" t="s">
        <v>4075</v>
      </c>
      <c r="AT18" s="47" t="s">
        <v>4076</v>
      </c>
      <c r="AU18" s="47">
        <v>42891</v>
      </c>
      <c r="AV18" s="47">
        <v>42983</v>
      </c>
      <c r="AW18" s="48">
        <v>-0.03</v>
      </c>
      <c r="AX18" s="48">
        <v>0.01</v>
      </c>
      <c r="AY18" s="46" t="s">
        <v>98</v>
      </c>
      <c r="AZ18" s="49">
        <f t="shared" si="3"/>
        <v>-9.9999999999999991E-5</v>
      </c>
      <c r="BA18" s="47">
        <f t="shared" si="4"/>
        <v>42983</v>
      </c>
      <c r="BB18" s="53">
        <f t="shared" si="5"/>
        <v>-9.9999999999999991E-5</v>
      </c>
      <c r="BD18" s="50" t="s">
        <v>213</v>
      </c>
      <c r="BE18" s="51">
        <f>IFERROR(IF(RIGHT(BD18, 1) = "D", WORKDAY($B$3, INT(LEFT(BD18, LEN(BD18)-1))),
                     IF(RIGHT(BD18, 1) = "W",Business_Day($B$3 + 7 * INT(LEFT(BD18, LEN(BD18)-1)), "modified_following"),
                     IF(RIGHT(BD18, 1) = "M",Business_Day(EDATE($B$3,  INT(LEFT(BD18, LEN(BD18)-1))), "modified_following"),
                     IF(RIGHT(BD18, 1) = "Y",Business_Day(EDATE($B$3,  12 * INT(LEFT(BD18, LEN(BD18)-1))), "modified_following"),IF(RIGHT(BD18, 1) = "Q",Business_Day(EDATE($B$3,  3*INT(LEFT(BD18, LEN(BD18)-1))), "modified_following"),
                    Business_Day(EDATE($B$3,  12 * INT(LEFT(BD18, FIND("Y", BD18)-1)) + INT(RIGHT(BD18, LEN(BD18) - FIND("Y", BD18)))), "modified_following") ))))), "")</f>
        <v>42794</v>
      </c>
      <c r="BF18" s="50" t="s">
        <v>4077</v>
      </c>
      <c r="BG18" s="50" t="s">
        <v>4078</v>
      </c>
      <c r="BH18" s="46">
        <f>_xll.BDH(BF18,$B$4,$B$3,$B$3)</f>
        <v>-5.5939999999999997E-2</v>
      </c>
      <c r="BI18" s="46">
        <f>_xll.BDH(BG18,$B$4,$B$3,$B$3)</f>
        <v>1.0000929999999999</v>
      </c>
      <c r="BJ18" s="52">
        <f>DF_ZC2(Date!$E$3,BE18,BI18,"Taux actuariels","actual/actual")</f>
        <v>-5.6561520143239008E-4</v>
      </c>
      <c r="BL18" s="46" t="s">
        <v>223</v>
      </c>
      <c r="BM18" s="46" t="s">
        <v>138</v>
      </c>
      <c r="BN18" s="46" t="s">
        <v>4079</v>
      </c>
      <c r="BO18" s="47" t="s">
        <v>4080</v>
      </c>
      <c r="BP18" s="47">
        <v>42891</v>
      </c>
      <c r="BQ18" s="47">
        <v>43074</v>
      </c>
      <c r="BR18" s="48">
        <v>-1.25E-3</v>
      </c>
      <c r="BS18" s="48">
        <v>3.875E-2</v>
      </c>
      <c r="BT18" s="46" t="s">
        <v>98</v>
      </c>
      <c r="BU18" s="49">
        <f t="shared" si="6"/>
        <v>1.875E-4</v>
      </c>
      <c r="BW18" s="50" t="s">
        <v>257</v>
      </c>
      <c r="BX18" s="51">
        <f>IFERROR(IF(RIGHT(BW18, 1) = "D", WORKDAY($B$3, INT(LEFT(BW18, LEN(BW18)-1))),
                     IF(RIGHT(BW18, 1) = "W",Business_Day($B$3 + 7 * INT(LEFT(BW18, LEN(BW18)-1)), "modified_following"),
                     IF(RIGHT(BW18, 1) = "M",Business_Day(EDATE($B$3,  INT(LEFT(BW18, LEN(BW18)-1))), "modified_following"),
                     IF(RIGHT(BW18, 1) = "Y",Business_Day(EDATE($B$3,  12 * INT(LEFT(BW18, LEN(BW18)-1))), "modified_following"),IF(RIGHT(BW18, 1) = "Q",Business_Day(EDATE($B$3,  3*INT(LEFT(BW18, LEN(BW18)-1))), "modified_following"),
                    Business_Day(EDATE($B$3,  12 * INT(LEFT(BW18, FIND("Y", BW18)-1)) + INT(RIGHT(BW18, LEN(BW18) - FIND("Y", BW18)))), "modified_following") ))))), "")</f>
        <v>42853</v>
      </c>
      <c r="BY18" s="50" t="s">
        <v>4081</v>
      </c>
      <c r="BZ18" s="50" t="s">
        <v>4082</v>
      </c>
      <c r="CA18" s="46">
        <f>_xll.BDH(BY18,$B$4,$B$3,$B$3)</f>
        <v>-2.427E-2</v>
      </c>
      <c r="CB18" s="46">
        <f>_xll.BDH(BZ18,$B$4,$B$3,$B$3)</f>
        <v>1.0000830000000001</v>
      </c>
      <c r="CC18" s="52">
        <f>DF_ZC2(Date!$E$3,BX18,CB18,"Taux actuariels","actual/actual")</f>
        <v>-2.5454855483164618E-4</v>
      </c>
      <c r="CE18" s="51">
        <v>42983</v>
      </c>
      <c r="CF18" s="53">
        <v>-2.2790204583034157E-4</v>
      </c>
      <c r="CH18" s="51">
        <v>43069</v>
      </c>
      <c r="CI18" s="53">
        <v>1.6675672595578561E-4</v>
      </c>
      <c r="CK18" s="51">
        <v>43465</v>
      </c>
      <c r="CL18" s="53">
        <v>-3.4683117011176888E-4</v>
      </c>
      <c r="CP18" s="51">
        <v>42983</v>
      </c>
      <c r="CQ18" s="53">
        <v>-2.2790204583034157E-4</v>
      </c>
      <c r="CS18" s="51">
        <v>43069</v>
      </c>
      <c r="CT18" s="53">
        <v>1.6675672595578561E-4</v>
      </c>
      <c r="CV18" s="51">
        <v>43465</v>
      </c>
      <c r="CW18" s="53">
        <v>-3.4665057690050176E-4</v>
      </c>
      <c r="CY18" s="51">
        <v>42983</v>
      </c>
      <c r="CZ18" s="53">
        <v>-2.2790204583034157E-4</v>
      </c>
      <c r="DB18" s="51">
        <v>43069</v>
      </c>
      <c r="DC18" s="53">
        <v>1.6675672595578561E-4</v>
      </c>
      <c r="DE18" s="155" t="s">
        <v>51</v>
      </c>
      <c r="DF18" s="155"/>
      <c r="DG18" s="155"/>
      <c r="DH18" s="155"/>
      <c r="DI18" s="155"/>
      <c r="DJ18" s="155"/>
      <c r="DK18" s="155"/>
      <c r="DL18" s="155"/>
      <c r="DM18" s="155"/>
      <c r="DN18" s="6"/>
      <c r="DQ18" s="51">
        <v>42794</v>
      </c>
      <c r="DR18" s="52">
        <v>-1.0965623815584302E-2</v>
      </c>
      <c r="DS18">
        <f>interpol_lin_excel($O$13:$O$104,$T$13:$T$104,DQ18)</f>
        <v>-4.318474002668049E-4</v>
      </c>
      <c r="DT18" s="51">
        <v>42983</v>
      </c>
      <c r="DU18" s="52">
        <v>-2.2790204583034157E-4</v>
      </c>
      <c r="DW18" s="51">
        <v>43069</v>
      </c>
      <c r="DX18" s="52">
        <v>1.6675672595578561E-4</v>
      </c>
      <c r="DZ18" s="51">
        <v>43465</v>
      </c>
      <c r="EA18" s="52">
        <v>-3.4881071571482217E-4</v>
      </c>
      <c r="EF18" t="s">
        <v>2074</v>
      </c>
      <c r="EG18">
        <v>100</v>
      </c>
      <c r="EO18" s="51">
        <v>42794</v>
      </c>
      <c r="EP18" s="52">
        <v>-3.368128465548903E-3</v>
      </c>
      <c r="EQ18">
        <f>interpol_lin_excel($O$13:$O$104,$T$13:$T$104,EO18)</f>
        <v>-4.318474002668049E-4</v>
      </c>
      <c r="ER18" s="51">
        <v>42983</v>
      </c>
      <c r="ES18" s="52">
        <v>-2.2790204583034157E-4</v>
      </c>
      <c r="EU18" s="51">
        <v>43069</v>
      </c>
      <c r="EV18" s="52">
        <v>1.6675672595578561E-4</v>
      </c>
      <c r="EX18" s="51">
        <v>43465</v>
      </c>
      <c r="EY18" s="52">
        <v>-3.4756741948353196E-4</v>
      </c>
      <c r="FC18" t="s">
        <v>253</v>
      </c>
      <c r="FD18" s="25" t="s">
        <v>1513</v>
      </c>
      <c r="FL18" s="51">
        <v>42794</v>
      </c>
      <c r="FM18" s="52">
        <v>-9.2712396880559877E-3</v>
      </c>
      <c r="FO18" s="51">
        <v>42983</v>
      </c>
      <c r="FP18" s="52">
        <v>-2.2790204583034157E-4</v>
      </c>
      <c r="FR18" s="51">
        <v>43069</v>
      </c>
      <c r="FS18" s="52">
        <v>1.6675672595578561E-4</v>
      </c>
      <c r="FU18" s="51">
        <v>43465</v>
      </c>
      <c r="FV18" s="52">
        <v>-3.4823738880481055E-4</v>
      </c>
      <c r="FZ18" t="s">
        <v>253</v>
      </c>
      <c r="GA18" s="25" t="s">
        <v>1513</v>
      </c>
      <c r="GI18" s="51">
        <v>42794</v>
      </c>
      <c r="GJ18" s="52">
        <v>-3.271163902622054E-3</v>
      </c>
      <c r="GK18">
        <f>interpol_lin_excel($BX$13:$BX$104,$CC$13:$CC$104,GI18)</f>
        <v>-5.4737536507765139E-4</v>
      </c>
      <c r="GL18" s="51">
        <v>42983</v>
      </c>
      <c r="GM18" s="52">
        <v>-2.2790204583034157E-4</v>
      </c>
      <c r="GO18" s="51">
        <v>43069</v>
      </c>
      <c r="GP18" s="52">
        <v>1.6675672595578561E-4</v>
      </c>
      <c r="GR18" s="51">
        <v>43465</v>
      </c>
      <c r="GS18" s="52">
        <v>-3.472034522753717E-4</v>
      </c>
      <c r="GW18" t="s">
        <v>253</v>
      </c>
      <c r="GX18" s="25" t="s">
        <v>1513</v>
      </c>
    </row>
    <row r="19" spans="3:206" ht="14.45" x14ac:dyDescent="0.3">
      <c r="C19" s="46" t="s">
        <v>107</v>
      </c>
      <c r="D19" s="46" t="s">
        <v>121</v>
      </c>
      <c r="E19" s="46" t="s">
        <v>4083</v>
      </c>
      <c r="F19" s="47" t="s">
        <v>4084</v>
      </c>
      <c r="G19" s="47">
        <v>42740</v>
      </c>
      <c r="H19" s="47">
        <v>42830</v>
      </c>
      <c r="I19" s="48">
        <v>-4.9419999999999999E-2</v>
      </c>
      <c r="J19" s="48">
        <v>-3.7400000000000003E-2</v>
      </c>
      <c r="K19" s="46" t="s">
        <v>124</v>
      </c>
      <c r="L19" s="49">
        <f t="shared" si="1"/>
        <v>-4.3410000000000003E-4</v>
      </c>
      <c r="N19" s="50" t="s">
        <v>232</v>
      </c>
      <c r="O19" s="51">
        <f>IFERROR(IF(RIGHT(N19, 1) = "D", WORKDAY($B$3, INT(LEFT(N19, LEN(N19)-1))),
                     IF(RIGHT(N19, 1) = "W",Business_Day($B$3 + 7 * INT(LEFT(N19, LEN(N19)-1)), "modified_following"),
                     IF(RIGHT(N19, 1) = "M",Business_Day(EDATE($B$3,  INT(LEFT(N19, LEN(N19)-1))), "modified_following"),
                     IF(RIGHT(N19, 1) = "Y",Business_Day(EDATE($B$3,  12 * INT(LEFT(N19, LEN(N19)-1))), "modified_following"),IF(RIGHT(N19, 1) = "Q",Business_Day(EDATE($B$3,  3*INT(LEFT(N19, LEN(N19)-1))), "modified_following"),
                    Business_Day(EDATE($B$3,  12 * INT(LEFT(N19, FIND("Y", N19)-1)) + INT(RIGHT(N19, LEN(N19) - FIND("Y", N19)))), "modified_following") ))))), "")</f>
        <v>42824</v>
      </c>
      <c r="P19" s="50" t="s">
        <v>4085</v>
      </c>
      <c r="Q19" s="50" t="s">
        <v>4086</v>
      </c>
      <c r="R19" s="46">
        <f>_xll.BDH(P19,$B$4,$B$3,$B$3)</f>
        <v>-4.3400000000000001E-2</v>
      </c>
      <c r="S19" s="46">
        <f>_xll.BDH(Q19,$B$4,$B$3,$B$3)</f>
        <v>1.0001070000000001</v>
      </c>
      <c r="T19" s="52">
        <f>DF_ZC2(Date!$E$3,O19,S19,"Taux actuariels","actual/actual")</f>
        <v>-4.3385343619894989E-4</v>
      </c>
      <c r="V19" s="46" t="s">
        <v>325</v>
      </c>
      <c r="W19" s="46" t="s">
        <v>121</v>
      </c>
      <c r="X19" s="46" t="s">
        <v>301</v>
      </c>
      <c r="Y19" s="47" t="s">
        <v>302</v>
      </c>
      <c r="Z19" s="47">
        <v>42740</v>
      </c>
      <c r="AA19" s="47">
        <v>43836</v>
      </c>
      <c r="AB19" s="48">
        <v>-1.915E-2</v>
      </c>
      <c r="AC19" s="48">
        <v>-3.9989999999999998E-2</v>
      </c>
      <c r="AD19" s="46" t="s">
        <v>98</v>
      </c>
      <c r="AE19" s="49">
        <f t="shared" si="2"/>
        <v>-2.9569999999999998E-4</v>
      </c>
      <c r="AF19" s="51">
        <f>BQ22</f>
        <v>43836</v>
      </c>
      <c r="AG19" s="53">
        <v>-2.8307074696215729E-4</v>
      </c>
      <c r="AI19" s="50" t="s">
        <v>232</v>
      </c>
      <c r="AJ19" s="51">
        <f>IFERROR(IF(RIGHT(AI19, 1) = "D", WORKDAY($B$3, INT(LEFT(AI19, LEN(AI19)-1))),
                     IF(RIGHT(AI19, 1) = "W",Business_Day($B$3 + 7 * INT(LEFT(AI19, LEN(AI19)-1)), "modified_following"),
                     IF(RIGHT(AI19, 1) = "M",Business_Day(EDATE($B$3,  INT(LEFT(AI19, LEN(AI19)-1))), "modified_following"),
                     IF(RIGHT(AI19, 1) = "Y",Business_Day(EDATE($B$3,  12 * INT(LEFT(AI19, LEN(AI19)-1))), "modified_following"),IF(RIGHT(AI19, 1) = "Q",Business_Day(EDATE($B$3,  3*INT(LEFT(AI19, LEN(AI19)-1))), "modified_following"),
                    Business_Day(EDATE($B$3,  12 * INT(LEFT(AI19, FIND("Y", AI19)-1)) + INT(RIGHT(AI19, LEN(AI19) - FIND("Y", AI19)))), "modified_following") ))))), "")</f>
        <v>42824</v>
      </c>
      <c r="AK19" s="50" t="s">
        <v>4087</v>
      </c>
      <c r="AL19" s="50" t="s">
        <v>4088</v>
      </c>
      <c r="AM19" s="46">
        <f>_xll.BDH(AK19,$B$4,$B$3,$B$3)</f>
        <v>-0.05</v>
      </c>
      <c r="AN19" s="46">
        <f>_xll.BDH(AL19,$B$4,$B$3,$B$3)</f>
        <v>1.0001249999999999</v>
      </c>
      <c r="AO19" s="52">
        <f>DF_ZC2(Date!$E$3,AJ19,AN19,"Taux actuariels","actual/actual")</f>
        <v>-5.0681506870364768E-4</v>
      </c>
      <c r="AQ19" s="46" t="s">
        <v>4089</v>
      </c>
      <c r="AR19" s="46" t="s">
        <v>138</v>
      </c>
      <c r="AS19" s="46" t="s">
        <v>4090</v>
      </c>
      <c r="AT19" s="47" t="s">
        <v>4091</v>
      </c>
      <c r="AU19" s="47">
        <v>42921</v>
      </c>
      <c r="AV19" s="47">
        <v>43013</v>
      </c>
      <c r="AW19" s="48">
        <v>-1.6E-2</v>
      </c>
      <c r="AX19" s="48">
        <v>8.9999999999999993E-3</v>
      </c>
      <c r="AY19" s="46" t="s">
        <v>98</v>
      </c>
      <c r="AZ19" s="49">
        <f t="shared" si="3"/>
        <v>-3.5000000000000004E-5</v>
      </c>
      <c r="BA19" s="47">
        <f t="shared" si="4"/>
        <v>43013</v>
      </c>
      <c r="BB19" s="53">
        <f t="shared" si="5"/>
        <v>-3.5000000000000004E-5</v>
      </c>
      <c r="BD19" s="50" t="s">
        <v>232</v>
      </c>
      <c r="BE19" s="51">
        <f>IFERROR(IF(RIGHT(BD19, 1) = "D", WORKDAY($B$3, INT(LEFT(BD19, LEN(BD19)-1))),
                     IF(RIGHT(BD19, 1) = "W",Business_Day($B$3 + 7 * INT(LEFT(BD19, LEN(BD19)-1)), "modified_following"),
                     IF(RIGHT(BD19, 1) = "M",Business_Day(EDATE($B$3,  INT(LEFT(BD19, LEN(BD19)-1))), "modified_following"),
                     IF(RIGHT(BD19, 1) = "Y",Business_Day(EDATE($B$3,  12 * INT(LEFT(BD19, LEN(BD19)-1))), "modified_following"),IF(RIGHT(BD19, 1) = "Q",Business_Day(EDATE($B$3,  3*INT(LEFT(BD19, LEN(BD19)-1))), "modified_following"),
                    Business_Day(EDATE($B$3,  12 * INT(LEFT(BD19, FIND("Y", BD19)-1)) + INT(RIGHT(BD19, LEN(BD19) - FIND("Y", BD19)))), "modified_following") ))))), "")</f>
        <v>42824</v>
      </c>
      <c r="BF19" s="50" t="s">
        <v>4092</v>
      </c>
      <c r="BG19" s="50" t="s">
        <v>4093</v>
      </c>
      <c r="BH19" s="46">
        <f>_xll.BDH(BF19,$B$4,$B$3,$B$3)</f>
        <v>-4.657E-2</v>
      </c>
      <c r="BI19" s="46">
        <f>_xll.BDH(BG19,$B$4,$B$3,$B$3)</f>
        <v>1.0001169999999999</v>
      </c>
      <c r="BJ19" s="52">
        <f>DF_ZC2(Date!$E$3,BE19,BI19,"Taux actuariels","actual/actual")</f>
        <v>-4.7438849611469713E-4</v>
      </c>
      <c r="BL19" s="46" t="s">
        <v>243</v>
      </c>
      <c r="BM19" s="46" t="s">
        <v>138</v>
      </c>
      <c r="BN19" s="46" t="s">
        <v>4094</v>
      </c>
      <c r="BO19" s="47" t="s">
        <v>4095</v>
      </c>
      <c r="BP19" s="47">
        <v>42921</v>
      </c>
      <c r="BQ19" s="47">
        <v>43105</v>
      </c>
      <c r="BR19" s="48">
        <v>-1.25E-3</v>
      </c>
      <c r="BS19" s="48">
        <v>3.875E-2</v>
      </c>
      <c r="BT19" s="46" t="s">
        <v>98</v>
      </c>
      <c r="BU19" s="49">
        <f t="shared" si="6"/>
        <v>1.875E-4</v>
      </c>
      <c r="BW19" s="50" t="s">
        <v>283</v>
      </c>
      <c r="BX19" s="51">
        <f>IFERROR(IF(RIGHT(BW19, 1) = "D", WORKDAY($B$3, INT(LEFT(BW19, LEN(BW19)-1))),
                     IF(RIGHT(BW19, 1) = "W",Business_Day($B$3 + 7 * INT(LEFT(BW19, LEN(BW19)-1)), "modified_following"),
                     IF(RIGHT(BW19, 1) = "M",Business_Day(EDATE($B$3,  INT(LEFT(BW19, LEN(BW19)-1))), "modified_following"),
                     IF(RIGHT(BW19, 1) = "Y",Business_Day(EDATE($B$3,  12 * INT(LEFT(BW19, LEN(BW19)-1))), "modified_following"),IF(RIGHT(BW19, 1) = "Q",Business_Day(EDATE($B$3,  3*INT(LEFT(BW19, LEN(BW19)-1))), "modified_following"),
                    Business_Day(EDATE($B$3,  12 * INT(LEFT(BW19, FIND("Y", BW19)-1)) + INT(RIGHT(BW19, LEN(BW19) - FIND("Y", BW19)))), "modified_following") ))))), "")</f>
        <v>42885</v>
      </c>
      <c r="BY19" s="50" t="s">
        <v>4096</v>
      </c>
      <c r="BZ19" s="50" t="s">
        <v>4097</v>
      </c>
      <c r="CA19" s="46">
        <f>_xll.BDH(BY19,$B$4,$B$3,$B$3)</f>
        <v>-5.3499999999999997E-3</v>
      </c>
      <c r="CB19" s="46">
        <f>_xll.BDH(BZ19,$B$4,$B$3,$B$3)</f>
        <v>1.0000230000000001</v>
      </c>
      <c r="CC19" s="52">
        <f>DF_ZC2(Date!$E$3,BX19,CB19,"Taux actuariels","actual/actual")</f>
        <v>-5.5595853631906778E-5</v>
      </c>
      <c r="CE19" s="51">
        <v>43013</v>
      </c>
      <c r="CF19" s="53">
        <v>-2.0438809078715536E-4</v>
      </c>
      <c r="CH19" s="51">
        <v>43098</v>
      </c>
      <c r="CI19" s="53">
        <v>1.6840691864605795E-4</v>
      </c>
      <c r="CK19" s="51">
        <v>43829</v>
      </c>
      <c r="CL19" s="53">
        <v>-2.7930972441392868E-4</v>
      </c>
      <c r="CP19" s="51">
        <v>43013</v>
      </c>
      <c r="CQ19" s="53">
        <v>-2.0438809078715536E-4</v>
      </c>
      <c r="CS19" s="51">
        <v>43098</v>
      </c>
      <c r="CT19" s="53">
        <v>1.6840691864605795E-4</v>
      </c>
      <c r="CV19" s="51">
        <v>43829</v>
      </c>
      <c r="CW19" s="53">
        <v>-2.7909228344608951E-4</v>
      </c>
      <c r="CY19" s="51">
        <v>43013</v>
      </c>
      <c r="CZ19" s="53">
        <v>-2.0438809078715536E-4</v>
      </c>
      <c r="DB19" s="51">
        <v>43098</v>
      </c>
      <c r="DC19" s="53">
        <v>1.6840691864605795E-4</v>
      </c>
      <c r="DE19" s="25" t="s">
        <v>0</v>
      </c>
      <c r="DF19" s="25" t="s">
        <v>24</v>
      </c>
      <c r="DG19" s="25" t="s">
        <v>25</v>
      </c>
      <c r="DH19" s="25" t="s">
        <v>26</v>
      </c>
      <c r="DI19" s="25" t="s">
        <v>27</v>
      </c>
      <c r="DJ19" s="25" t="s">
        <v>28</v>
      </c>
      <c r="DK19" s="25" t="s">
        <v>29</v>
      </c>
      <c r="DL19" s="25" t="s">
        <v>30</v>
      </c>
      <c r="DM19" s="25" t="s">
        <v>31</v>
      </c>
      <c r="DN19" s="25" t="s">
        <v>37</v>
      </c>
      <c r="DQ19" s="51">
        <v>42824</v>
      </c>
      <c r="DR19" s="52">
        <v>-1.1976839373698978E-2</v>
      </c>
      <c r="DS19">
        <f>interpol_lin_excel($O$13:$O$104,$T$13:$T$104,DQ19)</f>
        <v>-4.3385343619894989E-4</v>
      </c>
      <c r="DT19" s="51">
        <v>43013</v>
      </c>
      <c r="DU19" s="52">
        <v>-2.0438809078715536E-4</v>
      </c>
      <c r="DW19" s="51">
        <v>43098</v>
      </c>
      <c r="DX19" s="52">
        <v>1.6840691864605795E-4</v>
      </c>
      <c r="DZ19" s="51">
        <v>43829</v>
      </c>
      <c r="EA19" s="52">
        <v>-2.8150070452409684E-4</v>
      </c>
      <c r="EO19" s="51">
        <v>42824</v>
      </c>
      <c r="EP19" s="52">
        <v>-3.5455917273611304E-3</v>
      </c>
      <c r="EQ19">
        <f>interpol_lin_excel($O$13:$O$104,$T$13:$T$104,EO19)</f>
        <v>-4.3385343619894989E-4</v>
      </c>
      <c r="ER19" s="51">
        <v>43013</v>
      </c>
      <c r="ES19" s="52">
        <v>-2.0438809078715536E-4</v>
      </c>
      <c r="EU19" s="51">
        <v>43098</v>
      </c>
      <c r="EV19" s="52">
        <v>1.6840691864605795E-4</v>
      </c>
      <c r="EX19" s="51">
        <v>43829</v>
      </c>
      <c r="EY19" s="52">
        <v>-2.8018442004252691E-4</v>
      </c>
      <c r="FC19" t="s">
        <v>2074</v>
      </c>
      <c r="FD19">
        <v>100</v>
      </c>
      <c r="FL19" s="51">
        <v>42824</v>
      </c>
      <c r="FM19" s="52">
        <v>-8.6463594592799398E-3</v>
      </c>
      <c r="FO19" s="51">
        <v>43013</v>
      </c>
      <c r="FP19" s="52">
        <v>-2.0438809078715536E-4</v>
      </c>
      <c r="FR19" s="51">
        <v>43098</v>
      </c>
      <c r="FS19" s="52">
        <v>1.6840691864605795E-4</v>
      </c>
      <c r="FU19" s="51">
        <v>43829</v>
      </c>
      <c r="FV19" s="52">
        <v>-2.8086851341706796E-4</v>
      </c>
      <c r="GI19" s="51">
        <v>42824</v>
      </c>
      <c r="GJ19" s="52">
        <v>-3.2628875795299717E-3</v>
      </c>
      <c r="GK19">
        <f>interpol_lin_excel($BX$13:$BX$104,$CC$13:$CC$104,GI19)</f>
        <v>-4.7438849611469713E-4</v>
      </c>
      <c r="GL19" s="51">
        <v>43013</v>
      </c>
      <c r="GM19" s="52">
        <v>-2.0438809078715536E-4</v>
      </c>
      <c r="GO19" s="51">
        <v>43098</v>
      </c>
      <c r="GP19" s="52">
        <v>1.6840691864605795E-4</v>
      </c>
      <c r="GR19" s="51">
        <v>43829</v>
      </c>
      <c r="GS19" s="52">
        <v>-2.7975218012683958E-4</v>
      </c>
    </row>
    <row r="20" spans="3:206" ht="14.45" x14ac:dyDescent="0.3">
      <c r="C20" s="46" t="s">
        <v>172</v>
      </c>
      <c r="D20" s="46" t="s">
        <v>121</v>
      </c>
      <c r="E20" s="46" t="s">
        <v>4098</v>
      </c>
      <c r="F20" s="47" t="s">
        <v>4099</v>
      </c>
      <c r="G20" s="47">
        <v>42740</v>
      </c>
      <c r="H20" s="47">
        <v>42863</v>
      </c>
      <c r="I20" s="48">
        <v>-4.9630000000000001E-2</v>
      </c>
      <c r="J20" s="48">
        <v>-3.7690000000000001E-2</v>
      </c>
      <c r="K20" s="46" t="s">
        <v>124</v>
      </c>
      <c r="L20" s="49">
        <f t="shared" si="1"/>
        <v>-4.3660000000000004E-4</v>
      </c>
      <c r="N20" s="50" t="s">
        <v>257</v>
      </c>
      <c r="O20" s="51">
        <f>IFERROR(IF(RIGHT(N20, 1) = "D", WORKDAY($B$3, INT(LEFT(N20, LEN(N20)-1))),
                     IF(RIGHT(N20, 1) = "W",Business_Day($B$3 + 7 * INT(LEFT(N20, LEN(N20)-1)), "modified_following"),
                     IF(RIGHT(N20, 1) = "M",Business_Day(EDATE($B$3,  INT(LEFT(N20, LEN(N20)-1))), "modified_following"),
                     IF(RIGHT(N20, 1) = "Y",Business_Day(EDATE($B$3,  12 * INT(LEFT(N20, LEN(N20)-1))), "modified_following"),IF(RIGHT(N20, 1) = "Q",Business_Day(EDATE($B$3,  3*INT(LEFT(N20, LEN(N20)-1))), "modified_following"),
                    Business_Day(EDATE($B$3,  12 * INT(LEFT(N20, FIND("Y", N20)-1)) + INT(RIGHT(N20, LEN(N20) - FIND("Y", N20)))), "modified_following") ))))), "")</f>
        <v>42853</v>
      </c>
      <c r="P20" s="50" t="s">
        <v>4100</v>
      </c>
      <c r="Q20" s="50" t="s">
        <v>4101</v>
      </c>
      <c r="R20" s="46">
        <f>_xll.BDH(P20,$B$4,$B$3,$B$3)</f>
        <v>-4.3650000000000001E-2</v>
      </c>
      <c r="S20" s="46">
        <f>_xll.BDH(Q20,$B$4,$B$3,$B$3)</f>
        <v>1.0001469999999999</v>
      </c>
      <c r="T20" s="52">
        <f>DF_ZC2(Date!$E$3,O20,S20,"Taux actuariels","actual/actual")</f>
        <v>-4.5076829371681892E-4</v>
      </c>
      <c r="V20" s="46" t="s">
        <v>348</v>
      </c>
      <c r="W20" s="46" t="s">
        <v>121</v>
      </c>
      <c r="X20" s="46" t="s">
        <v>301</v>
      </c>
      <c r="Y20" s="47" t="s">
        <v>302</v>
      </c>
      <c r="Z20" s="47">
        <v>42740</v>
      </c>
      <c r="AA20" s="47">
        <v>44201</v>
      </c>
      <c r="AB20" s="48">
        <v>-3.8000000000000002E-4</v>
      </c>
      <c r="AC20" s="48">
        <v>-2.1219999999999999E-2</v>
      </c>
      <c r="AD20" s="46" t="s">
        <v>98</v>
      </c>
      <c r="AE20" s="49">
        <f t="shared" si="2"/>
        <v>-1.0799999999999998E-4</v>
      </c>
      <c r="AF20" s="97">
        <f t="shared" si="8"/>
        <v>44201</v>
      </c>
      <c r="AG20" s="96">
        <v>-9.5401117406037586E-5</v>
      </c>
      <c r="AH20" s="98">
        <v>-7.5128815156192798E-6</v>
      </c>
      <c r="AI20" s="50" t="s">
        <v>257</v>
      </c>
      <c r="AJ20" s="51">
        <f>IFERROR(IF(RIGHT(AI20, 1) = "D", WORKDAY($B$3, INT(LEFT(AI20, LEN(AI20)-1))),
                     IF(RIGHT(AI20, 1) = "W",Business_Day($B$3 + 7 * INT(LEFT(AI20, LEN(AI20)-1)), "modified_following"),
                     IF(RIGHT(AI20, 1) = "M",Business_Day(EDATE($B$3,  INT(LEFT(AI20, LEN(AI20)-1))), "modified_following"),
                     IF(RIGHT(AI20, 1) = "Y",Business_Day(EDATE($B$3,  12 * INT(LEFT(AI20, LEN(AI20)-1))), "modified_following"),IF(RIGHT(AI20, 1) = "Q",Business_Day(EDATE($B$3,  3*INT(LEFT(AI20, LEN(AI20)-1))), "modified_following"),
                    Business_Day(EDATE($B$3,  12 * INT(LEFT(AI20, FIND("Y", AI20)-1)) + INT(RIGHT(AI20, LEN(AI20) - FIND("Y", AI20)))), "modified_following") ))))), "")</f>
        <v>42853</v>
      </c>
      <c r="AK20" s="50" t="s">
        <v>4102</v>
      </c>
      <c r="AL20" s="50" t="s">
        <v>4103</v>
      </c>
      <c r="AM20" s="46">
        <f>_xll.BDH(AK20,$B$4,$B$3,$B$3)</f>
        <v>-4.7739999999999998E-2</v>
      </c>
      <c r="AN20" s="46">
        <f>_xll.BDH(AL20,$B$4,$B$3,$B$3)</f>
        <v>1.0001629999999999</v>
      </c>
      <c r="AO20" s="52">
        <f>DF_ZC2(Date!$E$3,AJ20,AN20,"Taux actuariels","actual/actual")</f>
        <v>-4.9981524902453778E-4</v>
      </c>
      <c r="AQ20" s="46" t="s">
        <v>4104</v>
      </c>
      <c r="AR20" s="46" t="s">
        <v>138</v>
      </c>
      <c r="AS20" s="46" t="s">
        <v>4105</v>
      </c>
      <c r="AT20" s="47" t="s">
        <v>4106</v>
      </c>
      <c r="AU20" s="47">
        <v>42954</v>
      </c>
      <c r="AV20" s="47">
        <v>43045</v>
      </c>
      <c r="AW20" s="48">
        <v>-2.5000000000000001E-2</v>
      </c>
      <c r="AX20" s="48">
        <v>1.4999999999999999E-2</v>
      </c>
      <c r="AY20" s="46" t="s">
        <v>98</v>
      </c>
      <c r="AZ20" s="49">
        <f t="shared" si="3"/>
        <v>-5.0000000000000009E-5</v>
      </c>
      <c r="BA20" s="47">
        <f t="shared" si="4"/>
        <v>43045</v>
      </c>
      <c r="BB20" s="53">
        <f t="shared" si="5"/>
        <v>-5.0000000000000009E-5</v>
      </c>
      <c r="BD20" s="50" t="s">
        <v>257</v>
      </c>
      <c r="BE20" s="51">
        <f>IFERROR(IF(RIGHT(BD20, 1) = "D", WORKDAY($B$3, INT(LEFT(BD20, LEN(BD20)-1))),
                     IF(RIGHT(BD20, 1) = "W",Business_Day($B$3 + 7 * INT(LEFT(BD20, LEN(BD20)-1)), "modified_following"),
                     IF(RIGHT(BD20, 1) = "M",Business_Day(EDATE($B$3,  INT(LEFT(BD20, LEN(BD20)-1))), "modified_following"),
                     IF(RIGHT(BD20, 1) = "Y",Business_Day(EDATE($B$3,  12 * INT(LEFT(BD20, LEN(BD20)-1))), "modified_following"),IF(RIGHT(BD20, 1) = "Q",Business_Day(EDATE($B$3,  3*INT(LEFT(BD20, LEN(BD20)-1))), "modified_following"),
                    Business_Day(EDATE($B$3,  12 * INT(LEFT(BD20, FIND("Y", BD20)-1)) + INT(RIGHT(BD20, LEN(BD20) - FIND("Y", BD20)))), "modified_following") ))))), "")</f>
        <v>42853</v>
      </c>
      <c r="BF20" s="50" t="s">
        <v>4107</v>
      </c>
      <c r="BG20" s="50" t="s">
        <v>4108</v>
      </c>
      <c r="BH20" s="46">
        <f>_xll.BDH(BF20,$B$4,$B$3,$B$3)</f>
        <v>-3.3950000000000001E-2</v>
      </c>
      <c r="BI20" s="46">
        <f>_xll.BDH(BG20,$B$4,$B$3,$B$3)</f>
        <v>1.0001150000000001</v>
      </c>
      <c r="BJ20" s="52">
        <f>DF_ZC2(Date!$E$3,BE20,BI20,"Taux actuariels","actual/actual")</f>
        <v>-3.5266480832307767E-4</v>
      </c>
      <c r="BL20" s="46" t="s">
        <v>402</v>
      </c>
      <c r="BM20" s="46" t="s">
        <v>121</v>
      </c>
      <c r="BN20" s="46" t="s">
        <v>4109</v>
      </c>
      <c r="BO20" s="47" t="s">
        <v>4110</v>
      </c>
      <c r="BP20" s="47">
        <v>42740</v>
      </c>
      <c r="BQ20" s="47">
        <v>43286</v>
      </c>
      <c r="BR20" s="48">
        <v>-1.447E-2</v>
      </c>
      <c r="BS20" s="48">
        <v>5.4469999999999998E-2</v>
      </c>
      <c r="BT20" s="46" t="s">
        <v>124</v>
      </c>
      <c r="BU20" s="49">
        <f t="shared" si="6"/>
        <v>1.9999999999999998E-4</v>
      </c>
      <c r="BW20" s="50" t="s">
        <v>307</v>
      </c>
      <c r="BX20" s="51">
        <f>IFERROR(IF(RIGHT(BW20, 1) = "D", WORKDAY($B$3, INT(LEFT(BW20, LEN(BW20)-1))),
                     IF(RIGHT(BW20, 1) = "W",Business_Day($B$3 + 7 * INT(LEFT(BW20, LEN(BW20)-1)), "modified_following"),
                     IF(RIGHT(BW20, 1) = "M",Business_Day(EDATE($B$3,  INT(LEFT(BW20, LEN(BW20)-1))), "modified_following"),
                     IF(RIGHT(BW20, 1) = "Y",Business_Day(EDATE($B$3,  12 * INT(LEFT(BW20, LEN(BW20)-1))), "modified_following"),IF(RIGHT(BW20, 1) = "Q",Business_Day(EDATE($B$3,  3*INT(LEFT(BW20, LEN(BW20)-1))), "modified_following"),
                    Business_Day(EDATE($B$3,  12 * INT(LEFT(BW20, FIND("Y", BW20)-1)) + INT(RIGHT(BW20, LEN(BW20) - FIND("Y", BW20)))), "modified_following") ))))), "")</f>
        <v>42916</v>
      </c>
      <c r="BY20" s="50" t="s">
        <v>4111</v>
      </c>
      <c r="BZ20" s="50" t="s">
        <v>4112</v>
      </c>
      <c r="CA20" s="46">
        <f>_xll.BDH(BY20,$B$4,$B$3,$B$3)</f>
        <v>1.4930000000000001E-2</v>
      </c>
      <c r="CB20" s="46">
        <f>_xll.BDH(BZ20,$B$4,$B$3,$B$3)</f>
        <v>0.99992499999999995</v>
      </c>
      <c r="CC20" s="52">
        <f>DF_ZC2(Date!$E$3,BX20,CB20,"Taux actuariels","actual/actual")</f>
        <v>1.5043355901145361E-4</v>
      </c>
      <c r="CE20" s="51">
        <v>43045</v>
      </c>
      <c r="CF20" s="53">
        <v>-1.8625959695928174E-4</v>
      </c>
      <c r="CH20" s="51">
        <v>43280</v>
      </c>
      <c r="CI20" s="53">
        <v>1.9725855247823475E-4</v>
      </c>
      <c r="CK20" s="51">
        <v>44195</v>
      </c>
      <c r="CL20" s="53">
        <v>-9.4405679269558273E-5</v>
      </c>
      <c r="CP20" s="51">
        <v>43045</v>
      </c>
      <c r="CQ20" s="53">
        <v>-1.8625959695928174E-4</v>
      </c>
      <c r="CS20" s="51">
        <v>43280</v>
      </c>
      <c r="CT20" s="53">
        <v>1.9727366784771125E-4</v>
      </c>
      <c r="CV20" s="51">
        <v>44195</v>
      </c>
      <c r="CW20" s="53">
        <v>-9.3890913994155843E-5</v>
      </c>
      <c r="CY20" s="51">
        <v>43045</v>
      </c>
      <c r="CZ20" s="53">
        <v>-1.8625959695928174E-4</v>
      </c>
      <c r="DB20" s="51">
        <v>43280</v>
      </c>
      <c r="DC20" s="53">
        <v>1.9726973967555355E-4</v>
      </c>
      <c r="DE20" s="30">
        <f>DE17</f>
        <v>42734</v>
      </c>
      <c r="DF20" s="31" t="str">
        <f>DF23</f>
        <v>actual/actual</v>
      </c>
      <c r="DG20" s="31" t="str">
        <f>DG23</f>
        <v>modified following</v>
      </c>
      <c r="DH20" s="32" t="str">
        <f>DH23</f>
        <v>Taux actuariels</v>
      </c>
      <c r="DI20" s="31" t="str">
        <f>DI23</f>
        <v>start</v>
      </c>
      <c r="DJ20" s="31" t="str">
        <f>DJ23</f>
        <v>Eur</v>
      </c>
      <c r="DK20" s="37" t="str">
        <f>DK11</f>
        <v>Taux actuariels</v>
      </c>
      <c r="DL20" s="38" t="str">
        <f>DL11</f>
        <v>actual/360</v>
      </c>
      <c r="DM20" s="33" t="str">
        <f>DM11</f>
        <v>Semi</v>
      </c>
      <c r="DN20" s="31" t="str">
        <f>DN11</f>
        <v>actual/365</v>
      </c>
      <c r="DQ20" s="51">
        <v>42853</v>
      </c>
      <c r="DR20" s="52">
        <v>-1.1978455939489985E-2</v>
      </c>
      <c r="DS20">
        <f>interpol_lin_excel($O$13:$O$104,$T$13:$T$104,DQ20)</f>
        <v>-4.5076829371681892E-4</v>
      </c>
      <c r="DT20" s="51">
        <v>43045</v>
      </c>
      <c r="DU20" s="52">
        <v>-1.8625959695928174E-4</v>
      </c>
      <c r="DW20" s="51">
        <v>43280</v>
      </c>
      <c r="DX20" s="52">
        <v>1.9706878365257776E-4</v>
      </c>
      <c r="DZ20" s="51">
        <v>44195</v>
      </c>
      <c r="EA20" s="52">
        <v>-9.8880033129960704E-5</v>
      </c>
      <c r="EO20" s="51">
        <v>42853</v>
      </c>
      <c r="EP20" s="52">
        <v>-3.5658173478723132E-3</v>
      </c>
      <c r="EQ20">
        <f>interpol_lin_excel($O$13:$O$104,$T$13:$T$104,EO20)</f>
        <v>-4.5076829371681892E-4</v>
      </c>
      <c r="ER20" s="51">
        <v>43045</v>
      </c>
      <c r="ES20" s="52">
        <v>-1.8625959695928174E-4</v>
      </c>
      <c r="EU20" s="51">
        <v>43280</v>
      </c>
      <c r="EV20" s="52">
        <v>1.9719213521944453E-4</v>
      </c>
      <c r="EX20" s="51">
        <v>44195</v>
      </c>
      <c r="EY20" s="52">
        <v>-9.6281361319649773E-5</v>
      </c>
      <c r="FL20" s="51">
        <v>42853</v>
      </c>
      <c r="FM20" s="52">
        <v>-8.6846134747827763E-3</v>
      </c>
      <c r="FO20" s="51">
        <v>43045</v>
      </c>
      <c r="FP20" s="52">
        <v>-1.8625959695928174E-4</v>
      </c>
      <c r="FR20" s="51">
        <v>43280</v>
      </c>
      <c r="FS20" s="52">
        <v>1.9712273740146808E-4</v>
      </c>
      <c r="FU20" s="51">
        <v>44195</v>
      </c>
      <c r="FV20" s="52">
        <v>-9.7587319692789859E-5</v>
      </c>
      <c r="GI20" s="51">
        <v>42853</v>
      </c>
      <c r="GJ20" s="52">
        <v>-2.9397157067768687E-3</v>
      </c>
      <c r="GK20">
        <f>interpol_lin_excel($BX$13:$BX$104,$CC$13:$CC$104,GI20)</f>
        <v>-2.5454855483164618E-4</v>
      </c>
      <c r="GL20" s="51">
        <v>43045</v>
      </c>
      <c r="GM20" s="52">
        <v>-1.8625959695928174E-4</v>
      </c>
      <c r="GO20" s="51">
        <v>43280</v>
      </c>
      <c r="GP20" s="52">
        <v>1.9722363092512565E-4</v>
      </c>
      <c r="GR20" s="51">
        <v>44195</v>
      </c>
      <c r="GS20" s="52">
        <v>-9.5294301562286833E-5</v>
      </c>
    </row>
    <row r="21" spans="3:206" ht="18" x14ac:dyDescent="0.35">
      <c r="C21" s="46" t="s">
        <v>195</v>
      </c>
      <c r="D21" s="46" t="s">
        <v>121</v>
      </c>
      <c r="E21" s="46" t="s">
        <v>4113</v>
      </c>
      <c r="F21" s="47" t="s">
        <v>4114</v>
      </c>
      <c r="G21" s="47">
        <v>42740</v>
      </c>
      <c r="H21" s="47">
        <v>42891</v>
      </c>
      <c r="I21" s="48">
        <v>-5.1090000000000003E-2</v>
      </c>
      <c r="J21" s="48">
        <v>-3.6589999999999998E-2</v>
      </c>
      <c r="K21" s="46" t="s">
        <v>124</v>
      </c>
      <c r="L21" s="49">
        <f t="shared" si="1"/>
        <v>-4.3840000000000003E-4</v>
      </c>
      <c r="N21" s="50" t="s">
        <v>283</v>
      </c>
      <c r="O21" s="51">
        <f>IFERROR(IF(RIGHT(N21, 1) = "D", WORKDAY($B$3, INT(LEFT(N21, LEN(N21)-1))),
                     IF(RIGHT(N21, 1) = "W",Business_Day($B$3 + 7 * INT(LEFT(N21, LEN(N21)-1)), "modified_following"),
                     IF(RIGHT(N21, 1) = "M",Business_Day(EDATE($B$3,  INT(LEFT(N21, LEN(N21)-1))), "modified_following"),
                     IF(RIGHT(N21, 1) = "Y",Business_Day(EDATE($B$3,  12 * INT(LEFT(N21, LEN(N21)-1))), "modified_following"),IF(RIGHT(N21, 1) = "Q",Business_Day(EDATE($B$3,  3*INT(LEFT(N21, LEN(N21)-1))), "modified_following"),
                    Business_Day(EDATE($B$3,  12 * INT(LEFT(N21, FIND("Y", N21)-1)) + INT(RIGHT(N21, LEN(N21) - FIND("Y", N21)))), "modified_following") ))))), "")</f>
        <v>42885</v>
      </c>
      <c r="P21" s="50" t="s">
        <v>4115</v>
      </c>
      <c r="Q21" s="50" t="s">
        <v>4116</v>
      </c>
      <c r="R21" s="46">
        <f>_xll.BDH(P21,$B$4,$B$3,$B$3)</f>
        <v>-4.3830000000000001E-2</v>
      </c>
      <c r="S21" s="46">
        <f>_xll.BDH(Q21,$B$4,$B$3,$B$3)</f>
        <v>1.0001819999999999</v>
      </c>
      <c r="T21" s="52">
        <f>DF_ZC2(Date!$E$3,O21,S21,"Taux actuariels","actual/actual")</f>
        <v>-4.3981291936923128E-4</v>
      </c>
      <c r="V21" s="46" t="s">
        <v>371</v>
      </c>
      <c r="W21" s="46" t="s">
        <v>121</v>
      </c>
      <c r="X21" s="46" t="s">
        <v>301</v>
      </c>
      <c r="Y21" s="47" t="s">
        <v>302</v>
      </c>
      <c r="Z21" s="47">
        <v>42740</v>
      </c>
      <c r="AA21" s="47">
        <v>44566</v>
      </c>
      <c r="AB21" s="48">
        <v>2.2110000000000001E-2</v>
      </c>
      <c r="AC21" s="48">
        <v>1.2700000000000001E-3</v>
      </c>
      <c r="AD21" s="46" t="s">
        <v>98</v>
      </c>
      <c r="AE21" s="49">
        <f t="shared" si="2"/>
        <v>1.1690000000000001E-4</v>
      </c>
      <c r="AF21" s="97">
        <f t="shared" si="8"/>
        <v>44566</v>
      </c>
      <c r="AG21" s="96">
        <v>1.170906618446258E-4</v>
      </c>
      <c r="AH21" s="98">
        <f t="shared" ref="AH21:AH26" si="9">AG21-AE22</f>
        <v>-2.2435933815537424E-4</v>
      </c>
      <c r="AI21" s="50" t="s">
        <v>283</v>
      </c>
      <c r="AJ21" s="51">
        <f>IFERROR(IF(RIGHT(AI21, 1) = "D", WORKDAY($B$3, INT(LEFT(AI21, LEN(AI21)-1))),
                     IF(RIGHT(AI21, 1) = "W",Business_Day($B$3 + 7 * INT(LEFT(AI21, LEN(AI21)-1)), "modified_following"),
                     IF(RIGHT(AI21, 1) = "M",Business_Day(EDATE($B$3,  INT(LEFT(AI21, LEN(AI21)-1))), "modified_following"),
                     IF(RIGHT(AI21, 1) = "Y",Business_Day(EDATE($B$3,  12 * INT(LEFT(AI21, LEN(AI21)-1))), "modified_following"),IF(RIGHT(AI21, 1) = "Q",Business_Day(EDATE($B$3,  3*INT(LEFT(AI21, LEN(AI21)-1))), "modified_following"),
                    Business_Day(EDATE($B$3,  12 * INT(LEFT(AI21, FIND("Y", AI21)-1)) + INT(RIGHT(AI21, LEN(AI21) - FIND("Y", AI21)))), "modified_following") ))))), "")</f>
        <v>42885</v>
      </c>
      <c r="AK21" s="50" t="s">
        <v>4117</v>
      </c>
      <c r="AL21" s="50" t="s">
        <v>4118</v>
      </c>
      <c r="AM21" s="46">
        <f>_xll.BDH(AK21,$B$4,$B$3,$B$3)</f>
        <v>-4.5809999999999997E-2</v>
      </c>
      <c r="AN21" s="46">
        <f>_xll.BDH(AL21,$B$4,$B$3,$B$3)</f>
        <v>1.000192</v>
      </c>
      <c r="AO21" s="52">
        <f>DF_ZC2(Date!$E$3,AJ21,AN21,"Taux actuariels","actual/actual")</f>
        <v>-4.6397053850766312E-4</v>
      </c>
      <c r="AQ21" s="46" t="s">
        <v>4119</v>
      </c>
      <c r="AR21" s="46" t="s">
        <v>138</v>
      </c>
      <c r="AS21" s="46" t="s">
        <v>4120</v>
      </c>
      <c r="AT21" s="47" t="s">
        <v>4121</v>
      </c>
      <c r="AU21" s="47">
        <v>42983</v>
      </c>
      <c r="AV21" s="47">
        <v>43074</v>
      </c>
      <c r="AW21" s="48">
        <v>-1.8749999999999999E-2</v>
      </c>
      <c r="AX21" s="48">
        <v>2.1250000000000002E-2</v>
      </c>
      <c r="AY21" s="46" t="s">
        <v>98</v>
      </c>
      <c r="AZ21" s="49">
        <f t="shared" si="3"/>
        <v>1.2500000000000011E-5</v>
      </c>
      <c r="BA21" s="47">
        <f t="shared" si="4"/>
        <v>43074</v>
      </c>
      <c r="BB21" s="53">
        <f t="shared" si="5"/>
        <v>1.2500000000000011E-5</v>
      </c>
      <c r="BD21" s="50" t="s">
        <v>283</v>
      </c>
      <c r="BE21" s="51">
        <f>IFERROR(IF(RIGHT(BD21, 1) = "D", WORKDAY($B$3, INT(LEFT(BD21, LEN(BD21)-1))),
                     IF(RIGHT(BD21, 1) = "W",Business_Day($B$3 + 7 * INT(LEFT(BD21, LEN(BD21)-1)), "modified_following"),
                     IF(RIGHT(BD21, 1) = "M",Business_Day(EDATE($B$3,  INT(LEFT(BD21, LEN(BD21)-1))), "modified_following"),
                     IF(RIGHT(BD21, 1) = "Y",Business_Day(EDATE($B$3,  12 * INT(LEFT(BD21, LEN(BD21)-1))), "modified_following"),IF(RIGHT(BD21, 1) = "Q",Business_Day(EDATE($B$3,  3*INT(LEFT(BD21, LEN(BD21)-1))), "modified_following"),
                    Business_Day(EDATE($B$3,  12 * INT(LEFT(BD21, FIND("Y", BD21)-1)) + INT(RIGHT(BD21, LEN(BD21) - FIND("Y", BD21)))), "modified_following") ))))), "")</f>
        <v>42885</v>
      </c>
      <c r="BF21" s="50" t="s">
        <v>4122</v>
      </c>
      <c r="BG21" s="50" t="s">
        <v>4123</v>
      </c>
      <c r="BH21" s="46">
        <f>_xll.BDH(BF21,$B$4,$B$3,$B$3)</f>
        <v>-3.1399999999999997E-2</v>
      </c>
      <c r="BI21" s="46">
        <f>_xll.BDH(BG21,$B$4,$B$3,$B$3)</f>
        <v>1.00013</v>
      </c>
      <c r="BJ21" s="52">
        <f>DF_ZC2(Date!$E$3,BE21,BI21,"Taux actuariels","actual/actual")</f>
        <v>-3.1417999352045811E-4</v>
      </c>
      <c r="BL21" s="46" t="s">
        <v>300</v>
      </c>
      <c r="BM21" s="46" t="s">
        <v>121</v>
      </c>
      <c r="BN21" s="46" t="s">
        <v>4124</v>
      </c>
      <c r="BO21" s="47" t="s">
        <v>4125</v>
      </c>
      <c r="BP21" s="47">
        <v>42740</v>
      </c>
      <c r="BQ21" s="47">
        <v>43472</v>
      </c>
      <c r="BR21" s="48">
        <v>4.1700000000000001E-3</v>
      </c>
      <c r="BS21" s="48">
        <v>4.0829999999999998E-2</v>
      </c>
      <c r="BT21" s="46" t="s">
        <v>124</v>
      </c>
      <c r="BU21" s="49">
        <f t="shared" si="6"/>
        <v>2.2499999999999999E-4</v>
      </c>
      <c r="BW21" s="50" t="s">
        <v>330</v>
      </c>
      <c r="BX21" s="51">
        <f>IFERROR(IF(RIGHT(BW21, 1) = "D", WORKDAY($B$3, INT(LEFT(BW21, LEN(BW21)-1))),
                     IF(RIGHT(BW21, 1) = "W",Business_Day($B$3 + 7 * INT(LEFT(BW21, LEN(BW21)-1)), "modified_following"),
                     IF(RIGHT(BW21, 1) = "M",Business_Day(EDATE($B$3,  INT(LEFT(BW21, LEN(BW21)-1))), "modified_following"),
                     IF(RIGHT(BW21, 1) = "Y",Business_Day(EDATE($B$3,  12 * INT(LEFT(BW21, LEN(BW21)-1))), "modified_following"),IF(RIGHT(BW21, 1) = "Q",Business_Day(EDATE($B$3,  3*INT(LEFT(BW21, LEN(BW21)-1))), "modified_following"),
                    Business_Day(EDATE($B$3,  12 * INT(LEFT(BW21, FIND("Y", BW21)-1)) + INT(RIGHT(BW21, LEN(BW21) - FIND("Y", BW21)))), "modified_following") ))))), "")</f>
        <v>42947</v>
      </c>
      <c r="BY21" s="50" t="s">
        <v>4126</v>
      </c>
      <c r="BZ21" s="50" t="s">
        <v>4127</v>
      </c>
      <c r="CA21" s="46">
        <f>_xll.BDH(BY21,$B$4,$B$3,$B$3)</f>
        <v>1.5440000000000001E-2</v>
      </c>
      <c r="CB21" s="46">
        <f>_xll.BDH(BZ21,$B$4,$B$3,$B$3)</f>
        <v>0.99990999999999997</v>
      </c>
      <c r="CC21" s="52">
        <f>DF_ZC2(Date!$E$3,BX21,CB21,"Taux actuariels","actual/actual")</f>
        <v>1.5424814459819025E-4</v>
      </c>
      <c r="CE21" s="51">
        <v>43074</v>
      </c>
      <c r="CF21" s="53">
        <v>-1.6356479428980553E-4</v>
      </c>
      <c r="CH21" s="51">
        <v>43465</v>
      </c>
      <c r="CI21" s="53">
        <v>2.2190753238142459E-4</v>
      </c>
      <c r="CK21" s="51">
        <v>44560</v>
      </c>
      <c r="CL21" s="53">
        <v>1.1498127423824465E-4</v>
      </c>
      <c r="CP21" s="51">
        <v>43074</v>
      </c>
      <c r="CQ21" s="53">
        <v>-1.6356479428980553E-4</v>
      </c>
      <c r="CS21" s="51">
        <v>43465</v>
      </c>
      <c r="CT21" s="53">
        <v>2.2193733607957437E-4</v>
      </c>
      <c r="CV21" s="51">
        <v>44560</v>
      </c>
      <c r="CW21" s="53">
        <v>1.1598540902229414E-4</v>
      </c>
      <c r="CY21" s="51">
        <v>43074</v>
      </c>
      <c r="CZ21" s="53">
        <v>-1.6356479428980553E-4</v>
      </c>
      <c r="DB21" s="51">
        <v>43465</v>
      </c>
      <c r="DC21" s="53">
        <v>2.2193013351220806E-4</v>
      </c>
      <c r="DE21" s="155" t="s">
        <v>55</v>
      </c>
      <c r="DF21" s="155"/>
      <c r="DG21" s="155"/>
      <c r="DH21" s="155"/>
      <c r="DI21" s="155"/>
      <c r="DJ21" s="155"/>
      <c r="DK21" s="155"/>
      <c r="DL21" s="155"/>
      <c r="DM21" s="155"/>
      <c r="DN21" s="6"/>
      <c r="DQ21" s="51">
        <v>42885</v>
      </c>
      <c r="DR21" s="52">
        <v>-1.08170348543013E-2</v>
      </c>
      <c r="DS21">
        <f>interpol_lin_excel($O$13:$O$104,$T$13:$T$104,DQ21)</f>
        <v>-4.3981291936923128E-4</v>
      </c>
      <c r="DT21" s="51">
        <v>43074</v>
      </c>
      <c r="DU21" s="52">
        <v>-1.6356479428980553E-4</v>
      </c>
      <c r="DW21" s="51">
        <v>43465</v>
      </c>
      <c r="DX21" s="52">
        <v>2.215666869726231E-4</v>
      </c>
      <c r="DZ21" s="51">
        <v>44560</v>
      </c>
      <c r="EA21" s="52">
        <v>1.0727041729676737E-4</v>
      </c>
      <c r="EO21" s="51">
        <v>42885</v>
      </c>
      <c r="EP21" s="52">
        <v>-3.3733349015496739E-3</v>
      </c>
      <c r="EQ21">
        <f>interpol_lin_excel($O$13:$O$104,$T$13:$T$104,EO21)</f>
        <v>-4.3981291936923128E-4</v>
      </c>
      <c r="ER21" s="51">
        <v>43074</v>
      </c>
      <c r="ES21" s="52">
        <v>-1.6356479428980553E-4</v>
      </c>
      <c r="EU21" s="51">
        <v>43465</v>
      </c>
      <c r="EV21" s="52">
        <v>2.2178262384649401E-4</v>
      </c>
      <c r="EX21" s="51">
        <v>44560</v>
      </c>
      <c r="EY21" s="52">
        <v>1.1173718921913834E-4</v>
      </c>
      <c r="FL21" s="51">
        <v>42885</v>
      </c>
      <c r="FM21" s="52">
        <v>-7.5310773402695874E-3</v>
      </c>
      <c r="FO21" s="51">
        <v>43074</v>
      </c>
      <c r="FP21" s="52">
        <v>-1.6356479428980553E-4</v>
      </c>
      <c r="FR21" s="51">
        <v>43465</v>
      </c>
      <c r="FS21" s="52">
        <v>2.2166293521117951E-4</v>
      </c>
      <c r="FU21" s="51">
        <v>44560</v>
      </c>
      <c r="FV21" s="52">
        <v>1.0952272851421504E-4</v>
      </c>
      <c r="GI21" s="51">
        <v>42885</v>
      </c>
      <c r="GJ21" s="52">
        <v>-2.381535157123138E-3</v>
      </c>
      <c r="GK21">
        <f>interpol_lin_excel($BX$13:$BX$104,$CC$13:$CC$104,GI21)</f>
        <v>-5.5595853631906778E-5</v>
      </c>
      <c r="GL21" s="51">
        <v>43074</v>
      </c>
      <c r="GM21" s="52">
        <v>-1.6356479428980553E-4</v>
      </c>
      <c r="GO21" s="51">
        <v>43465</v>
      </c>
      <c r="GP21" s="52">
        <v>2.2184366752210337E-4</v>
      </c>
      <c r="GR21" s="51">
        <v>44560</v>
      </c>
      <c r="GS21" s="52">
        <v>1.1356661471515773E-4</v>
      </c>
    </row>
    <row r="22" spans="3:206" ht="14.45" x14ac:dyDescent="0.3">
      <c r="C22" s="46" t="s">
        <v>112</v>
      </c>
      <c r="D22" s="46" t="s">
        <v>121</v>
      </c>
      <c r="E22" s="46" t="s">
        <v>4128</v>
      </c>
      <c r="F22" s="47" t="s">
        <v>4129</v>
      </c>
      <c r="G22" s="47">
        <v>42740</v>
      </c>
      <c r="H22" s="47">
        <v>42921</v>
      </c>
      <c r="I22" s="48">
        <v>-5.0889999999999998E-2</v>
      </c>
      <c r="J22" s="48">
        <v>-3.8510000000000003E-2</v>
      </c>
      <c r="K22" s="46" t="s">
        <v>124</v>
      </c>
      <c r="L22" s="49">
        <f t="shared" si="1"/>
        <v>-4.4700000000000002E-4</v>
      </c>
      <c r="N22" s="50" t="s">
        <v>307</v>
      </c>
      <c r="O22" s="51">
        <f>IFERROR(IF(RIGHT(N22, 1) = "D", WORKDAY($B$3, INT(LEFT(N22, LEN(N22)-1))),
                     IF(RIGHT(N22, 1) = "W",Business_Day($B$3 + 7 * INT(LEFT(N22, LEN(N22)-1)), "modified_following"),
                     IF(RIGHT(N22, 1) = "M",Business_Day(EDATE($B$3,  INT(LEFT(N22, LEN(N22)-1))), "modified_following"),
                     IF(RIGHT(N22, 1) = "Y",Business_Day(EDATE($B$3,  12 * INT(LEFT(N22, LEN(N22)-1))), "modified_following"),IF(RIGHT(N22, 1) = "Q",Business_Day(EDATE($B$3,  3*INT(LEFT(N22, LEN(N22)-1))), "modified_following"),
                    Business_Day(EDATE($B$3,  12 * INT(LEFT(N22, FIND("Y", N22)-1)) + INT(RIGHT(N22, LEN(N22) - FIND("Y", N22)))), "modified_following") ))))), "")</f>
        <v>42916</v>
      </c>
      <c r="P22" s="50" t="s">
        <v>4130</v>
      </c>
      <c r="Q22" s="50" t="s">
        <v>4131</v>
      </c>
      <c r="R22" s="46">
        <f>_xll.BDH(P22,$B$4,$B$3,$B$3)</f>
        <v>-4.4699999999999997E-2</v>
      </c>
      <c r="S22" s="46">
        <f>_xll.BDH(Q22,$B$4,$B$3,$B$3)</f>
        <v>1.0002219999999999</v>
      </c>
      <c r="T22" s="52">
        <f>DF_ZC2(Date!$E$3,O22,S22,"Taux actuariels","actual/actual")</f>
        <v>-4.4508465503412253E-4</v>
      </c>
      <c r="V22" s="46" t="s">
        <v>394</v>
      </c>
      <c r="W22" s="46" t="s">
        <v>121</v>
      </c>
      <c r="X22" s="46" t="s">
        <v>301</v>
      </c>
      <c r="Y22" s="47" t="s">
        <v>302</v>
      </c>
      <c r="Z22" s="47">
        <v>42740</v>
      </c>
      <c r="AA22" s="47">
        <v>44931</v>
      </c>
      <c r="AB22" s="48">
        <v>4.4569999999999999E-2</v>
      </c>
      <c r="AC22" s="48">
        <v>2.3720000000000001E-2</v>
      </c>
      <c r="AD22" s="46" t="s">
        <v>98</v>
      </c>
      <c r="AE22" s="49">
        <f t="shared" si="2"/>
        <v>3.4145000000000003E-4</v>
      </c>
      <c r="AF22" s="97">
        <f t="shared" si="8"/>
        <v>44931</v>
      </c>
      <c r="AG22" s="96">
        <v>3.4172690411755306E-4</v>
      </c>
      <c r="AH22" s="98">
        <f t="shared" si="9"/>
        <v>-2.6177309588244692E-4</v>
      </c>
      <c r="AI22" s="50" t="s">
        <v>307</v>
      </c>
      <c r="AJ22" s="51">
        <f>IFERROR(IF(RIGHT(AI22, 1) = "D", WORKDAY($B$3, INT(LEFT(AI22, LEN(AI22)-1))),
                     IF(RIGHT(AI22, 1) = "W",Business_Day($B$3 + 7 * INT(LEFT(AI22, LEN(AI22)-1)), "modified_following"),
                     IF(RIGHT(AI22, 1) = "M",Business_Day(EDATE($B$3,  INT(LEFT(AI22, LEN(AI22)-1))), "modified_following"),
                     IF(RIGHT(AI22, 1) = "Y",Business_Day(EDATE($B$3,  12 * INT(LEFT(AI22, LEN(AI22)-1))), "modified_following"),IF(RIGHT(AI22, 1) = "Q",Business_Day(EDATE($B$3,  3*INT(LEFT(AI22, LEN(AI22)-1))), "modified_following"),
                    Business_Day(EDATE($B$3,  12 * INT(LEFT(AI22, FIND("Y", AI22)-1)) + INT(RIGHT(AI22, LEN(AI22) - FIND("Y", AI22)))), "modified_following") ))))), "")</f>
        <v>42916</v>
      </c>
      <c r="AK22" s="50" t="s">
        <v>4132</v>
      </c>
      <c r="AL22" s="50" t="s">
        <v>4133</v>
      </c>
      <c r="AM22" s="46">
        <f>_xll.BDH(AK22,$B$4,$B$3,$B$3)</f>
        <v>-4.3749999999999997E-2</v>
      </c>
      <c r="AN22" s="46">
        <f>_xll.BDH(AL22,$B$4,$B$3,$B$3)</f>
        <v>1.0002200000000001</v>
      </c>
      <c r="AO22" s="52">
        <f>DF_ZC2(Date!$E$3,AJ22,AN22,"Taux actuariels","actual/actual")</f>
        <v>-4.4107620870215136E-4</v>
      </c>
      <c r="AQ22" s="46" t="s">
        <v>4134</v>
      </c>
      <c r="AR22" s="46" t="s">
        <v>138</v>
      </c>
      <c r="AS22" s="46" t="s">
        <v>4135</v>
      </c>
      <c r="AT22" s="47" t="s">
        <v>4136</v>
      </c>
      <c r="AU22" s="47">
        <v>43013</v>
      </c>
      <c r="AV22" s="47">
        <v>43105</v>
      </c>
      <c r="AW22" s="48">
        <v>-0.01</v>
      </c>
      <c r="AX22" s="48">
        <v>0.01</v>
      </c>
      <c r="AY22" s="46" t="s">
        <v>98</v>
      </c>
      <c r="AZ22" s="49">
        <f t="shared" si="3"/>
        <v>0</v>
      </c>
      <c r="BA22" s="47">
        <f t="shared" si="4"/>
        <v>43105</v>
      </c>
      <c r="BB22" s="53">
        <f t="shared" si="5"/>
        <v>0</v>
      </c>
      <c r="BD22" s="50" t="s">
        <v>307</v>
      </c>
      <c r="BE22" s="51">
        <f>IFERROR(IF(RIGHT(BD22, 1) = "D", WORKDAY($B$3, INT(LEFT(BD22, LEN(BD22)-1))),
                     IF(RIGHT(BD22, 1) = "W",Business_Day($B$3 + 7 * INT(LEFT(BD22, LEN(BD22)-1)), "modified_following"),
                     IF(RIGHT(BD22, 1) = "M",Business_Day(EDATE($B$3,  INT(LEFT(BD22, LEN(BD22)-1))), "modified_following"),
                     IF(RIGHT(BD22, 1) = "Y",Business_Day(EDATE($B$3,  12 * INT(LEFT(BD22, LEN(BD22)-1))), "modified_following"),IF(RIGHT(BD22, 1) = "Q",Business_Day(EDATE($B$3,  3*INT(LEFT(BD22, LEN(BD22)-1))), "modified_following"),
                    Business_Day(EDATE($B$3,  12 * INT(LEFT(BD22, FIND("Y", BD22)-1)) + INT(RIGHT(BD22, LEN(BD22) - FIND("Y", BD22)))), "modified_following") ))))), "")</f>
        <v>42916</v>
      </c>
      <c r="BF22" s="50" t="s">
        <v>4137</v>
      </c>
      <c r="BG22" s="50" t="s">
        <v>4138</v>
      </c>
      <c r="BH22" s="46">
        <f>_xll.BDH(BF22,$B$4,$B$3,$B$3)</f>
        <v>-2.8580000000000001E-2</v>
      </c>
      <c r="BI22" s="46">
        <f>_xll.BDH(BG22,$B$4,$B$3,$B$3)</f>
        <v>1.0001420000000001</v>
      </c>
      <c r="BJ22" s="52">
        <f>DF_ZC2(Date!$E$3,BE22,BI22,"Taux actuariels","actual/actual")</f>
        <v>-2.847280096506255E-4</v>
      </c>
      <c r="BL22" s="46" t="s">
        <v>325</v>
      </c>
      <c r="BM22" s="46" t="s">
        <v>121</v>
      </c>
      <c r="BN22" s="46" t="s">
        <v>4139</v>
      </c>
      <c r="BO22" s="47" t="s">
        <v>4140</v>
      </c>
      <c r="BP22" s="47">
        <v>42740</v>
      </c>
      <c r="BQ22" s="47">
        <v>43836</v>
      </c>
      <c r="BR22" s="48">
        <v>1.129E-2</v>
      </c>
      <c r="BS22" s="48">
        <v>5.1209999999999999E-2</v>
      </c>
      <c r="BT22" s="46" t="s">
        <v>124</v>
      </c>
      <c r="BU22" s="49">
        <f t="shared" si="6"/>
        <v>3.1250000000000001E-4</v>
      </c>
      <c r="BW22" s="50" t="s">
        <v>353</v>
      </c>
      <c r="BX22" s="51">
        <f>IFERROR(IF(RIGHT(BW22, 1) = "D", WORKDAY($B$3, INT(LEFT(BW22, LEN(BW22)-1))),
                     IF(RIGHT(BW22, 1) = "W",Business_Day($B$3 + 7 * INT(LEFT(BW22, LEN(BW22)-1)), "modified_following"),
                     IF(RIGHT(BW22, 1) = "M",Business_Day(EDATE($B$3,  INT(LEFT(BW22, LEN(BW22)-1))), "modified_following"),
                     IF(RIGHT(BW22, 1) = "Y",Business_Day(EDATE($B$3,  12 * INT(LEFT(BW22, LEN(BW22)-1))), "modified_following"),IF(RIGHT(BW22, 1) = "Q",Business_Day(EDATE($B$3,  3*INT(LEFT(BW22, LEN(BW22)-1))), "modified_following"),
                    Business_Day(EDATE($B$3,  12 * INT(LEFT(BW22, FIND("Y", BW22)-1)) + INT(RIGHT(BW22, LEN(BW22) - FIND("Y", BW22)))), "modified_following") ))))), "")</f>
        <v>42977</v>
      </c>
      <c r="BY22" s="50" t="s">
        <v>4141</v>
      </c>
      <c r="BZ22" s="50" t="s">
        <v>4142</v>
      </c>
      <c r="CA22" s="46">
        <f>_xll.BDH(BY22,$B$4,$B$3,$B$3)</f>
        <v>1.5610000000000001E-2</v>
      </c>
      <c r="CB22" s="46">
        <f>_xll.BDH(BZ22,$B$4,$B$3,$B$3)</f>
        <v>0.99989600000000001</v>
      </c>
      <c r="CC22" s="52">
        <f>DF_ZC2(Date!$E$3,BX22,CB22,"Taux actuariels","actual/actual")</f>
        <v>1.5623783245510836E-4</v>
      </c>
      <c r="CE22" s="51">
        <v>43098</v>
      </c>
      <c r="CF22" s="53">
        <v>-1.5682226035995672E-4</v>
      </c>
      <c r="CH22" s="51">
        <v>43829</v>
      </c>
      <c r="CI22" s="53">
        <v>3.081522836130784E-4</v>
      </c>
      <c r="CK22" s="51">
        <v>44925</v>
      </c>
      <c r="CL22" s="53">
        <v>3.3643359176418911E-4</v>
      </c>
      <c r="CP22" s="51">
        <v>43098</v>
      </c>
      <c r="CQ22" s="53">
        <v>-1.5682226035995672E-4</v>
      </c>
      <c r="CS22" s="51">
        <v>43829</v>
      </c>
      <c r="CT22" s="53">
        <v>3.0827735229862124E-4</v>
      </c>
      <c r="CV22" s="51">
        <v>44925</v>
      </c>
      <c r="CW22" s="53">
        <v>3.3812158144266315E-4</v>
      </c>
      <c r="CY22" s="51">
        <v>43098</v>
      </c>
      <c r="CZ22" s="53">
        <v>-1.5682226035995672E-4</v>
      </c>
      <c r="DB22" s="51">
        <v>43829</v>
      </c>
      <c r="DC22" s="53">
        <v>3.0824941051722202E-4</v>
      </c>
      <c r="DE22" s="25" t="s">
        <v>0</v>
      </c>
      <c r="DF22" s="25" t="s">
        <v>24</v>
      </c>
      <c r="DG22" s="25" t="s">
        <v>25</v>
      </c>
      <c r="DH22" s="25" t="s">
        <v>26</v>
      </c>
      <c r="DI22" s="25" t="s">
        <v>27</v>
      </c>
      <c r="DJ22" s="25" t="s">
        <v>28</v>
      </c>
      <c r="DK22" s="25" t="s">
        <v>29</v>
      </c>
      <c r="DL22" s="25" t="s">
        <v>30</v>
      </c>
      <c r="DM22" s="25" t="s">
        <v>31</v>
      </c>
      <c r="DN22" s="25" t="s">
        <v>37</v>
      </c>
      <c r="DQ22" s="51">
        <v>42916</v>
      </c>
      <c r="DR22" s="52">
        <v>-1.0931429255935488E-2</v>
      </c>
      <c r="DS22">
        <f>interpol_lin_excel($O$13:$O$104,$T$13:$T$104,DQ22)</f>
        <v>-4.4508465503412253E-4</v>
      </c>
      <c r="DT22" s="51">
        <v>43098</v>
      </c>
      <c r="DU22" s="52">
        <v>-1.5682226035995672E-4</v>
      </c>
      <c r="DW22" s="51">
        <v>43829</v>
      </c>
      <c r="DX22" s="52">
        <v>3.0696454800580584E-4</v>
      </c>
      <c r="DZ22" s="51">
        <v>44925</v>
      </c>
      <c r="EA22" s="52">
        <v>3.2466450787635171E-4</v>
      </c>
      <c r="EO22" s="51">
        <v>42916</v>
      </c>
      <c r="EP22" s="52">
        <v>-3.2943269473588721E-3</v>
      </c>
      <c r="EQ22">
        <f>interpol_lin_excel($O$13:$O$104,$T$13:$T$104,EO22)</f>
        <v>-4.4508465503412253E-4</v>
      </c>
      <c r="ER22" s="51">
        <v>43098</v>
      </c>
      <c r="ES22" s="52">
        <v>-1.5682226035995672E-4</v>
      </c>
      <c r="EU22" s="51">
        <v>43829</v>
      </c>
      <c r="EV22" s="52">
        <v>3.0765277200361094E-4</v>
      </c>
      <c r="EX22" s="51">
        <v>44925</v>
      </c>
      <c r="EY22" s="52">
        <v>3.3151602737454422E-4</v>
      </c>
      <c r="FL22" s="51">
        <v>42916</v>
      </c>
      <c r="FM22" s="52">
        <v>-7.726475716306469E-3</v>
      </c>
      <c r="FO22" s="51">
        <v>43098</v>
      </c>
      <c r="FP22" s="52">
        <v>-1.5682226035995672E-4</v>
      </c>
      <c r="FR22" s="51">
        <v>43829</v>
      </c>
      <c r="FS22" s="52">
        <v>3.0730303408405181E-4</v>
      </c>
      <c r="FU22" s="51">
        <v>44925</v>
      </c>
      <c r="FV22" s="52">
        <v>3.2813562970388416E-4</v>
      </c>
      <c r="GI22" s="51">
        <v>42916</v>
      </c>
      <c r="GJ22" s="52">
        <v>-2.0260019586282318E-3</v>
      </c>
      <c r="GK22">
        <f>interpol_lin_excel($BX$13:$BX$104,$CC$13:$CC$104,GI22)</f>
        <v>1.5043355901145361E-4</v>
      </c>
      <c r="GL22" s="51">
        <v>43098</v>
      </c>
      <c r="GM22" s="52">
        <v>-1.5682226035995672E-4</v>
      </c>
      <c r="GO22" s="51">
        <v>43829</v>
      </c>
      <c r="GP22" s="52">
        <v>3.0789916478606911E-4</v>
      </c>
      <c r="GR22" s="51">
        <v>44925</v>
      </c>
      <c r="GS22" s="52">
        <v>3.3441074365897554E-4</v>
      </c>
    </row>
    <row r="23" spans="3:206" ht="14.45" x14ac:dyDescent="0.3">
      <c r="C23" s="46" t="s">
        <v>235</v>
      </c>
      <c r="D23" s="46" t="s">
        <v>121</v>
      </c>
      <c r="E23" s="46" t="s">
        <v>4143</v>
      </c>
      <c r="F23" s="47" t="s">
        <v>4144</v>
      </c>
      <c r="G23" s="47">
        <v>42740</v>
      </c>
      <c r="H23" s="47">
        <v>42954</v>
      </c>
      <c r="I23" s="48">
        <v>-5.373E-2</v>
      </c>
      <c r="J23" s="48">
        <v>-3.5990000000000001E-2</v>
      </c>
      <c r="K23" s="46" t="s">
        <v>124</v>
      </c>
      <c r="L23" s="49">
        <f t="shared" si="1"/>
        <v>-4.4859999999999995E-4</v>
      </c>
      <c r="N23" s="50" t="s">
        <v>330</v>
      </c>
      <c r="O23" s="51">
        <f>IFERROR(IF(RIGHT(N23, 1) = "D", WORKDAY($B$3, INT(LEFT(N23, LEN(N23)-1))),
                     IF(RIGHT(N23, 1) = "W",Business_Day($B$3 + 7 * INT(LEFT(N23, LEN(N23)-1)), "modified_following"),
                     IF(RIGHT(N23, 1) = "M",Business_Day(EDATE($B$3,  INT(LEFT(N23, LEN(N23)-1))), "modified_following"),
                     IF(RIGHT(N23, 1) = "Y",Business_Day(EDATE($B$3,  12 * INT(LEFT(N23, LEN(N23)-1))), "modified_following"),IF(RIGHT(N23, 1) = "Q",Business_Day(EDATE($B$3,  3*INT(LEFT(N23, LEN(N23)-1))), "modified_following"),
                    Business_Day(EDATE($B$3,  12 * INT(LEFT(N23, FIND("Y", N23)-1)) + INT(RIGHT(N23, LEN(N23) - FIND("Y", N23)))), "modified_following") ))))), "")</f>
        <v>42947</v>
      </c>
      <c r="P23" s="50" t="s">
        <v>4145</v>
      </c>
      <c r="Q23" s="50" t="s">
        <v>4146</v>
      </c>
      <c r="R23" s="46">
        <f>_xll.BDH(P23,$B$4,$B$3,$B$3)</f>
        <v>-4.4859999999999997E-2</v>
      </c>
      <c r="S23" s="46">
        <f>_xll.BDH(Q23,$B$4,$B$3,$B$3)</f>
        <v>1.0002629999999999</v>
      </c>
      <c r="T23" s="52">
        <f>DF_ZC2(Date!$E$3,O23,S23,"Taux actuariels","actual/actual")</f>
        <v>-4.5053153813612301E-4</v>
      </c>
      <c r="V23" s="46" t="s">
        <v>415</v>
      </c>
      <c r="W23" s="46" t="s">
        <v>121</v>
      </c>
      <c r="X23" s="46" t="s">
        <v>301</v>
      </c>
      <c r="Y23" s="47" t="s">
        <v>302</v>
      </c>
      <c r="Z23" s="47">
        <v>42740</v>
      </c>
      <c r="AA23" s="47">
        <v>45296</v>
      </c>
      <c r="AB23" s="48">
        <v>7.0779999999999996E-2</v>
      </c>
      <c r="AC23" s="48">
        <v>4.9919999999999999E-2</v>
      </c>
      <c r="AD23" s="46" t="s">
        <v>98</v>
      </c>
      <c r="AE23" s="49">
        <f t="shared" si="2"/>
        <v>6.0349999999999998E-4</v>
      </c>
      <c r="AF23" s="97">
        <f t="shared" si="8"/>
        <v>45296</v>
      </c>
      <c r="AG23" s="96">
        <v>5.9136518971076029E-4</v>
      </c>
      <c r="AH23" s="98">
        <f t="shared" si="9"/>
        <v>-2.8643481028923969E-4</v>
      </c>
      <c r="AI23" s="50" t="s">
        <v>330</v>
      </c>
      <c r="AJ23" s="51">
        <f>IFERROR(IF(RIGHT(AI23, 1) = "D", WORKDAY($B$3, INT(LEFT(AI23, LEN(AI23)-1))),
                     IF(RIGHT(AI23, 1) = "W",Business_Day($B$3 + 7 * INT(LEFT(AI23, LEN(AI23)-1)), "modified_following"),
                     IF(RIGHT(AI23, 1) = "M",Business_Day(EDATE($B$3,  INT(LEFT(AI23, LEN(AI23)-1))), "modified_following"),
                     IF(RIGHT(AI23, 1) = "Y",Business_Day(EDATE($B$3,  12 * INT(LEFT(AI23, LEN(AI23)-1))), "modified_following"),IF(RIGHT(AI23, 1) = "Q",Business_Day(EDATE($B$3,  3*INT(LEFT(AI23, LEN(AI23)-1))), "modified_following"),
                    Business_Day(EDATE($B$3,  12 * INT(LEFT(AI23, FIND("Y", AI23)-1)) + INT(RIGHT(AI23, LEN(AI23) - FIND("Y", AI23)))), "modified_following") ))))), "")</f>
        <v>42947</v>
      </c>
      <c r="AK23" s="50" t="s">
        <v>4147</v>
      </c>
      <c r="AL23" s="50" t="s">
        <v>4148</v>
      </c>
      <c r="AM23" s="46">
        <f>_xll.BDH(AK23,$B$4,$B$3,$B$3)</f>
        <v>-4.376E-2</v>
      </c>
      <c r="AN23" s="46">
        <f>_xll.BDH(AL23,$B$4,$B$3,$B$3)</f>
        <v>1.0002599999999999</v>
      </c>
      <c r="AO23" s="52">
        <f>DF_ZC2(Date!$E$3,AJ23,AN23,"Taux actuariels","actual/actual")</f>
        <v>-4.453942075536288E-4</v>
      </c>
      <c r="AP23" s="32">
        <v>1</v>
      </c>
      <c r="AQ23" s="46" t="s">
        <v>402</v>
      </c>
      <c r="AR23" s="46" t="s">
        <v>121</v>
      </c>
      <c r="AS23" s="46" t="s">
        <v>301</v>
      </c>
      <c r="AT23" s="47" t="s">
        <v>302</v>
      </c>
      <c r="AU23" s="47">
        <v>42740</v>
      </c>
      <c r="AV23" s="47">
        <v>43286</v>
      </c>
      <c r="AW23" s="48">
        <v>-2.6190000000000001E-2</v>
      </c>
      <c r="AX23" s="48">
        <v>7.8899999999999994E-3</v>
      </c>
      <c r="AY23" s="46" t="s">
        <v>124</v>
      </c>
      <c r="AZ23" s="49">
        <f t="shared" si="3"/>
        <v>-9.1500000000000015E-5</v>
      </c>
      <c r="BA23" s="51">
        <f t="shared" ref="BA23:BA38" si="10">BQ21</f>
        <v>43472</v>
      </c>
      <c r="BB23" s="96">
        <f t="array" ref="BB23:BB39">TRANSPOSE(Swap6Min3M(DE8,DG8,DF8,DN11,DL8,DI8,DH8,basis!$C$35:$C$50,JPY!$BU$21:$BU$36,basis!$C$35:$C$50,basis!$O$35:$O$50,JPY!$O$13:$O$104,JPY!$T$13:$T$104,DM8))</f>
        <v>-6.8150058745200276E-5</v>
      </c>
      <c r="BD23" s="50" t="s">
        <v>330</v>
      </c>
      <c r="BE23" s="51">
        <f>IFERROR(IF(RIGHT(BD23, 1) = "D", WORKDAY($B$3, INT(LEFT(BD23, LEN(BD23)-1))),
                     IF(RIGHT(BD23, 1) = "W",Business_Day($B$3 + 7 * INT(LEFT(BD23, LEN(BD23)-1)), "modified_following"),
                     IF(RIGHT(BD23, 1) = "M",Business_Day(EDATE($B$3,  INT(LEFT(BD23, LEN(BD23)-1))), "modified_following"),
                     IF(RIGHT(BD23, 1) = "Y",Business_Day(EDATE($B$3,  12 * INT(LEFT(BD23, LEN(BD23)-1))), "modified_following"),IF(RIGHT(BD23, 1) = "Q",Business_Day(EDATE($B$3,  3*INT(LEFT(BD23, LEN(BD23)-1))), "modified_following"),
                    Business_Day(EDATE($B$3,  12 * INT(LEFT(BD23, FIND("Y", BD23)-1)) + INT(RIGHT(BD23, LEN(BD23) - FIND("Y", BD23)))), "modified_following") ))))), "")</f>
        <v>42947</v>
      </c>
      <c r="BF23" s="50" t="s">
        <v>4149</v>
      </c>
      <c r="BG23" s="50" t="s">
        <v>4150</v>
      </c>
      <c r="BH23" s="46">
        <f>_xll.BDH(BF23,$B$4,$B$3,$B$3)</f>
        <v>-2.3820000000000001E-2</v>
      </c>
      <c r="BI23" s="46">
        <f>_xll.BDH(BG23,$B$4,$B$3,$B$3)</f>
        <v>1.00014</v>
      </c>
      <c r="BJ23" s="52">
        <f>DF_ZC2(Date!$E$3,BE23,BI23,"Taux actuariels","actual/actual")</f>
        <v>-2.3986669328979193E-4</v>
      </c>
      <c r="BL23" s="46" t="s">
        <v>348</v>
      </c>
      <c r="BM23" s="46" t="s">
        <v>121</v>
      </c>
      <c r="BN23" s="46" t="s">
        <v>4151</v>
      </c>
      <c r="BO23" s="47" t="s">
        <v>4152</v>
      </c>
      <c r="BP23" s="47">
        <v>42740</v>
      </c>
      <c r="BQ23" s="47">
        <v>44201</v>
      </c>
      <c r="BR23" s="48">
        <v>3.3309999999999999E-2</v>
      </c>
      <c r="BS23" s="48">
        <v>6.4189999999999997E-2</v>
      </c>
      <c r="BT23" s="46" t="s">
        <v>124</v>
      </c>
      <c r="BU23" s="49">
        <f t="shared" si="6"/>
        <v>4.8750000000000003E-4</v>
      </c>
      <c r="BW23" s="50" t="s">
        <v>376</v>
      </c>
      <c r="BX23" s="51">
        <f>IFERROR(IF(RIGHT(BW23, 1) = "D", WORKDAY($B$3, INT(LEFT(BW23, LEN(BW23)-1))),
                     IF(RIGHT(BW23, 1) = "W",Business_Day($B$3 + 7 * INT(LEFT(BW23, LEN(BW23)-1)), "modified_following"),
                     IF(RIGHT(BW23, 1) = "M",Business_Day(EDATE($B$3,  INT(LEFT(BW23, LEN(BW23)-1))), "modified_following"),
                     IF(RIGHT(BW23, 1) = "Y",Business_Day(EDATE($B$3,  12 * INT(LEFT(BW23, LEN(BW23)-1))), "modified_following"),IF(RIGHT(BW23, 1) = "Q",Business_Day(EDATE($B$3,  3*INT(LEFT(BW23, LEN(BW23)-1))), "modified_following"),
                    Business_Day(EDATE($B$3,  12 * INT(LEFT(BW23, FIND("Y", BW23)-1)) + INT(RIGHT(BW23, LEN(BW23) - FIND("Y", BW23)))), "modified_following") ))))), "")</f>
        <v>43007</v>
      </c>
      <c r="BY23" s="50" t="s">
        <v>4153</v>
      </c>
      <c r="BZ23" s="50" t="s">
        <v>4154</v>
      </c>
      <c r="CA23" s="46">
        <f>_xll.BDH(BY23,$B$4,$B$3,$B$3)</f>
        <v>1.5939999999999999E-2</v>
      </c>
      <c r="CB23" s="46">
        <f>_xll.BDH(BZ23,$B$4,$B$3,$B$3)</f>
        <v>0.99988100000000002</v>
      </c>
      <c r="CC23" s="52">
        <f>DF_ZC2(Date!$E$3,BX23,CB23,"Taux actuariels","actual/actual")</f>
        <v>1.5912787586969124E-4</v>
      </c>
      <c r="CE23" s="51">
        <v>43465</v>
      </c>
      <c r="CF23" s="53">
        <v>-6.7269789148422454E-5</v>
      </c>
      <c r="CH23" s="51">
        <v>44195</v>
      </c>
      <c r="CI23" s="53">
        <v>4.8059107764015678E-4</v>
      </c>
      <c r="CK23" s="51">
        <v>45289</v>
      </c>
      <c r="CL23" s="53">
        <v>5.8268579772120625E-4</v>
      </c>
      <c r="CP23" s="51">
        <v>43465</v>
      </c>
      <c r="CQ23" s="53">
        <v>-6.7190581192592885E-5</v>
      </c>
      <c r="CS23" s="51">
        <v>44195</v>
      </c>
      <c r="CT23" s="53">
        <v>4.8104835872269134E-4</v>
      </c>
      <c r="CV23" s="51">
        <v>45289</v>
      </c>
      <c r="CW23" s="53">
        <v>5.8538336226429829E-4</v>
      </c>
      <c r="CY23" s="51">
        <v>43465</v>
      </c>
      <c r="CZ23" s="53">
        <v>-6.721838673452245E-5</v>
      </c>
      <c r="DB23" s="51">
        <v>44195</v>
      </c>
      <c r="DC23" s="53">
        <v>4.8095655931892477E-4</v>
      </c>
      <c r="DE23" s="30">
        <f>DE20</f>
        <v>42734</v>
      </c>
      <c r="DF23" s="31" t="s">
        <v>38</v>
      </c>
      <c r="DG23" s="31" t="s">
        <v>39</v>
      </c>
      <c r="DH23" s="32" t="s">
        <v>40</v>
      </c>
      <c r="DI23" s="31" t="s">
        <v>41</v>
      </c>
      <c r="DJ23" s="31" t="s">
        <v>58</v>
      </c>
      <c r="DK23" s="37" t="str">
        <f>DK11</f>
        <v>Taux actuariels</v>
      </c>
      <c r="DL23" s="38" t="str">
        <f>DL11</f>
        <v>actual/360</v>
      </c>
      <c r="DM23" s="33" t="str">
        <f>DM11</f>
        <v>Semi</v>
      </c>
      <c r="DN23" s="31" t="str">
        <f>DN11</f>
        <v>actual/365</v>
      </c>
      <c r="DQ23" s="51">
        <v>42947</v>
      </c>
      <c r="DR23" s="52">
        <v>-1.1084893524329731E-2</v>
      </c>
      <c r="DS23">
        <f>interpol_lin_excel($O$13:$O$104,$T$13:$T$104,DQ23)</f>
        <v>-4.5053153813612301E-4</v>
      </c>
      <c r="DT23" s="51">
        <v>43465</v>
      </c>
      <c r="DU23" s="52">
        <v>-6.8144376019255084E-5</v>
      </c>
      <c r="DW23" s="51">
        <v>44195</v>
      </c>
      <c r="DX23" s="52">
        <v>4.7682967757125644E-4</v>
      </c>
      <c r="DZ23" s="51">
        <v>45289</v>
      </c>
      <c r="EA23" s="52">
        <v>5.6564477255947334E-4</v>
      </c>
      <c r="EO23" s="51">
        <v>42947</v>
      </c>
      <c r="EP23" s="52">
        <v>-3.3449978970901961E-3</v>
      </c>
      <c r="EQ23">
        <f>interpol_lin_excel($O$13:$O$104,$T$13:$T$104,EO23)</f>
        <v>-4.5053153813612301E-4</v>
      </c>
      <c r="ER23" s="51">
        <v>43465</v>
      </c>
      <c r="ES23" s="52">
        <v>-6.757486186055516E-5</v>
      </c>
      <c r="EU23" s="51">
        <v>44195</v>
      </c>
      <c r="EV23" s="52">
        <v>4.7898585362411705E-4</v>
      </c>
      <c r="EX23" s="51">
        <v>45289</v>
      </c>
      <c r="EY23" s="52">
        <v>5.7563409872051473E-4</v>
      </c>
      <c r="FL23" s="51">
        <v>42947</v>
      </c>
      <c r="FM23" s="52">
        <v>-7.9913730855420972E-3</v>
      </c>
      <c r="FO23" s="51">
        <v>43465</v>
      </c>
      <c r="FP23" s="52">
        <v>-6.7891489324405544E-5</v>
      </c>
      <c r="FR23" s="51">
        <v>44195</v>
      </c>
      <c r="FS23" s="52">
        <v>4.7791436282608007E-4</v>
      </c>
      <c r="FU23" s="51">
        <v>45289</v>
      </c>
      <c r="FV23" s="52">
        <v>5.7068402539843803E-4</v>
      </c>
      <c r="GI23" s="51">
        <v>42947</v>
      </c>
      <c r="GJ23" s="52">
        <v>-2.050000098280047E-3</v>
      </c>
      <c r="GK23">
        <f>interpol_lin_excel($BX$13:$BX$104,$CC$13:$CC$104,GI23)</f>
        <v>1.5424814459819025E-4</v>
      </c>
      <c r="GL23" s="51">
        <v>43465</v>
      </c>
      <c r="GM23" s="52">
        <v>-6.7414475394689965E-5</v>
      </c>
      <c r="GO23" s="51">
        <v>44195</v>
      </c>
      <c r="GP23" s="52">
        <v>4.7985121062421121E-4</v>
      </c>
      <c r="GR23" s="51">
        <v>45289</v>
      </c>
      <c r="GS23" s="52">
        <v>5.7988029397218629E-4</v>
      </c>
    </row>
    <row r="24" spans="3:206" ht="14.45" x14ac:dyDescent="0.3">
      <c r="C24" s="46" t="s">
        <v>260</v>
      </c>
      <c r="D24" s="46" t="s">
        <v>121</v>
      </c>
      <c r="E24" s="46" t="s">
        <v>4155</v>
      </c>
      <c r="F24" s="47" t="s">
        <v>4156</v>
      </c>
      <c r="G24" s="47">
        <v>42740</v>
      </c>
      <c r="H24" s="47">
        <v>42983</v>
      </c>
      <c r="I24" s="48">
        <v>-5.636E-2</v>
      </c>
      <c r="J24" s="48">
        <v>-3.764E-2</v>
      </c>
      <c r="K24" s="46" t="s">
        <v>124</v>
      </c>
      <c r="L24" s="49">
        <f t="shared" si="1"/>
        <v>-4.6999999999999999E-4</v>
      </c>
      <c r="N24" s="50" t="s">
        <v>353</v>
      </c>
      <c r="O24" s="51">
        <f>IFERROR(IF(RIGHT(N24, 1) = "D", WORKDAY($B$3, INT(LEFT(N24, LEN(N24)-1))),
                     IF(RIGHT(N24, 1) = "W",Business_Day($B$3 + 7 * INT(LEFT(N24, LEN(N24)-1)), "modified_following"),
                     IF(RIGHT(N24, 1) = "M",Business_Day(EDATE($B$3,  INT(LEFT(N24, LEN(N24)-1))), "modified_following"),
                     IF(RIGHT(N24, 1) = "Y",Business_Day(EDATE($B$3,  12 * INT(LEFT(N24, LEN(N24)-1))), "modified_following"),IF(RIGHT(N24, 1) = "Q",Business_Day(EDATE($B$3,  3*INT(LEFT(N24, LEN(N24)-1))), "modified_following"),
                    Business_Day(EDATE($B$3,  12 * INT(LEFT(N24, FIND("Y", N24)-1)) + INT(RIGHT(N24, LEN(N24) - FIND("Y", N24)))), "modified_following") ))))), "")</f>
        <v>42977</v>
      </c>
      <c r="P24" s="50" t="s">
        <v>4157</v>
      </c>
      <c r="Q24" s="50" t="s">
        <v>4158</v>
      </c>
      <c r="R24" s="46">
        <f>_xll.BDH(P24,$B$4,$B$3,$B$3)</f>
        <v>-4.7E-2</v>
      </c>
      <c r="S24" s="46">
        <f>_xll.BDH(Q24,$B$4,$B$3,$B$3)</f>
        <v>1.000313</v>
      </c>
      <c r="T24" s="52">
        <f>DF_ZC2(Date!$E$3,O24,S24,"Taux actuariels","actual/actual")</f>
        <v>-4.6997057093112193E-4</v>
      </c>
      <c r="V24" s="46" t="s">
        <v>436</v>
      </c>
      <c r="W24" s="46" t="s">
        <v>121</v>
      </c>
      <c r="X24" s="46" t="s">
        <v>301</v>
      </c>
      <c r="Y24" s="47" t="s">
        <v>302</v>
      </c>
      <c r="Z24" s="47">
        <v>42740</v>
      </c>
      <c r="AA24" s="47">
        <v>45663</v>
      </c>
      <c r="AB24" s="48">
        <v>9.8210000000000006E-2</v>
      </c>
      <c r="AC24" s="48">
        <v>7.7350000000000002E-2</v>
      </c>
      <c r="AD24" s="46" t="s">
        <v>98</v>
      </c>
      <c r="AE24" s="49">
        <f t="shared" si="2"/>
        <v>8.7779999999999998E-4</v>
      </c>
      <c r="AF24" s="97">
        <f t="shared" si="8"/>
        <v>45663</v>
      </c>
      <c r="AG24" s="96">
        <v>8.6582192152874862E-4</v>
      </c>
      <c r="AH24" s="98">
        <f t="shared" si="9"/>
        <v>-2.7337807847125132E-4</v>
      </c>
      <c r="AI24" s="50" t="s">
        <v>353</v>
      </c>
      <c r="AJ24" s="51">
        <f>IFERROR(IF(RIGHT(AI24, 1) = "D", WORKDAY($B$3, INT(LEFT(AI24, LEN(AI24)-1))),
                     IF(RIGHT(AI24, 1) = "W",Business_Day($B$3 + 7 * INT(LEFT(AI24, LEN(AI24)-1)), "modified_following"),
                     IF(RIGHT(AI24, 1) = "M",Business_Day(EDATE($B$3,  INT(LEFT(AI24, LEN(AI24)-1))), "modified_following"),
                     IF(RIGHT(AI24, 1) = "Y",Business_Day(EDATE($B$3,  12 * INT(LEFT(AI24, LEN(AI24)-1))), "modified_following"),IF(RIGHT(AI24, 1) = "Q",Business_Day(EDATE($B$3,  3*INT(LEFT(AI24, LEN(AI24)-1))), "modified_following"),
                    Business_Day(EDATE($B$3,  12 * INT(LEFT(AI24, FIND("Y", AI24)-1)) + INT(RIGHT(AI24, LEN(AI24) - FIND("Y", AI24)))), "modified_following") ))))), "")</f>
        <v>42977</v>
      </c>
      <c r="AK24" s="50" t="s">
        <v>4159</v>
      </c>
      <c r="AL24" s="50" t="s">
        <v>4160</v>
      </c>
      <c r="AM24" s="46">
        <f>_xll.BDH(AK24,$B$4,$B$3,$B$3)</f>
        <v>-4.376E-2</v>
      </c>
      <c r="AN24" s="46">
        <f>_xll.BDH(AL24,$B$4,$B$3,$B$3)</f>
        <v>1.0002960000000001</v>
      </c>
      <c r="AO24" s="52">
        <f>DF_ZC2(Date!$E$3,AJ24,AN24,"Taux actuariels","actual/actual")</f>
        <v>-4.444544621052815E-4</v>
      </c>
      <c r="AP24" s="32">
        <v>2</v>
      </c>
      <c r="AQ24" s="46" t="s">
        <v>300</v>
      </c>
      <c r="AR24" s="46" t="s">
        <v>121</v>
      </c>
      <c r="AS24" s="46" t="s">
        <v>301</v>
      </c>
      <c r="AT24" s="47" t="s">
        <v>302</v>
      </c>
      <c r="AU24" s="47">
        <v>42740</v>
      </c>
      <c r="AV24" s="47">
        <v>43472</v>
      </c>
      <c r="AW24" s="48">
        <v>-6.5700000000000003E-3</v>
      </c>
      <c r="AX24" s="48">
        <v>-4.2199999999999998E-3</v>
      </c>
      <c r="AY24" s="46" t="s">
        <v>124</v>
      </c>
      <c r="AZ24" s="49">
        <f t="shared" si="3"/>
        <v>-5.3950000000000004E-5</v>
      </c>
      <c r="BA24" s="51">
        <f t="shared" si="10"/>
        <v>43836</v>
      </c>
      <c r="BB24" s="96">
        <v>1.6203674202804378E-5</v>
      </c>
      <c r="BD24" s="50" t="s">
        <v>353</v>
      </c>
      <c r="BE24" s="51">
        <f>IFERROR(IF(RIGHT(BD24, 1) = "D", WORKDAY($B$3, INT(LEFT(BD24, LEN(BD24)-1))),
                     IF(RIGHT(BD24, 1) = "W",Business_Day($B$3 + 7 * INT(LEFT(BD24, LEN(BD24)-1)), "modified_following"),
                     IF(RIGHT(BD24, 1) = "M",Business_Day(EDATE($B$3,  INT(LEFT(BD24, LEN(BD24)-1))), "modified_following"),
                     IF(RIGHT(BD24, 1) = "Y",Business_Day(EDATE($B$3,  12 * INT(LEFT(BD24, LEN(BD24)-1))), "modified_following"),IF(RIGHT(BD24, 1) = "Q",Business_Day(EDATE($B$3,  3*INT(LEFT(BD24, LEN(BD24)-1))), "modified_following"),
                    Business_Day(EDATE($B$3,  12 * INT(LEFT(BD24, FIND("Y", BD24)-1)) + INT(RIGHT(BD24, LEN(BD24) - FIND("Y", BD24)))), "modified_following") ))))), "")</f>
        <v>42977</v>
      </c>
      <c r="BF24" s="50" t="s">
        <v>4161</v>
      </c>
      <c r="BG24" s="50" t="s">
        <v>4162</v>
      </c>
      <c r="BH24" s="46">
        <f>_xll.BDH(BF24,$B$4,$B$3,$B$3)</f>
        <v>-2.3349999999999999E-2</v>
      </c>
      <c r="BI24" s="46">
        <f>_xll.BDH(BG24,$B$4,$B$3,$B$3)</f>
        <v>1.000156</v>
      </c>
      <c r="BJ24" s="52">
        <f>DF_ZC2(Date!$E$3,BE24,BI24,"Taux actuariels","actual/actual")</f>
        <v>-2.3428053356511214E-4</v>
      </c>
      <c r="BL24" s="46" t="s">
        <v>371</v>
      </c>
      <c r="BM24" s="46" t="s">
        <v>121</v>
      </c>
      <c r="BN24" s="46" t="s">
        <v>4163</v>
      </c>
      <c r="BO24" s="47" t="s">
        <v>4164</v>
      </c>
      <c r="BP24" s="47">
        <v>42740</v>
      </c>
      <c r="BQ24" s="47">
        <v>44566</v>
      </c>
      <c r="BR24" s="48">
        <v>5.2999999999999999E-2</v>
      </c>
      <c r="BS24" s="48">
        <v>8.6999999999999994E-2</v>
      </c>
      <c r="BT24" s="46" t="s">
        <v>124</v>
      </c>
      <c r="BU24" s="49">
        <f t="shared" si="6"/>
        <v>6.9999999999999988E-4</v>
      </c>
      <c r="BW24" s="50" t="s">
        <v>399</v>
      </c>
      <c r="BX24" s="51">
        <f>IFERROR(IF(RIGHT(BW24, 1) = "D", WORKDAY($B$3, INT(LEFT(BW24, LEN(BW24)-1))),
                     IF(RIGHT(BW24, 1) = "W",Business_Day($B$3 + 7 * INT(LEFT(BW24, LEN(BW24)-1)), "modified_following"),
                     IF(RIGHT(BW24, 1) = "M",Business_Day(EDATE($B$3,  INT(LEFT(BW24, LEN(BW24)-1))), "modified_following"),
                     IF(RIGHT(BW24, 1) = "Y",Business_Day(EDATE($B$3,  12 * INT(LEFT(BW24, LEN(BW24)-1))), "modified_following"),IF(RIGHT(BW24, 1) = "Q",Business_Day(EDATE($B$3,  3*INT(LEFT(BW24, LEN(BW24)-1))), "modified_following"),
                    Business_Day(EDATE($B$3,  12 * INT(LEFT(BW24, FIND("Y", BW24)-1)) + INT(RIGHT(BW24, LEN(BW24) - FIND("Y", BW24)))), "modified_following") ))))), "")</f>
        <v>43038</v>
      </c>
      <c r="BY24" s="50" t="s">
        <v>4165</v>
      </c>
      <c r="BZ24" s="50" t="s">
        <v>4166</v>
      </c>
      <c r="CA24" s="46">
        <f>_xll.BDH(BY24,$B$4,$B$3,$B$3)</f>
        <v>1.636E-2</v>
      </c>
      <c r="CB24" s="46">
        <f>_xll.BDH(BZ24,$B$4,$B$3,$B$3)</f>
        <v>0.99986299999999995</v>
      </c>
      <c r="CC24" s="52">
        <f>DF_ZC2(Date!$E$3,BX24,CB24,"Taux actuariels","actual/actual")</f>
        <v>1.645178887754728E-4</v>
      </c>
      <c r="CE24" s="51">
        <v>43829</v>
      </c>
      <c r="CF24" s="53">
        <v>1.5880558827654761E-5</v>
      </c>
      <c r="CH24" s="51">
        <v>44560</v>
      </c>
      <c r="CI24" s="53">
        <v>6.8998790284705784E-4</v>
      </c>
      <c r="CK24" s="51">
        <v>45656</v>
      </c>
      <c r="CL24" s="53">
        <v>8.5364790828357674E-4</v>
      </c>
      <c r="CP24" s="51">
        <v>43829</v>
      </c>
      <c r="CQ24" s="53">
        <v>1.6025348606450347E-5</v>
      </c>
      <c r="CS24" s="51">
        <v>44560</v>
      </c>
      <c r="CT24" s="53">
        <v>6.9102073211086865E-4</v>
      </c>
      <c r="CV24" s="51">
        <v>45656</v>
      </c>
      <c r="CW24" s="53">
        <v>8.577955477688154E-4</v>
      </c>
      <c r="CY24" s="51">
        <v>43829</v>
      </c>
      <c r="CZ24" s="53">
        <v>1.598636056093234E-5</v>
      </c>
      <c r="DB24" s="51">
        <v>44560</v>
      </c>
      <c r="DC24" s="53">
        <v>6.9080736081812612E-4</v>
      </c>
      <c r="DQ24" s="51">
        <v>42977</v>
      </c>
      <c r="DR24" s="52">
        <v>-1.0524496334681777E-2</v>
      </c>
      <c r="DS24">
        <f>interpol_lin_excel($O$13:$O$104,$T$13:$T$104,DQ24)</f>
        <v>-4.6997057093112193E-4</v>
      </c>
      <c r="DT24" s="51">
        <v>43829</v>
      </c>
      <c r="DU24" s="52">
        <v>1.4442088280115675E-5</v>
      </c>
      <c r="DW24" s="51">
        <v>44560</v>
      </c>
      <c r="DX24" s="52">
        <v>6.8247257458553718E-4</v>
      </c>
      <c r="DZ24" s="51">
        <v>45656</v>
      </c>
      <c r="EA24" s="52">
        <v>8.300964143208785E-4</v>
      </c>
      <c r="EO24" s="51">
        <v>42977</v>
      </c>
      <c r="EP24" s="52">
        <v>-3.0469024629189434E-3</v>
      </c>
      <c r="EQ24">
        <f>interpol_lin_excel($O$13:$O$104,$T$13:$T$104,EO24)</f>
        <v>-4.6997057093112193E-4</v>
      </c>
      <c r="ER24" s="51">
        <v>43829</v>
      </c>
      <c r="ES24" s="52">
        <v>1.5312093707052953E-5</v>
      </c>
      <c r="EU24" s="51">
        <v>44560</v>
      </c>
      <c r="EV24" s="52">
        <v>6.8680553878349045E-4</v>
      </c>
      <c r="EX24" s="51">
        <v>45656</v>
      </c>
      <c r="EY24" s="52">
        <v>8.4403006052877953E-4</v>
      </c>
      <c r="FL24" s="51">
        <v>42977</v>
      </c>
      <c r="FM24" s="52">
        <v>-7.3293750584233486E-3</v>
      </c>
      <c r="FO24" s="51">
        <v>43829</v>
      </c>
      <c r="FP24" s="52">
        <v>1.4854724123272241E-5</v>
      </c>
      <c r="FR24" s="51">
        <v>44560</v>
      </c>
      <c r="FS24" s="52">
        <v>6.8467614556830985E-4</v>
      </c>
      <c r="FU24" s="51">
        <v>45656</v>
      </c>
      <c r="FV24" s="52">
        <v>8.3712921829136549E-4</v>
      </c>
      <c r="GI24" s="51">
        <v>42977</v>
      </c>
      <c r="GJ24" s="52">
        <v>-1.7157618994440016E-3</v>
      </c>
      <c r="GK24">
        <f>interpol_lin_excel($BX$13:$BX$104,$CC$13:$CC$104,GI24)</f>
        <v>1.5623783245510836E-4</v>
      </c>
      <c r="GL24" s="51">
        <v>43829</v>
      </c>
      <c r="GM24" s="52">
        <v>1.5599550541567973E-5</v>
      </c>
      <c r="GO24" s="51">
        <v>44560</v>
      </c>
      <c r="GP24" s="52">
        <v>6.8864864855755904E-4</v>
      </c>
      <c r="GR24" s="51">
        <v>45656</v>
      </c>
      <c r="GS24" s="52">
        <v>8.4988563207538594E-4</v>
      </c>
    </row>
    <row r="25" spans="3:206" ht="14.45" x14ac:dyDescent="0.3">
      <c r="C25" s="46" t="s">
        <v>248</v>
      </c>
      <c r="D25" s="46" t="s">
        <v>121</v>
      </c>
      <c r="E25" s="46" t="s">
        <v>4167</v>
      </c>
      <c r="F25" s="47" t="s">
        <v>4168</v>
      </c>
      <c r="G25" s="47">
        <v>42740</v>
      </c>
      <c r="H25" s="47">
        <v>43013</v>
      </c>
      <c r="I25" s="48">
        <v>-5.3740000000000003E-2</v>
      </c>
      <c r="J25" s="48">
        <v>-3.7780000000000001E-2</v>
      </c>
      <c r="K25" s="46" t="s">
        <v>124</v>
      </c>
      <c r="L25" s="49">
        <f t="shared" si="1"/>
        <v>-4.5760000000000001E-4</v>
      </c>
      <c r="N25" s="50" t="s">
        <v>376</v>
      </c>
      <c r="O25" s="51">
        <f>IFERROR(IF(RIGHT(N25, 1) = "D", WORKDAY($B$3, INT(LEFT(N25, LEN(N25)-1))),
                     IF(RIGHT(N25, 1) = "W",Business_Day($B$3 + 7 * INT(LEFT(N25, LEN(N25)-1)), "modified_following"),
                     IF(RIGHT(N25, 1) = "M",Business_Day(EDATE($B$3,  INT(LEFT(N25, LEN(N25)-1))), "modified_following"),
                     IF(RIGHT(N25, 1) = "Y",Business_Day(EDATE($B$3,  12 * INT(LEFT(N25, LEN(N25)-1))), "modified_following"),IF(RIGHT(N25, 1) = "Q",Business_Day(EDATE($B$3,  3*INT(LEFT(N25, LEN(N25)-1))), "modified_following"),
                    Business_Day(EDATE($B$3,  12 * INT(LEFT(N25, FIND("Y", N25)-1)) + INT(RIGHT(N25, LEN(N25) - FIND("Y", N25)))), "modified_following") ))))), "")</f>
        <v>43007</v>
      </c>
      <c r="P25" s="50" t="s">
        <v>4169</v>
      </c>
      <c r="Q25" s="50" t="s">
        <v>4170</v>
      </c>
      <c r="R25" s="46">
        <f>_xll.BDH(P25,$B$4,$B$3,$B$3)</f>
        <v>-4.5760000000000002E-2</v>
      </c>
      <c r="S25" s="46">
        <f>_xll.BDH(Q25,$B$4,$B$3,$B$3)</f>
        <v>1.000343</v>
      </c>
      <c r="T25" s="52">
        <f>DF_ZC2(Date!$E$3,O25,S25,"Taux actuariels","actual/actual")</f>
        <v>-4.5841518699596406E-4</v>
      </c>
      <c r="V25" s="46" t="s">
        <v>456</v>
      </c>
      <c r="W25" s="46" t="s">
        <v>121</v>
      </c>
      <c r="X25" s="46" t="s">
        <v>301</v>
      </c>
      <c r="Y25" s="47" t="s">
        <v>302</v>
      </c>
      <c r="Z25" s="47">
        <v>42740</v>
      </c>
      <c r="AA25" s="47">
        <v>46027</v>
      </c>
      <c r="AB25" s="48">
        <v>0.12435</v>
      </c>
      <c r="AC25" s="48">
        <v>0.10349</v>
      </c>
      <c r="AD25" s="46" t="s">
        <v>98</v>
      </c>
      <c r="AE25" s="49">
        <f t="shared" si="2"/>
        <v>1.1391999999999999E-3</v>
      </c>
      <c r="AF25" s="97">
        <f t="shared" si="8"/>
        <v>46027</v>
      </c>
      <c r="AG25" s="96">
        <v>1.1274353041266763E-3</v>
      </c>
      <c r="AH25" s="98">
        <f t="shared" si="9"/>
        <v>-2.9831469587332385E-4</v>
      </c>
      <c r="AI25" s="50" t="s">
        <v>376</v>
      </c>
      <c r="AJ25" s="51">
        <f>IFERROR(IF(RIGHT(AI25, 1) = "D", WORKDAY($B$3, INT(LEFT(AI25, LEN(AI25)-1))),
                     IF(RIGHT(AI25, 1) = "W",Business_Day($B$3 + 7 * INT(LEFT(AI25, LEN(AI25)-1)), "modified_following"),
                     IF(RIGHT(AI25, 1) = "M",Business_Day(EDATE($B$3,  INT(LEFT(AI25, LEN(AI25)-1))), "modified_following"),
                     IF(RIGHT(AI25, 1) = "Y",Business_Day(EDATE($B$3,  12 * INT(LEFT(AI25, LEN(AI25)-1))), "modified_following"),IF(RIGHT(AI25, 1) = "Q",Business_Day(EDATE($B$3,  3*INT(LEFT(AI25, LEN(AI25)-1))), "modified_following"),
                    Business_Day(EDATE($B$3,  12 * INT(LEFT(AI25, FIND("Y", AI25)-1)) + INT(RIGHT(AI25, LEN(AI25) - FIND("Y", AI25)))), "modified_following") ))))), "")</f>
        <v>43007</v>
      </c>
      <c r="AK25" s="50" t="s">
        <v>4171</v>
      </c>
      <c r="AL25" s="50" t="s">
        <v>4172</v>
      </c>
      <c r="AM25" s="46">
        <f>_xll.BDH(AK25,$B$4,$B$3,$B$3)</f>
        <v>-4.376E-2</v>
      </c>
      <c r="AN25" s="46">
        <f>_xll.BDH(AL25,$B$4,$B$3,$B$3)</f>
        <v>1.000332</v>
      </c>
      <c r="AO25" s="52">
        <f>DF_ZC2(Date!$E$3,AJ25,AN25,"Taux actuariels","actual/actual")</f>
        <v>-4.4371952665023251E-4</v>
      </c>
      <c r="AP25" s="32">
        <v>3</v>
      </c>
      <c r="AQ25" s="46" t="s">
        <v>325</v>
      </c>
      <c r="AR25" s="46" t="s">
        <v>121</v>
      </c>
      <c r="AS25" s="46" t="s">
        <v>301</v>
      </c>
      <c r="AT25" s="47" t="s">
        <v>302</v>
      </c>
      <c r="AU25" s="47">
        <v>42740</v>
      </c>
      <c r="AV25" s="47">
        <v>43836</v>
      </c>
      <c r="AW25" s="48">
        <v>7.0699999999999999E-3</v>
      </c>
      <c r="AX25" s="48">
        <v>-3.4000000000000002E-4</v>
      </c>
      <c r="AY25" s="46" t="s">
        <v>124</v>
      </c>
      <c r="AZ25" s="49">
        <f t="shared" si="3"/>
        <v>3.3649999999999998E-5</v>
      </c>
      <c r="BA25" s="51">
        <f t="shared" si="10"/>
        <v>44201</v>
      </c>
      <c r="BB25" s="96">
        <v>1.5801521616541468E-4</v>
      </c>
      <c r="BD25" s="50" t="s">
        <v>376</v>
      </c>
      <c r="BE25" s="51">
        <f>IFERROR(IF(RIGHT(BD25, 1) = "D", WORKDAY($B$3, INT(LEFT(BD25, LEN(BD25)-1))),
                     IF(RIGHT(BD25, 1) = "W",Business_Day($B$3 + 7 * INT(LEFT(BD25, LEN(BD25)-1)), "modified_following"),
                     IF(RIGHT(BD25, 1) = "M",Business_Day(EDATE($B$3,  INT(LEFT(BD25, LEN(BD25)-1))), "modified_following"),
                     IF(RIGHT(BD25, 1) = "Y",Business_Day(EDATE($B$3,  12 * INT(LEFT(BD25, LEN(BD25)-1))), "modified_following"),IF(RIGHT(BD25, 1) = "Q",Business_Day(EDATE($B$3,  3*INT(LEFT(BD25, LEN(BD25)-1))), "modified_following"),
                    Business_Day(EDATE($B$3,  12 * INT(LEFT(BD25, FIND("Y", BD25)-1)) + INT(RIGHT(BD25, LEN(BD25) - FIND("Y", BD25)))), "modified_following") ))))), "")</f>
        <v>43007</v>
      </c>
      <c r="BF25" s="50" t="s">
        <v>4173</v>
      </c>
      <c r="BG25" s="50" t="s">
        <v>4174</v>
      </c>
      <c r="BH25" s="46">
        <f>_xll.BDH(BF25,$B$4,$B$3,$B$3)</f>
        <v>-2.0140000000000002E-2</v>
      </c>
      <c r="BI25" s="46">
        <f>_xll.BDH(BG25,$B$4,$B$3,$B$3)</f>
        <v>1.000151</v>
      </c>
      <c r="BJ25" s="52">
        <f>DF_ZC2(Date!$E$3,BE25,BI25,"Taux actuariels","actual/actual")</f>
        <v>-2.0185487137580616E-4</v>
      </c>
      <c r="BL25" s="46" t="s">
        <v>394</v>
      </c>
      <c r="BM25" s="46" t="s">
        <v>121</v>
      </c>
      <c r="BN25" s="46" t="s">
        <v>4175</v>
      </c>
      <c r="BO25" s="47" t="s">
        <v>4176</v>
      </c>
      <c r="BP25" s="47">
        <v>42740</v>
      </c>
      <c r="BQ25" s="47">
        <v>44931</v>
      </c>
      <c r="BR25" s="48">
        <v>7.7740000000000004E-2</v>
      </c>
      <c r="BS25" s="48">
        <v>0.11226</v>
      </c>
      <c r="BT25" s="46" t="s">
        <v>124</v>
      </c>
      <c r="BU25" s="49">
        <f t="shared" si="6"/>
        <v>9.5E-4</v>
      </c>
      <c r="BW25" s="50" t="s">
        <v>420</v>
      </c>
      <c r="BX25" s="51">
        <f>IFERROR(IF(RIGHT(BW25, 1) = "D", WORKDAY($B$3, INT(LEFT(BW25, LEN(BW25)-1))),
                     IF(RIGHT(BW25, 1) = "W",Business_Day($B$3 + 7 * INT(LEFT(BW25, LEN(BW25)-1)), "modified_following"),
                     IF(RIGHT(BW25, 1) = "M",Business_Day(EDATE($B$3,  INT(LEFT(BW25, LEN(BW25)-1))), "modified_following"),
                     IF(RIGHT(BW25, 1) = "Y",Business_Day(EDATE($B$3,  12 * INT(LEFT(BW25, LEN(BW25)-1))), "modified_following"),IF(RIGHT(BW25, 1) = "Q",Business_Day(EDATE($B$3,  3*INT(LEFT(BW25, LEN(BW25)-1))), "modified_following"),
                    Business_Day(EDATE($B$3,  12 * INT(LEFT(BW25, FIND("Y", BW25)-1)) + INT(RIGHT(BW25, LEN(BW25) - FIND("Y", BW25)))), "modified_following") ))))), "")</f>
        <v>43069</v>
      </c>
      <c r="BY25" s="50" t="s">
        <v>4177</v>
      </c>
      <c r="BZ25" s="50" t="s">
        <v>4178</v>
      </c>
      <c r="CA25" s="46">
        <f>_xll.BDH(BY25,$B$4,$B$3,$B$3)</f>
        <v>1.668E-2</v>
      </c>
      <c r="CB25" s="46">
        <f>_xll.BDH(BZ25,$B$4,$B$3,$B$3)</f>
        <v>0.99984799999999996</v>
      </c>
      <c r="CC25" s="52">
        <f>DF_ZC2(Date!$E$3,BX25,CB25,"Taux actuariels","actual/actual")</f>
        <v>1.6564094672055774E-4</v>
      </c>
      <c r="CE25" s="51">
        <v>44195</v>
      </c>
      <c r="CF25" s="53">
        <v>1.5562753846944249E-4</v>
      </c>
      <c r="CH25" s="51">
        <v>44925</v>
      </c>
      <c r="CI25" s="53">
        <v>9.3643863037937017E-4</v>
      </c>
      <c r="CK25" s="51">
        <v>46021</v>
      </c>
      <c r="CL25" s="53">
        <v>1.1122000946304506E-3</v>
      </c>
      <c r="CP25" s="51">
        <v>44195</v>
      </c>
      <c r="CQ25" s="53">
        <v>1.5600158406253649E-4</v>
      </c>
      <c r="CS25" s="51">
        <v>44925</v>
      </c>
      <c r="CT25" s="53">
        <v>9.3835226191875995E-4</v>
      </c>
      <c r="CV25" s="51">
        <v>46021</v>
      </c>
      <c r="CW25" s="53">
        <v>1.1180731913817056E-3</v>
      </c>
      <c r="CY25" s="51">
        <v>44195</v>
      </c>
      <c r="CZ25" s="53">
        <v>1.5591971303425254E-4</v>
      </c>
      <c r="DB25" s="51">
        <v>44925</v>
      </c>
      <c r="DC25" s="53">
        <v>9.3792786050494537E-4</v>
      </c>
      <c r="DQ25" s="51">
        <v>43007</v>
      </c>
      <c r="DR25" s="52">
        <v>-1.1196185826075067E-2</v>
      </c>
      <c r="DS25">
        <f>interpol_lin_excel($O$13:$O$104,$T$13:$T$104,DQ25)</f>
        <v>-4.5841518699596406E-4</v>
      </c>
      <c r="DT25" s="51">
        <v>44195</v>
      </c>
      <c r="DU25" s="52">
        <v>1.5241341054436386E-4</v>
      </c>
      <c r="DW25" s="51">
        <v>44925</v>
      </c>
      <c r="DX25" s="52">
        <v>9.2367739508967758E-4</v>
      </c>
      <c r="DZ25" s="51">
        <v>46021</v>
      </c>
      <c r="EA25" s="52">
        <v>1.0821330011120084E-3</v>
      </c>
      <c r="EO25" s="51">
        <v>43007</v>
      </c>
      <c r="EP25" s="52">
        <v>-3.3418907121169905E-3</v>
      </c>
      <c r="EQ25">
        <f>interpol_lin_excel($O$13:$O$104,$T$13:$T$104,EO25)</f>
        <v>-4.5841518699596406E-4</v>
      </c>
      <c r="ER25" s="51">
        <v>44195</v>
      </c>
      <c r="ES25" s="52">
        <v>1.5428070116477375E-4</v>
      </c>
      <c r="EU25" s="51">
        <v>44925</v>
      </c>
      <c r="EV25" s="52">
        <v>9.3111047367437443E-4</v>
      </c>
      <c r="EX25" s="51">
        <v>46021</v>
      </c>
      <c r="EY25" s="52">
        <v>1.1002669121164515E-3</v>
      </c>
      <c r="FL25" s="51">
        <v>43007</v>
      </c>
      <c r="FM25" s="52">
        <v>-8.0208466280478063E-3</v>
      </c>
      <c r="FO25" s="51">
        <v>44195</v>
      </c>
      <c r="FP25" s="52">
        <v>1.5333981556650496E-4</v>
      </c>
      <c r="FR25" s="51">
        <v>44925</v>
      </c>
      <c r="FS25" s="52">
        <v>9.2745387431200231E-4</v>
      </c>
      <c r="FU25" s="51">
        <v>46021</v>
      </c>
      <c r="FV25" s="52">
        <v>1.0912703556117604E-3</v>
      </c>
      <c r="GI25" s="51">
        <v>43007</v>
      </c>
      <c r="GJ25" s="52">
        <v>-1.9926205448017598E-3</v>
      </c>
      <c r="GK25">
        <f>interpol_lin_excel($BX$13:$BX$104,$CC$13:$CC$104,GI25)</f>
        <v>1.5912787586969124E-4</v>
      </c>
      <c r="GL25" s="51">
        <v>44195</v>
      </c>
      <c r="GM25" s="52">
        <v>1.5499634391031078E-4</v>
      </c>
      <c r="GO25" s="51">
        <v>44925</v>
      </c>
      <c r="GP25" s="52">
        <v>9.3430538712657198E-4</v>
      </c>
      <c r="GR25" s="51">
        <v>46021</v>
      </c>
      <c r="GS25" s="52">
        <v>1.1075527836718353E-3</v>
      </c>
    </row>
    <row r="26" spans="3:206" ht="14.45" x14ac:dyDescent="0.3">
      <c r="C26" s="46" t="s">
        <v>310</v>
      </c>
      <c r="D26" s="46" t="s">
        <v>121</v>
      </c>
      <c r="E26" s="46" t="s">
        <v>4179</v>
      </c>
      <c r="F26" s="47" t="s">
        <v>4180</v>
      </c>
      <c r="G26" s="47">
        <v>42740</v>
      </c>
      <c r="H26" s="47">
        <v>43045</v>
      </c>
      <c r="I26" s="48">
        <v>-5.5489999999999998E-2</v>
      </c>
      <c r="J26" s="48">
        <v>-3.8350000000000002E-2</v>
      </c>
      <c r="K26" s="46" t="s">
        <v>124</v>
      </c>
      <c r="L26" s="49">
        <f t="shared" si="1"/>
        <v>-4.6920000000000002E-4</v>
      </c>
      <c r="N26" s="50" t="s">
        <v>399</v>
      </c>
      <c r="O26" s="51">
        <f>IFERROR(IF(RIGHT(N26, 1) = "D", WORKDAY($B$3, INT(LEFT(N26, LEN(N26)-1))),
                     IF(RIGHT(N26, 1) = "W",Business_Day($B$3 + 7 * INT(LEFT(N26, LEN(N26)-1)), "modified_following"),
                     IF(RIGHT(N26, 1) = "M",Business_Day(EDATE($B$3,  INT(LEFT(N26, LEN(N26)-1))), "modified_following"),
                     IF(RIGHT(N26, 1) = "Y",Business_Day(EDATE($B$3,  12 * INT(LEFT(N26, LEN(N26)-1))), "modified_following"),IF(RIGHT(N26, 1) = "Q",Business_Day(EDATE($B$3,  3*INT(LEFT(N26, LEN(N26)-1))), "modified_following"),
                    Business_Day(EDATE($B$3,  12 * INT(LEFT(N26, FIND("Y", N26)-1)) + INT(RIGHT(N26, LEN(N26) - FIND("Y", N26)))), "modified_following") ))))), "")</f>
        <v>43038</v>
      </c>
      <c r="P26" s="50" t="s">
        <v>4181</v>
      </c>
      <c r="Q26" s="50" t="s">
        <v>4182</v>
      </c>
      <c r="R26" s="46">
        <f>_xll.BDH(P26,$B$4,$B$3,$B$3)</f>
        <v>-4.6920000000000003E-2</v>
      </c>
      <c r="S26" s="46">
        <f>_xll.BDH(Q26,$B$4,$B$3,$B$3)</f>
        <v>1.0003919999999999</v>
      </c>
      <c r="T26" s="52">
        <f>DF_ZC2(Date!$E$3,O26,S26,"Taux actuariels","actual/actual")</f>
        <v>-4.7046342594525559E-4</v>
      </c>
      <c r="V26" s="46" t="s">
        <v>477</v>
      </c>
      <c r="W26" s="46" t="s">
        <v>121</v>
      </c>
      <c r="X26" s="46" t="s">
        <v>301</v>
      </c>
      <c r="Y26" s="47" t="s">
        <v>302</v>
      </c>
      <c r="Z26" s="47">
        <v>42740</v>
      </c>
      <c r="AA26" s="47">
        <v>46392</v>
      </c>
      <c r="AB26" s="48">
        <v>0.15301000000000001</v>
      </c>
      <c r="AC26" s="48">
        <v>0.13214000000000001</v>
      </c>
      <c r="AD26" s="46" t="s">
        <v>98</v>
      </c>
      <c r="AE26" s="49">
        <f t="shared" si="2"/>
        <v>1.4257500000000002E-3</v>
      </c>
      <c r="AF26" s="97">
        <f t="shared" si="8"/>
        <v>46392</v>
      </c>
      <c r="AG26" s="96">
        <v>1.4142198727863998E-3</v>
      </c>
      <c r="AH26" s="98">
        <f t="shared" si="9"/>
        <v>-6.8388012721360011E-4</v>
      </c>
      <c r="AI26" s="50" t="s">
        <v>399</v>
      </c>
      <c r="AJ26" s="51">
        <f>IFERROR(IF(RIGHT(AI26, 1) = "D", WORKDAY($B$3, INT(LEFT(AI26, LEN(AI26)-1))),
                     IF(RIGHT(AI26, 1) = "W",Business_Day($B$3 + 7 * INT(LEFT(AI26, LEN(AI26)-1)), "modified_following"),
                     IF(RIGHT(AI26, 1) = "M",Business_Day(EDATE($B$3,  INT(LEFT(AI26, LEN(AI26)-1))), "modified_following"),
                     IF(RIGHT(AI26, 1) = "Y",Business_Day(EDATE($B$3,  12 * INT(LEFT(AI26, LEN(AI26)-1))), "modified_following"),IF(RIGHT(AI26, 1) = "Q",Business_Day(EDATE($B$3,  3*INT(LEFT(AI26, LEN(AI26)-1))), "modified_following"),
                    Business_Day(EDATE($B$3,  12 * INT(LEFT(AI26, FIND("Y", AI26)-1)) + INT(RIGHT(AI26, LEN(AI26) - FIND("Y", AI26)))), "modified_following") ))))), "")</f>
        <v>43038</v>
      </c>
      <c r="AK26" s="50" t="s">
        <v>4183</v>
      </c>
      <c r="AL26" s="50" t="s">
        <v>4184</v>
      </c>
      <c r="AM26" s="46">
        <f>_xll.BDH(AK26,$B$4,$B$3,$B$3)</f>
        <v>-4.5409999999999999E-2</v>
      </c>
      <c r="AN26" s="46">
        <f>_xll.BDH(AL26,$B$4,$B$3,$B$3)</f>
        <v>1.00038</v>
      </c>
      <c r="AO26" s="52">
        <f>DF_ZC2(Date!$E$3,AJ26,AN26,"Taux actuariels","actual/actual")</f>
        <v>-4.5606750384419303E-4</v>
      </c>
      <c r="AP26" s="32">
        <v>4</v>
      </c>
      <c r="AQ26" s="46" t="s">
        <v>371</v>
      </c>
      <c r="AR26" s="46" t="s">
        <v>121</v>
      </c>
      <c r="AS26" s="46" t="s">
        <v>301</v>
      </c>
      <c r="AT26" s="47" t="s">
        <v>302</v>
      </c>
      <c r="AU26" s="47">
        <v>42740</v>
      </c>
      <c r="AV26" s="47">
        <v>44566</v>
      </c>
      <c r="AW26" s="48">
        <v>5.1729999999999998E-2</v>
      </c>
      <c r="AX26" s="48">
        <v>2.4889999999999999E-2</v>
      </c>
      <c r="AY26" s="46" t="s">
        <v>124</v>
      </c>
      <c r="AZ26" s="49">
        <f t="shared" si="3"/>
        <v>3.8309999999999999E-4</v>
      </c>
      <c r="BA26" s="51">
        <f t="shared" si="10"/>
        <v>44566</v>
      </c>
      <c r="BB26" s="96">
        <v>3.8318494145492445E-4</v>
      </c>
      <c r="BD26" s="50" t="s">
        <v>399</v>
      </c>
      <c r="BE26" s="51">
        <f>IFERROR(IF(RIGHT(BD26, 1) = "D", WORKDAY($B$3, INT(LEFT(BD26, LEN(BD26)-1))),
                     IF(RIGHT(BD26, 1) = "W",Business_Day($B$3 + 7 * INT(LEFT(BD26, LEN(BD26)-1)), "modified_following"),
                     IF(RIGHT(BD26, 1) = "M",Business_Day(EDATE($B$3,  INT(LEFT(BD26, LEN(BD26)-1))), "modified_following"),
                     IF(RIGHT(BD26, 1) = "Y",Business_Day(EDATE($B$3,  12 * INT(LEFT(BD26, LEN(BD26)-1))), "modified_following"),IF(RIGHT(BD26, 1) = "Q",Business_Day(EDATE($B$3,  3*INT(LEFT(BD26, LEN(BD26)-1))), "modified_following"),
                    Business_Day(EDATE($B$3,  12 * INT(LEFT(BD26, FIND("Y", BD26)-1)) + INT(RIGHT(BD26, LEN(BD26) - FIND("Y", BD26)))), "modified_following") ))))), "")</f>
        <v>43038</v>
      </c>
      <c r="BF26" s="50" t="s">
        <v>4185</v>
      </c>
      <c r="BG26" s="50" t="s">
        <v>4186</v>
      </c>
      <c r="BH26" s="46">
        <f>_xll.BDH(BF26,$B$4,$B$3,$B$3)</f>
        <v>-1.823E-2</v>
      </c>
      <c r="BI26" s="46">
        <f>_xll.BDH(BG26,$B$4,$B$3,$B$3)</f>
        <v>1.0001530000000001</v>
      </c>
      <c r="BJ26" s="52">
        <f>DF_ZC2(Date!$E$3,BE26,BI26,"Taux actuariels","actual/actual")</f>
        <v>-1.8367303814448288E-4</v>
      </c>
      <c r="BL26" s="46" t="s">
        <v>415</v>
      </c>
      <c r="BM26" s="46" t="s">
        <v>121</v>
      </c>
      <c r="BN26" s="46" t="s">
        <v>4187</v>
      </c>
      <c r="BO26" s="47" t="s">
        <v>4188</v>
      </c>
      <c r="BP26" s="47">
        <v>42740</v>
      </c>
      <c r="BQ26" s="47">
        <v>45296</v>
      </c>
      <c r="BR26" s="48">
        <v>0.10491</v>
      </c>
      <c r="BS26" s="48">
        <v>0.14008999999999999</v>
      </c>
      <c r="BT26" s="46" t="s">
        <v>124</v>
      </c>
      <c r="BU26" s="49">
        <f t="shared" si="6"/>
        <v>1.225E-3</v>
      </c>
      <c r="BW26" s="50" t="s">
        <v>441</v>
      </c>
      <c r="BX26" s="51">
        <f>IFERROR(IF(RIGHT(BW26, 1) = "D", WORKDAY($B$3, INT(LEFT(BW26, LEN(BW26)-1))),
                     IF(RIGHT(BW26, 1) = "W",Business_Day($B$3 + 7 * INT(LEFT(BW26, LEN(BW26)-1)), "modified_following"),
                     IF(RIGHT(BW26, 1) = "M",Business_Day(EDATE($B$3,  INT(LEFT(BW26, LEN(BW26)-1))), "modified_following"),
                     IF(RIGHT(BW26, 1) = "Y",Business_Day(EDATE($B$3,  12 * INT(LEFT(BW26, LEN(BW26)-1))), "modified_following"),IF(RIGHT(BW26, 1) = "Q",Business_Day(EDATE($B$3,  3*INT(LEFT(BW26, LEN(BW26)-1))), "modified_following"),
                    Business_Day(EDATE($B$3,  12 * INT(LEFT(BW26, FIND("Y", BW26)-1)) + INT(RIGHT(BW26, LEN(BW26) - FIND("Y", BW26)))), "modified_following") ))))), "")</f>
        <v>43098</v>
      </c>
      <c r="BY26" s="50" t="s">
        <v>4189</v>
      </c>
      <c r="BZ26" s="50" t="s">
        <v>4190</v>
      </c>
      <c r="CA26" s="46">
        <f>_xll.BDH(BY26,$B$4,$B$3,$B$3)</f>
        <v>1.7090000000000001E-2</v>
      </c>
      <c r="CB26" s="46">
        <f>_xll.BDH(BZ26,$B$4,$B$3,$B$3)</f>
        <v>0.99982899999999997</v>
      </c>
      <c r="CC26" s="52">
        <f>DF_ZC2(Date!$E$3,BX26,CB26,"Taux actuariels","actual/actual")</f>
        <v>1.7150172171276346E-4</v>
      </c>
      <c r="CE26" s="51">
        <v>44560</v>
      </c>
      <c r="CF26" s="53">
        <v>3.7750775981344102E-4</v>
      </c>
      <c r="CH26" s="51">
        <v>45289</v>
      </c>
      <c r="CI26" s="53">
        <v>1.2076751354049391E-3</v>
      </c>
      <c r="CK26" s="51">
        <v>46386</v>
      </c>
      <c r="CL26" s="53">
        <v>1.3959020695600327E-3</v>
      </c>
      <c r="CP26" s="51">
        <v>44560</v>
      </c>
      <c r="CQ26" s="53">
        <v>3.7845429315416128E-4</v>
      </c>
      <c r="CS26" s="51">
        <v>45289</v>
      </c>
      <c r="CT26" s="53">
        <v>1.2108594850810566E-3</v>
      </c>
      <c r="CV26" s="51">
        <v>46386</v>
      </c>
      <c r="CW26" s="53">
        <v>1.4042735586765659E-3</v>
      </c>
      <c r="CY26" s="51">
        <v>44560</v>
      </c>
      <c r="CZ26" s="53">
        <v>3.7825501261433512E-4</v>
      </c>
      <c r="DB26" s="51">
        <v>45289</v>
      </c>
      <c r="DC26" s="53">
        <v>1.2101203767672128E-3</v>
      </c>
      <c r="DQ26" s="51">
        <v>43038</v>
      </c>
      <c r="DR26" s="52">
        <v>-1.1117083058972632E-2</v>
      </c>
      <c r="DS26">
        <f>interpol_lin_excel($O$13:$O$104,$T$13:$T$104,DQ26)</f>
        <v>-4.7046342594525559E-4</v>
      </c>
      <c r="DT26" s="51">
        <v>44560</v>
      </c>
      <c r="DU26" s="52">
        <v>3.704611613921106E-4</v>
      </c>
      <c r="DW26" s="51">
        <v>45289</v>
      </c>
      <c r="DX26" s="52">
        <v>1.1885154845584533E-3</v>
      </c>
      <c r="DZ26" s="51">
        <v>46386</v>
      </c>
      <c r="EA26" s="52">
        <v>1.3581615893123573E-3</v>
      </c>
      <c r="EO26" s="51">
        <v>43038</v>
      </c>
      <c r="EP26" s="52">
        <v>-3.0344526481971279E-3</v>
      </c>
      <c r="EQ26">
        <f>interpol_lin_excel($O$13:$O$104,$T$13:$T$104,EO26)</f>
        <v>-4.7046342594525559E-4</v>
      </c>
      <c r="ER26" s="51">
        <v>44560</v>
      </c>
      <c r="ES26" s="52">
        <v>3.745422343801725E-4</v>
      </c>
      <c r="EU26" s="51">
        <v>45289</v>
      </c>
      <c r="EV26" s="52">
        <v>1.1997619511367251E-3</v>
      </c>
      <c r="EX26" s="51">
        <v>46386</v>
      </c>
      <c r="EY26" s="52">
        <v>1.3817638331622612E-3</v>
      </c>
      <c r="FL26" s="51">
        <v>43038</v>
      </c>
      <c r="FM26" s="52">
        <v>-7.9061269468477802E-3</v>
      </c>
      <c r="FO26" s="51">
        <v>44560</v>
      </c>
      <c r="FP26" s="52">
        <v>3.7252334899206808E-4</v>
      </c>
      <c r="FR26" s="51">
        <v>45289</v>
      </c>
      <c r="FS26" s="52">
        <v>1.1941863087407511E-3</v>
      </c>
      <c r="FU26" s="51">
        <v>46386</v>
      </c>
      <c r="FV26" s="52">
        <v>1.3698447401719784E-3</v>
      </c>
      <c r="GI26" s="51">
        <v>43038</v>
      </c>
      <c r="GJ26" s="52">
        <v>-1.6469755507876327E-3</v>
      </c>
      <c r="GK26">
        <f>interpol_lin_excel($BX$13:$BX$104,$CC$13:$CC$104,GI26)</f>
        <v>1.645178887754728E-4</v>
      </c>
      <c r="GL26" s="51">
        <v>44560</v>
      </c>
      <c r="GM26" s="52">
        <v>3.762454508785219E-4</v>
      </c>
      <c r="GO26" s="51">
        <v>45289</v>
      </c>
      <c r="GP26" s="52">
        <v>1.2045854290351737E-3</v>
      </c>
      <c r="GR26" s="51">
        <v>46386</v>
      </c>
      <c r="GS26" s="52">
        <v>1.3905604284503012E-3</v>
      </c>
    </row>
    <row r="27" spans="3:206" ht="14.45" x14ac:dyDescent="0.3">
      <c r="C27" s="46" t="s">
        <v>333</v>
      </c>
      <c r="D27" s="46" t="s">
        <v>121</v>
      </c>
      <c r="E27" s="46" t="s">
        <v>4191</v>
      </c>
      <c r="F27" s="47" t="s">
        <v>4192</v>
      </c>
      <c r="G27" s="47">
        <v>42740</v>
      </c>
      <c r="H27" s="47">
        <v>43074</v>
      </c>
      <c r="I27" s="48">
        <v>-5.7389999999999997E-2</v>
      </c>
      <c r="J27" s="48">
        <v>-4.011E-2</v>
      </c>
      <c r="K27" s="46" t="s">
        <v>124</v>
      </c>
      <c r="L27" s="49">
        <f t="shared" si="1"/>
        <v>-4.8750000000000003E-4</v>
      </c>
      <c r="N27" s="50" t="s">
        <v>420</v>
      </c>
      <c r="O27" s="51">
        <f>IFERROR(IF(RIGHT(N27, 1) = "D", WORKDAY($B$3, INT(LEFT(N27, LEN(N27)-1))),
                     IF(RIGHT(N27, 1) = "W",Business_Day($B$3 + 7 * INT(LEFT(N27, LEN(N27)-1)), "modified_following"),
                     IF(RIGHT(N27, 1) = "M",Business_Day(EDATE($B$3,  INT(LEFT(N27, LEN(N27)-1))), "modified_following"),
                     IF(RIGHT(N27, 1) = "Y",Business_Day(EDATE($B$3,  12 * INT(LEFT(N27, LEN(N27)-1))), "modified_following"),IF(RIGHT(N27, 1) = "Q",Business_Day(EDATE($B$3,  3*INT(LEFT(N27, LEN(N27)-1))), "modified_following"),
                    Business_Day(EDATE($B$3,  12 * INT(LEFT(N27, FIND("Y", N27)-1)) + INT(RIGHT(N27, LEN(N27) - FIND("Y", N27)))), "modified_following") ))))), "")</f>
        <v>43069</v>
      </c>
      <c r="P27" s="50" t="s">
        <v>4193</v>
      </c>
      <c r="Q27" s="50" t="s">
        <v>4194</v>
      </c>
      <c r="R27" s="46">
        <f>_xll.BDH(P27,$B$4,$B$3,$B$3)</f>
        <v>-4.8750000000000002E-2</v>
      </c>
      <c r="S27" s="46">
        <f>_xll.BDH(Q27,$B$4,$B$3,$B$3)</f>
        <v>1.0004459999999999</v>
      </c>
      <c r="T27" s="52">
        <f>DF_ZC2(Date!$E$3,O27,S27,"Taux actuariels","actual/actual")</f>
        <v>-4.8572188990492204E-4</v>
      </c>
      <c r="V27" s="46" t="s">
        <v>498</v>
      </c>
      <c r="W27" s="46" t="s">
        <v>121</v>
      </c>
      <c r="X27" s="46" t="s">
        <v>301</v>
      </c>
      <c r="Y27" s="47" t="s">
        <v>302</v>
      </c>
      <c r="Z27" s="47">
        <v>42740</v>
      </c>
      <c r="AA27" s="47">
        <v>47123</v>
      </c>
      <c r="AB27" s="48">
        <v>0.22025</v>
      </c>
      <c r="AC27" s="48">
        <v>0.19936999999999999</v>
      </c>
      <c r="AD27" s="46" t="s">
        <v>98</v>
      </c>
      <c r="AE27" s="49">
        <f t="shared" si="2"/>
        <v>2.0980999999999999E-3</v>
      </c>
      <c r="AF27" s="97">
        <f t="shared" si="8"/>
        <v>47123</v>
      </c>
      <c r="AG27" s="96">
        <v>2.0873532939475379E-3</v>
      </c>
      <c r="AI27" s="50" t="s">
        <v>420</v>
      </c>
      <c r="AJ27" s="51">
        <f>IFERROR(IF(RIGHT(AI27, 1) = "D", WORKDAY($B$3, INT(LEFT(AI27, LEN(AI27)-1))),
                     IF(RIGHT(AI27, 1) = "W",Business_Day($B$3 + 7 * INT(LEFT(AI27, LEN(AI27)-1)), "modified_following"),
                     IF(RIGHT(AI27, 1) = "M",Business_Day(EDATE($B$3,  INT(LEFT(AI27, LEN(AI27)-1))), "modified_following"),
                     IF(RIGHT(AI27, 1) = "Y",Business_Day(EDATE($B$3,  12 * INT(LEFT(AI27, LEN(AI27)-1))), "modified_following"),IF(RIGHT(AI27, 1) = "Q",Business_Day(EDATE($B$3,  3*INT(LEFT(AI27, LEN(AI27)-1))), "modified_following"),
                    Business_Day(EDATE($B$3,  12 * INT(LEFT(AI27, FIND("Y", AI27)-1)) + INT(RIGHT(AI27, LEN(AI27) - FIND("Y", AI27)))), "modified_following") ))))), "")</f>
        <v>43069</v>
      </c>
      <c r="AK27" s="50" t="s">
        <v>4195</v>
      </c>
      <c r="AL27" s="50" t="s">
        <v>4196</v>
      </c>
      <c r="AM27" s="46">
        <f>_xll.BDH(AK27,$B$4,$B$3,$B$3)</f>
        <v>-4.6359999999999998E-2</v>
      </c>
      <c r="AN27" s="46">
        <f>_xll.BDH(AL27,$B$4,$B$3,$B$3)</f>
        <v>1.000424</v>
      </c>
      <c r="AO27" s="52">
        <f>DF_ZC2(Date!$E$3,AJ27,AN27,"Taux actuariels","actual/actual")</f>
        <v>-4.617731233438338E-4</v>
      </c>
      <c r="AP27" s="32">
        <v>5</v>
      </c>
      <c r="AQ27" s="46" t="s">
        <v>394</v>
      </c>
      <c r="AR27" s="46" t="s">
        <v>121</v>
      </c>
      <c r="AS27" s="46" t="s">
        <v>301</v>
      </c>
      <c r="AT27" s="47" t="s">
        <v>302</v>
      </c>
      <c r="AU27" s="47">
        <v>42740</v>
      </c>
      <c r="AV27" s="47">
        <v>44931</v>
      </c>
      <c r="AW27" s="48">
        <v>6.583E-2</v>
      </c>
      <c r="AX27" s="48">
        <v>5.3170000000000002E-2</v>
      </c>
      <c r="AY27" s="46" t="s">
        <v>124</v>
      </c>
      <c r="AZ27" s="49">
        <f t="shared" si="3"/>
        <v>5.9499999999999993E-4</v>
      </c>
      <c r="BA27" s="51">
        <f t="shared" si="10"/>
        <v>44931</v>
      </c>
      <c r="BB27" s="96">
        <v>5.9685011606037399E-4</v>
      </c>
      <c r="BD27" s="50" t="s">
        <v>420</v>
      </c>
      <c r="BE27" s="51">
        <f>IFERROR(IF(RIGHT(BD27, 1) = "D", WORKDAY($B$3, INT(LEFT(BD27, LEN(BD27)-1))),
                     IF(RIGHT(BD27, 1) = "W",Business_Day($B$3 + 7 * INT(LEFT(BD27, LEN(BD27)-1)), "modified_following"),
                     IF(RIGHT(BD27, 1) = "M",Business_Day(EDATE($B$3,  INT(LEFT(BD27, LEN(BD27)-1))), "modified_following"),
                     IF(RIGHT(BD27, 1) = "Y",Business_Day(EDATE($B$3,  12 * INT(LEFT(BD27, LEN(BD27)-1))), "modified_following"),IF(RIGHT(BD27, 1) = "Q",Business_Day(EDATE($B$3,  3*INT(LEFT(BD27, LEN(BD27)-1))), "modified_following"),
                    Business_Day(EDATE($B$3,  12 * INT(LEFT(BD27, FIND("Y", BD27)-1)) + INT(RIGHT(BD27, LEN(BD27) - FIND("Y", BD27)))), "modified_following") ))))), "")</f>
        <v>43069</v>
      </c>
      <c r="BF27" s="50" t="s">
        <v>4197</v>
      </c>
      <c r="BG27" s="50" t="s">
        <v>4198</v>
      </c>
      <c r="BH27" s="46">
        <f>_xll.BDH(BF27,$B$4,$B$3,$B$3)</f>
        <v>-1.6639999999999999E-2</v>
      </c>
      <c r="BI27" s="46">
        <f>_xll.BDH(BG27,$B$4,$B$3,$B$3)</f>
        <v>1.0001530000000001</v>
      </c>
      <c r="BJ27" s="52">
        <f>DF_ZC2(Date!$E$3,BE27,BI27,"Taux actuariels","actual/actual")</f>
        <v>-1.6667756797594802E-4</v>
      </c>
      <c r="BL27" s="46" t="s">
        <v>436</v>
      </c>
      <c r="BM27" s="46" t="s">
        <v>121</v>
      </c>
      <c r="BN27" s="46" t="s">
        <v>4199</v>
      </c>
      <c r="BO27" s="47" t="s">
        <v>4200</v>
      </c>
      <c r="BP27" s="47">
        <v>42740</v>
      </c>
      <c r="BQ27" s="47">
        <v>45663</v>
      </c>
      <c r="BR27" s="48">
        <v>0.13697000000000001</v>
      </c>
      <c r="BS27" s="48">
        <v>0.17052999999999999</v>
      </c>
      <c r="BT27" s="46" t="s">
        <v>124</v>
      </c>
      <c r="BU27" s="49">
        <f t="shared" si="6"/>
        <v>1.5375E-3</v>
      </c>
      <c r="BW27" s="50" t="s">
        <v>462</v>
      </c>
      <c r="BX27" s="51">
        <f>IFERROR(IF(RIGHT(BW27, 1) = "D", WORKDAY($B$3, INT(LEFT(BW27, LEN(BW27)-1))),
                     IF(RIGHT(BW27, 1) = "W",Business_Day($B$3 + 7 * INT(LEFT(BW27, LEN(BW27)-1)), "modified_following"),
                     IF(RIGHT(BW27, 1) = "M",Business_Day(EDATE($B$3,  INT(LEFT(BW27, LEN(BW27)-1))), "modified_following"),
                     IF(RIGHT(BW27, 1) = "Y",Business_Day(EDATE($B$3,  12 * INT(LEFT(BW27, LEN(BW27)-1))), "modified_following"),IF(RIGHT(BW27, 1) = "Q",Business_Day(EDATE($B$3,  3*INT(LEFT(BW27, LEN(BW27)-1))), "modified_following"),
                    Business_Day(EDATE($B$3,  12 * INT(LEFT(BW27, FIND("Y", BW27)-1)) + INT(RIGHT(BW27, LEN(BW27) - FIND("Y", BW27)))), "modified_following") ))))), "")</f>
        <v>43189</v>
      </c>
      <c r="BY27" s="50" t="s">
        <v>4201</v>
      </c>
      <c r="BZ27" s="50" t="s">
        <v>4202</v>
      </c>
      <c r="CA27" s="46">
        <f>_xll.BDH(BY27,$B$4,$B$3,$B$3)</f>
        <v>1.8540000000000001E-2</v>
      </c>
      <c r="CB27" s="46">
        <f>_xll.BDH(BZ27,$B$4,$B$3,$B$3)</f>
        <v>0.99976900000000002</v>
      </c>
      <c r="CC27" s="52">
        <f>DF_ZC2(Date!$E$3,BX27,CB27,"Taux actuariels","actual/actual")</f>
        <v>1.8534849935480935E-4</v>
      </c>
      <c r="CE27" s="51">
        <v>44925</v>
      </c>
      <c r="CF27" s="53">
        <v>5.8816141395264703E-4</v>
      </c>
      <c r="CH27" s="51">
        <v>45656</v>
      </c>
      <c r="CI27" s="53">
        <v>1.5161509805821341E-3</v>
      </c>
      <c r="CK27" s="51">
        <v>47116</v>
      </c>
      <c r="CL27" s="53">
        <v>2.0641853760297994E-3</v>
      </c>
      <c r="CP27" s="51">
        <v>44925</v>
      </c>
      <c r="CQ27" s="53">
        <v>5.8978554938084529E-4</v>
      </c>
      <c r="CS27" s="51">
        <v>45656</v>
      </c>
      <c r="CT27" s="53">
        <v>1.5211897537422152E-3</v>
      </c>
      <c r="CV27" s="51">
        <v>47116</v>
      </c>
      <c r="CW27" s="53">
        <v>2.080126155737611E-3</v>
      </c>
      <c r="CY27" s="51">
        <v>44925</v>
      </c>
      <c r="CZ27" s="53">
        <v>5.8942718194169923E-4</v>
      </c>
      <c r="DB27" s="51">
        <v>45656</v>
      </c>
      <c r="DC27" s="53">
        <v>1.5199625340767302E-3</v>
      </c>
      <c r="DQ27" s="51">
        <v>43069</v>
      </c>
      <c r="DR27" s="52">
        <v>-1.0598412772243049E-2</v>
      </c>
      <c r="DS27">
        <f>interpol_lin_excel($O$13:$O$104,$T$13:$T$104,DQ27)</f>
        <v>-4.8572188990492204E-4</v>
      </c>
      <c r="DT27" s="51">
        <v>44925</v>
      </c>
      <c r="DU27" s="52">
        <v>5.7707360338248785E-4</v>
      </c>
      <c r="DW27" s="51">
        <v>45656</v>
      </c>
      <c r="DX27" s="52">
        <v>1.4888301936085036E-3</v>
      </c>
      <c r="DZ27" s="51">
        <v>47116</v>
      </c>
      <c r="EA27" s="52">
        <v>2.0061380500222634E-3</v>
      </c>
      <c r="EO27" s="51">
        <v>43069</v>
      </c>
      <c r="EP27" s="52">
        <v>-3.0266254343045418E-3</v>
      </c>
      <c r="EQ27">
        <f>interpol_lin_excel($O$13:$O$104,$T$13:$T$104,EO27)</f>
        <v>-4.8572188990492204E-4</v>
      </c>
      <c r="ER27" s="51">
        <v>44925</v>
      </c>
      <c r="ES27" s="52">
        <v>5.8353265094537789E-4</v>
      </c>
      <c r="EU27" s="51">
        <v>45656</v>
      </c>
      <c r="EV27" s="52">
        <v>1.505061512805195E-3</v>
      </c>
      <c r="EX27" s="51">
        <v>47116</v>
      </c>
      <c r="EY27" s="52">
        <v>2.0437032660145888E-3</v>
      </c>
      <c r="FL27" s="51">
        <v>43069</v>
      </c>
      <c r="FM27" s="52">
        <v>-7.4046773931897292E-3</v>
      </c>
      <c r="FO27" s="51">
        <v>44925</v>
      </c>
      <c r="FP27" s="52">
        <v>5.8034825527923737E-4</v>
      </c>
      <c r="FR27" s="51">
        <v>45656</v>
      </c>
      <c r="FS27" s="52">
        <v>1.4970504709009432E-3</v>
      </c>
      <c r="FU27" s="51">
        <v>47116</v>
      </c>
      <c r="FV27" s="52">
        <v>2.0249008284428166E-3</v>
      </c>
      <c r="GI27" s="51">
        <v>43069</v>
      </c>
      <c r="GJ27" s="52">
        <v>-1.6051412798173681E-3</v>
      </c>
      <c r="GK27">
        <f>interpol_lin_excel($BX$13:$BX$104,$CC$13:$CC$104,GI27)</f>
        <v>1.6564094672055774E-4</v>
      </c>
      <c r="GL27" s="51">
        <v>44925</v>
      </c>
      <c r="GM27" s="52">
        <v>5.862877672098858E-4</v>
      </c>
      <c r="GO27" s="51">
        <v>45656</v>
      </c>
      <c r="GP27" s="52">
        <v>1.5118619284456014E-3</v>
      </c>
      <c r="GR27" s="51">
        <v>47116</v>
      </c>
      <c r="GS27" s="52">
        <v>2.0567783385178188E-3</v>
      </c>
    </row>
    <row r="28" spans="3:206" ht="14.45" x14ac:dyDescent="0.3">
      <c r="C28" s="46" t="s">
        <v>275</v>
      </c>
      <c r="D28" s="46" t="s">
        <v>121</v>
      </c>
      <c r="E28" s="46" t="s">
        <v>4203</v>
      </c>
      <c r="F28" s="47" t="s">
        <v>4204</v>
      </c>
      <c r="G28" s="47">
        <v>42740</v>
      </c>
      <c r="H28" s="47">
        <v>43105</v>
      </c>
      <c r="I28" s="48">
        <v>-5.8380000000000001E-2</v>
      </c>
      <c r="J28" s="48">
        <v>-3.8339999999999999E-2</v>
      </c>
      <c r="K28" s="46" t="s">
        <v>124</v>
      </c>
      <c r="L28" s="49">
        <f t="shared" si="1"/>
        <v>-4.8359999999999999E-4</v>
      </c>
      <c r="N28" s="50" t="s">
        <v>441</v>
      </c>
      <c r="O28" s="51">
        <f>IFERROR(IF(RIGHT(N28, 1) = "D", WORKDAY($B$3, INT(LEFT(N28, LEN(N28)-1))),
                     IF(RIGHT(N28, 1) = "W",Business_Day($B$3 + 7 * INT(LEFT(N28, LEN(N28)-1)), "modified_following"),
                     IF(RIGHT(N28, 1) = "M",Business_Day(EDATE($B$3,  INT(LEFT(N28, LEN(N28)-1))), "modified_following"),
                     IF(RIGHT(N28, 1) = "Y",Business_Day(EDATE($B$3,  12 * INT(LEFT(N28, LEN(N28)-1))), "modified_following"),IF(RIGHT(N28, 1) = "Q",Business_Day(EDATE($B$3,  3*INT(LEFT(N28, LEN(N28)-1))), "modified_following"),
                    Business_Day(EDATE($B$3,  12 * INT(LEFT(N28, FIND("Y", N28)-1)) + INT(RIGHT(N28, LEN(N28) - FIND("Y", N28)))), "modified_following") ))))), "")</f>
        <v>43098</v>
      </c>
      <c r="P28" s="50" t="s">
        <v>4205</v>
      </c>
      <c r="Q28" s="50" t="s">
        <v>4206</v>
      </c>
      <c r="R28" s="46">
        <f>_xll.BDH(P28,$B$4,$B$3,$B$3)</f>
        <v>-4.836E-2</v>
      </c>
      <c r="S28" s="46">
        <f>_xll.BDH(Q28,$B$4,$B$3,$B$3)</f>
        <v>1.0004839999999999</v>
      </c>
      <c r="T28" s="52">
        <f>DF_ZC2(Date!$E$3,O28,S28,"Taux actuariels","actual/actual")</f>
        <v>-4.8510184273420354E-4</v>
      </c>
      <c r="V28" s="46" t="s">
        <v>518</v>
      </c>
      <c r="W28" s="46" t="s">
        <v>121</v>
      </c>
      <c r="X28" s="46" t="s">
        <v>301</v>
      </c>
      <c r="Y28" s="47" t="s">
        <v>302</v>
      </c>
      <c r="Z28" s="47">
        <v>42740</v>
      </c>
      <c r="AA28" s="47">
        <v>48218</v>
      </c>
      <c r="AB28" s="48">
        <v>0.34987000000000001</v>
      </c>
      <c r="AC28" s="48">
        <v>0.32895999999999997</v>
      </c>
      <c r="AD28" s="46" t="s">
        <v>98</v>
      </c>
      <c r="AE28" s="49">
        <f t="shared" si="2"/>
        <v>3.3941500000000003E-3</v>
      </c>
      <c r="AF28" s="97">
        <f t="shared" si="8"/>
        <v>48218</v>
      </c>
      <c r="AG28" s="96">
        <v>3.3853322711035593E-3</v>
      </c>
      <c r="AI28" s="50" t="s">
        <v>441</v>
      </c>
      <c r="AJ28" s="51">
        <f>IFERROR(IF(RIGHT(AI28, 1) = "D", WORKDAY($B$3, INT(LEFT(AI28, LEN(AI28)-1))),
                     IF(RIGHT(AI28, 1) = "W",Business_Day($B$3 + 7 * INT(LEFT(AI28, LEN(AI28)-1)), "modified_following"),
                     IF(RIGHT(AI28, 1) = "M",Business_Day(EDATE($B$3,  INT(LEFT(AI28, LEN(AI28)-1))), "modified_following"),
                     IF(RIGHT(AI28, 1) = "Y",Business_Day(EDATE($B$3,  12 * INT(LEFT(AI28, LEN(AI28)-1))), "modified_following"),IF(RIGHT(AI28, 1) = "Q",Business_Day(EDATE($B$3,  3*INT(LEFT(AI28, LEN(AI28)-1))), "modified_following"),
                    Business_Day(EDATE($B$3,  12 * INT(LEFT(AI28, FIND("Y", AI28)-1)) + INT(RIGHT(AI28, LEN(AI28) - FIND("Y", AI28)))), "modified_following") ))))), "")</f>
        <v>43098</v>
      </c>
      <c r="AK28" s="50" t="s">
        <v>4207</v>
      </c>
      <c r="AL28" s="50" t="s">
        <v>4208</v>
      </c>
      <c r="AM28" s="46">
        <f>_xll.BDH(AK28,$B$4,$B$3,$B$3)</f>
        <v>-4.7379999999999999E-2</v>
      </c>
      <c r="AN28" s="46">
        <f>_xll.BDH(AL28,$B$4,$B$3,$B$3)</f>
        <v>1.0004740000000001</v>
      </c>
      <c r="AO28" s="52">
        <f>DF_ZC2(Date!$E$3,AJ28,AN28,"Taux actuariels","actual/actual")</f>
        <v>-4.7508383248606734E-4</v>
      </c>
      <c r="AP28" s="32">
        <v>6</v>
      </c>
      <c r="AQ28" s="46" t="s">
        <v>415</v>
      </c>
      <c r="AR28" s="46" t="s">
        <v>121</v>
      </c>
      <c r="AS28" s="46" t="s">
        <v>301</v>
      </c>
      <c r="AT28" s="47" t="s">
        <v>302</v>
      </c>
      <c r="AU28" s="47">
        <v>42740</v>
      </c>
      <c r="AV28" s="47">
        <v>45296</v>
      </c>
      <c r="AW28" s="48">
        <v>8.8039999999999993E-2</v>
      </c>
      <c r="AX28" s="48">
        <v>7.8340000000000007E-2</v>
      </c>
      <c r="AY28" s="46" t="s">
        <v>124</v>
      </c>
      <c r="AZ28" s="49">
        <f t="shared" si="3"/>
        <v>8.319E-4</v>
      </c>
      <c r="BA28" s="51">
        <f t="shared" si="10"/>
        <v>45296</v>
      </c>
      <c r="BB28" s="96">
        <v>8.3255382793508506E-4</v>
      </c>
      <c r="BD28" s="50" t="s">
        <v>441</v>
      </c>
      <c r="BE28" s="51">
        <f>IFERROR(IF(RIGHT(BD28, 1) = "D", WORKDAY($B$3, INT(LEFT(BD28, LEN(BD28)-1))),
                     IF(RIGHT(BD28, 1) = "W",Business_Day($B$3 + 7 * INT(LEFT(BD28, LEN(BD28)-1)), "modified_following"),
                     IF(RIGHT(BD28, 1) = "M",Business_Day(EDATE($B$3,  INT(LEFT(BD28, LEN(BD28)-1))), "modified_following"),
                     IF(RIGHT(BD28, 1) = "Y",Business_Day(EDATE($B$3,  12 * INT(LEFT(BD28, LEN(BD28)-1))), "modified_following"),IF(RIGHT(BD28, 1) = "Q",Business_Day(EDATE($B$3,  3*INT(LEFT(BD28, LEN(BD28)-1))), "modified_following"),
                    Business_Day(EDATE($B$3,  12 * INT(LEFT(BD28, FIND("Y", BD28)-1)) + INT(RIGHT(BD28, LEN(BD28) - FIND("Y", BD28)))), "modified_following") ))))), "")</f>
        <v>43098</v>
      </c>
      <c r="BF28" s="50" t="s">
        <v>4209</v>
      </c>
      <c r="BG28" s="50" t="s">
        <v>4210</v>
      </c>
      <c r="BH28" s="46">
        <f>_xll.BDH(BF28,$B$4,$B$3,$B$3)</f>
        <v>-1.507E-2</v>
      </c>
      <c r="BI28" s="46">
        <f>_xll.BDH(BG28,$B$4,$B$3,$B$3)</f>
        <v>1.000151</v>
      </c>
      <c r="BJ28" s="52">
        <f>DF_ZC2(Date!$E$3,BE28,BI28,"Taux actuariels","actual/actual")</f>
        <v>-1.5139421618326487E-4</v>
      </c>
      <c r="BL28" s="46" t="s">
        <v>456</v>
      </c>
      <c r="BM28" s="46" t="s">
        <v>121</v>
      </c>
      <c r="BN28" s="46" t="s">
        <v>4211</v>
      </c>
      <c r="BO28" s="47" t="s">
        <v>4212</v>
      </c>
      <c r="BP28" s="47">
        <v>42740</v>
      </c>
      <c r="BQ28" s="47">
        <v>46027</v>
      </c>
      <c r="BR28" s="48">
        <v>0.16955999999999999</v>
      </c>
      <c r="BS28" s="48">
        <v>0.20294000000000001</v>
      </c>
      <c r="BT28" s="46" t="s">
        <v>124</v>
      </c>
      <c r="BU28" s="49">
        <f t="shared" si="6"/>
        <v>1.8625E-3</v>
      </c>
      <c r="BW28" s="50" t="s">
        <v>483</v>
      </c>
      <c r="BX28" s="51">
        <f>IFERROR(IF(RIGHT(BW28, 1) = "D", WORKDAY($B$3, INT(LEFT(BW28, LEN(BW28)-1))),
                     IF(RIGHT(BW28, 1) = "W",Business_Day($B$3 + 7 * INT(LEFT(BW28, LEN(BW28)-1)), "modified_following"),
                     IF(RIGHT(BW28, 1) = "M",Business_Day(EDATE($B$3,  INT(LEFT(BW28, LEN(BW28)-1))), "modified_following"),
                     IF(RIGHT(BW28, 1) = "Y",Business_Day(EDATE($B$3,  12 * INT(LEFT(BW28, LEN(BW28)-1))), "modified_following"),IF(RIGHT(BW28, 1) = "Q",Business_Day(EDATE($B$3,  3*INT(LEFT(BW28, LEN(BW28)-1))), "modified_following"),
                    Business_Day(EDATE($B$3,  12 * INT(LEFT(BW28, FIND("Y", BW28)-1)) + INT(RIGHT(BW28, LEN(BW28) - FIND("Y", BW28)))), "modified_following") ))))), "")</f>
        <v>43280</v>
      </c>
      <c r="BY28" s="50" t="s">
        <v>4213</v>
      </c>
      <c r="BZ28" s="50" t="s">
        <v>4214</v>
      </c>
      <c r="CA28" s="46">
        <f>_xll.BDH(BY28,$B$4,$B$3,$B$3)</f>
        <v>0.02</v>
      </c>
      <c r="CB28" s="46">
        <f>_xll.BDH(BZ28,$B$4,$B$3,$B$3)</f>
        <v>0.99970099999999995</v>
      </c>
      <c r="CC28" s="52">
        <f>DF_ZC2(Date!$E$3,BX28,CB28,"Taux actuariels","actual/actual")</f>
        <v>1.99932825214022E-4</v>
      </c>
      <c r="CE28" s="51">
        <v>45289</v>
      </c>
      <c r="CF28" s="53">
        <v>8.2067531768037884E-4</v>
      </c>
      <c r="CH28" s="51">
        <v>46021</v>
      </c>
      <c r="CI28" s="53">
        <v>1.8372438679553408E-3</v>
      </c>
      <c r="CK28" s="51">
        <v>48212</v>
      </c>
      <c r="CL28" s="53">
        <v>3.3667112141276142E-3</v>
      </c>
      <c r="CP28" s="51">
        <v>45289</v>
      </c>
      <c r="CQ28" s="53">
        <v>8.2329371084643522E-4</v>
      </c>
      <c r="CS28" s="51">
        <v>46021</v>
      </c>
      <c r="CT28" s="53">
        <v>1.8447535589210034E-3</v>
      </c>
      <c r="CV28" s="51">
        <v>48212</v>
      </c>
      <c r="CW28" s="53">
        <v>3.4021632571684932E-3</v>
      </c>
      <c r="CY28" s="51">
        <v>45289</v>
      </c>
      <c r="CZ28" s="53">
        <v>8.2268935143097377E-4</v>
      </c>
      <c r="DB28" s="51">
        <v>46021</v>
      </c>
      <c r="DC28" s="53">
        <v>1.8428431281891113E-3</v>
      </c>
      <c r="DQ28" s="51">
        <v>43098</v>
      </c>
      <c r="DR28" s="52">
        <v>-1.1189545121061489E-2</v>
      </c>
      <c r="DS28">
        <f>interpol_lin_excel($O$13:$O$104,$T$13:$T$104,DQ28)</f>
        <v>-4.8510184273420354E-4</v>
      </c>
      <c r="DT28" s="51">
        <v>45289</v>
      </c>
      <c r="DU28" s="52">
        <v>8.0445246421141875E-4</v>
      </c>
      <c r="DW28" s="51">
        <v>46021</v>
      </c>
      <c r="DX28" s="52">
        <v>1.8009588056324011E-3</v>
      </c>
      <c r="DZ28" s="51">
        <v>48212</v>
      </c>
      <c r="EA28" s="52">
        <v>3.2612822901174755E-3</v>
      </c>
      <c r="EM28">
        <v>1</v>
      </c>
      <c r="EO28" s="51">
        <v>43098</v>
      </c>
      <c r="EP28" s="52">
        <v>-3.754098598044717E-3</v>
      </c>
      <c r="EQ28">
        <f>interpol_lin_excel($O$13:$O$104,$T$13:$T$104,EO28)</f>
        <v>-4.8510184273420354E-4</v>
      </c>
      <c r="ER28" s="51">
        <v>45289</v>
      </c>
      <c r="ES28" s="52">
        <v>8.1396865652858593E-4</v>
      </c>
      <c r="EU28" s="51">
        <v>46021</v>
      </c>
      <c r="EV28" s="52">
        <v>1.8231066797216014E-3</v>
      </c>
      <c r="EX28" s="51">
        <v>48212</v>
      </c>
      <c r="EY28" s="52">
        <v>3.3312959926167524E-3</v>
      </c>
      <c r="FL28" s="51">
        <v>43098</v>
      </c>
      <c r="FM28" s="52">
        <v>-8.0399817523315771E-3</v>
      </c>
      <c r="FO28" s="51">
        <v>45289</v>
      </c>
      <c r="FP28" s="52">
        <v>8.0925182448949922E-4</v>
      </c>
      <c r="FR28" s="51">
        <v>46021</v>
      </c>
      <c r="FS28" s="52">
        <v>1.8120890476157759E-3</v>
      </c>
      <c r="FU28" s="51">
        <v>48212</v>
      </c>
      <c r="FV28" s="52">
        <v>3.2974104031443445E-3</v>
      </c>
      <c r="GI28" s="51">
        <v>43098</v>
      </c>
      <c r="GJ28" s="52">
        <v>-2.3025876489899122E-3</v>
      </c>
      <c r="GK28">
        <f>interpol_lin_excel($BX$13:$BX$104,$CC$13:$CC$104,GI28)</f>
        <v>1.7150172171276346E-4</v>
      </c>
      <c r="GL28" s="51">
        <v>45289</v>
      </c>
      <c r="GM28" s="52">
        <v>8.1803512486753477E-4</v>
      </c>
      <c r="GO28" s="51">
        <v>46021</v>
      </c>
      <c r="GP28" s="52">
        <v>1.8317738453196783E-3</v>
      </c>
      <c r="GR28" s="51">
        <v>48212</v>
      </c>
      <c r="GS28" s="52">
        <v>3.3518825982556538E-3</v>
      </c>
    </row>
    <row r="29" spans="3:206" ht="14.45" x14ac:dyDescent="0.3">
      <c r="C29" s="46" t="s">
        <v>402</v>
      </c>
      <c r="D29" s="46" t="s">
        <v>121</v>
      </c>
      <c r="E29" s="46" t="s">
        <v>4215</v>
      </c>
      <c r="F29" s="47" t="s">
        <v>4216</v>
      </c>
      <c r="G29" s="47">
        <v>42740</v>
      </c>
      <c r="H29" s="47">
        <v>43286</v>
      </c>
      <c r="I29" s="48">
        <v>-8.0460000000000004E-2</v>
      </c>
      <c r="J29" s="48">
        <v>-3.2039999999999999E-2</v>
      </c>
      <c r="K29" s="46" t="s">
        <v>124</v>
      </c>
      <c r="L29" s="49"/>
      <c r="N29" s="50" t="s">
        <v>462</v>
      </c>
      <c r="O29" s="51">
        <f>IFERROR(IF(RIGHT(N29, 1) = "D", WORKDAY($B$3, INT(LEFT(N29, LEN(N29)-1))),
                     IF(RIGHT(N29, 1) = "W",Business_Day($B$3 + 7 * INT(LEFT(N29, LEN(N29)-1)), "modified_following"),
                     IF(RIGHT(N29, 1) = "M",Business_Day(EDATE($B$3,  INT(LEFT(N29, LEN(N29)-1))), "modified_following"),
                     IF(RIGHT(N29, 1) = "Y",Business_Day(EDATE($B$3,  12 * INT(LEFT(N29, LEN(N29)-1))), "modified_following"),IF(RIGHT(N29, 1) = "Q",Business_Day(EDATE($B$3,  3*INT(LEFT(N29, LEN(N29)-1))), "modified_following"),
                    Business_Day(EDATE($B$3,  12 * INT(LEFT(N29, FIND("Y", N29)-1)) + INT(RIGHT(N29, LEN(N29) - FIND("Y", N29)))), "modified_following") ))))), "")</f>
        <v>43189</v>
      </c>
      <c r="P29" s="50" t="s">
        <v>4217</v>
      </c>
      <c r="Q29" s="50" t="s">
        <v>4218</v>
      </c>
      <c r="R29" s="46">
        <f>_xll.BDH(P29,$B$4,$B$3,$B$3)</f>
        <v>-5.2179999999999997E-2</v>
      </c>
      <c r="S29" s="46">
        <f>_xll.BDH(Q29,$B$4,$B$3,$B$3)</f>
        <v>1.000651</v>
      </c>
      <c r="T29" s="52">
        <f>DF_ZC2(Date!$E$3,O29,S29,"Taux actuariels","actual/actual")</f>
        <v>-5.2193087346996681E-4</v>
      </c>
      <c r="V29" s="46" t="s">
        <v>539</v>
      </c>
      <c r="W29" s="46" t="s">
        <v>121</v>
      </c>
      <c r="X29" s="46" t="s">
        <v>301</v>
      </c>
      <c r="Y29" s="47" t="s">
        <v>302</v>
      </c>
      <c r="Z29" s="47">
        <v>42740</v>
      </c>
      <c r="AA29" s="47">
        <v>50045</v>
      </c>
      <c r="AB29" s="48">
        <v>0.55305000000000004</v>
      </c>
      <c r="AC29" s="48">
        <v>0.51963999999999999</v>
      </c>
      <c r="AD29" s="46" t="s">
        <v>98</v>
      </c>
      <c r="AE29" s="49">
        <f t="shared" si="2"/>
        <v>5.3634500000000005E-3</v>
      </c>
      <c r="AF29" s="97">
        <f t="shared" si="8"/>
        <v>50045</v>
      </c>
      <c r="AG29" s="96">
        <v>5.2963362297318451E-3</v>
      </c>
      <c r="AI29" s="50" t="s">
        <v>462</v>
      </c>
      <c r="AJ29" s="51">
        <f>IFERROR(IF(RIGHT(AI29, 1) = "D", WORKDAY($B$3, INT(LEFT(AI29, LEN(AI29)-1))),
                     IF(RIGHT(AI29, 1) = "W",Business_Day($B$3 + 7 * INT(LEFT(AI29, LEN(AI29)-1)), "modified_following"),
                     IF(RIGHT(AI29, 1) = "M",Business_Day(EDATE($B$3,  INT(LEFT(AI29, LEN(AI29)-1))), "modified_following"),
                     IF(RIGHT(AI29, 1) = "Y",Business_Day(EDATE($B$3,  12 * INT(LEFT(AI29, LEN(AI29)-1))), "modified_following"),IF(RIGHT(AI29, 1) = "Q",Business_Day(EDATE($B$3,  3*INT(LEFT(AI29, LEN(AI29)-1))), "modified_following"),
                    Business_Day(EDATE($B$3,  12 * INT(LEFT(AI29, FIND("Y", AI29)-1)) + INT(RIGHT(AI29, LEN(AI29) - FIND("Y", AI29)))), "modified_following") ))))), "")</f>
        <v>43189</v>
      </c>
      <c r="AK29" s="50" t="s">
        <v>4219</v>
      </c>
      <c r="AL29" s="50" t="s">
        <v>4220</v>
      </c>
      <c r="AM29" s="46">
        <f>_xll.BDH(AK29,$B$4,$B$3,$B$3)</f>
        <v>-5.0319999999999997E-2</v>
      </c>
      <c r="AN29" s="46">
        <f>_xll.BDH(AL29,$B$4,$B$3,$B$3)</f>
        <v>1.0006280000000001</v>
      </c>
      <c r="AO29" s="52">
        <f>DF_ZC2(Date!$E$3,AJ29,AN29,"Taux actuariels","actual/actual")</f>
        <v>-5.0350134811727454E-4</v>
      </c>
      <c r="AP29" s="32">
        <v>7</v>
      </c>
      <c r="AQ29" s="46" t="s">
        <v>436</v>
      </c>
      <c r="AR29" s="46" t="s">
        <v>121</v>
      </c>
      <c r="AS29" s="46" t="s">
        <v>301</v>
      </c>
      <c r="AT29" s="47" t="s">
        <v>302</v>
      </c>
      <c r="AU29" s="47">
        <v>42740</v>
      </c>
      <c r="AV29" s="47">
        <v>45663</v>
      </c>
      <c r="AW29" s="48">
        <v>0.11279</v>
      </c>
      <c r="AX29" s="48">
        <v>0.10593</v>
      </c>
      <c r="AY29" s="46" t="s">
        <v>124</v>
      </c>
      <c r="AZ29" s="49">
        <f t="shared" si="3"/>
        <v>1.0935999999999999E-3</v>
      </c>
      <c r="BA29" s="51">
        <f t="shared" si="10"/>
        <v>45663</v>
      </c>
      <c r="BB29" s="96">
        <v>1.0939682757317862E-3</v>
      </c>
      <c r="BD29" s="50" t="s">
        <v>462</v>
      </c>
      <c r="BE29" s="51">
        <f>IFERROR(IF(RIGHT(BD29, 1) = "D", WORKDAY($B$3, INT(LEFT(BD29, LEN(BD29)-1))),
                     IF(RIGHT(BD29, 1) = "W",Business_Day($B$3 + 7 * INT(LEFT(BD29, LEN(BD29)-1)), "modified_following"),
                     IF(RIGHT(BD29, 1) = "M",Business_Day(EDATE($B$3,  INT(LEFT(BD29, LEN(BD29)-1))), "modified_following"),
                     IF(RIGHT(BD29, 1) = "Y",Business_Day(EDATE($B$3,  12 * INT(LEFT(BD29, LEN(BD29)-1))), "modified_following"),IF(RIGHT(BD29, 1) = "Q",Business_Day(EDATE($B$3,  3*INT(LEFT(BD29, LEN(BD29)-1))), "modified_following"),
                    Business_Day(EDATE($B$3,  12 * INT(LEFT(BD29, FIND("Y", BD29)-1)) + INT(RIGHT(BD29, LEN(BD29) - FIND("Y", BD29)))), "modified_following") ))))), "")</f>
        <v>43189</v>
      </c>
      <c r="BF29" s="50" t="s">
        <v>4221</v>
      </c>
      <c r="BG29" s="50" t="s">
        <v>4222</v>
      </c>
      <c r="BH29" s="46">
        <f>_xll.BDH(BF29,$B$4,$B$3,$B$3)</f>
        <v>-1.213E-2</v>
      </c>
      <c r="BI29" s="46">
        <f>_xll.BDH(BG29,$B$4,$B$3,$B$3)</f>
        <v>1.000151</v>
      </c>
      <c r="BJ29" s="52">
        <f>DF_ZC2(Date!$E$3,BE29,BI29,"Taux actuariels","actual/actual")</f>
        <v>-1.2111684304227932E-4</v>
      </c>
      <c r="BL29" s="46" t="s">
        <v>477</v>
      </c>
      <c r="BM29" s="46" t="s">
        <v>121</v>
      </c>
      <c r="BN29" s="46" t="s">
        <v>4223</v>
      </c>
      <c r="BO29" s="47" t="s">
        <v>4224</v>
      </c>
      <c r="BP29" s="47">
        <v>42740</v>
      </c>
      <c r="BQ29" s="47">
        <v>46392</v>
      </c>
      <c r="BR29" s="48">
        <v>0.20322999999999999</v>
      </c>
      <c r="BS29" s="48">
        <v>0.23677000000000001</v>
      </c>
      <c r="BT29" s="46" t="s">
        <v>124</v>
      </c>
      <c r="BU29" s="49">
        <f t="shared" si="6"/>
        <v>2.2000000000000001E-3</v>
      </c>
      <c r="BW29" s="50" t="s">
        <v>503</v>
      </c>
      <c r="BX29" s="51">
        <f>IFERROR(IF(RIGHT(BW29, 1) = "D", WORKDAY($B$3, INT(LEFT(BW29, LEN(BW29)-1))),
                     IF(RIGHT(BW29, 1) = "W",Business_Day($B$3 + 7 * INT(LEFT(BW29, LEN(BW29)-1)), "modified_following"),
                     IF(RIGHT(BW29, 1) = "M",Business_Day(EDATE($B$3,  INT(LEFT(BW29, LEN(BW29)-1))), "modified_following"),
                     IF(RIGHT(BW29, 1) = "Y",Business_Day(EDATE($B$3,  12 * INT(LEFT(BW29, LEN(BW29)-1))), "modified_following"),IF(RIGHT(BW29, 1) = "Q",Business_Day(EDATE($B$3,  3*INT(LEFT(BW29, LEN(BW29)-1))), "modified_following"),
                    Business_Day(EDATE($B$3,  12 * INT(LEFT(BW29, FIND("Y", BW29)-1)) + INT(RIGHT(BW29, LEN(BW29) - FIND("Y", BW29)))), "modified_following") ))))), "")</f>
        <v>43371</v>
      </c>
      <c r="BY29" s="50" t="s">
        <v>4225</v>
      </c>
      <c r="BZ29" s="50" t="s">
        <v>4226</v>
      </c>
      <c r="CA29" s="46">
        <f>_xll.BDH(BY29,$B$4,$B$3,$B$3)</f>
        <v>2.1239999999999998E-2</v>
      </c>
      <c r="CB29" s="46">
        <f>_xll.BDH(BZ29,$B$4,$B$3,$B$3)</f>
        <v>0.99962899999999999</v>
      </c>
      <c r="CC29" s="52">
        <f>DF_ZC2(Date!$E$3,BX29,CB29,"Taux actuariels","actual/actual")</f>
        <v>2.1264629137940361E-4</v>
      </c>
      <c r="CE29" s="51">
        <v>45656</v>
      </c>
      <c r="CF29" s="53">
        <v>1.0787633652744948E-3</v>
      </c>
      <c r="CH29" s="51">
        <v>46386</v>
      </c>
      <c r="CI29" s="53">
        <v>2.1709815916259945E-3</v>
      </c>
      <c r="CK29" s="51">
        <v>50039</v>
      </c>
      <c r="CL29" s="53">
        <v>5.3248967889999157E-3</v>
      </c>
      <c r="CP29" s="51">
        <v>45656</v>
      </c>
      <c r="CQ29" s="53">
        <v>1.0828188483652116E-3</v>
      </c>
      <c r="CS29" s="51">
        <v>46386</v>
      </c>
      <c r="CT29" s="53">
        <v>2.1817581481197957E-3</v>
      </c>
      <c r="CV29" s="51">
        <v>50039</v>
      </c>
      <c r="CW29" s="53">
        <v>5.3985440418148293E-3</v>
      </c>
      <c r="CY29" s="51">
        <v>45656</v>
      </c>
      <c r="CZ29" s="53">
        <v>1.081840537896293E-3</v>
      </c>
      <c r="DB29" s="51">
        <v>46386</v>
      </c>
      <c r="DC29" s="53">
        <v>2.1789275064317036E-3</v>
      </c>
      <c r="DQ29" s="51">
        <v>43465</v>
      </c>
      <c r="DR29" s="52">
        <v>-1.1340587622676347E-2</v>
      </c>
      <c r="DS29">
        <f>interpol_lin_excel($O$13:$O$104,$T$13:$T$104,DQ29)</f>
        <v>-6.2605732369880318E-4</v>
      </c>
      <c r="DT29" s="51">
        <v>45656</v>
      </c>
      <c r="DU29" s="52">
        <v>1.0561344336123431E-3</v>
      </c>
      <c r="DW29" s="51">
        <v>46386</v>
      </c>
      <c r="DX29" s="52">
        <v>2.1252019881105467E-3</v>
      </c>
      <c r="DZ29" s="51">
        <v>50039</v>
      </c>
      <c r="EA29" s="52">
        <v>5.1435684342311678E-3</v>
      </c>
      <c r="EM29">
        <v>2</v>
      </c>
      <c r="EO29" s="51">
        <v>43465</v>
      </c>
      <c r="EP29" s="52">
        <v>-4.3094258460110143E-3</v>
      </c>
      <c r="EQ29">
        <f>interpol_lin_excel($O$13:$O$104,$T$13:$T$104,EO29)</f>
        <v>-6.2605732369880318E-4</v>
      </c>
      <c r="ER29" s="51">
        <v>45656</v>
      </c>
      <c r="ES29" s="52">
        <v>1.0695428499018756E-3</v>
      </c>
      <c r="EU29" s="51">
        <v>46386</v>
      </c>
      <c r="EV29" s="52">
        <v>2.1543375355586149E-3</v>
      </c>
      <c r="EX29" s="51">
        <v>50039</v>
      </c>
      <c r="EY29" s="52">
        <v>5.2648437887166857E-3</v>
      </c>
      <c r="FL29" s="51">
        <v>43465</v>
      </c>
      <c r="FM29" s="52">
        <v>-8.2569739324916784E-3</v>
      </c>
      <c r="FO29" s="51">
        <v>45656</v>
      </c>
      <c r="FP29" s="52">
        <v>1.062909389327456E-3</v>
      </c>
      <c r="FR29" s="51">
        <v>46386</v>
      </c>
      <c r="FS29" s="52">
        <v>2.1395052282064879E-3</v>
      </c>
      <c r="FU29" s="51">
        <v>50039</v>
      </c>
      <c r="FV29" s="52">
        <v>5.2098517135520661E-3</v>
      </c>
      <c r="GI29" s="51">
        <v>43465</v>
      </c>
      <c r="GJ29" s="52">
        <v>-2.5440611549659006E-3</v>
      </c>
      <c r="GK29">
        <f>interpol_lin_excel($BX$13:$BX$104,$CC$13:$CC$104,GI29)</f>
        <v>2.2526936754019289E-4</v>
      </c>
      <c r="GL29" s="51">
        <v>45656</v>
      </c>
      <c r="GM29" s="52">
        <v>1.0751803978402341E-3</v>
      </c>
      <c r="GO29" s="51">
        <v>46386</v>
      </c>
      <c r="GP29" s="52">
        <v>2.164871755809347E-3</v>
      </c>
      <c r="GR29" s="51">
        <v>50039</v>
      </c>
      <c r="GS29" s="52">
        <v>5.2959739054848241E-3</v>
      </c>
    </row>
    <row r="30" spans="3:206" ht="14.45" x14ac:dyDescent="0.3">
      <c r="C30" s="46" t="s">
        <v>300</v>
      </c>
      <c r="D30" s="46" t="s">
        <v>121</v>
      </c>
      <c r="E30" s="46" t="s">
        <v>4227</v>
      </c>
      <c r="F30" s="47" t="s">
        <v>4228</v>
      </c>
      <c r="G30" s="47">
        <v>42740</v>
      </c>
      <c r="H30" s="47">
        <v>43472</v>
      </c>
      <c r="I30" s="48">
        <v>-9.3950000000000006E-2</v>
      </c>
      <c r="J30" s="48">
        <v>-3.1050000000000001E-2</v>
      </c>
      <c r="K30" s="46" t="s">
        <v>124</v>
      </c>
      <c r="L30" s="49">
        <f>AVERAGE(I30:J30)/100</f>
        <v>-6.2500000000000001E-4</v>
      </c>
      <c r="N30" s="50" t="s">
        <v>483</v>
      </c>
      <c r="O30" s="51">
        <f>IFERROR(IF(RIGHT(N30, 1) = "D", WORKDAY($B$3, INT(LEFT(N30, LEN(N30)-1))),
                     IF(RIGHT(N30, 1) = "W",Business_Day($B$3 + 7 * INT(LEFT(N30, LEN(N30)-1)), "modified_following"),
                     IF(RIGHT(N30, 1) = "M",Business_Day(EDATE($B$3,  INT(LEFT(N30, LEN(N30)-1))), "modified_following"),
                     IF(RIGHT(N30, 1) = "Y",Business_Day(EDATE($B$3,  12 * INT(LEFT(N30, LEN(N30)-1))), "modified_following"),IF(RIGHT(N30, 1) = "Q",Business_Day(EDATE($B$3,  3*INT(LEFT(N30, LEN(N30)-1))), "modified_following"),
                    Business_Day(EDATE($B$3,  12 * INT(LEFT(N30, FIND("Y", N30)-1)) + INT(RIGHT(N30, LEN(N30) - FIND("Y", N30)))), "modified_following") ))))), "")</f>
        <v>43280</v>
      </c>
      <c r="P30" s="50" t="s">
        <v>4229</v>
      </c>
      <c r="Q30" s="50" t="s">
        <v>4230</v>
      </c>
      <c r="R30" s="46">
        <f>_xll.BDH(P30,$B$4,$B$3,$B$3)</f>
        <v>-5.6250000000000001E-2</v>
      </c>
      <c r="S30" s="46">
        <f>_xll.BDH(Q30,$B$4,$B$3,$B$3)</f>
        <v>1.000842</v>
      </c>
      <c r="T30" s="52">
        <f>DF_ZC2(Date!$E$3,O30,S30,"Taux actuariels","actual/actual")</f>
        <v>-5.6248599670816191E-4</v>
      </c>
      <c r="V30" s="46" t="s">
        <v>559</v>
      </c>
      <c r="W30" s="46" t="s">
        <v>121</v>
      </c>
      <c r="X30" s="46" t="s">
        <v>301</v>
      </c>
      <c r="Y30" s="47" t="s">
        <v>302</v>
      </c>
      <c r="Z30" s="47">
        <v>42740</v>
      </c>
      <c r="AA30" s="47">
        <v>51872</v>
      </c>
      <c r="AB30" s="48">
        <v>0.63773000000000002</v>
      </c>
      <c r="AC30" s="48">
        <v>0.61677000000000004</v>
      </c>
      <c r="AD30" s="46" t="s">
        <v>98</v>
      </c>
      <c r="AE30" s="49">
        <f t="shared" si="2"/>
        <v>6.2725000000000012E-3</v>
      </c>
      <c r="AF30" s="97">
        <f t="shared" si="8"/>
        <v>51872</v>
      </c>
      <c r="AG30" s="96">
        <v>6.2703790618397984E-3</v>
      </c>
      <c r="AI30" s="50" t="s">
        <v>483</v>
      </c>
      <c r="AJ30" s="51">
        <f>IFERROR(IF(RIGHT(AI30, 1) = "D", WORKDAY($B$3, INT(LEFT(AI30, LEN(AI30)-1))),
                     IF(RIGHT(AI30, 1) = "W",Business_Day($B$3 + 7 * INT(LEFT(AI30, LEN(AI30)-1)), "modified_following"),
                     IF(RIGHT(AI30, 1) = "M",Business_Day(EDATE($B$3,  INT(LEFT(AI30, LEN(AI30)-1))), "modified_following"),
                     IF(RIGHT(AI30, 1) = "Y",Business_Day(EDATE($B$3,  12 * INT(LEFT(AI30, LEN(AI30)-1))), "modified_following"),IF(RIGHT(AI30, 1) = "Q",Business_Day(EDATE($B$3,  3*INT(LEFT(AI30, LEN(AI30)-1))), "modified_following"),
                    Business_Day(EDATE($B$3,  12 * INT(LEFT(AI30, FIND("Y", AI30)-1)) + INT(RIGHT(AI30, LEN(AI30) - FIND("Y", AI30)))), "modified_following") ))))), "")</f>
        <v>43280</v>
      </c>
      <c r="AK30" s="50" t="s">
        <v>4231</v>
      </c>
      <c r="AL30" s="50" t="s">
        <v>4232</v>
      </c>
      <c r="AM30" s="46">
        <f>_xll.BDH(AK30,$B$4,$B$3,$B$3)</f>
        <v>-5.33E-2</v>
      </c>
      <c r="AN30" s="46">
        <f>_xll.BDH(AL30,$B$4,$B$3,$B$3)</f>
        <v>1.0007980000000001</v>
      </c>
      <c r="AO30" s="52">
        <f>DF_ZC2(Date!$E$3,AJ30,AN30,"Taux actuariels","actual/actual")</f>
        <v>-5.3311198267624871E-4</v>
      </c>
      <c r="AP30" s="32">
        <v>8</v>
      </c>
      <c r="AQ30" s="46" t="s">
        <v>456</v>
      </c>
      <c r="AR30" s="46" t="s">
        <v>121</v>
      </c>
      <c r="AS30" s="46" t="s">
        <v>301</v>
      </c>
      <c r="AT30" s="47" t="s">
        <v>302</v>
      </c>
      <c r="AU30" s="47">
        <v>42740</v>
      </c>
      <c r="AV30" s="47">
        <v>46027</v>
      </c>
      <c r="AW30" s="48">
        <v>0.14127000000000001</v>
      </c>
      <c r="AX30" s="48">
        <v>0.12975</v>
      </c>
      <c r="AY30" s="46" t="s">
        <v>124</v>
      </c>
      <c r="AZ30" s="49">
        <f t="shared" si="3"/>
        <v>1.3551000000000001E-3</v>
      </c>
      <c r="BA30" s="51">
        <f t="shared" si="10"/>
        <v>46027</v>
      </c>
      <c r="BB30" s="96">
        <v>1.3557571360644327E-3</v>
      </c>
      <c r="BD30" s="50" t="s">
        <v>483</v>
      </c>
      <c r="BE30" s="51">
        <f>IFERROR(IF(RIGHT(BD30, 1) = "D", WORKDAY($B$3, INT(LEFT(BD30, LEN(BD30)-1))),
                     IF(RIGHT(BD30, 1) = "W",Business_Day($B$3 + 7 * INT(LEFT(BD30, LEN(BD30)-1)), "modified_following"),
                     IF(RIGHT(BD30, 1) = "M",Business_Day(EDATE($B$3,  INT(LEFT(BD30, LEN(BD30)-1))), "modified_following"),
                     IF(RIGHT(BD30, 1) = "Y",Business_Day(EDATE($B$3,  12 * INT(LEFT(BD30, LEN(BD30)-1))), "modified_following"),IF(RIGHT(BD30, 1) = "Q",Business_Day(EDATE($B$3,  3*INT(LEFT(BD30, LEN(BD30)-1))), "modified_following"),
                    Business_Day(EDATE($B$3,  12 * INT(LEFT(BD30, FIND("Y", BD30)-1)) + INT(RIGHT(BD30, LEN(BD30) - FIND("Y", BD30)))), "modified_following") ))))), "")</f>
        <v>43280</v>
      </c>
      <c r="BF30" s="50" t="s">
        <v>4233</v>
      </c>
      <c r="BG30" s="50" t="s">
        <v>4234</v>
      </c>
      <c r="BH30" s="46">
        <f>_xll.BDH(BF30,$B$4,$B$3,$B$3)</f>
        <v>-9.1500000000000001E-3</v>
      </c>
      <c r="BI30" s="46">
        <f>_xll.BDH(BG30,$B$4,$B$3,$B$3)</f>
        <v>1.0001370000000001</v>
      </c>
      <c r="BJ30" s="52">
        <f>DF_ZC2(Date!$E$3,BE30,BI30,"Taux actuariels","actual/actual")</f>
        <v>-9.1574699457863673E-5</v>
      </c>
      <c r="BL30" s="46" t="s">
        <v>498</v>
      </c>
      <c r="BM30" s="46" t="s">
        <v>121</v>
      </c>
      <c r="BN30" s="46" t="s">
        <v>4235</v>
      </c>
      <c r="BO30" s="47" t="s">
        <v>4236</v>
      </c>
      <c r="BP30" s="47">
        <v>42740</v>
      </c>
      <c r="BQ30" s="47">
        <v>47123</v>
      </c>
      <c r="BR30" s="48">
        <v>0.28331000000000001</v>
      </c>
      <c r="BS30" s="48">
        <v>0.31669000000000003</v>
      </c>
      <c r="BT30" s="46" t="s">
        <v>124</v>
      </c>
      <c r="BU30" s="49">
        <f t="shared" si="6"/>
        <v>3.0000000000000005E-3</v>
      </c>
      <c r="BW30" s="50" t="s">
        <v>524</v>
      </c>
      <c r="BX30" s="51">
        <f>IFERROR(IF(RIGHT(BW30, 1) = "D", WORKDAY($B$3, INT(LEFT(BW30, LEN(BW30)-1))),
                     IF(RIGHT(BW30, 1) = "W",Business_Day($B$3 + 7 * INT(LEFT(BW30, LEN(BW30)-1)), "modified_following"),
                     IF(RIGHT(BW30, 1) = "M",Business_Day(EDATE($B$3,  INT(LEFT(BW30, LEN(BW30)-1))), "modified_following"),
                     IF(RIGHT(BW30, 1) = "Y",Business_Day(EDATE($B$3,  12 * INT(LEFT(BW30, LEN(BW30)-1))), "modified_following"),IF(RIGHT(BW30, 1) = "Q",Business_Day(EDATE($B$3,  3*INT(LEFT(BW30, LEN(BW30)-1))), "modified_following"),
                    Business_Day(EDATE($B$3,  12 * INT(LEFT(BW30, FIND("Y", BW30)-1)) + INT(RIGHT(BW30, LEN(BW30) - FIND("Y", BW30)))), "modified_following") ))))), "")</f>
        <v>43465</v>
      </c>
      <c r="BY30" s="50" t="s">
        <v>4237</v>
      </c>
      <c r="BZ30" s="50" t="s">
        <v>4238</v>
      </c>
      <c r="CA30" s="46">
        <f>_xll.BDH(BY30,$B$4,$B$3,$B$3)</f>
        <v>2.2499999999999999E-2</v>
      </c>
      <c r="CB30" s="46">
        <f>_xll.BDH(BZ30,$B$4,$B$3,$B$3)</f>
        <v>0.99954900000000002</v>
      </c>
      <c r="CC30" s="52">
        <f>DF_ZC2(Date!$E$3,BX30,CB30,"Taux actuariels","actual/actual")</f>
        <v>2.2526936754019289E-4</v>
      </c>
      <c r="CE30" s="51">
        <v>46021</v>
      </c>
      <c r="CF30" s="53">
        <v>1.3374719769388181E-3</v>
      </c>
      <c r="CH30" s="51">
        <v>47116</v>
      </c>
      <c r="CI30" s="53">
        <v>2.9652338408256511E-3</v>
      </c>
      <c r="CK30" s="51">
        <v>51865</v>
      </c>
      <c r="CL30" s="53">
        <v>6.3382912745928669E-3</v>
      </c>
      <c r="CP30" s="51">
        <v>46021</v>
      </c>
      <c r="CQ30" s="53">
        <v>1.3433553272448615E-3</v>
      </c>
      <c r="CS30" s="51">
        <v>47116</v>
      </c>
      <c r="CT30" s="53">
        <v>2.9855272591466277E-3</v>
      </c>
      <c r="CV30" s="51">
        <v>51865</v>
      </c>
      <c r="CW30" s="53">
        <v>6.4314671271775321E-3</v>
      </c>
      <c r="CY30" s="51">
        <v>46021</v>
      </c>
      <c r="CZ30" s="53">
        <v>1.3418741133926139E-3</v>
      </c>
      <c r="DB30" s="51">
        <v>47116</v>
      </c>
      <c r="DC30" s="53">
        <v>2.980274849430985E-3</v>
      </c>
      <c r="DQ30" s="51">
        <v>43829</v>
      </c>
      <c r="DR30" s="52">
        <v>-1.1399388233219039E-2</v>
      </c>
      <c r="DS30">
        <f>interpol_lin_excel($O$13:$O$104,$T$13:$T$104,DQ30)</f>
        <v>-7.006870992278813E-4</v>
      </c>
      <c r="DT30" s="51">
        <v>46021</v>
      </c>
      <c r="DU30" s="52">
        <v>1.3080286412817904E-3</v>
      </c>
      <c r="DW30" s="51">
        <v>47116</v>
      </c>
      <c r="DX30" s="52">
        <v>2.8939448682806295E-3</v>
      </c>
      <c r="DZ30" s="51">
        <v>51865</v>
      </c>
      <c r="EA30" s="52">
        <v>6.1277454465901255E-3</v>
      </c>
      <c r="EM30">
        <v>3</v>
      </c>
      <c r="EO30" s="51">
        <v>43829</v>
      </c>
      <c r="EP30" s="52">
        <v>-4.8937248531503103E-3</v>
      </c>
      <c r="EQ30">
        <f>interpol_lin_excel($O$13:$O$104,$T$13:$T$104,EO30)</f>
        <v>-7.006870992278813E-4</v>
      </c>
      <c r="ER30" s="51">
        <v>46021</v>
      </c>
      <c r="ES30" s="52">
        <v>1.3258668734376878E-3</v>
      </c>
      <c r="EU30" s="51">
        <v>47116</v>
      </c>
      <c r="EV30" s="52">
        <v>2.9403465874454507E-3</v>
      </c>
      <c r="EX30" s="51">
        <v>51865</v>
      </c>
      <c r="EY30" s="52">
        <v>6.2666590514650431E-3</v>
      </c>
      <c r="FL30" s="51">
        <v>43829</v>
      </c>
      <c r="FM30" s="52">
        <v>-8.3079007773339628E-3</v>
      </c>
      <c r="FO30" s="51">
        <v>46021</v>
      </c>
      <c r="FP30" s="52">
        <v>1.3170076354381557E-3</v>
      </c>
      <c r="FR30" s="51">
        <v>47116</v>
      </c>
      <c r="FS30" s="52">
        <v>2.9172045643955404E-3</v>
      </c>
      <c r="FU30" s="51">
        <v>51865</v>
      </c>
      <c r="FV30" s="52">
        <v>6.2066069847223574E-3</v>
      </c>
      <c r="GI30" s="51">
        <v>43829</v>
      </c>
      <c r="GJ30" s="52">
        <v>-2.8633130175843048E-3</v>
      </c>
      <c r="GK30">
        <f>interpol_lin_excel($BX$13:$BX$104,$CC$13:$CC$104,GI30)</f>
        <v>3.1286389186857555E-4</v>
      </c>
      <c r="GL30" s="51">
        <v>46021</v>
      </c>
      <c r="GM30" s="52">
        <v>1.3329716589637133E-3</v>
      </c>
      <c r="GO30" s="51">
        <v>47116</v>
      </c>
      <c r="GP30" s="52">
        <v>2.9561306526633131E-3</v>
      </c>
      <c r="GR30" s="51">
        <v>51865</v>
      </c>
      <c r="GS30" s="52">
        <v>6.299729620810871E-3</v>
      </c>
    </row>
    <row r="31" spans="3:206" ht="14.45" x14ac:dyDescent="0.3">
      <c r="C31" s="46" t="s">
        <v>325</v>
      </c>
      <c r="D31" s="46" t="s">
        <v>121</v>
      </c>
      <c r="E31" s="46" t="s">
        <v>4239</v>
      </c>
      <c r="F31" s="47" t="s">
        <v>4240</v>
      </c>
      <c r="G31" s="47">
        <v>42740</v>
      </c>
      <c r="H31" s="47">
        <v>43836</v>
      </c>
      <c r="I31" s="48">
        <v>-9.289E-2</v>
      </c>
      <c r="J31" s="48">
        <v>-4.7109999999999999E-2</v>
      </c>
      <c r="K31" s="46" t="s">
        <v>124</v>
      </c>
      <c r="L31" s="49"/>
      <c r="N31" s="50" t="s">
        <v>503</v>
      </c>
      <c r="O31" s="51">
        <f>IFERROR(IF(RIGHT(N31, 1) = "D", WORKDAY($B$3, INT(LEFT(N31, LEN(N31)-1))),
                     IF(RIGHT(N31, 1) = "W",Business_Day($B$3 + 7 * INT(LEFT(N31, LEN(N31)-1)), "modified_following"),
                     IF(RIGHT(N31, 1) = "M",Business_Day(EDATE($B$3,  INT(LEFT(N31, LEN(N31)-1))), "modified_following"),
                     IF(RIGHT(N31, 1) = "Y",Business_Day(EDATE($B$3,  12 * INT(LEFT(N31, LEN(N31)-1))), "modified_following"),IF(RIGHT(N31, 1) = "Q",Business_Day(EDATE($B$3,  3*INT(LEFT(N31, LEN(N31)-1))), "modified_following"),
                    Business_Day(EDATE($B$3,  12 * INT(LEFT(N31, FIND("Y", N31)-1)) + INT(RIGHT(N31, LEN(N31) - FIND("Y", N31)))), "modified_following") ))))), "")</f>
        <v>43371</v>
      </c>
      <c r="P31" s="50" t="s">
        <v>4241</v>
      </c>
      <c r="Q31" s="50" t="s">
        <v>4242</v>
      </c>
      <c r="R31" s="46">
        <f>_xll.BDH(P31,$B$4,$B$3,$B$3)</f>
        <v>-5.9580000000000001E-2</v>
      </c>
      <c r="S31" s="46">
        <f>_xll.BDH(Q31,$B$4,$B$3,$B$3)</f>
        <v>1.001042</v>
      </c>
      <c r="T31" s="52">
        <f>DF_ZC2(Date!$E$3,O31,S31,"Taux actuariels","actual/actual")</f>
        <v>-5.9658060385070488E-4</v>
      </c>
      <c r="V31" s="46" t="s">
        <v>580</v>
      </c>
      <c r="W31" s="46" t="s">
        <v>121</v>
      </c>
      <c r="X31" s="46" t="s">
        <v>301</v>
      </c>
      <c r="Y31" s="47" t="s">
        <v>302</v>
      </c>
      <c r="Z31" s="47">
        <v>42740</v>
      </c>
      <c r="AA31" s="47">
        <v>53699</v>
      </c>
      <c r="AB31" s="48">
        <v>0.69</v>
      </c>
      <c r="AC31" s="48">
        <v>0.66903000000000001</v>
      </c>
      <c r="AD31" s="46" t="s">
        <v>98</v>
      </c>
      <c r="AE31" s="49">
        <f t="shared" si="2"/>
        <v>6.7951499999999998E-3</v>
      </c>
      <c r="AF31" s="97">
        <f t="shared" si="8"/>
        <v>53699</v>
      </c>
      <c r="AG31" s="96">
        <v>6.8196887411138482E-3</v>
      </c>
      <c r="AI31" s="50" t="s">
        <v>503</v>
      </c>
      <c r="AJ31" s="51">
        <f>IFERROR(IF(RIGHT(AI31, 1) = "D", WORKDAY($B$3, INT(LEFT(AI31, LEN(AI31)-1))),
                     IF(RIGHT(AI31, 1) = "W",Business_Day($B$3 + 7 * INT(LEFT(AI31, LEN(AI31)-1)), "modified_following"),
                     IF(RIGHT(AI31, 1) = "M",Business_Day(EDATE($B$3,  INT(LEFT(AI31, LEN(AI31)-1))), "modified_following"),
                     IF(RIGHT(AI31, 1) = "Y",Business_Day(EDATE($B$3,  12 * INT(LEFT(AI31, LEN(AI31)-1))), "modified_following"),IF(RIGHT(AI31, 1) = "Q",Business_Day(EDATE($B$3,  3*INT(LEFT(AI31, LEN(AI31)-1))), "modified_following"),
                    Business_Day(EDATE($B$3,  12 * INT(LEFT(AI31, FIND("Y", AI31)-1)) + INT(RIGHT(AI31, LEN(AI31) - FIND("Y", AI31)))), "modified_following") ))))), "")</f>
        <v>43371</v>
      </c>
      <c r="AK31" s="50" t="s">
        <v>4243</v>
      </c>
      <c r="AL31" s="50" t="s">
        <v>4244</v>
      </c>
      <c r="AM31" s="46">
        <f>_xll.BDH(AK31,$B$4,$B$3,$B$3)</f>
        <v>-4.4330000000000001E-2</v>
      </c>
      <c r="AN31" s="46">
        <f>_xll.BDH(AL31,$B$4,$B$3,$B$3)</f>
        <v>1.000775</v>
      </c>
      <c r="AO31" s="52">
        <f>DF_ZC2(Date!$E$3,AJ31,AN31,"Taux actuariels","actual/actual")</f>
        <v>-4.438070901373603E-4</v>
      </c>
      <c r="AP31" s="32">
        <v>9</v>
      </c>
      <c r="AQ31" s="46" t="s">
        <v>477</v>
      </c>
      <c r="AR31" s="46" t="s">
        <v>121</v>
      </c>
      <c r="AS31" s="46" t="s">
        <v>301</v>
      </c>
      <c r="AT31" s="47" t="s">
        <v>302</v>
      </c>
      <c r="AU31" s="47">
        <v>42740</v>
      </c>
      <c r="AV31" s="47">
        <v>46392</v>
      </c>
      <c r="AW31" s="48">
        <v>0.15594</v>
      </c>
      <c r="AX31" s="48">
        <v>0.16988</v>
      </c>
      <c r="AY31" s="46" t="s">
        <v>124</v>
      </c>
      <c r="AZ31" s="49">
        <f t="shared" si="3"/>
        <v>1.6291000000000001E-3</v>
      </c>
      <c r="BA31" s="51">
        <f t="shared" si="10"/>
        <v>46392</v>
      </c>
      <c r="BB31" s="96">
        <v>1.6296802682123248E-3</v>
      </c>
      <c r="BD31" s="50" t="s">
        <v>503</v>
      </c>
      <c r="BE31" s="51">
        <f>IFERROR(IF(RIGHT(BD31, 1) = "D", WORKDAY($B$3, INT(LEFT(BD31, LEN(BD31)-1))),
                     IF(RIGHT(BD31, 1) = "W",Business_Day($B$3 + 7 * INT(LEFT(BD31, LEN(BD31)-1)), "modified_following"),
                     IF(RIGHT(BD31, 1) = "M",Business_Day(EDATE($B$3,  INT(LEFT(BD31, LEN(BD31)-1))), "modified_following"),
                     IF(RIGHT(BD31, 1) = "Y",Business_Day(EDATE($B$3,  12 * INT(LEFT(BD31, LEN(BD31)-1))), "modified_following"),IF(RIGHT(BD31, 1) = "Q",Business_Day(EDATE($B$3,  3*INT(LEFT(BD31, LEN(BD31)-1))), "modified_following"),
                    Business_Day(EDATE($B$3,  12 * INT(LEFT(BD31, FIND("Y", BD31)-1)) + INT(RIGHT(BD31, LEN(BD31) - FIND("Y", BD31)))), "modified_following") ))))), "")</f>
        <v>43371</v>
      </c>
      <c r="BF31" s="50" t="s">
        <v>4245</v>
      </c>
      <c r="BG31" s="50" t="s">
        <v>4246</v>
      </c>
      <c r="BH31" s="46">
        <f>_xll.BDH(BF31,$B$4,$B$3,$B$3)</f>
        <v>-7.2899999999999996E-3</v>
      </c>
      <c r="BI31" s="46">
        <f>_xll.BDH(BG31,$B$4,$B$3,$B$3)</f>
        <v>1.0001279999999999</v>
      </c>
      <c r="BJ31" s="52">
        <f>DF_ZC2(Date!$E$3,BE31,BI31,"Taux actuariels","actual/actual")</f>
        <v>-7.3337045304988635E-5</v>
      </c>
      <c r="BL31" s="46" t="s">
        <v>518</v>
      </c>
      <c r="BM31" s="46" t="s">
        <v>121</v>
      </c>
      <c r="BN31" s="46" t="s">
        <v>4247</v>
      </c>
      <c r="BO31" s="47" t="s">
        <v>4248</v>
      </c>
      <c r="BP31" s="47">
        <v>42740</v>
      </c>
      <c r="BQ31" s="47">
        <v>48218</v>
      </c>
      <c r="BR31" s="48">
        <v>0.42576999999999998</v>
      </c>
      <c r="BS31" s="48">
        <v>0.45923000000000003</v>
      </c>
      <c r="BT31" s="46" t="s">
        <v>124</v>
      </c>
      <c r="BU31" s="49">
        <f t="shared" si="6"/>
        <v>4.4250000000000001E-3</v>
      </c>
      <c r="BW31" s="50" t="s">
        <v>544</v>
      </c>
      <c r="BX31" s="51">
        <f>IFERROR(IF(RIGHT(BW31, 1) = "D", WORKDAY($B$3, INT(LEFT(BW31, LEN(BW31)-1))),
                     IF(RIGHT(BW31, 1) = "W",Business_Day($B$3 + 7 * INT(LEFT(BW31, LEN(BW31)-1)), "modified_following"),
                     IF(RIGHT(BW31, 1) = "M",Business_Day(EDATE($B$3,  INT(LEFT(BW31, LEN(BW31)-1))), "modified_following"),
                     IF(RIGHT(BW31, 1) = "Y",Business_Day(EDATE($B$3,  12 * INT(LEFT(BW31, LEN(BW31)-1))), "modified_following"),IF(RIGHT(BW31, 1) = "Q",Business_Day(EDATE($B$3,  3*INT(LEFT(BW31, LEN(BW31)-1))), "modified_following"),
                    Business_Day(EDATE($B$3,  12 * INT(LEFT(BW31, FIND("Y", BW31)-1)) + INT(RIGHT(BW31, LEN(BW31) - FIND("Y", BW31)))), "modified_following") ))))), "")</f>
        <v>43553</v>
      </c>
      <c r="BY31" s="50" t="s">
        <v>4249</v>
      </c>
      <c r="BZ31" s="50" t="s">
        <v>4250</v>
      </c>
      <c r="CA31" s="46">
        <f>_xll.BDH(BY31,$B$4,$B$3,$B$3)</f>
        <v>2.462E-2</v>
      </c>
      <c r="CB31" s="46">
        <f>_xll.BDH(BZ31,$B$4,$B$3,$B$3)</f>
        <v>0.99944699999999997</v>
      </c>
      <c r="CC31" s="52">
        <f>DF_ZC2(Date!$E$3,BX31,CB31,"Taux actuariels","actual/actual")</f>
        <v>2.4655319491628802E-4</v>
      </c>
      <c r="CE31" s="51">
        <v>46386</v>
      </c>
      <c r="CF31" s="53">
        <v>1.6084221130165887E-3</v>
      </c>
      <c r="CH31" s="51">
        <v>48212</v>
      </c>
      <c r="CI31" s="53">
        <v>4.3951507066063936E-3</v>
      </c>
      <c r="CK31" s="51">
        <v>53692</v>
      </c>
      <c r="CL31" s="53">
        <v>6.9113021205478697E-3</v>
      </c>
      <c r="CP31" s="51">
        <v>46386</v>
      </c>
      <c r="CQ31" s="53">
        <v>1.616776806622894E-3</v>
      </c>
      <c r="CS31" s="51">
        <v>48212</v>
      </c>
      <c r="CT31" s="53">
        <v>4.4376296207500774E-3</v>
      </c>
      <c r="CV31" s="51">
        <v>53692</v>
      </c>
      <c r="CW31" s="53">
        <v>7.0141515324927987E-3</v>
      </c>
      <c r="CY31" s="51">
        <v>46386</v>
      </c>
      <c r="CZ31" s="53">
        <v>1.6145999875945695E-3</v>
      </c>
      <c r="DB31" s="51">
        <v>48212</v>
      </c>
      <c r="DC31" s="53">
        <v>4.4246622831505015E-3</v>
      </c>
      <c r="DQ31" s="51">
        <v>44195</v>
      </c>
      <c r="DR31" s="52">
        <v>-1.1558561906033918E-2</v>
      </c>
      <c r="DS31">
        <f>interpol_lin_excel($O$13:$O$104,$T$13:$T$104,DQ31)</f>
        <v>-6.8806478639749091E-4</v>
      </c>
      <c r="DT31" s="51">
        <v>46386</v>
      </c>
      <c r="DU31" s="52">
        <v>1.5715601873550974E-3</v>
      </c>
      <c r="DW31" s="51">
        <v>48212</v>
      </c>
      <c r="DX31" s="52">
        <v>4.2710300351951223E-3</v>
      </c>
      <c r="DZ31" s="51">
        <v>53692</v>
      </c>
      <c r="EA31" s="52">
        <v>6.6930783754753235E-3</v>
      </c>
      <c r="EM31">
        <v>4</v>
      </c>
      <c r="EO31" s="51">
        <v>44195</v>
      </c>
      <c r="EP31" s="52">
        <v>-4.9687769978414365E-3</v>
      </c>
      <c r="EQ31">
        <f>interpol_lin_excel($O$13:$O$104,$T$13:$T$104,EO31)</f>
        <v>-6.8806478639749091E-4</v>
      </c>
      <c r="ER31" s="51">
        <v>46386</v>
      </c>
      <c r="ES31" s="52">
        <v>1.5947532580485261E-3</v>
      </c>
      <c r="EU31" s="51">
        <v>48212</v>
      </c>
      <c r="EV31" s="52">
        <v>4.3536663356010434E-3</v>
      </c>
      <c r="EX31" s="51">
        <v>53692</v>
      </c>
      <c r="EY31" s="52">
        <v>6.8354155651697687E-3</v>
      </c>
      <c r="FL31" s="51">
        <v>44195</v>
      </c>
      <c r="FM31" s="52">
        <v>-8.3955701274186327E-3</v>
      </c>
      <c r="FO31" s="51">
        <v>46386</v>
      </c>
      <c r="FP31" s="52">
        <v>1.5830080197317567E-3</v>
      </c>
      <c r="FR31" s="51">
        <v>48212</v>
      </c>
      <c r="FS31" s="52">
        <v>4.3138212996398674E-3</v>
      </c>
      <c r="FU31" s="51">
        <v>53692</v>
      </c>
      <c r="FV31" s="52">
        <v>6.7763920566370232E-3</v>
      </c>
      <c r="GI31" s="51">
        <v>44195</v>
      </c>
      <c r="GJ31" s="52">
        <v>-2.6981414540992225E-3</v>
      </c>
      <c r="GK31">
        <f>interpol_lin_excel($BX$13:$BX$104,$CC$13:$CC$104,GI31)</f>
        <v>4.880950109347193E-4</v>
      </c>
      <c r="GL31" s="51">
        <v>46386</v>
      </c>
      <c r="GM31" s="52">
        <v>1.6033153375566475E-3</v>
      </c>
      <c r="GO31" s="51">
        <v>48212</v>
      </c>
      <c r="GP31" s="52">
        <v>4.3776306997997108E-3</v>
      </c>
      <c r="GR31" s="51">
        <v>53692</v>
      </c>
      <c r="GS31" s="52">
        <v>6.8665879291385208E-3</v>
      </c>
    </row>
    <row r="32" spans="3:206" ht="14.45" x14ac:dyDescent="0.3">
      <c r="C32" s="46" t="s">
        <v>348</v>
      </c>
      <c r="D32" s="46" t="s">
        <v>121</v>
      </c>
      <c r="E32" s="46" t="s">
        <v>4251</v>
      </c>
      <c r="F32" s="47" t="s">
        <v>4252</v>
      </c>
      <c r="G32" s="47">
        <v>42740</v>
      </c>
      <c r="H32" s="47">
        <v>44201</v>
      </c>
      <c r="I32" s="48">
        <v>-0.11144</v>
      </c>
      <c r="J32" s="48">
        <v>-2.606E-2</v>
      </c>
      <c r="K32" s="46" t="s">
        <v>124</v>
      </c>
      <c r="L32" s="49">
        <f t="shared" ref="L32:L48" si="11">AVERAGE(I32:J32)/100</f>
        <v>-6.8750000000000007E-4</v>
      </c>
      <c r="N32" s="50" t="s">
        <v>524</v>
      </c>
      <c r="O32" s="51">
        <f>IFERROR(IF(RIGHT(N32, 1) = "D", WORKDAY($B$3, INT(LEFT(N32, LEN(N32)-1))),
                     IF(RIGHT(N32, 1) = "W",Business_Day($B$3 + 7 * INT(LEFT(N32, LEN(N32)-1)), "modified_following"),
                     IF(RIGHT(N32, 1) = "M",Business_Day(EDATE($B$3,  INT(LEFT(N32, LEN(N32)-1))), "modified_following"),
                     IF(RIGHT(N32, 1) = "Y",Business_Day(EDATE($B$3,  12 * INT(LEFT(N32, LEN(N32)-1))), "modified_following"),IF(RIGHT(N32, 1) = "Q",Business_Day(EDATE($B$3,  3*INT(LEFT(N32, LEN(N32)-1))), "modified_following"),
                    Business_Day(EDATE($B$3,  12 * INT(LEFT(N32, FIND("Y", N32)-1)) + INT(RIGHT(N32, LEN(N32) - FIND("Y", N32)))), "modified_following") ))))), "")</f>
        <v>43465</v>
      </c>
      <c r="P32" s="50" t="s">
        <v>4253</v>
      </c>
      <c r="Q32" s="50" t="s">
        <v>4254</v>
      </c>
      <c r="R32" s="46">
        <f>_xll.BDH(P32,$B$4,$B$3,$B$3)</f>
        <v>-6.25E-2</v>
      </c>
      <c r="S32" s="46">
        <f>_xll.BDH(Q32,$B$4,$B$3,$B$3)</f>
        <v>1.001255</v>
      </c>
      <c r="T32" s="52">
        <f>DF_ZC2(Date!$E$3,O32,S32,"Taux actuariels","actual/actual")</f>
        <v>-6.2605732369880318E-4</v>
      </c>
      <c r="V32" s="46" t="s">
        <v>708</v>
      </c>
      <c r="W32" s="46" t="s">
        <v>121</v>
      </c>
      <c r="X32" s="46" t="s">
        <v>301</v>
      </c>
      <c r="Y32" s="47" t="s">
        <v>302</v>
      </c>
      <c r="Z32" s="47">
        <v>42740</v>
      </c>
      <c r="AA32" s="47">
        <v>57350</v>
      </c>
      <c r="AB32" s="48">
        <v>0.76727999999999996</v>
      </c>
      <c r="AC32" s="48">
        <v>0.74629999999999996</v>
      </c>
      <c r="AD32" s="46" t="s">
        <v>98</v>
      </c>
      <c r="AE32" s="49">
        <f t="shared" si="2"/>
        <v>7.5678999999999998E-3</v>
      </c>
      <c r="AF32" s="97">
        <f t="shared" si="8"/>
        <v>55523</v>
      </c>
      <c r="AG32" s="96">
        <v>7.2697692340743907E-3</v>
      </c>
      <c r="AI32" s="50" t="s">
        <v>524</v>
      </c>
      <c r="AJ32" s="51">
        <f>IFERROR(IF(RIGHT(AI32, 1) = "D", WORKDAY($B$3, INT(LEFT(AI32, LEN(AI32)-1))),
                     IF(RIGHT(AI32, 1) = "W",Business_Day($B$3 + 7 * INT(LEFT(AI32, LEN(AI32)-1)), "modified_following"),
                     IF(RIGHT(AI32, 1) = "M",Business_Day(EDATE($B$3,  INT(LEFT(AI32, LEN(AI32)-1))), "modified_following"),
                     IF(RIGHT(AI32, 1) = "Y",Business_Day(EDATE($B$3,  12 * INT(LEFT(AI32, LEN(AI32)-1))), "modified_following"),IF(RIGHT(AI32, 1) = "Q",Business_Day(EDATE($B$3,  3*INT(LEFT(AI32, LEN(AI32)-1))), "modified_following"),
                    Business_Day(EDATE($B$3,  12 * INT(LEFT(AI32, FIND("Y", AI32)-1)) + INT(RIGHT(AI32, LEN(AI32) - FIND("Y", AI32)))), "modified_following") ))))), "")</f>
        <v>43465</v>
      </c>
      <c r="AK32" s="50" t="s">
        <v>4255</v>
      </c>
      <c r="AL32" s="50" t="s">
        <v>4256</v>
      </c>
      <c r="AM32" s="46">
        <f>_xll.BDH(AK32,$B$4,$B$3,$B$3)</f>
        <v>-3.517E-2</v>
      </c>
      <c r="AN32" s="46">
        <f>_xll.BDH(AL32,$B$4,$B$3,$B$3)</f>
        <v>1.0007060000000001</v>
      </c>
      <c r="AO32" s="52">
        <f>DF_ZC2(Date!$E$3,AJ32,AN32,"Taux actuariels","actual/actual")</f>
        <v>-3.5233327019379423E-4</v>
      </c>
      <c r="AP32" s="32">
        <v>10</v>
      </c>
      <c r="AQ32" s="46" t="s">
        <v>518</v>
      </c>
      <c r="AR32" s="46" t="s">
        <v>121</v>
      </c>
      <c r="AS32" s="46" t="s">
        <v>301</v>
      </c>
      <c r="AT32" s="47" t="s">
        <v>302</v>
      </c>
      <c r="AU32" s="47">
        <v>42740</v>
      </c>
      <c r="AV32" s="47">
        <v>48218</v>
      </c>
      <c r="AW32" s="48">
        <v>0.35593999999999998</v>
      </c>
      <c r="AX32" s="48">
        <v>0.36381000000000002</v>
      </c>
      <c r="AY32" s="46" t="s">
        <v>124</v>
      </c>
      <c r="AZ32" s="49">
        <f t="shared" si="3"/>
        <v>3.59875E-3</v>
      </c>
      <c r="BA32" s="51">
        <f t="shared" si="10"/>
        <v>47123</v>
      </c>
      <c r="BB32" s="96">
        <v>2.2920107249794776E-3</v>
      </c>
      <c r="BD32" s="50" t="s">
        <v>524</v>
      </c>
      <c r="BE32" s="51">
        <f>IFERROR(IF(RIGHT(BD32, 1) = "D", WORKDAY($B$3, INT(LEFT(BD32, LEN(BD32)-1))),
                     IF(RIGHT(BD32, 1) = "W",Business_Day($B$3 + 7 * INT(LEFT(BD32, LEN(BD32)-1)), "modified_following"),
                     IF(RIGHT(BD32, 1) = "M",Business_Day(EDATE($B$3,  INT(LEFT(BD32, LEN(BD32)-1))), "modified_following"),
                     IF(RIGHT(BD32, 1) = "Y",Business_Day(EDATE($B$3,  12 * INT(LEFT(BD32, LEN(BD32)-1))), "modified_following"),IF(RIGHT(BD32, 1) = "Q",Business_Day(EDATE($B$3,  3*INT(LEFT(BD32, LEN(BD32)-1))), "modified_following"),
                    Business_Day(EDATE($B$3,  12 * INT(LEFT(BD32, FIND("Y", BD32)-1)) + INT(RIGHT(BD32, LEN(BD32) - FIND("Y", BD32)))), "modified_following") ))))), "")</f>
        <v>43465</v>
      </c>
      <c r="BF32" s="50" t="s">
        <v>4257</v>
      </c>
      <c r="BG32" s="50" t="s">
        <v>4258</v>
      </c>
      <c r="BH32" s="46">
        <f>_xll.BDH(BF32,$B$4,$B$3,$B$3)</f>
        <v>-5.4000000000000003E-3</v>
      </c>
      <c r="BI32" s="46">
        <f>_xll.BDH(BG32,$B$4,$B$3,$B$3)</f>
        <v>1.000108</v>
      </c>
      <c r="BJ32" s="52">
        <f>DF_ZC2(Date!$E$3,BE32,BI32,"Taux actuariels","actual/actual")</f>
        <v>-5.3922166035391683E-5</v>
      </c>
      <c r="BL32" s="46" t="s">
        <v>539</v>
      </c>
      <c r="BM32" s="46" t="s">
        <v>121</v>
      </c>
      <c r="BN32" s="46" t="s">
        <v>4259</v>
      </c>
      <c r="BO32" s="47" t="s">
        <v>4260</v>
      </c>
      <c r="BP32" s="47">
        <v>42740</v>
      </c>
      <c r="BQ32" s="47">
        <v>50045</v>
      </c>
      <c r="BR32" s="48">
        <v>0.62112999999999996</v>
      </c>
      <c r="BS32" s="48">
        <v>0.66137000000000001</v>
      </c>
      <c r="BT32" s="46" t="s">
        <v>124</v>
      </c>
      <c r="BU32" s="49">
        <f t="shared" si="6"/>
        <v>6.4124999999999998E-3</v>
      </c>
      <c r="BW32" s="50" t="s">
        <v>564</v>
      </c>
      <c r="BX32" s="51">
        <f>IFERROR(IF(RIGHT(BW32, 1) = "D", WORKDAY($B$3, INT(LEFT(BW32, LEN(BW32)-1))),
                     IF(RIGHT(BW32, 1) = "W",Business_Day($B$3 + 7 * INT(LEFT(BW32, LEN(BW32)-1)), "modified_following"),
                     IF(RIGHT(BW32, 1) = "M",Business_Day(EDATE($B$3,  INT(LEFT(BW32, LEN(BW32)-1))), "modified_following"),
                     IF(RIGHT(BW32, 1) = "Y",Business_Day(EDATE($B$3,  12 * INT(LEFT(BW32, LEN(BW32)-1))), "modified_following"),IF(RIGHT(BW32, 1) = "Q",Business_Day(EDATE($B$3,  3*INT(LEFT(BW32, LEN(BW32)-1))), "modified_following"),
                    Business_Day(EDATE($B$3,  12 * INT(LEFT(BW32, FIND("Y", BW32)-1)) + INT(RIGHT(BW32, LEN(BW32) - FIND("Y", BW32)))), "modified_following") ))))), "")</f>
        <v>43644</v>
      </c>
      <c r="BY32" s="50" t="s">
        <v>4261</v>
      </c>
      <c r="BZ32" s="50" t="s">
        <v>4262</v>
      </c>
      <c r="CA32" s="46">
        <f>_xll.BDH(BY32,$B$4,$B$3,$B$3)</f>
        <v>2.681E-2</v>
      </c>
      <c r="CB32" s="46">
        <f>_xll.BDH(BZ32,$B$4,$B$3,$B$3)</f>
        <v>0.99933099999999997</v>
      </c>
      <c r="CC32" s="52">
        <f>DF_ZC2(Date!$E$3,BX32,CB32,"Taux actuariels","actual/actual")</f>
        <v>2.6846260451796056E-4</v>
      </c>
      <c r="CE32" s="51">
        <v>47116</v>
      </c>
      <c r="CF32" s="53">
        <v>2.2660017366828464E-3</v>
      </c>
      <c r="CH32" s="51">
        <v>50039</v>
      </c>
      <c r="CI32" s="53">
        <v>6.4315260600829151E-3</v>
      </c>
      <c r="CK32" s="51">
        <v>55516</v>
      </c>
      <c r="CL32" s="53">
        <v>7.3876998129172519E-3</v>
      </c>
      <c r="CP32" s="51">
        <v>47116</v>
      </c>
      <c r="CQ32" s="53">
        <v>2.2819892766533403E-3</v>
      </c>
      <c r="CS32" s="51">
        <v>50039</v>
      </c>
      <c r="CT32" s="53">
        <v>6.5143069221006433E-3</v>
      </c>
      <c r="CV32" s="51">
        <v>55516</v>
      </c>
      <c r="CW32" s="53">
        <v>7.5014706352423957E-3</v>
      </c>
      <c r="CY32" s="51">
        <v>47116</v>
      </c>
      <c r="CZ32" s="53">
        <v>2.2778418918262544E-3</v>
      </c>
      <c r="DB32" s="51">
        <v>50039</v>
      </c>
      <c r="DC32" s="53">
        <v>6.4852278709375388E-3</v>
      </c>
      <c r="DQ32" s="51">
        <v>44560</v>
      </c>
      <c r="DR32" s="52">
        <v>-1.1343990025968496E-2</v>
      </c>
      <c r="DS32">
        <f>interpol_lin_excel($O$13:$O$104,$T$13:$T$104,DQ32)</f>
        <v>-6.254266888691129E-4</v>
      </c>
      <c r="DT32" s="51">
        <v>47116</v>
      </c>
      <c r="DU32" s="52">
        <v>2.2086374266262841E-3</v>
      </c>
      <c r="DW32" s="51">
        <v>50039</v>
      </c>
      <c r="DX32" s="52">
        <v>6.2291021251108317E-3</v>
      </c>
      <c r="DZ32" s="51">
        <v>55516</v>
      </c>
      <c r="EA32" s="52">
        <v>7.1630959831344241E-3</v>
      </c>
      <c r="EM32">
        <v>5</v>
      </c>
      <c r="EO32" s="51">
        <v>44560</v>
      </c>
      <c r="EP32" s="52">
        <v>-4.8736986065041621E-3</v>
      </c>
      <c r="EQ32">
        <f>interpol_lin_excel($O$13:$O$104,$T$13:$T$104,EO32)</f>
        <v>-6.254266888691129E-4</v>
      </c>
      <c r="ER32" s="51">
        <v>47116</v>
      </c>
      <c r="ES32" s="52">
        <v>2.245840492641823E-3</v>
      </c>
      <c r="EU32" s="51">
        <v>50039</v>
      </c>
      <c r="EV32" s="52">
        <v>6.3645610575516426E-3</v>
      </c>
      <c r="EX32" s="51">
        <v>55516</v>
      </c>
      <c r="EY32" s="52">
        <v>7.3051466864114852E-3</v>
      </c>
      <c r="FL32" s="51">
        <v>44560</v>
      </c>
      <c r="FM32" s="52">
        <v>-8.174100010622758E-3</v>
      </c>
      <c r="FO32" s="51">
        <v>47116</v>
      </c>
      <c r="FP32" s="52">
        <v>2.2272491639192546E-3</v>
      </c>
      <c r="FR32" s="51">
        <v>50039</v>
      </c>
      <c r="FS32" s="52">
        <v>6.3033684627892489E-3</v>
      </c>
      <c r="FU32" s="51">
        <v>55516</v>
      </c>
      <c r="FV32" s="52">
        <v>7.2515089572886887E-3</v>
      </c>
      <c r="GI32" s="51">
        <v>44560</v>
      </c>
      <c r="GJ32" s="52">
        <v>-2.4729040520611086E-3</v>
      </c>
      <c r="GK32">
        <f>interpol_lin_excel($BX$13:$BX$104,$CC$13:$CC$104,GI32)</f>
        <v>7.0087335426105568E-4</v>
      </c>
      <c r="GL32" s="51">
        <v>47116</v>
      </c>
      <c r="GM32" s="52">
        <v>2.2586832536745909E-3</v>
      </c>
      <c r="GO32" s="51">
        <v>50039</v>
      </c>
      <c r="GP32" s="52">
        <v>6.3992118204358002E-3</v>
      </c>
      <c r="GR32" s="51">
        <v>55516</v>
      </c>
      <c r="GS32" s="52">
        <v>7.3346902720308029E-3</v>
      </c>
    </row>
    <row r="33" spans="3:201" ht="14.45" x14ac:dyDescent="0.3">
      <c r="C33" s="46" t="s">
        <v>371</v>
      </c>
      <c r="D33" s="46" t="s">
        <v>121</v>
      </c>
      <c r="E33" s="46" t="s">
        <v>4263</v>
      </c>
      <c r="F33" s="47" t="s">
        <v>4264</v>
      </c>
      <c r="G33" s="47">
        <v>42740</v>
      </c>
      <c r="H33" s="47">
        <v>44566</v>
      </c>
      <c r="I33" s="48">
        <v>-0.10355</v>
      </c>
      <c r="J33" s="48">
        <v>-2.145E-2</v>
      </c>
      <c r="K33" s="46" t="s">
        <v>124</v>
      </c>
      <c r="L33" s="49">
        <f t="shared" si="11"/>
        <v>-6.2500000000000001E-4</v>
      </c>
      <c r="N33" s="50" t="s">
        <v>544</v>
      </c>
      <c r="O33" s="51">
        <f>IFERROR(IF(RIGHT(N33, 1) = "D", WORKDAY($B$3, INT(LEFT(N33, LEN(N33)-1))),
                     IF(RIGHT(N33, 1) = "W",Business_Day($B$3 + 7 * INT(LEFT(N33, LEN(N33)-1)), "modified_following"),
                     IF(RIGHT(N33, 1) = "M",Business_Day(EDATE($B$3,  INT(LEFT(N33, LEN(N33)-1))), "modified_following"),
                     IF(RIGHT(N33, 1) = "Y",Business_Day(EDATE($B$3,  12 * INT(LEFT(N33, LEN(N33)-1))), "modified_following"),IF(RIGHT(N33, 1) = "Q",Business_Day(EDATE($B$3,  3*INT(LEFT(N33, LEN(N33)-1))), "modified_following"),
                    Business_Day(EDATE($B$3,  12 * INT(LEFT(N33, FIND("Y", N33)-1)) + INT(RIGHT(N33, LEN(N33) - FIND("Y", N33)))), "modified_following") ))))), "")</f>
        <v>43553</v>
      </c>
      <c r="P33" s="50" t="s">
        <v>4265</v>
      </c>
      <c r="Q33" s="50" t="s">
        <v>4266</v>
      </c>
      <c r="R33" s="46">
        <f>_xll.BDH(P33,$B$4,$B$3,$B$3)</f>
        <v>-6.4500000000000002E-2</v>
      </c>
      <c r="S33" s="46">
        <f>_xll.BDH(Q33,$B$4,$B$3,$B$3)</f>
        <v>1.0014510000000001</v>
      </c>
      <c r="T33" s="52">
        <f>DF_ZC2(Date!$E$3,O33,S33,"Taux actuariels","actual/actual")</f>
        <v>-6.4598743448318618E-4</v>
      </c>
      <c r="V33" s="46"/>
      <c r="W33" s="46" t="s">
        <v>121</v>
      </c>
      <c r="X33" s="46"/>
      <c r="Y33" s="47"/>
      <c r="Z33" s="47"/>
      <c r="AA33" s="47"/>
      <c r="AB33" s="48"/>
      <c r="AC33" s="48"/>
      <c r="AD33" s="46"/>
      <c r="AE33" s="49" t="e">
        <f t="shared" si="2"/>
        <v>#DIV/0!</v>
      </c>
      <c r="AF33" s="97">
        <f t="shared" si="8"/>
        <v>57350</v>
      </c>
      <c r="AG33" s="96">
        <v>7.5823837744569819E-3</v>
      </c>
      <c r="AI33" s="50" t="s">
        <v>544</v>
      </c>
      <c r="AJ33" s="51">
        <f>IFERROR(IF(RIGHT(AI33, 1) = "D", WORKDAY($B$3, INT(LEFT(AI33, LEN(AI33)-1))),
                     IF(RIGHT(AI33, 1) = "W",Business_Day($B$3 + 7 * INT(LEFT(AI33, LEN(AI33)-1)), "modified_following"),
                     IF(RIGHT(AI33, 1) = "M",Business_Day(EDATE($B$3,  INT(LEFT(AI33, LEN(AI33)-1))), "modified_following"),
                     IF(RIGHT(AI33, 1) = "Y",Business_Day(EDATE($B$3,  12 * INT(LEFT(AI33, LEN(AI33)-1))), "modified_following"),IF(RIGHT(AI33, 1) = "Q",Business_Day(EDATE($B$3,  3*INT(LEFT(AI33, LEN(AI33)-1))), "modified_following"),
                    Business_Day(EDATE($B$3,  12 * INT(LEFT(AI33, FIND("Y", AI33)-1)) + INT(RIGHT(AI33, LEN(AI33) - FIND("Y", AI33)))), "modified_following") ))))), "")</f>
        <v>43553</v>
      </c>
      <c r="AK33" s="50" t="s">
        <v>4267</v>
      </c>
      <c r="AL33" s="50" t="s">
        <v>4268</v>
      </c>
      <c r="AM33" s="46">
        <f>_xll.BDH(AK33,$B$4,$B$3,$B$3)</f>
        <v>-3.3820000000000003E-2</v>
      </c>
      <c r="AN33" s="46">
        <f>_xll.BDH(AL33,$B$4,$B$3,$B$3)</f>
        <v>1.0007600000000001</v>
      </c>
      <c r="AO33" s="52">
        <f>DF_ZC2(Date!$E$3,AJ33,AN33,"Taux actuariels","actual/actual")</f>
        <v>-3.3852204322681878E-4</v>
      </c>
      <c r="AP33" s="32">
        <v>12</v>
      </c>
      <c r="AQ33" s="46" t="s">
        <v>539</v>
      </c>
      <c r="AR33" s="46" t="s">
        <v>121</v>
      </c>
      <c r="AS33" s="46" t="s">
        <v>301</v>
      </c>
      <c r="AT33" s="47" t="s">
        <v>302</v>
      </c>
      <c r="AU33" s="47">
        <v>42740</v>
      </c>
      <c r="AV33" s="47">
        <v>50045</v>
      </c>
      <c r="AW33" s="48">
        <v>0.55423999999999995</v>
      </c>
      <c r="AX33" s="48">
        <v>0.54473000000000005</v>
      </c>
      <c r="AY33" s="46" t="s">
        <v>124</v>
      </c>
      <c r="AZ33" s="49">
        <f t="shared" si="3"/>
        <v>5.4948499999999999E-3</v>
      </c>
      <c r="BA33" s="51">
        <f t="shared" si="10"/>
        <v>48218</v>
      </c>
      <c r="BB33" s="96">
        <v>3.5883323664310869E-3</v>
      </c>
      <c r="BD33" s="50" t="s">
        <v>544</v>
      </c>
      <c r="BE33" s="51">
        <f>IFERROR(IF(RIGHT(BD33, 1) = "D", WORKDAY($B$3, INT(LEFT(BD33, LEN(BD33)-1))),
                     IF(RIGHT(BD33, 1) = "W",Business_Day($B$3 + 7 * INT(LEFT(BD33, LEN(BD33)-1)), "modified_following"),
                     IF(RIGHT(BD33, 1) = "M",Business_Day(EDATE($B$3,  INT(LEFT(BD33, LEN(BD33)-1))), "modified_following"),
                     IF(RIGHT(BD33, 1) = "Y",Business_Day(EDATE($B$3,  12 * INT(LEFT(BD33, LEN(BD33)-1))), "modified_following"),IF(RIGHT(BD33, 1) = "Q",Business_Day(EDATE($B$3,  3*INT(LEFT(BD33, LEN(BD33)-1))), "modified_following"),
                    Business_Day(EDATE($B$3,  12 * INT(LEFT(BD33, FIND("Y", BD33)-1)) + INT(RIGHT(BD33, LEN(BD33) - FIND("Y", BD33)))), "modified_following") ))))), "")</f>
        <v>43553</v>
      </c>
      <c r="BF33" s="50" t="s">
        <v>4269</v>
      </c>
      <c r="BG33" s="50" t="s">
        <v>4270</v>
      </c>
      <c r="BH33" s="46">
        <f>_xll.BDH(BF33,$B$4,$B$3,$B$3)</f>
        <v>-3.2799999999999999E-3</v>
      </c>
      <c r="BI33" s="46">
        <f>_xll.BDH(BG33,$B$4,$B$3,$B$3)</f>
        <v>1.0000739999999999</v>
      </c>
      <c r="BJ33" s="52">
        <f>DF_ZC2(Date!$E$3,BE33,BI33,"Taux actuariels","actual/actual")</f>
        <v>-3.2977699066516486E-5</v>
      </c>
      <c r="BL33" s="46" t="s">
        <v>559</v>
      </c>
      <c r="BM33" s="46" t="s">
        <v>121</v>
      </c>
      <c r="BN33" s="46" t="s">
        <v>4271</v>
      </c>
      <c r="BO33" s="47" t="s">
        <v>4272</v>
      </c>
      <c r="BP33" s="47">
        <v>42740</v>
      </c>
      <c r="BQ33" s="47">
        <v>51872</v>
      </c>
      <c r="BR33" s="48">
        <v>0.72238000000000002</v>
      </c>
      <c r="BS33" s="48">
        <v>0.76512000000000002</v>
      </c>
      <c r="BT33" s="46" t="s">
        <v>124</v>
      </c>
      <c r="BU33" s="49">
        <f t="shared" si="6"/>
        <v>7.4375000000000005E-3</v>
      </c>
      <c r="BW33" s="50" t="s">
        <v>585</v>
      </c>
      <c r="BX33" s="51">
        <f>IFERROR(IF(RIGHT(BW33, 1) = "D", WORKDAY($B$3, INT(LEFT(BW33, LEN(BW33)-1))),
                     IF(RIGHT(BW33, 1) = "W",Business_Day($B$3 + 7 * INT(LEFT(BW33, LEN(BW33)-1)), "modified_following"),
                     IF(RIGHT(BW33, 1) = "M",Business_Day(EDATE($B$3,  INT(LEFT(BW33, LEN(BW33)-1))), "modified_following"),
                     IF(RIGHT(BW33, 1) = "Y",Business_Day(EDATE($B$3,  12 * INT(LEFT(BW33, LEN(BW33)-1))), "modified_following"),IF(RIGHT(BW33, 1) = "Q",Business_Day(EDATE($B$3,  3*INT(LEFT(BW33, LEN(BW33)-1))), "modified_following"),
                    Business_Day(EDATE($B$3,  12 * INT(LEFT(BW33, FIND("Y", BW33)-1)) + INT(RIGHT(BW33, LEN(BW33) - FIND("Y", BW33)))), "modified_following") ))))), "")</f>
        <v>43738</v>
      </c>
      <c r="BY33" s="50" t="s">
        <v>4273</v>
      </c>
      <c r="BZ33" s="50" t="s">
        <v>4274</v>
      </c>
      <c r="CA33" s="46">
        <f>_xll.BDH(BY33,$B$4,$B$3,$B$3)</f>
        <v>2.9069999999999999E-2</v>
      </c>
      <c r="CB33" s="46">
        <f>_xll.BDH(BZ33,$B$4,$B$3,$B$3)</f>
        <v>0.99919999999999998</v>
      </c>
      <c r="CC33" s="52">
        <f>DF_ZC2(Date!$E$3,BX33,CB33,"Taux actuariels","actual/actual")</f>
        <v>2.9099696511680762E-4</v>
      </c>
      <c r="CE33" s="51">
        <v>48212</v>
      </c>
      <c r="CF33" s="53">
        <v>3.5668425709170833E-3</v>
      </c>
      <c r="CH33" s="51">
        <v>51865</v>
      </c>
      <c r="CI33" s="53">
        <v>7.4981106248192481E-3</v>
      </c>
      <c r="CK33" s="51">
        <v>57343</v>
      </c>
      <c r="CL33" s="53">
        <v>7.718833231475224E-3</v>
      </c>
      <c r="CP33" s="51">
        <v>48212</v>
      </c>
      <c r="CQ33" s="53">
        <v>3.6027680244865856E-3</v>
      </c>
      <c r="CS33" s="51">
        <v>51865</v>
      </c>
      <c r="CT33" s="53">
        <v>7.6018868551059578E-3</v>
      </c>
      <c r="CV33" s="51">
        <v>57343</v>
      </c>
      <c r="CW33" s="53">
        <v>7.8394265548942989E-3</v>
      </c>
      <c r="CY33" s="51">
        <v>48212</v>
      </c>
      <c r="CZ33" s="53">
        <v>3.5919020837321637E-3</v>
      </c>
      <c r="DB33" s="51">
        <v>51865</v>
      </c>
      <c r="DC33" s="53">
        <v>7.5641696812122003E-3</v>
      </c>
      <c r="DQ33" s="51">
        <v>44925</v>
      </c>
      <c r="DR33" s="52">
        <v>-1.114750653803495E-2</v>
      </c>
      <c r="DS33">
        <f>interpol_lin_excel($O$13:$O$104,$T$13:$T$104,DQ33)</f>
        <v>-4.7537591486224162E-4</v>
      </c>
      <c r="DT33" s="51">
        <v>48212</v>
      </c>
      <c r="DU33" s="52">
        <v>3.4612183897088067E-3</v>
      </c>
      <c r="DW33" s="51">
        <v>51865</v>
      </c>
      <c r="DX33" s="52">
        <v>7.2646771498861146E-3</v>
      </c>
      <c r="DZ33" s="51">
        <v>57343</v>
      </c>
      <c r="EA33" s="52">
        <v>7.4950229136559847E-3</v>
      </c>
      <c r="EM33">
        <v>7</v>
      </c>
      <c r="EO33" s="51">
        <v>44925</v>
      </c>
      <c r="EP33" s="52">
        <v>-4.6777607957854076E-3</v>
      </c>
      <c r="EQ33">
        <f>interpol_lin_excel($O$13:$O$104,$T$13:$T$104,EO33)</f>
        <v>-4.7537591486224162E-4</v>
      </c>
      <c r="ER33" s="51">
        <v>48212</v>
      </c>
      <c r="ES33" s="52">
        <v>3.5314681478037522E-3</v>
      </c>
      <c r="EU33" s="51">
        <v>51865</v>
      </c>
      <c r="EV33" s="52">
        <v>7.4184191273219992E-3</v>
      </c>
      <c r="EX33" s="51">
        <v>57343</v>
      </c>
      <c r="EY33" s="52">
        <v>7.6274538893629073E-3</v>
      </c>
      <c r="FL33" s="51">
        <v>44925</v>
      </c>
      <c r="FM33" s="52">
        <v>-7.9761034845019854E-3</v>
      </c>
      <c r="FO33" s="51">
        <v>48212</v>
      </c>
      <c r="FP33" s="52">
        <v>3.49754922499742E-3</v>
      </c>
      <c r="FR33" s="51">
        <v>51865</v>
      </c>
      <c r="FS33" s="52">
        <v>7.3522582678151403E-3</v>
      </c>
      <c r="FU33" s="51">
        <v>57343</v>
      </c>
      <c r="FV33" s="52">
        <v>7.5858711691455935E-3</v>
      </c>
      <c r="GI33" s="51">
        <v>44925</v>
      </c>
      <c r="GJ33" s="52">
        <v>-2.2587123390659615E-3</v>
      </c>
      <c r="GK33">
        <f>interpol_lin_excel($BX$13:$BX$104,$CC$13:$CC$104,GI33)</f>
        <v>9.5183193983383596E-4</v>
      </c>
      <c r="GL33" s="51">
        <v>48212</v>
      </c>
      <c r="GM33" s="52">
        <v>3.5519333022004185E-3</v>
      </c>
      <c r="GO33" s="51">
        <v>51865</v>
      </c>
      <c r="GP33" s="52">
        <v>7.4547451358443857E-3</v>
      </c>
      <c r="GR33" s="51">
        <v>57343</v>
      </c>
      <c r="GS33" s="52">
        <v>7.6562747849219645E-3</v>
      </c>
    </row>
    <row r="34" spans="3:201" ht="14.45" x14ac:dyDescent="0.3">
      <c r="C34" s="46" t="s">
        <v>394</v>
      </c>
      <c r="D34" s="46" t="s">
        <v>121</v>
      </c>
      <c r="E34" s="46" t="s">
        <v>4275</v>
      </c>
      <c r="F34" s="47" t="s">
        <v>4276</v>
      </c>
      <c r="G34" s="47">
        <v>42740</v>
      </c>
      <c r="H34" s="47">
        <v>44931</v>
      </c>
      <c r="I34" s="48">
        <v>-8.9099999999999999E-2</v>
      </c>
      <c r="J34" s="48">
        <v>-5.8999999999999999E-3</v>
      </c>
      <c r="K34" s="46" t="s">
        <v>124</v>
      </c>
      <c r="L34" s="49">
        <f t="shared" si="11"/>
        <v>-4.75E-4</v>
      </c>
      <c r="N34" s="50" t="s">
        <v>564</v>
      </c>
      <c r="O34" s="51">
        <f>IFERROR(IF(RIGHT(N34, 1) = "D", WORKDAY($B$3, INT(LEFT(N34, LEN(N34)-1))),
                     IF(RIGHT(N34, 1) = "W",Business_Day($B$3 + 7 * INT(LEFT(N34, LEN(N34)-1)), "modified_following"),
                     IF(RIGHT(N34, 1) = "M",Business_Day(EDATE($B$3,  INT(LEFT(N34, LEN(N34)-1))), "modified_following"),
                     IF(RIGHT(N34, 1) = "Y",Business_Day(EDATE($B$3,  12 * INT(LEFT(N34, LEN(N34)-1))), "modified_following"),IF(RIGHT(N34, 1) = "Q",Business_Day(EDATE($B$3,  3*INT(LEFT(N34, LEN(N34)-1))), "modified_following"),
                    Business_Day(EDATE($B$3,  12 * INT(LEFT(N34, FIND("Y", N34)-1)) + INT(RIGHT(N34, LEN(N34) - FIND("Y", N34)))), "modified_following") ))))), "")</f>
        <v>43644</v>
      </c>
      <c r="P34" s="50" t="s">
        <v>4277</v>
      </c>
      <c r="Q34" s="50" t="s">
        <v>4278</v>
      </c>
      <c r="R34" s="46">
        <f>_xll.BDH(P34,$B$4,$B$3,$B$3)</f>
        <v>-6.6360000000000002E-2</v>
      </c>
      <c r="S34" s="46">
        <f>_xll.BDH(Q34,$B$4,$B$3,$B$3)</f>
        <v>1.0016579999999999</v>
      </c>
      <c r="T34" s="52">
        <f>DF_ZC2(Date!$E$3,O34,S34,"Taux actuariels","actual/actual")</f>
        <v>-6.6425455873742045E-4</v>
      </c>
      <c r="V34" s="46"/>
      <c r="W34" s="46" t="s">
        <v>121</v>
      </c>
      <c r="X34" s="46"/>
      <c r="Y34" s="47"/>
      <c r="Z34" s="47"/>
      <c r="AA34" s="47"/>
      <c r="AB34" s="48"/>
      <c r="AC34" s="48"/>
      <c r="AD34" s="46"/>
      <c r="AE34" s="49" t="e">
        <f t="shared" si="2"/>
        <v>#DIV/0!</v>
      </c>
      <c r="AF34" s="97">
        <f t="shared" si="8"/>
        <v>0</v>
      </c>
      <c r="AG34" s="96" t="e">
        <v>#N/A</v>
      </c>
      <c r="AI34" s="50" t="s">
        <v>564</v>
      </c>
      <c r="AJ34" s="51">
        <f>IFERROR(IF(RIGHT(AI34, 1) = "D", WORKDAY($B$3, INT(LEFT(AI34, LEN(AI34)-1))),
                     IF(RIGHT(AI34, 1) = "W",Business_Day($B$3 + 7 * INT(LEFT(AI34, LEN(AI34)-1)), "modified_following"),
                     IF(RIGHT(AI34, 1) = "M",Business_Day(EDATE($B$3,  INT(LEFT(AI34, LEN(AI34)-1))), "modified_following"),
                     IF(RIGHT(AI34, 1) = "Y",Business_Day(EDATE($B$3,  12 * INT(LEFT(AI34, LEN(AI34)-1))), "modified_following"),IF(RIGHT(AI34, 1) = "Q",Business_Day(EDATE($B$3,  3*INT(LEFT(AI34, LEN(AI34)-1))), "modified_following"),
                    Business_Day(EDATE($B$3,  12 * INT(LEFT(AI34, FIND("Y", AI34)-1)) + INT(RIGHT(AI34, LEN(AI34) - FIND("Y", AI34)))), "modified_following") ))))), "")</f>
        <v>43644</v>
      </c>
      <c r="AK34" s="50" t="s">
        <v>4279</v>
      </c>
      <c r="AL34" s="50" t="s">
        <v>4280</v>
      </c>
      <c r="AM34" s="46">
        <f>_xll.BDH(AK34,$B$4,$B$3,$B$3)</f>
        <v>-3.2419999999999997E-2</v>
      </c>
      <c r="AN34" s="46">
        <f>_xll.BDH(AL34,$B$4,$B$3,$B$3)</f>
        <v>1.00081</v>
      </c>
      <c r="AO34" s="52">
        <f>DF_ZC2(Date!$E$3,AJ34,AN34,"Taux actuariels","actual/actual")</f>
        <v>-3.2470782156901468E-4</v>
      </c>
      <c r="AP34" s="32">
        <v>15</v>
      </c>
      <c r="AQ34" s="46" t="s">
        <v>559</v>
      </c>
      <c r="AR34" s="46" t="s">
        <v>121</v>
      </c>
      <c r="AS34" s="46" t="s">
        <v>301</v>
      </c>
      <c r="AT34" s="47" t="s">
        <v>302</v>
      </c>
      <c r="AU34" s="47">
        <v>42740</v>
      </c>
      <c r="AV34" s="47">
        <v>51872</v>
      </c>
      <c r="AW34" s="48">
        <v>0.64393</v>
      </c>
      <c r="AX34" s="48">
        <v>0.64702000000000004</v>
      </c>
      <c r="AY34" s="46" t="s">
        <v>124</v>
      </c>
      <c r="AZ34" s="49">
        <f t="shared" si="3"/>
        <v>6.4547500000000004E-3</v>
      </c>
      <c r="BA34" s="51">
        <f t="shared" si="10"/>
        <v>50045</v>
      </c>
      <c r="BB34" s="96">
        <v>5.4995638103407535E-3</v>
      </c>
      <c r="BD34" s="50" t="s">
        <v>564</v>
      </c>
      <c r="BE34" s="51">
        <f>IFERROR(IF(RIGHT(BD34, 1) = "D", WORKDAY($B$3, INT(LEFT(BD34, LEN(BD34)-1))),
                     IF(RIGHT(BD34, 1) = "W",Business_Day($B$3 + 7 * INT(LEFT(BD34, LEN(BD34)-1)), "modified_following"),
                     IF(RIGHT(BD34, 1) = "M",Business_Day(EDATE($B$3,  INT(LEFT(BD34, LEN(BD34)-1))), "modified_following"),
                     IF(RIGHT(BD34, 1) = "Y",Business_Day(EDATE($B$3,  12 * INT(LEFT(BD34, LEN(BD34)-1))), "modified_following"),IF(RIGHT(BD34, 1) = "Q",Business_Day(EDATE($B$3,  3*INT(LEFT(BD34, LEN(BD34)-1))), "modified_following"),
                    Business_Day(EDATE($B$3,  12 * INT(LEFT(BD34, FIND("Y", BD34)-1)) + INT(RIGHT(BD34, LEN(BD34) - FIND("Y", BD34)))), "modified_following") ))))), "")</f>
        <v>43644</v>
      </c>
      <c r="BF34" s="50" t="s">
        <v>4281</v>
      </c>
      <c r="BG34" s="50" t="s">
        <v>4282</v>
      </c>
      <c r="BH34" s="46">
        <f>_xll.BDH(BF34,$B$4,$B$3,$B$3)</f>
        <v>-1.09E-3</v>
      </c>
      <c r="BI34" s="46">
        <f>_xll.BDH(BG34,$B$4,$B$3,$B$3)</f>
        <v>1.000027</v>
      </c>
      <c r="BJ34" s="52">
        <f>DF_ZC2(Date!$E$3,BE34,BI34,"Taux actuariels","actual/actual")</f>
        <v>-1.0829530522782349E-5</v>
      </c>
      <c r="BL34" s="46" t="s">
        <v>580</v>
      </c>
      <c r="BM34" s="46" t="s">
        <v>121</v>
      </c>
      <c r="BN34" s="46" t="s">
        <v>4283</v>
      </c>
      <c r="BO34" s="47" t="s">
        <v>4284</v>
      </c>
      <c r="BP34" s="47">
        <v>42740</v>
      </c>
      <c r="BQ34" s="47">
        <v>53699</v>
      </c>
      <c r="BR34" s="48">
        <v>0.79235</v>
      </c>
      <c r="BS34" s="48">
        <v>0.81264999999999998</v>
      </c>
      <c r="BT34" s="46" t="s">
        <v>124</v>
      </c>
      <c r="BU34" s="49">
        <f t="shared" si="6"/>
        <v>8.0249999999999991E-3</v>
      </c>
      <c r="BW34" s="50" t="s">
        <v>605</v>
      </c>
      <c r="BX34" s="51">
        <f>IFERROR(IF(RIGHT(BW34, 1) = "D", WORKDAY($B$3, INT(LEFT(BW34, LEN(BW34)-1))),
                     IF(RIGHT(BW34, 1) = "W",Business_Day($B$3 + 7 * INT(LEFT(BW34, LEN(BW34)-1)), "modified_following"),
                     IF(RIGHT(BW34, 1) = "M",Business_Day(EDATE($B$3,  INT(LEFT(BW34, LEN(BW34)-1))), "modified_following"),
                     IF(RIGHT(BW34, 1) = "Y",Business_Day(EDATE($B$3,  12 * INT(LEFT(BW34, LEN(BW34)-1))), "modified_following"),IF(RIGHT(BW34, 1) = "Q",Business_Day(EDATE($B$3,  3*INT(LEFT(BW34, LEN(BW34)-1))), "modified_following"),
                    Business_Day(EDATE($B$3,  12 * INT(LEFT(BW34, FIND("Y", BW34)-1)) + INT(RIGHT(BW34, LEN(BW34) - FIND("Y", BW34)))), "modified_following") ))))), "")</f>
        <v>43829</v>
      </c>
      <c r="BY34" s="50" t="s">
        <v>4285</v>
      </c>
      <c r="BZ34" s="50" t="s">
        <v>4286</v>
      </c>
      <c r="CA34" s="46">
        <f>_xll.BDH(BY34,$B$4,$B$3,$B$3)</f>
        <v>3.125E-2</v>
      </c>
      <c r="CB34" s="46">
        <f>_xll.BDH(BZ34,$B$4,$B$3,$B$3)</f>
        <v>0.99906200000000001</v>
      </c>
      <c r="CC34" s="52">
        <f>DF_ZC2(Date!$E$3,BX34,CB34,"Taux actuariels","actual/actual")</f>
        <v>3.1286389186857555E-4</v>
      </c>
      <c r="CE34" s="51">
        <v>50039</v>
      </c>
      <c r="CF34" s="53">
        <v>5.5252114085557191E-3</v>
      </c>
      <c r="CH34" s="51">
        <v>53692</v>
      </c>
      <c r="CI34" s="53">
        <v>8.1115413368847457E-3</v>
      </c>
      <c r="CK34" s="58" t="e">
        <v>#N/A</v>
      </c>
      <c r="CL34" t="e">
        <v>#N/A</v>
      </c>
      <c r="CP34" s="51">
        <v>50039</v>
      </c>
      <c r="CQ34" s="53">
        <v>5.5999583709303866E-3</v>
      </c>
      <c r="CS34" s="51">
        <v>53692</v>
      </c>
      <c r="CT34" s="53">
        <v>8.2261395703730009E-3</v>
      </c>
      <c r="CV34" s="58" t="e">
        <v>#N/A</v>
      </c>
      <c r="CW34" t="e">
        <v>#N/A</v>
      </c>
      <c r="CY34" s="51">
        <v>50039</v>
      </c>
      <c r="CZ34" s="53">
        <v>5.5736392567387804E-3</v>
      </c>
      <c r="DB34" s="51">
        <v>53692</v>
      </c>
      <c r="DC34" s="53">
        <v>8.1835888635609505E-3</v>
      </c>
      <c r="DQ34" s="51">
        <v>45289</v>
      </c>
      <c r="DR34" s="52">
        <v>-1.0761317195864411E-2</v>
      </c>
      <c r="DS34">
        <f>interpol_lin_excel($O$13:$O$104,$T$13:$T$104,DQ34)</f>
        <v>-3.5050351091003851E-4</v>
      </c>
      <c r="DT34" s="51">
        <v>50039</v>
      </c>
      <c r="DU34" s="52">
        <v>5.3426145196051157E-3</v>
      </c>
      <c r="DW34" s="51">
        <v>53692</v>
      </c>
      <c r="DX34" s="52">
        <v>7.8702780848166308E-3</v>
      </c>
      <c r="DZ34" s="51" t="e">
        <v>#N/A</v>
      </c>
      <c r="EA34" s="52" t="e">
        <v>#N/A</v>
      </c>
      <c r="EM34">
        <v>10</v>
      </c>
      <c r="EO34" s="51">
        <v>45289</v>
      </c>
      <c r="EP34" s="52">
        <v>-4.4445591581958963E-3</v>
      </c>
      <c r="EQ34">
        <f>interpol_lin_excel($O$13:$O$104,$T$13:$T$104,EO34)</f>
        <v>-3.5050351091003851E-4</v>
      </c>
      <c r="ER34" s="51">
        <v>50039</v>
      </c>
      <c r="ES34" s="52">
        <v>5.464805233466213E-3</v>
      </c>
      <c r="EU34" s="51">
        <v>53692</v>
      </c>
      <c r="EV34" s="52">
        <v>8.0276037287827506E-3</v>
      </c>
      <c r="EX34" s="51" t="e">
        <v>#N/A</v>
      </c>
      <c r="EY34" s="52" t="e">
        <v>#N/A</v>
      </c>
      <c r="FL34" s="51">
        <v>45289</v>
      </c>
      <c r="FM34" s="52">
        <v>-7.6761279488150643E-3</v>
      </c>
      <c r="FO34" s="51">
        <v>50039</v>
      </c>
      <c r="FP34" s="52">
        <v>5.4095817904512228E-3</v>
      </c>
      <c r="FR34" s="51">
        <v>53692</v>
      </c>
      <c r="FS34" s="52">
        <v>7.9628208065342168E-3</v>
      </c>
      <c r="FU34" s="58" t="e">
        <v>#N/A</v>
      </c>
      <c r="FV34" t="e">
        <v>#N/A</v>
      </c>
      <c r="GI34" s="51">
        <v>45289</v>
      </c>
      <c r="GJ34" s="52">
        <v>-2.0587165729039998E-3</v>
      </c>
      <c r="GK34">
        <f>interpol_lin_excel($BX$13:$BX$104,$CC$13:$CC$104,GI34)</f>
        <v>1.2286379460464403E-3</v>
      </c>
      <c r="GL34" s="51">
        <v>50039</v>
      </c>
      <c r="GM34" s="52">
        <v>5.4959796001790798E-3</v>
      </c>
      <c r="GO34" s="51">
        <v>53692</v>
      </c>
      <c r="GP34" s="52">
        <v>8.0615756620215206E-3</v>
      </c>
      <c r="GR34" s="58" t="e">
        <v>#N/A</v>
      </c>
      <c r="GS34" t="e">
        <v>#N/A</v>
      </c>
    </row>
    <row r="35" spans="3:201" x14ac:dyDescent="0.25">
      <c r="C35" s="46" t="s">
        <v>415</v>
      </c>
      <c r="D35" s="46" t="s">
        <v>121</v>
      </c>
      <c r="E35" s="46" t="s">
        <v>4287</v>
      </c>
      <c r="F35" s="47" t="s">
        <v>4288</v>
      </c>
      <c r="G35" s="47">
        <v>42740</v>
      </c>
      <c r="H35" s="47">
        <v>45296</v>
      </c>
      <c r="I35" s="48">
        <v>-7.5999999999999998E-2</v>
      </c>
      <c r="J35" s="48">
        <v>6.0000000000000001E-3</v>
      </c>
      <c r="K35" s="46" t="s">
        <v>124</v>
      </c>
      <c r="L35" s="49">
        <f t="shared" si="11"/>
        <v>-3.4999999999999994E-4</v>
      </c>
      <c r="N35" s="50" t="s">
        <v>585</v>
      </c>
      <c r="O35" s="51">
        <f>IFERROR(IF(RIGHT(N35, 1) = "D", WORKDAY($B$3, INT(LEFT(N35, LEN(N35)-1))),
                     IF(RIGHT(N35, 1) = "W",Business_Day($B$3 + 7 * INT(LEFT(N35, LEN(N35)-1)), "modified_following"),
                     IF(RIGHT(N35, 1) = "M",Business_Day(EDATE($B$3,  INT(LEFT(N35, LEN(N35)-1))), "modified_following"),
                     IF(RIGHT(N35, 1) = "Y",Business_Day(EDATE($B$3,  12 * INT(LEFT(N35, LEN(N35)-1))), "modified_following"),IF(RIGHT(N35, 1) = "Q",Business_Day(EDATE($B$3,  3*INT(LEFT(N35, LEN(N35)-1))), "modified_following"),
                    Business_Day(EDATE($B$3,  12 * INT(LEFT(N35, FIND("Y", N35)-1)) + INT(RIGHT(N35, LEN(N35) - FIND("Y", N35)))), "modified_following") ))))), "")</f>
        <v>43738</v>
      </c>
      <c r="P35" s="50" t="s">
        <v>4289</v>
      </c>
      <c r="Q35" s="50" t="s">
        <v>4290</v>
      </c>
      <c r="R35" s="46">
        <f>_xll.BDH(P35,$B$4,$B$3,$B$3)</f>
        <v>-6.8110000000000004E-2</v>
      </c>
      <c r="S35" s="46">
        <f>_xll.BDH(Q35,$B$4,$B$3,$B$3)</f>
        <v>1.001878</v>
      </c>
      <c r="T35" s="52">
        <f>DF_ZC2(Date!$E$3,O35,S35,"Taux actuariels","actual/actual")</f>
        <v>-6.8186988686369521E-4</v>
      </c>
      <c r="V35" s="46"/>
      <c r="W35" s="46" t="s">
        <v>121</v>
      </c>
      <c r="X35" s="46"/>
      <c r="Y35" s="47"/>
      <c r="Z35" s="47"/>
      <c r="AA35" s="47"/>
      <c r="AB35" s="48"/>
      <c r="AC35" s="48"/>
      <c r="AD35" s="46"/>
      <c r="AE35" s="49" t="e">
        <f t="shared" si="2"/>
        <v>#DIV/0!</v>
      </c>
      <c r="AF35" s="97">
        <f t="shared" si="8"/>
        <v>0</v>
      </c>
      <c r="AG35" s="96" t="e">
        <v>#N/A</v>
      </c>
      <c r="AI35" s="50" t="s">
        <v>585</v>
      </c>
      <c r="AJ35" s="51">
        <f>IFERROR(IF(RIGHT(AI35, 1) = "D", WORKDAY($B$3, INT(LEFT(AI35, LEN(AI35)-1))),
                     IF(RIGHT(AI35, 1) = "W",Business_Day($B$3 + 7 * INT(LEFT(AI35, LEN(AI35)-1)), "modified_following"),
                     IF(RIGHT(AI35, 1) = "M",Business_Day(EDATE($B$3,  INT(LEFT(AI35, LEN(AI35)-1))), "modified_following"),
                     IF(RIGHT(AI35, 1) = "Y",Business_Day(EDATE($B$3,  12 * INT(LEFT(AI35, LEN(AI35)-1))), "modified_following"),IF(RIGHT(AI35, 1) = "Q",Business_Day(EDATE($B$3,  3*INT(LEFT(AI35, LEN(AI35)-1))), "modified_following"),
                    Business_Day(EDATE($B$3,  12 * INT(LEFT(AI35, FIND("Y", AI35)-1)) + INT(RIGHT(AI35, LEN(AI35) - FIND("Y", AI35)))), "modified_following") ))))), "")</f>
        <v>43738</v>
      </c>
      <c r="AK35" s="50" t="s">
        <v>4291</v>
      </c>
      <c r="AL35" s="50" t="s">
        <v>4292</v>
      </c>
      <c r="AM35" s="46">
        <f>_xll.BDH(AK35,$B$4,$B$3,$B$3)</f>
        <v>-3.0970000000000001E-2</v>
      </c>
      <c r="AN35" s="46">
        <f>_xll.BDH(AL35,$B$4,$B$3,$B$3)</f>
        <v>1.000853</v>
      </c>
      <c r="AO35" s="52">
        <f>DF_ZC2(Date!$E$3,AJ35,AN35,"Taux actuariels","actual/actual")</f>
        <v>-3.0992604732893447E-4</v>
      </c>
      <c r="AP35" s="32">
        <v>20</v>
      </c>
      <c r="AQ35" s="46" t="s">
        <v>580</v>
      </c>
      <c r="AR35" s="46" t="s">
        <v>121</v>
      </c>
      <c r="AS35" s="46" t="s">
        <v>301</v>
      </c>
      <c r="AT35" s="47" t="s">
        <v>302</v>
      </c>
      <c r="AU35" s="47">
        <v>42740</v>
      </c>
      <c r="AV35" s="47">
        <v>53699</v>
      </c>
      <c r="AW35" s="48">
        <v>0.69430000000000003</v>
      </c>
      <c r="AX35" s="48">
        <v>0.70401000000000002</v>
      </c>
      <c r="AY35" s="46" t="s">
        <v>124</v>
      </c>
      <c r="AZ35" s="49">
        <f t="shared" si="3"/>
        <v>6.99155E-3</v>
      </c>
      <c r="BA35" s="51">
        <f t="shared" si="10"/>
        <v>51872</v>
      </c>
      <c r="BB35" s="96">
        <v>6.4610537935424778E-3</v>
      </c>
      <c r="BD35" s="50" t="s">
        <v>585</v>
      </c>
      <c r="BE35" s="51">
        <f>IFERROR(IF(RIGHT(BD35, 1) = "D", WORKDAY($B$3, INT(LEFT(BD35, LEN(BD35)-1))),
                     IF(RIGHT(BD35, 1) = "W",Business_Day($B$3 + 7 * INT(LEFT(BD35, LEN(BD35)-1)), "modified_following"),
                     IF(RIGHT(BD35, 1) = "M",Business_Day(EDATE($B$3,  INT(LEFT(BD35, LEN(BD35)-1))), "modified_following"),
                     IF(RIGHT(BD35, 1) = "Y",Business_Day(EDATE($B$3,  12 * INT(LEFT(BD35, LEN(BD35)-1))), "modified_following"),IF(RIGHT(BD35, 1) = "Q",Business_Day(EDATE($B$3,  3*INT(LEFT(BD35, LEN(BD35)-1))), "modified_following"),
                    Business_Day(EDATE($B$3,  12 * INT(LEFT(BD35, FIND("Y", BD35)-1)) + INT(RIGHT(BD35, LEN(BD35) - FIND("Y", BD35)))), "modified_following") ))))), "")</f>
        <v>43738</v>
      </c>
      <c r="BF35" s="50" t="s">
        <v>4293</v>
      </c>
      <c r="BG35" s="50" t="s">
        <v>4294</v>
      </c>
      <c r="BH35" s="46">
        <f>_xll.BDH(BF35,$B$4,$B$3,$B$3)</f>
        <v>1.1800000000000001E-3</v>
      </c>
      <c r="BI35" s="46">
        <f>_xll.BDH(BG35,$B$4,$B$3,$B$3)</f>
        <v>0.99996799999999997</v>
      </c>
      <c r="BJ35" s="52">
        <f>DF_ZC2(Date!$E$3,BE35,BI35,"Taux actuariels","actual/actual")</f>
        <v>1.163378326585196E-5</v>
      </c>
      <c r="BL35" s="46" t="s">
        <v>688</v>
      </c>
      <c r="BM35" s="46" t="s">
        <v>121</v>
      </c>
      <c r="BN35" s="46" t="s">
        <v>4295</v>
      </c>
      <c r="BO35" s="47" t="s">
        <v>4296</v>
      </c>
      <c r="BP35" s="47">
        <v>42740</v>
      </c>
      <c r="BQ35" s="47">
        <v>55523</v>
      </c>
      <c r="BR35" s="48">
        <v>0.79776000000000002</v>
      </c>
      <c r="BS35" s="48">
        <v>0.89473999999999998</v>
      </c>
      <c r="BT35" s="46" t="s">
        <v>124</v>
      </c>
      <c r="BU35" s="49">
        <f t="shared" si="6"/>
        <v>8.4624999999999995E-3</v>
      </c>
      <c r="BW35" s="50" t="s">
        <v>624</v>
      </c>
      <c r="BX35" s="51">
        <f>IFERROR(IF(RIGHT(BW35, 1) = "D", WORKDAY($B$3, INT(LEFT(BW35, LEN(BW35)-1))),
                     IF(RIGHT(BW35, 1) = "W",Business_Day($B$3 + 7 * INT(LEFT(BW35, LEN(BW35)-1)), "modified_following"),
                     IF(RIGHT(BW35, 1) = "M",Business_Day(EDATE($B$3,  INT(LEFT(BW35, LEN(BW35)-1))), "modified_following"),
                     IF(RIGHT(BW35, 1) = "Y",Business_Day(EDATE($B$3,  12 * INT(LEFT(BW35, LEN(BW35)-1))), "modified_following"),IF(RIGHT(BW35, 1) = "Q",Business_Day(EDATE($B$3,  3*INT(LEFT(BW35, LEN(BW35)-1))), "modified_following"),
                    Business_Day(EDATE($B$3,  12 * INT(LEFT(BW35, FIND("Y", BW35)-1)) + INT(RIGHT(BW35, LEN(BW35) - FIND("Y", BW35)))), "modified_following") ))))), "")</f>
        <v>43920</v>
      </c>
      <c r="BY35" s="50" t="s">
        <v>4297</v>
      </c>
      <c r="BZ35" s="50" t="s">
        <v>4298</v>
      </c>
      <c r="CA35" s="46">
        <f>_xll.BDH(BY35,$B$4,$B$3,$B$3)</f>
        <v>3.5619999999999999E-2</v>
      </c>
      <c r="CB35" s="46">
        <f>_xll.BDH(BZ35,$B$4,$B$3,$B$3)</f>
        <v>0.99884200000000001</v>
      </c>
      <c r="CC35" s="52">
        <f>DF_ZC2(Date!$E$3,BX35,CB35,"Taux actuariels","actual/actual")</f>
        <v>3.5672768790684373E-4</v>
      </c>
      <c r="CE35" s="51">
        <v>51865</v>
      </c>
      <c r="CF35" s="53">
        <v>6.525278110038538E-3</v>
      </c>
      <c r="CH35" s="51">
        <v>55516</v>
      </c>
      <c r="CI35" s="53">
        <v>8.5726930479774494E-3</v>
      </c>
      <c r="CK35" s="58" t="e">
        <v>#N/A</v>
      </c>
      <c r="CL35" t="e">
        <v>#N/A</v>
      </c>
      <c r="CP35" s="51">
        <v>51865</v>
      </c>
      <c r="CQ35" s="53">
        <v>6.6194302012239723E-3</v>
      </c>
      <c r="CS35" s="51">
        <v>55516</v>
      </c>
      <c r="CT35" s="53">
        <v>8.6966790732716133E-3</v>
      </c>
      <c r="CV35" s="58" t="e">
        <v>#N/A</v>
      </c>
      <c r="CW35" t="e">
        <v>#N/A</v>
      </c>
      <c r="CY35" s="51">
        <v>51865</v>
      </c>
      <c r="CZ35" s="53">
        <v>6.5851607205398531E-3</v>
      </c>
      <c r="DB35" s="51">
        <v>55516</v>
      </c>
      <c r="DC35" s="53">
        <v>8.6499678663889343E-3</v>
      </c>
      <c r="DQ35" s="51">
        <v>45656</v>
      </c>
      <c r="DR35" s="52">
        <v>-1.0444099197832662E-2</v>
      </c>
      <c r="DS35">
        <f>interpol_lin_excel($O$13:$O$104,$T$13:$T$104,DQ35)</f>
        <v>-1.7536153656283471E-4</v>
      </c>
      <c r="DT35" s="51">
        <v>51865</v>
      </c>
      <c r="DU35" s="52">
        <v>6.3136368164774638E-3</v>
      </c>
      <c r="DW35" s="51">
        <v>55516</v>
      </c>
      <c r="DX35" s="52">
        <v>8.3284839183163147E-3</v>
      </c>
      <c r="DZ35" s="51" t="e">
        <v>#N/A</v>
      </c>
      <c r="EA35" s="52" t="e">
        <v>#N/A</v>
      </c>
      <c r="EM35">
        <v>15</v>
      </c>
      <c r="EO35" s="51">
        <v>45656</v>
      </c>
      <c r="EP35" s="52">
        <v>-4.1425433289850001E-3</v>
      </c>
      <c r="EQ35">
        <f>interpol_lin_excel($O$13:$O$104,$T$13:$T$104,EO35)</f>
        <v>-1.7536153656283471E-4</v>
      </c>
      <c r="ER35" s="51">
        <v>51865</v>
      </c>
      <c r="ES35" s="52">
        <v>6.4532029450709268E-3</v>
      </c>
      <c r="EU35" s="51">
        <v>55516</v>
      </c>
      <c r="EV35" s="52">
        <v>8.4820999298060914E-3</v>
      </c>
      <c r="EX35" s="51" t="e">
        <v>#N/A</v>
      </c>
      <c r="EY35" s="52" t="e">
        <v>#N/A</v>
      </c>
      <c r="FL35" s="51">
        <v>45656</v>
      </c>
      <c r="FM35" s="52">
        <v>-7.305854747872537E-3</v>
      </c>
      <c r="FO35" s="51">
        <v>51865</v>
      </c>
      <c r="FP35" s="52">
        <v>6.3930634355419862E-3</v>
      </c>
      <c r="FR35" s="51">
        <v>55516</v>
      </c>
      <c r="FS35" s="52">
        <v>8.4248902902563927E-3</v>
      </c>
      <c r="FU35" s="58" t="e">
        <v>#N/A</v>
      </c>
      <c r="FV35" t="e">
        <v>#N/A</v>
      </c>
      <c r="GI35" s="51">
        <v>45656</v>
      </c>
      <c r="GJ35" s="52">
        <v>-1.8243185162116059E-3</v>
      </c>
      <c r="GK35">
        <f>interpol_lin_excel($BX$13:$BX$104,$CC$13:$CC$104,GI35)</f>
        <v>1.5439216532850963E-3</v>
      </c>
      <c r="GL35" s="51">
        <v>51865</v>
      </c>
      <c r="GM35" s="52">
        <v>6.4862069723705118E-3</v>
      </c>
      <c r="GO35" s="51">
        <v>55516</v>
      </c>
      <c r="GP35" s="52">
        <v>8.5142092808329108E-3</v>
      </c>
      <c r="GR35" s="58" t="e">
        <v>#N/A</v>
      </c>
      <c r="GS35" t="e">
        <v>#N/A</v>
      </c>
    </row>
    <row r="36" spans="3:201" x14ac:dyDescent="0.25">
      <c r="C36" s="46" t="s">
        <v>436</v>
      </c>
      <c r="D36" s="46" t="s">
        <v>121</v>
      </c>
      <c r="E36" s="46" t="s">
        <v>4299</v>
      </c>
      <c r="F36" s="47" t="s">
        <v>4300</v>
      </c>
      <c r="G36" s="47">
        <v>42740</v>
      </c>
      <c r="H36" s="47">
        <v>45663</v>
      </c>
      <c r="I36" s="48">
        <v>-5.9709999999999999E-2</v>
      </c>
      <c r="J36" s="48">
        <v>2.4709999999999999E-2</v>
      </c>
      <c r="K36" s="46" t="s">
        <v>124</v>
      </c>
      <c r="L36" s="49">
        <f t="shared" si="11"/>
        <v>-1.7500000000000003E-4</v>
      </c>
      <c r="N36" s="50" t="s">
        <v>605</v>
      </c>
      <c r="O36" s="51">
        <f>IFERROR(IF(RIGHT(N36, 1) = "D", WORKDAY($B$3, INT(LEFT(N36, LEN(N36)-1))),
                     IF(RIGHT(N36, 1) = "W",Business_Day($B$3 + 7 * INT(LEFT(N36, LEN(N36)-1)), "modified_following"),
                     IF(RIGHT(N36, 1) = "M",Business_Day(EDATE($B$3,  INT(LEFT(N36, LEN(N36)-1))), "modified_following"),
                     IF(RIGHT(N36, 1) = "Y",Business_Day(EDATE($B$3,  12 * INT(LEFT(N36, LEN(N36)-1))), "modified_following"),IF(RIGHT(N36, 1) = "Q",Business_Day(EDATE($B$3,  3*INT(LEFT(N36, LEN(N36)-1))), "modified_following"),
                    Business_Day(EDATE($B$3,  12 * INT(LEFT(N36, FIND("Y", N36)-1)) + INT(RIGHT(N36, LEN(N36) - FIND("Y", N36)))), "modified_following") ))))), "")</f>
        <v>43829</v>
      </c>
      <c r="P36" s="50" t="s">
        <v>4301</v>
      </c>
      <c r="Q36" s="50" t="s">
        <v>4302</v>
      </c>
      <c r="R36" s="46">
        <f>_xll.BDH(P36,$B$4,$B$3,$B$3)</f>
        <v>-6.9989999999999997E-2</v>
      </c>
      <c r="S36" s="46">
        <f>_xll.BDH(Q36,$B$4,$B$3,$B$3)</f>
        <v>1.002105</v>
      </c>
      <c r="T36" s="52">
        <f>DF_ZC2(Date!$E$3,O36,S36,"Taux actuariels","actual/actual")</f>
        <v>-7.006870992278813E-4</v>
      </c>
      <c r="V36" s="46"/>
      <c r="W36" s="46"/>
      <c r="X36" s="46"/>
      <c r="Y36" s="47"/>
      <c r="Z36" s="47"/>
      <c r="AA36" s="47"/>
      <c r="AB36" s="48"/>
      <c r="AC36" s="48"/>
      <c r="AD36" s="46"/>
      <c r="AE36" s="49" t="s">
        <v>600</v>
      </c>
      <c r="AF36" s="49"/>
      <c r="AG36" s="49"/>
      <c r="AI36" s="50" t="s">
        <v>605</v>
      </c>
      <c r="AJ36" s="51">
        <f>IFERROR(IF(RIGHT(AI36, 1) = "D", WORKDAY($B$3, INT(LEFT(AI36, LEN(AI36)-1))),
                     IF(RIGHT(AI36, 1) = "W",Business_Day($B$3 + 7 * INT(LEFT(AI36, LEN(AI36)-1)), "modified_following"),
                     IF(RIGHT(AI36, 1) = "M",Business_Day(EDATE($B$3,  INT(LEFT(AI36, LEN(AI36)-1))), "modified_following"),
                     IF(RIGHT(AI36, 1) = "Y",Business_Day(EDATE($B$3,  12 * INT(LEFT(AI36, LEN(AI36)-1))), "modified_following"),IF(RIGHT(AI36, 1) = "Q",Business_Day(EDATE($B$3,  3*INT(LEFT(AI36, LEN(AI36)-1))), "modified_following"),
                    Business_Day(EDATE($B$3,  12 * INT(LEFT(AI36, FIND("Y", AI36)-1)) + INT(RIGHT(AI36, LEN(AI36) - FIND("Y", AI36)))), "modified_following") ))))), "")</f>
        <v>43829</v>
      </c>
      <c r="AK36" s="50" t="s">
        <v>4303</v>
      </c>
      <c r="AL36" s="50" t="s">
        <v>4304</v>
      </c>
      <c r="AM36" s="46">
        <f>_xll.BDH(AK36,$B$4,$B$3,$B$3)</f>
        <v>-2.9569999999999999E-2</v>
      </c>
      <c r="AN36" s="46">
        <f>_xll.BDH(AL36,$B$4,$B$3,$B$3)</f>
        <v>1.0008889999999999</v>
      </c>
      <c r="AO36" s="52">
        <f>DF_ZC2(Date!$E$3,AJ36,AN36,"Taux actuariels","actual/actual")</f>
        <v>-2.9615930552340242E-4</v>
      </c>
      <c r="AP36" s="32">
        <v>25</v>
      </c>
      <c r="AQ36" s="46" t="s">
        <v>688</v>
      </c>
      <c r="AR36" s="46" t="s">
        <v>121</v>
      </c>
      <c r="AS36" s="46" t="s">
        <v>301</v>
      </c>
      <c r="AT36" s="47" t="s">
        <v>302</v>
      </c>
      <c r="AU36" s="47">
        <v>42740</v>
      </c>
      <c r="AV36" s="47">
        <v>55523</v>
      </c>
      <c r="AW36" s="48">
        <v>0.71714999999999995</v>
      </c>
      <c r="AX36" s="48">
        <v>0.76824999999999999</v>
      </c>
      <c r="AY36" s="46" t="s">
        <v>124</v>
      </c>
      <c r="AZ36" s="49">
        <f t="shared" si="3"/>
        <v>7.4269999999999996E-3</v>
      </c>
      <c r="BA36" s="51">
        <f t="shared" si="10"/>
        <v>53699</v>
      </c>
      <c r="BB36" s="96">
        <v>6.8075324312657217E-3</v>
      </c>
      <c r="BD36" s="50" t="s">
        <v>605</v>
      </c>
      <c r="BE36" s="51">
        <f>IFERROR(IF(RIGHT(BD36, 1) = "D", WORKDAY($B$3, INT(LEFT(BD36, LEN(BD36)-1))),
                     IF(RIGHT(BD36, 1) = "W",Business_Day($B$3 + 7 * INT(LEFT(BD36, LEN(BD36)-1)), "modified_following"),
                     IF(RIGHT(BD36, 1) = "M",Business_Day(EDATE($B$3,  INT(LEFT(BD36, LEN(BD36)-1))), "modified_following"),
                     IF(RIGHT(BD36, 1) = "Y",Business_Day(EDATE($B$3,  12 * INT(LEFT(BD36, LEN(BD36)-1))), "modified_following"),IF(RIGHT(BD36, 1) = "Q",Business_Day(EDATE($B$3,  3*INT(LEFT(BD36, LEN(BD36)-1))), "modified_following"),
                    Business_Day(EDATE($B$3,  12 * INT(LEFT(BD36, FIND("Y", BD36)-1)) + INT(RIGHT(BD36, LEN(BD36) - FIND("Y", BD36)))), "modified_following") ))))), "")</f>
        <v>43829</v>
      </c>
      <c r="BF36" s="50" t="s">
        <v>4305</v>
      </c>
      <c r="BG36" s="50" t="s">
        <v>4306</v>
      </c>
      <c r="BH36" s="46">
        <f>_xll.BDH(BF36,$B$4,$B$3,$B$3)</f>
        <v>3.3700000000000002E-3</v>
      </c>
      <c r="BI36" s="46">
        <f>_xll.BDH(BG36,$B$4,$B$3,$B$3)</f>
        <v>0.99989899999999998</v>
      </c>
      <c r="BJ36" s="52">
        <f>DF_ZC2(Date!$E$3,BE36,BI36,"Taux actuariels","actual/actual")</f>
        <v>3.3669101758615483E-5</v>
      </c>
      <c r="BL36" s="46" t="s">
        <v>708</v>
      </c>
      <c r="BM36" s="46" t="s">
        <v>121</v>
      </c>
      <c r="BN36" s="46" t="s">
        <v>4307</v>
      </c>
      <c r="BO36" s="47" t="s">
        <v>4308</v>
      </c>
      <c r="BP36" s="47">
        <v>42740</v>
      </c>
      <c r="BQ36" s="47">
        <v>57350</v>
      </c>
      <c r="BR36" s="48">
        <v>0.8619</v>
      </c>
      <c r="BS36" s="48">
        <v>0.89059999999999995</v>
      </c>
      <c r="BT36" s="46" t="s">
        <v>124</v>
      </c>
      <c r="BU36" s="49">
        <f t="shared" si="6"/>
        <v>8.7624999999999995E-3</v>
      </c>
      <c r="BW36" s="50" t="s">
        <v>643</v>
      </c>
      <c r="BX36" s="51">
        <f>IFERROR(IF(RIGHT(BW36, 1) = "D", WORKDAY($B$3, INT(LEFT(BW36, LEN(BW36)-1))),
                     IF(RIGHT(BW36, 1) = "W",Business_Day($B$3 + 7 * INT(LEFT(BW36, LEN(BW36)-1)), "modified_following"),
                     IF(RIGHT(BW36, 1) = "M",Business_Day(EDATE($B$3,  INT(LEFT(BW36, LEN(BW36)-1))), "modified_following"),
                     IF(RIGHT(BW36, 1) = "Y",Business_Day(EDATE($B$3,  12 * INT(LEFT(BW36, LEN(BW36)-1))), "modified_following"),IF(RIGHT(BW36, 1) = "Q",Business_Day(EDATE($B$3,  3*INT(LEFT(BW36, LEN(BW36)-1))), "modified_following"),
                    Business_Day(EDATE($B$3,  12 * INT(LEFT(BW36, FIND("Y", BW36)-1)) + INT(RIGHT(BW36, LEN(BW36) - FIND("Y", BW36)))), "modified_following") ))))), "")</f>
        <v>44012</v>
      </c>
      <c r="BY36" s="50" t="s">
        <v>4309</v>
      </c>
      <c r="BZ36" s="50" t="s">
        <v>4310</v>
      </c>
      <c r="CA36" s="46">
        <f>_xll.BDH(BY36,$B$4,$B$3,$B$3)</f>
        <v>3.9989999999999998E-2</v>
      </c>
      <c r="CB36" s="46">
        <f>_xll.BDH(BZ36,$B$4,$B$3,$B$3)</f>
        <v>0.99860099999999996</v>
      </c>
      <c r="CC36" s="52">
        <f>DF_ZC2(Date!$E$3,BX36,CB36,"Taux actuariels","actual/actual")</f>
        <v>4.000741552308007E-4</v>
      </c>
      <c r="CE36" s="51">
        <v>53692</v>
      </c>
      <c r="CF36" s="53">
        <v>6.8779369528552759E-3</v>
      </c>
      <c r="CH36" s="51">
        <v>57343</v>
      </c>
      <c r="CI36" s="53">
        <v>8.8886964355842923E-3</v>
      </c>
      <c r="CK36" s="58" t="e">
        <v>#N/A</v>
      </c>
      <c r="CL36" t="e">
        <v>#N/A</v>
      </c>
      <c r="CP36" s="51">
        <v>53692</v>
      </c>
      <c r="CQ36" s="53">
        <v>6.9723815858672026E-3</v>
      </c>
      <c r="CS36" s="51">
        <v>57343</v>
      </c>
      <c r="CT36" s="53">
        <v>9.0180886012012386E-3</v>
      </c>
      <c r="CV36" s="58" t="e">
        <v>#N/A</v>
      </c>
      <c r="CW36" t="e">
        <v>#N/A</v>
      </c>
      <c r="CY36" s="51">
        <v>53692</v>
      </c>
      <c r="CZ36" s="53">
        <v>6.937518456687863E-3</v>
      </c>
      <c r="DB36" s="51">
        <v>57343</v>
      </c>
      <c r="DC36" s="53">
        <v>8.9689718296192267E-3</v>
      </c>
      <c r="DQ36" s="51">
        <v>46021</v>
      </c>
      <c r="DR36" s="52">
        <v>-1.0019438505568808E-2</v>
      </c>
      <c r="DS36">
        <f>interpol_lin_excel($O$13:$O$104,$T$13:$T$104,DQ36)</f>
        <v>-4.1658057696403183E-5</v>
      </c>
      <c r="DT36" s="51">
        <v>53692</v>
      </c>
      <c r="DU36" s="52">
        <v>6.6745335583806246E-3</v>
      </c>
      <c r="DW36" s="51">
        <v>57343</v>
      </c>
      <c r="DX36" s="52">
        <v>8.6485757518179052E-3</v>
      </c>
      <c r="DZ36" s="51" t="e">
        <v>#N/A</v>
      </c>
      <c r="EA36" s="52" t="e">
        <v>#N/A</v>
      </c>
      <c r="EM36">
        <v>20</v>
      </c>
      <c r="EO36" s="51">
        <v>46021</v>
      </c>
      <c r="EP36" s="52">
        <v>-3.6764875099152307E-3</v>
      </c>
      <c r="EQ36">
        <f>interpol_lin_excel($O$13:$O$104,$T$13:$T$104,EO36)</f>
        <v>-4.1658057696403183E-5</v>
      </c>
      <c r="ER36" s="51">
        <v>53692</v>
      </c>
      <c r="ES36" s="52">
        <v>6.8076531773589629E-3</v>
      </c>
      <c r="EU36" s="51">
        <v>57343</v>
      </c>
      <c r="EV36" s="52">
        <v>8.7897342776969995E-3</v>
      </c>
      <c r="EX36" s="51" t="e">
        <v>#N/A</v>
      </c>
      <c r="EY36" s="52" t="e">
        <v>#N/A</v>
      </c>
      <c r="FL36" s="51">
        <v>46021</v>
      </c>
      <c r="FM36" s="52">
        <v>-6.9192157279603962E-3</v>
      </c>
      <c r="FO36" s="51">
        <v>53692</v>
      </c>
      <c r="FP36" s="52">
        <v>6.7518765470304769E-3</v>
      </c>
      <c r="FR36" s="51">
        <v>57343</v>
      </c>
      <c r="FS36" s="52">
        <v>8.7463077885804319E-3</v>
      </c>
      <c r="FU36" s="58" t="e">
        <v>#N/A</v>
      </c>
      <c r="FV36" t="e">
        <v>#N/A</v>
      </c>
      <c r="GI36" s="51">
        <v>46021</v>
      </c>
      <c r="GJ36" s="52">
        <v>-1.5605715727855613E-3</v>
      </c>
      <c r="GK36">
        <f>interpol_lin_excel($BX$13:$BX$104,$CC$13:$CC$104,GI36)</f>
        <v>1.8715073644897107E-3</v>
      </c>
      <c r="GL36" s="51">
        <v>53692</v>
      </c>
      <c r="GM36" s="52">
        <v>6.8374170160100068E-3</v>
      </c>
      <c r="GO36" s="51">
        <v>57343</v>
      </c>
      <c r="GP36" s="52">
        <v>8.8208856286664319E-3</v>
      </c>
      <c r="GR36" s="58" t="e">
        <v>#N/A</v>
      </c>
      <c r="GS36" t="e">
        <v>#N/A</v>
      </c>
    </row>
    <row r="37" spans="3:201" x14ac:dyDescent="0.25">
      <c r="C37" s="46" t="s">
        <v>456</v>
      </c>
      <c r="D37" s="46" t="s">
        <v>121</v>
      </c>
      <c r="E37" s="46" t="s">
        <v>4311</v>
      </c>
      <c r="F37" s="47" t="s">
        <v>4312</v>
      </c>
      <c r="G37" s="47">
        <v>42740</v>
      </c>
      <c r="H37" s="47">
        <v>46027</v>
      </c>
      <c r="I37" s="48">
        <v>-4.6379999999999998E-2</v>
      </c>
      <c r="J37" s="48">
        <v>3.8059999999999997E-2</v>
      </c>
      <c r="K37" s="46" t="s">
        <v>124</v>
      </c>
      <c r="L37" s="49">
        <f t="shared" si="11"/>
        <v>-4.1600000000000008E-5</v>
      </c>
      <c r="N37" s="50" t="s">
        <v>624</v>
      </c>
      <c r="O37" s="51">
        <f>IFERROR(IF(RIGHT(N37, 1) = "D", WORKDAY($B$3, INT(LEFT(N37, LEN(N37)-1))),
                     IF(RIGHT(N37, 1) = "W",Business_Day($B$3 + 7 * INT(LEFT(N37, LEN(N37)-1)), "modified_following"),
                     IF(RIGHT(N37, 1) = "M",Business_Day(EDATE($B$3,  INT(LEFT(N37, LEN(N37)-1))), "modified_following"),
                     IF(RIGHT(N37, 1) = "Y",Business_Day(EDATE($B$3,  12 * INT(LEFT(N37, LEN(N37)-1))), "modified_following"),IF(RIGHT(N37, 1) = "Q",Business_Day(EDATE($B$3,  3*INT(LEFT(N37, LEN(N37)-1))), "modified_following"),
                    Business_Day(EDATE($B$3,  12 * INT(LEFT(N37, FIND("Y", N37)-1)) + INT(RIGHT(N37, LEN(N37) - FIND("Y", N37)))), "modified_following") ))))), "")</f>
        <v>43920</v>
      </c>
      <c r="P37" s="50" t="s">
        <v>4313</v>
      </c>
      <c r="Q37" s="50" t="s">
        <v>4314</v>
      </c>
      <c r="R37" s="46">
        <f>_xll.BDH(P37,$B$4,$B$3,$B$3)</f>
        <v>-6.9680000000000006E-2</v>
      </c>
      <c r="S37" s="46">
        <f>_xll.BDH(Q37,$B$4,$B$3,$B$3)</f>
        <v>1.00227</v>
      </c>
      <c r="T37" s="52">
        <f>DF_ZC2(Date!$E$3,O37,S37,"Taux actuariels","actual/actual")</f>
        <v>-6.9771984769573248E-4</v>
      </c>
      <c r="V37" s="46"/>
      <c r="W37" s="46"/>
      <c r="X37" s="46"/>
      <c r="Y37" s="47"/>
      <c r="Z37" s="47"/>
      <c r="AA37" s="47"/>
      <c r="AB37" s="48"/>
      <c r="AC37" s="48"/>
      <c r="AD37" s="46"/>
      <c r="AE37" s="49" t="s">
        <v>600</v>
      </c>
      <c r="AF37" s="49"/>
      <c r="AG37" s="49"/>
      <c r="AI37" s="50" t="s">
        <v>624</v>
      </c>
      <c r="AJ37" s="51">
        <f>IFERROR(IF(RIGHT(AI37, 1) = "D", WORKDAY($B$3, INT(LEFT(AI37, LEN(AI37)-1))),
                     IF(RIGHT(AI37, 1) = "W",Business_Day($B$3 + 7 * INT(LEFT(AI37, LEN(AI37)-1)), "modified_following"),
                     IF(RIGHT(AI37, 1) = "M",Business_Day(EDATE($B$3,  INT(LEFT(AI37, LEN(AI37)-1))), "modified_following"),
                     IF(RIGHT(AI37, 1) = "Y",Business_Day(EDATE($B$3,  12 * INT(LEFT(AI37, LEN(AI37)-1))), "modified_following"),IF(RIGHT(AI37, 1) = "Q",Business_Day(EDATE($B$3,  3*INT(LEFT(AI37, LEN(AI37)-1))), "modified_following"),
                    Business_Day(EDATE($B$3,  12 * INT(LEFT(AI37, FIND("Y", AI37)-1)) + INT(RIGHT(AI37, LEN(AI37) - FIND("Y", AI37)))), "modified_following") ))))), "")</f>
        <v>43920</v>
      </c>
      <c r="AK37" s="50" t="s">
        <v>4315</v>
      </c>
      <c r="AL37" s="50" t="s">
        <v>4316</v>
      </c>
      <c r="AM37" s="46">
        <f>_xll.BDH(AK37,$B$4,$B$3,$B$3)</f>
        <v>-2.4889999999999999E-2</v>
      </c>
      <c r="AN37" s="46">
        <f>_xll.BDH(AL37,$B$4,$B$3,$B$3)</f>
        <v>1.00081</v>
      </c>
      <c r="AO37" s="52">
        <f>DF_ZC2(Date!$E$3,AJ37,AN37,"Taux actuariels","actual/actual")</f>
        <v>-2.4920359332747388E-4</v>
      </c>
      <c r="AP37" s="32">
        <v>30</v>
      </c>
      <c r="AQ37" s="46" t="s">
        <v>708</v>
      </c>
      <c r="AR37" s="46" t="s">
        <v>121</v>
      </c>
      <c r="AS37" s="46" t="s">
        <v>301</v>
      </c>
      <c r="AT37" s="47" t="s">
        <v>302</v>
      </c>
      <c r="AU37" s="47">
        <v>42740</v>
      </c>
      <c r="AV37" s="47">
        <v>57350</v>
      </c>
      <c r="AW37" s="48">
        <v>0.78695000000000004</v>
      </c>
      <c r="AX37" s="48">
        <v>0.75831999999999999</v>
      </c>
      <c r="AY37" s="46" t="s">
        <v>124</v>
      </c>
      <c r="AZ37" s="49">
        <f t="shared" si="3"/>
        <v>7.7263499999999999E-3</v>
      </c>
      <c r="BA37" s="51">
        <f t="shared" si="10"/>
        <v>55523</v>
      </c>
      <c r="BB37" s="96">
        <v>7.4349732763831118E-3</v>
      </c>
      <c r="BD37" s="50" t="s">
        <v>624</v>
      </c>
      <c r="BE37" s="51">
        <f>IFERROR(IF(RIGHT(BD37, 1) = "D", WORKDAY($B$3, INT(LEFT(BD37, LEN(BD37)-1))),
                     IF(RIGHT(BD37, 1) = "W",Business_Day($B$3 + 7 * INT(LEFT(BD37, LEN(BD37)-1)), "modified_following"),
                     IF(RIGHT(BD37, 1) = "M",Business_Day(EDATE($B$3,  INT(LEFT(BD37, LEN(BD37)-1))), "modified_following"),
                     IF(RIGHT(BD37, 1) = "Y",Business_Day(EDATE($B$3,  12 * INT(LEFT(BD37, LEN(BD37)-1))), "modified_following"),IF(RIGHT(BD37, 1) = "Q",Business_Day(EDATE($B$3,  3*INT(LEFT(BD37, LEN(BD37)-1))), "modified_following"),
                    Business_Day(EDATE($B$3,  12 * INT(LEFT(BD37, FIND("Y", BD37)-1)) + INT(RIGHT(BD37, LEN(BD37) - FIND("Y", BD37)))), "modified_following") ))))), "")</f>
        <v>43920</v>
      </c>
      <c r="BF37" s="50" t="s">
        <v>4317</v>
      </c>
      <c r="BG37" s="50" t="s">
        <v>4318</v>
      </c>
      <c r="BH37" s="46">
        <f>_xll.BDH(BF37,$B$4,$B$3,$B$3)</f>
        <v>7.7299999999999999E-3</v>
      </c>
      <c r="BI37" s="46">
        <f>_xll.BDH(BG37,$B$4,$B$3,$B$3)</f>
        <v>0.999749</v>
      </c>
      <c r="BJ37" s="52">
        <f>DF_ZC2(Date!$E$3,BE37,BI37,"Taux actuariels","actual/actual")</f>
        <v>7.7275930216780253E-5</v>
      </c>
      <c r="BL37" s="46"/>
      <c r="BM37" s="46"/>
      <c r="BN37" s="46"/>
      <c r="BO37" s="47"/>
      <c r="BP37" s="47"/>
      <c r="BQ37" s="47"/>
      <c r="BR37" s="48"/>
      <c r="BS37" s="48"/>
      <c r="BT37" s="46"/>
      <c r="BU37" s="49" t="s">
        <v>600</v>
      </c>
      <c r="BW37" s="50" t="s">
        <v>662</v>
      </c>
      <c r="BX37" s="51">
        <f>IFERROR(IF(RIGHT(BW37, 1) = "D", WORKDAY($B$3, INT(LEFT(BW37, LEN(BW37)-1))),
                     IF(RIGHT(BW37, 1) = "W",Business_Day($B$3 + 7 * INT(LEFT(BW37, LEN(BW37)-1)), "modified_following"),
                     IF(RIGHT(BW37, 1) = "M",Business_Day(EDATE($B$3,  INT(LEFT(BW37, LEN(BW37)-1))), "modified_following"),
                     IF(RIGHT(BW37, 1) = "Y",Business_Day(EDATE($B$3,  12 * INT(LEFT(BW37, LEN(BW37)-1))), "modified_following"),IF(RIGHT(BW37, 1) = "Q",Business_Day(EDATE($B$3,  3*INT(LEFT(BW37, LEN(BW37)-1))), "modified_following"),
                    Business_Day(EDATE($B$3,  12 * INT(LEFT(BW37, FIND("Y", BW37)-1)) + INT(RIGHT(BW37, LEN(BW37) - FIND("Y", BW37)))), "modified_following") ))))), "")</f>
        <v>44104</v>
      </c>
      <c r="BY37" s="50" t="s">
        <v>4319</v>
      </c>
      <c r="BZ37" s="50" t="s">
        <v>4320</v>
      </c>
      <c r="CA37" s="46">
        <f>_xll.BDH(BY37,$B$4,$B$3,$B$3)</f>
        <v>4.4359999999999997E-2</v>
      </c>
      <c r="CB37" s="46">
        <f>_xll.BDH(BZ37,$B$4,$B$3,$B$3)</f>
        <v>0.99833799999999995</v>
      </c>
      <c r="CC37" s="52">
        <f>DF_ZC2(Date!$E$3,BX37,CB37,"Taux actuariels","actual/actual")</f>
        <v>4.435054946090311E-4</v>
      </c>
      <c r="CE37" s="51">
        <v>55516</v>
      </c>
      <c r="CF37" s="53">
        <v>7.5546212995742787E-3</v>
      </c>
      <c r="CH37" s="58" t="e">
        <v>#N/A</v>
      </c>
      <c r="CI37" t="e">
        <v>#N/A</v>
      </c>
      <c r="CK37" s="58" t="e">
        <v>#N/A</v>
      </c>
      <c r="CL37" t="e">
        <v>#N/A</v>
      </c>
      <c r="CP37" s="51">
        <v>55516</v>
      </c>
      <c r="CQ37" s="53">
        <v>7.6719046626434273E-3</v>
      </c>
      <c r="CS37" s="58" t="e">
        <v>#N/A</v>
      </c>
      <c r="CT37" t="e">
        <v>#N/A</v>
      </c>
      <c r="CV37" s="58" t="e">
        <v>#N/A</v>
      </c>
      <c r="CW37" t="e">
        <v>#N/A</v>
      </c>
      <c r="CY37" s="51">
        <v>55516</v>
      </c>
      <c r="CZ37" s="53">
        <v>7.6275642028512339E-3</v>
      </c>
      <c r="DB37" s="58" t="e">
        <v>#N/A</v>
      </c>
      <c r="DC37" t="e">
        <v>#N/A</v>
      </c>
      <c r="DQ37" s="51">
        <v>46386</v>
      </c>
      <c r="DR37" s="52">
        <v>-9.5132586677899034E-3</v>
      </c>
      <c r="DS37">
        <f>interpol_lin_excel($O$13:$O$104,$T$13:$T$104,DQ37)</f>
        <v>8.7742459448536536E-5</v>
      </c>
      <c r="DT37" s="51">
        <v>55516</v>
      </c>
      <c r="DU37" s="52">
        <v>7.3272764470134148E-3</v>
      </c>
      <c r="DW37" s="51" t="e">
        <v>#N/A</v>
      </c>
      <c r="DX37" s="52" t="e">
        <v>#N/A</v>
      </c>
      <c r="DZ37" s="51" t="e">
        <v>#N/A</v>
      </c>
      <c r="EA37" s="52" t="e">
        <v>#N/A</v>
      </c>
      <c r="EM37">
        <v>50</v>
      </c>
      <c r="EO37" s="51">
        <v>46386</v>
      </c>
      <c r="EP37" s="52">
        <v>-3.1156452586539188E-3</v>
      </c>
      <c r="EQ37">
        <f>interpol_lin_excel($O$13:$O$104,$T$13:$T$104,EO37)</f>
        <v>8.7742459448536536E-5</v>
      </c>
      <c r="ER37" s="51">
        <v>55516</v>
      </c>
      <c r="ES37" s="52">
        <v>7.4687765077536784E-3</v>
      </c>
      <c r="EU37" s="51" t="e">
        <v>#N/A</v>
      </c>
      <c r="EV37" s="52" t="e">
        <v>#N/A</v>
      </c>
      <c r="EX37" s="51" t="e">
        <v>#N/A</v>
      </c>
      <c r="EY37" s="52" t="e">
        <v>#N/A</v>
      </c>
      <c r="FL37" s="51">
        <v>46386</v>
      </c>
      <c r="FM37" s="52">
        <v>-6.4823288232560405E-3</v>
      </c>
      <c r="FO37" s="51">
        <v>55516</v>
      </c>
      <c r="FP37" s="52">
        <v>7.4176723111551452E-3</v>
      </c>
      <c r="FR37" s="58" t="e">
        <v>#N/A</v>
      </c>
      <c r="FS37" t="e">
        <v>#N/A</v>
      </c>
      <c r="FU37" s="58" t="e">
        <v>#N/A</v>
      </c>
      <c r="FV37" t="e">
        <v>#N/A</v>
      </c>
      <c r="GI37" s="51">
        <v>46386</v>
      </c>
      <c r="GJ37" s="52">
        <v>-1.1022772065355671E-3</v>
      </c>
      <c r="GK37">
        <f>interpol_lin_excel($BX$13:$BX$104,$CC$13:$CC$104,GI37)</f>
        <v>2.2133094729821501E-3</v>
      </c>
      <c r="GL37" s="51">
        <v>55516</v>
      </c>
      <c r="GM37" s="52">
        <v>7.4984038882295592E-3</v>
      </c>
      <c r="GO37" s="58" t="e">
        <v>#N/A</v>
      </c>
      <c r="GP37" t="e">
        <v>#N/A</v>
      </c>
      <c r="GR37" s="58" t="e">
        <v>#N/A</v>
      </c>
      <c r="GS37" t="e">
        <v>#N/A</v>
      </c>
    </row>
    <row r="38" spans="3:201" x14ac:dyDescent="0.25">
      <c r="C38" s="46" t="s">
        <v>477</v>
      </c>
      <c r="D38" s="46" t="s">
        <v>121</v>
      </c>
      <c r="E38" s="46" t="s">
        <v>4321</v>
      </c>
      <c r="F38" s="47" t="s">
        <v>4322</v>
      </c>
      <c r="G38" s="47">
        <v>42740</v>
      </c>
      <c r="H38" s="47">
        <v>46392</v>
      </c>
      <c r="I38" s="48">
        <v>-3.8240000000000003E-2</v>
      </c>
      <c r="J38" s="48">
        <v>5.5739999999999998E-2</v>
      </c>
      <c r="K38" s="46" t="s">
        <v>124</v>
      </c>
      <c r="L38" s="49">
        <f t="shared" si="11"/>
        <v>8.7499999999999972E-5</v>
      </c>
      <c r="N38" s="50" t="s">
        <v>643</v>
      </c>
      <c r="O38" s="51">
        <f>IFERROR(IF(RIGHT(N38, 1) = "D", WORKDAY($B$3, INT(LEFT(N38, LEN(N38)-1))),
                     IF(RIGHT(N38, 1) = "W",Business_Day($B$3 + 7 * INT(LEFT(N38, LEN(N38)-1)), "modified_following"),
                     IF(RIGHT(N38, 1) = "M",Business_Day(EDATE($B$3,  INT(LEFT(N38, LEN(N38)-1))), "modified_following"),
                     IF(RIGHT(N38, 1) = "Y",Business_Day(EDATE($B$3,  12 * INT(LEFT(N38, LEN(N38)-1))), "modified_following"),IF(RIGHT(N38, 1) = "Q",Business_Day(EDATE($B$3,  3*INT(LEFT(N38, LEN(N38)-1))), "modified_following"),
                    Business_Day(EDATE($B$3,  12 * INT(LEFT(N38, FIND("Y", N38)-1)) + INT(RIGHT(N38, LEN(N38) - FIND("Y", N38)))), "modified_following") ))))), "")</f>
        <v>44012</v>
      </c>
      <c r="P38" s="50" t="s">
        <v>4323</v>
      </c>
      <c r="Q38" s="50" t="s">
        <v>4324</v>
      </c>
      <c r="R38" s="46">
        <f>_xll.BDH(P38,$B$4,$B$3,$B$3)</f>
        <v>-6.9370000000000001E-2</v>
      </c>
      <c r="S38" s="46">
        <f>_xll.BDH(Q38,$B$4,$B$3,$B$3)</f>
        <v>1.0024329999999999</v>
      </c>
      <c r="T38" s="52">
        <f>DF_ZC2(Date!$E$3,O38,S38,"Taux actuariels","actual/actual")</f>
        <v>-6.9405761549823364E-4</v>
      </c>
      <c r="V38" s="46"/>
      <c r="W38" s="46"/>
      <c r="X38" s="46"/>
      <c r="Y38" s="47"/>
      <c r="Z38" s="47"/>
      <c r="AA38" s="47"/>
      <c r="AB38" s="48"/>
      <c r="AC38" s="48"/>
      <c r="AD38" s="46"/>
      <c r="AE38" s="49" t="s">
        <v>600</v>
      </c>
      <c r="AF38" s="49"/>
      <c r="AG38" s="49"/>
      <c r="AI38" s="50" t="s">
        <v>643</v>
      </c>
      <c r="AJ38" s="51">
        <f>IFERROR(IF(RIGHT(AI38, 1) = "D", WORKDAY($B$3, INT(LEFT(AI38, LEN(AI38)-1))),
                     IF(RIGHT(AI38, 1) = "W",Business_Day($B$3 + 7 * INT(LEFT(AI38, LEN(AI38)-1)), "modified_following"),
                     IF(RIGHT(AI38, 1) = "M",Business_Day(EDATE($B$3,  INT(LEFT(AI38, LEN(AI38)-1))), "modified_following"),
                     IF(RIGHT(AI38, 1) = "Y",Business_Day(EDATE($B$3,  12 * INT(LEFT(AI38, LEN(AI38)-1))), "modified_following"),IF(RIGHT(AI38, 1) = "Q",Business_Day(EDATE($B$3,  3*INT(LEFT(AI38, LEN(AI38)-1))), "modified_following"),
                    Business_Day(EDATE($B$3,  12 * INT(LEFT(AI38, FIND("Y", AI38)-1)) + INT(RIGHT(AI38, LEN(AI38) - FIND("Y", AI38)))), "modified_following") ))))), "")</f>
        <v>44012</v>
      </c>
      <c r="AK38" s="50" t="s">
        <v>4325</v>
      </c>
      <c r="AL38" s="50" t="s">
        <v>4326</v>
      </c>
      <c r="AM38" s="46">
        <f>_xll.BDH(AK38,$B$4,$B$3,$B$3)</f>
        <v>-2.0219999999999998E-2</v>
      </c>
      <c r="AN38" s="46">
        <f>_xll.BDH(AL38,$B$4,$B$3,$B$3)</f>
        <v>1.0007079999999999</v>
      </c>
      <c r="AO38" s="52">
        <f>DF_ZC2(Date!$E$3,AJ38,AN38,"Taux actuariels","actual/actual")</f>
        <v>-2.0219369502350037E-4</v>
      </c>
      <c r="AP38" s="32">
        <v>35</v>
      </c>
      <c r="AQ38" s="46"/>
      <c r="AR38" s="46" t="s">
        <v>121</v>
      </c>
      <c r="AS38" s="46"/>
      <c r="AT38" s="47"/>
      <c r="AU38" s="47"/>
      <c r="AV38" s="47"/>
      <c r="AW38" s="48"/>
      <c r="AX38" s="48"/>
      <c r="AY38" s="46"/>
      <c r="AZ38" s="49" t="e">
        <f t="shared" si="3"/>
        <v>#DIV/0!</v>
      </c>
      <c r="BA38" s="51">
        <f t="shared" si="10"/>
        <v>57350</v>
      </c>
      <c r="BB38" s="96">
        <v>7.7337931557934381E-3</v>
      </c>
      <c r="BD38" s="50" t="s">
        <v>643</v>
      </c>
      <c r="BE38" s="51">
        <f>IFERROR(IF(RIGHT(BD38, 1) = "D", WORKDAY($B$3, INT(LEFT(BD38, LEN(BD38)-1))),
                     IF(RIGHT(BD38, 1) = "W",Business_Day($B$3 + 7 * INT(LEFT(BD38, LEN(BD38)-1)), "modified_following"),
                     IF(RIGHT(BD38, 1) = "M",Business_Day(EDATE($B$3,  INT(LEFT(BD38, LEN(BD38)-1))), "modified_following"),
                     IF(RIGHT(BD38, 1) = "Y",Business_Day(EDATE($B$3,  12 * INT(LEFT(BD38, LEN(BD38)-1))), "modified_following"),IF(RIGHT(BD38, 1) = "Q",Business_Day(EDATE($B$3,  3*INT(LEFT(BD38, LEN(BD38)-1))), "modified_following"),
                    Business_Day(EDATE($B$3,  12 * INT(LEFT(BD38, FIND("Y", BD38)-1)) + INT(RIGHT(BD38, LEN(BD38) - FIND("Y", BD38)))), "modified_following") ))))), "")</f>
        <v>44012</v>
      </c>
      <c r="BF38" s="50" t="s">
        <v>4327</v>
      </c>
      <c r="BG38" s="50" t="s">
        <v>4328</v>
      </c>
      <c r="BH38" s="46">
        <f>_xll.BDH(BF38,$B$4,$B$3,$B$3)</f>
        <v>1.209E-2</v>
      </c>
      <c r="BI38" s="46">
        <f>_xll.BDH(BG38,$B$4,$B$3,$B$3)</f>
        <v>0.99957700000000005</v>
      </c>
      <c r="BJ38" s="52">
        <f>DF_ZC2(Date!$E$3,BE38,BI38,"Taux actuariels","actual/actual")</f>
        <v>1.2089001796278254E-4</v>
      </c>
      <c r="BL38" s="46"/>
      <c r="BM38" s="46"/>
      <c r="BN38" s="46"/>
      <c r="BO38" s="47"/>
      <c r="BP38" s="47"/>
      <c r="BQ38" s="47"/>
      <c r="BR38" s="48"/>
      <c r="BS38" s="48"/>
      <c r="BT38" s="46"/>
      <c r="BU38" s="49" t="s">
        <v>600</v>
      </c>
      <c r="BW38" s="50" t="s">
        <v>681</v>
      </c>
      <c r="BX38" s="51">
        <f>IFERROR(IF(RIGHT(BW38, 1) = "D", WORKDAY($B$3, INT(LEFT(BW38, LEN(BW38)-1))),
                     IF(RIGHT(BW38, 1) = "W",Business_Day($B$3 + 7 * INT(LEFT(BW38, LEN(BW38)-1)), "modified_following"),
                     IF(RIGHT(BW38, 1) = "M",Business_Day(EDATE($B$3,  INT(LEFT(BW38, LEN(BW38)-1))), "modified_following"),
                     IF(RIGHT(BW38, 1) = "Y",Business_Day(EDATE($B$3,  12 * INT(LEFT(BW38, LEN(BW38)-1))), "modified_following"),IF(RIGHT(BW38, 1) = "Q",Business_Day(EDATE($B$3,  3*INT(LEFT(BW38, LEN(BW38)-1))), "modified_following"),
                    Business_Day(EDATE($B$3,  12 * INT(LEFT(BW38, FIND("Y", BW38)-1)) + INT(RIGHT(BW38, LEN(BW38) - FIND("Y", BW38)))), "modified_following") ))))), "")</f>
        <v>44195</v>
      </c>
      <c r="BY38" s="50" t="s">
        <v>4329</v>
      </c>
      <c r="BZ38" s="50" t="s">
        <v>4330</v>
      </c>
      <c r="CA38" s="46">
        <f>_xll.BDH(BY38,$B$4,$B$3,$B$3)</f>
        <v>4.8770000000000001E-2</v>
      </c>
      <c r="CB38" s="46">
        <f>_xll.BDH(BZ38,$B$4,$B$3,$B$3)</f>
        <v>0.99804999999999999</v>
      </c>
      <c r="CC38" s="52">
        <f>DF_ZC2(Date!$E$3,BX38,CB38,"Taux actuariels","actual/actual")</f>
        <v>4.880950109347193E-4</v>
      </c>
      <c r="CE38" s="51" t="e">
        <v>#N/A</v>
      </c>
      <c r="CF38" s="53" t="e">
        <v>#N/A</v>
      </c>
      <c r="CH38" s="58" t="e">
        <v>#N/A</v>
      </c>
      <c r="CI38" t="e">
        <v>#N/A</v>
      </c>
      <c r="CK38" s="58" t="e">
        <v>#N/A</v>
      </c>
      <c r="CL38" t="e">
        <v>#N/A</v>
      </c>
      <c r="CP38" s="51" t="e">
        <v>#N/A</v>
      </c>
      <c r="CQ38" s="53" t="e">
        <v>#N/A</v>
      </c>
      <c r="CS38" s="58" t="e">
        <v>#N/A</v>
      </c>
      <c r="CT38" t="e">
        <v>#N/A</v>
      </c>
      <c r="CV38" s="58" t="e">
        <v>#N/A</v>
      </c>
      <c r="CW38" t="e">
        <v>#N/A</v>
      </c>
      <c r="CY38" s="51">
        <v>57343</v>
      </c>
      <c r="CZ38" s="53">
        <v>7.9456255206735854E-3</v>
      </c>
      <c r="DB38" s="58" t="e">
        <v>#N/A</v>
      </c>
      <c r="DC38" t="e">
        <v>#N/A</v>
      </c>
      <c r="DQ38" s="51">
        <v>46751</v>
      </c>
      <c r="DR38" s="52">
        <v>-9.0013466893153638E-3</v>
      </c>
      <c r="DS38">
        <f>interpol_lin_excel($O$13:$O$104,$T$13:$T$104,DQ38)</f>
        <v>4.066272431695328E-4</v>
      </c>
      <c r="DT38" s="51">
        <v>57343</v>
      </c>
      <c r="DU38" s="52">
        <v>7.6443769096646531E-3</v>
      </c>
      <c r="DW38" s="51" t="e">
        <v>#N/A</v>
      </c>
      <c r="DX38" s="52" t="e">
        <v>#N/A</v>
      </c>
      <c r="DZ38" s="51" t="e">
        <v>#N/A</v>
      </c>
      <c r="EA38" s="52" t="e">
        <v>#N/A</v>
      </c>
      <c r="EO38" s="51">
        <v>46751</v>
      </c>
      <c r="EP38" s="52">
        <v>-2.9692667527532524E-3</v>
      </c>
      <c r="EQ38">
        <f>interpol_lin_excel($O$13:$O$104,$T$13:$T$104,EO38)</f>
        <v>4.066272431695328E-4</v>
      </c>
      <c r="ER38" s="51">
        <v>57343</v>
      </c>
      <c r="ES38" s="52">
        <v>7.7755742811788523E-3</v>
      </c>
      <c r="EU38" s="51" t="e">
        <v>#N/A</v>
      </c>
      <c r="EV38" s="52" t="e">
        <v>#N/A</v>
      </c>
      <c r="EX38" s="51" t="e">
        <v>#N/A</v>
      </c>
      <c r="EY38" s="52" t="e">
        <v>#N/A</v>
      </c>
      <c r="FL38" s="51">
        <v>46751</v>
      </c>
      <c r="FM38" s="52">
        <v>-5.9589518718166871E-3</v>
      </c>
      <c r="FO38" s="51">
        <v>57343</v>
      </c>
      <c r="FP38" s="52">
        <v>7.7365221085267197E-3</v>
      </c>
      <c r="FR38" s="58" t="e">
        <v>#N/A</v>
      </c>
      <c r="FS38" t="e">
        <v>#N/A</v>
      </c>
      <c r="FU38" s="58" t="e">
        <v>#N/A</v>
      </c>
      <c r="FV38" t="e">
        <v>#N/A</v>
      </c>
      <c r="GI38" s="51">
        <v>46751</v>
      </c>
      <c r="GJ38" s="52">
        <v>-8.8283939975839572E-4</v>
      </c>
      <c r="GK38">
        <f>interpol_lin_excel($BX$13:$BX$104,$CC$13:$CC$104,GI38)</f>
        <v>2.6221568482525104E-3</v>
      </c>
      <c r="GL38" s="51">
        <v>57343</v>
      </c>
      <c r="GM38" s="52">
        <v>7.8044122352213712E-3</v>
      </c>
      <c r="GO38" s="58" t="e">
        <v>#N/A</v>
      </c>
      <c r="GP38" t="e">
        <v>#N/A</v>
      </c>
      <c r="GR38" s="58" t="e">
        <v>#N/A</v>
      </c>
      <c r="GS38" t="e">
        <v>#N/A</v>
      </c>
    </row>
    <row r="39" spans="3:201" x14ac:dyDescent="0.25">
      <c r="C39" s="46" t="s">
        <v>571</v>
      </c>
      <c r="D39" s="46" t="s">
        <v>121</v>
      </c>
      <c r="E39" s="46" t="s">
        <v>4331</v>
      </c>
      <c r="F39" s="47" t="s">
        <v>4332</v>
      </c>
      <c r="G39" s="47">
        <v>42740</v>
      </c>
      <c r="H39" s="47">
        <v>46757</v>
      </c>
      <c r="I39" s="48">
        <v>-2.7499999999999998E-3</v>
      </c>
      <c r="J39" s="48">
        <v>8.3750000000000005E-2</v>
      </c>
      <c r="K39" s="46" t="s">
        <v>124</v>
      </c>
      <c r="L39" s="49">
        <f t="shared" si="11"/>
        <v>4.0500000000000003E-4</v>
      </c>
      <c r="N39" s="50" t="s">
        <v>662</v>
      </c>
      <c r="O39" s="51">
        <f>IFERROR(IF(RIGHT(N39, 1) = "D", WORKDAY($B$3, INT(LEFT(N39, LEN(N39)-1))),
                     IF(RIGHT(N39, 1) = "W",Business_Day($B$3 + 7 * INT(LEFT(N39, LEN(N39)-1)), "modified_following"),
                     IF(RIGHT(N39, 1) = "M",Business_Day(EDATE($B$3,  INT(LEFT(N39, LEN(N39)-1))), "modified_following"),
                     IF(RIGHT(N39, 1) = "Y",Business_Day(EDATE($B$3,  12 * INT(LEFT(N39, LEN(N39)-1))), "modified_following"),IF(RIGHT(N39, 1) = "Q",Business_Day(EDATE($B$3,  3*INT(LEFT(N39, LEN(N39)-1))), "modified_following"),
                    Business_Day(EDATE($B$3,  12 * INT(LEFT(N39, FIND("Y", N39)-1)) + INT(RIGHT(N39, LEN(N39) - FIND("Y", N39)))), "modified_following") ))))), "")</f>
        <v>44104</v>
      </c>
      <c r="P39" s="50" t="s">
        <v>4333</v>
      </c>
      <c r="Q39" s="50" t="s">
        <v>4334</v>
      </c>
      <c r="R39" s="46">
        <f>_xll.BDH(P39,$B$4,$B$3,$B$3)</f>
        <v>-6.9059999999999996E-2</v>
      </c>
      <c r="S39" s="46">
        <f>_xll.BDH(Q39,$B$4,$B$3,$B$3)</f>
        <v>1.0025949999999999</v>
      </c>
      <c r="T39" s="52">
        <f>DF_ZC2(Date!$E$3,O39,S39,"Taux actuariels","actual/actual")</f>
        <v>-6.9061342049359098E-4</v>
      </c>
      <c r="V39" s="46"/>
      <c r="W39" s="46"/>
      <c r="X39" s="46"/>
      <c r="Y39" s="47"/>
      <c r="Z39" s="47"/>
      <c r="AA39" s="47"/>
      <c r="AB39" s="48"/>
      <c r="AC39" s="48"/>
      <c r="AD39" s="46"/>
      <c r="AE39" s="49" t="s">
        <v>600</v>
      </c>
      <c r="AF39" s="49"/>
      <c r="AG39" s="49"/>
      <c r="AI39" s="50" t="s">
        <v>662</v>
      </c>
      <c r="AJ39" s="51">
        <f>IFERROR(IF(RIGHT(AI39, 1) = "D", WORKDAY($B$3, INT(LEFT(AI39, LEN(AI39)-1))),
                     IF(RIGHT(AI39, 1) = "W",Business_Day($B$3 + 7 * INT(LEFT(AI39, LEN(AI39)-1)), "modified_following"),
                     IF(RIGHT(AI39, 1) = "M",Business_Day(EDATE($B$3,  INT(LEFT(AI39, LEN(AI39)-1))), "modified_following"),
                     IF(RIGHT(AI39, 1) = "Y",Business_Day(EDATE($B$3,  12 * INT(LEFT(AI39, LEN(AI39)-1))), "modified_following"),IF(RIGHT(AI39, 1) = "Q",Business_Day(EDATE($B$3,  3*INT(LEFT(AI39, LEN(AI39)-1))), "modified_following"),
                    Business_Day(EDATE($B$3,  12 * INT(LEFT(AI39, FIND("Y", AI39)-1)) + INT(RIGHT(AI39, LEN(AI39) - FIND("Y", AI39)))), "modified_following") ))))), "")</f>
        <v>44104</v>
      </c>
      <c r="AK39" s="50" t="s">
        <v>4335</v>
      </c>
      <c r="AL39" s="50" t="s">
        <v>4336</v>
      </c>
      <c r="AM39" s="46">
        <f>_xll.BDH(AK39,$B$4,$B$3,$B$3)</f>
        <v>-1.554E-2</v>
      </c>
      <c r="AN39" s="46">
        <f>_xll.BDH(AL39,$B$4,$B$3,$B$3)</f>
        <v>1.000583</v>
      </c>
      <c r="AO39" s="52">
        <f>DF_ZC2(Date!$E$3,AJ39,AN39,"Taux actuariels","actual/actual")</f>
        <v>-1.5535269807276375E-4</v>
      </c>
      <c r="AP39" s="99">
        <v>40</v>
      </c>
      <c r="AQ39" s="46"/>
      <c r="AR39" s="46"/>
      <c r="AS39" s="46"/>
      <c r="AT39" s="47"/>
      <c r="AU39" s="47"/>
      <c r="AV39" s="47"/>
      <c r="AW39" s="48"/>
      <c r="AX39" s="48"/>
      <c r="AY39" s="46"/>
      <c r="AZ39" s="49" t="e">
        <f t="shared" si="3"/>
        <v>#DIV/0!</v>
      </c>
      <c r="BA39" s="47">
        <v>56706</v>
      </c>
      <c r="BB39" s="96" t="e">
        <v>#N/A</v>
      </c>
      <c r="BD39" s="50" t="s">
        <v>662</v>
      </c>
      <c r="BE39" s="51">
        <f>IFERROR(IF(RIGHT(BD39, 1) = "D", WORKDAY($B$3, INT(LEFT(BD39, LEN(BD39)-1))),
                     IF(RIGHT(BD39, 1) = "W",Business_Day($B$3 + 7 * INT(LEFT(BD39, LEN(BD39)-1)), "modified_following"),
                     IF(RIGHT(BD39, 1) = "M",Business_Day(EDATE($B$3,  INT(LEFT(BD39, LEN(BD39)-1))), "modified_following"),
                     IF(RIGHT(BD39, 1) = "Y",Business_Day(EDATE($B$3,  12 * INT(LEFT(BD39, LEN(BD39)-1))), "modified_following"),IF(RIGHT(BD39, 1) = "Q",Business_Day(EDATE($B$3,  3*INT(LEFT(BD39, LEN(BD39)-1))), "modified_following"),
                    Business_Day(EDATE($B$3,  12 * INT(LEFT(BD39, FIND("Y", BD39)-1)) + INT(RIGHT(BD39, LEN(BD39) - FIND("Y", BD39)))), "modified_following") ))))), "")</f>
        <v>44104</v>
      </c>
      <c r="BF39" s="50" t="s">
        <v>4337</v>
      </c>
      <c r="BG39" s="50" t="s">
        <v>4338</v>
      </c>
      <c r="BH39" s="46">
        <f>_xll.BDH(BF39,$B$4,$B$3,$B$3)</f>
        <v>1.6449999999999999E-2</v>
      </c>
      <c r="BI39" s="46">
        <f>_xll.BDH(BG39,$B$4,$B$3,$B$3)</f>
        <v>0.99938300000000002</v>
      </c>
      <c r="BJ39" s="52">
        <f>DF_ZC2(Date!$E$3,BE39,BI39,"Taux actuariels","actual/actual")</f>
        <v>1.6453771165170217E-4</v>
      </c>
      <c r="BL39" s="46"/>
      <c r="BM39" s="46"/>
      <c r="BN39" s="46"/>
      <c r="BO39" s="47"/>
      <c r="BP39" s="47"/>
      <c r="BQ39" s="47"/>
      <c r="BR39" s="48"/>
      <c r="BS39" s="48"/>
      <c r="BT39" s="46"/>
      <c r="BU39" s="49" t="s">
        <v>600</v>
      </c>
      <c r="BW39" s="50" t="s">
        <v>701</v>
      </c>
      <c r="BX39" s="51">
        <f>IFERROR(IF(RIGHT(BW39, 1) = "D", WORKDAY($B$3, INT(LEFT(BW39, LEN(BW39)-1))),
                     IF(RIGHT(BW39, 1) = "W",Business_Day($B$3 + 7 * INT(LEFT(BW39, LEN(BW39)-1)), "modified_following"),
                     IF(RIGHT(BW39, 1) = "M",Business_Day(EDATE($B$3,  INT(LEFT(BW39, LEN(BW39)-1))), "modified_following"),
                     IF(RIGHT(BW39, 1) = "Y",Business_Day(EDATE($B$3,  12 * INT(LEFT(BW39, LEN(BW39)-1))), "modified_following"),IF(RIGHT(BW39, 1) = "Q",Business_Day(EDATE($B$3,  3*INT(LEFT(BW39, LEN(BW39)-1))), "modified_following"),
                    Business_Day(EDATE($B$3,  12 * INT(LEFT(BW39, FIND("Y", BW39)-1)) + INT(RIGHT(BW39, LEN(BW39) - FIND("Y", BW39)))), "modified_following") ))))), "")</f>
        <v>44285</v>
      </c>
      <c r="BY39" s="50" t="s">
        <v>4339</v>
      </c>
      <c r="BZ39" s="50" t="s">
        <v>4340</v>
      </c>
      <c r="CA39" s="46">
        <f>_xll.BDH(BY39,$B$4,$B$3,$B$3)</f>
        <v>5.4080000000000003E-2</v>
      </c>
      <c r="CB39" s="46">
        <f>_xll.BDH(BZ39,$B$4,$B$3,$B$3)</f>
        <v>0.99770400000000004</v>
      </c>
      <c r="CC39" s="52">
        <f>DF_ZC2(Date!$E$3,BX39,CB39,"Taux actuariels","actual/actual")</f>
        <v>5.4144104435471796E-4</v>
      </c>
      <c r="CE39" s="51" t="e">
        <v>#N/A</v>
      </c>
      <c r="CF39" s="53" t="e">
        <v>#N/A</v>
      </c>
      <c r="CH39" s="58" t="e">
        <v>#N/A</v>
      </c>
      <c r="CI39" t="e">
        <v>#N/A</v>
      </c>
      <c r="CK39" s="58" t="e">
        <v>#N/A</v>
      </c>
      <c r="CL39" t="e">
        <v>#N/A</v>
      </c>
      <c r="CP39" s="51" t="e">
        <v>#N/A</v>
      </c>
      <c r="CQ39" s="53" t="e">
        <v>#N/A</v>
      </c>
      <c r="CS39" s="58" t="e">
        <v>#N/A</v>
      </c>
      <c r="CT39" t="e">
        <v>#N/A</v>
      </c>
      <c r="CV39" s="58" t="e">
        <v>#N/A</v>
      </c>
      <c r="CW39" t="e">
        <v>#N/A</v>
      </c>
      <c r="CY39" s="51" t="e">
        <v>#N/A</v>
      </c>
      <c r="CZ39" s="53" t="e">
        <v>#N/A</v>
      </c>
      <c r="DB39" s="58" t="e">
        <v>#N/A</v>
      </c>
      <c r="DC39" t="e">
        <v>#N/A</v>
      </c>
      <c r="DQ39" s="51">
        <v>47116</v>
      </c>
      <c r="DR39" s="52">
        <v>-8.4785406928122031E-3</v>
      </c>
      <c r="DS39">
        <f>interpol_lin_excel($O$13:$O$104,$T$13:$T$104,DQ39)</f>
        <v>7.5452435232925552E-4</v>
      </c>
      <c r="DT39" s="51" t="e">
        <v>#N/A</v>
      </c>
      <c r="DU39" s="52" t="e">
        <v>#N/A</v>
      </c>
      <c r="DW39" s="51" t="e">
        <v>#N/A</v>
      </c>
      <c r="DX39" s="52" t="e">
        <v>#N/A</v>
      </c>
      <c r="DZ39" s="51" t="e">
        <v>#N/A</v>
      </c>
      <c r="EA39" s="52" t="e">
        <v>#N/A</v>
      </c>
      <c r="EO39" s="51">
        <v>47116</v>
      </c>
      <c r="EP39" s="52">
        <v>-2.4623251082859813E-3</v>
      </c>
      <c r="EQ39">
        <f>interpol_lin_excel($O$13:$O$104,$T$13:$T$104,EO39)</f>
        <v>7.5452435232925552E-4</v>
      </c>
      <c r="ER39" s="51" t="e">
        <v>#N/A</v>
      </c>
      <c r="ES39" s="52" t="e">
        <v>#N/A</v>
      </c>
      <c r="EU39" s="51" t="e">
        <v>#N/A</v>
      </c>
      <c r="EV39" s="52" t="e">
        <v>#N/A</v>
      </c>
      <c r="EX39" s="51" t="e">
        <v>#N/A</v>
      </c>
      <c r="EY39" s="52" t="e">
        <v>#N/A</v>
      </c>
      <c r="FL39" s="51">
        <v>47116</v>
      </c>
      <c r="FM39" s="52">
        <v>-5.456020714765069E-3</v>
      </c>
      <c r="FO39" s="58" t="e">
        <v>#N/A</v>
      </c>
      <c r="FP39" t="e">
        <v>#N/A</v>
      </c>
      <c r="FR39" s="58" t="e">
        <v>#N/A</v>
      </c>
      <c r="FS39" t="e">
        <v>#N/A</v>
      </c>
      <c r="FU39" s="58" t="e">
        <v>#N/A</v>
      </c>
      <c r="FV39" t="e">
        <v>#N/A</v>
      </c>
      <c r="GI39" s="51">
        <v>47116</v>
      </c>
      <c r="GJ39" s="52">
        <v>-6.1615205332686139E-4</v>
      </c>
      <c r="GK39">
        <f>interpol_lin_excel($BX$13:$BX$104,$CC$13:$CC$104,GI39)</f>
        <v>3.0298326639981443E-3</v>
      </c>
      <c r="GL39" s="58" t="e">
        <v>#N/A</v>
      </c>
      <c r="GM39" t="e">
        <v>#N/A</v>
      </c>
      <c r="GO39" s="58" t="e">
        <v>#N/A</v>
      </c>
      <c r="GP39" t="e">
        <v>#N/A</v>
      </c>
      <c r="GR39" s="58" t="e">
        <v>#N/A</v>
      </c>
      <c r="GS39" t="e">
        <v>#N/A</v>
      </c>
    </row>
    <row r="40" spans="3:201" x14ac:dyDescent="0.25">
      <c r="C40" s="46" t="s">
        <v>498</v>
      </c>
      <c r="D40" s="46" t="s">
        <v>121</v>
      </c>
      <c r="E40" s="46" t="s">
        <v>4341</v>
      </c>
      <c r="F40" s="47" t="s">
        <v>4342</v>
      </c>
      <c r="G40" s="47">
        <v>42740</v>
      </c>
      <c r="H40" s="47">
        <v>47123</v>
      </c>
      <c r="I40" s="48">
        <v>3.1449999999999999E-2</v>
      </c>
      <c r="J40" s="48">
        <v>0.11855</v>
      </c>
      <c r="K40" s="46" t="s">
        <v>124</v>
      </c>
      <c r="L40" s="49">
        <f t="shared" si="11"/>
        <v>7.5000000000000002E-4</v>
      </c>
      <c r="N40" s="50" t="s">
        <v>681</v>
      </c>
      <c r="O40" s="51">
        <f>IFERROR(IF(RIGHT(N40, 1) = "D", WORKDAY($B$3, INT(LEFT(N40, LEN(N40)-1))),
                     IF(RIGHT(N40, 1) = "W",Business_Day($B$3 + 7 * INT(LEFT(N40, LEN(N40)-1)), "modified_following"),
                     IF(RIGHT(N40, 1) = "M",Business_Day(EDATE($B$3,  INT(LEFT(N40, LEN(N40)-1))), "modified_following"),
                     IF(RIGHT(N40, 1) = "Y",Business_Day(EDATE($B$3,  12 * INT(LEFT(N40, LEN(N40)-1))), "modified_following"),IF(RIGHT(N40, 1) = "Q",Business_Day(EDATE($B$3,  3*INT(LEFT(N40, LEN(N40)-1))), "modified_following"),
                    Business_Day(EDATE($B$3,  12 * INT(LEFT(N40, FIND("Y", N40)-1)) + INT(RIGHT(N40, LEN(N40) - FIND("Y", N40)))), "modified_following") ))))), "")</f>
        <v>44195</v>
      </c>
      <c r="P40" s="50" t="s">
        <v>4343</v>
      </c>
      <c r="Q40" s="50" t="s">
        <v>4344</v>
      </c>
      <c r="R40" s="46">
        <f>_xll.BDH(P40,$B$4,$B$3,$B$3)</f>
        <v>-6.8750000000000006E-2</v>
      </c>
      <c r="S40" s="46">
        <f>_xll.BDH(Q40,$B$4,$B$3,$B$3)</f>
        <v>1.0027569999999999</v>
      </c>
      <c r="T40" s="52">
        <f>DF_ZC2(Date!$E$3,O40,S40,"Taux actuariels","actual/actual")</f>
        <v>-6.8806478639749091E-4</v>
      </c>
      <c r="V40" s="46"/>
      <c r="W40" s="46"/>
      <c r="X40" s="46"/>
      <c r="Y40" s="47"/>
      <c r="Z40" s="47"/>
      <c r="AA40" s="47"/>
      <c r="AB40" s="48"/>
      <c r="AC40" s="48"/>
      <c r="AD40" s="46"/>
      <c r="AE40" s="49" t="s">
        <v>600</v>
      </c>
      <c r="AF40" s="49"/>
      <c r="AG40" s="49"/>
      <c r="AI40" s="50" t="s">
        <v>681</v>
      </c>
      <c r="AJ40" s="51">
        <f>IFERROR(IF(RIGHT(AI40, 1) = "D", WORKDAY($B$3, INT(LEFT(AI40, LEN(AI40)-1))),
                     IF(RIGHT(AI40, 1) = "W",Business_Day($B$3 + 7 * INT(LEFT(AI40, LEN(AI40)-1)), "modified_following"),
                     IF(RIGHT(AI40, 1) = "M",Business_Day(EDATE($B$3,  INT(LEFT(AI40, LEN(AI40)-1))), "modified_following"),
                     IF(RIGHT(AI40, 1) = "Y",Business_Day(EDATE($B$3,  12 * INT(LEFT(AI40, LEN(AI40)-1))), "modified_following"),IF(RIGHT(AI40, 1) = "Q",Business_Day(EDATE($B$3,  3*INT(LEFT(AI40, LEN(AI40)-1))), "modified_following"),
                    Business_Day(EDATE($B$3,  12 * INT(LEFT(AI40, FIND("Y", AI40)-1)) + INT(RIGHT(AI40, LEN(AI40) - FIND("Y", AI40)))), "modified_following") ))))), "")</f>
        <v>44195</v>
      </c>
      <c r="AK40" s="50" t="s">
        <v>4345</v>
      </c>
      <c r="AL40" s="50" t="s">
        <v>4346</v>
      </c>
      <c r="AM40" s="46">
        <f>_xll.BDH(AK40,$B$4,$B$3,$B$3)</f>
        <v>-1.081E-2</v>
      </c>
      <c r="AN40" s="46">
        <f>_xll.BDH(AL40,$B$4,$B$3,$B$3)</f>
        <v>1.0004329999999999</v>
      </c>
      <c r="AO40" s="52">
        <f>DF_ZC2(Date!$E$3,AJ40,AN40,"Taux actuariels","actual/actual")</f>
        <v>-1.0822071435401259E-4</v>
      </c>
      <c r="AQ40" s="46"/>
      <c r="AR40" s="46"/>
      <c r="AS40" s="46"/>
      <c r="AT40" s="47"/>
      <c r="AU40" s="47"/>
      <c r="AV40" s="47"/>
      <c r="AW40" s="48"/>
      <c r="AX40" s="48"/>
      <c r="AY40" s="46"/>
      <c r="AZ40" s="49" t="s">
        <v>600</v>
      </c>
      <c r="BA40" s="47"/>
      <c r="BB40" s="52">
        <f t="shared" ref="BB40:BB103" si="12">BC40/100</f>
        <v>0</v>
      </c>
      <c r="BD40" s="50" t="s">
        <v>681</v>
      </c>
      <c r="BE40" s="51">
        <f>IFERROR(IF(RIGHT(BD40, 1) = "D", WORKDAY($B$3, INT(LEFT(BD40, LEN(BD40)-1))),
                     IF(RIGHT(BD40, 1) = "W",Business_Day($B$3 + 7 * INT(LEFT(BD40, LEN(BD40)-1)), "modified_following"),
                     IF(RIGHT(BD40, 1) = "M",Business_Day(EDATE($B$3,  INT(LEFT(BD40, LEN(BD40)-1))), "modified_following"),
                     IF(RIGHT(BD40, 1) = "Y",Business_Day(EDATE($B$3,  12 * INT(LEFT(BD40, LEN(BD40)-1))), "modified_following"),IF(RIGHT(BD40, 1) = "Q",Business_Day(EDATE($B$3,  3*INT(LEFT(BD40, LEN(BD40)-1))), "modified_following"),
                    Business_Day(EDATE($B$3,  12 * INT(LEFT(BD40, FIND("Y", BD40)-1)) + INT(RIGHT(BD40, LEN(BD40) - FIND("Y", BD40)))), "modified_following") ))))), "")</f>
        <v>44195</v>
      </c>
      <c r="BF40" s="50" t="s">
        <v>4347</v>
      </c>
      <c r="BG40" s="50" t="s">
        <v>4348</v>
      </c>
      <c r="BH40" s="46">
        <f>_xll.BDH(BF40,$B$4,$B$3,$B$3)</f>
        <v>2.086E-2</v>
      </c>
      <c r="BI40" s="46">
        <f>_xll.BDH(BG40,$B$4,$B$3,$B$3)</f>
        <v>0.999166</v>
      </c>
      <c r="BJ40" s="52">
        <f>DF_ZC2(Date!$E$3,BE40,BI40,"Taux actuariels","actual/actual")</f>
        <v>2.0860874865080703E-4</v>
      </c>
      <c r="BL40" s="46"/>
      <c r="BM40" s="46"/>
      <c r="BN40" s="46"/>
      <c r="BO40" s="47"/>
      <c r="BP40" s="47"/>
      <c r="BQ40" s="47"/>
      <c r="BR40" s="48"/>
      <c r="BS40" s="48"/>
      <c r="BT40" s="46"/>
      <c r="BU40" s="49" t="s">
        <v>600</v>
      </c>
      <c r="BW40" s="50" t="s">
        <v>721</v>
      </c>
      <c r="BX40" s="51">
        <f>IFERROR(IF(RIGHT(BW40, 1) = "D", WORKDAY($B$3, INT(LEFT(BW40, LEN(BW40)-1))),
                     IF(RIGHT(BW40, 1) = "W",Business_Day($B$3 + 7 * INT(LEFT(BW40, LEN(BW40)-1)), "modified_following"),
                     IF(RIGHT(BW40, 1) = "M",Business_Day(EDATE($B$3,  INT(LEFT(BW40, LEN(BW40)-1))), "modified_following"),
                     IF(RIGHT(BW40, 1) = "Y",Business_Day(EDATE($B$3,  12 * INT(LEFT(BW40, LEN(BW40)-1))), "modified_following"),IF(RIGHT(BW40, 1) = "Q",Business_Day(EDATE($B$3,  3*INT(LEFT(BW40, LEN(BW40)-1))), "modified_following"),
                    Business_Day(EDATE($B$3,  12 * INT(LEFT(BW40, FIND("Y", BW40)-1)) + INT(RIGHT(BW40, LEN(BW40) - FIND("Y", BW40)))), "modified_following") ))))), "")</f>
        <v>44377</v>
      </c>
      <c r="BY40" s="50" t="s">
        <v>4349</v>
      </c>
      <c r="BZ40" s="50" t="s">
        <v>4350</v>
      </c>
      <c r="CA40" s="46">
        <f>_xll.BDH(BY40,$B$4,$B$3,$B$3)</f>
        <v>5.9330000000000001E-2</v>
      </c>
      <c r="CB40" s="46">
        <f>_xll.BDH(BZ40,$B$4,$B$3,$B$3)</f>
        <v>0.99733499999999997</v>
      </c>
      <c r="CC40" s="52">
        <f>DF_ZC2(Date!$E$3,BX40,CB40,"Taux actuariels","actual/actual")</f>
        <v>5.933712887864484E-4</v>
      </c>
      <c r="CE40" s="58" t="e">
        <v>#N/A</v>
      </c>
      <c r="CF40" t="e">
        <v>#N/A</v>
      </c>
      <c r="CH40" s="58" t="e">
        <v>#N/A</v>
      </c>
      <c r="CI40" t="e">
        <v>#N/A</v>
      </c>
      <c r="CK40" s="58" t="e">
        <v>#N/A</v>
      </c>
      <c r="CL40" t="e">
        <v>#N/A</v>
      </c>
      <c r="CP40" s="58" t="e">
        <v>#N/A</v>
      </c>
      <c r="CQ40" t="e">
        <v>#N/A</v>
      </c>
      <c r="CS40" s="58" t="e">
        <v>#N/A</v>
      </c>
      <c r="CT40" t="e">
        <v>#N/A</v>
      </c>
      <c r="CV40" s="58" t="e">
        <v>#N/A</v>
      </c>
      <c r="CW40" t="e">
        <v>#N/A</v>
      </c>
      <c r="CY40" s="58" t="e">
        <v>#N/A</v>
      </c>
      <c r="CZ40" t="e">
        <v>#N/A</v>
      </c>
      <c r="DB40" s="58" t="e">
        <v>#N/A</v>
      </c>
      <c r="DC40" t="e">
        <v>#N/A</v>
      </c>
      <c r="DQ40" s="51">
        <v>47483</v>
      </c>
      <c r="DR40" s="52">
        <v>-7.8855352753067973E-3</v>
      </c>
      <c r="DS40">
        <f>interpol_lin_excel($O$13:$O$104,$T$13:$T$104,DQ40)</f>
        <v>1.1681790199939979E-3</v>
      </c>
      <c r="DT40" s="51" t="e">
        <v>#N/A</v>
      </c>
      <c r="DU40" s="52" t="e">
        <v>#N/A</v>
      </c>
      <c r="DW40" s="51" t="e">
        <v>#N/A</v>
      </c>
      <c r="DX40" s="52" t="e">
        <v>#N/A</v>
      </c>
      <c r="DZ40" s="51" t="e">
        <v>#N/A</v>
      </c>
      <c r="EA40" s="52" t="e">
        <v>#N/A</v>
      </c>
      <c r="EO40" s="51">
        <v>47483</v>
      </c>
      <c r="EP40" s="52">
        <v>-1.9555350367068207E-3</v>
      </c>
      <c r="EQ40">
        <f>interpol_lin_excel($O$13:$O$104,$T$13:$T$104,EO40)</f>
        <v>1.1681790199939979E-3</v>
      </c>
      <c r="ER40" s="51" t="e">
        <v>#N/A</v>
      </c>
      <c r="ES40" s="52" t="e">
        <v>#N/A</v>
      </c>
      <c r="EU40" s="51" t="e">
        <v>#N/A</v>
      </c>
      <c r="EV40" s="52" t="e">
        <v>#N/A</v>
      </c>
      <c r="EX40" s="51" t="e">
        <v>#N/A</v>
      </c>
      <c r="EY40" s="52" t="e">
        <v>#N/A</v>
      </c>
      <c r="FL40" s="51">
        <v>47483</v>
      </c>
      <c r="FM40" s="52">
        <v>-4.8772504158636513E-3</v>
      </c>
      <c r="FO40" s="58" t="e">
        <v>#N/A</v>
      </c>
      <c r="FP40" t="e">
        <v>#N/A</v>
      </c>
      <c r="FR40" s="58" t="e">
        <v>#N/A</v>
      </c>
      <c r="FS40" t="e">
        <v>#N/A</v>
      </c>
      <c r="FU40" s="58" t="e">
        <v>#N/A</v>
      </c>
      <c r="FV40" t="e">
        <v>#N/A</v>
      </c>
      <c r="GI40" s="51">
        <v>47483</v>
      </c>
      <c r="GJ40" s="52">
        <v>-1.9050430543515073E-4</v>
      </c>
      <c r="GK40">
        <f>interpol_lin_excel($BX$13:$BX$104,$CC$13:$CC$104,GI40)</f>
        <v>3.5300836714469153E-3</v>
      </c>
      <c r="GL40" s="58" t="e">
        <v>#N/A</v>
      </c>
      <c r="GM40" t="e">
        <v>#N/A</v>
      </c>
      <c r="GO40" s="58" t="e">
        <v>#N/A</v>
      </c>
      <c r="GP40" t="e">
        <v>#N/A</v>
      </c>
      <c r="GR40" s="58" t="e">
        <v>#N/A</v>
      </c>
      <c r="GS40" t="e">
        <v>#N/A</v>
      </c>
    </row>
    <row r="41" spans="3:201" x14ac:dyDescent="0.25">
      <c r="C41" s="46" t="s">
        <v>518</v>
      </c>
      <c r="D41" s="46" t="s">
        <v>121</v>
      </c>
      <c r="E41" s="46" t="s">
        <v>4351</v>
      </c>
      <c r="F41" s="47" t="s">
        <v>4352</v>
      </c>
      <c r="G41" s="47">
        <v>42740</v>
      </c>
      <c r="H41" s="47">
        <v>48218</v>
      </c>
      <c r="I41" s="48">
        <v>0.15378</v>
      </c>
      <c r="J41" s="48">
        <v>0.23871999999999999</v>
      </c>
      <c r="K41" s="46" t="s">
        <v>124</v>
      </c>
      <c r="L41" s="49">
        <f t="shared" si="11"/>
        <v>1.9624999999999998E-3</v>
      </c>
      <c r="N41" s="50" t="s">
        <v>701</v>
      </c>
      <c r="O41" s="51">
        <f>IFERROR(IF(RIGHT(N41, 1) = "D", WORKDAY($B$3, INT(LEFT(N41, LEN(N41)-1))),
                     IF(RIGHT(N41, 1) = "W",Business_Day($B$3 + 7 * INT(LEFT(N41, LEN(N41)-1)), "modified_following"),
                     IF(RIGHT(N41, 1) = "M",Business_Day(EDATE($B$3,  INT(LEFT(N41, LEN(N41)-1))), "modified_following"),
                     IF(RIGHT(N41, 1) = "Y",Business_Day(EDATE($B$3,  12 * INT(LEFT(N41, LEN(N41)-1))), "modified_following"),IF(RIGHT(N41, 1) = "Q",Business_Day(EDATE($B$3,  3*INT(LEFT(N41, LEN(N41)-1))), "modified_following"),
                    Business_Day(EDATE($B$3,  12 * INT(LEFT(N41, FIND("Y", N41)-1)) + INT(RIGHT(N41, LEN(N41) - FIND("Y", N41)))), "modified_following") ))))), "")</f>
        <v>44285</v>
      </c>
      <c r="P41" s="50" t="s">
        <v>4353</v>
      </c>
      <c r="Q41" s="50" t="s">
        <v>4354</v>
      </c>
      <c r="R41" s="46">
        <f>_xll.BDH(P41,$B$4,$B$3,$B$3)</f>
        <v>-6.719E-2</v>
      </c>
      <c r="S41" s="46">
        <f>_xll.BDH(Q41,$B$4,$B$3,$B$3)</f>
        <v>1.0028619999999999</v>
      </c>
      <c r="T41" s="52">
        <f>DF_ZC2(Date!$E$3,O41,S41,"Taux actuariels","actual/actual")</f>
        <v>-6.7276820806505544E-4</v>
      </c>
      <c r="V41" s="46"/>
      <c r="W41" s="46"/>
      <c r="X41" s="46"/>
      <c r="Y41" s="47"/>
      <c r="Z41" s="47"/>
      <c r="AA41" s="47"/>
      <c r="AB41" s="48"/>
      <c r="AC41" s="48"/>
      <c r="AD41" s="46"/>
      <c r="AE41" s="49" t="s">
        <v>600</v>
      </c>
      <c r="AF41" s="49"/>
      <c r="AG41" s="49"/>
      <c r="AI41" s="50" t="s">
        <v>701</v>
      </c>
      <c r="AJ41" s="51">
        <f>IFERROR(IF(RIGHT(AI41, 1) = "D", WORKDAY($B$3, INT(LEFT(AI41, LEN(AI41)-1))),
                     IF(RIGHT(AI41, 1) = "W",Business_Day($B$3 + 7 * INT(LEFT(AI41, LEN(AI41)-1)), "modified_following"),
                     IF(RIGHT(AI41, 1) = "M",Business_Day(EDATE($B$3,  INT(LEFT(AI41, LEN(AI41)-1))), "modified_following"),
                     IF(RIGHT(AI41, 1) = "Y",Business_Day(EDATE($B$3,  12 * INT(LEFT(AI41, LEN(AI41)-1))), "modified_following"),IF(RIGHT(AI41, 1) = "Q",Business_Day(EDATE($B$3,  3*INT(LEFT(AI41, LEN(AI41)-1))), "modified_following"),
                    Business_Day(EDATE($B$3,  12 * INT(LEFT(AI41, FIND("Y", AI41)-1)) + INT(RIGHT(AI41, LEN(AI41) - FIND("Y", AI41)))), "modified_following") ))))), "")</f>
        <v>44285</v>
      </c>
      <c r="AK41" s="50" t="s">
        <v>4355</v>
      </c>
      <c r="AL41" s="50" t="s">
        <v>4356</v>
      </c>
      <c r="AM41" s="46">
        <f>_xll.BDH(AK41,$B$4,$B$3,$B$3)</f>
        <v>-5.1999999999999998E-3</v>
      </c>
      <c r="AN41" s="46">
        <f>_xll.BDH(AL41,$B$4,$B$3,$B$3)</f>
        <v>1.000221</v>
      </c>
      <c r="AO41" s="52">
        <f>DF_ZC2(Date!$E$3,AJ41,AN41,"Taux actuariels","actual/actual")</f>
        <v>-5.2035015281504116E-5</v>
      </c>
      <c r="AQ41" s="46"/>
      <c r="AR41" s="46"/>
      <c r="AS41" s="46"/>
      <c r="AT41" s="47"/>
      <c r="AU41" s="47"/>
      <c r="AV41" s="47"/>
      <c r="AW41" s="48"/>
      <c r="AX41" s="48"/>
      <c r="AY41" s="46"/>
      <c r="AZ41" s="49" t="s">
        <v>600</v>
      </c>
      <c r="BA41" s="47"/>
      <c r="BB41" s="52">
        <f t="shared" si="12"/>
        <v>0</v>
      </c>
      <c r="BD41" s="50" t="s">
        <v>701</v>
      </c>
      <c r="BE41" s="51">
        <f>IFERROR(IF(RIGHT(BD41, 1) = "D", WORKDAY($B$3, INT(LEFT(BD41, LEN(BD41)-1))),
                     IF(RIGHT(BD41, 1) = "W",Business_Day($B$3 + 7 * INT(LEFT(BD41, LEN(BD41)-1)), "modified_following"),
                     IF(RIGHT(BD41, 1) = "M",Business_Day(EDATE($B$3,  INT(LEFT(BD41, LEN(BD41)-1))), "modified_following"),
                     IF(RIGHT(BD41, 1) = "Y",Business_Day(EDATE($B$3,  12 * INT(LEFT(BD41, LEN(BD41)-1))), "modified_following"),IF(RIGHT(BD41, 1) = "Q",Business_Day(EDATE($B$3,  3*INT(LEFT(BD41, LEN(BD41)-1))), "modified_following"),
                    Business_Day(EDATE($B$3,  12 * INT(LEFT(BD41, FIND("Y", BD41)-1)) + INT(RIGHT(BD41, LEN(BD41) - FIND("Y", BD41)))), "modified_following") ))))), "")</f>
        <v>44285</v>
      </c>
      <c r="BF41" s="50" t="s">
        <v>4357</v>
      </c>
      <c r="BG41" s="50" t="s">
        <v>4358</v>
      </c>
      <c r="BH41" s="46">
        <f>_xll.BDH(BF41,$B$4,$B$3,$B$3)</f>
        <v>2.5219999999999999E-2</v>
      </c>
      <c r="BI41" s="46">
        <f>_xll.BDH(BG41,$B$4,$B$3,$B$3)</f>
        <v>0.99892800000000004</v>
      </c>
      <c r="BJ41" s="52">
        <f>DF_ZC2(Date!$E$3,BE41,BI41,"Taux actuariels","actual/actual")</f>
        <v>2.526069038011336E-4</v>
      </c>
      <c r="BL41" s="46"/>
      <c r="BM41" s="46"/>
      <c r="BN41" s="46"/>
      <c r="BO41" s="47"/>
      <c r="BP41" s="47"/>
      <c r="BQ41" s="47"/>
      <c r="BR41" s="48"/>
      <c r="BS41" s="48"/>
      <c r="BT41" s="46"/>
      <c r="BU41" s="49" t="s">
        <v>600</v>
      </c>
      <c r="BW41" s="50" t="s">
        <v>739</v>
      </c>
      <c r="BX41" s="51">
        <f>IFERROR(IF(RIGHT(BW41, 1) = "D", WORKDAY($B$3, INT(LEFT(BW41, LEN(BW41)-1))),
                     IF(RIGHT(BW41, 1) = "W",Business_Day($B$3 + 7 * INT(LEFT(BW41, LEN(BW41)-1)), "modified_following"),
                     IF(RIGHT(BW41, 1) = "M",Business_Day(EDATE($B$3,  INT(LEFT(BW41, LEN(BW41)-1))), "modified_following"),
                     IF(RIGHT(BW41, 1) = "Y",Business_Day(EDATE($B$3,  12 * INT(LEFT(BW41, LEN(BW41)-1))), "modified_following"),IF(RIGHT(BW41, 1) = "Q",Business_Day(EDATE($B$3,  3*INT(LEFT(BW41, LEN(BW41)-1))), "modified_following"),
                    Business_Day(EDATE($B$3,  12 * INT(LEFT(BW41, FIND("Y", BW41)-1)) + INT(RIGHT(BW41, LEN(BW41) - FIND("Y", BW41)))), "modified_following") ))))), "")</f>
        <v>44469</v>
      </c>
      <c r="BY41" s="50" t="s">
        <v>4359</v>
      </c>
      <c r="BZ41" s="50" t="s">
        <v>4360</v>
      </c>
      <c r="CA41" s="46">
        <f>_xll.BDH(BY41,$B$4,$B$3,$B$3)</f>
        <v>6.4689999999999998E-2</v>
      </c>
      <c r="CB41" s="46">
        <f>_xll.BDH(BZ41,$B$4,$B$3,$B$3)</f>
        <v>0.99693200000000004</v>
      </c>
      <c r="CC41" s="52">
        <f>DF_ZC2(Date!$E$3,BX41,CB41,"Taux actuariels","actual/actual")</f>
        <v>6.4700556149999144E-4</v>
      </c>
      <c r="CE41" s="58" t="e">
        <v>#N/A</v>
      </c>
      <c r="CF41" t="e">
        <v>#N/A</v>
      </c>
      <c r="CH41" s="58" t="e">
        <v>#N/A</v>
      </c>
      <c r="CI41" t="e">
        <v>#N/A</v>
      </c>
      <c r="CK41" s="58" t="e">
        <v>#N/A</v>
      </c>
      <c r="CL41" t="e">
        <v>#N/A</v>
      </c>
      <c r="CP41" s="58" t="e">
        <v>#N/A</v>
      </c>
      <c r="CQ41" t="e">
        <v>#N/A</v>
      </c>
      <c r="CS41" s="58" t="e">
        <v>#N/A</v>
      </c>
      <c r="CT41" t="e">
        <v>#N/A</v>
      </c>
      <c r="CV41" s="58" t="e">
        <v>#N/A</v>
      </c>
      <c r="CW41" t="e">
        <v>#N/A</v>
      </c>
      <c r="CY41" s="58" t="e">
        <v>#N/A</v>
      </c>
      <c r="CZ41" t="e">
        <v>#N/A</v>
      </c>
      <c r="DB41" s="58" t="e">
        <v>#N/A</v>
      </c>
      <c r="DC41" t="e">
        <v>#N/A</v>
      </c>
      <c r="DQ41" s="51">
        <v>47847</v>
      </c>
      <c r="DR41" s="52">
        <v>-7.2947052490928413E-3</v>
      </c>
      <c r="DS41">
        <f>interpol_lin_excel($O$13:$O$104,$T$13:$T$104,DQ41)</f>
        <v>1.5792650204493608E-3</v>
      </c>
      <c r="DT41" s="51" t="e">
        <v>#N/A</v>
      </c>
      <c r="DU41" s="52" t="e">
        <v>#N/A</v>
      </c>
      <c r="DW41" s="51" t="e">
        <v>#N/A</v>
      </c>
      <c r="DX41" s="52" t="e">
        <v>#N/A</v>
      </c>
      <c r="DZ41" s="51" t="e">
        <v>#N/A</v>
      </c>
      <c r="EA41" s="52" t="e">
        <v>#N/A</v>
      </c>
      <c r="EO41" s="51">
        <v>47847</v>
      </c>
      <c r="EP41" s="52">
        <v>-1.4508692972131309E-3</v>
      </c>
      <c r="EQ41">
        <f>interpol_lin_excel($O$13:$O$104,$T$13:$T$104,EO41)</f>
        <v>1.5792650204493608E-3</v>
      </c>
      <c r="ER41" s="51" t="e">
        <v>#N/A</v>
      </c>
      <c r="ES41" s="52" t="e">
        <v>#N/A</v>
      </c>
      <c r="EU41" s="51" t="e">
        <v>#N/A</v>
      </c>
      <c r="EV41" s="52" t="e">
        <v>#N/A</v>
      </c>
      <c r="EX41" s="51" t="e">
        <v>#N/A</v>
      </c>
      <c r="EY41" s="52" t="e">
        <v>#N/A</v>
      </c>
      <c r="FL41" s="51">
        <v>47847</v>
      </c>
      <c r="FM41" s="52">
        <v>-4.2933558959712993E-3</v>
      </c>
      <c r="FO41" s="58" t="e">
        <v>#N/A</v>
      </c>
      <c r="FP41" t="e">
        <v>#N/A</v>
      </c>
      <c r="FR41" s="58" t="e">
        <v>#N/A</v>
      </c>
      <c r="FS41" t="e">
        <v>#N/A</v>
      </c>
      <c r="FU41" s="58" t="e">
        <v>#N/A</v>
      </c>
      <c r="FV41" t="e">
        <v>#N/A</v>
      </c>
      <c r="GI41" s="51">
        <v>47847</v>
      </c>
      <c r="GJ41" s="52">
        <v>2.289702362010509E-4</v>
      </c>
      <c r="GK41">
        <f>interpol_lin_excel($BX$13:$BX$104,$CC$13:$CC$104,GI41)</f>
        <v>4.0197823730803162E-3</v>
      </c>
      <c r="GL41" s="58" t="e">
        <v>#N/A</v>
      </c>
      <c r="GM41" t="e">
        <v>#N/A</v>
      </c>
      <c r="GO41" s="58" t="e">
        <v>#N/A</v>
      </c>
      <c r="GP41" t="e">
        <v>#N/A</v>
      </c>
      <c r="GR41" s="58" t="e">
        <v>#N/A</v>
      </c>
      <c r="GS41" t="e">
        <v>#N/A</v>
      </c>
    </row>
    <row r="42" spans="3:201" x14ac:dyDescent="0.25">
      <c r="C42" s="46" t="s">
        <v>539</v>
      </c>
      <c r="D42" s="46" t="s">
        <v>121</v>
      </c>
      <c r="E42" s="46" t="s">
        <v>4361</v>
      </c>
      <c r="F42" s="47" t="s">
        <v>4362</v>
      </c>
      <c r="G42" s="47">
        <v>42740</v>
      </c>
      <c r="H42" s="47">
        <v>50045</v>
      </c>
      <c r="I42" s="48">
        <v>0.33450000000000002</v>
      </c>
      <c r="J42" s="48">
        <v>0.42048000000000002</v>
      </c>
      <c r="K42" s="46" t="s">
        <v>124</v>
      </c>
      <c r="L42" s="49">
        <f t="shared" si="11"/>
        <v>3.7748999999999999E-3</v>
      </c>
      <c r="N42" s="50" t="s">
        <v>721</v>
      </c>
      <c r="O42" s="51">
        <f>IFERROR(IF(RIGHT(N42, 1) = "D", WORKDAY($B$3, INT(LEFT(N42, LEN(N42)-1))),
                     IF(RIGHT(N42, 1) = "W",Business_Day($B$3 + 7 * INT(LEFT(N42, LEN(N42)-1)), "modified_following"),
                     IF(RIGHT(N42, 1) = "M",Business_Day(EDATE($B$3,  INT(LEFT(N42, LEN(N42)-1))), "modified_following"),
                     IF(RIGHT(N42, 1) = "Y",Business_Day(EDATE($B$3,  12 * INT(LEFT(N42, LEN(N42)-1))), "modified_following"),IF(RIGHT(N42, 1) = "Q",Business_Day(EDATE($B$3,  3*INT(LEFT(N42, LEN(N42)-1))), "modified_following"),
                    Business_Day(EDATE($B$3,  12 * INT(LEFT(N42, FIND("Y", N42)-1)) + INT(RIGHT(N42, LEN(N42) - FIND("Y", N42)))), "modified_following") ))))), "")</f>
        <v>44377</v>
      </c>
      <c r="P42" s="50" t="s">
        <v>4363</v>
      </c>
      <c r="Q42" s="50" t="s">
        <v>4364</v>
      </c>
      <c r="R42" s="46">
        <f>_xll.BDH(P42,$B$4,$B$3,$B$3)</f>
        <v>-6.565E-2</v>
      </c>
      <c r="S42" s="46">
        <f>_xll.BDH(Q42,$B$4,$B$3,$B$3)</f>
        <v>1.0029589999999999</v>
      </c>
      <c r="T42" s="52">
        <f>DF_ZC2(Date!$E$3,O42,S42,"Taux actuariels","actual/actual")</f>
        <v>-6.5657109994310403E-4</v>
      </c>
      <c r="V42" s="46"/>
      <c r="W42" s="46"/>
      <c r="X42" s="46"/>
      <c r="Y42" s="47"/>
      <c r="Z42" s="47"/>
      <c r="AA42" s="47"/>
      <c r="AB42" s="48"/>
      <c r="AC42" s="48"/>
      <c r="AD42" s="46"/>
      <c r="AE42" s="49" t="s">
        <v>600</v>
      </c>
      <c r="AF42" s="49"/>
      <c r="AG42" s="49"/>
      <c r="AI42" s="50" t="s">
        <v>721</v>
      </c>
      <c r="AJ42" s="51">
        <f>IFERROR(IF(RIGHT(AI42, 1) = "D", WORKDAY($B$3, INT(LEFT(AI42, LEN(AI42)-1))),
                     IF(RIGHT(AI42, 1) = "W",Business_Day($B$3 + 7 * INT(LEFT(AI42, LEN(AI42)-1)), "modified_following"),
                     IF(RIGHT(AI42, 1) = "M",Business_Day(EDATE($B$3,  INT(LEFT(AI42, LEN(AI42)-1))), "modified_following"),
                     IF(RIGHT(AI42, 1) = "Y",Business_Day(EDATE($B$3,  12 * INT(LEFT(AI42, LEN(AI42)-1))), "modified_following"),IF(RIGHT(AI42, 1) = "Q",Business_Day(EDATE($B$3,  3*INT(LEFT(AI42, LEN(AI42)-1))), "modified_following"),
                    Business_Day(EDATE($B$3,  12 * INT(LEFT(AI42, FIND("Y", AI42)-1)) + INT(RIGHT(AI42, LEN(AI42) - FIND("Y", AI42)))), "modified_following") ))))), "")</f>
        <v>44377</v>
      </c>
      <c r="AK42" s="50" t="s">
        <v>4365</v>
      </c>
      <c r="AL42" s="50" t="s">
        <v>4366</v>
      </c>
      <c r="AM42" s="46">
        <f>_xll.BDH(AK42,$B$4,$B$3,$B$3)</f>
        <v>3.6000000000000002E-4</v>
      </c>
      <c r="AN42" s="46">
        <f>_xll.BDH(AL42,$B$4,$B$3,$B$3)</f>
        <v>0.99998399999999998</v>
      </c>
      <c r="AO42" s="52">
        <f>DF_ZC2(Date!$E$3,AJ42,AN42,"Taux actuariels","actual/actual")</f>
        <v>3.5566848608503676E-6</v>
      </c>
      <c r="AQ42" s="46"/>
      <c r="AR42" s="46"/>
      <c r="AS42" s="46"/>
      <c r="AT42" s="47"/>
      <c r="AU42" s="47"/>
      <c r="AV42" s="47"/>
      <c r="AW42" s="48"/>
      <c r="AX42" s="48"/>
      <c r="AY42" s="46"/>
      <c r="AZ42" s="49" t="s">
        <v>600</v>
      </c>
      <c r="BA42" s="47"/>
      <c r="BB42" s="52">
        <f t="shared" si="12"/>
        <v>0</v>
      </c>
      <c r="BD42" s="50" t="s">
        <v>721</v>
      </c>
      <c r="BE42" s="51">
        <f>IFERROR(IF(RIGHT(BD42, 1) = "D", WORKDAY($B$3, INT(LEFT(BD42, LEN(BD42)-1))),
                     IF(RIGHT(BD42, 1) = "W",Business_Day($B$3 + 7 * INT(LEFT(BD42, LEN(BD42)-1)), "modified_following"),
                     IF(RIGHT(BD42, 1) = "M",Business_Day(EDATE($B$3,  INT(LEFT(BD42, LEN(BD42)-1))), "modified_following"),
                     IF(RIGHT(BD42, 1) = "Y",Business_Day(EDATE($B$3,  12 * INT(LEFT(BD42, LEN(BD42)-1))), "modified_following"),IF(RIGHT(BD42, 1) = "Q",Business_Day(EDATE($B$3,  3*INT(LEFT(BD42, LEN(BD42)-1))), "modified_following"),
                    Business_Day(EDATE($B$3,  12 * INT(LEFT(BD42, FIND("Y", BD42)-1)) + INT(RIGHT(BD42, LEN(BD42) - FIND("Y", BD42)))), "modified_following") ))))), "")</f>
        <v>44377</v>
      </c>
      <c r="BF42" s="50" t="s">
        <v>4367</v>
      </c>
      <c r="BG42" s="50" t="s">
        <v>4368</v>
      </c>
      <c r="BH42" s="46">
        <f>_xll.BDH(BF42,$B$4,$B$3,$B$3)</f>
        <v>2.9530000000000001E-2</v>
      </c>
      <c r="BI42" s="46">
        <f>_xll.BDH(BG42,$B$4,$B$3,$B$3)</f>
        <v>0.99867300000000003</v>
      </c>
      <c r="BJ42" s="52">
        <f>DF_ZC2(Date!$E$3,BE42,BI42,"Taux actuariels","actual/actual")</f>
        <v>2.9521912712526799E-4</v>
      </c>
      <c r="BL42" s="46"/>
      <c r="BM42" s="46"/>
      <c r="BN42" s="46"/>
      <c r="BO42" s="47"/>
      <c r="BP42" s="47"/>
      <c r="BQ42" s="47"/>
      <c r="BR42" s="48"/>
      <c r="BS42" s="48"/>
      <c r="BT42" s="46"/>
      <c r="BU42" s="49" t="s">
        <v>600</v>
      </c>
      <c r="BW42" s="50" t="s">
        <v>755</v>
      </c>
      <c r="BX42" s="51">
        <f>IFERROR(IF(RIGHT(BW42, 1) = "D", WORKDAY($B$3, INT(LEFT(BW42, LEN(BW42)-1))),
                     IF(RIGHT(BW42, 1) = "W",Business_Day($B$3 + 7 * INT(LEFT(BW42, LEN(BW42)-1)), "modified_following"),
                     IF(RIGHT(BW42, 1) = "M",Business_Day(EDATE($B$3,  INT(LEFT(BW42, LEN(BW42)-1))), "modified_following"),
                     IF(RIGHT(BW42, 1) = "Y",Business_Day(EDATE($B$3,  12 * INT(LEFT(BW42, LEN(BW42)-1))), "modified_following"),IF(RIGHT(BW42, 1) = "Q",Business_Day(EDATE($B$3,  3*INT(LEFT(BW42, LEN(BW42)-1))), "modified_following"),
                    Business_Day(EDATE($B$3,  12 * INT(LEFT(BW42, FIND("Y", BW42)-1)) + INT(RIGHT(BW42, LEN(BW42) - FIND("Y", BW42)))), "modified_following") ))))), "")</f>
        <v>44560</v>
      </c>
      <c r="BY42" s="50" t="s">
        <v>4369</v>
      </c>
      <c r="BZ42" s="50" t="s">
        <v>4370</v>
      </c>
      <c r="CA42" s="46">
        <f>_xll.BDH(BY42,$B$4,$B$3,$B$3)</f>
        <v>7.0050000000000001E-2</v>
      </c>
      <c r="CB42" s="46">
        <f>_xll.BDH(BZ42,$B$4,$B$3,$B$3)</f>
        <v>0.99650300000000003</v>
      </c>
      <c r="CC42" s="52">
        <f>DF_ZC2(Date!$E$3,BX42,CB42,"Taux actuariels","actual/actual")</f>
        <v>7.0087335426105568E-4</v>
      </c>
      <c r="CE42" s="58" t="e">
        <v>#N/A</v>
      </c>
      <c r="CF42" t="e">
        <v>#N/A</v>
      </c>
      <c r="CH42" s="58" t="e">
        <v>#N/A</v>
      </c>
      <c r="CI42" t="e">
        <v>#N/A</v>
      </c>
      <c r="CK42" s="58" t="e">
        <v>#N/A</v>
      </c>
      <c r="CL42" t="e">
        <v>#N/A</v>
      </c>
      <c r="CP42" s="58" t="e">
        <v>#N/A</v>
      </c>
      <c r="CQ42" t="e">
        <v>#N/A</v>
      </c>
      <c r="CS42" s="58" t="e">
        <v>#N/A</v>
      </c>
      <c r="CT42" t="e">
        <v>#N/A</v>
      </c>
      <c r="CV42" s="58" t="e">
        <v>#N/A</v>
      </c>
      <c r="CW42" t="e">
        <v>#N/A</v>
      </c>
      <c r="CY42" s="58" t="e">
        <v>#N/A</v>
      </c>
      <c r="CZ42" t="e">
        <v>#N/A</v>
      </c>
      <c r="DB42" s="58" t="e">
        <v>#N/A</v>
      </c>
      <c r="DC42" t="e">
        <v>#N/A</v>
      </c>
      <c r="DQ42" s="51">
        <v>48212</v>
      </c>
      <c r="DR42" s="52">
        <v>-6.7175856371764478E-3</v>
      </c>
      <c r="DS42">
        <f>interpol_lin_excel($O$13:$O$104,$T$13:$T$104,DQ42)</f>
        <v>1.9864165533984846E-3</v>
      </c>
      <c r="DT42" s="51" t="e">
        <v>#N/A</v>
      </c>
      <c r="DU42" s="52" t="e">
        <v>#N/A</v>
      </c>
      <c r="DW42" s="51" t="e">
        <v>#N/A</v>
      </c>
      <c r="DX42" s="52" t="e">
        <v>#N/A</v>
      </c>
      <c r="DZ42" s="58" t="e">
        <v>#N/A</v>
      </c>
      <c r="EA42" t="e">
        <v>#N/A</v>
      </c>
      <c r="EO42" s="51">
        <v>48212</v>
      </c>
      <c r="EP42" s="52">
        <v>-9.6895051866284477E-4</v>
      </c>
      <c r="EQ42">
        <f>interpol_lin_excel($O$13:$O$104,$T$13:$T$104,EO42)</f>
        <v>1.9864165533984846E-3</v>
      </c>
      <c r="ER42" s="51" t="e">
        <v>#N/A</v>
      </c>
      <c r="ES42" s="52" t="e">
        <v>#N/A</v>
      </c>
      <c r="EU42" s="51" t="e">
        <v>#N/A</v>
      </c>
      <c r="EV42" s="52" t="e">
        <v>#N/A</v>
      </c>
      <c r="EX42" s="58" t="e">
        <v>#N/A</v>
      </c>
      <c r="EY42" t="e">
        <v>#N/A</v>
      </c>
      <c r="FL42" s="51">
        <v>48212</v>
      </c>
      <c r="FM42" s="52">
        <v>-3.7340577341038296E-3</v>
      </c>
      <c r="FO42" s="58" t="e">
        <v>#N/A</v>
      </c>
      <c r="FP42" t="e">
        <v>#N/A</v>
      </c>
      <c r="FR42" s="58" t="e">
        <v>#N/A</v>
      </c>
      <c r="FS42" t="e">
        <v>#N/A</v>
      </c>
      <c r="FU42" s="58" t="e">
        <v>#N/A</v>
      </c>
      <c r="FV42" t="e">
        <v>#N/A</v>
      </c>
      <c r="GI42" s="51">
        <v>48212</v>
      </c>
      <c r="GJ42" s="52">
        <v>6.393571281596551E-4</v>
      </c>
      <c r="GK42">
        <f>interpol_lin_excel($BX$13:$BX$104,$CC$13:$CC$104,GI42)</f>
        <v>4.5017429422193889E-3</v>
      </c>
      <c r="GL42" s="58" t="e">
        <v>#N/A</v>
      </c>
      <c r="GM42" t="e">
        <v>#N/A</v>
      </c>
      <c r="GO42" s="58" t="e">
        <v>#N/A</v>
      </c>
      <c r="GP42" t="e">
        <v>#N/A</v>
      </c>
      <c r="GR42" s="58" t="e">
        <v>#N/A</v>
      </c>
      <c r="GS42" t="e">
        <v>#N/A</v>
      </c>
    </row>
    <row r="43" spans="3:201" x14ac:dyDescent="0.25">
      <c r="C43" s="46" t="s">
        <v>559</v>
      </c>
      <c r="D43" s="46" t="s">
        <v>121</v>
      </c>
      <c r="E43" s="46" t="s">
        <v>4371</v>
      </c>
      <c r="F43" s="47" t="s">
        <v>4372</v>
      </c>
      <c r="G43" s="47">
        <v>42740</v>
      </c>
      <c r="H43" s="47">
        <v>51872</v>
      </c>
      <c r="I43" s="48">
        <v>0.41826999999999998</v>
      </c>
      <c r="J43" s="48">
        <v>0.52044999999999997</v>
      </c>
      <c r="K43" s="46" t="s">
        <v>124</v>
      </c>
      <c r="L43" s="49">
        <f t="shared" si="11"/>
        <v>4.6936E-3</v>
      </c>
      <c r="N43" s="50" t="s">
        <v>739</v>
      </c>
      <c r="O43" s="51">
        <f>IFERROR(IF(RIGHT(N43, 1) = "D", WORKDAY($B$3, INT(LEFT(N43, LEN(N43)-1))),
                     IF(RIGHT(N43, 1) = "W",Business_Day($B$3 + 7 * INT(LEFT(N43, LEN(N43)-1)), "modified_following"),
                     IF(RIGHT(N43, 1) = "M",Business_Day(EDATE($B$3,  INT(LEFT(N43, LEN(N43)-1))), "modified_following"),
                     IF(RIGHT(N43, 1) = "Y",Business_Day(EDATE($B$3,  12 * INT(LEFT(N43, LEN(N43)-1))), "modified_following"),IF(RIGHT(N43, 1) = "Q",Business_Day(EDATE($B$3,  3*INT(LEFT(N43, LEN(N43)-1))), "modified_following"),
                    Business_Day(EDATE($B$3,  12 * INT(LEFT(N43, FIND("Y", N43)-1)) + INT(RIGHT(N43, LEN(N43) - FIND("Y", N43)))), "modified_following") ))))), "")</f>
        <v>44469</v>
      </c>
      <c r="P43" s="50" t="s">
        <v>4373</v>
      </c>
      <c r="Q43" s="50" t="s">
        <v>4374</v>
      </c>
      <c r="R43" s="46">
        <f>_xll.BDH(P43,$B$4,$B$3,$B$3)</f>
        <v>-6.4079999999999998E-2</v>
      </c>
      <c r="S43" s="46">
        <f>_xll.BDH(Q43,$B$4,$B$3,$B$3)</f>
        <v>1.00305</v>
      </c>
      <c r="T43" s="52">
        <f>DF_ZC2(Date!$E$3,O43,S43,"Taux actuariels","actual/actual")</f>
        <v>-6.408322037383396E-4</v>
      </c>
      <c r="V43" s="46"/>
      <c r="W43" s="46"/>
      <c r="X43" s="46"/>
      <c r="Y43" s="47"/>
      <c r="Z43" s="47"/>
      <c r="AA43" s="47"/>
      <c r="AB43" s="48"/>
      <c r="AC43" s="48"/>
      <c r="AD43" s="46"/>
      <c r="AE43" s="49" t="s">
        <v>600</v>
      </c>
      <c r="AF43" s="49"/>
      <c r="AG43" s="49"/>
      <c r="AI43" s="50" t="s">
        <v>739</v>
      </c>
      <c r="AJ43" s="51">
        <f>IFERROR(IF(RIGHT(AI43, 1) = "D", WORKDAY($B$3, INT(LEFT(AI43, LEN(AI43)-1))),
                     IF(RIGHT(AI43, 1) = "W",Business_Day($B$3 + 7 * INT(LEFT(AI43, LEN(AI43)-1)), "modified_following"),
                     IF(RIGHT(AI43, 1) = "M",Business_Day(EDATE($B$3,  INT(LEFT(AI43, LEN(AI43)-1))), "modified_following"),
                     IF(RIGHT(AI43, 1) = "Y",Business_Day(EDATE($B$3,  12 * INT(LEFT(AI43, LEN(AI43)-1))), "modified_following"),IF(RIGHT(AI43, 1) = "Q",Business_Day(EDATE($B$3,  3*INT(LEFT(AI43, LEN(AI43)-1))), "modified_following"),
                    Business_Day(EDATE($B$3,  12 * INT(LEFT(AI43, FIND("Y", AI43)-1)) + INT(RIGHT(AI43, LEN(AI43) - FIND("Y", AI43)))), "modified_following") ))))), "")</f>
        <v>44469</v>
      </c>
      <c r="AK43" s="50" t="s">
        <v>4375</v>
      </c>
      <c r="AL43" s="50" t="s">
        <v>4376</v>
      </c>
      <c r="AM43" s="46">
        <f>_xll.BDH(AK43,$B$4,$B$3,$B$3)</f>
        <v>6.0299999999999998E-3</v>
      </c>
      <c r="AN43" s="46">
        <f>_xll.BDH(AL43,$B$4,$B$3,$B$3)</f>
        <v>0.99971399999999999</v>
      </c>
      <c r="AO43" s="52">
        <f>DF_ZC2(Date!$E$3,AJ43,AN43,"Taux actuariels","actual/actual")</f>
        <v>6.0212458393271717E-5</v>
      </c>
      <c r="AQ43" s="46"/>
      <c r="AR43" s="46"/>
      <c r="AS43" s="46"/>
      <c r="AT43" s="47"/>
      <c r="AU43" s="47"/>
      <c r="AV43" s="47"/>
      <c r="AW43" s="48"/>
      <c r="AX43" s="48"/>
      <c r="AY43" s="46"/>
      <c r="AZ43" s="49" t="s">
        <v>600</v>
      </c>
      <c r="BA43" s="47"/>
      <c r="BB43" s="52">
        <f t="shared" si="12"/>
        <v>0</v>
      </c>
      <c r="BD43" s="50" t="s">
        <v>739</v>
      </c>
      <c r="BE43" s="51">
        <f>IFERROR(IF(RIGHT(BD43, 1) = "D", WORKDAY($B$3, INT(LEFT(BD43, LEN(BD43)-1))),
                     IF(RIGHT(BD43, 1) = "W",Business_Day($B$3 + 7 * INT(LEFT(BD43, LEN(BD43)-1)), "modified_following"),
                     IF(RIGHT(BD43, 1) = "M",Business_Day(EDATE($B$3,  INT(LEFT(BD43, LEN(BD43)-1))), "modified_following"),
                     IF(RIGHT(BD43, 1) = "Y",Business_Day(EDATE($B$3,  12 * INT(LEFT(BD43, LEN(BD43)-1))), "modified_following"),IF(RIGHT(BD43, 1) = "Q",Business_Day(EDATE($B$3,  3*INT(LEFT(BD43, LEN(BD43)-1))), "modified_following"),
                    Business_Day(EDATE($B$3,  12 * INT(LEFT(BD43, FIND("Y", BD43)-1)) + INT(RIGHT(BD43, LEN(BD43) - FIND("Y", BD43)))), "modified_following") ))))), "")</f>
        <v>44469</v>
      </c>
      <c r="BF43" s="50" t="s">
        <v>4377</v>
      </c>
      <c r="BG43" s="50" t="s">
        <v>4378</v>
      </c>
      <c r="BH43" s="46">
        <f>_xll.BDH(BF43,$B$4,$B$3,$B$3)</f>
        <v>3.3930000000000002E-2</v>
      </c>
      <c r="BI43" s="46">
        <f>_xll.BDH(BG43,$B$4,$B$3,$B$3)</f>
        <v>0.99839</v>
      </c>
      <c r="BJ43" s="52">
        <f>DF_ZC2(Date!$E$3,BE43,BI43,"Taux actuariels","actual/actual")</f>
        <v>3.3923020145842919E-4</v>
      </c>
      <c r="BL43" s="46"/>
      <c r="BM43" s="46"/>
      <c r="BN43" s="46"/>
      <c r="BO43" s="47"/>
      <c r="BP43" s="47"/>
      <c r="BQ43" s="47"/>
      <c r="BR43" s="48"/>
      <c r="BS43" s="48"/>
      <c r="BT43" s="46"/>
      <c r="BU43" s="49" t="s">
        <v>600</v>
      </c>
      <c r="BW43" s="50" t="s">
        <v>770</v>
      </c>
      <c r="BX43" s="51">
        <f>IFERROR(IF(RIGHT(BW43, 1) = "D", WORKDAY($B$3, INT(LEFT(BW43, LEN(BW43)-1))),
                     IF(RIGHT(BW43, 1) = "W",Business_Day($B$3 + 7 * INT(LEFT(BW43, LEN(BW43)-1)), "modified_following"),
                     IF(RIGHT(BW43, 1) = "M",Business_Day(EDATE($B$3,  INT(LEFT(BW43, LEN(BW43)-1))), "modified_following"),
                     IF(RIGHT(BW43, 1) = "Y",Business_Day(EDATE($B$3,  12 * INT(LEFT(BW43, LEN(BW43)-1))), "modified_following"),IF(RIGHT(BW43, 1) = "Q",Business_Day(EDATE($B$3,  3*INT(LEFT(BW43, LEN(BW43)-1))), "modified_following"),
                    Business_Day(EDATE($B$3,  12 * INT(LEFT(BW43, FIND("Y", BW43)-1)) + INT(RIGHT(BW43, LEN(BW43) - FIND("Y", BW43)))), "modified_following") ))))), "")</f>
        <v>44650</v>
      </c>
      <c r="BY43" s="50" t="s">
        <v>4379</v>
      </c>
      <c r="BZ43" s="50" t="s">
        <v>4380</v>
      </c>
      <c r="CA43" s="46">
        <f>_xll.BDH(BY43,$B$4,$B$3,$B$3)</f>
        <v>7.6240000000000002E-2</v>
      </c>
      <c r="CB43" s="46">
        <f>_xll.BDH(BZ43,$B$4,$B$3,$B$3)</f>
        <v>0.99600699999999998</v>
      </c>
      <c r="CC43" s="52">
        <f>DF_ZC2(Date!$E$3,BX43,CB43,"Taux actuariels","actual/actual")</f>
        <v>7.6288443862915223E-4</v>
      </c>
      <c r="CE43" s="58" t="e">
        <v>#N/A</v>
      </c>
      <c r="CF43" t="e">
        <v>#N/A</v>
      </c>
      <c r="CH43" s="58" t="e">
        <v>#N/A</v>
      </c>
      <c r="CI43" t="e">
        <v>#N/A</v>
      </c>
      <c r="CK43" s="58" t="e">
        <v>#N/A</v>
      </c>
      <c r="CL43" t="e">
        <v>#N/A</v>
      </c>
      <c r="CP43" s="58" t="e">
        <v>#N/A</v>
      </c>
      <c r="CQ43" t="e">
        <v>#N/A</v>
      </c>
      <c r="CS43" s="58" t="e">
        <v>#N/A</v>
      </c>
      <c r="CT43" t="e">
        <v>#N/A</v>
      </c>
      <c r="CV43" s="58" t="e">
        <v>#N/A</v>
      </c>
      <c r="CW43" t="e">
        <v>#N/A</v>
      </c>
      <c r="CY43" s="58" t="e">
        <v>#N/A</v>
      </c>
      <c r="CZ43" t="e">
        <v>#N/A</v>
      </c>
      <c r="DB43" s="58" t="e">
        <v>#N/A</v>
      </c>
      <c r="DC43" t="e">
        <v>#N/A</v>
      </c>
      <c r="DQ43" s="51">
        <v>50039</v>
      </c>
      <c r="DR43" s="52">
        <v>-4.0770125055602261E-3</v>
      </c>
      <c r="DS43">
        <f>interpol_lin_excel($O$13:$O$104,$T$13:$T$104,DQ43)</f>
        <v>3.8658704053224913E-3</v>
      </c>
      <c r="DT43" s="58" t="e">
        <v>#N/A</v>
      </c>
      <c r="DU43" t="e">
        <v>#N/A</v>
      </c>
      <c r="DW43" s="51" t="e">
        <v>#N/A</v>
      </c>
      <c r="DX43" s="52" t="e">
        <v>#N/A</v>
      </c>
      <c r="DZ43" s="58" t="e">
        <v>#N/A</v>
      </c>
      <c r="EA43" t="e">
        <v>#N/A</v>
      </c>
      <c r="EO43" s="51">
        <v>50039</v>
      </c>
      <c r="EP43" s="52">
        <v>1.1754782755861988E-3</v>
      </c>
      <c r="EQ43">
        <f>interpol_lin_excel($O$13:$O$104,$T$13:$T$104,EO43)</f>
        <v>3.8658704053224913E-3</v>
      </c>
      <c r="ER43" s="58" t="e">
        <v>#N/A</v>
      </c>
      <c r="ES43" t="e">
        <v>#N/A</v>
      </c>
      <c r="EU43" s="51" t="e">
        <v>#N/A</v>
      </c>
      <c r="EV43" s="52" t="e">
        <v>#N/A</v>
      </c>
      <c r="EX43" s="58" t="e">
        <v>#N/A</v>
      </c>
      <c r="EY43" t="e">
        <v>#N/A</v>
      </c>
      <c r="FL43" s="51">
        <v>50039</v>
      </c>
      <c r="FM43" s="52">
        <v>-1.1765737677439112E-3</v>
      </c>
      <c r="FO43" s="58" t="e">
        <v>#N/A</v>
      </c>
      <c r="FP43" t="e">
        <v>#N/A</v>
      </c>
      <c r="FR43" s="58" t="e">
        <v>#N/A</v>
      </c>
      <c r="FS43" t="e">
        <v>#N/A</v>
      </c>
      <c r="FU43" s="58" t="e">
        <v>#N/A</v>
      </c>
      <c r="FV43" t="e">
        <v>#N/A</v>
      </c>
      <c r="GI43" s="51">
        <v>50039</v>
      </c>
      <c r="GJ43" s="52">
        <v>2.5563138056760196E-3</v>
      </c>
      <c r="GK43">
        <f>interpol_lin_excel($BX$13:$BX$104,$CC$13:$CC$104,GI43)</f>
        <v>6.6086198902148841E-3</v>
      </c>
      <c r="GL43" s="58" t="e">
        <v>#N/A</v>
      </c>
      <c r="GM43" t="e">
        <v>#N/A</v>
      </c>
      <c r="GO43" s="58" t="e">
        <v>#N/A</v>
      </c>
      <c r="GP43" t="e">
        <v>#N/A</v>
      </c>
      <c r="GR43" s="58" t="e">
        <v>#N/A</v>
      </c>
      <c r="GS43" t="e">
        <v>#N/A</v>
      </c>
    </row>
    <row r="44" spans="3:201" x14ac:dyDescent="0.25">
      <c r="C44" s="46" t="s">
        <v>580</v>
      </c>
      <c r="D44" s="46" t="s">
        <v>121</v>
      </c>
      <c r="E44" s="46" t="s">
        <v>4381</v>
      </c>
      <c r="F44" s="47" t="s">
        <v>4382</v>
      </c>
      <c r="G44" s="47">
        <v>42740</v>
      </c>
      <c r="H44" s="47">
        <v>53699</v>
      </c>
      <c r="I44" s="48">
        <v>0.47116000000000002</v>
      </c>
      <c r="J44" s="48">
        <v>0.57384000000000002</v>
      </c>
      <c r="K44" s="46" t="s">
        <v>124</v>
      </c>
      <c r="L44" s="49">
        <f t="shared" si="11"/>
        <v>5.2249999999999996E-3</v>
      </c>
      <c r="N44" s="50" t="s">
        <v>755</v>
      </c>
      <c r="O44" s="51">
        <f>IFERROR(IF(RIGHT(N44, 1) = "D", WORKDAY($B$3, INT(LEFT(N44, LEN(N44)-1))),
                     IF(RIGHT(N44, 1) = "W",Business_Day($B$3 + 7 * INT(LEFT(N44, LEN(N44)-1)), "modified_following"),
                     IF(RIGHT(N44, 1) = "M",Business_Day(EDATE($B$3,  INT(LEFT(N44, LEN(N44)-1))), "modified_following"),
                     IF(RIGHT(N44, 1) = "Y",Business_Day(EDATE($B$3,  12 * INT(LEFT(N44, LEN(N44)-1))), "modified_following"),IF(RIGHT(N44, 1) = "Q",Business_Day(EDATE($B$3,  3*INT(LEFT(N44, LEN(N44)-1))), "modified_following"),
                    Business_Day(EDATE($B$3,  12 * INT(LEFT(N44, FIND("Y", N44)-1)) + INT(RIGHT(N44, LEN(N44) - FIND("Y", N44)))), "modified_following") ))))), "")</f>
        <v>44560</v>
      </c>
      <c r="P44" s="50" t="s">
        <v>4383</v>
      </c>
      <c r="Q44" s="50" t="s">
        <v>4384</v>
      </c>
      <c r="R44" s="46">
        <f>_xll.BDH(P44,$B$4,$B$3,$B$3)</f>
        <v>-6.25E-2</v>
      </c>
      <c r="S44" s="46">
        <f>_xll.BDH(Q44,$B$4,$B$3,$B$3)</f>
        <v>1.0031330000000001</v>
      </c>
      <c r="T44" s="52">
        <f>DF_ZC2(Date!$E$3,O44,S44,"Taux actuariels","actual/actual")</f>
        <v>-6.254266888691129E-4</v>
      </c>
      <c r="V44" s="46"/>
      <c r="W44" s="46"/>
      <c r="X44" s="46"/>
      <c r="Y44" s="47"/>
      <c r="Z44" s="47"/>
      <c r="AA44" s="47"/>
      <c r="AB44" s="48"/>
      <c r="AC44" s="48"/>
      <c r="AD44" s="46"/>
      <c r="AE44" s="49" t="s">
        <v>600</v>
      </c>
      <c r="AF44" s="49"/>
      <c r="AG44" s="49"/>
      <c r="AI44" s="50" t="s">
        <v>755</v>
      </c>
      <c r="AJ44" s="51">
        <f>IFERROR(IF(RIGHT(AI44, 1) = "D", WORKDAY($B$3, INT(LEFT(AI44, LEN(AI44)-1))),
                     IF(RIGHT(AI44, 1) = "W",Business_Day($B$3 + 7 * INT(LEFT(AI44, LEN(AI44)-1)), "modified_following"),
                     IF(RIGHT(AI44, 1) = "M",Business_Day(EDATE($B$3,  INT(LEFT(AI44, LEN(AI44)-1))), "modified_following"),
                     IF(RIGHT(AI44, 1) = "Y",Business_Day(EDATE($B$3,  12 * INT(LEFT(AI44, LEN(AI44)-1))), "modified_following"),IF(RIGHT(AI44, 1) = "Q",Business_Day(EDATE($B$3,  3*INT(LEFT(AI44, LEN(AI44)-1))), "modified_following"),
                    Business_Day(EDATE($B$3,  12 * INT(LEFT(AI44, FIND("Y", AI44)-1)) + INT(RIGHT(AI44, LEN(AI44) - FIND("Y", AI44)))), "modified_following") ))))), "")</f>
        <v>44560</v>
      </c>
      <c r="AK44" s="50" t="s">
        <v>4385</v>
      </c>
      <c r="AL44" s="50" t="s">
        <v>4386</v>
      </c>
      <c r="AM44" s="46">
        <f>_xll.BDH(AK44,$B$4,$B$3,$B$3)</f>
        <v>1.17E-2</v>
      </c>
      <c r="AN44" s="46">
        <f>_xll.BDH(AL44,$B$4,$B$3,$B$3)</f>
        <v>0.99941500000000005</v>
      </c>
      <c r="AO44" s="52">
        <f>DF_ZC2(Date!$E$3,AJ44,AN44,"Taux actuariels","actual/actual")</f>
        <v>1.1704143509616571E-4</v>
      </c>
      <c r="AQ44" s="46"/>
      <c r="AR44" s="46"/>
      <c r="AS44" s="46"/>
      <c r="AT44" s="47"/>
      <c r="AU44" s="47"/>
      <c r="AV44" s="47"/>
      <c r="AW44" s="48"/>
      <c r="AX44" s="48"/>
      <c r="AY44" s="46"/>
      <c r="AZ44" s="49" t="s">
        <v>600</v>
      </c>
      <c r="BA44" s="47"/>
      <c r="BB44" s="52">
        <f t="shared" si="12"/>
        <v>0</v>
      </c>
      <c r="BD44" s="50" t="s">
        <v>755</v>
      </c>
      <c r="BE44" s="51">
        <f>IFERROR(IF(RIGHT(BD44, 1) = "D", WORKDAY($B$3, INT(LEFT(BD44, LEN(BD44)-1))),
                     IF(RIGHT(BD44, 1) = "W",Business_Day($B$3 + 7 * INT(LEFT(BD44, LEN(BD44)-1)), "modified_following"),
                     IF(RIGHT(BD44, 1) = "M",Business_Day(EDATE($B$3,  INT(LEFT(BD44, LEN(BD44)-1))), "modified_following"),
                     IF(RIGHT(BD44, 1) = "Y",Business_Day(EDATE($B$3,  12 * INT(LEFT(BD44, LEN(BD44)-1))), "modified_following"),IF(RIGHT(BD44, 1) = "Q",Business_Day(EDATE($B$3,  3*INT(LEFT(BD44, LEN(BD44)-1))), "modified_following"),
                    Business_Day(EDATE($B$3,  12 * INT(LEFT(BD44, FIND("Y", BD44)-1)) + INT(RIGHT(BD44, LEN(BD44) - FIND("Y", BD44)))), "modified_following") ))))), "")</f>
        <v>44560</v>
      </c>
      <c r="BF44" s="50" t="s">
        <v>4387</v>
      </c>
      <c r="BG44" s="50" t="s">
        <v>4388</v>
      </c>
      <c r="BH44" s="46">
        <f>_xll.BDH(BF44,$B$4,$B$3,$B$3)</f>
        <v>3.8339999999999999E-2</v>
      </c>
      <c r="BI44" s="46">
        <f>_xll.BDH(BG44,$B$4,$B$3,$B$3)</f>
        <v>0.99808399999999997</v>
      </c>
      <c r="BJ44" s="52">
        <f>DF_ZC2(Date!$E$3,BE44,BI44,"Taux actuariels","actual/actual")</f>
        <v>3.8364229557563689E-4</v>
      </c>
      <c r="BL44" s="46"/>
      <c r="BM44" s="46"/>
      <c r="BN44" s="46"/>
      <c r="BO44" s="47"/>
      <c r="BP44" s="47"/>
      <c r="BQ44" s="47"/>
      <c r="BR44" s="48"/>
      <c r="BS44" s="48"/>
      <c r="BT44" s="46"/>
      <c r="BU44" s="49" t="s">
        <v>600</v>
      </c>
      <c r="BW44" s="50" t="s">
        <v>783</v>
      </c>
      <c r="BX44" s="51">
        <f>IFERROR(IF(RIGHT(BW44, 1) = "D", WORKDAY($B$3, INT(LEFT(BW44, LEN(BW44)-1))),
                     IF(RIGHT(BW44, 1) = "W",Business_Day($B$3 + 7 * INT(LEFT(BW44, LEN(BW44)-1)), "modified_following"),
                     IF(RIGHT(BW44, 1) = "M",Business_Day(EDATE($B$3,  INT(LEFT(BW44, LEN(BW44)-1))), "modified_following"),
                     IF(RIGHT(BW44, 1) = "Y",Business_Day(EDATE($B$3,  12 * INT(LEFT(BW44, LEN(BW44)-1))), "modified_following"),IF(RIGHT(BW44, 1) = "Q",Business_Day(EDATE($B$3,  3*INT(LEFT(BW44, LEN(BW44)-1))), "modified_following"),
                    Business_Day(EDATE($B$3,  12 * INT(LEFT(BW44, FIND("Y", BW44)-1)) + INT(RIGHT(BW44, LEN(BW44) - FIND("Y", BW44)))), "modified_following") ))))), "")</f>
        <v>44742</v>
      </c>
      <c r="BY44" s="50" t="s">
        <v>4389</v>
      </c>
      <c r="BZ44" s="50" t="s">
        <v>4390</v>
      </c>
      <c r="CA44" s="46">
        <f>_xll.BDH(BY44,$B$4,$B$3,$B$3)</f>
        <v>8.2489999999999994E-2</v>
      </c>
      <c r="CB44" s="46">
        <f>_xll.BDH(BZ44,$B$4,$B$3,$B$3)</f>
        <v>0.99547600000000003</v>
      </c>
      <c r="CC44" s="52">
        <f>DF_ZC2(Date!$E$3,BX44,CB44,"Taux actuariels","actual/actual")</f>
        <v>8.2495940429327952E-4</v>
      </c>
      <c r="CE44" s="58" t="e">
        <v>#N/A</v>
      </c>
      <c r="CF44" t="e">
        <v>#N/A</v>
      </c>
      <c r="CH44" s="58" t="e">
        <v>#N/A</v>
      </c>
      <c r="CI44" t="e">
        <v>#N/A</v>
      </c>
      <c r="CK44" s="58" t="e">
        <v>#N/A</v>
      </c>
      <c r="CL44" t="e">
        <v>#N/A</v>
      </c>
      <c r="CP44" s="58" t="e">
        <v>#N/A</v>
      </c>
      <c r="CQ44" t="e">
        <v>#N/A</v>
      </c>
      <c r="CS44" s="58" t="e">
        <v>#N/A</v>
      </c>
      <c r="CT44" t="e">
        <v>#N/A</v>
      </c>
      <c r="CV44" s="58" t="e">
        <v>#N/A</v>
      </c>
      <c r="CW44" t="e">
        <v>#N/A</v>
      </c>
      <c r="CY44" s="58" t="e">
        <v>#N/A</v>
      </c>
      <c r="CZ44" t="e">
        <v>#N/A</v>
      </c>
      <c r="DB44" s="58" t="e">
        <v>#N/A</v>
      </c>
      <c r="DC44" t="e">
        <v>#N/A</v>
      </c>
      <c r="DQ44" s="51">
        <v>53692</v>
      </c>
      <c r="DR44" s="52">
        <v>-1.4595470061328178E-3</v>
      </c>
      <c r="DS44">
        <f>interpol_lin_excel($O$13:$O$104,$T$13:$T$104,DQ44)</f>
        <v>5.3934407783202687E-3</v>
      </c>
      <c r="DT44" s="58" t="e">
        <v>#N/A</v>
      </c>
      <c r="DU44" t="e">
        <v>#N/A</v>
      </c>
      <c r="DW44" s="51" t="e">
        <v>#N/A</v>
      </c>
      <c r="DX44" s="52" t="e">
        <v>#N/A</v>
      </c>
      <c r="DZ44" s="58" t="e">
        <v>#N/A</v>
      </c>
      <c r="EA44" t="e">
        <v>#N/A</v>
      </c>
      <c r="EO44" s="51">
        <v>53692</v>
      </c>
      <c r="EP44" s="52">
        <v>2.9819740793736961E-3</v>
      </c>
      <c r="EQ44">
        <f>interpol_lin_excel($O$13:$O$104,$T$13:$T$104,EO44)</f>
        <v>5.3934407783202687E-3</v>
      </c>
      <c r="ER44" s="58" t="e">
        <v>#N/A</v>
      </c>
      <c r="ES44" t="e">
        <v>#N/A</v>
      </c>
      <c r="EU44" s="51" t="e">
        <v>#N/A</v>
      </c>
      <c r="EV44" s="52" t="e">
        <v>#N/A</v>
      </c>
      <c r="EX44" s="58" t="e">
        <v>#N/A</v>
      </c>
      <c r="EY44" t="e">
        <v>#N/A</v>
      </c>
      <c r="FL44" s="51">
        <v>53692</v>
      </c>
      <c r="FM44" s="52">
        <v>1.2451001443459513E-3</v>
      </c>
      <c r="FO44" s="58" t="e">
        <v>#N/A</v>
      </c>
      <c r="FP44" t="e">
        <v>#N/A</v>
      </c>
      <c r="FR44" s="58" t="e">
        <v>#N/A</v>
      </c>
      <c r="FS44" t="e">
        <v>#N/A</v>
      </c>
      <c r="FU44" s="58" t="e">
        <v>#N/A</v>
      </c>
      <c r="FV44" t="e">
        <v>#N/A</v>
      </c>
      <c r="GI44" s="51">
        <v>53692</v>
      </c>
      <c r="GJ44" s="52">
        <v>3.8475242444273401E-3</v>
      </c>
      <c r="GK44">
        <f>interpol_lin_excel($BX$13:$BX$104,$CC$13:$CC$104,GI44)</f>
        <v>8.3456368311762841E-3</v>
      </c>
      <c r="GL44" s="58" t="e">
        <v>#N/A</v>
      </c>
      <c r="GM44" t="e">
        <v>#N/A</v>
      </c>
      <c r="GO44" s="58" t="e">
        <v>#N/A</v>
      </c>
      <c r="GP44" t="e">
        <v>#N/A</v>
      </c>
      <c r="GR44" s="58" t="e">
        <v>#N/A</v>
      </c>
      <c r="GS44" t="e">
        <v>#N/A</v>
      </c>
    </row>
    <row r="45" spans="3:201" x14ac:dyDescent="0.25">
      <c r="C45" s="46" t="s">
        <v>688</v>
      </c>
      <c r="D45" s="46" t="s">
        <v>121</v>
      </c>
      <c r="E45" s="46" t="s">
        <v>4391</v>
      </c>
      <c r="F45" s="47" t="s">
        <v>4392</v>
      </c>
      <c r="G45" s="47">
        <v>42740</v>
      </c>
      <c r="H45" s="47">
        <v>55523</v>
      </c>
      <c r="I45" s="48">
        <v>0.50958000000000003</v>
      </c>
      <c r="J45" s="48">
        <v>0.62248000000000003</v>
      </c>
      <c r="K45" s="46" t="s">
        <v>124</v>
      </c>
      <c r="L45" s="49">
        <f t="shared" si="11"/>
        <v>5.6603000000000001E-3</v>
      </c>
      <c r="N45" s="50" t="s">
        <v>770</v>
      </c>
      <c r="O45" s="51">
        <f>IFERROR(IF(RIGHT(N45, 1) = "D", WORKDAY($B$3, INT(LEFT(N45, LEN(N45)-1))),
                     IF(RIGHT(N45, 1) = "W",Business_Day($B$3 + 7 * INT(LEFT(N45, LEN(N45)-1)), "modified_following"),
                     IF(RIGHT(N45, 1) = "M",Business_Day(EDATE($B$3,  INT(LEFT(N45, LEN(N45)-1))), "modified_following"),
                     IF(RIGHT(N45, 1) = "Y",Business_Day(EDATE($B$3,  12 * INT(LEFT(N45, LEN(N45)-1))), "modified_following"),IF(RIGHT(N45, 1) = "Q",Business_Day(EDATE($B$3,  3*INT(LEFT(N45, LEN(N45)-1))), "modified_following"),
                    Business_Day(EDATE($B$3,  12 * INT(LEFT(N45, FIND("Y", N45)-1)) + INT(RIGHT(N45, LEN(N45) - FIND("Y", N45)))), "modified_following") ))))), "")</f>
        <v>44650</v>
      </c>
      <c r="P45" s="50" t="s">
        <v>4393</v>
      </c>
      <c r="Q45" s="50" t="s">
        <v>4394</v>
      </c>
      <c r="R45" s="46">
        <f>_xll.BDH(P45,$B$4,$B$3,$B$3)</f>
        <v>-5.8819999999999997E-2</v>
      </c>
      <c r="S45" s="46">
        <f>_xll.BDH(Q45,$B$4,$B$3,$B$3)</f>
        <v>1.0030939999999999</v>
      </c>
      <c r="T45" s="52">
        <f>DF_ZC2(Date!$E$3,O45,S45,"Taux actuariels","actual/actual")</f>
        <v>-5.8863596530789319E-4</v>
      </c>
      <c r="V45" s="46"/>
      <c r="W45" s="46"/>
      <c r="X45" s="46"/>
      <c r="Y45" s="47"/>
      <c r="Z45" s="47"/>
      <c r="AA45" s="47"/>
      <c r="AB45" s="48"/>
      <c r="AC45" s="48"/>
      <c r="AD45" s="46"/>
      <c r="AE45" s="49" t="s">
        <v>600</v>
      </c>
      <c r="AF45" s="49"/>
      <c r="AG45" s="49"/>
      <c r="AI45" s="50" t="s">
        <v>770</v>
      </c>
      <c r="AJ45" s="51">
        <f>IFERROR(IF(RIGHT(AI45, 1) = "D", WORKDAY($B$3, INT(LEFT(AI45, LEN(AI45)-1))),
                     IF(RIGHT(AI45, 1) = "W",Business_Day($B$3 + 7 * INT(LEFT(AI45, LEN(AI45)-1)), "modified_following"),
                     IF(RIGHT(AI45, 1) = "M",Business_Day(EDATE($B$3,  INT(LEFT(AI45, LEN(AI45)-1))), "modified_following"),
                     IF(RIGHT(AI45, 1) = "Y",Business_Day(EDATE($B$3,  12 * INT(LEFT(AI45, LEN(AI45)-1))), "modified_following"),IF(RIGHT(AI45, 1) = "Q",Business_Day(EDATE($B$3,  3*INT(LEFT(AI45, LEN(AI45)-1))), "modified_following"),
                    Business_Day(EDATE($B$3,  12 * INT(LEFT(AI45, FIND("Y", AI45)-1)) + INT(RIGHT(AI45, LEN(AI45) - FIND("Y", AI45)))), "modified_following") ))))), "")</f>
        <v>44650</v>
      </c>
      <c r="AK45" s="50" t="s">
        <v>4395</v>
      </c>
      <c r="AL45" s="50" t="s">
        <v>4396</v>
      </c>
      <c r="AM45" s="46">
        <f>_xll.BDH(AK45,$B$4,$B$3,$B$3)</f>
        <v>1.7250000000000001E-2</v>
      </c>
      <c r="AN45" s="46">
        <f>_xll.BDH(AL45,$B$4,$B$3,$B$3)</f>
        <v>0.99909499999999996</v>
      </c>
      <c r="AO45" s="52">
        <f>DF_ZC2(Date!$E$3,AJ45,AN45,"Taux actuariels","actual/actual")</f>
        <v>1.7258695685784531E-4</v>
      </c>
      <c r="AQ45" s="46"/>
      <c r="AR45" s="46"/>
      <c r="AS45" s="46"/>
      <c r="AT45" s="47"/>
      <c r="AU45" s="47"/>
      <c r="AV45" s="47"/>
      <c r="AW45" s="48"/>
      <c r="AX45" s="48"/>
      <c r="AY45" s="46"/>
      <c r="AZ45" s="49" t="s">
        <v>600</v>
      </c>
      <c r="BA45" s="47"/>
      <c r="BB45" s="52">
        <f t="shared" si="12"/>
        <v>0</v>
      </c>
      <c r="BD45" s="50" t="s">
        <v>770</v>
      </c>
      <c r="BE45" s="51">
        <f>IFERROR(IF(RIGHT(BD45, 1) = "D", WORKDAY($B$3, INT(LEFT(BD45, LEN(BD45)-1))),
                     IF(RIGHT(BD45, 1) = "W",Business_Day($B$3 + 7 * INT(LEFT(BD45, LEN(BD45)-1)), "modified_following"),
                     IF(RIGHT(BD45, 1) = "M",Business_Day(EDATE($B$3,  INT(LEFT(BD45, LEN(BD45)-1))), "modified_following"),
                     IF(RIGHT(BD45, 1) = "Y",Business_Day(EDATE($B$3,  12 * INT(LEFT(BD45, LEN(BD45)-1))), "modified_following"),IF(RIGHT(BD45, 1) = "Q",Business_Day(EDATE($B$3,  3*INT(LEFT(BD45, LEN(BD45)-1))), "modified_following"),
                    Business_Day(EDATE($B$3,  12 * INT(LEFT(BD45, FIND("Y", BD45)-1)) + INT(RIGHT(BD45, LEN(BD45) - FIND("Y", BD45)))), "modified_following") ))))), "")</f>
        <v>44650</v>
      </c>
      <c r="BF45" s="50" t="s">
        <v>4397</v>
      </c>
      <c r="BG45" s="50" t="s">
        <v>4398</v>
      </c>
      <c r="BH45" s="46">
        <f>_xll.BDH(BF45,$B$4,$B$3,$B$3)</f>
        <v>4.3569999999999998E-2</v>
      </c>
      <c r="BI45" s="46">
        <f>_xll.BDH(BG45,$B$4,$B$3,$B$3)</f>
        <v>0.99771600000000005</v>
      </c>
      <c r="BJ45" s="52">
        <f>DF_ZC2(Date!$E$3,BE45,BI45,"Taux actuariels","actual/actual")</f>
        <v>4.3592573132600343E-4</v>
      </c>
      <c r="BL45" s="46"/>
      <c r="BM45" s="46"/>
      <c r="BN45" s="46"/>
      <c r="BO45" s="47"/>
      <c r="BP45" s="47"/>
      <c r="BQ45" s="47"/>
      <c r="BR45" s="48"/>
      <c r="BS45" s="48"/>
      <c r="BT45" s="46"/>
      <c r="BU45" s="49" t="s">
        <v>600</v>
      </c>
      <c r="BW45" s="50" t="s">
        <v>796</v>
      </c>
      <c r="BX45" s="51">
        <f>IFERROR(IF(RIGHT(BW45, 1) = "D", WORKDAY($B$3, INT(LEFT(BW45, LEN(BW45)-1))),
                     IF(RIGHT(BW45, 1) = "W",Business_Day($B$3 + 7 * INT(LEFT(BW45, LEN(BW45)-1)), "modified_following"),
                     IF(RIGHT(BW45, 1) = "M",Business_Day(EDATE($B$3,  INT(LEFT(BW45, LEN(BW45)-1))), "modified_following"),
                     IF(RIGHT(BW45, 1) = "Y",Business_Day(EDATE($B$3,  12 * INT(LEFT(BW45, LEN(BW45)-1))), "modified_following"),IF(RIGHT(BW45, 1) = "Q",Business_Day(EDATE($B$3,  3*INT(LEFT(BW45, LEN(BW45)-1))), "modified_following"),
                    Business_Day(EDATE($B$3,  12 * INT(LEFT(BW45, FIND("Y", BW45)-1)) + INT(RIGHT(BW45, LEN(BW45) - FIND("Y", BW45)))), "modified_following") ))))), "")</f>
        <v>44834</v>
      </c>
      <c r="BY45" s="50" t="s">
        <v>4399</v>
      </c>
      <c r="BZ45" s="50" t="s">
        <v>4400</v>
      </c>
      <c r="CA45" s="46">
        <f>_xll.BDH(BY45,$B$4,$B$3,$B$3)</f>
        <v>8.881E-2</v>
      </c>
      <c r="CB45" s="46">
        <f>_xll.BDH(BZ45,$B$4,$B$3,$B$3)</f>
        <v>0.99490699999999999</v>
      </c>
      <c r="CC45" s="52">
        <f>DF_ZC2(Date!$E$3,BX45,CB45,"Taux actuariels","actual/actual")</f>
        <v>8.8829319831562614E-4</v>
      </c>
      <c r="CE45" s="58" t="e">
        <v>#N/A</v>
      </c>
      <c r="CF45" t="e">
        <v>#N/A</v>
      </c>
      <c r="CH45" s="58" t="e">
        <v>#N/A</v>
      </c>
      <c r="CI45" t="e">
        <v>#N/A</v>
      </c>
      <c r="CK45" s="58" t="e">
        <v>#N/A</v>
      </c>
      <c r="CL45" t="e">
        <v>#N/A</v>
      </c>
      <c r="CP45" s="58" t="e">
        <v>#N/A</v>
      </c>
      <c r="CQ45" t="e">
        <v>#N/A</v>
      </c>
      <c r="CS45" s="58" t="e">
        <v>#N/A</v>
      </c>
      <c r="CT45" t="e">
        <v>#N/A</v>
      </c>
      <c r="CV45" s="58" t="e">
        <v>#N/A</v>
      </c>
      <c r="CW45" t="e">
        <v>#N/A</v>
      </c>
      <c r="CY45" s="58" t="e">
        <v>#N/A</v>
      </c>
      <c r="CZ45" t="e">
        <v>#N/A</v>
      </c>
      <c r="DB45" s="58" t="e">
        <v>#N/A</v>
      </c>
      <c r="DC45" t="e">
        <v>#N/A</v>
      </c>
      <c r="DQ45" s="51">
        <v>57343</v>
      </c>
      <c r="DR45" s="52">
        <v>4.5970703413377763E-4</v>
      </c>
      <c r="DS45">
        <f>interpol_lin_excel($O$13:$O$104,$T$13:$T$104,DQ45)</f>
        <v>6.1865014627811021E-3</v>
      </c>
      <c r="DT45" s="58" t="e">
        <v>#N/A</v>
      </c>
      <c r="DU45" t="e">
        <v>#N/A</v>
      </c>
      <c r="DW45" s="58" t="e">
        <v>#N/A</v>
      </c>
      <c r="DX45" t="e">
        <v>#N/A</v>
      </c>
      <c r="DZ45" s="58" t="e">
        <v>#N/A</v>
      </c>
      <c r="EA45" t="e">
        <v>#N/A</v>
      </c>
      <c r="EO45" s="51" t="e">
        <v>#N/A</v>
      </c>
      <c r="EP45" s="52" t="e">
        <v>#N/A</v>
      </c>
      <c r="EQ45" t="e">
        <f>interpol_lin_excel($O$13:$O$104,$T$13:$T$104,EO45)</f>
        <v>#VALUE!</v>
      </c>
      <c r="ER45" s="58" t="e">
        <v>#N/A</v>
      </c>
      <c r="ES45" t="e">
        <v>#N/A</v>
      </c>
      <c r="EU45" s="58" t="e">
        <v>#N/A</v>
      </c>
      <c r="EV45" t="e">
        <v>#N/A</v>
      </c>
      <c r="EX45" s="58" t="e">
        <v>#N/A</v>
      </c>
      <c r="EY45" t="e">
        <v>#N/A</v>
      </c>
      <c r="FL45" s="51">
        <v>57343</v>
      </c>
      <c r="FM45" s="52">
        <v>2.9803008345695653E-3</v>
      </c>
      <c r="FO45" s="58" t="e">
        <v>#N/A</v>
      </c>
      <c r="FP45" t="e">
        <v>#N/A</v>
      </c>
      <c r="FR45" s="58" t="e">
        <v>#N/A</v>
      </c>
      <c r="FS45" t="e">
        <v>#N/A</v>
      </c>
      <c r="FU45" s="58" t="e">
        <v>#N/A</v>
      </c>
      <c r="FV45" t="e">
        <v>#N/A</v>
      </c>
      <c r="GI45" s="58" t="e">
        <v>#N/A</v>
      </c>
      <c r="GJ45" t="e">
        <v>#N/A</v>
      </c>
      <c r="GL45" s="58" t="e">
        <v>#N/A</v>
      </c>
      <c r="GM45" t="e">
        <v>#N/A</v>
      </c>
      <c r="GO45" s="58" t="e">
        <v>#N/A</v>
      </c>
      <c r="GP45" t="e">
        <v>#N/A</v>
      </c>
      <c r="GR45" s="58" t="e">
        <v>#N/A</v>
      </c>
      <c r="GS45" t="e">
        <v>#N/A</v>
      </c>
    </row>
    <row r="46" spans="3:201" x14ac:dyDescent="0.25">
      <c r="C46" s="46" t="s">
        <v>708</v>
      </c>
      <c r="D46" s="46" t="s">
        <v>121</v>
      </c>
      <c r="E46" s="46" t="s">
        <v>4401</v>
      </c>
      <c r="F46" s="47" t="s">
        <v>4402</v>
      </c>
      <c r="G46" s="47">
        <v>42740</v>
      </c>
      <c r="H46" s="47">
        <v>57350</v>
      </c>
      <c r="I46" s="48">
        <v>0.54056999999999999</v>
      </c>
      <c r="J46" s="48">
        <v>0.65246999999999999</v>
      </c>
      <c r="K46" s="46" t="s">
        <v>124</v>
      </c>
      <c r="L46" s="49">
        <f t="shared" si="11"/>
        <v>5.9651999999999995E-3</v>
      </c>
      <c r="N46" s="50" t="s">
        <v>783</v>
      </c>
      <c r="O46" s="51">
        <f>IFERROR(IF(RIGHT(N46, 1) = "D", WORKDAY($B$3, INT(LEFT(N46, LEN(N46)-1))),
                     IF(RIGHT(N46, 1) = "W",Business_Day($B$3 + 7 * INT(LEFT(N46, LEN(N46)-1)), "modified_following"),
                     IF(RIGHT(N46, 1) = "M",Business_Day(EDATE($B$3,  INT(LEFT(N46, LEN(N46)-1))), "modified_following"),
                     IF(RIGHT(N46, 1) = "Y",Business_Day(EDATE($B$3,  12 * INT(LEFT(N46, LEN(N46)-1))), "modified_following"),IF(RIGHT(N46, 1) = "Q",Business_Day(EDATE($B$3,  3*INT(LEFT(N46, LEN(N46)-1))), "modified_following"),
                    Business_Day(EDATE($B$3,  12 * INT(LEFT(N46, FIND("Y", N46)-1)) + INT(RIGHT(N46, LEN(N46) - FIND("Y", N46)))), "modified_following") ))))), "")</f>
        <v>44742</v>
      </c>
      <c r="P46" s="50" t="s">
        <v>4403</v>
      </c>
      <c r="Q46" s="50" t="s">
        <v>4404</v>
      </c>
      <c r="R46" s="46">
        <f>_xll.BDH(P46,$B$4,$B$3,$B$3)</f>
        <v>-5.5100000000000003E-2</v>
      </c>
      <c r="S46" s="46">
        <f>_xll.BDH(Q46,$B$4,$B$3,$B$3)</f>
        <v>1.0030349999999999</v>
      </c>
      <c r="T46" s="52">
        <f>DF_ZC2(Date!$E$3,O46,S46,"Taux actuariels","actual/actual")</f>
        <v>-5.5096941450183401E-4</v>
      </c>
      <c r="V46" s="46"/>
      <c r="W46" s="46"/>
      <c r="X46" s="46"/>
      <c r="Y46" s="47"/>
      <c r="Z46" s="47"/>
      <c r="AA46" s="47"/>
      <c r="AB46" s="48"/>
      <c r="AC46" s="48"/>
      <c r="AD46" s="46"/>
      <c r="AE46" s="49" t="s">
        <v>600</v>
      </c>
      <c r="AF46" s="49"/>
      <c r="AG46" s="49"/>
      <c r="AI46" s="50" t="s">
        <v>783</v>
      </c>
      <c r="AJ46" s="51">
        <f>IFERROR(IF(RIGHT(AI46, 1) = "D", WORKDAY($B$3, INT(LEFT(AI46, LEN(AI46)-1))),
                     IF(RIGHT(AI46, 1) = "W",Business_Day($B$3 + 7 * INT(LEFT(AI46, LEN(AI46)-1)), "modified_following"),
                     IF(RIGHT(AI46, 1) = "M",Business_Day(EDATE($B$3,  INT(LEFT(AI46, LEN(AI46)-1))), "modified_following"),
                     IF(RIGHT(AI46, 1) = "Y",Business_Day(EDATE($B$3,  12 * INT(LEFT(AI46, LEN(AI46)-1))), "modified_following"),IF(RIGHT(AI46, 1) = "Q",Business_Day(EDATE($B$3,  3*INT(LEFT(AI46, LEN(AI46)-1))), "modified_following"),
                    Business_Day(EDATE($B$3,  12 * INT(LEFT(AI46, FIND("Y", AI46)-1)) + INT(RIGHT(AI46, LEN(AI46) - FIND("Y", AI46)))), "modified_following") ))))), "")</f>
        <v>44742</v>
      </c>
      <c r="AK46" s="50" t="s">
        <v>4405</v>
      </c>
      <c r="AL46" s="50" t="s">
        <v>4406</v>
      </c>
      <c r="AM46" s="46">
        <f>_xll.BDH(AK46,$B$4,$B$3,$B$3)</f>
        <v>2.2859999999999998E-2</v>
      </c>
      <c r="AN46" s="46">
        <f>_xll.BDH(AL46,$B$4,$B$3,$B$3)</f>
        <v>0.99874399999999997</v>
      </c>
      <c r="AO46" s="52">
        <f>DF_ZC2(Date!$E$3,AJ46,AN46,"Taux actuariels","actual/actual")</f>
        <v>2.2859084169146726E-4</v>
      </c>
      <c r="AQ46" s="46"/>
      <c r="AR46" s="46"/>
      <c r="AS46" s="46"/>
      <c r="AT46" s="47"/>
      <c r="AU46" s="47"/>
      <c r="AV46" s="47"/>
      <c r="AW46" s="48"/>
      <c r="AX46" s="48"/>
      <c r="AY46" s="46"/>
      <c r="AZ46" s="49" t="s">
        <v>600</v>
      </c>
      <c r="BA46" s="47"/>
      <c r="BB46" s="52">
        <f t="shared" si="12"/>
        <v>0</v>
      </c>
      <c r="BD46" s="50" t="s">
        <v>783</v>
      </c>
      <c r="BE46" s="51">
        <f>IFERROR(IF(RIGHT(BD46, 1) = "D", WORKDAY($B$3, INT(LEFT(BD46, LEN(BD46)-1))),
                     IF(RIGHT(BD46, 1) = "W",Business_Day($B$3 + 7 * INT(LEFT(BD46, LEN(BD46)-1)), "modified_following"),
                     IF(RIGHT(BD46, 1) = "M",Business_Day(EDATE($B$3,  INT(LEFT(BD46, LEN(BD46)-1))), "modified_following"),
                     IF(RIGHT(BD46, 1) = "Y",Business_Day(EDATE($B$3,  12 * INT(LEFT(BD46, LEN(BD46)-1))), "modified_following"),IF(RIGHT(BD46, 1) = "Q",Business_Day(EDATE($B$3,  3*INT(LEFT(BD46, LEN(BD46)-1))), "modified_following"),
                    Business_Day(EDATE($B$3,  12 * INT(LEFT(BD46, FIND("Y", BD46)-1)) + INT(RIGHT(BD46, LEN(BD46) - FIND("Y", BD46)))), "modified_following") ))))), "")</f>
        <v>44742</v>
      </c>
      <c r="BF46" s="50" t="s">
        <v>4407</v>
      </c>
      <c r="BG46" s="50" t="s">
        <v>4408</v>
      </c>
      <c r="BH46" s="46">
        <f>_xll.BDH(BF46,$B$4,$B$3,$B$3)</f>
        <v>4.8869999999999997E-2</v>
      </c>
      <c r="BI46" s="46">
        <f>_xll.BDH(BG46,$B$4,$B$3,$B$3)</f>
        <v>0.99731700000000001</v>
      </c>
      <c r="BJ46" s="52">
        <f>DF_ZC2(Date!$E$3,BE46,BI46,"Taux actuariels","actual/actual")</f>
        <v>4.8871616846413168E-4</v>
      </c>
      <c r="BL46" s="46"/>
      <c r="BM46" s="46"/>
      <c r="BN46" s="46"/>
      <c r="BO46" s="47"/>
      <c r="BP46" s="47"/>
      <c r="BQ46" s="47"/>
      <c r="BR46" s="48"/>
      <c r="BS46" s="48"/>
      <c r="BT46" s="46"/>
      <c r="BU46" s="49" t="s">
        <v>600</v>
      </c>
      <c r="BW46" s="50" t="s">
        <v>807</v>
      </c>
      <c r="BX46" s="51">
        <f>IFERROR(IF(RIGHT(BW46, 1) = "D", WORKDAY($B$3, INT(LEFT(BW46, LEN(BW46)-1))),
                     IF(RIGHT(BW46, 1) = "W",Business_Day($B$3 + 7 * INT(LEFT(BW46, LEN(BW46)-1)), "modified_following"),
                     IF(RIGHT(BW46, 1) = "M",Business_Day(EDATE($B$3,  INT(LEFT(BW46, LEN(BW46)-1))), "modified_following"),
                     IF(RIGHT(BW46, 1) = "Y",Business_Day(EDATE($B$3,  12 * INT(LEFT(BW46, LEN(BW46)-1))), "modified_following"),IF(RIGHT(BW46, 1) = "Q",Business_Day(EDATE($B$3,  3*INT(LEFT(BW46, LEN(BW46)-1))), "modified_following"),
                    Business_Day(EDATE($B$3,  12 * INT(LEFT(BW46, FIND("Y", BW46)-1)) + INT(RIGHT(BW46, LEN(BW46) - FIND("Y", BW46)))), "modified_following") ))))), "")</f>
        <v>44925</v>
      </c>
      <c r="BY46" s="50" t="s">
        <v>4409</v>
      </c>
      <c r="BZ46" s="50" t="s">
        <v>4410</v>
      </c>
      <c r="CA46" s="46">
        <f>_xll.BDH(BY46,$B$4,$B$3,$B$3)</f>
        <v>9.5119999999999996E-2</v>
      </c>
      <c r="CB46" s="46">
        <f>_xll.BDH(BZ46,$B$4,$B$3,$B$3)</f>
        <v>0.99430799999999997</v>
      </c>
      <c r="CC46" s="52">
        <f>DF_ZC2(Date!$E$3,BX46,CB46,"Taux actuariels","actual/actual")</f>
        <v>9.5183193983383596E-4</v>
      </c>
      <c r="CE46" s="58" t="e">
        <v>#N/A</v>
      </c>
      <c r="CF46" t="e">
        <v>#N/A</v>
      </c>
      <c r="CH46" s="58" t="e">
        <v>#N/A</v>
      </c>
      <c r="CI46" t="e">
        <v>#N/A</v>
      </c>
      <c r="CK46" s="58" t="e">
        <v>#N/A</v>
      </c>
      <c r="CL46" t="e">
        <v>#N/A</v>
      </c>
      <c r="CP46" s="58" t="e">
        <v>#N/A</v>
      </c>
      <c r="CQ46" t="e">
        <v>#N/A</v>
      </c>
      <c r="CS46" s="58" t="e">
        <v>#N/A</v>
      </c>
      <c r="CT46" t="e">
        <v>#N/A</v>
      </c>
      <c r="CV46" s="58" t="e">
        <v>#N/A</v>
      </c>
      <c r="CW46" t="e">
        <v>#N/A</v>
      </c>
      <c r="CY46" s="58" t="e">
        <v>#N/A</v>
      </c>
      <c r="CZ46" t="e">
        <v>#N/A</v>
      </c>
      <c r="DB46" s="58" t="e">
        <v>#N/A</v>
      </c>
      <c r="DC46" t="e">
        <v>#N/A</v>
      </c>
      <c r="DQ46" s="51">
        <v>60996</v>
      </c>
      <c r="DR46" s="52">
        <v>6.375577336128357E-4</v>
      </c>
      <c r="DS46">
        <f>interpol_lin_excel($O$13:$O$104,$T$13:$T$104,DQ46)</f>
        <v>6.0148664304613408E-3</v>
      </c>
      <c r="DT46" s="58" t="e">
        <v>#N/A</v>
      </c>
      <c r="DU46" t="e">
        <v>#N/A</v>
      </c>
      <c r="DW46" s="58" t="e">
        <v>#N/A</v>
      </c>
      <c r="DX46" t="e">
        <v>#N/A</v>
      </c>
      <c r="DZ46" s="58" t="e">
        <v>#N/A</v>
      </c>
      <c r="EA46" t="e">
        <v>#N/A</v>
      </c>
      <c r="EO46" s="51" t="e">
        <v>#N/A</v>
      </c>
      <c r="EP46" s="52" t="e">
        <v>#N/A</v>
      </c>
      <c r="EQ46" t="e">
        <f>interpol_lin_excel($O$13:$O$104,$T$13:$T$104,EO46)</f>
        <v>#VALUE!</v>
      </c>
      <c r="ER46" s="58" t="e">
        <v>#N/A</v>
      </c>
      <c r="ES46" t="e">
        <v>#N/A</v>
      </c>
      <c r="EU46" s="58" t="e">
        <v>#N/A</v>
      </c>
      <c r="EV46" t="e">
        <v>#N/A</v>
      </c>
      <c r="EX46" s="58" t="e">
        <v>#N/A</v>
      </c>
      <c r="EY46" t="e">
        <v>#N/A</v>
      </c>
      <c r="FL46" s="51">
        <v>60996</v>
      </c>
      <c r="FM46" s="52">
        <v>2.9427307300777012E-3</v>
      </c>
      <c r="FO46" s="58" t="e">
        <v>#N/A</v>
      </c>
      <c r="FP46" t="e">
        <v>#N/A</v>
      </c>
      <c r="FR46" s="58" t="e">
        <v>#N/A</v>
      </c>
      <c r="FS46" t="e">
        <v>#N/A</v>
      </c>
      <c r="FU46" s="58" t="e">
        <v>#N/A</v>
      </c>
      <c r="FV46" t="e">
        <v>#N/A</v>
      </c>
      <c r="GI46" s="58" t="e">
        <v>#N/A</v>
      </c>
      <c r="GJ46" t="e">
        <v>#N/A</v>
      </c>
      <c r="GL46" s="58" t="e">
        <v>#N/A</v>
      </c>
      <c r="GM46" t="e">
        <v>#N/A</v>
      </c>
      <c r="GO46" s="58" t="e">
        <v>#N/A</v>
      </c>
      <c r="GP46" t="e">
        <v>#N/A</v>
      </c>
      <c r="GR46" s="58" t="e">
        <v>#N/A</v>
      </c>
      <c r="GS46" t="e">
        <v>#N/A</v>
      </c>
    </row>
    <row r="47" spans="3:201" x14ac:dyDescent="0.25">
      <c r="C47" s="46" t="s">
        <v>688</v>
      </c>
      <c r="D47" s="46" t="s">
        <v>121</v>
      </c>
      <c r="E47" s="46" t="s">
        <v>4391</v>
      </c>
      <c r="F47" s="47" t="s">
        <v>4392</v>
      </c>
      <c r="G47" s="47">
        <v>42096</v>
      </c>
      <c r="H47" s="47">
        <v>54882</v>
      </c>
      <c r="I47" s="48">
        <v>1.19875</v>
      </c>
      <c r="J47" s="48">
        <v>1.3187500000000001</v>
      </c>
      <c r="K47" s="46" t="s">
        <v>124</v>
      </c>
      <c r="L47" s="49">
        <f t="shared" si="11"/>
        <v>1.25875E-2</v>
      </c>
      <c r="N47" s="50" t="s">
        <v>796</v>
      </c>
      <c r="O47" s="51">
        <f>IFERROR(IF(RIGHT(N47, 1) = "D", WORKDAY($B$3, INT(LEFT(N47, LEN(N47)-1))),
                     IF(RIGHT(N47, 1) = "W",Business_Day($B$3 + 7 * INT(LEFT(N47, LEN(N47)-1)), "modified_following"),
                     IF(RIGHT(N47, 1) = "M",Business_Day(EDATE($B$3,  INT(LEFT(N47, LEN(N47)-1))), "modified_following"),
                     IF(RIGHT(N47, 1) = "Y",Business_Day(EDATE($B$3,  12 * INT(LEFT(N47, LEN(N47)-1))), "modified_following"),IF(RIGHT(N47, 1) = "Q",Business_Day(EDATE($B$3,  3*INT(LEFT(N47, LEN(N47)-1))), "modified_following"),
                    Business_Day(EDATE($B$3,  12 * INT(LEFT(N47, FIND("Y", N47)-1)) + INT(RIGHT(N47, LEN(N47) - FIND("Y", N47)))), "modified_following") ))))), "")</f>
        <v>44834</v>
      </c>
      <c r="P47" s="50" t="s">
        <v>4411</v>
      </c>
      <c r="Q47" s="50" t="s">
        <v>4412</v>
      </c>
      <c r="R47" s="46">
        <f>_xll.BDH(P47,$B$4,$B$3,$B$3)</f>
        <v>-5.1339999999999997E-2</v>
      </c>
      <c r="S47" s="46">
        <f>_xll.BDH(Q47,$B$4,$B$3,$B$3)</f>
        <v>1.002958</v>
      </c>
      <c r="T47" s="52">
        <f>DF_ZC2(Date!$E$3,O47,S47,"Taux actuariels","actual/actual")</f>
        <v>-5.1348370889481298E-4</v>
      </c>
      <c r="V47" s="46"/>
      <c r="W47" s="46"/>
      <c r="X47" s="46"/>
      <c r="Y47" s="47"/>
      <c r="Z47" s="47"/>
      <c r="AA47" s="47"/>
      <c r="AB47" s="48"/>
      <c r="AC47" s="48"/>
      <c r="AD47" s="46"/>
      <c r="AE47" s="49" t="s">
        <v>600</v>
      </c>
      <c r="AF47" s="49"/>
      <c r="AG47" s="49"/>
      <c r="AI47" s="50" t="s">
        <v>796</v>
      </c>
      <c r="AJ47" s="51">
        <f>IFERROR(IF(RIGHT(AI47, 1) = "D", WORKDAY($B$3, INT(LEFT(AI47, LEN(AI47)-1))),
                     IF(RIGHT(AI47, 1) = "W",Business_Day($B$3 + 7 * INT(LEFT(AI47, LEN(AI47)-1)), "modified_following"),
                     IF(RIGHT(AI47, 1) = "M",Business_Day(EDATE($B$3,  INT(LEFT(AI47, LEN(AI47)-1))), "modified_following"),
                     IF(RIGHT(AI47, 1) = "Y",Business_Day(EDATE($B$3,  12 * INT(LEFT(AI47, LEN(AI47)-1))), "modified_following"),IF(RIGHT(AI47, 1) = "Q",Business_Day(EDATE($B$3,  3*INT(LEFT(AI47, LEN(AI47)-1))), "modified_following"),
                    Business_Day(EDATE($B$3,  12 * INT(LEFT(AI47, FIND("Y", AI47)-1)) + INT(RIGHT(AI47, LEN(AI47) - FIND("Y", AI47)))), "modified_following") ))))), "")</f>
        <v>44834</v>
      </c>
      <c r="AK47" s="50" t="s">
        <v>4413</v>
      </c>
      <c r="AL47" s="50" t="s">
        <v>4414</v>
      </c>
      <c r="AM47" s="46">
        <f>_xll.BDH(AK47,$B$4,$B$3,$B$3)</f>
        <v>2.852E-2</v>
      </c>
      <c r="AN47" s="46">
        <f>_xll.BDH(AL47,$B$4,$B$3,$B$3)</f>
        <v>0.99836100000000005</v>
      </c>
      <c r="AO47" s="52">
        <f>DF_ZC2(Date!$E$3,AJ47,AN47,"Taux actuariels","actual/actual")</f>
        <v>2.8528477773970273E-4</v>
      </c>
      <c r="AQ47" s="46"/>
      <c r="AR47" s="46"/>
      <c r="AS47" s="46"/>
      <c r="AT47" s="47"/>
      <c r="AU47" s="47"/>
      <c r="AV47" s="47"/>
      <c r="AW47" s="48"/>
      <c r="AX47" s="48"/>
      <c r="AY47" s="46"/>
      <c r="AZ47" s="49" t="s">
        <v>600</v>
      </c>
      <c r="BA47" s="47"/>
      <c r="BB47" s="52">
        <f t="shared" si="12"/>
        <v>0</v>
      </c>
      <c r="BD47" s="50" t="s">
        <v>796</v>
      </c>
      <c r="BE47" s="51">
        <f>IFERROR(IF(RIGHT(BD47, 1) = "D", WORKDAY($B$3, INT(LEFT(BD47, LEN(BD47)-1))),
                     IF(RIGHT(BD47, 1) = "W",Business_Day($B$3 + 7 * INT(LEFT(BD47, LEN(BD47)-1)), "modified_following"),
                     IF(RIGHT(BD47, 1) = "M",Business_Day(EDATE($B$3,  INT(LEFT(BD47, LEN(BD47)-1))), "modified_following"),
                     IF(RIGHT(BD47, 1) = "Y",Business_Day(EDATE($B$3,  12 * INT(LEFT(BD47, LEN(BD47)-1))), "modified_following"),IF(RIGHT(BD47, 1) = "Q",Business_Day(EDATE($B$3,  3*INT(LEFT(BD47, LEN(BD47)-1))), "modified_following"),
                    Business_Day(EDATE($B$3,  12 * INT(LEFT(BD47, FIND("Y", BD47)-1)) + INT(RIGHT(BD47, LEN(BD47) - FIND("Y", BD47)))), "modified_following") ))))), "")</f>
        <v>44834</v>
      </c>
      <c r="BF47" s="50" t="s">
        <v>4415</v>
      </c>
      <c r="BG47" s="50" t="s">
        <v>4416</v>
      </c>
      <c r="BH47" s="46">
        <f>_xll.BDH(BF47,$B$4,$B$3,$B$3)</f>
        <v>5.4219999999999997E-2</v>
      </c>
      <c r="BI47" s="46">
        <f>_xll.BDH(BG47,$B$4,$B$3,$B$3)</f>
        <v>0.99688699999999997</v>
      </c>
      <c r="BJ47" s="52">
        <f>DF_ZC2(Date!$E$3,BE47,BI47,"Taux actuariels","actual/actual")</f>
        <v>5.423195637990208E-4</v>
      </c>
      <c r="BL47" s="46"/>
      <c r="BM47" s="46"/>
      <c r="BN47" s="46"/>
      <c r="BO47" s="47"/>
      <c r="BP47" s="47"/>
      <c r="BQ47" s="47"/>
      <c r="BR47" s="48"/>
      <c r="BS47" s="48"/>
      <c r="BT47" s="46"/>
      <c r="BU47" s="49" t="s">
        <v>600</v>
      </c>
      <c r="BW47" s="50" t="s">
        <v>818</v>
      </c>
      <c r="BX47" s="51">
        <f>IFERROR(IF(RIGHT(BW47, 1) = "D", WORKDAY($B$3, INT(LEFT(BW47, LEN(BW47)-1))),
                     IF(RIGHT(BW47, 1) = "W",Business_Day($B$3 + 7 * INT(LEFT(BW47, LEN(BW47)-1)), "modified_following"),
                     IF(RIGHT(BW47, 1) = "M",Business_Day(EDATE($B$3,  INT(LEFT(BW47, LEN(BW47)-1))), "modified_following"),
                     IF(RIGHT(BW47, 1) = "Y",Business_Day(EDATE($B$3,  12 * INT(LEFT(BW47, LEN(BW47)-1))), "modified_following"),IF(RIGHT(BW47, 1) = "Q",Business_Day(EDATE($B$3,  3*INT(LEFT(BW47, LEN(BW47)-1))), "modified_following"),
                    Business_Day(EDATE($B$3,  12 * INT(LEFT(BW47, FIND("Y", BW47)-1)) + INT(RIGHT(BW47, LEN(BW47) - FIND("Y", BW47)))), "modified_following") ))))), "")</f>
        <v>45015</v>
      </c>
      <c r="BY47" s="50" t="s">
        <v>4417</v>
      </c>
      <c r="BZ47" s="50" t="s">
        <v>4418</v>
      </c>
      <c r="CA47" s="46">
        <f>_xll.BDH(BY47,$B$4,$B$3,$B$3)</f>
        <v>0.10194</v>
      </c>
      <c r="CB47" s="46">
        <f>_xll.BDH(BZ47,$B$4,$B$3,$B$3)</f>
        <v>0.99365199999999998</v>
      </c>
      <c r="CC47" s="52">
        <f>DF_ZC2(Date!$E$3,BX47,CB47,"Taux actuariels","actual/actual")</f>
        <v>1.0199983819030312E-3</v>
      </c>
      <c r="CE47" s="58" t="e">
        <v>#N/A</v>
      </c>
      <c r="CF47" t="e">
        <v>#N/A</v>
      </c>
      <c r="CH47" s="58" t="e">
        <v>#N/A</v>
      </c>
      <c r="CI47" t="e">
        <v>#N/A</v>
      </c>
      <c r="CK47" s="58" t="e">
        <v>#N/A</v>
      </c>
      <c r="CL47" t="e">
        <v>#N/A</v>
      </c>
      <c r="CP47" s="58" t="e">
        <v>#N/A</v>
      </c>
      <c r="CQ47" t="e">
        <v>#N/A</v>
      </c>
      <c r="CS47" s="58" t="e">
        <v>#N/A</v>
      </c>
      <c r="CT47" t="e">
        <v>#N/A</v>
      </c>
      <c r="CV47" s="58" t="e">
        <v>#N/A</v>
      </c>
      <c r="CW47" t="e">
        <v>#N/A</v>
      </c>
      <c r="CY47" s="58" t="e">
        <v>#N/A</v>
      </c>
      <c r="CZ47" t="e">
        <v>#N/A</v>
      </c>
      <c r="DB47" s="58" t="e">
        <v>#N/A</v>
      </c>
      <c r="DC47" t="e">
        <v>#N/A</v>
      </c>
      <c r="DQ47" s="58" t="e">
        <v>#N/A</v>
      </c>
      <c r="DR47" t="e">
        <v>#N/A</v>
      </c>
      <c r="DS47" t="e">
        <f>interpol_lin_excel($O$13:$O$104,$T$13:$T$104,DQ47)</f>
        <v>#VALUE!</v>
      </c>
      <c r="DT47" s="58" t="e">
        <v>#N/A</v>
      </c>
      <c r="DU47" t="e">
        <v>#N/A</v>
      </c>
      <c r="DW47" s="58" t="e">
        <v>#N/A</v>
      </c>
      <c r="DX47" t="e">
        <v>#N/A</v>
      </c>
      <c r="DZ47" s="58" t="e">
        <v>#N/A</v>
      </c>
      <c r="EA47" t="e">
        <v>#N/A</v>
      </c>
      <c r="EO47" s="58" t="e">
        <v>#N/A</v>
      </c>
      <c r="EP47" t="e">
        <v>#N/A</v>
      </c>
      <c r="EQ47" t="e">
        <f>interpol_lin_excel($O$13:$O$104,$T$13:$T$104,EO47)</f>
        <v>#VALUE!</v>
      </c>
      <c r="ER47" s="58" t="e">
        <v>#N/A</v>
      </c>
      <c r="ES47" t="e">
        <v>#N/A</v>
      </c>
      <c r="EU47" s="58" t="e">
        <v>#N/A</v>
      </c>
      <c r="EV47" t="e">
        <v>#N/A</v>
      </c>
      <c r="EX47" s="58" t="e">
        <v>#N/A</v>
      </c>
      <c r="EY47" t="e">
        <v>#N/A</v>
      </c>
      <c r="FL47" s="58" t="e">
        <v>#N/A</v>
      </c>
      <c r="FM47" t="e">
        <v>#N/A</v>
      </c>
      <c r="FO47" s="58" t="e">
        <v>#N/A</v>
      </c>
      <c r="FP47" t="e">
        <v>#N/A</v>
      </c>
      <c r="FR47" s="58" t="e">
        <v>#N/A</v>
      </c>
      <c r="FS47" t="e">
        <v>#N/A</v>
      </c>
      <c r="FU47" s="58" t="e">
        <v>#N/A</v>
      </c>
      <c r="FV47" t="e">
        <v>#N/A</v>
      </c>
      <c r="GI47" s="58" t="e">
        <v>#N/A</v>
      </c>
      <c r="GJ47" t="e">
        <v>#N/A</v>
      </c>
      <c r="GL47" s="58" t="e">
        <v>#N/A</v>
      </c>
      <c r="GM47" t="e">
        <v>#N/A</v>
      </c>
      <c r="GO47" s="58" t="e">
        <v>#N/A</v>
      </c>
      <c r="GP47" t="e">
        <v>#N/A</v>
      </c>
      <c r="GR47" s="58" t="e">
        <v>#N/A</v>
      </c>
      <c r="GS47" t="e">
        <v>#N/A</v>
      </c>
    </row>
    <row r="48" spans="3:201" x14ac:dyDescent="0.25">
      <c r="C48" s="46" t="s">
        <v>708</v>
      </c>
      <c r="D48" s="46" t="s">
        <v>121</v>
      </c>
      <c r="E48" s="46" t="s">
        <v>4401</v>
      </c>
      <c r="F48" s="47" t="s">
        <v>4402</v>
      </c>
      <c r="G48" s="47">
        <v>42096</v>
      </c>
      <c r="H48" s="47">
        <v>56706</v>
      </c>
      <c r="I48" s="48">
        <v>1.25125</v>
      </c>
      <c r="J48" s="48">
        <v>1.3712500000000001</v>
      </c>
      <c r="K48" s="46" t="s">
        <v>124</v>
      </c>
      <c r="L48" s="49">
        <f t="shared" si="11"/>
        <v>1.3112500000000001E-2</v>
      </c>
      <c r="N48" s="50" t="s">
        <v>807</v>
      </c>
      <c r="O48" s="51">
        <f>IFERROR(IF(RIGHT(N48, 1) = "D", WORKDAY($B$3, INT(LEFT(N48, LEN(N48)-1))),
                     IF(RIGHT(N48, 1) = "W",Business_Day($B$3 + 7 * INT(LEFT(N48, LEN(N48)-1)), "modified_following"),
                     IF(RIGHT(N48, 1) = "M",Business_Day(EDATE($B$3,  INT(LEFT(N48, LEN(N48)-1))), "modified_following"),
                     IF(RIGHT(N48, 1) = "Y",Business_Day(EDATE($B$3,  12 * INT(LEFT(N48, LEN(N48)-1))), "modified_following"),IF(RIGHT(N48, 1) = "Q",Business_Day(EDATE($B$3,  3*INT(LEFT(N48, LEN(N48)-1))), "modified_following"),
                    Business_Day(EDATE($B$3,  12 * INT(LEFT(N48, FIND("Y", N48)-1)) + INT(RIGHT(N48, LEN(N48) - FIND("Y", N48)))), "modified_following") ))))), "")</f>
        <v>44925</v>
      </c>
      <c r="P48" s="50" t="s">
        <v>4419</v>
      </c>
      <c r="Q48" s="50" t="s">
        <v>4420</v>
      </c>
      <c r="R48" s="46">
        <f>_xll.BDH(P48,$B$4,$B$3,$B$3)</f>
        <v>-4.752E-2</v>
      </c>
      <c r="S48" s="46">
        <f>_xll.BDH(Q48,$B$4,$B$3,$B$3)</f>
        <v>1.0028570000000001</v>
      </c>
      <c r="T48" s="52">
        <f>DF_ZC2(Date!$E$3,O48,S48,"Taux actuariels","actual/actual")</f>
        <v>-4.7537591486224162E-4</v>
      </c>
      <c r="V48" s="46"/>
      <c r="W48" s="46"/>
      <c r="X48" s="46"/>
      <c r="Y48" s="47"/>
      <c r="Z48" s="47"/>
      <c r="AA48" s="47"/>
      <c r="AB48" s="48"/>
      <c r="AC48" s="48"/>
      <c r="AD48" s="46"/>
      <c r="AE48" s="49" t="s">
        <v>600</v>
      </c>
      <c r="AF48" s="49"/>
      <c r="AG48" s="49"/>
      <c r="AI48" s="50" t="s">
        <v>807</v>
      </c>
      <c r="AJ48" s="51">
        <f>IFERROR(IF(RIGHT(AI48, 1) = "D", WORKDAY($B$3, INT(LEFT(AI48, LEN(AI48)-1))),
                     IF(RIGHT(AI48, 1) = "W",Business_Day($B$3 + 7 * INT(LEFT(AI48, LEN(AI48)-1)), "modified_following"),
                     IF(RIGHT(AI48, 1) = "M",Business_Day(EDATE($B$3,  INT(LEFT(AI48, LEN(AI48)-1))), "modified_following"),
                     IF(RIGHT(AI48, 1) = "Y",Business_Day(EDATE($B$3,  12 * INT(LEFT(AI48, LEN(AI48)-1))), "modified_following"),IF(RIGHT(AI48, 1) = "Q",Business_Day(EDATE($B$3,  3*INT(LEFT(AI48, LEN(AI48)-1))), "modified_following"),
                    Business_Day(EDATE($B$3,  12 * INT(LEFT(AI48, FIND("Y", AI48)-1)) + INT(RIGHT(AI48, LEN(AI48) - FIND("Y", AI48)))), "modified_following") ))))), "")</f>
        <v>44925</v>
      </c>
      <c r="AK48" s="50" t="s">
        <v>4421</v>
      </c>
      <c r="AL48" s="50" t="s">
        <v>4422</v>
      </c>
      <c r="AM48" s="46">
        <f>_xll.BDH(AK48,$B$4,$B$3,$B$3)</f>
        <v>3.4189999999999998E-2</v>
      </c>
      <c r="AN48" s="46">
        <f>_xll.BDH(AL48,$B$4,$B$3,$B$3)</f>
        <v>0.99795</v>
      </c>
      <c r="AO48" s="52">
        <f>DF_ZC2(Date!$E$3,AJ48,AN48,"Taux actuariels","actual/actual")</f>
        <v>3.4207670265362644E-4</v>
      </c>
      <c r="AQ48" s="46"/>
      <c r="AR48" s="46"/>
      <c r="AS48" s="46"/>
      <c r="AT48" s="47"/>
      <c r="AU48" s="47"/>
      <c r="AV48" s="47"/>
      <c r="AW48" s="48"/>
      <c r="AX48" s="48"/>
      <c r="AY48" s="46"/>
      <c r="AZ48" s="49" t="s">
        <v>600</v>
      </c>
      <c r="BA48" s="47"/>
      <c r="BB48" s="52">
        <f t="shared" si="12"/>
        <v>0</v>
      </c>
      <c r="BD48" s="50" t="s">
        <v>807</v>
      </c>
      <c r="BE48" s="51">
        <f>IFERROR(IF(RIGHT(BD48, 1) = "D", WORKDAY($B$3, INT(LEFT(BD48, LEN(BD48)-1))),
                     IF(RIGHT(BD48, 1) = "W",Business_Day($B$3 + 7 * INT(LEFT(BD48, LEN(BD48)-1)), "modified_following"),
                     IF(RIGHT(BD48, 1) = "M",Business_Day(EDATE($B$3,  INT(LEFT(BD48, LEN(BD48)-1))), "modified_following"),
                     IF(RIGHT(BD48, 1) = "Y",Business_Day(EDATE($B$3,  12 * INT(LEFT(BD48, LEN(BD48)-1))), "modified_following"),IF(RIGHT(BD48, 1) = "Q",Business_Day(EDATE($B$3,  3*INT(LEFT(BD48, LEN(BD48)-1))), "modified_following"),
                    Business_Day(EDATE($B$3,  12 * INT(LEFT(BD48, FIND("Y", BD48)-1)) + INT(RIGHT(BD48, LEN(BD48) - FIND("Y", BD48)))), "modified_following") ))))), "")</f>
        <v>44925</v>
      </c>
      <c r="BF48" s="50" t="s">
        <v>4423</v>
      </c>
      <c r="BG48" s="50" t="s">
        <v>4424</v>
      </c>
      <c r="BH48" s="46">
        <f>_xll.BDH(BF48,$B$4,$B$3,$B$3)</f>
        <v>5.9569999999999998E-2</v>
      </c>
      <c r="BI48" s="46">
        <f>_xll.BDH(BG48,$B$4,$B$3,$B$3)</f>
        <v>0.99643099999999996</v>
      </c>
      <c r="BJ48" s="52">
        <f>DF_ZC2(Date!$E$3,BE48,BI48,"Taux actuariels","actual/actual")</f>
        <v>5.9607641567782643E-4</v>
      </c>
      <c r="BL48" s="46"/>
      <c r="BM48" s="46"/>
      <c r="BN48" s="46"/>
      <c r="BO48" s="47"/>
      <c r="BP48" s="47"/>
      <c r="BQ48" s="47"/>
      <c r="BR48" s="48"/>
      <c r="BS48" s="48"/>
      <c r="BT48" s="46"/>
      <c r="BU48" s="49" t="s">
        <v>600</v>
      </c>
      <c r="BW48" s="50" t="s">
        <v>829</v>
      </c>
      <c r="BX48" s="51">
        <f>IFERROR(IF(RIGHT(BW48, 1) = "D", WORKDAY($B$3, INT(LEFT(BW48, LEN(BW48)-1))),
                     IF(RIGHT(BW48, 1) = "W",Business_Day($B$3 + 7 * INT(LEFT(BW48, LEN(BW48)-1)), "modified_following"),
                     IF(RIGHT(BW48, 1) = "M",Business_Day(EDATE($B$3,  INT(LEFT(BW48, LEN(BW48)-1))), "modified_following"),
                     IF(RIGHT(BW48, 1) = "Y",Business_Day(EDATE($B$3,  12 * INT(LEFT(BW48, LEN(BW48)-1))), "modified_following"),IF(RIGHT(BW48, 1) = "Q",Business_Day(EDATE($B$3,  3*INT(LEFT(BW48, LEN(BW48)-1))), "modified_following"),
                    Business_Day(EDATE($B$3,  12 * INT(LEFT(BW48, FIND("Y", BW48)-1)) + INT(RIGHT(BW48, LEN(BW48) - FIND("Y", BW48)))), "modified_following") ))))), "")</f>
        <v>45107</v>
      </c>
      <c r="BY48" s="50" t="s">
        <v>4425</v>
      </c>
      <c r="BZ48" s="50" t="s">
        <v>4426</v>
      </c>
      <c r="CA48" s="46">
        <f>_xll.BDH(BY48,$B$4,$B$3,$B$3)</f>
        <v>0.10882</v>
      </c>
      <c r="CB48" s="46">
        <f>_xll.BDH(BZ48,$B$4,$B$3,$B$3)</f>
        <v>0.99295500000000003</v>
      </c>
      <c r="CC48" s="52">
        <f>DF_ZC2(Date!$E$3,BX48,CB48,"Taux actuariels","actual/actual")</f>
        <v>1.0885058028282657E-3</v>
      </c>
      <c r="CE48" s="58" t="e">
        <v>#N/A</v>
      </c>
      <c r="CF48" t="e">
        <v>#N/A</v>
      </c>
      <c r="CH48" s="58" t="e">
        <v>#N/A</v>
      </c>
      <c r="CI48" t="e">
        <v>#N/A</v>
      </c>
      <c r="CK48" s="58" t="e">
        <v>#N/A</v>
      </c>
      <c r="CL48" t="e">
        <v>#N/A</v>
      </c>
      <c r="CP48" s="58" t="e">
        <v>#N/A</v>
      </c>
      <c r="CQ48" t="e">
        <v>#N/A</v>
      </c>
      <c r="CS48" s="58" t="e">
        <v>#N/A</v>
      </c>
      <c r="CT48" t="e">
        <v>#N/A</v>
      </c>
      <c r="CV48" s="58" t="e">
        <v>#N/A</v>
      </c>
      <c r="CW48" t="e">
        <v>#N/A</v>
      </c>
      <c r="CY48" s="58" t="e">
        <v>#N/A</v>
      </c>
      <c r="CZ48" t="e">
        <v>#N/A</v>
      </c>
      <c r="DB48" s="58" t="e">
        <v>#N/A</v>
      </c>
      <c r="DC48" t="e">
        <v>#N/A</v>
      </c>
      <c r="DQ48" s="58" t="e">
        <v>#N/A</v>
      </c>
      <c r="DR48" t="e">
        <v>#N/A</v>
      </c>
      <c r="DS48" t="e">
        <f>interpol_lin_excel($O$13:$O$104,$T$13:$T$104,DQ48)</f>
        <v>#VALUE!</v>
      </c>
      <c r="DT48" s="58" t="e">
        <v>#N/A</v>
      </c>
      <c r="DU48" t="e">
        <v>#N/A</v>
      </c>
      <c r="DW48" s="58" t="e">
        <v>#N/A</v>
      </c>
      <c r="DX48" t="e">
        <v>#N/A</v>
      </c>
      <c r="DZ48" s="58" t="e">
        <v>#N/A</v>
      </c>
      <c r="EA48" t="e">
        <v>#N/A</v>
      </c>
      <c r="EO48" s="58" t="e">
        <v>#N/A</v>
      </c>
      <c r="EP48" t="e">
        <v>#N/A</v>
      </c>
      <c r="EQ48" t="e">
        <f>interpol_lin_excel($O$13:$O$104,$T$13:$T$104,EO48)</f>
        <v>#VALUE!</v>
      </c>
      <c r="ER48" s="58" t="e">
        <v>#N/A</v>
      </c>
      <c r="ES48" t="e">
        <v>#N/A</v>
      </c>
      <c r="EU48" s="58" t="e">
        <v>#N/A</v>
      </c>
      <c r="EV48" t="e">
        <v>#N/A</v>
      </c>
      <c r="EX48" s="58" t="e">
        <v>#N/A</v>
      </c>
      <c r="EY48" t="e">
        <v>#N/A</v>
      </c>
      <c r="FL48" s="58" t="e">
        <v>#N/A</v>
      </c>
      <c r="FM48" t="e">
        <v>#N/A</v>
      </c>
      <c r="FO48" s="58" t="e">
        <v>#N/A</v>
      </c>
      <c r="FP48" t="e">
        <v>#N/A</v>
      </c>
      <c r="FR48" s="58" t="e">
        <v>#N/A</v>
      </c>
      <c r="FS48" t="e">
        <v>#N/A</v>
      </c>
      <c r="FU48" s="58" t="e">
        <v>#N/A</v>
      </c>
      <c r="FV48" t="e">
        <v>#N/A</v>
      </c>
      <c r="GI48" s="58" t="e">
        <v>#N/A</v>
      </c>
      <c r="GJ48" t="e">
        <v>#N/A</v>
      </c>
      <c r="GL48" s="58" t="e">
        <v>#N/A</v>
      </c>
      <c r="GM48" t="e">
        <v>#N/A</v>
      </c>
      <c r="GO48" s="58" t="e">
        <v>#N/A</v>
      </c>
      <c r="GP48" t="e">
        <v>#N/A</v>
      </c>
      <c r="GR48" s="58" t="e">
        <v>#N/A</v>
      </c>
      <c r="GS48" t="e">
        <v>#N/A</v>
      </c>
    </row>
    <row r="49" spans="3:201" x14ac:dyDescent="0.25">
      <c r="C49" s="46"/>
      <c r="D49" s="46"/>
      <c r="E49" s="46"/>
      <c r="F49" s="47"/>
      <c r="G49" s="47"/>
      <c r="H49" s="47"/>
      <c r="I49" s="48"/>
      <c r="J49" s="48"/>
      <c r="K49" s="46"/>
      <c r="L49" s="49" t="s">
        <v>600</v>
      </c>
      <c r="N49" s="50" t="s">
        <v>818</v>
      </c>
      <c r="O49" s="51">
        <f>IFERROR(IF(RIGHT(N49, 1) = "D", WORKDAY($B$3, INT(LEFT(N49, LEN(N49)-1))),
                     IF(RIGHT(N49, 1) = "W",Business_Day($B$3 + 7 * INT(LEFT(N49, LEN(N49)-1)), "modified_following"),
                     IF(RIGHT(N49, 1) = "M",Business_Day(EDATE($B$3,  INT(LEFT(N49, LEN(N49)-1))), "modified_following"),
                     IF(RIGHT(N49, 1) = "Y",Business_Day(EDATE($B$3,  12 * INT(LEFT(N49, LEN(N49)-1))), "modified_following"),IF(RIGHT(N49, 1) = "Q",Business_Day(EDATE($B$3,  3*INT(LEFT(N49, LEN(N49)-1))), "modified_following"),
                    Business_Day(EDATE($B$3,  12 * INT(LEFT(N49, FIND("Y", N49)-1)) + INT(RIGHT(N49, LEN(N49) - FIND("Y", N49)))), "modified_following") ))))), "")</f>
        <v>45015</v>
      </c>
      <c r="P49" s="50" t="s">
        <v>4427</v>
      </c>
      <c r="Q49" s="50" t="s">
        <v>4428</v>
      </c>
      <c r="R49" s="46">
        <f>_xll.BDH(P49,$B$4,$B$3,$B$3)</f>
        <v>-4.4479999999999999E-2</v>
      </c>
      <c r="S49" s="46">
        <f>_xll.BDH(Q49,$B$4,$B$3,$B$3)</f>
        <v>1.002785</v>
      </c>
      <c r="T49" s="52">
        <f>DF_ZC2(Date!$E$3,O49,S49,"Taux actuariels","actual/actual")</f>
        <v>-4.4512657917650245E-4</v>
      </c>
      <c r="V49" s="46"/>
      <c r="W49" s="46"/>
      <c r="X49" s="46"/>
      <c r="Y49" s="47"/>
      <c r="Z49" s="47"/>
      <c r="AA49" s="47"/>
      <c r="AB49" s="48"/>
      <c r="AC49" s="48"/>
      <c r="AD49" s="46"/>
      <c r="AE49" s="49" t="s">
        <v>600</v>
      </c>
      <c r="AF49" s="49"/>
      <c r="AG49" s="49"/>
      <c r="AI49" s="50" t="s">
        <v>818</v>
      </c>
      <c r="AJ49" s="51">
        <f>IFERROR(IF(RIGHT(AI49, 1) = "D", WORKDAY($B$3, INT(LEFT(AI49, LEN(AI49)-1))),
                     IF(RIGHT(AI49, 1) = "W",Business_Day($B$3 + 7 * INT(LEFT(AI49, LEN(AI49)-1)), "modified_following"),
                     IF(RIGHT(AI49, 1) = "M",Business_Day(EDATE($B$3,  INT(LEFT(AI49, LEN(AI49)-1))), "modified_following"),
                     IF(RIGHT(AI49, 1) = "Y",Business_Day(EDATE($B$3,  12 * INT(LEFT(AI49, LEN(AI49)-1))), "modified_following"),IF(RIGHT(AI49, 1) = "Q",Business_Day(EDATE($B$3,  3*INT(LEFT(AI49, LEN(AI49)-1))), "modified_following"),
                    Business_Day(EDATE($B$3,  12 * INT(LEFT(AI49, FIND("Y", AI49)-1)) + INT(RIGHT(AI49, LEN(AI49) - FIND("Y", AI49)))), "modified_following") ))))), "")</f>
        <v>45015</v>
      </c>
      <c r="AK49" s="50" t="s">
        <v>4429</v>
      </c>
      <c r="AL49" s="50" t="s">
        <v>4430</v>
      </c>
      <c r="AM49" s="46">
        <f>_xll.BDH(AK49,$B$4,$B$3,$B$3)</f>
        <v>4.0669999999999998E-2</v>
      </c>
      <c r="AN49" s="46">
        <f>_xll.BDH(AL49,$B$4,$B$3,$B$3)</f>
        <v>0.99746199999999996</v>
      </c>
      <c r="AO49" s="52">
        <f>DF_ZC2(Date!$E$3,AJ49,AN49,"Taux actuariels","actual/actual")</f>
        <v>4.0690284121192022E-4</v>
      </c>
      <c r="AQ49" s="46"/>
      <c r="AR49" s="46"/>
      <c r="AS49" s="48"/>
      <c r="AT49" s="48"/>
      <c r="AU49" s="48"/>
      <c r="AV49" s="48"/>
      <c r="AW49" s="48"/>
      <c r="AX49" s="48"/>
      <c r="AY49" s="46"/>
      <c r="AZ49" s="49" t="s">
        <v>600</v>
      </c>
      <c r="BA49" s="47"/>
      <c r="BB49" s="52">
        <f t="shared" si="12"/>
        <v>0</v>
      </c>
      <c r="BD49" s="50" t="s">
        <v>818</v>
      </c>
      <c r="BE49" s="51">
        <f>IFERROR(IF(RIGHT(BD49, 1) = "D", WORKDAY($B$3, INT(LEFT(BD49, LEN(BD49)-1))),
                     IF(RIGHT(BD49, 1) = "W",Business_Day($B$3 + 7 * INT(LEFT(BD49, LEN(BD49)-1)), "modified_following"),
                     IF(RIGHT(BD49, 1) = "M",Business_Day(EDATE($B$3,  INT(LEFT(BD49, LEN(BD49)-1))), "modified_following"),
                     IF(RIGHT(BD49, 1) = "Y",Business_Day(EDATE($B$3,  12 * INT(LEFT(BD49, LEN(BD49)-1))), "modified_following"),IF(RIGHT(BD49, 1) = "Q",Business_Day(EDATE($B$3,  3*INT(LEFT(BD49, LEN(BD49)-1))), "modified_following"),
                    Business_Day(EDATE($B$3,  12 * INT(LEFT(BD49, FIND("Y", BD49)-1)) + INT(RIGHT(BD49, LEN(BD49) - FIND("Y", BD49)))), "modified_following") ))))), "")</f>
        <v>45015</v>
      </c>
      <c r="BF49" s="50" t="s">
        <v>4431</v>
      </c>
      <c r="BG49" s="50" t="s">
        <v>4432</v>
      </c>
      <c r="BH49" s="46">
        <f>_xll.BDH(BF49,$B$4,$B$3,$B$3)</f>
        <v>6.5430000000000002E-2</v>
      </c>
      <c r="BI49" s="46">
        <f>_xll.BDH(BG49,$B$4,$B$3,$B$3)</f>
        <v>0.99592000000000003</v>
      </c>
      <c r="BJ49" s="52">
        <f>DF_ZC2(Date!$E$3,BE49,BI49,"Taux actuariels","actual/actual")</f>
        <v>6.5470976978332374E-4</v>
      </c>
      <c r="BL49" s="46"/>
      <c r="BM49" s="46"/>
      <c r="BN49" s="46"/>
      <c r="BO49" s="47"/>
      <c r="BP49" s="47"/>
      <c r="BQ49" s="47"/>
      <c r="BR49" s="48"/>
      <c r="BS49" s="48"/>
      <c r="BT49" s="46"/>
      <c r="BU49" s="49" t="s">
        <v>600</v>
      </c>
      <c r="BW49" s="50" t="s">
        <v>840</v>
      </c>
      <c r="BX49" s="51">
        <f>IFERROR(IF(RIGHT(BW49, 1) = "D", WORKDAY($B$3, INT(LEFT(BW49, LEN(BW49)-1))),
                     IF(RIGHT(BW49, 1) = "W",Business_Day($B$3 + 7 * INT(LEFT(BW49, LEN(BW49)-1)), "modified_following"),
                     IF(RIGHT(BW49, 1) = "M",Business_Day(EDATE($B$3,  INT(LEFT(BW49, LEN(BW49)-1))), "modified_following"),
                     IF(RIGHT(BW49, 1) = "Y",Business_Day(EDATE($B$3,  12 * INT(LEFT(BW49, LEN(BW49)-1))), "modified_following"),IF(RIGHT(BW49, 1) = "Q",Business_Day(EDATE($B$3,  3*INT(LEFT(BW49, LEN(BW49)-1))), "modified_following"),
                    Business_Day(EDATE($B$3,  12 * INT(LEFT(BW49, FIND("Y", BW49)-1)) + INT(RIGHT(BW49, LEN(BW49) - FIND("Y", BW49)))), "modified_following") ))))), "")</f>
        <v>45198</v>
      </c>
      <c r="BY49" s="50" t="s">
        <v>4433</v>
      </c>
      <c r="BZ49" s="50" t="s">
        <v>4434</v>
      </c>
      <c r="CA49" s="46">
        <f>_xll.BDH(BY49,$B$4,$B$3,$B$3)</f>
        <v>0.11577999999999999</v>
      </c>
      <c r="CB49" s="46">
        <f>_xll.BDH(BZ49,$B$4,$B$3,$B$3)</f>
        <v>0.99221700000000002</v>
      </c>
      <c r="CC49" s="52">
        <f>DF_ZC2(Date!$E$3,BX49,CB49,"Taux actuariels","actual/actual")</f>
        <v>1.1585731770891172E-3</v>
      </c>
      <c r="CE49" s="58" t="e">
        <v>#N/A</v>
      </c>
      <c r="CF49" t="e">
        <v>#N/A</v>
      </c>
      <c r="CH49" s="58" t="e">
        <v>#N/A</v>
      </c>
      <c r="CI49" t="e">
        <v>#N/A</v>
      </c>
      <c r="CK49" s="58" t="e">
        <v>#N/A</v>
      </c>
      <c r="CL49" t="e">
        <v>#N/A</v>
      </c>
      <c r="CP49" s="58" t="e">
        <v>#N/A</v>
      </c>
      <c r="CQ49" t="e">
        <v>#N/A</v>
      </c>
      <c r="CS49" s="58" t="e">
        <v>#N/A</v>
      </c>
      <c r="CT49" t="e">
        <v>#N/A</v>
      </c>
      <c r="CV49" s="58" t="e">
        <v>#N/A</v>
      </c>
      <c r="CW49" t="e">
        <v>#N/A</v>
      </c>
      <c r="CY49" s="58" t="e">
        <v>#N/A</v>
      </c>
      <c r="CZ49" t="e">
        <v>#N/A</v>
      </c>
      <c r="DB49" s="58" t="e">
        <v>#N/A</v>
      </c>
      <c r="DC49" t="e">
        <v>#N/A</v>
      </c>
      <c r="DQ49" s="58" t="e">
        <v>#N/A</v>
      </c>
      <c r="DR49" t="e">
        <v>#N/A</v>
      </c>
      <c r="DS49" t="e">
        <f>interpol_lin_excel($O$13:$O$104,$T$13:$T$104,DQ49)</f>
        <v>#VALUE!</v>
      </c>
      <c r="DT49" s="58" t="e">
        <v>#N/A</v>
      </c>
      <c r="DU49" t="e">
        <v>#N/A</v>
      </c>
      <c r="DW49" s="58" t="e">
        <v>#N/A</v>
      </c>
      <c r="DX49" t="e">
        <v>#N/A</v>
      </c>
      <c r="DZ49" s="58" t="e">
        <v>#N/A</v>
      </c>
      <c r="EA49" t="e">
        <v>#N/A</v>
      </c>
      <c r="EO49" s="58" t="e">
        <v>#N/A</v>
      </c>
      <c r="EP49" t="e">
        <v>#N/A</v>
      </c>
      <c r="EQ49" t="e">
        <f>interpol_lin_excel($O$13:$O$104,$T$13:$T$104,EO49)</f>
        <v>#VALUE!</v>
      </c>
      <c r="ER49" s="58" t="e">
        <v>#N/A</v>
      </c>
      <c r="ES49" t="e">
        <v>#N/A</v>
      </c>
      <c r="EU49" s="58" t="e">
        <v>#N/A</v>
      </c>
      <c r="EV49" t="e">
        <v>#N/A</v>
      </c>
      <c r="EX49" s="58" t="e">
        <v>#N/A</v>
      </c>
      <c r="EY49" t="e">
        <v>#N/A</v>
      </c>
      <c r="FL49" s="58" t="e">
        <v>#N/A</v>
      </c>
      <c r="FM49" t="e">
        <v>#N/A</v>
      </c>
      <c r="FO49" s="58" t="e">
        <v>#N/A</v>
      </c>
      <c r="FP49" t="e">
        <v>#N/A</v>
      </c>
      <c r="FR49" s="58" t="e">
        <v>#N/A</v>
      </c>
      <c r="FS49" t="e">
        <v>#N/A</v>
      </c>
      <c r="FU49" s="58" t="e">
        <v>#N/A</v>
      </c>
      <c r="FV49" t="e">
        <v>#N/A</v>
      </c>
      <c r="GI49" s="58" t="e">
        <v>#N/A</v>
      </c>
      <c r="GJ49" t="e">
        <v>#N/A</v>
      </c>
      <c r="GL49" s="58" t="e">
        <v>#N/A</v>
      </c>
      <c r="GM49" t="e">
        <v>#N/A</v>
      </c>
      <c r="GO49" s="58" t="e">
        <v>#N/A</v>
      </c>
      <c r="GP49" t="e">
        <v>#N/A</v>
      </c>
      <c r="GR49" s="58" t="e">
        <v>#N/A</v>
      </c>
      <c r="GS49" t="e">
        <v>#N/A</v>
      </c>
    </row>
    <row r="50" spans="3:201" x14ac:dyDescent="0.25">
      <c r="C50" s="46"/>
      <c r="D50" s="46"/>
      <c r="E50" s="46"/>
      <c r="F50" s="47"/>
      <c r="G50" s="47"/>
      <c r="H50" s="47"/>
      <c r="I50" s="48"/>
      <c r="J50" s="48"/>
      <c r="K50" s="46"/>
      <c r="L50" s="49" t="s">
        <v>600</v>
      </c>
      <c r="N50" s="50" t="s">
        <v>829</v>
      </c>
      <c r="O50" s="51">
        <f>IFERROR(IF(RIGHT(N50, 1) = "D", WORKDAY($B$3, INT(LEFT(N50, LEN(N50)-1))),
                     IF(RIGHT(N50, 1) = "W",Business_Day($B$3 + 7 * INT(LEFT(N50, LEN(N50)-1)), "modified_following"),
                     IF(RIGHT(N50, 1) = "M",Business_Day(EDATE($B$3,  INT(LEFT(N50, LEN(N50)-1))), "modified_following"),
                     IF(RIGHT(N50, 1) = "Y",Business_Day(EDATE($B$3,  12 * INT(LEFT(N50, LEN(N50)-1))), "modified_following"),IF(RIGHT(N50, 1) = "Q",Business_Day(EDATE($B$3,  3*INT(LEFT(N50, LEN(N50)-1))), "modified_following"),
                    Business_Day(EDATE($B$3,  12 * INT(LEFT(N50, FIND("Y", N50)-1)) + INT(RIGHT(N50, LEN(N50) - FIND("Y", N50)))), "modified_following") ))))), "")</f>
        <v>45107</v>
      </c>
      <c r="P50" s="50" t="s">
        <v>4435</v>
      </c>
      <c r="Q50" s="50" t="s">
        <v>4436</v>
      </c>
      <c r="R50" s="46">
        <f>_xll.BDH(P50,$B$4,$B$3,$B$3)</f>
        <v>-4.1369999999999997E-2</v>
      </c>
      <c r="S50" s="46">
        <f>_xll.BDH(Q50,$B$4,$B$3,$B$3)</f>
        <v>1.0026930000000001</v>
      </c>
      <c r="T50" s="52">
        <f>DF_ZC2(Date!$E$3,O50,S50,"Taux actuariels","actual/actual")</f>
        <v>-4.1375337597326922E-4</v>
      </c>
      <c r="V50" s="46"/>
      <c r="W50" s="46"/>
      <c r="X50" s="46"/>
      <c r="Y50" s="47"/>
      <c r="Z50" s="47"/>
      <c r="AA50" s="47"/>
      <c r="AB50" s="48"/>
      <c r="AC50" s="48"/>
      <c r="AD50" s="46"/>
      <c r="AE50" s="49" t="s">
        <v>600</v>
      </c>
      <c r="AF50" s="49"/>
      <c r="AG50" s="49"/>
      <c r="AI50" s="50" t="s">
        <v>829</v>
      </c>
      <c r="AJ50" s="51">
        <f>IFERROR(IF(RIGHT(AI50, 1) = "D", WORKDAY($B$3, INT(LEFT(AI50, LEN(AI50)-1))),
                     IF(RIGHT(AI50, 1) = "W",Business_Day($B$3 + 7 * INT(LEFT(AI50, LEN(AI50)-1)), "modified_following"),
                     IF(RIGHT(AI50, 1) = "M",Business_Day(EDATE($B$3,  INT(LEFT(AI50, LEN(AI50)-1))), "modified_following"),
                     IF(RIGHT(AI50, 1) = "Y",Business_Day(EDATE($B$3,  12 * INT(LEFT(AI50, LEN(AI50)-1))), "modified_following"),IF(RIGHT(AI50, 1) = "Q",Business_Day(EDATE($B$3,  3*INT(LEFT(AI50, LEN(AI50)-1))), "modified_following"),
                    Business_Day(EDATE($B$3,  12 * INT(LEFT(AI50, FIND("Y", AI50)-1)) + INT(RIGHT(AI50, LEN(AI50) - FIND("Y", AI50)))), "modified_following") ))))), "")</f>
        <v>45107</v>
      </c>
      <c r="AK50" s="50" t="s">
        <v>4437</v>
      </c>
      <c r="AL50" s="50" t="s">
        <v>4438</v>
      </c>
      <c r="AM50" s="46">
        <f>_xll.BDH(AK50,$B$4,$B$3,$B$3)</f>
        <v>4.7230000000000001E-2</v>
      </c>
      <c r="AN50" s="46">
        <f>_xll.BDH(AL50,$B$4,$B$3,$B$3)</f>
        <v>0.99693600000000004</v>
      </c>
      <c r="AO50" s="52">
        <f>DF_ZC2(Date!$E$3,AJ50,AN50,"Taux actuariels","actual/actual")</f>
        <v>4.7232036806854616E-4</v>
      </c>
      <c r="AQ50" s="46"/>
      <c r="AR50" s="46"/>
      <c r="AS50" s="48"/>
      <c r="AT50" s="48"/>
      <c r="AU50" s="48"/>
      <c r="AV50" s="48"/>
      <c r="AW50" s="48"/>
      <c r="AX50" s="48"/>
      <c r="AY50" s="46"/>
      <c r="AZ50" s="49" t="s">
        <v>600</v>
      </c>
      <c r="BA50" s="47"/>
      <c r="BB50" s="52">
        <f t="shared" si="12"/>
        <v>0</v>
      </c>
      <c r="BD50" s="50" t="s">
        <v>829</v>
      </c>
      <c r="BE50" s="51">
        <f>IFERROR(IF(RIGHT(BD50, 1) = "D", WORKDAY($B$3, INT(LEFT(BD50, LEN(BD50)-1))),
                     IF(RIGHT(BD50, 1) = "W",Business_Day($B$3 + 7 * INT(LEFT(BD50, LEN(BD50)-1)), "modified_following"),
                     IF(RIGHT(BD50, 1) = "M",Business_Day(EDATE($B$3,  INT(LEFT(BD50, LEN(BD50)-1))), "modified_following"),
                     IF(RIGHT(BD50, 1) = "Y",Business_Day(EDATE($B$3,  12 * INT(LEFT(BD50, LEN(BD50)-1))), "modified_following"),IF(RIGHT(BD50, 1) = "Q",Business_Day(EDATE($B$3,  3*INT(LEFT(BD50, LEN(BD50)-1))), "modified_following"),
                    Business_Day(EDATE($B$3,  12 * INT(LEFT(BD50, FIND("Y", BD50)-1)) + INT(RIGHT(BD50, LEN(BD50) - FIND("Y", BD50)))), "modified_following") ))))), "")</f>
        <v>45107</v>
      </c>
      <c r="BF50" s="50" t="s">
        <v>4439</v>
      </c>
      <c r="BG50" s="50" t="s">
        <v>4440</v>
      </c>
      <c r="BH50" s="46">
        <f>_xll.BDH(BF50,$B$4,$B$3,$B$3)</f>
        <v>7.1360000000000007E-2</v>
      </c>
      <c r="BI50" s="46">
        <f>_xll.BDH(BG50,$B$4,$B$3,$B$3)</f>
        <v>0.99537399999999998</v>
      </c>
      <c r="BJ50" s="52">
        <f>DF_ZC2(Date!$E$3,BE50,BI50,"Taux actuariels","actual/actual")</f>
        <v>7.1375015612940018E-4</v>
      </c>
      <c r="BL50" s="46"/>
      <c r="BM50" s="46"/>
      <c r="BN50" s="46"/>
      <c r="BO50" s="47"/>
      <c r="BP50" s="47"/>
      <c r="BQ50" s="47"/>
      <c r="BR50" s="48"/>
      <c r="BS50" s="48"/>
      <c r="BT50" s="46"/>
      <c r="BU50" s="49" t="s">
        <v>600</v>
      </c>
      <c r="BW50" s="50" t="s">
        <v>851</v>
      </c>
      <c r="BX50" s="51">
        <f>IFERROR(IF(RIGHT(BW50, 1) = "D", WORKDAY($B$3, INT(LEFT(BW50, LEN(BW50)-1))),
                     IF(RIGHT(BW50, 1) = "W",Business_Day($B$3 + 7 * INT(LEFT(BW50, LEN(BW50)-1)), "modified_following"),
                     IF(RIGHT(BW50, 1) = "M",Business_Day(EDATE($B$3,  INT(LEFT(BW50, LEN(BW50)-1))), "modified_following"),
                     IF(RIGHT(BW50, 1) = "Y",Business_Day(EDATE($B$3,  12 * INT(LEFT(BW50, LEN(BW50)-1))), "modified_following"),IF(RIGHT(BW50, 1) = "Q",Business_Day(EDATE($B$3,  3*INT(LEFT(BW50, LEN(BW50)-1))), "modified_following"),
                    Business_Day(EDATE($B$3,  12 * INT(LEFT(BW50, FIND("Y", BW50)-1)) + INT(RIGHT(BW50, LEN(BW50) - FIND("Y", BW50)))), "modified_following") ))))), "")</f>
        <v>45289</v>
      </c>
      <c r="BY50" s="50" t="s">
        <v>4441</v>
      </c>
      <c r="BZ50" s="50" t="s">
        <v>4442</v>
      </c>
      <c r="CA50" s="46">
        <f>_xll.BDH(BY50,$B$4,$B$3,$B$3)</f>
        <v>0.12273000000000001</v>
      </c>
      <c r="CB50" s="46">
        <f>_xll.BDH(BZ50,$B$4,$B$3,$B$3)</f>
        <v>0.99144500000000002</v>
      </c>
      <c r="CC50" s="52">
        <f>DF_ZC2(Date!$E$3,BX50,CB50,"Taux actuariels","actual/actual")</f>
        <v>1.2286379460464403E-3</v>
      </c>
      <c r="CE50" s="58" t="e">
        <v>#N/A</v>
      </c>
      <c r="CF50" t="e">
        <v>#N/A</v>
      </c>
      <c r="CH50" s="58" t="e">
        <v>#N/A</v>
      </c>
      <c r="CI50" t="e">
        <v>#N/A</v>
      </c>
      <c r="CK50" s="58" t="e">
        <v>#N/A</v>
      </c>
      <c r="CL50" t="e">
        <v>#N/A</v>
      </c>
      <c r="CP50" s="58" t="e">
        <v>#N/A</v>
      </c>
      <c r="CQ50" t="e">
        <v>#N/A</v>
      </c>
      <c r="CS50" s="58" t="e">
        <v>#N/A</v>
      </c>
      <c r="CT50" t="e">
        <v>#N/A</v>
      </c>
      <c r="CV50" s="58" t="e">
        <v>#N/A</v>
      </c>
      <c r="CW50" t="e">
        <v>#N/A</v>
      </c>
      <c r="CY50" s="58" t="e">
        <v>#N/A</v>
      </c>
      <c r="CZ50" t="e">
        <v>#N/A</v>
      </c>
      <c r="DB50" s="58" t="e">
        <v>#N/A</v>
      </c>
      <c r="DC50" t="e">
        <v>#N/A</v>
      </c>
      <c r="DQ50" s="58" t="e">
        <v>#N/A</v>
      </c>
      <c r="DR50" t="e">
        <v>#N/A</v>
      </c>
      <c r="DS50" t="e">
        <f>interpol_lin_excel($O$13:$O$104,$T$13:$T$104,DQ50)</f>
        <v>#VALUE!</v>
      </c>
      <c r="DT50" s="58" t="e">
        <v>#N/A</v>
      </c>
      <c r="DU50" t="e">
        <v>#N/A</v>
      </c>
      <c r="DW50" s="58" t="e">
        <v>#N/A</v>
      </c>
      <c r="DX50" t="e">
        <v>#N/A</v>
      </c>
      <c r="DZ50" s="58" t="e">
        <v>#N/A</v>
      </c>
      <c r="EA50" t="e">
        <v>#N/A</v>
      </c>
      <c r="EO50" s="58" t="e">
        <v>#N/A</v>
      </c>
      <c r="EP50" t="e">
        <v>#N/A</v>
      </c>
      <c r="EQ50" t="e">
        <f>interpol_lin_excel($O$13:$O$104,$T$13:$T$104,EO50)</f>
        <v>#VALUE!</v>
      </c>
      <c r="ER50" s="58" t="e">
        <v>#N/A</v>
      </c>
      <c r="ES50" t="e">
        <v>#N/A</v>
      </c>
      <c r="EU50" s="58" t="e">
        <v>#N/A</v>
      </c>
      <c r="EV50" t="e">
        <v>#N/A</v>
      </c>
      <c r="EX50" s="58" t="e">
        <v>#N/A</v>
      </c>
      <c r="EY50" t="e">
        <v>#N/A</v>
      </c>
      <c r="FL50" s="58" t="e">
        <v>#N/A</v>
      </c>
      <c r="FM50" t="e">
        <v>#N/A</v>
      </c>
      <c r="FO50" s="58" t="e">
        <v>#N/A</v>
      </c>
      <c r="FP50" t="e">
        <v>#N/A</v>
      </c>
      <c r="FR50" s="58" t="e">
        <v>#N/A</v>
      </c>
      <c r="FS50" t="e">
        <v>#N/A</v>
      </c>
      <c r="FU50" s="58" t="e">
        <v>#N/A</v>
      </c>
      <c r="FV50" t="e">
        <v>#N/A</v>
      </c>
      <c r="GI50" s="58" t="e">
        <v>#N/A</v>
      </c>
      <c r="GJ50" t="e">
        <v>#N/A</v>
      </c>
      <c r="GL50" s="58" t="e">
        <v>#N/A</v>
      </c>
      <c r="GM50" t="e">
        <v>#N/A</v>
      </c>
      <c r="GO50" s="58" t="e">
        <v>#N/A</v>
      </c>
      <c r="GP50" t="e">
        <v>#N/A</v>
      </c>
      <c r="GR50" s="58" t="e">
        <v>#N/A</v>
      </c>
      <c r="GS50" t="e">
        <v>#N/A</v>
      </c>
    </row>
    <row r="51" spans="3:201" x14ac:dyDescent="0.25">
      <c r="C51" s="46"/>
      <c r="D51" s="46"/>
      <c r="E51" s="46"/>
      <c r="F51" s="47"/>
      <c r="G51" s="47"/>
      <c r="H51" s="47"/>
      <c r="I51" s="48"/>
      <c r="J51" s="48"/>
      <c r="K51" s="46"/>
      <c r="L51" s="49" t="s">
        <v>600</v>
      </c>
      <c r="N51" s="50" t="s">
        <v>840</v>
      </c>
      <c r="O51" s="51">
        <f>IFERROR(IF(RIGHT(N51, 1) = "D", WORKDAY($B$3, INT(LEFT(N51, LEN(N51)-1))),
                     IF(RIGHT(N51, 1) = "W",Business_Day($B$3 + 7 * INT(LEFT(N51, LEN(N51)-1)), "modified_following"),
                     IF(RIGHT(N51, 1) = "M",Business_Day(EDATE($B$3,  INT(LEFT(N51, LEN(N51)-1))), "modified_following"),
                     IF(RIGHT(N51, 1) = "Y",Business_Day(EDATE($B$3,  12 * INT(LEFT(N51, LEN(N51)-1))), "modified_following"),IF(RIGHT(N51, 1) = "Q",Business_Day(EDATE($B$3,  3*INT(LEFT(N51, LEN(N51)-1))), "modified_following"),
                    Business_Day(EDATE($B$3,  12 * INT(LEFT(N51, FIND("Y", N51)-1)) + INT(RIGHT(N51, LEN(N51) - FIND("Y", N51)))), "modified_following") ))))), "")</f>
        <v>45198</v>
      </c>
      <c r="P51" s="50" t="s">
        <v>4443</v>
      </c>
      <c r="Q51" s="50" t="s">
        <v>4444</v>
      </c>
      <c r="R51" s="46">
        <f>_xll.BDH(P51,$B$4,$B$3,$B$3)</f>
        <v>-3.8170000000000003E-2</v>
      </c>
      <c r="S51" s="46">
        <f>_xll.BDH(Q51,$B$4,$B$3,$B$3)</f>
        <v>1.0025809999999999</v>
      </c>
      <c r="T51" s="52">
        <f>DF_ZC2(Date!$E$3,O51,S51,"Taux actuariels","actual/actual")</f>
        <v>-3.819219499090476E-4</v>
      </c>
      <c r="V51" s="46"/>
      <c r="W51" s="46"/>
      <c r="X51" s="46"/>
      <c r="Y51" s="47"/>
      <c r="Z51" s="47"/>
      <c r="AA51" s="47"/>
      <c r="AB51" s="48"/>
      <c r="AC51" s="48"/>
      <c r="AD51" s="46"/>
      <c r="AE51" s="49" t="s">
        <v>600</v>
      </c>
      <c r="AF51" s="49"/>
      <c r="AG51" s="49"/>
      <c r="AI51" s="50" t="s">
        <v>840</v>
      </c>
      <c r="AJ51" s="51">
        <f>IFERROR(IF(RIGHT(AI51, 1) = "D", WORKDAY($B$3, INT(LEFT(AI51, LEN(AI51)-1))),
                     IF(RIGHT(AI51, 1) = "W",Business_Day($B$3 + 7 * INT(LEFT(AI51, LEN(AI51)-1)), "modified_following"),
                     IF(RIGHT(AI51, 1) = "M",Business_Day(EDATE($B$3,  INT(LEFT(AI51, LEN(AI51)-1))), "modified_following"),
                     IF(RIGHT(AI51, 1) = "Y",Business_Day(EDATE($B$3,  12 * INT(LEFT(AI51, LEN(AI51)-1))), "modified_following"),IF(RIGHT(AI51, 1) = "Q",Business_Day(EDATE($B$3,  3*INT(LEFT(AI51, LEN(AI51)-1))), "modified_following"),
                    Business_Day(EDATE($B$3,  12 * INT(LEFT(AI51, FIND("Y", AI51)-1)) + INT(RIGHT(AI51, LEN(AI51) - FIND("Y", AI51)))), "modified_following") ))))), "")</f>
        <v>45198</v>
      </c>
      <c r="AK51" s="50" t="s">
        <v>4445</v>
      </c>
      <c r="AL51" s="50" t="s">
        <v>4446</v>
      </c>
      <c r="AM51" s="46">
        <f>_xll.BDH(AK51,$B$4,$B$3,$B$3)</f>
        <v>5.3850000000000002E-2</v>
      </c>
      <c r="AN51" s="46">
        <f>_xll.BDH(AL51,$B$4,$B$3,$B$3)</f>
        <v>0.99637200000000004</v>
      </c>
      <c r="AO51" s="52">
        <f>DF_ZC2(Date!$E$3,AJ51,AN51,"Taux actuariels","actual/actual")</f>
        <v>5.3876908078520636E-4</v>
      </c>
      <c r="AQ51" s="46"/>
      <c r="AR51" s="46"/>
      <c r="AS51" s="48"/>
      <c r="AT51" s="48"/>
      <c r="AU51" s="48"/>
      <c r="AV51" s="48"/>
      <c r="AW51" s="48"/>
      <c r="AX51" s="48"/>
      <c r="AY51" s="46"/>
      <c r="AZ51" s="49" t="s">
        <v>600</v>
      </c>
      <c r="BA51" s="47"/>
      <c r="BB51" s="52">
        <f t="shared" si="12"/>
        <v>0</v>
      </c>
      <c r="BD51" s="50" t="s">
        <v>840</v>
      </c>
      <c r="BE51" s="51">
        <f>IFERROR(IF(RIGHT(BD51, 1) = "D", WORKDAY($B$3, INT(LEFT(BD51, LEN(BD51)-1))),
                     IF(RIGHT(BD51, 1) = "W",Business_Day($B$3 + 7 * INT(LEFT(BD51, LEN(BD51)-1)), "modified_following"),
                     IF(RIGHT(BD51, 1) = "M",Business_Day(EDATE($B$3,  INT(LEFT(BD51, LEN(BD51)-1))), "modified_following"),
                     IF(RIGHT(BD51, 1) = "Y",Business_Day(EDATE($B$3,  12 * INT(LEFT(BD51, LEN(BD51)-1))), "modified_following"),IF(RIGHT(BD51, 1) = "Q",Business_Day(EDATE($B$3,  3*INT(LEFT(BD51, LEN(BD51)-1))), "modified_following"),
                    Business_Day(EDATE($B$3,  12 * INT(LEFT(BD51, FIND("Y", BD51)-1)) + INT(RIGHT(BD51, LEN(BD51) - FIND("Y", BD51)))), "modified_following") ))))), "")</f>
        <v>45198</v>
      </c>
      <c r="BF51" s="50" t="s">
        <v>4447</v>
      </c>
      <c r="BG51" s="50" t="s">
        <v>4448</v>
      </c>
      <c r="BH51" s="46">
        <f>_xll.BDH(BF51,$B$4,$B$3,$B$3)</f>
        <v>7.7350000000000002E-2</v>
      </c>
      <c r="BI51" s="46">
        <f>_xll.BDH(BG51,$B$4,$B$3,$B$3)</f>
        <v>0.99479300000000004</v>
      </c>
      <c r="BJ51" s="52">
        <f>DF_ZC2(Date!$E$3,BE51,BI51,"Taux actuariels","actual/actual")</f>
        <v>7.7395934658142096E-4</v>
      </c>
      <c r="BL51" s="46"/>
      <c r="BM51" s="46"/>
      <c r="BN51" s="46"/>
      <c r="BO51" s="47"/>
      <c r="BP51" s="47"/>
      <c r="BQ51" s="47"/>
      <c r="BR51" s="48"/>
      <c r="BS51" s="48"/>
      <c r="BT51" s="46"/>
      <c r="BU51" s="49" t="s">
        <v>600</v>
      </c>
      <c r="BW51" s="50" t="s">
        <v>862</v>
      </c>
      <c r="BX51" s="51">
        <f>IFERROR(IF(RIGHT(BW51, 1) = "D", WORKDAY($B$3, INT(LEFT(BW51, LEN(BW51)-1))),
                     IF(RIGHT(BW51, 1) = "W",Business_Day($B$3 + 7 * INT(LEFT(BW51, LEN(BW51)-1)), "modified_following"),
                     IF(RIGHT(BW51, 1) = "M",Business_Day(EDATE($B$3,  INT(LEFT(BW51, LEN(BW51)-1))), "modified_following"),
                     IF(RIGHT(BW51, 1) = "Y",Business_Day(EDATE($B$3,  12 * INT(LEFT(BW51, LEN(BW51)-1))), "modified_following"),IF(RIGHT(BW51, 1) = "Q",Business_Day(EDATE($B$3,  3*INT(LEFT(BW51, LEN(BW51)-1))), "modified_following"),
                    Business_Day(EDATE($B$3,  12 * INT(LEFT(BW51, FIND("Y", BW51)-1)) + INT(RIGHT(BW51, LEN(BW51) - FIND("Y", BW51)))), "modified_following") ))))), "")</f>
        <v>45380</v>
      </c>
      <c r="BY51" s="50" t="s">
        <v>4449</v>
      </c>
      <c r="BZ51" s="50" t="s">
        <v>4450</v>
      </c>
      <c r="CA51" s="46">
        <f>_xll.BDH(BY51,$B$4,$B$3,$B$3)</f>
        <v>0.13053999999999999</v>
      </c>
      <c r="CB51" s="46">
        <f>_xll.BDH(BZ51,$B$4,$B$3,$B$3)</f>
        <v>0.99058100000000004</v>
      </c>
      <c r="CC51" s="52">
        <f>DF_ZC2(Date!$E$3,BX51,CB51,"Taux actuariels","actual/actual")</f>
        <v>1.3069211461986807E-3</v>
      </c>
      <c r="CE51" s="58" t="e">
        <v>#N/A</v>
      </c>
      <c r="CF51" t="e">
        <v>#N/A</v>
      </c>
      <c r="CH51" s="58" t="e">
        <v>#N/A</v>
      </c>
      <c r="CI51" t="e">
        <v>#N/A</v>
      </c>
      <c r="CK51" s="58" t="e">
        <v>#N/A</v>
      </c>
      <c r="CL51" t="e">
        <v>#N/A</v>
      </c>
      <c r="CP51" s="58" t="e">
        <v>#N/A</v>
      </c>
      <c r="CQ51" t="e">
        <v>#N/A</v>
      </c>
      <c r="CS51" s="58" t="e">
        <v>#N/A</v>
      </c>
      <c r="CT51" t="e">
        <v>#N/A</v>
      </c>
      <c r="CV51" s="58" t="e">
        <v>#N/A</v>
      </c>
      <c r="CW51" t="e">
        <v>#N/A</v>
      </c>
      <c r="CY51" s="58" t="e">
        <v>#N/A</v>
      </c>
      <c r="CZ51" t="e">
        <v>#N/A</v>
      </c>
      <c r="DB51" s="58" t="e">
        <v>#N/A</v>
      </c>
      <c r="DC51" t="e">
        <v>#N/A</v>
      </c>
      <c r="DQ51" s="58" t="e">
        <v>#N/A</v>
      </c>
      <c r="DR51" t="e">
        <v>#N/A</v>
      </c>
      <c r="DS51" t="e">
        <f>interpol_lin_excel($O$13:$O$104,$T$13:$T$104,DQ51)</f>
        <v>#VALUE!</v>
      </c>
      <c r="DT51" s="58" t="e">
        <v>#N/A</v>
      </c>
      <c r="DU51" t="e">
        <v>#N/A</v>
      </c>
      <c r="DW51" s="58" t="e">
        <v>#N/A</v>
      </c>
      <c r="DX51" t="e">
        <v>#N/A</v>
      </c>
      <c r="DZ51" s="58" t="e">
        <v>#N/A</v>
      </c>
      <c r="EA51" t="e">
        <v>#N/A</v>
      </c>
      <c r="EO51" s="58" t="e">
        <v>#N/A</v>
      </c>
      <c r="EP51" t="e">
        <v>#N/A</v>
      </c>
      <c r="EQ51" t="e">
        <f>interpol_lin_excel($O$13:$O$104,$T$13:$T$104,EO51)</f>
        <v>#VALUE!</v>
      </c>
      <c r="ER51" s="58" t="e">
        <v>#N/A</v>
      </c>
      <c r="ES51" t="e">
        <v>#N/A</v>
      </c>
      <c r="EU51" s="58" t="e">
        <v>#N/A</v>
      </c>
      <c r="EV51" t="e">
        <v>#N/A</v>
      </c>
      <c r="EX51" s="58" t="e">
        <v>#N/A</v>
      </c>
      <c r="EY51" t="e">
        <v>#N/A</v>
      </c>
      <c r="FL51" s="58" t="e">
        <v>#N/A</v>
      </c>
      <c r="FM51" t="e">
        <v>#N/A</v>
      </c>
      <c r="FO51" s="58" t="e">
        <v>#N/A</v>
      </c>
      <c r="FP51" t="e">
        <v>#N/A</v>
      </c>
      <c r="FR51" s="58" t="e">
        <v>#N/A</v>
      </c>
      <c r="FS51" t="e">
        <v>#N/A</v>
      </c>
      <c r="FU51" s="58" t="e">
        <v>#N/A</v>
      </c>
      <c r="FV51" t="e">
        <v>#N/A</v>
      </c>
      <c r="GI51" s="58" t="e">
        <v>#N/A</v>
      </c>
      <c r="GJ51" t="e">
        <v>#N/A</v>
      </c>
      <c r="GL51" s="58" t="e">
        <v>#N/A</v>
      </c>
      <c r="GM51" t="e">
        <v>#N/A</v>
      </c>
      <c r="GO51" s="58" t="e">
        <v>#N/A</v>
      </c>
      <c r="GP51" t="e">
        <v>#N/A</v>
      </c>
      <c r="GR51" s="58" t="e">
        <v>#N/A</v>
      </c>
      <c r="GS51" t="e">
        <v>#N/A</v>
      </c>
    </row>
    <row r="52" spans="3:201" x14ac:dyDescent="0.25">
      <c r="C52" s="46"/>
      <c r="D52" s="46"/>
      <c r="E52" s="46"/>
      <c r="F52" s="47"/>
      <c r="G52" s="47"/>
      <c r="H52" s="47"/>
      <c r="I52" s="48"/>
      <c r="J52" s="48"/>
      <c r="K52" s="46"/>
      <c r="L52" s="49" t="s">
        <v>600</v>
      </c>
      <c r="N52" s="50" t="s">
        <v>851</v>
      </c>
      <c r="O52" s="51">
        <f>IFERROR(IF(RIGHT(N52, 1) = "D", WORKDAY($B$3, INT(LEFT(N52, LEN(N52)-1))),
                     IF(RIGHT(N52, 1) = "W",Business_Day($B$3 + 7 * INT(LEFT(N52, LEN(N52)-1)), "modified_following"),
                     IF(RIGHT(N52, 1) = "M",Business_Day(EDATE($B$3,  INT(LEFT(N52, LEN(N52)-1))), "modified_following"),
                     IF(RIGHT(N52, 1) = "Y",Business_Day(EDATE($B$3,  12 * INT(LEFT(N52, LEN(N52)-1))), "modified_following"),IF(RIGHT(N52, 1) = "Q",Business_Day(EDATE($B$3,  3*INT(LEFT(N52, LEN(N52)-1))), "modified_following"),
                    Business_Day(EDATE($B$3,  12 * INT(LEFT(N52, FIND("Y", N52)-1)) + INT(RIGHT(N52, LEN(N52) - FIND("Y", N52)))), "modified_following") ))))), "")</f>
        <v>45289</v>
      </c>
      <c r="P52" s="50" t="s">
        <v>4451</v>
      </c>
      <c r="Q52" s="50" t="s">
        <v>4452</v>
      </c>
      <c r="R52" s="46">
        <f>_xll.BDH(P52,$B$4,$B$3,$B$3)</f>
        <v>-3.5029999999999999E-2</v>
      </c>
      <c r="S52" s="46">
        <f>_xll.BDH(Q52,$B$4,$B$3,$B$3)</f>
        <v>1.002456</v>
      </c>
      <c r="T52" s="52">
        <f>DF_ZC2(Date!$E$3,O52,S52,"Taux actuariels","actual/actual")</f>
        <v>-3.5050351091003851E-4</v>
      </c>
      <c r="V52" s="46"/>
      <c r="W52" s="46"/>
      <c r="X52" s="46"/>
      <c r="Y52" s="47"/>
      <c r="Z52" s="47"/>
      <c r="AA52" s="47"/>
      <c r="AB52" s="48"/>
      <c r="AC52" s="48"/>
      <c r="AD52" s="46"/>
      <c r="AE52" s="49" t="s">
        <v>600</v>
      </c>
      <c r="AF52" s="49"/>
      <c r="AG52" s="49"/>
      <c r="AI52" s="50" t="s">
        <v>851</v>
      </c>
      <c r="AJ52" s="51">
        <f>IFERROR(IF(RIGHT(AI52, 1) = "D", WORKDAY($B$3, INT(LEFT(AI52, LEN(AI52)-1))),
                     IF(RIGHT(AI52, 1) = "W",Business_Day($B$3 + 7 * INT(LEFT(AI52, LEN(AI52)-1)), "modified_following"),
                     IF(RIGHT(AI52, 1) = "M",Business_Day(EDATE($B$3,  INT(LEFT(AI52, LEN(AI52)-1))), "modified_following"),
                     IF(RIGHT(AI52, 1) = "Y",Business_Day(EDATE($B$3,  12 * INT(LEFT(AI52, LEN(AI52)-1))), "modified_following"),IF(RIGHT(AI52, 1) = "Q",Business_Day(EDATE($B$3,  3*INT(LEFT(AI52, LEN(AI52)-1))), "modified_following"),
                    Business_Day(EDATE($B$3,  12 * INT(LEFT(AI52, FIND("Y", AI52)-1)) + INT(RIGHT(AI52, LEN(AI52) - FIND("Y", AI52)))), "modified_following") ))))), "")</f>
        <v>45289</v>
      </c>
      <c r="AK52" s="50" t="s">
        <v>4453</v>
      </c>
      <c r="AL52" s="50" t="s">
        <v>4454</v>
      </c>
      <c r="AM52" s="46">
        <f>_xll.BDH(AK52,$B$4,$B$3,$B$3)</f>
        <v>6.046E-2</v>
      </c>
      <c r="AN52" s="46">
        <f>_xll.BDH(AL52,$B$4,$B$3,$B$3)</f>
        <v>0.99577499999999997</v>
      </c>
      <c r="AO52" s="52">
        <f>DF_ZC2(Date!$E$3,AJ52,AN52,"Taux actuariels","actual/actual")</f>
        <v>6.0527129805176827E-4</v>
      </c>
      <c r="AQ52" s="46"/>
      <c r="AR52" s="46"/>
      <c r="AS52" s="48"/>
      <c r="AT52" s="48"/>
      <c r="AU52" s="48"/>
      <c r="AV52" s="48"/>
      <c r="AW52" s="48"/>
      <c r="AX52" s="48"/>
      <c r="AY52" s="46"/>
      <c r="AZ52" s="49" t="s">
        <v>600</v>
      </c>
      <c r="BA52" s="47"/>
      <c r="BB52" s="52">
        <f t="shared" si="12"/>
        <v>0</v>
      </c>
      <c r="BD52" s="50" t="s">
        <v>851</v>
      </c>
      <c r="BE52" s="51">
        <f>IFERROR(IF(RIGHT(BD52, 1) = "D", WORKDAY($B$3, INT(LEFT(BD52, LEN(BD52)-1))),
                     IF(RIGHT(BD52, 1) = "W",Business_Day($B$3 + 7 * INT(LEFT(BD52, LEN(BD52)-1)), "modified_following"),
                     IF(RIGHT(BD52, 1) = "M",Business_Day(EDATE($B$3,  INT(LEFT(BD52, LEN(BD52)-1))), "modified_following"),
                     IF(RIGHT(BD52, 1) = "Y",Business_Day(EDATE($B$3,  12 * INT(LEFT(BD52, LEN(BD52)-1))), "modified_following"),IF(RIGHT(BD52, 1) = "Q",Business_Day(EDATE($B$3,  3*INT(LEFT(BD52, LEN(BD52)-1))), "modified_following"),
                    Business_Day(EDATE($B$3,  12 * INT(LEFT(BD52, FIND("Y", BD52)-1)) + INT(RIGHT(BD52, LEN(BD52) - FIND("Y", BD52)))), "modified_following") ))))), "")</f>
        <v>45289</v>
      </c>
      <c r="BF52" s="50" t="s">
        <v>4455</v>
      </c>
      <c r="BG52" s="50" t="s">
        <v>4456</v>
      </c>
      <c r="BH52" s="46">
        <f>_xll.BDH(BF52,$B$4,$B$3,$B$3)</f>
        <v>8.3330000000000001E-2</v>
      </c>
      <c r="BI52" s="46">
        <f>_xll.BDH(BG52,$B$4,$B$3,$B$3)</f>
        <v>0.99418200000000001</v>
      </c>
      <c r="BJ52" s="52">
        <f>DF_ZC2(Date!$E$3,BE52,BI52,"Taux actuariels","actual/actual")</f>
        <v>8.3424602289139393E-4</v>
      </c>
      <c r="BL52" s="46"/>
      <c r="BM52" s="46"/>
      <c r="BN52" s="46"/>
      <c r="BO52" s="47"/>
      <c r="BP52" s="47"/>
      <c r="BQ52" s="47"/>
      <c r="BR52" s="48"/>
      <c r="BS52" s="48"/>
      <c r="BT52" s="46"/>
      <c r="BU52" s="49" t="s">
        <v>600</v>
      </c>
      <c r="BW52" s="50" t="s">
        <v>873</v>
      </c>
      <c r="BX52" s="51">
        <f>IFERROR(IF(RIGHT(BW52, 1) = "D", WORKDAY($B$3, INT(LEFT(BW52, LEN(BW52)-1))),
                     IF(RIGHT(BW52, 1) = "W",Business_Day($B$3 + 7 * INT(LEFT(BW52, LEN(BW52)-1)), "modified_following"),
                     IF(RIGHT(BW52, 1) = "M",Business_Day(EDATE($B$3,  INT(LEFT(BW52, LEN(BW52)-1))), "modified_following"),
                     IF(RIGHT(BW52, 1) = "Y",Business_Day(EDATE($B$3,  12 * INT(LEFT(BW52, LEN(BW52)-1))), "modified_following"),IF(RIGHT(BW52, 1) = "Q",Business_Day(EDATE($B$3,  3*INT(LEFT(BW52, LEN(BW52)-1))), "modified_following"),
                    Business_Day(EDATE($B$3,  12 * INT(LEFT(BW52, FIND("Y", BW52)-1)) + INT(RIGHT(BW52, LEN(BW52) - FIND("Y", BW52)))), "modified_following") ))))), "")</f>
        <v>45471</v>
      </c>
      <c r="BY52" s="50" t="s">
        <v>4457</v>
      </c>
      <c r="BZ52" s="50" t="s">
        <v>4458</v>
      </c>
      <c r="CA52" s="46">
        <f>_xll.BDH(BY52,$B$4,$B$3,$B$3)</f>
        <v>0.13833999999999999</v>
      </c>
      <c r="CB52" s="46">
        <f>_xll.BDH(BZ52,$B$4,$B$3,$B$3)</f>
        <v>0.98968</v>
      </c>
      <c r="CC52" s="52">
        <f>DF_ZC2(Date!$E$3,BX52,CB52,"Taux actuariels","actual/actual")</f>
        <v>1.3851162729066058E-3</v>
      </c>
      <c r="CE52" s="58" t="e">
        <v>#N/A</v>
      </c>
      <c r="CF52" t="e">
        <v>#N/A</v>
      </c>
      <c r="CH52" s="58" t="e">
        <v>#N/A</v>
      </c>
      <c r="CI52" t="e">
        <v>#N/A</v>
      </c>
      <c r="CK52" s="58" t="e">
        <v>#N/A</v>
      </c>
      <c r="CL52" t="e">
        <v>#N/A</v>
      </c>
      <c r="CP52" s="58" t="e">
        <v>#N/A</v>
      </c>
      <c r="CQ52" t="e">
        <v>#N/A</v>
      </c>
      <c r="CS52" s="58" t="e">
        <v>#N/A</v>
      </c>
      <c r="CT52" t="e">
        <v>#N/A</v>
      </c>
      <c r="CV52" s="58" t="e">
        <v>#N/A</v>
      </c>
      <c r="CW52" t="e">
        <v>#N/A</v>
      </c>
      <c r="CY52" s="58" t="e">
        <v>#N/A</v>
      </c>
      <c r="CZ52" t="e">
        <v>#N/A</v>
      </c>
      <c r="DB52" s="58" t="e">
        <v>#N/A</v>
      </c>
      <c r="DC52" t="e">
        <v>#N/A</v>
      </c>
      <c r="DQ52" s="58" t="e">
        <v>#N/A</v>
      </c>
      <c r="DR52" t="e">
        <v>#N/A</v>
      </c>
      <c r="DS52" t="e">
        <f>interpol_lin_excel($O$13:$O$104,$T$13:$T$104,DQ52)</f>
        <v>#VALUE!</v>
      </c>
      <c r="DT52" s="58" t="e">
        <v>#N/A</v>
      </c>
      <c r="DU52" t="e">
        <v>#N/A</v>
      </c>
      <c r="DW52" s="58" t="e">
        <v>#N/A</v>
      </c>
      <c r="DX52" t="e">
        <v>#N/A</v>
      </c>
      <c r="DZ52" s="58" t="e">
        <v>#N/A</v>
      </c>
      <c r="EA52" t="e">
        <v>#N/A</v>
      </c>
      <c r="EO52" s="58" t="e">
        <v>#N/A</v>
      </c>
      <c r="EP52" t="e">
        <v>#N/A</v>
      </c>
      <c r="EQ52" t="e">
        <f>interpol_lin_excel($O$13:$O$104,$T$13:$T$104,EO52)</f>
        <v>#VALUE!</v>
      </c>
      <c r="ER52" s="58" t="e">
        <v>#N/A</v>
      </c>
      <c r="ES52" t="e">
        <v>#N/A</v>
      </c>
      <c r="EU52" s="58" t="e">
        <v>#N/A</v>
      </c>
      <c r="EV52" t="e">
        <v>#N/A</v>
      </c>
      <c r="EX52" s="58" t="e">
        <v>#N/A</v>
      </c>
      <c r="EY52" t="e">
        <v>#N/A</v>
      </c>
      <c r="FL52" s="58" t="e">
        <v>#N/A</v>
      </c>
      <c r="FM52" t="e">
        <v>#N/A</v>
      </c>
      <c r="FO52" s="58" t="e">
        <v>#N/A</v>
      </c>
      <c r="FP52" t="e">
        <v>#N/A</v>
      </c>
      <c r="FR52" s="58" t="e">
        <v>#N/A</v>
      </c>
      <c r="FS52" t="e">
        <v>#N/A</v>
      </c>
      <c r="FU52" s="58" t="e">
        <v>#N/A</v>
      </c>
      <c r="FV52" t="e">
        <v>#N/A</v>
      </c>
      <c r="GI52" s="58" t="e">
        <v>#N/A</v>
      </c>
      <c r="GJ52" t="e">
        <v>#N/A</v>
      </c>
      <c r="GL52" s="58" t="e">
        <v>#N/A</v>
      </c>
      <c r="GM52" t="e">
        <v>#N/A</v>
      </c>
      <c r="GO52" s="58" t="e">
        <v>#N/A</v>
      </c>
      <c r="GP52" t="e">
        <v>#N/A</v>
      </c>
      <c r="GR52" s="58" t="e">
        <v>#N/A</v>
      </c>
      <c r="GS52" t="e">
        <v>#N/A</v>
      </c>
    </row>
    <row r="53" spans="3:201" x14ac:dyDescent="0.25">
      <c r="C53" s="46"/>
      <c r="D53" s="46"/>
      <c r="E53" s="46"/>
      <c r="F53" s="47"/>
      <c r="G53" s="47"/>
      <c r="H53" s="47"/>
      <c r="I53" s="48"/>
      <c r="J53" s="48"/>
      <c r="K53" s="46"/>
      <c r="L53" s="49" t="s">
        <v>600</v>
      </c>
      <c r="N53" s="50" t="s">
        <v>862</v>
      </c>
      <c r="O53" s="51">
        <f>IFERROR(IF(RIGHT(N53, 1) = "D", WORKDAY($B$3, INT(LEFT(N53, LEN(N53)-1))),
                     IF(RIGHT(N53, 1) = "W",Business_Day($B$3 + 7 * INT(LEFT(N53, LEN(N53)-1)), "modified_following"),
                     IF(RIGHT(N53, 1) = "M",Business_Day(EDATE($B$3,  INT(LEFT(N53, LEN(N53)-1))), "modified_following"),
                     IF(RIGHT(N53, 1) = "Y",Business_Day(EDATE($B$3,  12 * INT(LEFT(N53, LEN(N53)-1))), "modified_following"),IF(RIGHT(N53, 1) = "Q",Business_Day(EDATE($B$3,  3*INT(LEFT(N53, LEN(N53)-1))), "modified_following"),
                    Business_Day(EDATE($B$3,  12 * INT(LEFT(N53, FIND("Y", N53)-1)) + INT(RIGHT(N53, LEN(N53) - FIND("Y", N53)))), "modified_following") ))))), "")</f>
        <v>45380</v>
      </c>
      <c r="P53" s="50" t="s">
        <v>4459</v>
      </c>
      <c r="Q53" s="50" t="s">
        <v>4460</v>
      </c>
      <c r="R53" s="46">
        <f>_xll.BDH(P53,$B$4,$B$3,$B$3)</f>
        <v>-3.0689999999999999E-2</v>
      </c>
      <c r="S53" s="46">
        <f>_xll.BDH(Q53,$B$4,$B$3,$B$3)</f>
        <v>1.002229</v>
      </c>
      <c r="T53" s="52">
        <f>DF_ZC2(Date!$E$3,O53,S53,"Taux actuariels","actual/actual")</f>
        <v>-3.0723263003895607E-4</v>
      </c>
      <c r="V53" s="46"/>
      <c r="W53" s="46"/>
      <c r="X53" s="46"/>
      <c r="Y53" s="47"/>
      <c r="Z53" s="47"/>
      <c r="AA53" s="47"/>
      <c r="AB53" s="48"/>
      <c r="AC53" s="48"/>
      <c r="AD53" s="46"/>
      <c r="AE53" s="49" t="s">
        <v>600</v>
      </c>
      <c r="AF53" s="49"/>
      <c r="AG53" s="49"/>
      <c r="AI53" s="50" t="s">
        <v>862</v>
      </c>
      <c r="AJ53" s="51">
        <f>IFERROR(IF(RIGHT(AI53, 1) = "D", WORKDAY($B$3, INT(LEFT(AI53, LEN(AI53)-1))),
                     IF(RIGHT(AI53, 1) = "W",Business_Day($B$3 + 7 * INT(LEFT(AI53, LEN(AI53)-1)), "modified_following"),
                     IF(RIGHT(AI53, 1) = "M",Business_Day(EDATE($B$3,  INT(LEFT(AI53, LEN(AI53)-1))), "modified_following"),
                     IF(RIGHT(AI53, 1) = "Y",Business_Day(EDATE($B$3,  12 * INT(LEFT(AI53, LEN(AI53)-1))), "modified_following"),IF(RIGHT(AI53, 1) = "Q",Business_Day(EDATE($B$3,  3*INT(LEFT(AI53, LEN(AI53)-1))), "modified_following"),
                    Business_Day(EDATE($B$3,  12 * INT(LEFT(AI53, FIND("Y", AI53)-1)) + INT(RIGHT(AI53, LEN(AI53) - FIND("Y", AI53)))), "modified_following") ))))), "")</f>
        <v>45380</v>
      </c>
      <c r="AK53" s="50" t="s">
        <v>4461</v>
      </c>
      <c r="AL53" s="50" t="s">
        <v>4462</v>
      </c>
      <c r="AM53" s="46">
        <f>_xll.BDH(AK53,$B$4,$B$3,$B$3)</f>
        <v>6.7299999999999999E-2</v>
      </c>
      <c r="AN53" s="46">
        <f>_xll.BDH(AL53,$B$4,$B$3,$B$3)</f>
        <v>0.99513200000000002</v>
      </c>
      <c r="AO53" s="52">
        <f>DF_ZC2(Date!$E$3,AJ53,AN53,"Taux actuariels","actual/actual")</f>
        <v>6.7369544100137624E-4</v>
      </c>
      <c r="AQ53" s="46"/>
      <c r="AR53" s="46"/>
      <c r="AS53" s="48"/>
      <c r="AT53" s="48"/>
      <c r="AU53" s="48"/>
      <c r="AV53" s="48"/>
      <c r="AW53" s="48"/>
      <c r="AX53" s="48"/>
      <c r="AY53" s="46"/>
      <c r="AZ53" s="49" t="s">
        <v>600</v>
      </c>
      <c r="BA53" s="47"/>
      <c r="BB53" s="52">
        <f t="shared" si="12"/>
        <v>0</v>
      </c>
      <c r="BD53" s="50" t="s">
        <v>862</v>
      </c>
      <c r="BE53" s="51">
        <f>IFERROR(IF(RIGHT(BD53, 1) = "D", WORKDAY($B$3, INT(LEFT(BD53, LEN(BD53)-1))),
                     IF(RIGHT(BD53, 1) = "W",Business_Day($B$3 + 7 * INT(LEFT(BD53, LEN(BD53)-1)), "modified_following"),
                     IF(RIGHT(BD53, 1) = "M",Business_Day(EDATE($B$3,  INT(LEFT(BD53, LEN(BD53)-1))), "modified_following"),
                     IF(RIGHT(BD53, 1) = "Y",Business_Day(EDATE($B$3,  12 * INT(LEFT(BD53, LEN(BD53)-1))), "modified_following"),IF(RIGHT(BD53, 1) = "Q",Business_Day(EDATE($B$3,  3*INT(LEFT(BD53, LEN(BD53)-1))), "modified_following"),
                    Business_Day(EDATE($B$3,  12 * INT(LEFT(BD53, FIND("Y", BD53)-1)) + INT(RIGHT(BD53, LEN(BD53) - FIND("Y", BD53)))), "modified_following") ))))), "")</f>
        <v>45380</v>
      </c>
      <c r="BF53" s="50" t="s">
        <v>4463</v>
      </c>
      <c r="BG53" s="50" t="s">
        <v>4464</v>
      </c>
      <c r="BH53" s="46">
        <f>_xll.BDH(BF53,$B$4,$B$3,$B$3)</f>
        <v>8.9859999999999995E-2</v>
      </c>
      <c r="BI53" s="46">
        <f>_xll.BDH(BG53,$B$4,$B$3,$B$3)</f>
        <v>0.993506</v>
      </c>
      <c r="BJ53" s="52">
        <f>DF_ZC2(Date!$E$3,BE53,BI53,"Taux actuariels","actual/actual")</f>
        <v>8.9955785053086323E-4</v>
      </c>
      <c r="BL53" s="46"/>
      <c r="BM53" s="46"/>
      <c r="BN53" s="46"/>
      <c r="BO53" s="47"/>
      <c r="BP53" s="47"/>
      <c r="BQ53" s="47"/>
      <c r="BR53" s="48"/>
      <c r="BS53" s="48"/>
      <c r="BT53" s="46"/>
      <c r="BU53" s="49" t="s">
        <v>600</v>
      </c>
      <c r="BW53" s="50" t="s">
        <v>884</v>
      </c>
      <c r="BX53" s="51">
        <f>IFERROR(IF(RIGHT(BW53, 1) = "D", WORKDAY($B$3, INT(LEFT(BW53, LEN(BW53)-1))),
                     IF(RIGHT(BW53, 1) = "W",Business_Day($B$3 + 7 * INT(LEFT(BW53, LEN(BW53)-1)), "modified_following"),
                     IF(RIGHT(BW53, 1) = "M",Business_Day(EDATE($B$3,  INT(LEFT(BW53, LEN(BW53)-1))), "modified_following"),
                     IF(RIGHT(BW53, 1) = "Y",Business_Day(EDATE($B$3,  12 * INT(LEFT(BW53, LEN(BW53)-1))), "modified_following"),IF(RIGHT(BW53, 1) = "Q",Business_Day(EDATE($B$3,  3*INT(LEFT(BW53, LEN(BW53)-1))), "modified_following"),
                    Business_Day(EDATE($B$3,  12 * INT(LEFT(BW53, FIND("Y", BW53)-1)) + INT(RIGHT(BW53, LEN(BW53) - FIND("Y", BW53)))), "modified_following") ))))), "")</f>
        <v>45565</v>
      </c>
      <c r="BY53" s="50" t="s">
        <v>4465</v>
      </c>
      <c r="BZ53" s="50" t="s">
        <v>4466</v>
      </c>
      <c r="CA53" s="46">
        <f>_xll.BDH(BY53,$B$4,$B$3,$B$3)</f>
        <v>0.14638999999999999</v>
      </c>
      <c r="CB53" s="46">
        <f>_xll.BDH(BZ53,$B$4,$B$3,$B$3)</f>
        <v>0.98870999999999998</v>
      </c>
      <c r="CC53" s="52">
        <f>DF_ZC2(Date!$E$3,BX53,CB53,"Taux actuariels","actual/actual")</f>
        <v>1.4658752486722548E-3</v>
      </c>
      <c r="CE53" s="58" t="e">
        <v>#N/A</v>
      </c>
      <c r="CF53" t="e">
        <v>#N/A</v>
      </c>
      <c r="CH53" s="58" t="e">
        <v>#N/A</v>
      </c>
      <c r="CI53" t="e">
        <v>#N/A</v>
      </c>
      <c r="CK53" s="58" t="e">
        <v>#N/A</v>
      </c>
      <c r="CL53" t="e">
        <v>#N/A</v>
      </c>
      <c r="CP53" s="58" t="e">
        <v>#N/A</v>
      </c>
      <c r="CQ53" t="e">
        <v>#N/A</v>
      </c>
      <c r="CS53" s="58" t="e">
        <v>#N/A</v>
      </c>
      <c r="CT53" t="e">
        <v>#N/A</v>
      </c>
      <c r="CV53" s="58" t="e">
        <v>#N/A</v>
      </c>
      <c r="CW53" t="e">
        <v>#N/A</v>
      </c>
      <c r="CY53" s="58" t="e">
        <v>#N/A</v>
      </c>
      <c r="CZ53" t="e">
        <v>#N/A</v>
      </c>
      <c r="DB53" s="58" t="e">
        <v>#N/A</v>
      </c>
      <c r="DC53" t="e">
        <v>#N/A</v>
      </c>
      <c r="DQ53" s="58" t="e">
        <v>#N/A</v>
      </c>
      <c r="DR53" t="e">
        <v>#N/A</v>
      </c>
      <c r="DS53" t="e">
        <f>interpol_lin_excel($O$13:$O$104,$T$13:$T$104,DQ53)</f>
        <v>#VALUE!</v>
      </c>
      <c r="DT53" s="58" t="e">
        <v>#N/A</v>
      </c>
      <c r="DU53" t="e">
        <v>#N/A</v>
      </c>
      <c r="DW53" s="58" t="e">
        <v>#N/A</v>
      </c>
      <c r="DX53" t="e">
        <v>#N/A</v>
      </c>
      <c r="DZ53" s="58" t="e">
        <v>#N/A</v>
      </c>
      <c r="EA53" t="e">
        <v>#N/A</v>
      </c>
      <c r="EO53" s="58" t="e">
        <v>#N/A</v>
      </c>
      <c r="EP53" t="e">
        <v>#N/A</v>
      </c>
      <c r="EQ53" t="e">
        <f>interpol_lin_excel($O$13:$O$104,$T$13:$T$104,EO53)</f>
        <v>#VALUE!</v>
      </c>
      <c r="ER53" s="58" t="e">
        <v>#N/A</v>
      </c>
      <c r="ES53" t="e">
        <v>#N/A</v>
      </c>
      <c r="EU53" s="58" t="e">
        <v>#N/A</v>
      </c>
      <c r="EV53" t="e">
        <v>#N/A</v>
      </c>
      <c r="EX53" s="58" t="e">
        <v>#N/A</v>
      </c>
      <c r="EY53" t="e">
        <v>#N/A</v>
      </c>
      <c r="FL53" s="58" t="e">
        <v>#N/A</v>
      </c>
      <c r="FM53" t="e">
        <v>#N/A</v>
      </c>
      <c r="FO53" s="58" t="e">
        <v>#N/A</v>
      </c>
      <c r="FP53" t="e">
        <v>#N/A</v>
      </c>
      <c r="FR53" s="58" t="e">
        <v>#N/A</v>
      </c>
      <c r="FS53" t="e">
        <v>#N/A</v>
      </c>
      <c r="FU53" s="58" t="e">
        <v>#N/A</v>
      </c>
      <c r="FV53" t="e">
        <v>#N/A</v>
      </c>
      <c r="GI53" s="58" t="e">
        <v>#N/A</v>
      </c>
      <c r="GJ53" t="e">
        <v>#N/A</v>
      </c>
      <c r="GL53" s="58" t="e">
        <v>#N/A</v>
      </c>
      <c r="GM53" t="e">
        <v>#N/A</v>
      </c>
      <c r="GO53" s="58" t="e">
        <v>#N/A</v>
      </c>
      <c r="GP53" t="e">
        <v>#N/A</v>
      </c>
      <c r="GR53" s="58" t="e">
        <v>#N/A</v>
      </c>
      <c r="GS53" t="e">
        <v>#N/A</v>
      </c>
    </row>
    <row r="54" spans="3:201" x14ac:dyDescent="0.25">
      <c r="C54" s="46"/>
      <c r="D54" s="46"/>
      <c r="E54" s="46"/>
      <c r="F54" s="47"/>
      <c r="G54" s="47"/>
      <c r="H54" s="47"/>
      <c r="I54" s="48"/>
      <c r="J54" s="48"/>
      <c r="K54" s="46"/>
      <c r="L54" s="49" t="s">
        <v>600</v>
      </c>
      <c r="N54" s="50" t="s">
        <v>873</v>
      </c>
      <c r="O54" s="51">
        <f>IFERROR(IF(RIGHT(N54, 1) = "D", WORKDAY($B$3, INT(LEFT(N54, LEN(N54)-1))),
                     IF(RIGHT(N54, 1) = "W",Business_Day($B$3 + 7 * INT(LEFT(N54, LEN(N54)-1)), "modified_following"),
                     IF(RIGHT(N54, 1) = "M",Business_Day(EDATE($B$3,  INT(LEFT(N54, LEN(N54)-1))), "modified_following"),
                     IF(RIGHT(N54, 1) = "Y",Business_Day(EDATE($B$3,  12 * INT(LEFT(N54, LEN(N54)-1))), "modified_following"),IF(RIGHT(N54, 1) = "Q",Business_Day(EDATE($B$3,  3*INT(LEFT(N54, LEN(N54)-1))), "modified_following"),
                    Business_Day(EDATE($B$3,  12 * INT(LEFT(N54, FIND("Y", N54)-1)) + INT(RIGHT(N54, LEN(N54) - FIND("Y", N54)))), "modified_following") ))))), "")</f>
        <v>45471</v>
      </c>
      <c r="P54" s="50" t="s">
        <v>4467</v>
      </c>
      <c r="Q54" s="50" t="s">
        <v>4468</v>
      </c>
      <c r="R54" s="46">
        <f>_xll.BDH(P54,$B$4,$B$3,$B$3)</f>
        <v>-2.632E-2</v>
      </c>
      <c r="S54" s="46">
        <f>_xll.BDH(Q54,$B$4,$B$3,$B$3)</f>
        <v>1.0019769999999999</v>
      </c>
      <c r="T54" s="52">
        <f>DF_ZC2(Date!$E$3,O54,S54,"Taux actuariels","actual/actual")</f>
        <v>-2.6349706145578633E-4</v>
      </c>
      <c r="V54" s="46"/>
      <c r="W54" s="46"/>
      <c r="X54" s="46"/>
      <c r="Y54" s="47"/>
      <c r="Z54" s="47"/>
      <c r="AA54" s="47"/>
      <c r="AB54" s="48"/>
      <c r="AC54" s="48"/>
      <c r="AD54" s="46"/>
      <c r="AE54" s="49" t="s">
        <v>600</v>
      </c>
      <c r="AF54" s="49"/>
      <c r="AG54" s="49"/>
      <c r="AI54" s="50" t="s">
        <v>873</v>
      </c>
      <c r="AJ54" s="51">
        <f>IFERROR(IF(RIGHT(AI54, 1) = "D", WORKDAY($B$3, INT(LEFT(AI54, LEN(AI54)-1))),
                     IF(RIGHT(AI54, 1) = "W",Business_Day($B$3 + 7 * INT(LEFT(AI54, LEN(AI54)-1)), "modified_following"),
                     IF(RIGHT(AI54, 1) = "M",Business_Day(EDATE($B$3,  INT(LEFT(AI54, LEN(AI54)-1))), "modified_following"),
                     IF(RIGHT(AI54, 1) = "Y",Business_Day(EDATE($B$3,  12 * INT(LEFT(AI54, LEN(AI54)-1))), "modified_following"),IF(RIGHT(AI54, 1) = "Q",Business_Day(EDATE($B$3,  3*INT(LEFT(AI54, LEN(AI54)-1))), "modified_following"),
                    Business_Day(EDATE($B$3,  12 * INT(LEFT(AI54, FIND("Y", AI54)-1)) + INT(RIGHT(AI54, LEN(AI54) - FIND("Y", AI54)))), "modified_following") ))))), "")</f>
        <v>45471</v>
      </c>
      <c r="AK54" s="50" t="s">
        <v>4469</v>
      </c>
      <c r="AL54" s="50" t="s">
        <v>4470</v>
      </c>
      <c r="AM54" s="46">
        <f>_xll.BDH(AK54,$B$4,$B$3,$B$3)</f>
        <v>7.4130000000000001E-2</v>
      </c>
      <c r="AN54" s="46">
        <f>_xll.BDH(AL54,$B$4,$B$3,$B$3)</f>
        <v>0.99445499999999998</v>
      </c>
      <c r="AO54" s="52">
        <f>DF_ZC2(Date!$E$3,AJ54,AN54,"Taux actuariels","actual/actual")</f>
        <v>7.4220661246648945E-4</v>
      </c>
      <c r="AQ54" s="46"/>
      <c r="AR54" s="46"/>
      <c r="AS54" s="48"/>
      <c r="AT54" s="48"/>
      <c r="AU54" s="48"/>
      <c r="AV54" s="48"/>
      <c r="AW54" s="48"/>
      <c r="AX54" s="48"/>
      <c r="AY54" s="46"/>
      <c r="AZ54" s="49" t="s">
        <v>600</v>
      </c>
      <c r="BA54" s="47"/>
      <c r="BB54" s="52">
        <f t="shared" si="12"/>
        <v>0</v>
      </c>
      <c r="BD54" s="50" t="s">
        <v>873</v>
      </c>
      <c r="BE54" s="51">
        <f>IFERROR(IF(RIGHT(BD54, 1) = "D", WORKDAY($B$3, INT(LEFT(BD54, LEN(BD54)-1))),
                     IF(RIGHT(BD54, 1) = "W",Business_Day($B$3 + 7 * INT(LEFT(BD54, LEN(BD54)-1)), "modified_following"),
                     IF(RIGHT(BD54, 1) = "M",Business_Day(EDATE($B$3,  INT(LEFT(BD54, LEN(BD54)-1))), "modified_following"),
                     IF(RIGHT(BD54, 1) = "Y",Business_Day(EDATE($B$3,  12 * INT(LEFT(BD54, LEN(BD54)-1))), "modified_following"),IF(RIGHT(BD54, 1) = "Q",Business_Day(EDATE($B$3,  3*INT(LEFT(BD54, LEN(BD54)-1))), "modified_following"),
                    Business_Day(EDATE($B$3,  12 * INT(LEFT(BD54, FIND("Y", BD54)-1)) + INT(RIGHT(BD54, LEN(BD54) - FIND("Y", BD54)))), "modified_following") ))))), "")</f>
        <v>45471</v>
      </c>
      <c r="BF54" s="50" t="s">
        <v>4471</v>
      </c>
      <c r="BG54" s="50" t="s">
        <v>4472</v>
      </c>
      <c r="BH54" s="46">
        <f>_xll.BDH(BF54,$B$4,$B$3,$B$3)</f>
        <v>9.6379999999999993E-2</v>
      </c>
      <c r="BI54" s="46">
        <f>_xll.BDH(BG54,$B$4,$B$3,$B$3)</f>
        <v>0.99279700000000004</v>
      </c>
      <c r="BJ54" s="52">
        <f>DF_ZC2(Date!$E$3,BE54,BI54,"Taux actuariels","actual/actual")</f>
        <v>9.6504372506167613E-4</v>
      </c>
      <c r="BL54" s="46"/>
      <c r="BM54" s="46"/>
      <c r="BN54" s="46"/>
      <c r="BO54" s="47"/>
      <c r="BP54" s="47"/>
      <c r="BQ54" s="47"/>
      <c r="BR54" s="48"/>
      <c r="BS54" s="48"/>
      <c r="BT54" s="46"/>
      <c r="BU54" s="49" t="s">
        <v>600</v>
      </c>
      <c r="BW54" s="50" t="s">
        <v>895</v>
      </c>
      <c r="BX54" s="51">
        <f>IFERROR(IF(RIGHT(BW54, 1) = "D", WORKDAY($B$3, INT(LEFT(BW54, LEN(BW54)-1))),
                     IF(RIGHT(BW54, 1) = "W",Business_Day($B$3 + 7 * INT(LEFT(BW54, LEN(BW54)-1)), "modified_following"),
                     IF(RIGHT(BW54, 1) = "M",Business_Day(EDATE($B$3,  INT(LEFT(BW54, LEN(BW54)-1))), "modified_following"),
                     IF(RIGHT(BW54, 1) = "Y",Business_Day(EDATE($B$3,  12 * INT(LEFT(BW54, LEN(BW54)-1))), "modified_following"),IF(RIGHT(BW54, 1) = "Q",Business_Day(EDATE($B$3,  3*INT(LEFT(BW54, LEN(BW54)-1))), "modified_following"),
                    Business_Day(EDATE($B$3,  12 * INT(LEFT(BW54, FIND("Y", BW54)-1)) + INT(RIGHT(BW54, LEN(BW54) - FIND("Y", BW54)))), "modified_following") ))))), "")</f>
        <v>45656</v>
      </c>
      <c r="BY54" s="50" t="s">
        <v>4473</v>
      </c>
      <c r="BZ54" s="50" t="s">
        <v>4474</v>
      </c>
      <c r="CA54" s="46">
        <f>_xll.BDH(BY54,$B$4,$B$3,$B$3)</f>
        <v>0.15417</v>
      </c>
      <c r="CB54" s="46">
        <f>_xll.BDH(BZ54,$B$4,$B$3,$B$3)</f>
        <v>0.987734</v>
      </c>
      <c r="CC54" s="52">
        <f>DF_ZC2(Date!$E$3,BX54,CB54,"Taux actuariels","actual/actual")</f>
        <v>1.5439216532850963E-3</v>
      </c>
      <c r="CE54" s="58" t="e">
        <v>#N/A</v>
      </c>
      <c r="CF54" t="e">
        <v>#N/A</v>
      </c>
      <c r="CH54" s="58" t="e">
        <v>#N/A</v>
      </c>
      <c r="CI54" t="e">
        <v>#N/A</v>
      </c>
      <c r="CK54" s="58" t="e">
        <v>#N/A</v>
      </c>
      <c r="CL54" t="e">
        <v>#N/A</v>
      </c>
      <c r="CP54" s="58" t="e">
        <v>#N/A</v>
      </c>
      <c r="CQ54" t="e">
        <v>#N/A</v>
      </c>
      <c r="CS54" s="58" t="e">
        <v>#N/A</v>
      </c>
      <c r="CT54" t="e">
        <v>#N/A</v>
      </c>
      <c r="CV54" s="58" t="e">
        <v>#N/A</v>
      </c>
      <c r="CW54" t="e">
        <v>#N/A</v>
      </c>
      <c r="CY54" s="58" t="e">
        <v>#N/A</v>
      </c>
      <c r="CZ54" t="e">
        <v>#N/A</v>
      </c>
      <c r="DB54" s="58" t="e">
        <v>#N/A</v>
      </c>
      <c r="DC54" t="e">
        <v>#N/A</v>
      </c>
      <c r="DQ54" s="58" t="e">
        <v>#N/A</v>
      </c>
      <c r="DR54" t="e">
        <v>#N/A</v>
      </c>
      <c r="DS54" t="e">
        <f>interpol_lin_excel($O$13:$O$104,$T$13:$T$104,DQ54)</f>
        <v>#VALUE!</v>
      </c>
      <c r="DT54" s="58" t="e">
        <v>#N/A</v>
      </c>
      <c r="DU54" t="e">
        <v>#N/A</v>
      </c>
      <c r="DW54" s="58" t="e">
        <v>#N/A</v>
      </c>
      <c r="DX54" t="e">
        <v>#N/A</v>
      </c>
      <c r="DZ54" s="58" t="e">
        <v>#N/A</v>
      </c>
      <c r="EA54" t="e">
        <v>#N/A</v>
      </c>
      <c r="EO54" s="58" t="e">
        <v>#N/A</v>
      </c>
      <c r="EP54" t="e">
        <v>#N/A</v>
      </c>
      <c r="EQ54" t="e">
        <f>interpol_lin_excel($O$13:$O$104,$T$13:$T$104,EO54)</f>
        <v>#VALUE!</v>
      </c>
      <c r="ER54" s="58" t="e">
        <v>#N/A</v>
      </c>
      <c r="ES54" t="e">
        <v>#N/A</v>
      </c>
      <c r="EU54" s="58" t="e">
        <v>#N/A</v>
      </c>
      <c r="EV54" t="e">
        <v>#N/A</v>
      </c>
      <c r="EX54" s="58" t="e">
        <v>#N/A</v>
      </c>
      <c r="EY54" t="e">
        <v>#N/A</v>
      </c>
      <c r="FL54" s="58" t="e">
        <v>#N/A</v>
      </c>
      <c r="FM54" t="e">
        <v>#N/A</v>
      </c>
      <c r="FO54" s="58" t="e">
        <v>#N/A</v>
      </c>
      <c r="FP54" t="e">
        <v>#N/A</v>
      </c>
      <c r="FR54" s="58" t="e">
        <v>#N/A</v>
      </c>
      <c r="FS54" t="e">
        <v>#N/A</v>
      </c>
      <c r="FU54" s="58" t="e">
        <v>#N/A</v>
      </c>
      <c r="FV54" t="e">
        <v>#N/A</v>
      </c>
      <c r="GI54" s="58" t="e">
        <v>#N/A</v>
      </c>
      <c r="GJ54" t="e">
        <v>#N/A</v>
      </c>
      <c r="GL54" s="58" t="e">
        <v>#N/A</v>
      </c>
      <c r="GM54" t="e">
        <v>#N/A</v>
      </c>
      <c r="GO54" s="58" t="e">
        <v>#N/A</v>
      </c>
      <c r="GP54" t="e">
        <v>#N/A</v>
      </c>
      <c r="GR54" s="58" t="e">
        <v>#N/A</v>
      </c>
      <c r="GS54" t="e">
        <v>#N/A</v>
      </c>
    </row>
    <row r="55" spans="3:201" x14ac:dyDescent="0.25">
      <c r="C55" s="46"/>
      <c r="D55" s="46"/>
      <c r="E55" s="46"/>
      <c r="F55" s="47"/>
      <c r="G55" s="47"/>
      <c r="H55" s="47"/>
      <c r="I55" s="48"/>
      <c r="J55" s="48"/>
      <c r="K55" s="46"/>
      <c r="L55" s="49" t="s">
        <v>600</v>
      </c>
      <c r="N55" s="50" t="s">
        <v>884</v>
      </c>
      <c r="O55" s="51">
        <f>IFERROR(IF(RIGHT(N55, 1) = "D", WORKDAY($B$3, INT(LEFT(N55, LEN(N55)-1))),
                     IF(RIGHT(N55, 1) = "W",Business_Day($B$3 + 7 * INT(LEFT(N55, LEN(N55)-1)), "modified_following"),
                     IF(RIGHT(N55, 1) = "M",Business_Day(EDATE($B$3,  INT(LEFT(N55, LEN(N55)-1))), "modified_following"),
                     IF(RIGHT(N55, 1) = "Y",Business_Day(EDATE($B$3,  12 * INT(LEFT(N55, LEN(N55)-1))), "modified_following"),IF(RIGHT(N55, 1) = "Q",Business_Day(EDATE($B$3,  3*INT(LEFT(N55, LEN(N55)-1))), "modified_following"),
                    Business_Day(EDATE($B$3,  12 * INT(LEFT(N55, FIND("Y", N55)-1)) + INT(RIGHT(N55, LEN(N55) - FIND("Y", N55)))), "modified_following") ))))), "")</f>
        <v>45565</v>
      </c>
      <c r="P55" s="50" t="s">
        <v>4475</v>
      </c>
      <c r="Q55" s="50" t="s">
        <v>4476</v>
      </c>
      <c r="R55" s="46">
        <f>_xll.BDH(P55,$B$4,$B$3,$B$3)</f>
        <v>-2.189E-2</v>
      </c>
      <c r="S55" s="46">
        <f>_xll.BDH(Q55,$B$4,$B$3,$B$3)</f>
        <v>1.0017</v>
      </c>
      <c r="T55" s="52">
        <f>DF_ZC2(Date!$E$3,O55,S55,"Taux actuariels","actual/actual")</f>
        <v>-2.191059640972437E-4</v>
      </c>
      <c r="V55" s="46"/>
      <c r="W55" s="46"/>
      <c r="X55" s="46"/>
      <c r="Y55" s="47"/>
      <c r="Z55" s="47"/>
      <c r="AA55" s="47"/>
      <c r="AB55" s="48"/>
      <c r="AC55" s="48"/>
      <c r="AD55" s="46"/>
      <c r="AE55" s="49" t="s">
        <v>600</v>
      </c>
      <c r="AF55" s="49"/>
      <c r="AG55" s="49"/>
      <c r="AI55" s="50" t="s">
        <v>884</v>
      </c>
      <c r="AJ55" s="51">
        <f>IFERROR(IF(RIGHT(AI55, 1) = "D", WORKDAY($B$3, INT(LEFT(AI55, LEN(AI55)-1))),
                     IF(RIGHT(AI55, 1) = "W",Business_Day($B$3 + 7 * INT(LEFT(AI55, LEN(AI55)-1)), "modified_following"),
                     IF(RIGHT(AI55, 1) = "M",Business_Day(EDATE($B$3,  INT(LEFT(AI55, LEN(AI55)-1))), "modified_following"),
                     IF(RIGHT(AI55, 1) = "Y",Business_Day(EDATE($B$3,  12 * INT(LEFT(AI55, LEN(AI55)-1))), "modified_following"),IF(RIGHT(AI55, 1) = "Q",Business_Day(EDATE($B$3,  3*INT(LEFT(AI55, LEN(AI55)-1))), "modified_following"),
                    Business_Day(EDATE($B$3,  12 * INT(LEFT(AI55, FIND("Y", AI55)-1)) + INT(RIGHT(AI55, LEN(AI55) - FIND("Y", AI55)))), "modified_following") ))))), "")</f>
        <v>45565</v>
      </c>
      <c r="AK55" s="50" t="s">
        <v>4477</v>
      </c>
      <c r="AL55" s="50" t="s">
        <v>4478</v>
      </c>
      <c r="AM55" s="46">
        <f>_xll.BDH(AK55,$B$4,$B$3,$B$3)</f>
        <v>8.1180000000000002E-2</v>
      </c>
      <c r="AN55" s="46">
        <f>_xll.BDH(AL55,$B$4,$B$3,$B$3)</f>
        <v>0.99372099999999997</v>
      </c>
      <c r="AO55" s="52">
        <f>DF_ZC2(Date!$E$3,AJ55,AN55,"Taux actuariels","actual/actual")</f>
        <v>8.129348608008069E-4</v>
      </c>
      <c r="AQ55" s="46"/>
      <c r="AR55" s="46"/>
      <c r="AS55" s="48"/>
      <c r="AT55" s="48"/>
      <c r="AU55" s="48"/>
      <c r="AV55" s="48"/>
      <c r="AW55" s="48"/>
      <c r="AX55" s="48"/>
      <c r="AY55" s="46"/>
      <c r="AZ55" s="49" t="s">
        <v>600</v>
      </c>
      <c r="BA55" s="47"/>
      <c r="BB55" s="52">
        <f t="shared" si="12"/>
        <v>0</v>
      </c>
      <c r="BD55" s="50" t="s">
        <v>884</v>
      </c>
      <c r="BE55" s="51">
        <f>IFERROR(IF(RIGHT(BD55, 1) = "D", WORKDAY($B$3, INT(LEFT(BD55, LEN(BD55)-1))),
                     IF(RIGHT(BD55, 1) = "W",Business_Day($B$3 + 7 * INT(LEFT(BD55, LEN(BD55)-1)), "modified_following"),
                     IF(RIGHT(BD55, 1) = "M",Business_Day(EDATE($B$3,  INT(LEFT(BD55, LEN(BD55)-1))), "modified_following"),
                     IF(RIGHT(BD55, 1) = "Y",Business_Day(EDATE($B$3,  12 * INT(LEFT(BD55, LEN(BD55)-1))), "modified_following"),IF(RIGHT(BD55, 1) = "Q",Business_Day(EDATE($B$3,  3*INT(LEFT(BD55, LEN(BD55)-1))), "modified_following"),
                    Business_Day(EDATE($B$3,  12 * INT(LEFT(BD55, FIND("Y", BD55)-1)) + INT(RIGHT(BD55, LEN(BD55) - FIND("Y", BD55)))), "modified_following") ))))), "")</f>
        <v>45565</v>
      </c>
      <c r="BF55" s="50" t="s">
        <v>4479</v>
      </c>
      <c r="BG55" s="50" t="s">
        <v>4480</v>
      </c>
      <c r="BH55" s="46">
        <f>_xll.BDH(BF55,$B$4,$B$3,$B$3)</f>
        <v>0.10310999999999999</v>
      </c>
      <c r="BI55" s="46">
        <f>_xll.BDH(BG55,$B$4,$B$3,$B$3)</f>
        <v>0.99203300000000005</v>
      </c>
      <c r="BJ55" s="52">
        <f>DF_ZC2(Date!$E$3,BE55,BI55,"Taux actuariels","actual/actual")</f>
        <v>1.032467644167312E-3</v>
      </c>
      <c r="BL55" s="46"/>
      <c r="BM55" s="46"/>
      <c r="BN55" s="46"/>
      <c r="BO55" s="47"/>
      <c r="BP55" s="47"/>
      <c r="BQ55" s="47"/>
      <c r="BR55" s="48"/>
      <c r="BS55" s="48"/>
      <c r="BT55" s="46"/>
      <c r="BU55" s="49" t="s">
        <v>600</v>
      </c>
      <c r="BW55" s="50" t="s">
        <v>906</v>
      </c>
      <c r="BX55" s="51">
        <f>IFERROR(IF(RIGHT(BW55, 1) = "D", WORKDAY($B$3, INT(LEFT(BW55, LEN(BW55)-1))),
                     IF(RIGHT(BW55, 1) = "W",Business_Day($B$3 + 7 * INT(LEFT(BW55, LEN(BW55)-1)), "modified_following"),
                     IF(RIGHT(BW55, 1) = "M",Business_Day(EDATE($B$3,  INT(LEFT(BW55, LEN(BW55)-1))), "modified_following"),
                     IF(RIGHT(BW55, 1) = "Y",Business_Day(EDATE($B$3,  12 * INT(LEFT(BW55, LEN(BW55)-1))), "modified_following"),IF(RIGHT(BW55, 1) = "Q",Business_Day(EDATE($B$3,  3*INT(LEFT(BW55, LEN(BW55)-1))), "modified_following"),
                    Business_Day(EDATE($B$3,  12 * INT(LEFT(BW55, FIND("Y", BW55)-1)) + INT(RIGHT(BW55, LEN(BW55) - FIND("Y", BW55)))), "modified_following") ))))), "")</f>
        <v>45747</v>
      </c>
      <c r="BY55" s="50" t="s">
        <v>4481</v>
      </c>
      <c r="BZ55" s="50" t="s">
        <v>4482</v>
      </c>
      <c r="CA55" s="46">
        <f>_xll.BDH(BY55,$B$4,$B$3,$B$3)</f>
        <v>0.16239000000000001</v>
      </c>
      <c r="CB55" s="46">
        <f>_xll.BDH(BZ55,$B$4,$B$3,$B$3)</f>
        <v>0.98668599999999995</v>
      </c>
      <c r="CC55" s="52">
        <f>DF_ZC2(Date!$E$3,BX55,CB55,"Taux actuariels","actual/actual")</f>
        <v>1.6261162261481665E-3</v>
      </c>
      <c r="CE55" s="58" t="e">
        <v>#N/A</v>
      </c>
      <c r="CF55" t="e">
        <v>#N/A</v>
      </c>
      <c r="CH55" s="58" t="e">
        <v>#N/A</v>
      </c>
      <c r="CI55" t="e">
        <v>#N/A</v>
      </c>
      <c r="CK55" s="58" t="e">
        <v>#N/A</v>
      </c>
      <c r="CL55" t="e">
        <v>#N/A</v>
      </c>
      <c r="CP55" s="58" t="e">
        <v>#N/A</v>
      </c>
      <c r="CQ55" t="e">
        <v>#N/A</v>
      </c>
      <c r="CS55" s="58" t="e">
        <v>#N/A</v>
      </c>
      <c r="CT55" t="e">
        <v>#N/A</v>
      </c>
      <c r="CV55" s="58" t="e">
        <v>#N/A</v>
      </c>
      <c r="CW55" t="e">
        <v>#N/A</v>
      </c>
      <c r="CY55" s="58" t="e">
        <v>#N/A</v>
      </c>
      <c r="CZ55" t="e">
        <v>#N/A</v>
      </c>
      <c r="DB55" s="58" t="e">
        <v>#N/A</v>
      </c>
      <c r="DC55" t="e">
        <v>#N/A</v>
      </c>
      <c r="DQ55" s="58" t="e">
        <v>#N/A</v>
      </c>
      <c r="DR55" t="e">
        <v>#N/A</v>
      </c>
      <c r="DT55" s="58" t="e">
        <v>#N/A</v>
      </c>
      <c r="DU55" t="e">
        <v>#N/A</v>
      </c>
      <c r="DW55" s="58" t="e">
        <v>#N/A</v>
      </c>
      <c r="DX55" t="e">
        <v>#N/A</v>
      </c>
      <c r="DZ55" s="58" t="e">
        <v>#N/A</v>
      </c>
      <c r="EA55" t="e">
        <v>#N/A</v>
      </c>
      <c r="EO55" s="58" t="e">
        <v>#N/A</v>
      </c>
      <c r="EP55" t="e">
        <v>#N/A</v>
      </c>
      <c r="ER55" s="58" t="e">
        <v>#N/A</v>
      </c>
      <c r="ES55" t="e">
        <v>#N/A</v>
      </c>
      <c r="EU55" s="58" t="e">
        <v>#N/A</v>
      </c>
      <c r="EV55" t="e">
        <v>#N/A</v>
      </c>
      <c r="EX55" s="58" t="e">
        <v>#N/A</v>
      </c>
      <c r="EY55" t="e">
        <v>#N/A</v>
      </c>
      <c r="FL55" s="58" t="e">
        <v>#N/A</v>
      </c>
      <c r="FM55" t="e">
        <v>#N/A</v>
      </c>
      <c r="FO55" s="58" t="e">
        <v>#N/A</v>
      </c>
      <c r="FP55" t="e">
        <v>#N/A</v>
      </c>
      <c r="FR55" s="58" t="e">
        <v>#N/A</v>
      </c>
      <c r="FS55" t="e">
        <v>#N/A</v>
      </c>
      <c r="FU55" s="58" t="e">
        <v>#N/A</v>
      </c>
      <c r="FV55" t="e">
        <v>#N/A</v>
      </c>
      <c r="GI55" s="58" t="e">
        <v>#N/A</v>
      </c>
      <c r="GJ55" t="e">
        <v>#N/A</v>
      </c>
      <c r="GL55" s="58" t="e">
        <v>#N/A</v>
      </c>
      <c r="GM55" t="e">
        <v>#N/A</v>
      </c>
      <c r="GO55" s="58" t="e">
        <v>#N/A</v>
      </c>
      <c r="GP55" t="e">
        <v>#N/A</v>
      </c>
      <c r="GR55" s="58" t="e">
        <v>#N/A</v>
      </c>
      <c r="GS55" t="e">
        <v>#N/A</v>
      </c>
    </row>
    <row r="56" spans="3:201" x14ac:dyDescent="0.25">
      <c r="C56" s="46"/>
      <c r="D56" s="46"/>
      <c r="E56" s="46"/>
      <c r="F56" s="47"/>
      <c r="G56" s="47"/>
      <c r="H56" s="47"/>
      <c r="I56" s="48"/>
      <c r="J56" s="48"/>
      <c r="K56" s="46"/>
      <c r="L56" s="49" t="s">
        <v>600</v>
      </c>
      <c r="N56" s="50" t="s">
        <v>895</v>
      </c>
      <c r="O56" s="51">
        <f>IFERROR(IF(RIGHT(N56, 1) = "D", WORKDAY($B$3, INT(LEFT(N56, LEN(N56)-1))),
                     IF(RIGHT(N56, 1) = "W",Business_Day($B$3 + 7 * INT(LEFT(N56, LEN(N56)-1)), "modified_following"),
                     IF(RIGHT(N56, 1) = "M",Business_Day(EDATE($B$3,  INT(LEFT(N56, LEN(N56)-1))), "modified_following"),
                     IF(RIGHT(N56, 1) = "Y",Business_Day(EDATE($B$3,  12 * INT(LEFT(N56, LEN(N56)-1))), "modified_following"),IF(RIGHT(N56, 1) = "Q",Business_Day(EDATE($B$3,  3*INT(LEFT(N56, LEN(N56)-1))), "modified_following"),
                    Business_Day(EDATE($B$3,  12 * INT(LEFT(N56, FIND("Y", N56)-1)) + INT(RIGHT(N56, LEN(N56) - FIND("Y", N56)))), "modified_following") ))))), "")</f>
        <v>45656</v>
      </c>
      <c r="P56" s="50" t="s">
        <v>4483</v>
      </c>
      <c r="Q56" s="50" t="s">
        <v>4484</v>
      </c>
      <c r="R56" s="46">
        <f>_xll.BDH(P56,$B$4,$B$3,$B$3)</f>
        <v>-1.7520000000000001E-2</v>
      </c>
      <c r="S56" s="46">
        <f>_xll.BDH(Q56,$B$4,$B$3,$B$3)</f>
        <v>1.001404</v>
      </c>
      <c r="T56" s="52">
        <f>DF_ZC2(Date!$E$3,O56,S56,"Taux actuariels","actual/actual")</f>
        <v>-1.7536153656283471E-4</v>
      </c>
      <c r="V56" s="46"/>
      <c r="W56" s="46"/>
      <c r="X56" s="46"/>
      <c r="Y56" s="47"/>
      <c r="Z56" s="47"/>
      <c r="AA56" s="47"/>
      <c r="AB56" s="48"/>
      <c r="AC56" s="48"/>
      <c r="AD56" s="46"/>
      <c r="AE56" s="49" t="s">
        <v>600</v>
      </c>
      <c r="AF56" s="49"/>
      <c r="AG56" s="49"/>
      <c r="AI56" s="50" t="s">
        <v>895</v>
      </c>
      <c r="AJ56" s="51">
        <f>IFERROR(IF(RIGHT(AI56, 1) = "D", WORKDAY($B$3, INT(LEFT(AI56, LEN(AI56)-1))),
                     IF(RIGHT(AI56, 1) = "W",Business_Day($B$3 + 7 * INT(LEFT(AI56, LEN(AI56)-1)), "modified_following"),
                     IF(RIGHT(AI56, 1) = "M",Business_Day(EDATE($B$3,  INT(LEFT(AI56, LEN(AI56)-1))), "modified_following"),
                     IF(RIGHT(AI56, 1) = "Y",Business_Day(EDATE($B$3,  12 * INT(LEFT(AI56, LEN(AI56)-1))), "modified_following"),IF(RIGHT(AI56, 1) = "Q",Business_Day(EDATE($B$3,  3*INT(LEFT(AI56, LEN(AI56)-1))), "modified_following"),
                    Business_Day(EDATE($B$3,  12 * INT(LEFT(AI56, FIND("Y", AI56)-1)) + INT(RIGHT(AI56, LEN(AI56) - FIND("Y", AI56)))), "modified_following") ))))), "")</f>
        <v>45656</v>
      </c>
      <c r="AK56" s="50" t="s">
        <v>4485</v>
      </c>
      <c r="AL56" s="50" t="s">
        <v>4486</v>
      </c>
      <c r="AM56" s="46">
        <f>_xll.BDH(AK56,$B$4,$B$3,$B$3)</f>
        <v>8.8010000000000005E-2</v>
      </c>
      <c r="AN56" s="46">
        <f>_xll.BDH(AL56,$B$4,$B$3,$B$3)</f>
        <v>0.99297800000000003</v>
      </c>
      <c r="AO56" s="52">
        <f>DF_ZC2(Date!$E$3,AJ56,AN56,"Taux actuariels","actual/actual")</f>
        <v>8.81234342518189E-4</v>
      </c>
      <c r="AQ56" s="46"/>
      <c r="AR56" s="46"/>
      <c r="AS56" s="48"/>
      <c r="AT56" s="48"/>
      <c r="AU56" s="48"/>
      <c r="AV56" s="48"/>
      <c r="AW56" s="48"/>
      <c r="AX56" s="48"/>
      <c r="AY56" s="46"/>
      <c r="AZ56" s="49" t="s">
        <v>600</v>
      </c>
      <c r="BA56" s="47"/>
      <c r="BB56" s="52">
        <f t="shared" si="12"/>
        <v>0</v>
      </c>
      <c r="BD56" s="50" t="s">
        <v>895</v>
      </c>
      <c r="BE56" s="51">
        <f>IFERROR(IF(RIGHT(BD56, 1) = "D", WORKDAY($B$3, INT(LEFT(BD56, LEN(BD56)-1))),
                     IF(RIGHT(BD56, 1) = "W",Business_Day($B$3 + 7 * INT(LEFT(BD56, LEN(BD56)-1)), "modified_following"),
                     IF(RIGHT(BD56, 1) = "M",Business_Day(EDATE($B$3,  INT(LEFT(BD56, LEN(BD56)-1))), "modified_following"),
                     IF(RIGHT(BD56, 1) = "Y",Business_Day(EDATE($B$3,  12 * INT(LEFT(BD56, LEN(BD56)-1))), "modified_following"),IF(RIGHT(BD56, 1) = "Q",Business_Day(EDATE($B$3,  3*INT(LEFT(BD56, LEN(BD56)-1))), "modified_following"),
                    Business_Day(EDATE($B$3,  12 * INT(LEFT(BD56, FIND("Y", BD56)-1)) + INT(RIGHT(BD56, LEN(BD56) - FIND("Y", BD56)))), "modified_following") ))))), "")</f>
        <v>45656</v>
      </c>
      <c r="BF56" s="50" t="s">
        <v>4487</v>
      </c>
      <c r="BG56" s="50" t="s">
        <v>4488</v>
      </c>
      <c r="BH56" s="46">
        <f>_xll.BDH(BF56,$B$4,$B$3,$B$3)</f>
        <v>0.10962</v>
      </c>
      <c r="BI56" s="46">
        <f>_xll.BDH(BG56,$B$4,$B$3,$B$3)</f>
        <v>0.99126099999999995</v>
      </c>
      <c r="BJ56" s="52">
        <f>DF_ZC2(Date!$E$3,BE56,BI56,"Taux actuariels","actual/actual")</f>
        <v>1.097778242292291E-3</v>
      </c>
      <c r="BL56" s="46"/>
      <c r="BM56" s="46"/>
      <c r="BN56" s="46"/>
      <c r="BO56" s="47"/>
      <c r="BP56" s="47"/>
      <c r="BQ56" s="47"/>
      <c r="BR56" s="48"/>
      <c r="BS56" s="48"/>
      <c r="BT56" s="46"/>
      <c r="BU56" s="49" t="s">
        <v>600</v>
      </c>
      <c r="BW56" s="50" t="s">
        <v>917</v>
      </c>
      <c r="BX56" s="51">
        <f>IFERROR(IF(RIGHT(BW56, 1) = "D", WORKDAY($B$3, INT(LEFT(BW56, LEN(BW56)-1))),
                     IF(RIGHT(BW56, 1) = "W",Business_Day($B$3 + 7 * INT(LEFT(BW56, LEN(BW56)-1)), "modified_following"),
                     IF(RIGHT(BW56, 1) = "M",Business_Day(EDATE($B$3,  INT(LEFT(BW56, LEN(BW56)-1))), "modified_following"),
                     IF(RIGHT(BW56, 1) = "Y",Business_Day(EDATE($B$3,  12 * INT(LEFT(BW56, LEN(BW56)-1))), "modified_following"),IF(RIGHT(BW56, 1) = "Q",Business_Day(EDATE($B$3,  3*INT(LEFT(BW56, LEN(BW56)-1))), "modified_following"),
                    Business_Day(EDATE($B$3,  12 * INT(LEFT(BW56, FIND("Y", BW56)-1)) + INT(RIGHT(BW56, LEN(BW56) - FIND("Y", BW56)))), "modified_following") ))))), "")</f>
        <v>45838</v>
      </c>
      <c r="BY56" s="50" t="s">
        <v>4489</v>
      </c>
      <c r="BZ56" s="50" t="s">
        <v>4490</v>
      </c>
      <c r="CA56" s="46">
        <f>_xll.BDH(BY56,$B$4,$B$3,$B$3)</f>
        <v>0.17058999999999999</v>
      </c>
      <c r="CB56" s="46">
        <f>_xll.BDH(BZ56,$B$4,$B$3,$B$3)</f>
        <v>0.985599</v>
      </c>
      <c r="CC56" s="52">
        <f>DF_ZC2(Date!$E$3,BX56,CB56,"Taux actuariels","actual/actual")</f>
        <v>1.708288582020101E-3</v>
      </c>
      <c r="CE56" s="58" t="e">
        <v>#N/A</v>
      </c>
      <c r="CF56" t="e">
        <v>#N/A</v>
      </c>
      <c r="CH56" s="58" t="e">
        <v>#N/A</v>
      </c>
      <c r="CI56" t="e">
        <v>#N/A</v>
      </c>
      <c r="CK56" s="58" t="e">
        <v>#N/A</v>
      </c>
      <c r="CL56" t="e">
        <v>#N/A</v>
      </c>
      <c r="CP56" s="58" t="e">
        <v>#N/A</v>
      </c>
      <c r="CQ56" t="e">
        <v>#N/A</v>
      </c>
      <c r="CS56" s="58" t="e">
        <v>#N/A</v>
      </c>
      <c r="CT56" t="e">
        <v>#N/A</v>
      </c>
      <c r="CV56" s="58" t="e">
        <v>#N/A</v>
      </c>
      <c r="CW56" t="e">
        <v>#N/A</v>
      </c>
      <c r="CY56" s="58" t="e">
        <v>#N/A</v>
      </c>
      <c r="CZ56" t="e">
        <v>#N/A</v>
      </c>
      <c r="DB56" s="58" t="e">
        <v>#N/A</v>
      </c>
      <c r="DC56" t="e">
        <v>#N/A</v>
      </c>
      <c r="DQ56" s="58" t="e">
        <v>#N/A</v>
      </c>
      <c r="DR56" t="e">
        <v>#N/A</v>
      </c>
      <c r="DT56" s="58" t="e">
        <v>#N/A</v>
      </c>
      <c r="DU56" t="e">
        <v>#N/A</v>
      </c>
      <c r="DW56" s="58" t="e">
        <v>#N/A</v>
      </c>
      <c r="DX56" t="e">
        <v>#N/A</v>
      </c>
      <c r="DZ56" s="58" t="e">
        <v>#N/A</v>
      </c>
      <c r="EA56" t="e">
        <v>#N/A</v>
      </c>
      <c r="EO56" s="58" t="e">
        <v>#N/A</v>
      </c>
      <c r="EP56" t="e">
        <v>#N/A</v>
      </c>
      <c r="ER56" s="58" t="e">
        <v>#N/A</v>
      </c>
      <c r="ES56" t="e">
        <v>#N/A</v>
      </c>
      <c r="EU56" s="58" t="e">
        <v>#N/A</v>
      </c>
      <c r="EV56" t="e">
        <v>#N/A</v>
      </c>
      <c r="EX56" s="58" t="e">
        <v>#N/A</v>
      </c>
      <c r="EY56" t="e">
        <v>#N/A</v>
      </c>
      <c r="FL56" s="58" t="e">
        <v>#N/A</v>
      </c>
      <c r="FM56" t="e">
        <v>#N/A</v>
      </c>
      <c r="FO56" s="58" t="e">
        <v>#N/A</v>
      </c>
      <c r="FP56" t="e">
        <v>#N/A</v>
      </c>
      <c r="FR56" s="58" t="e">
        <v>#N/A</v>
      </c>
      <c r="FS56" t="e">
        <v>#N/A</v>
      </c>
      <c r="FU56" s="58" t="e">
        <v>#N/A</v>
      </c>
      <c r="FV56" t="e">
        <v>#N/A</v>
      </c>
      <c r="GI56" s="58" t="e">
        <v>#N/A</v>
      </c>
      <c r="GJ56" t="e">
        <v>#N/A</v>
      </c>
      <c r="GL56" s="58" t="e">
        <v>#N/A</v>
      </c>
      <c r="GM56" t="e">
        <v>#N/A</v>
      </c>
      <c r="GO56" s="58" t="e">
        <v>#N/A</v>
      </c>
      <c r="GP56" t="e">
        <v>#N/A</v>
      </c>
      <c r="GR56" s="58" t="e">
        <v>#N/A</v>
      </c>
      <c r="GS56" t="e">
        <v>#N/A</v>
      </c>
    </row>
    <row r="57" spans="3:201" x14ac:dyDescent="0.25">
      <c r="C57" s="46"/>
      <c r="D57" s="46"/>
      <c r="E57" s="46"/>
      <c r="F57" s="47"/>
      <c r="G57" s="47"/>
      <c r="H57" s="47"/>
      <c r="I57" s="48"/>
      <c r="J57" s="48"/>
      <c r="K57" s="46"/>
      <c r="L57" s="49" t="s">
        <v>600</v>
      </c>
      <c r="N57" s="50" t="s">
        <v>906</v>
      </c>
      <c r="O57" s="51">
        <f>IFERROR(IF(RIGHT(N57, 1) = "D", WORKDAY($B$3, INT(LEFT(N57, LEN(N57)-1))),
                     IF(RIGHT(N57, 1) = "W",Business_Day($B$3 + 7 * INT(LEFT(N57, LEN(N57)-1)), "modified_following"),
                     IF(RIGHT(N57, 1) = "M",Business_Day(EDATE($B$3,  INT(LEFT(N57, LEN(N57)-1))), "modified_following"),
                     IF(RIGHT(N57, 1) = "Y",Business_Day(EDATE($B$3,  12 * INT(LEFT(N57, LEN(N57)-1))), "modified_following"),IF(RIGHT(N57, 1) = "Q",Business_Day(EDATE($B$3,  3*INT(LEFT(N57, LEN(N57)-1))), "modified_following"),
                    Business_Day(EDATE($B$3,  12 * INT(LEFT(N57, FIND("Y", N57)-1)) + INT(RIGHT(N57, LEN(N57) - FIND("Y", N57)))), "modified_following") ))))), "")</f>
        <v>45747</v>
      </c>
      <c r="P57" s="50" t="s">
        <v>4491</v>
      </c>
      <c r="Q57" s="50" t="s">
        <v>4492</v>
      </c>
      <c r="R57" s="46">
        <f>_xll.BDH(P57,$B$4,$B$3,$B$3)</f>
        <v>-1.418E-2</v>
      </c>
      <c r="S57" s="46">
        <f>_xll.BDH(Q57,$B$4,$B$3,$B$3)</f>
        <v>1.001172</v>
      </c>
      <c r="T57" s="52">
        <f>DF_ZC2(Date!$E$3,O57,S57,"Taux actuariels","actual/actual")</f>
        <v>-1.4197938942128729E-4</v>
      </c>
      <c r="V57" s="46"/>
      <c r="W57" s="46"/>
      <c r="X57" s="46"/>
      <c r="Y57" s="47"/>
      <c r="Z57" s="47"/>
      <c r="AA57" s="47"/>
      <c r="AB57" s="48"/>
      <c r="AC57" s="48"/>
      <c r="AD57" s="46"/>
      <c r="AE57" s="49" t="s">
        <v>600</v>
      </c>
      <c r="AF57" s="49"/>
      <c r="AG57" s="49"/>
      <c r="AI57" s="50" t="s">
        <v>906</v>
      </c>
      <c r="AJ57" s="51">
        <f>IFERROR(IF(RIGHT(AI57, 1) = "D", WORKDAY($B$3, INT(LEFT(AI57, LEN(AI57)-1))),
                     IF(RIGHT(AI57, 1) = "W",Business_Day($B$3 + 7 * INT(LEFT(AI57, LEN(AI57)-1)), "modified_following"),
                     IF(RIGHT(AI57, 1) = "M",Business_Day(EDATE($B$3,  INT(LEFT(AI57, LEN(AI57)-1))), "modified_following"),
                     IF(RIGHT(AI57, 1) = "Y",Business_Day(EDATE($B$3,  12 * INT(LEFT(AI57, LEN(AI57)-1))), "modified_following"),IF(RIGHT(AI57, 1) = "Q",Business_Day(EDATE($B$3,  3*INT(LEFT(AI57, LEN(AI57)-1))), "modified_following"),
                    Business_Day(EDATE($B$3,  12 * INT(LEFT(AI57, FIND("Y", AI57)-1)) + INT(RIGHT(AI57, LEN(AI57) - FIND("Y", AI57)))), "modified_following") ))))), "")</f>
        <v>45747</v>
      </c>
      <c r="AK57" s="50" t="s">
        <v>4493</v>
      </c>
      <c r="AL57" s="50" t="s">
        <v>4494</v>
      </c>
      <c r="AM57" s="46">
        <f>_xll.BDH(AK57,$B$4,$B$3,$B$3)</f>
        <v>9.4589999999999994E-2</v>
      </c>
      <c r="AN57" s="46">
        <f>_xll.BDH(AL57,$B$4,$B$3,$B$3)</f>
        <v>0.99221999999999999</v>
      </c>
      <c r="AO57" s="52">
        <f>DF_ZC2(Date!$E$3,AJ57,AN57,"Taux actuariels","actual/actual")</f>
        <v>9.4724650741140337E-4</v>
      </c>
      <c r="AQ57" s="46"/>
      <c r="AR57" s="46"/>
      <c r="AS57" s="48"/>
      <c r="AT57" s="48"/>
      <c r="AU57" s="48"/>
      <c r="AV57" s="48"/>
      <c r="AW57" s="48"/>
      <c r="AX57" s="48"/>
      <c r="AY57" s="46"/>
      <c r="AZ57" s="49" t="s">
        <v>600</v>
      </c>
      <c r="BA57" s="47"/>
      <c r="BB57" s="52">
        <f t="shared" si="12"/>
        <v>0</v>
      </c>
      <c r="BD57" s="50" t="s">
        <v>906</v>
      </c>
      <c r="BE57" s="51">
        <f>IFERROR(IF(RIGHT(BD57, 1) = "D", WORKDAY($B$3, INT(LEFT(BD57, LEN(BD57)-1))),
                     IF(RIGHT(BD57, 1) = "W",Business_Day($B$3 + 7 * INT(LEFT(BD57, LEN(BD57)-1)), "modified_following"),
                     IF(RIGHT(BD57, 1) = "M",Business_Day(EDATE($B$3,  INT(LEFT(BD57, LEN(BD57)-1))), "modified_following"),
                     IF(RIGHT(BD57, 1) = "Y",Business_Day(EDATE($B$3,  12 * INT(LEFT(BD57, LEN(BD57)-1))), "modified_following"),IF(RIGHT(BD57, 1) = "Q",Business_Day(EDATE($B$3,  3*INT(LEFT(BD57, LEN(BD57)-1))), "modified_following"),
                    Business_Day(EDATE($B$3,  12 * INT(LEFT(BD57, FIND("Y", BD57)-1)) + INT(RIGHT(BD57, LEN(BD57) - FIND("Y", BD57)))), "modified_following") ))))), "")</f>
        <v>45747</v>
      </c>
      <c r="BF57" s="50" t="s">
        <v>4495</v>
      </c>
      <c r="BG57" s="50" t="s">
        <v>4496</v>
      </c>
      <c r="BH57" s="46">
        <f>_xll.BDH(BF57,$B$4,$B$3,$B$3)</f>
        <v>0.11620999999999999</v>
      </c>
      <c r="BI57" s="46">
        <f>_xll.BDH(BG57,$B$4,$B$3,$B$3)</f>
        <v>0.99045099999999997</v>
      </c>
      <c r="BJ57" s="52">
        <f>DF_ZC2(Date!$E$3,BE57,BI57,"Taux actuariels","actual/actual")</f>
        <v>1.1637916015938554E-3</v>
      </c>
      <c r="BL57" s="46"/>
      <c r="BM57" s="46"/>
      <c r="BN57" s="46"/>
      <c r="BO57" s="47"/>
      <c r="BP57" s="47"/>
      <c r="BQ57" s="47"/>
      <c r="BR57" s="48"/>
      <c r="BS57" s="48"/>
      <c r="BT57" s="46"/>
      <c r="BU57" s="49" t="s">
        <v>600</v>
      </c>
      <c r="BW57" s="50" t="s">
        <v>928</v>
      </c>
      <c r="BX57" s="51">
        <f>IFERROR(IF(RIGHT(BW57, 1) = "D", WORKDAY($B$3, INT(LEFT(BW57, LEN(BW57)-1))),
                     IF(RIGHT(BW57, 1) = "W",Business_Day($B$3 + 7 * INT(LEFT(BW57, LEN(BW57)-1)), "modified_following"),
                     IF(RIGHT(BW57, 1) = "M",Business_Day(EDATE($B$3,  INT(LEFT(BW57, LEN(BW57)-1))), "modified_following"),
                     IF(RIGHT(BW57, 1) = "Y",Business_Day(EDATE($B$3,  12 * INT(LEFT(BW57, LEN(BW57)-1))), "modified_following"),IF(RIGHT(BW57, 1) = "Q",Business_Day(EDATE($B$3,  3*INT(LEFT(BW57, LEN(BW57)-1))), "modified_following"),
                    Business_Day(EDATE($B$3,  12 * INT(LEFT(BW57, FIND("Y", BW57)-1)) + INT(RIGHT(BW57, LEN(BW57) - FIND("Y", BW57)))), "modified_following") ))))), "")</f>
        <v>45930</v>
      </c>
      <c r="BY57" s="50" t="s">
        <v>4497</v>
      </c>
      <c r="BZ57" s="50" t="s">
        <v>4498</v>
      </c>
      <c r="CA57" s="46">
        <f>_xll.BDH(BY57,$B$4,$B$3,$B$3)</f>
        <v>0.17877999999999999</v>
      </c>
      <c r="CB57" s="46">
        <f>_xll.BDH(BZ57,$B$4,$B$3,$B$3)</f>
        <v>0.98447499999999999</v>
      </c>
      <c r="CC57" s="52">
        <f>DF_ZC2(Date!$E$3,BX57,CB57,"Taux actuariels","actual/actual")</f>
        <v>1.7896654737306061E-3</v>
      </c>
      <c r="CE57" s="58" t="e">
        <v>#N/A</v>
      </c>
      <c r="CF57" t="e">
        <v>#N/A</v>
      </c>
      <c r="CH57" s="58" t="e">
        <v>#N/A</v>
      </c>
      <c r="CI57" t="e">
        <v>#N/A</v>
      </c>
      <c r="CK57" s="58" t="e">
        <v>#N/A</v>
      </c>
      <c r="CL57" t="e">
        <v>#N/A</v>
      </c>
      <c r="CP57" s="58" t="e">
        <v>#N/A</v>
      </c>
      <c r="CQ57" t="e">
        <v>#N/A</v>
      </c>
      <c r="CS57" s="58" t="e">
        <v>#N/A</v>
      </c>
      <c r="CT57" t="e">
        <v>#N/A</v>
      </c>
      <c r="CV57" s="58" t="e">
        <v>#N/A</v>
      </c>
      <c r="CW57" t="e">
        <v>#N/A</v>
      </c>
      <c r="CY57" s="58" t="e">
        <v>#N/A</v>
      </c>
      <c r="CZ57" t="e">
        <v>#N/A</v>
      </c>
      <c r="DB57" s="58" t="e">
        <v>#N/A</v>
      </c>
      <c r="DC57" t="e">
        <v>#N/A</v>
      </c>
      <c r="DQ57" s="58" t="e">
        <v>#N/A</v>
      </c>
      <c r="DR57" t="e">
        <v>#N/A</v>
      </c>
      <c r="DT57" s="58" t="e">
        <v>#N/A</v>
      </c>
      <c r="DU57" t="e">
        <v>#N/A</v>
      </c>
      <c r="DW57" s="58" t="e">
        <v>#N/A</v>
      </c>
      <c r="DX57" t="e">
        <v>#N/A</v>
      </c>
      <c r="DZ57" s="58" t="e">
        <v>#N/A</v>
      </c>
      <c r="EA57" t="e">
        <v>#N/A</v>
      </c>
      <c r="EO57" s="58" t="e">
        <v>#N/A</v>
      </c>
      <c r="EP57" t="e">
        <v>#N/A</v>
      </c>
      <c r="ER57" s="58" t="e">
        <v>#N/A</v>
      </c>
      <c r="ES57" t="e">
        <v>#N/A</v>
      </c>
      <c r="EU57" s="58" t="e">
        <v>#N/A</v>
      </c>
      <c r="EV57" t="e">
        <v>#N/A</v>
      </c>
      <c r="EX57" s="58" t="e">
        <v>#N/A</v>
      </c>
      <c r="EY57" t="e">
        <v>#N/A</v>
      </c>
      <c r="FL57" s="58" t="e">
        <v>#N/A</v>
      </c>
      <c r="FM57" t="e">
        <v>#N/A</v>
      </c>
      <c r="FO57" s="58" t="e">
        <v>#N/A</v>
      </c>
      <c r="FP57" t="e">
        <v>#N/A</v>
      </c>
      <c r="FR57" s="58" t="e">
        <v>#N/A</v>
      </c>
      <c r="FS57" t="e">
        <v>#N/A</v>
      </c>
      <c r="FU57" s="58" t="e">
        <v>#N/A</v>
      </c>
      <c r="FV57" t="e">
        <v>#N/A</v>
      </c>
      <c r="GI57" s="58" t="e">
        <v>#N/A</v>
      </c>
      <c r="GJ57" t="e">
        <v>#N/A</v>
      </c>
      <c r="GL57" s="58" t="e">
        <v>#N/A</v>
      </c>
      <c r="GM57" t="e">
        <v>#N/A</v>
      </c>
      <c r="GO57" s="58" t="e">
        <v>#N/A</v>
      </c>
      <c r="GP57" t="e">
        <v>#N/A</v>
      </c>
      <c r="GR57" s="58" t="e">
        <v>#N/A</v>
      </c>
      <c r="GS57" t="e">
        <v>#N/A</v>
      </c>
    </row>
    <row r="58" spans="3:201" x14ac:dyDescent="0.25">
      <c r="C58" s="46"/>
      <c r="D58" s="46"/>
      <c r="E58" s="46"/>
      <c r="F58" s="47"/>
      <c r="G58" s="47"/>
      <c r="H58" s="47"/>
      <c r="I58" s="48"/>
      <c r="J58" s="48"/>
      <c r="K58" s="46"/>
      <c r="L58" s="49" t="s">
        <v>600</v>
      </c>
      <c r="N58" s="50" t="s">
        <v>917</v>
      </c>
      <c r="O58" s="51">
        <f>IFERROR(IF(RIGHT(N58, 1) = "D", WORKDAY($B$3, INT(LEFT(N58, LEN(N58)-1))),
                     IF(RIGHT(N58, 1) = "W",Business_Day($B$3 + 7 * INT(LEFT(N58, LEN(N58)-1)), "modified_following"),
                     IF(RIGHT(N58, 1) = "M",Business_Day(EDATE($B$3,  INT(LEFT(N58, LEN(N58)-1))), "modified_following"),
                     IF(RIGHT(N58, 1) = "Y",Business_Day(EDATE($B$3,  12 * INT(LEFT(N58, LEN(N58)-1))), "modified_following"),IF(RIGHT(N58, 1) = "Q",Business_Day(EDATE($B$3,  3*INT(LEFT(N58, LEN(N58)-1))), "modified_following"),
                    Business_Day(EDATE($B$3,  12 * INT(LEFT(N58, FIND("Y", N58)-1)) + INT(RIGHT(N58, LEN(N58) - FIND("Y", N58)))), "modified_following") ))))), "")</f>
        <v>45838</v>
      </c>
      <c r="P58" s="50" t="s">
        <v>4499</v>
      </c>
      <c r="Q58" s="50" t="s">
        <v>4500</v>
      </c>
      <c r="R58" s="46">
        <f>_xll.BDH(P58,$B$4,$B$3,$B$3)</f>
        <v>-1.0840000000000001E-2</v>
      </c>
      <c r="S58" s="46">
        <f>_xll.BDH(Q58,$B$4,$B$3,$B$3)</f>
        <v>1.000923</v>
      </c>
      <c r="T58" s="52">
        <f>DF_ZC2(Date!$E$3,O58,S58,"Taux actuariels","actual/actual")</f>
        <v>-1.0854994676534613E-4</v>
      </c>
      <c r="V58" s="46"/>
      <c r="W58" s="46"/>
      <c r="X58" s="46"/>
      <c r="Y58" s="47"/>
      <c r="Z58" s="47"/>
      <c r="AA58" s="47"/>
      <c r="AB58" s="48"/>
      <c r="AC58" s="48"/>
      <c r="AD58" s="46"/>
      <c r="AE58" s="49" t="s">
        <v>600</v>
      </c>
      <c r="AF58" s="49"/>
      <c r="AG58" s="49"/>
      <c r="AI58" s="50" t="s">
        <v>917</v>
      </c>
      <c r="AJ58" s="51">
        <f>IFERROR(IF(RIGHT(AI58, 1) = "D", WORKDAY($B$3, INT(LEFT(AI58, LEN(AI58)-1))),
                     IF(RIGHT(AI58, 1) = "W",Business_Day($B$3 + 7 * INT(LEFT(AI58, LEN(AI58)-1)), "modified_following"),
                     IF(RIGHT(AI58, 1) = "M",Business_Day(EDATE($B$3,  INT(LEFT(AI58, LEN(AI58)-1))), "modified_following"),
                     IF(RIGHT(AI58, 1) = "Y",Business_Day(EDATE($B$3,  12 * INT(LEFT(AI58, LEN(AI58)-1))), "modified_following"),IF(RIGHT(AI58, 1) = "Q",Business_Day(EDATE($B$3,  3*INT(LEFT(AI58, LEN(AI58)-1))), "modified_following"),
                    Business_Day(EDATE($B$3,  12 * INT(LEFT(AI58, FIND("Y", AI58)-1)) + INT(RIGHT(AI58, LEN(AI58) - FIND("Y", AI58)))), "modified_following") ))))), "")</f>
        <v>45838</v>
      </c>
      <c r="AK58" s="50" t="s">
        <v>4501</v>
      </c>
      <c r="AL58" s="50" t="s">
        <v>4502</v>
      </c>
      <c r="AM58" s="46">
        <f>_xll.BDH(AK58,$B$4,$B$3,$B$3)</f>
        <v>0.10117</v>
      </c>
      <c r="AN58" s="46">
        <f>_xll.BDH(AL58,$B$4,$B$3,$B$3)</f>
        <v>0.99143099999999995</v>
      </c>
      <c r="AO58" s="52">
        <f>DF_ZC2(Date!$E$3,AJ58,AN58,"Taux actuariels","actual/actual")</f>
        <v>1.01313961979832E-3</v>
      </c>
      <c r="AQ58" s="46"/>
      <c r="AR58" s="46"/>
      <c r="AS58" s="48"/>
      <c r="AT58" s="48"/>
      <c r="AU58" s="48"/>
      <c r="AV58" s="48"/>
      <c r="AW58" s="48"/>
      <c r="AX58" s="48"/>
      <c r="AY58" s="46"/>
      <c r="AZ58" s="49" t="s">
        <v>600</v>
      </c>
      <c r="BA58" s="47"/>
      <c r="BB58" s="52">
        <f t="shared" si="12"/>
        <v>0</v>
      </c>
      <c r="BD58" s="50" t="s">
        <v>917</v>
      </c>
      <c r="BE58" s="51">
        <f>IFERROR(IF(RIGHT(BD58, 1) = "D", WORKDAY($B$3, INT(LEFT(BD58, LEN(BD58)-1))),
                     IF(RIGHT(BD58, 1) = "W",Business_Day($B$3 + 7 * INT(LEFT(BD58, LEN(BD58)-1)), "modified_following"),
                     IF(RIGHT(BD58, 1) = "M",Business_Day(EDATE($B$3,  INT(LEFT(BD58, LEN(BD58)-1))), "modified_following"),
                     IF(RIGHT(BD58, 1) = "Y",Business_Day(EDATE($B$3,  12 * INT(LEFT(BD58, LEN(BD58)-1))), "modified_following"),IF(RIGHT(BD58, 1) = "Q",Business_Day(EDATE($B$3,  3*INT(LEFT(BD58, LEN(BD58)-1))), "modified_following"),
                    Business_Day(EDATE($B$3,  12 * INT(LEFT(BD58, FIND("Y", BD58)-1)) + INT(RIGHT(BD58, LEN(BD58) - FIND("Y", BD58)))), "modified_following") ))))), "")</f>
        <v>45838</v>
      </c>
      <c r="BF58" s="50" t="s">
        <v>4503</v>
      </c>
      <c r="BG58" s="50" t="s">
        <v>4504</v>
      </c>
      <c r="BH58" s="46">
        <f>_xll.BDH(BF58,$B$4,$B$3,$B$3)</f>
        <v>0.12280000000000001</v>
      </c>
      <c r="BI58" s="46">
        <f>_xll.BDH(BG58,$B$4,$B$3,$B$3)</f>
        <v>0.98960999999999999</v>
      </c>
      <c r="BJ58" s="52">
        <f>DF_ZC2(Date!$E$3,BE58,BI58,"Taux actuariels","actual/actual")</f>
        <v>1.2297030832890687E-3</v>
      </c>
      <c r="BL58" s="46"/>
      <c r="BM58" s="46"/>
      <c r="BN58" s="46"/>
      <c r="BO58" s="47"/>
      <c r="BP58" s="47"/>
      <c r="BQ58" s="47"/>
      <c r="BR58" s="48"/>
      <c r="BS58" s="48"/>
      <c r="BT58" s="46"/>
      <c r="BU58" s="49" t="s">
        <v>600</v>
      </c>
      <c r="BW58" s="50" t="s">
        <v>939</v>
      </c>
      <c r="BX58" s="51">
        <f>IFERROR(IF(RIGHT(BW58, 1) = "D", WORKDAY($B$3, INT(LEFT(BW58, LEN(BW58)-1))),
                     IF(RIGHT(BW58, 1) = "W",Business_Day($B$3 + 7 * INT(LEFT(BW58, LEN(BW58)-1)), "modified_following"),
                     IF(RIGHT(BW58, 1) = "M",Business_Day(EDATE($B$3,  INT(LEFT(BW58, LEN(BW58)-1))), "modified_following"),
                     IF(RIGHT(BW58, 1) = "Y",Business_Day(EDATE($B$3,  12 * INT(LEFT(BW58, LEN(BW58)-1))), "modified_following"),IF(RIGHT(BW58, 1) = "Q",Business_Day(EDATE($B$3,  3*INT(LEFT(BW58, LEN(BW58)-1))), "modified_following"),
                    Business_Day(EDATE($B$3,  12 * INT(LEFT(BW58, FIND("Y", BW58)-1)) + INT(RIGHT(BW58, LEN(BW58) - FIND("Y", BW58)))), "modified_following") ))))), "")</f>
        <v>46021</v>
      </c>
      <c r="BY58" s="50" t="s">
        <v>4505</v>
      </c>
      <c r="BZ58" s="50" t="s">
        <v>4506</v>
      </c>
      <c r="CA58" s="46">
        <f>_xll.BDH(BY58,$B$4,$B$3,$B$3)</f>
        <v>0.18695000000000001</v>
      </c>
      <c r="CB58" s="46">
        <f>_xll.BDH(BZ58,$B$4,$B$3,$B$3)</f>
        <v>0.98331299999999999</v>
      </c>
      <c r="CC58" s="52">
        <f>DF_ZC2(Date!$E$3,BX58,CB58,"Taux actuariels","actual/actual")</f>
        <v>1.8715073644897107E-3</v>
      </c>
      <c r="CE58" s="58" t="e">
        <v>#N/A</v>
      </c>
      <c r="CF58" t="e">
        <v>#N/A</v>
      </c>
      <c r="CH58" s="58" t="e">
        <v>#N/A</v>
      </c>
      <c r="CI58" t="e">
        <v>#N/A</v>
      </c>
      <c r="CK58" s="58" t="e">
        <v>#N/A</v>
      </c>
      <c r="CL58" t="e">
        <v>#N/A</v>
      </c>
      <c r="CP58" s="58" t="e">
        <v>#N/A</v>
      </c>
      <c r="CQ58" t="e">
        <v>#N/A</v>
      </c>
      <c r="CS58" s="58" t="e">
        <v>#N/A</v>
      </c>
      <c r="CT58" t="e">
        <v>#N/A</v>
      </c>
      <c r="CV58" s="58" t="e">
        <v>#N/A</v>
      </c>
      <c r="CW58" t="e">
        <v>#N/A</v>
      </c>
      <c r="CY58" s="58" t="e">
        <v>#N/A</v>
      </c>
      <c r="CZ58" t="e">
        <v>#N/A</v>
      </c>
      <c r="DB58" s="58" t="e">
        <v>#N/A</v>
      </c>
      <c r="DC58" t="e">
        <v>#N/A</v>
      </c>
      <c r="DQ58" s="58" t="e">
        <v>#N/A</v>
      </c>
      <c r="DR58" t="e">
        <v>#N/A</v>
      </c>
      <c r="DT58" s="58" t="e">
        <v>#N/A</v>
      </c>
      <c r="DU58" t="e">
        <v>#N/A</v>
      </c>
      <c r="DW58" s="58" t="e">
        <v>#N/A</v>
      </c>
      <c r="DX58" t="e">
        <v>#N/A</v>
      </c>
      <c r="DZ58" s="58" t="e">
        <v>#N/A</v>
      </c>
      <c r="EA58" t="e">
        <v>#N/A</v>
      </c>
      <c r="EO58" s="58" t="e">
        <v>#N/A</v>
      </c>
      <c r="EP58" t="e">
        <v>#N/A</v>
      </c>
      <c r="ER58" s="58" t="e">
        <v>#N/A</v>
      </c>
      <c r="ES58" t="e">
        <v>#N/A</v>
      </c>
      <c r="EU58" s="58" t="e">
        <v>#N/A</v>
      </c>
      <c r="EV58" t="e">
        <v>#N/A</v>
      </c>
      <c r="EX58" s="58" t="e">
        <v>#N/A</v>
      </c>
      <c r="EY58" t="e">
        <v>#N/A</v>
      </c>
      <c r="FL58" s="58" t="e">
        <v>#N/A</v>
      </c>
      <c r="FM58" t="e">
        <v>#N/A</v>
      </c>
      <c r="FO58" s="58" t="e">
        <v>#N/A</v>
      </c>
      <c r="FP58" t="e">
        <v>#N/A</v>
      </c>
      <c r="FR58" s="58" t="e">
        <v>#N/A</v>
      </c>
      <c r="FS58" t="e">
        <v>#N/A</v>
      </c>
      <c r="FU58" s="58" t="e">
        <v>#N/A</v>
      </c>
      <c r="FV58" t="e">
        <v>#N/A</v>
      </c>
      <c r="GI58" s="58" t="e">
        <v>#N/A</v>
      </c>
      <c r="GJ58" t="e">
        <v>#N/A</v>
      </c>
      <c r="GL58" s="58" t="e">
        <v>#N/A</v>
      </c>
      <c r="GM58" t="e">
        <v>#N/A</v>
      </c>
      <c r="GO58" s="58" t="e">
        <v>#N/A</v>
      </c>
      <c r="GP58" t="e">
        <v>#N/A</v>
      </c>
      <c r="GR58" s="58" t="e">
        <v>#N/A</v>
      </c>
      <c r="GS58" t="e">
        <v>#N/A</v>
      </c>
    </row>
    <row r="59" spans="3:201" x14ac:dyDescent="0.25">
      <c r="C59" s="46"/>
      <c r="D59" s="46"/>
      <c r="E59" s="46"/>
      <c r="F59" s="47"/>
      <c r="G59" s="47"/>
      <c r="H59" s="47"/>
      <c r="I59" s="48"/>
      <c r="J59" s="48"/>
      <c r="K59" s="46"/>
      <c r="L59" s="49" t="s">
        <v>600</v>
      </c>
      <c r="N59" s="50" t="s">
        <v>928</v>
      </c>
      <c r="O59" s="51">
        <f>IFERROR(IF(RIGHT(N59, 1) = "D", WORKDAY($B$3, INT(LEFT(N59, LEN(N59)-1))),
                     IF(RIGHT(N59, 1) = "W",Business_Day($B$3 + 7 * INT(LEFT(N59, LEN(N59)-1)), "modified_following"),
                     IF(RIGHT(N59, 1) = "M",Business_Day(EDATE($B$3,  INT(LEFT(N59, LEN(N59)-1))), "modified_following"),
                     IF(RIGHT(N59, 1) = "Y",Business_Day(EDATE($B$3,  12 * INT(LEFT(N59, LEN(N59)-1))), "modified_following"),IF(RIGHT(N59, 1) = "Q",Business_Day(EDATE($B$3,  3*INT(LEFT(N59, LEN(N59)-1))), "modified_following"),
                    Business_Day(EDATE($B$3,  12 * INT(LEFT(N59, FIND("Y", N59)-1)) + INT(RIGHT(N59, LEN(N59) - FIND("Y", N59)))), "modified_following") ))))), "")</f>
        <v>45930</v>
      </c>
      <c r="P59" s="50" t="s">
        <v>4507</v>
      </c>
      <c r="Q59" s="50" t="s">
        <v>4508</v>
      </c>
      <c r="R59" s="46">
        <f>_xll.BDH(P59,$B$4,$B$3,$B$3)</f>
        <v>-7.4999999999999997E-3</v>
      </c>
      <c r="S59" s="46">
        <f>_xll.BDH(Q59,$B$4,$B$3,$B$3)</f>
        <v>1.0006569999999999</v>
      </c>
      <c r="T59" s="52">
        <f>DF_ZC2(Date!$E$3,O59,S59,"Taux actuariels","actual/actual")</f>
        <v>-7.5052496095073806E-5</v>
      </c>
      <c r="V59" s="46"/>
      <c r="W59" s="46"/>
      <c r="X59" s="46"/>
      <c r="Y59" s="47"/>
      <c r="Z59" s="47"/>
      <c r="AA59" s="47"/>
      <c r="AB59" s="48"/>
      <c r="AC59" s="48"/>
      <c r="AD59" s="46"/>
      <c r="AE59" s="49" t="s">
        <v>600</v>
      </c>
      <c r="AF59" s="49"/>
      <c r="AG59" s="49"/>
      <c r="AI59" s="50" t="s">
        <v>928</v>
      </c>
      <c r="AJ59" s="51">
        <f>IFERROR(IF(RIGHT(AI59, 1) = "D", WORKDAY($B$3, INT(LEFT(AI59, LEN(AI59)-1))),
                     IF(RIGHT(AI59, 1) = "W",Business_Day($B$3 + 7 * INT(LEFT(AI59, LEN(AI59)-1)), "modified_following"),
                     IF(RIGHT(AI59, 1) = "M",Business_Day(EDATE($B$3,  INT(LEFT(AI59, LEN(AI59)-1))), "modified_following"),
                     IF(RIGHT(AI59, 1) = "Y",Business_Day(EDATE($B$3,  12 * INT(LEFT(AI59, LEN(AI59)-1))), "modified_following"),IF(RIGHT(AI59, 1) = "Q",Business_Day(EDATE($B$3,  3*INT(LEFT(AI59, LEN(AI59)-1))), "modified_following"),
                    Business_Day(EDATE($B$3,  12 * INT(LEFT(AI59, FIND("Y", AI59)-1)) + INT(RIGHT(AI59, LEN(AI59) - FIND("Y", AI59)))), "modified_following") ))))), "")</f>
        <v>45930</v>
      </c>
      <c r="AK59" s="50" t="s">
        <v>4509</v>
      </c>
      <c r="AL59" s="50" t="s">
        <v>4510</v>
      </c>
      <c r="AM59" s="46">
        <f>_xll.BDH(AK59,$B$4,$B$3,$B$3)</f>
        <v>0.10774</v>
      </c>
      <c r="AN59" s="46">
        <f>_xll.BDH(AL59,$B$4,$B$3,$B$3)</f>
        <v>0.99061100000000002</v>
      </c>
      <c r="AO59" s="52">
        <f>DF_ZC2(Date!$E$3,AJ59,AN59,"Taux actuariels","actual/actual")</f>
        <v>1.0785963849910818E-3</v>
      </c>
      <c r="AQ59" s="46"/>
      <c r="AR59" s="46"/>
      <c r="AS59" s="48"/>
      <c r="AT59" s="48"/>
      <c r="AU59" s="48"/>
      <c r="AV59" s="48"/>
      <c r="AW59" s="48"/>
      <c r="AX59" s="48"/>
      <c r="AY59" s="46"/>
      <c r="AZ59" s="49" t="s">
        <v>600</v>
      </c>
      <c r="BA59" s="47"/>
      <c r="BB59" s="52">
        <f t="shared" si="12"/>
        <v>0</v>
      </c>
      <c r="BD59" s="50" t="s">
        <v>928</v>
      </c>
      <c r="BE59" s="51">
        <f>IFERROR(IF(RIGHT(BD59, 1) = "D", WORKDAY($B$3, INT(LEFT(BD59, LEN(BD59)-1))),
                     IF(RIGHT(BD59, 1) = "W",Business_Day($B$3 + 7 * INT(LEFT(BD59, LEN(BD59)-1)), "modified_following"),
                     IF(RIGHT(BD59, 1) = "M",Business_Day(EDATE($B$3,  INT(LEFT(BD59, LEN(BD59)-1))), "modified_following"),
                     IF(RIGHT(BD59, 1) = "Y",Business_Day(EDATE($B$3,  12 * INT(LEFT(BD59, LEN(BD59)-1))), "modified_following"),IF(RIGHT(BD59, 1) = "Q",Business_Day(EDATE($B$3,  3*INT(LEFT(BD59, LEN(BD59)-1))), "modified_following"),
                    Business_Day(EDATE($B$3,  12 * INT(LEFT(BD59, FIND("Y", BD59)-1)) + INT(RIGHT(BD59, LEN(BD59) - FIND("Y", BD59)))), "modified_following") ))))), "")</f>
        <v>45930</v>
      </c>
      <c r="BF59" s="50" t="s">
        <v>4511</v>
      </c>
      <c r="BG59" s="50" t="s">
        <v>4512</v>
      </c>
      <c r="BH59" s="46">
        <f>_xll.BDH(BF59,$B$4,$B$3,$B$3)</f>
        <v>0.12937000000000001</v>
      </c>
      <c r="BI59" s="46">
        <f>_xll.BDH(BG59,$B$4,$B$3,$B$3)</f>
        <v>0.98873800000000001</v>
      </c>
      <c r="BJ59" s="52">
        <f>DF_ZC2(Date!$E$3,BE59,BI59,"Taux actuariels","actual/actual")</f>
        <v>1.2951270264522918E-3</v>
      </c>
      <c r="BL59" s="46"/>
      <c r="BM59" s="46"/>
      <c r="BN59" s="46"/>
      <c r="BO59" s="47"/>
      <c r="BP59" s="47"/>
      <c r="BQ59" s="47"/>
      <c r="BR59" s="48"/>
      <c r="BS59" s="48"/>
      <c r="BT59" s="46"/>
      <c r="BU59" s="49" t="s">
        <v>600</v>
      </c>
      <c r="BW59" s="50" t="s">
        <v>950</v>
      </c>
      <c r="BX59" s="51">
        <f>IFERROR(IF(RIGHT(BW59, 1) = "D", WORKDAY($B$3, INT(LEFT(BW59, LEN(BW59)-1))),
                     IF(RIGHT(BW59, 1) = "W",Business_Day($B$3 + 7 * INT(LEFT(BW59, LEN(BW59)-1)), "modified_following"),
                     IF(RIGHT(BW59, 1) = "M",Business_Day(EDATE($B$3,  INT(LEFT(BW59, LEN(BW59)-1))), "modified_following"),
                     IF(RIGHT(BW59, 1) = "Y",Business_Day(EDATE($B$3,  12 * INT(LEFT(BW59, LEN(BW59)-1))), "modified_following"),IF(RIGHT(BW59, 1) = "Q",Business_Day(EDATE($B$3,  3*INT(LEFT(BW59, LEN(BW59)-1))), "modified_following"),
                    Business_Day(EDATE($B$3,  12 * INT(LEFT(BW59, FIND("Y", BW59)-1)) + INT(RIGHT(BW59, LEN(BW59) - FIND("Y", BW59)))), "modified_following") ))))), "")</f>
        <v>46111</v>
      </c>
      <c r="BY59" s="50" t="s">
        <v>4513</v>
      </c>
      <c r="BZ59" s="50" t="s">
        <v>4514</v>
      </c>
      <c r="CA59" s="46">
        <f>_xll.BDH(BY59,$B$4,$B$3,$B$3)</f>
        <v>0.19558</v>
      </c>
      <c r="CB59" s="46">
        <f>_xll.BDH(BZ59,$B$4,$B$3,$B$3)</f>
        <v>0.98206599999999999</v>
      </c>
      <c r="CC59" s="52">
        <f>DF_ZC2(Date!$E$3,BX59,CB59,"Taux actuariels","actual/actual")</f>
        <v>1.9590510245823811E-3</v>
      </c>
      <c r="CE59" s="58" t="e">
        <v>#N/A</v>
      </c>
      <c r="CF59" t="e">
        <v>#N/A</v>
      </c>
      <c r="CH59" s="58" t="e">
        <v>#N/A</v>
      </c>
      <c r="CI59" t="e">
        <v>#N/A</v>
      </c>
      <c r="CK59" s="58" t="e">
        <v>#N/A</v>
      </c>
      <c r="CL59" t="e">
        <v>#N/A</v>
      </c>
      <c r="CP59" s="58" t="e">
        <v>#N/A</v>
      </c>
      <c r="CQ59" t="e">
        <v>#N/A</v>
      </c>
      <c r="CS59" s="58" t="e">
        <v>#N/A</v>
      </c>
      <c r="CT59" t="e">
        <v>#N/A</v>
      </c>
      <c r="CV59" s="58" t="e">
        <v>#N/A</v>
      </c>
      <c r="CW59" t="e">
        <v>#N/A</v>
      </c>
      <c r="CY59" s="58" t="e">
        <v>#N/A</v>
      </c>
      <c r="CZ59" t="e">
        <v>#N/A</v>
      </c>
      <c r="DB59" s="58" t="e">
        <v>#N/A</v>
      </c>
      <c r="DC59" t="e">
        <v>#N/A</v>
      </c>
      <c r="DQ59" s="58" t="e">
        <v>#N/A</v>
      </c>
      <c r="DR59" t="e">
        <v>#N/A</v>
      </c>
      <c r="DT59" s="58" t="e">
        <v>#N/A</v>
      </c>
      <c r="DU59" t="e">
        <v>#N/A</v>
      </c>
      <c r="DW59" s="58" t="e">
        <v>#N/A</v>
      </c>
      <c r="DX59" t="e">
        <v>#N/A</v>
      </c>
      <c r="DZ59" s="58" t="e">
        <v>#N/A</v>
      </c>
      <c r="EA59" t="e">
        <v>#N/A</v>
      </c>
      <c r="EO59" s="58" t="e">
        <v>#N/A</v>
      </c>
      <c r="EP59" t="e">
        <v>#N/A</v>
      </c>
      <c r="ER59" s="58" t="e">
        <v>#N/A</v>
      </c>
      <c r="ES59" t="e">
        <v>#N/A</v>
      </c>
      <c r="EU59" s="58" t="e">
        <v>#N/A</v>
      </c>
      <c r="EV59" t="e">
        <v>#N/A</v>
      </c>
      <c r="EX59" s="58" t="e">
        <v>#N/A</v>
      </c>
      <c r="EY59" t="e">
        <v>#N/A</v>
      </c>
      <c r="FL59" s="58" t="e">
        <v>#N/A</v>
      </c>
      <c r="FM59" t="e">
        <v>#N/A</v>
      </c>
      <c r="FO59" s="58" t="e">
        <v>#N/A</v>
      </c>
      <c r="FP59" t="e">
        <v>#N/A</v>
      </c>
      <c r="FR59" s="58" t="e">
        <v>#N/A</v>
      </c>
      <c r="FS59" t="e">
        <v>#N/A</v>
      </c>
      <c r="FU59" s="58" t="e">
        <v>#N/A</v>
      </c>
      <c r="FV59" t="e">
        <v>#N/A</v>
      </c>
      <c r="GI59" s="58" t="e">
        <v>#N/A</v>
      </c>
      <c r="GJ59" t="e">
        <v>#N/A</v>
      </c>
      <c r="GL59" s="58" t="e">
        <v>#N/A</v>
      </c>
      <c r="GM59" t="e">
        <v>#N/A</v>
      </c>
      <c r="GO59" s="58" t="e">
        <v>#N/A</v>
      </c>
      <c r="GP59" t="e">
        <v>#N/A</v>
      </c>
      <c r="GR59" s="58" t="e">
        <v>#N/A</v>
      </c>
      <c r="GS59" t="e">
        <v>#N/A</v>
      </c>
    </row>
    <row r="60" spans="3:201" x14ac:dyDescent="0.25">
      <c r="C60" s="46"/>
      <c r="D60" s="46"/>
      <c r="E60" s="46"/>
      <c r="F60" s="47"/>
      <c r="G60" s="47"/>
      <c r="H60" s="47"/>
      <c r="I60" s="48"/>
      <c r="J60" s="48"/>
      <c r="K60" s="46"/>
      <c r="L60" s="49" t="s">
        <v>600</v>
      </c>
      <c r="N60" s="50" t="s">
        <v>939</v>
      </c>
      <c r="O60" s="51">
        <f>IFERROR(IF(RIGHT(N60, 1) = "D", WORKDAY($B$3, INT(LEFT(N60, LEN(N60)-1))),
                     IF(RIGHT(N60, 1) = "W",Business_Day($B$3 + 7 * INT(LEFT(N60, LEN(N60)-1)), "modified_following"),
                     IF(RIGHT(N60, 1) = "M",Business_Day(EDATE($B$3,  INT(LEFT(N60, LEN(N60)-1))), "modified_following"),
                     IF(RIGHT(N60, 1) = "Y",Business_Day(EDATE($B$3,  12 * INT(LEFT(N60, LEN(N60)-1))), "modified_following"),IF(RIGHT(N60, 1) = "Q",Business_Day(EDATE($B$3,  3*INT(LEFT(N60, LEN(N60)-1))), "modified_following"),
                    Business_Day(EDATE($B$3,  12 * INT(LEFT(N60, FIND("Y", N60)-1)) + INT(RIGHT(N60, LEN(N60) - FIND("Y", N60)))), "modified_following") ))))), "")</f>
        <v>46021</v>
      </c>
      <c r="P60" s="50" t="s">
        <v>4515</v>
      </c>
      <c r="Q60" s="50" t="s">
        <v>4516</v>
      </c>
      <c r="R60" s="46">
        <f>_xll.BDH(P60,$B$4,$B$3,$B$3)</f>
        <v>-4.1700000000000001E-3</v>
      </c>
      <c r="S60" s="46">
        <f>_xll.BDH(Q60,$B$4,$B$3,$B$3)</f>
        <v>1.000375</v>
      </c>
      <c r="T60" s="52">
        <f>DF_ZC2(Date!$E$3,O60,S60,"Taux actuariels","actual/actual")</f>
        <v>-4.1658057696403183E-5</v>
      </c>
      <c r="V60" s="46"/>
      <c r="W60" s="46"/>
      <c r="X60" s="46"/>
      <c r="Y60" s="47"/>
      <c r="Z60" s="47"/>
      <c r="AA60" s="47"/>
      <c r="AB60" s="48"/>
      <c r="AC60" s="48"/>
      <c r="AD60" s="46"/>
      <c r="AE60" s="49" t="s">
        <v>600</v>
      </c>
      <c r="AF60" s="49"/>
      <c r="AG60" s="49"/>
      <c r="AI60" s="50" t="s">
        <v>939</v>
      </c>
      <c r="AJ60" s="51">
        <f>IFERROR(IF(RIGHT(AI60, 1) = "D", WORKDAY($B$3, INT(LEFT(AI60, LEN(AI60)-1))),
                     IF(RIGHT(AI60, 1) = "W",Business_Day($B$3 + 7 * INT(LEFT(AI60, LEN(AI60)-1)), "modified_following"),
                     IF(RIGHT(AI60, 1) = "M",Business_Day(EDATE($B$3,  INT(LEFT(AI60, LEN(AI60)-1))), "modified_following"),
                     IF(RIGHT(AI60, 1) = "Y",Business_Day(EDATE($B$3,  12 * INT(LEFT(AI60, LEN(AI60)-1))), "modified_following"),IF(RIGHT(AI60, 1) = "Q",Business_Day(EDATE($B$3,  3*INT(LEFT(AI60, LEN(AI60)-1))), "modified_following"),
                    Business_Day(EDATE($B$3,  12 * INT(LEFT(AI60, FIND("Y", AI60)-1)) + INT(RIGHT(AI60, LEN(AI60) - FIND("Y", AI60)))), "modified_following") ))))), "")</f>
        <v>46021</v>
      </c>
      <c r="AK60" s="50" t="s">
        <v>4517</v>
      </c>
      <c r="AL60" s="50" t="s">
        <v>4518</v>
      </c>
      <c r="AM60" s="46">
        <f>_xll.BDH(AK60,$B$4,$B$3,$B$3)</f>
        <v>0.1143</v>
      </c>
      <c r="AN60" s="46">
        <f>_xll.BDH(AL60,$B$4,$B$3,$B$3)</f>
        <v>0.98975999999999997</v>
      </c>
      <c r="AO60" s="52">
        <f>DF_ZC2(Date!$E$3,AJ60,AN60,"Taux actuariels","actual/actual")</f>
        <v>1.1442993900909748E-3</v>
      </c>
      <c r="AQ60" s="46"/>
      <c r="AR60" s="46"/>
      <c r="AS60" s="48"/>
      <c r="AT60" s="48"/>
      <c r="AU60" s="48"/>
      <c r="AV60" s="48"/>
      <c r="AW60" s="48"/>
      <c r="AX60" s="48"/>
      <c r="AY60" s="46"/>
      <c r="AZ60" s="49" t="s">
        <v>600</v>
      </c>
      <c r="BA60" s="47"/>
      <c r="BB60" s="52">
        <f t="shared" si="12"/>
        <v>0</v>
      </c>
      <c r="BD60" s="50" t="s">
        <v>939</v>
      </c>
      <c r="BE60" s="51">
        <f>IFERROR(IF(RIGHT(BD60, 1) = "D", WORKDAY($B$3, INT(LEFT(BD60, LEN(BD60)-1))),
                     IF(RIGHT(BD60, 1) = "W",Business_Day($B$3 + 7 * INT(LEFT(BD60, LEN(BD60)-1)), "modified_following"),
                     IF(RIGHT(BD60, 1) = "M",Business_Day(EDATE($B$3,  INT(LEFT(BD60, LEN(BD60)-1))), "modified_following"),
                     IF(RIGHT(BD60, 1) = "Y",Business_Day(EDATE($B$3,  12 * INT(LEFT(BD60, LEN(BD60)-1))), "modified_following"),IF(RIGHT(BD60, 1) = "Q",Business_Day(EDATE($B$3,  3*INT(LEFT(BD60, LEN(BD60)-1))), "modified_following"),
                    Business_Day(EDATE($B$3,  12 * INT(LEFT(BD60, FIND("Y", BD60)-1)) + INT(RIGHT(BD60, LEN(BD60) - FIND("Y", BD60)))), "modified_following") ))))), "")</f>
        <v>46021</v>
      </c>
      <c r="BF60" s="50" t="s">
        <v>4519</v>
      </c>
      <c r="BG60" s="50" t="s">
        <v>4520</v>
      </c>
      <c r="BH60" s="46">
        <f>_xll.BDH(BF60,$B$4,$B$3,$B$3)</f>
        <v>0.13594000000000001</v>
      </c>
      <c r="BI60" s="46">
        <f>_xll.BDH(BG60,$B$4,$B$3,$B$3)</f>
        <v>0.98783500000000002</v>
      </c>
      <c r="BJ60" s="52">
        <f>DF_ZC2(Date!$E$3,BE60,BI60,"Taux actuariels","actual/actual")</f>
        <v>1.3608828940576689E-3</v>
      </c>
      <c r="BL60" s="46"/>
      <c r="BM60" s="46"/>
      <c r="BN60" s="46"/>
      <c r="BO60" s="47"/>
      <c r="BP60" s="47"/>
      <c r="BQ60" s="47"/>
      <c r="BR60" s="48"/>
      <c r="BS60" s="48"/>
      <c r="BT60" s="46"/>
      <c r="BU60" s="49" t="s">
        <v>600</v>
      </c>
      <c r="BW60" s="50" t="s">
        <v>961</v>
      </c>
      <c r="BX60" s="51">
        <f>IFERROR(IF(RIGHT(BW60, 1) = "D", WORKDAY($B$3, INT(LEFT(BW60, LEN(BW60)-1))),
                     IF(RIGHT(BW60, 1) = "W",Business_Day($B$3 + 7 * INT(LEFT(BW60, LEN(BW60)-1)), "modified_following"),
                     IF(RIGHT(BW60, 1) = "M",Business_Day(EDATE($B$3,  INT(LEFT(BW60, LEN(BW60)-1))), "modified_following"),
                     IF(RIGHT(BW60, 1) = "Y",Business_Day(EDATE($B$3,  12 * INT(LEFT(BW60, LEN(BW60)-1))), "modified_following"),IF(RIGHT(BW60, 1) = "Q",Business_Day(EDATE($B$3,  3*INT(LEFT(BW60, LEN(BW60)-1))), "modified_following"),
                    Business_Day(EDATE($B$3,  12 * INT(LEFT(BW60, FIND("Y", BW60)-1)) + INT(RIGHT(BW60, LEN(BW60) - FIND("Y", BW60)))), "modified_following") ))))), "")</f>
        <v>46203</v>
      </c>
      <c r="BY60" s="50" t="s">
        <v>4521</v>
      </c>
      <c r="BZ60" s="50" t="s">
        <v>4522</v>
      </c>
      <c r="CA60" s="46">
        <f>_xll.BDH(BY60,$B$4,$B$3,$B$3)</f>
        <v>0.20399999999999999</v>
      </c>
      <c r="CB60" s="46">
        <f>_xll.BDH(BZ60,$B$4,$B$3,$B$3)</f>
        <v>0.98080800000000001</v>
      </c>
      <c r="CC60" s="52">
        <f>DF_ZC2(Date!$E$3,BX60,CB60,"Taux actuariels","actual/actual")</f>
        <v>2.0422280381025004E-3</v>
      </c>
      <c r="CE60" s="58" t="e">
        <v>#N/A</v>
      </c>
      <c r="CF60" t="e">
        <v>#N/A</v>
      </c>
      <c r="CH60" s="58" t="e">
        <v>#N/A</v>
      </c>
      <c r="CI60" t="e">
        <v>#N/A</v>
      </c>
      <c r="CK60" s="58" t="e">
        <v>#N/A</v>
      </c>
      <c r="CL60" t="e">
        <v>#N/A</v>
      </c>
      <c r="CP60" s="58" t="e">
        <v>#N/A</v>
      </c>
      <c r="CQ60" t="e">
        <v>#N/A</v>
      </c>
      <c r="CS60" s="58" t="e">
        <v>#N/A</v>
      </c>
      <c r="CT60" t="e">
        <v>#N/A</v>
      </c>
      <c r="CV60" s="58" t="e">
        <v>#N/A</v>
      </c>
      <c r="CW60" t="e">
        <v>#N/A</v>
      </c>
      <c r="CY60" s="58" t="e">
        <v>#N/A</v>
      </c>
      <c r="CZ60" t="e">
        <v>#N/A</v>
      </c>
      <c r="DB60" s="58" t="e">
        <v>#N/A</v>
      </c>
      <c r="DC60" t="e">
        <v>#N/A</v>
      </c>
      <c r="DQ60" s="58" t="e">
        <v>#N/A</v>
      </c>
      <c r="DR60" t="e">
        <v>#N/A</v>
      </c>
      <c r="DT60" s="58" t="e">
        <v>#N/A</v>
      </c>
      <c r="DU60" t="e">
        <v>#N/A</v>
      </c>
      <c r="DW60" s="58" t="e">
        <v>#N/A</v>
      </c>
      <c r="DX60" t="e">
        <v>#N/A</v>
      </c>
      <c r="DZ60" s="58" t="e">
        <v>#N/A</v>
      </c>
      <c r="EA60" t="e">
        <v>#N/A</v>
      </c>
      <c r="EO60" s="58" t="e">
        <v>#N/A</v>
      </c>
      <c r="EP60" t="e">
        <v>#N/A</v>
      </c>
      <c r="ER60" s="58" t="e">
        <v>#N/A</v>
      </c>
      <c r="ES60" t="e">
        <v>#N/A</v>
      </c>
      <c r="EU60" s="58" t="e">
        <v>#N/A</v>
      </c>
      <c r="EV60" t="e">
        <v>#N/A</v>
      </c>
      <c r="EX60" s="58" t="e">
        <v>#N/A</v>
      </c>
      <c r="EY60" t="e">
        <v>#N/A</v>
      </c>
      <c r="FL60" s="58" t="e">
        <v>#N/A</v>
      </c>
      <c r="FM60" t="e">
        <v>#N/A</v>
      </c>
      <c r="FO60" s="58" t="e">
        <v>#N/A</v>
      </c>
      <c r="FP60" t="e">
        <v>#N/A</v>
      </c>
      <c r="FR60" s="58" t="e">
        <v>#N/A</v>
      </c>
      <c r="FS60" t="e">
        <v>#N/A</v>
      </c>
      <c r="FU60" s="58" t="e">
        <v>#N/A</v>
      </c>
      <c r="FV60" t="e">
        <v>#N/A</v>
      </c>
      <c r="GI60" s="58" t="e">
        <v>#N/A</v>
      </c>
      <c r="GJ60" t="e">
        <v>#N/A</v>
      </c>
      <c r="GL60" s="58" t="e">
        <v>#N/A</v>
      </c>
      <c r="GM60" t="e">
        <v>#N/A</v>
      </c>
      <c r="GO60" s="58" t="e">
        <v>#N/A</v>
      </c>
      <c r="GP60" t="e">
        <v>#N/A</v>
      </c>
      <c r="GR60" s="58" t="e">
        <v>#N/A</v>
      </c>
      <c r="GS60" t="e">
        <v>#N/A</v>
      </c>
    </row>
    <row r="61" spans="3:201" x14ac:dyDescent="0.25">
      <c r="C61" s="46"/>
      <c r="D61" s="46"/>
      <c r="E61" s="46"/>
      <c r="F61" s="47"/>
      <c r="G61" s="47"/>
      <c r="H61" s="47"/>
      <c r="I61" s="48"/>
      <c r="J61" s="48"/>
      <c r="K61" s="46"/>
      <c r="L61" s="49" t="s">
        <v>600</v>
      </c>
      <c r="N61" s="50" t="s">
        <v>950</v>
      </c>
      <c r="O61" s="51">
        <f>IFERROR(IF(RIGHT(N61, 1) = "D", WORKDAY($B$3, INT(LEFT(N61, LEN(N61)-1))),
                     IF(RIGHT(N61, 1) = "W",Business_Day($B$3 + 7 * INT(LEFT(N61, LEN(N61)-1)), "modified_following"),
                     IF(RIGHT(N61, 1) = "M",Business_Day(EDATE($B$3,  INT(LEFT(N61, LEN(N61)-1))), "modified_following"),
                     IF(RIGHT(N61, 1) = "Y",Business_Day(EDATE($B$3,  12 * INT(LEFT(N61, LEN(N61)-1))), "modified_following"),IF(RIGHT(N61, 1) = "Q",Business_Day(EDATE($B$3,  3*INT(LEFT(N61, LEN(N61)-1))), "modified_following"),
                    Business_Day(EDATE($B$3,  12 * INT(LEFT(N61, FIND("Y", N61)-1)) + INT(RIGHT(N61, LEN(N61) - FIND("Y", N61)))), "modified_following") ))))), "")</f>
        <v>46111</v>
      </c>
      <c r="P61" s="50" t="s">
        <v>4523</v>
      </c>
      <c r="Q61" s="50" t="s">
        <v>4524</v>
      </c>
      <c r="R61" s="46">
        <f>_xll.BDH(P61,$B$4,$B$3,$B$3)</f>
        <v>-9.1E-4</v>
      </c>
      <c r="S61" s="46">
        <f>_xll.BDH(Q61,$B$4,$B$3,$B$3)</f>
        <v>1.000084</v>
      </c>
      <c r="T61" s="52">
        <f>DF_ZC2(Date!$E$3,O61,S61,"Taux actuariels","actual/actual")</f>
        <v>-9.0840363671240709E-6</v>
      </c>
      <c r="V61" s="46"/>
      <c r="W61" s="46"/>
      <c r="X61" s="46"/>
      <c r="Y61" s="47"/>
      <c r="Z61" s="47"/>
      <c r="AA61" s="47"/>
      <c r="AB61" s="48"/>
      <c r="AC61" s="48"/>
      <c r="AD61" s="46"/>
      <c r="AE61" s="49" t="s">
        <v>600</v>
      </c>
      <c r="AF61" s="49"/>
      <c r="AG61" s="49"/>
      <c r="AI61" s="50" t="s">
        <v>950</v>
      </c>
      <c r="AJ61" s="51">
        <f>IFERROR(IF(RIGHT(AI61, 1) = "D", WORKDAY($B$3, INT(LEFT(AI61, LEN(AI61)-1))),
                     IF(RIGHT(AI61, 1) = "W",Business_Day($B$3 + 7 * INT(LEFT(AI61, LEN(AI61)-1)), "modified_following"),
                     IF(RIGHT(AI61, 1) = "M",Business_Day(EDATE($B$3,  INT(LEFT(AI61, LEN(AI61)-1))), "modified_following"),
                     IF(RIGHT(AI61, 1) = "Y",Business_Day(EDATE($B$3,  12 * INT(LEFT(AI61, LEN(AI61)-1))), "modified_following"),IF(RIGHT(AI61, 1) = "Q",Business_Day(EDATE($B$3,  3*INT(LEFT(AI61, LEN(AI61)-1))), "modified_following"),
                    Business_Day(EDATE($B$3,  12 * INT(LEFT(AI61, FIND("Y", AI61)-1)) + INT(RIGHT(AI61, LEN(AI61) - FIND("Y", AI61)))), "modified_following") ))))), "")</f>
        <v>46111</v>
      </c>
      <c r="AK61" s="50" t="s">
        <v>4525</v>
      </c>
      <c r="AL61" s="50" t="s">
        <v>4526</v>
      </c>
      <c r="AM61" s="46">
        <f>_xll.BDH(AK61,$B$4,$B$3,$B$3)</f>
        <v>0.1216</v>
      </c>
      <c r="AN61" s="46">
        <f>_xll.BDH(AL61,$B$4,$B$3,$B$3)</f>
        <v>0.98880699999999999</v>
      </c>
      <c r="AO61" s="52">
        <f>DF_ZC2(Date!$E$3,AJ61,AN61,"Taux actuariels","actual/actual")</f>
        <v>1.2180709955929014E-3</v>
      </c>
      <c r="AQ61" s="46"/>
      <c r="AR61" s="46"/>
      <c r="AS61" s="48"/>
      <c r="AT61" s="48"/>
      <c r="AU61" s="48"/>
      <c r="AV61" s="48"/>
      <c r="AW61" s="48"/>
      <c r="AX61" s="48"/>
      <c r="AY61" s="46"/>
      <c r="AZ61" s="49" t="s">
        <v>600</v>
      </c>
      <c r="BA61" s="47"/>
      <c r="BB61" s="52">
        <f t="shared" si="12"/>
        <v>0</v>
      </c>
      <c r="BD61" s="50" t="s">
        <v>950</v>
      </c>
      <c r="BE61" s="51">
        <f>IFERROR(IF(RIGHT(BD61, 1) = "D", WORKDAY($B$3, INT(LEFT(BD61, LEN(BD61)-1))),
                     IF(RIGHT(BD61, 1) = "W",Business_Day($B$3 + 7 * INT(LEFT(BD61, LEN(BD61)-1)), "modified_following"),
                     IF(RIGHT(BD61, 1) = "M",Business_Day(EDATE($B$3,  INT(LEFT(BD61, LEN(BD61)-1))), "modified_following"),
                     IF(RIGHT(BD61, 1) = "Y",Business_Day(EDATE($B$3,  12 * INT(LEFT(BD61, LEN(BD61)-1))), "modified_following"),IF(RIGHT(BD61, 1) = "Q",Business_Day(EDATE($B$3,  3*INT(LEFT(BD61, LEN(BD61)-1))), "modified_following"),
                    Business_Day(EDATE($B$3,  12 * INT(LEFT(BD61, FIND("Y", BD61)-1)) + INT(RIGHT(BD61, LEN(BD61) - FIND("Y", BD61)))), "modified_following") ))))), "")</f>
        <v>46111</v>
      </c>
      <c r="BF61" s="50" t="s">
        <v>4527</v>
      </c>
      <c r="BG61" s="50" t="s">
        <v>4528</v>
      </c>
      <c r="BH61" s="46">
        <f>_xll.BDH(BF61,$B$4,$B$3,$B$3)</f>
        <v>0.14291999999999999</v>
      </c>
      <c r="BI61" s="46">
        <f>_xll.BDH(BG61,$B$4,$B$3,$B$3)</f>
        <v>0.98685900000000004</v>
      </c>
      <c r="BJ61" s="52">
        <f>DF_ZC2(Date!$E$3,BE61,BI61,"Taux actuariels","actual/actual")</f>
        <v>1.4316213735303673E-3</v>
      </c>
      <c r="BL61" s="46"/>
      <c r="BM61" s="46"/>
      <c r="BN61" s="46"/>
      <c r="BO61" s="47"/>
      <c r="BP61" s="47"/>
      <c r="BQ61" s="47"/>
      <c r="BR61" s="48"/>
      <c r="BS61" s="48"/>
      <c r="BT61" s="46"/>
      <c r="BU61" s="49" t="s">
        <v>600</v>
      </c>
      <c r="BW61" s="50" t="s">
        <v>972</v>
      </c>
      <c r="BX61" s="51">
        <f>IFERROR(IF(RIGHT(BW61, 1) = "D", WORKDAY($B$3, INT(LEFT(BW61, LEN(BW61)-1))),
                     IF(RIGHT(BW61, 1) = "W",Business_Day($B$3 + 7 * INT(LEFT(BW61, LEN(BW61)-1)), "modified_following"),
                     IF(RIGHT(BW61, 1) = "M",Business_Day(EDATE($B$3,  INT(LEFT(BW61, LEN(BW61)-1))), "modified_following"),
                     IF(RIGHT(BW61, 1) = "Y",Business_Day(EDATE($B$3,  12 * INT(LEFT(BW61, LEN(BW61)-1))), "modified_following"),IF(RIGHT(BW61, 1) = "Q",Business_Day(EDATE($B$3,  3*INT(LEFT(BW61, LEN(BW61)-1))), "modified_following"),
                    Business_Day(EDATE($B$3,  12 * INT(LEFT(BW61, FIND("Y", BW61)-1)) + INT(RIGHT(BW61, LEN(BW61) - FIND("Y", BW61)))), "modified_following") ))))), "")</f>
        <v>46295</v>
      </c>
      <c r="BY61" s="50" t="s">
        <v>4529</v>
      </c>
      <c r="BZ61" s="50" t="s">
        <v>4530</v>
      </c>
      <c r="CA61" s="46">
        <f>_xll.BDH(BY61,$B$4,$B$3,$B$3)</f>
        <v>0.21251</v>
      </c>
      <c r="CB61" s="46">
        <f>_xll.BDH(BZ61,$B$4,$B$3,$B$3)</f>
        <v>0.97949799999999998</v>
      </c>
      <c r="CC61" s="52">
        <f>DF_ZC2(Date!$E$3,BX61,CB61,"Taux actuariels","actual/actual")</f>
        <v>2.1267362655210675E-3</v>
      </c>
      <c r="CE61" s="58" t="e">
        <v>#N/A</v>
      </c>
      <c r="CF61" t="e">
        <v>#N/A</v>
      </c>
      <c r="CH61" s="58" t="e">
        <v>#N/A</v>
      </c>
      <c r="CI61" t="e">
        <v>#N/A</v>
      </c>
      <c r="CK61" s="58" t="e">
        <v>#N/A</v>
      </c>
      <c r="CL61" t="e">
        <v>#N/A</v>
      </c>
      <c r="CP61" s="58" t="e">
        <v>#N/A</v>
      </c>
      <c r="CQ61" t="e">
        <v>#N/A</v>
      </c>
      <c r="CS61" s="58" t="e">
        <v>#N/A</v>
      </c>
      <c r="CT61" t="e">
        <v>#N/A</v>
      </c>
      <c r="CV61" s="58" t="e">
        <v>#N/A</v>
      </c>
      <c r="CW61" t="e">
        <v>#N/A</v>
      </c>
      <c r="CY61" s="58" t="e">
        <v>#N/A</v>
      </c>
      <c r="CZ61" t="e">
        <v>#N/A</v>
      </c>
      <c r="DB61" s="58" t="e">
        <v>#N/A</v>
      </c>
      <c r="DC61" t="e">
        <v>#N/A</v>
      </c>
      <c r="DQ61" s="58" t="e">
        <v>#N/A</v>
      </c>
      <c r="DR61" t="e">
        <v>#N/A</v>
      </c>
      <c r="DT61" s="58" t="e">
        <v>#N/A</v>
      </c>
      <c r="DU61" t="e">
        <v>#N/A</v>
      </c>
      <c r="DW61" s="58" t="e">
        <v>#N/A</v>
      </c>
      <c r="DX61" t="e">
        <v>#N/A</v>
      </c>
      <c r="DZ61" s="58" t="e">
        <v>#N/A</v>
      </c>
      <c r="EA61" t="e">
        <v>#N/A</v>
      </c>
      <c r="EO61" s="58" t="e">
        <v>#N/A</v>
      </c>
      <c r="EP61" t="e">
        <v>#N/A</v>
      </c>
      <c r="ER61" s="58" t="e">
        <v>#N/A</v>
      </c>
      <c r="ES61" t="e">
        <v>#N/A</v>
      </c>
      <c r="EU61" s="58" t="e">
        <v>#N/A</v>
      </c>
      <c r="EV61" t="e">
        <v>#N/A</v>
      </c>
      <c r="EX61" s="58" t="e">
        <v>#N/A</v>
      </c>
      <c r="EY61" t="e">
        <v>#N/A</v>
      </c>
      <c r="FL61" s="58" t="e">
        <v>#N/A</v>
      </c>
      <c r="FM61" t="e">
        <v>#N/A</v>
      </c>
      <c r="FO61" s="58" t="e">
        <v>#N/A</v>
      </c>
      <c r="FP61" t="e">
        <v>#N/A</v>
      </c>
      <c r="FR61" s="58" t="e">
        <v>#N/A</v>
      </c>
      <c r="FS61" t="e">
        <v>#N/A</v>
      </c>
      <c r="FU61" s="58" t="e">
        <v>#N/A</v>
      </c>
      <c r="FV61" t="e">
        <v>#N/A</v>
      </c>
      <c r="GI61" s="58" t="e">
        <v>#N/A</v>
      </c>
      <c r="GJ61" t="e">
        <v>#N/A</v>
      </c>
      <c r="GL61" s="58" t="e">
        <v>#N/A</v>
      </c>
      <c r="GM61" t="e">
        <v>#N/A</v>
      </c>
      <c r="GO61" s="58" t="e">
        <v>#N/A</v>
      </c>
      <c r="GP61" t="e">
        <v>#N/A</v>
      </c>
      <c r="GR61" s="58" t="e">
        <v>#N/A</v>
      </c>
      <c r="GS61" t="e">
        <v>#N/A</v>
      </c>
    </row>
    <row r="62" spans="3:201" x14ac:dyDescent="0.25">
      <c r="C62" s="46"/>
      <c r="D62" s="46"/>
      <c r="E62" s="46"/>
      <c r="F62" s="47"/>
      <c r="G62" s="47"/>
      <c r="H62" s="47"/>
      <c r="I62" s="48"/>
      <c r="J62" s="48"/>
      <c r="K62" s="46"/>
      <c r="L62" s="49" t="s">
        <v>600</v>
      </c>
      <c r="N62" s="50" t="s">
        <v>961</v>
      </c>
      <c r="O62" s="51">
        <f>IFERROR(IF(RIGHT(N62, 1) = "D", WORKDAY($B$3, INT(LEFT(N62, LEN(N62)-1))),
                     IF(RIGHT(N62, 1) = "W",Business_Day($B$3 + 7 * INT(LEFT(N62, LEN(N62)-1)), "modified_following"),
                     IF(RIGHT(N62, 1) = "M",Business_Day(EDATE($B$3,  INT(LEFT(N62, LEN(N62)-1))), "modified_following"),
                     IF(RIGHT(N62, 1) = "Y",Business_Day(EDATE($B$3,  12 * INT(LEFT(N62, LEN(N62)-1))), "modified_following"),IF(RIGHT(N62, 1) = "Q",Business_Day(EDATE($B$3,  3*INT(LEFT(N62, LEN(N62)-1))), "modified_following"),
                    Business_Day(EDATE($B$3,  12 * INT(LEFT(N62, FIND("Y", N62)-1)) + INT(RIGHT(N62, LEN(N62) - FIND("Y", N62)))), "modified_following") ))))), "")</f>
        <v>46203</v>
      </c>
      <c r="P62" s="50" t="s">
        <v>4531</v>
      </c>
      <c r="Q62" s="50" t="s">
        <v>4532</v>
      </c>
      <c r="R62" s="46">
        <f>_xll.BDH(P62,$B$4,$B$3,$B$3)</f>
        <v>2.2899999999999999E-3</v>
      </c>
      <c r="S62" s="46">
        <f>_xll.BDH(Q62,$B$4,$B$3,$B$3)</f>
        <v>0.99978299999999998</v>
      </c>
      <c r="T62" s="52">
        <f>DF_ZC2(Date!$E$3,O62,S62,"Taux actuariels","actual/actual")</f>
        <v>2.2848175592393716E-5</v>
      </c>
      <c r="V62" s="46"/>
      <c r="W62" s="46"/>
      <c r="X62" s="46"/>
      <c r="Y62" s="47"/>
      <c r="Z62" s="47"/>
      <c r="AA62" s="47"/>
      <c r="AB62" s="48"/>
      <c r="AC62" s="48"/>
      <c r="AD62" s="46"/>
      <c r="AE62" s="49" t="s">
        <v>600</v>
      </c>
      <c r="AF62" s="49"/>
      <c r="AG62" s="49"/>
      <c r="AI62" s="50" t="s">
        <v>961</v>
      </c>
      <c r="AJ62" s="51">
        <f>IFERROR(IF(RIGHT(AI62, 1) = "D", WORKDAY($B$3, INT(LEFT(AI62, LEN(AI62)-1))),
                     IF(RIGHT(AI62, 1) = "W",Business_Day($B$3 + 7 * INT(LEFT(AI62, LEN(AI62)-1)), "modified_following"),
                     IF(RIGHT(AI62, 1) = "M",Business_Day(EDATE($B$3,  INT(LEFT(AI62, LEN(AI62)-1))), "modified_following"),
                     IF(RIGHT(AI62, 1) = "Y",Business_Day(EDATE($B$3,  12 * INT(LEFT(AI62, LEN(AI62)-1))), "modified_following"),IF(RIGHT(AI62, 1) = "Q",Business_Day(EDATE($B$3,  3*INT(LEFT(AI62, LEN(AI62)-1))), "modified_following"),
                    Business_Day(EDATE($B$3,  12 * INT(LEFT(AI62, FIND("Y", AI62)-1)) + INT(RIGHT(AI62, LEN(AI62) - FIND("Y", AI62)))), "modified_following") ))))), "")</f>
        <v>46203</v>
      </c>
      <c r="AK62" s="50" t="s">
        <v>4533</v>
      </c>
      <c r="AL62" s="50" t="s">
        <v>4534</v>
      </c>
      <c r="AM62" s="46">
        <f>_xll.BDH(AK62,$B$4,$B$3,$B$3)</f>
        <v>0.12872</v>
      </c>
      <c r="AN62" s="46">
        <f>_xll.BDH(AL62,$B$4,$B$3,$B$3)</f>
        <v>0.98784099999999997</v>
      </c>
      <c r="AO62" s="52">
        <f>DF_ZC2(Date!$E$3,AJ62,AN62,"Taux actuariels","actual/actual")</f>
        <v>1.2887569897312989E-3</v>
      </c>
      <c r="AQ62" s="46"/>
      <c r="AR62" s="46"/>
      <c r="AS62" s="48"/>
      <c r="AT62" s="48"/>
      <c r="AU62" s="48"/>
      <c r="AV62" s="48"/>
      <c r="AW62" s="48"/>
      <c r="AX62" s="48"/>
      <c r="AY62" s="46"/>
      <c r="AZ62" s="49" t="s">
        <v>600</v>
      </c>
      <c r="BA62" s="47"/>
      <c r="BB62" s="52">
        <f t="shared" si="12"/>
        <v>0</v>
      </c>
      <c r="BD62" s="50" t="s">
        <v>961</v>
      </c>
      <c r="BE62" s="51">
        <f>IFERROR(IF(RIGHT(BD62, 1) = "D", WORKDAY($B$3, INT(LEFT(BD62, LEN(BD62)-1))),
                     IF(RIGHT(BD62, 1) = "W",Business_Day($B$3 + 7 * INT(LEFT(BD62, LEN(BD62)-1)), "modified_following"),
                     IF(RIGHT(BD62, 1) = "M",Business_Day(EDATE($B$3,  INT(LEFT(BD62, LEN(BD62)-1))), "modified_following"),
                     IF(RIGHT(BD62, 1) = "Y",Business_Day(EDATE($B$3,  12 * INT(LEFT(BD62, LEN(BD62)-1))), "modified_following"),IF(RIGHT(BD62, 1) = "Q",Business_Day(EDATE($B$3,  3*INT(LEFT(BD62, LEN(BD62)-1))), "modified_following"),
                    Business_Day(EDATE($B$3,  12 * INT(LEFT(BD62, FIND("Y", BD62)-1)) + INT(RIGHT(BD62, LEN(BD62) - FIND("Y", BD62)))), "modified_following") ))))), "")</f>
        <v>46203</v>
      </c>
      <c r="BF62" s="50" t="s">
        <v>4535</v>
      </c>
      <c r="BG62" s="50" t="s">
        <v>4536</v>
      </c>
      <c r="BH62" s="46">
        <f>_xll.BDH(BF62,$B$4,$B$3,$B$3)</f>
        <v>0.14974000000000001</v>
      </c>
      <c r="BI62" s="46">
        <f>_xll.BDH(BG62,$B$4,$B$3,$B$3)</f>
        <v>0.98587199999999997</v>
      </c>
      <c r="BJ62" s="52">
        <f>DF_ZC2(Date!$E$3,BE62,BI62,"Taux actuariels","actual/actual")</f>
        <v>1.4991040828860047E-3</v>
      </c>
      <c r="BL62" s="46"/>
      <c r="BM62" s="46"/>
      <c r="BN62" s="46"/>
      <c r="BO62" s="47"/>
      <c r="BP62" s="47"/>
      <c r="BQ62" s="47"/>
      <c r="BR62" s="48"/>
      <c r="BS62" s="48"/>
      <c r="BT62" s="46"/>
      <c r="BU62" s="49" t="s">
        <v>600</v>
      </c>
      <c r="BW62" s="50" t="s">
        <v>983</v>
      </c>
      <c r="BX62" s="51">
        <f>IFERROR(IF(RIGHT(BW62, 1) = "D", WORKDAY($B$3, INT(LEFT(BW62, LEN(BW62)-1))),
                     IF(RIGHT(BW62, 1) = "W",Business_Day($B$3 + 7 * INT(LEFT(BW62, LEN(BW62)-1)), "modified_following"),
                     IF(RIGHT(BW62, 1) = "M",Business_Day(EDATE($B$3,  INT(LEFT(BW62, LEN(BW62)-1))), "modified_following"),
                     IF(RIGHT(BW62, 1) = "Y",Business_Day(EDATE($B$3,  12 * INT(LEFT(BW62, LEN(BW62)-1))), "modified_following"),IF(RIGHT(BW62, 1) = "Q",Business_Day(EDATE($B$3,  3*INT(LEFT(BW62, LEN(BW62)-1))), "modified_following"),
                    Business_Day(EDATE($B$3,  12 * INT(LEFT(BW62, FIND("Y", BW62)-1)) + INT(RIGHT(BW62, LEN(BW62) - FIND("Y", BW62)))), "modified_following") ))))), "")</f>
        <v>46386</v>
      </c>
      <c r="BY62" s="50" t="s">
        <v>4537</v>
      </c>
      <c r="BZ62" s="50" t="s">
        <v>4538</v>
      </c>
      <c r="CA62" s="46">
        <f>_xll.BDH(BY62,$B$4,$B$3,$B$3)</f>
        <v>0.22109000000000001</v>
      </c>
      <c r="CB62" s="46">
        <f>_xll.BDH(BZ62,$B$4,$B$3,$B$3)</f>
        <v>0.97813399999999995</v>
      </c>
      <c r="CC62" s="52">
        <f>DF_ZC2(Date!$E$3,BX62,CB62,"Taux actuariels","actual/actual")</f>
        <v>2.2133094729821501E-3</v>
      </c>
      <c r="CE62" s="58" t="e">
        <v>#N/A</v>
      </c>
      <c r="CF62" t="e">
        <v>#N/A</v>
      </c>
      <c r="CH62" s="58" t="e">
        <v>#N/A</v>
      </c>
      <c r="CI62" t="e">
        <v>#N/A</v>
      </c>
      <c r="CK62" s="58" t="e">
        <v>#N/A</v>
      </c>
      <c r="CL62" t="e">
        <v>#N/A</v>
      </c>
      <c r="CP62" s="58" t="e">
        <v>#N/A</v>
      </c>
      <c r="CQ62" t="e">
        <v>#N/A</v>
      </c>
      <c r="CS62" s="58" t="e">
        <v>#N/A</v>
      </c>
      <c r="CT62" t="e">
        <v>#N/A</v>
      </c>
      <c r="CV62" s="58" t="e">
        <v>#N/A</v>
      </c>
      <c r="CW62" t="e">
        <v>#N/A</v>
      </c>
      <c r="CY62" s="58" t="e">
        <v>#N/A</v>
      </c>
      <c r="CZ62" t="e">
        <v>#N/A</v>
      </c>
      <c r="DB62" s="58" t="e">
        <v>#N/A</v>
      </c>
      <c r="DC62" t="e">
        <v>#N/A</v>
      </c>
      <c r="DQ62" s="58" t="e">
        <v>#N/A</v>
      </c>
      <c r="DR62" t="e">
        <v>#N/A</v>
      </c>
      <c r="DT62" s="58" t="e">
        <v>#N/A</v>
      </c>
      <c r="DU62" t="e">
        <v>#N/A</v>
      </c>
      <c r="DW62" s="58" t="e">
        <v>#N/A</v>
      </c>
      <c r="DX62" t="e">
        <v>#N/A</v>
      </c>
      <c r="DZ62" s="58" t="e">
        <v>#N/A</v>
      </c>
      <c r="EA62" t="e">
        <v>#N/A</v>
      </c>
      <c r="EO62" s="58" t="e">
        <v>#N/A</v>
      </c>
      <c r="EP62" t="e">
        <v>#N/A</v>
      </c>
      <c r="ER62" s="58" t="e">
        <v>#N/A</v>
      </c>
      <c r="ES62" t="e">
        <v>#N/A</v>
      </c>
      <c r="EU62" s="58" t="e">
        <v>#N/A</v>
      </c>
      <c r="EV62" t="e">
        <v>#N/A</v>
      </c>
      <c r="EX62" s="58" t="e">
        <v>#N/A</v>
      </c>
      <c r="EY62" t="e">
        <v>#N/A</v>
      </c>
      <c r="FL62" s="58" t="e">
        <v>#N/A</v>
      </c>
      <c r="FM62" t="e">
        <v>#N/A</v>
      </c>
      <c r="FO62" s="58" t="e">
        <v>#N/A</v>
      </c>
      <c r="FP62" t="e">
        <v>#N/A</v>
      </c>
      <c r="FR62" s="58" t="e">
        <v>#N/A</v>
      </c>
      <c r="FS62" t="e">
        <v>#N/A</v>
      </c>
      <c r="FU62" s="58" t="e">
        <v>#N/A</v>
      </c>
      <c r="FV62" t="e">
        <v>#N/A</v>
      </c>
      <c r="GI62" s="58" t="e">
        <v>#N/A</v>
      </c>
      <c r="GJ62" t="e">
        <v>#N/A</v>
      </c>
      <c r="GL62" s="58" t="e">
        <v>#N/A</v>
      </c>
      <c r="GM62" t="e">
        <v>#N/A</v>
      </c>
      <c r="GO62" s="58" t="e">
        <v>#N/A</v>
      </c>
      <c r="GP62" t="e">
        <v>#N/A</v>
      </c>
      <c r="GR62" s="58" t="e">
        <v>#N/A</v>
      </c>
      <c r="GS62" t="e">
        <v>#N/A</v>
      </c>
    </row>
    <row r="63" spans="3:201" x14ac:dyDescent="0.25">
      <c r="C63" s="46"/>
      <c r="D63" s="46"/>
      <c r="E63" s="46"/>
      <c r="F63" s="47"/>
      <c r="G63" s="47"/>
      <c r="H63" s="47"/>
      <c r="I63" s="48"/>
      <c r="J63" s="48"/>
      <c r="K63" s="46"/>
      <c r="L63" s="49" t="s">
        <v>600</v>
      </c>
      <c r="N63" s="50" t="s">
        <v>972</v>
      </c>
      <c r="O63" s="51">
        <f>IFERROR(IF(RIGHT(N63, 1) = "D", WORKDAY($B$3, INT(LEFT(N63, LEN(N63)-1))),
                     IF(RIGHT(N63, 1) = "W",Business_Day($B$3 + 7 * INT(LEFT(N63, LEN(N63)-1)), "modified_following"),
                     IF(RIGHT(N63, 1) = "M",Business_Day(EDATE($B$3,  INT(LEFT(N63, LEN(N63)-1))), "modified_following"),
                     IF(RIGHT(N63, 1) = "Y",Business_Day(EDATE($B$3,  12 * INT(LEFT(N63, LEN(N63)-1))), "modified_following"),IF(RIGHT(N63, 1) = "Q",Business_Day(EDATE($B$3,  3*INT(LEFT(N63, LEN(N63)-1))), "modified_following"),
                    Business_Day(EDATE($B$3,  12 * INT(LEFT(N63, FIND("Y", N63)-1)) + INT(RIGHT(N63, LEN(N63) - FIND("Y", N63)))), "modified_following") ))))), "")</f>
        <v>46295</v>
      </c>
      <c r="P63" s="50" t="s">
        <v>4539</v>
      </c>
      <c r="Q63" s="50" t="s">
        <v>4540</v>
      </c>
      <c r="R63" s="46">
        <f>_xll.BDH(P63,$B$4,$B$3,$B$3)</f>
        <v>5.5100000000000001E-3</v>
      </c>
      <c r="S63" s="46">
        <f>_xll.BDH(Q63,$B$4,$B$3,$B$3)</f>
        <v>0.99946299999999999</v>
      </c>
      <c r="T63" s="52">
        <f>DF_ZC2(Date!$E$3,O63,S63,"Taux actuariels","actual/actual")</f>
        <v>5.5089448589562551E-5</v>
      </c>
      <c r="V63" s="46"/>
      <c r="W63" s="46"/>
      <c r="X63" s="46"/>
      <c r="Y63" s="47"/>
      <c r="Z63" s="47"/>
      <c r="AA63" s="47"/>
      <c r="AB63" s="48"/>
      <c r="AC63" s="48"/>
      <c r="AD63" s="46"/>
      <c r="AE63" s="49" t="s">
        <v>600</v>
      </c>
      <c r="AF63" s="49"/>
      <c r="AG63" s="49"/>
      <c r="AI63" s="50" t="s">
        <v>972</v>
      </c>
      <c r="AJ63" s="51">
        <f>IFERROR(IF(RIGHT(AI63, 1) = "D", WORKDAY($B$3, INT(LEFT(AI63, LEN(AI63)-1))),
                     IF(RIGHT(AI63, 1) = "W",Business_Day($B$3 + 7 * INT(LEFT(AI63, LEN(AI63)-1)), "modified_following"),
                     IF(RIGHT(AI63, 1) = "M",Business_Day(EDATE($B$3,  INT(LEFT(AI63, LEN(AI63)-1))), "modified_following"),
                     IF(RIGHT(AI63, 1) = "Y",Business_Day(EDATE($B$3,  12 * INT(LEFT(AI63, LEN(AI63)-1))), "modified_following"),IF(RIGHT(AI63, 1) = "Q",Business_Day(EDATE($B$3,  3*INT(LEFT(AI63, LEN(AI63)-1))), "modified_following"),
                    Business_Day(EDATE($B$3,  12 * INT(LEFT(AI63, FIND("Y", AI63)-1)) + INT(RIGHT(AI63, LEN(AI63) - FIND("Y", AI63)))), "modified_following") ))))), "")</f>
        <v>46295</v>
      </c>
      <c r="AK63" s="50" t="s">
        <v>4541</v>
      </c>
      <c r="AL63" s="50" t="s">
        <v>4542</v>
      </c>
      <c r="AM63" s="46">
        <f>_xll.BDH(AK63,$B$4,$B$3,$B$3)</f>
        <v>0.13592000000000001</v>
      </c>
      <c r="AN63" s="46">
        <f>_xll.BDH(AL63,$B$4,$B$3,$B$3)</f>
        <v>0.98683100000000001</v>
      </c>
      <c r="AO63" s="52">
        <f>DF_ZC2(Date!$E$3,AJ63,AN63,"Taux actuariels","actual/actual")</f>
        <v>1.3604701707947697E-3</v>
      </c>
      <c r="AQ63" s="46"/>
      <c r="AR63" s="46"/>
      <c r="AS63" s="48"/>
      <c r="AT63" s="48"/>
      <c r="AU63" s="48"/>
      <c r="AV63" s="48"/>
      <c r="AW63" s="48"/>
      <c r="AX63" s="48"/>
      <c r="AY63" s="46"/>
      <c r="AZ63" s="49" t="s">
        <v>600</v>
      </c>
      <c r="BA63" s="47"/>
      <c r="BB63" s="52">
        <f t="shared" si="12"/>
        <v>0</v>
      </c>
      <c r="BD63" s="50" t="s">
        <v>972</v>
      </c>
      <c r="BE63" s="51">
        <f>IFERROR(IF(RIGHT(BD63, 1) = "D", WORKDAY($B$3, INT(LEFT(BD63, LEN(BD63)-1))),
                     IF(RIGHT(BD63, 1) = "W",Business_Day($B$3 + 7 * INT(LEFT(BD63, LEN(BD63)-1)), "modified_following"),
                     IF(RIGHT(BD63, 1) = "M",Business_Day(EDATE($B$3,  INT(LEFT(BD63, LEN(BD63)-1))), "modified_following"),
                     IF(RIGHT(BD63, 1) = "Y",Business_Day(EDATE($B$3,  12 * INT(LEFT(BD63, LEN(BD63)-1))), "modified_following"),IF(RIGHT(BD63, 1) = "Q",Business_Day(EDATE($B$3,  3*INT(LEFT(BD63, LEN(BD63)-1))), "modified_following"),
                    Business_Day(EDATE($B$3,  12 * INT(LEFT(BD63, FIND("Y", BD63)-1)) + INT(RIGHT(BD63, LEN(BD63) - FIND("Y", BD63)))), "modified_following") ))))), "")</f>
        <v>46295</v>
      </c>
      <c r="BF63" s="50" t="s">
        <v>4543</v>
      </c>
      <c r="BG63" s="50" t="s">
        <v>4544</v>
      </c>
      <c r="BH63" s="46">
        <f>_xll.BDH(BF63,$B$4,$B$3,$B$3)</f>
        <v>0.15662999999999999</v>
      </c>
      <c r="BI63" s="46">
        <f>_xll.BDH(BG63,$B$4,$B$3,$B$3)</f>
        <v>0.98484300000000002</v>
      </c>
      <c r="BJ63" s="52">
        <f>DF_ZC2(Date!$E$3,BE63,BI63,"Taux actuariels","actual/actual")</f>
        <v>1.5675855314025711E-3</v>
      </c>
      <c r="BL63" s="46"/>
      <c r="BM63" s="46"/>
      <c r="BN63" s="46"/>
      <c r="BO63" s="47"/>
      <c r="BP63" s="47"/>
      <c r="BQ63" s="47"/>
      <c r="BR63" s="48"/>
      <c r="BS63" s="48"/>
      <c r="BT63" s="46"/>
      <c r="BU63" s="49" t="s">
        <v>600</v>
      </c>
      <c r="BW63" s="50" t="s">
        <v>994</v>
      </c>
      <c r="BX63" s="51">
        <f>IFERROR(IF(RIGHT(BW63, 1) = "D", WORKDAY($B$3, INT(LEFT(BW63, LEN(BW63)-1))),
                     IF(RIGHT(BW63, 1) = "W",Business_Day($B$3 + 7 * INT(LEFT(BW63, LEN(BW63)-1)), "modified_following"),
                     IF(RIGHT(BW63, 1) = "M",Business_Day(EDATE($B$3,  INT(LEFT(BW63, LEN(BW63)-1))), "modified_following"),
                     IF(RIGHT(BW63, 1) = "Y",Business_Day(EDATE($B$3,  12 * INT(LEFT(BW63, LEN(BW63)-1))), "modified_following"),IF(RIGHT(BW63, 1) = "Q",Business_Day(EDATE($B$3,  3*INT(LEFT(BW63, LEN(BW63)-1))), "modified_following"),
                    Business_Day(EDATE($B$3,  12 * INT(LEFT(BW63, FIND("Y", BW63)-1)) + INT(RIGHT(BW63, LEN(BW63) - FIND("Y", BW63)))), "modified_following") ))))), "")</f>
        <v>46751</v>
      </c>
      <c r="BY63" s="50" t="s">
        <v>4545</v>
      </c>
      <c r="BZ63" s="50" t="s">
        <v>4546</v>
      </c>
      <c r="CA63" s="46">
        <f>_xll.BDH(BY63,$B$4,$B$3,$B$3)</f>
        <v>0.26191999999999999</v>
      </c>
      <c r="CB63" s="46">
        <f>_xll.BDH(BZ63,$B$4,$B$3,$B$3)</f>
        <v>0.97160500000000005</v>
      </c>
      <c r="CC63" s="52">
        <f>DF_ZC2(Date!$E$3,BX63,CB63,"Taux actuariels","actual/actual")</f>
        <v>2.6221568482525104E-3</v>
      </c>
      <c r="CE63" s="58" t="e">
        <v>#N/A</v>
      </c>
      <c r="CF63" t="e">
        <v>#N/A</v>
      </c>
      <c r="CH63" s="58" t="e">
        <v>#N/A</v>
      </c>
      <c r="CI63" t="e">
        <v>#N/A</v>
      </c>
      <c r="CK63" s="58" t="e">
        <v>#N/A</v>
      </c>
      <c r="CL63" t="e">
        <v>#N/A</v>
      </c>
      <c r="CP63" s="58" t="e">
        <v>#N/A</v>
      </c>
      <c r="CQ63" t="e">
        <v>#N/A</v>
      </c>
      <c r="CS63" s="58" t="e">
        <v>#N/A</v>
      </c>
      <c r="CT63" t="e">
        <v>#N/A</v>
      </c>
      <c r="CV63" s="58" t="e">
        <v>#N/A</v>
      </c>
      <c r="CW63" t="e">
        <v>#N/A</v>
      </c>
      <c r="CY63" s="58" t="e">
        <v>#N/A</v>
      </c>
      <c r="CZ63" t="e">
        <v>#N/A</v>
      </c>
      <c r="DB63" s="58" t="e">
        <v>#N/A</v>
      </c>
      <c r="DC63" t="e">
        <v>#N/A</v>
      </c>
      <c r="DQ63" s="58" t="e">
        <v>#N/A</v>
      </c>
      <c r="DR63" t="e">
        <v>#N/A</v>
      </c>
      <c r="DT63" s="58" t="e">
        <v>#N/A</v>
      </c>
      <c r="DU63" t="e">
        <v>#N/A</v>
      </c>
      <c r="DW63" s="58" t="e">
        <v>#N/A</v>
      </c>
      <c r="DX63" t="e">
        <v>#N/A</v>
      </c>
      <c r="DZ63" s="58" t="e">
        <v>#N/A</v>
      </c>
      <c r="EA63" t="e">
        <v>#N/A</v>
      </c>
      <c r="EO63" s="58" t="e">
        <v>#N/A</v>
      </c>
      <c r="EP63" t="e">
        <v>#N/A</v>
      </c>
      <c r="ER63" s="58" t="e">
        <v>#N/A</v>
      </c>
      <c r="ES63" t="e">
        <v>#N/A</v>
      </c>
      <c r="EU63" s="58" t="e">
        <v>#N/A</v>
      </c>
      <c r="EV63" t="e">
        <v>#N/A</v>
      </c>
      <c r="EX63" s="58" t="e">
        <v>#N/A</v>
      </c>
      <c r="EY63" t="e">
        <v>#N/A</v>
      </c>
      <c r="FL63" s="58" t="e">
        <v>#N/A</v>
      </c>
      <c r="FM63" t="e">
        <v>#N/A</v>
      </c>
      <c r="FO63" s="58" t="e">
        <v>#N/A</v>
      </c>
      <c r="FP63" t="e">
        <v>#N/A</v>
      </c>
      <c r="FR63" s="58" t="e">
        <v>#N/A</v>
      </c>
      <c r="FS63" t="e">
        <v>#N/A</v>
      </c>
      <c r="FU63" s="58" t="e">
        <v>#N/A</v>
      </c>
      <c r="FV63" t="e">
        <v>#N/A</v>
      </c>
      <c r="GI63" s="58" t="e">
        <v>#N/A</v>
      </c>
      <c r="GJ63" t="e">
        <v>#N/A</v>
      </c>
      <c r="GL63" s="58" t="e">
        <v>#N/A</v>
      </c>
      <c r="GM63" t="e">
        <v>#N/A</v>
      </c>
      <c r="GO63" s="58" t="e">
        <v>#N/A</v>
      </c>
      <c r="GP63" t="e">
        <v>#N/A</v>
      </c>
      <c r="GR63" s="58" t="e">
        <v>#N/A</v>
      </c>
      <c r="GS63" t="e">
        <v>#N/A</v>
      </c>
    </row>
    <row r="64" spans="3:201" x14ac:dyDescent="0.25">
      <c r="C64" s="46"/>
      <c r="D64" s="46"/>
      <c r="E64" s="46"/>
      <c r="F64" s="47"/>
      <c r="G64" s="47"/>
      <c r="H64" s="47"/>
      <c r="I64" s="48"/>
      <c r="J64" s="48"/>
      <c r="K64" s="46"/>
      <c r="L64" s="49" t="s">
        <v>600</v>
      </c>
      <c r="N64" s="50" t="s">
        <v>983</v>
      </c>
      <c r="O64" s="51">
        <f>IFERROR(IF(RIGHT(N64, 1) = "D", WORKDAY($B$3, INT(LEFT(N64, LEN(N64)-1))),
                     IF(RIGHT(N64, 1) = "W",Business_Day($B$3 + 7 * INT(LEFT(N64, LEN(N64)-1)), "modified_following"),
                     IF(RIGHT(N64, 1) = "M",Business_Day(EDATE($B$3,  INT(LEFT(N64, LEN(N64)-1))), "modified_following"),
                     IF(RIGHT(N64, 1) = "Y",Business_Day(EDATE($B$3,  12 * INT(LEFT(N64, LEN(N64)-1))), "modified_following"),IF(RIGHT(N64, 1) = "Q",Business_Day(EDATE($B$3,  3*INT(LEFT(N64, LEN(N64)-1))), "modified_following"),
                    Business_Day(EDATE($B$3,  12 * INT(LEFT(N64, FIND("Y", N64)-1)) + INT(RIGHT(N64, LEN(N64) - FIND("Y", N64)))), "modified_following") ))))), "")</f>
        <v>46386</v>
      </c>
      <c r="P64" s="50" t="s">
        <v>4547</v>
      </c>
      <c r="Q64" s="50" t="s">
        <v>4548</v>
      </c>
      <c r="R64" s="46">
        <f>_xll.BDH(P64,$B$4,$B$3,$B$3)</f>
        <v>8.77E-3</v>
      </c>
      <c r="S64" s="46">
        <f>_xll.BDH(Q64,$B$4,$B$3,$B$3)</f>
        <v>0.99912299999999998</v>
      </c>
      <c r="T64" s="52">
        <f>DF_ZC2(Date!$E$3,O64,S64,"Taux actuariels","actual/actual")</f>
        <v>8.7742459448536536E-5</v>
      </c>
      <c r="V64" s="46"/>
      <c r="W64" s="46"/>
      <c r="X64" s="46"/>
      <c r="Y64" s="47"/>
      <c r="Z64" s="47"/>
      <c r="AA64" s="47"/>
      <c r="AB64" s="48"/>
      <c r="AC64" s="48"/>
      <c r="AD64" s="46"/>
      <c r="AE64" s="49" t="s">
        <v>600</v>
      </c>
      <c r="AF64" s="49"/>
      <c r="AG64" s="49"/>
      <c r="AI64" s="50" t="s">
        <v>983</v>
      </c>
      <c r="AJ64" s="51">
        <f>IFERROR(IF(RIGHT(AI64, 1) = "D", WORKDAY($B$3, INT(LEFT(AI64, LEN(AI64)-1))),
                     IF(RIGHT(AI64, 1) = "W",Business_Day($B$3 + 7 * INT(LEFT(AI64, LEN(AI64)-1)), "modified_following"),
                     IF(RIGHT(AI64, 1) = "M",Business_Day(EDATE($B$3,  INT(LEFT(AI64, LEN(AI64)-1))), "modified_following"),
                     IF(RIGHT(AI64, 1) = "Y",Business_Day(EDATE($B$3,  12 * INT(LEFT(AI64, LEN(AI64)-1))), "modified_following"),IF(RIGHT(AI64, 1) = "Q",Business_Day(EDATE($B$3,  3*INT(LEFT(AI64, LEN(AI64)-1))), "modified_following"),
                    Business_Day(EDATE($B$3,  12 * INT(LEFT(AI64, FIND("Y", AI64)-1)) + INT(RIGHT(AI64, LEN(AI64) - FIND("Y", AI64)))), "modified_following") ))))), "")</f>
        <v>46386</v>
      </c>
      <c r="AK64" s="50" t="s">
        <v>4549</v>
      </c>
      <c r="AL64" s="50" t="s">
        <v>4550</v>
      </c>
      <c r="AM64" s="46">
        <f>_xll.BDH(AK64,$B$4,$B$3,$B$3)</f>
        <v>0.14319000000000001</v>
      </c>
      <c r="AN64" s="46">
        <f>_xll.BDH(AL64,$B$4,$B$3,$B$3)</f>
        <v>0.98577700000000001</v>
      </c>
      <c r="AO64" s="52">
        <f>DF_ZC2(Date!$E$3,AJ64,AN64,"Taux actuariels","actual/actual")</f>
        <v>1.4335403113721057E-3</v>
      </c>
      <c r="AQ64" s="46"/>
      <c r="AR64" s="46"/>
      <c r="AS64" s="48"/>
      <c r="AT64" s="48"/>
      <c r="AU64" s="48"/>
      <c r="AV64" s="48"/>
      <c r="AW64" s="48"/>
      <c r="AX64" s="48"/>
      <c r="AY64" s="46"/>
      <c r="AZ64" s="49" t="s">
        <v>600</v>
      </c>
      <c r="BA64" s="47"/>
      <c r="BB64" s="52">
        <f t="shared" si="12"/>
        <v>0</v>
      </c>
      <c r="BD64" s="50" t="s">
        <v>983</v>
      </c>
      <c r="BE64" s="51">
        <f>IFERROR(IF(RIGHT(BD64, 1) = "D", WORKDAY($B$3, INT(LEFT(BD64, LEN(BD64)-1))),
                     IF(RIGHT(BD64, 1) = "W",Business_Day($B$3 + 7 * INT(LEFT(BD64, LEN(BD64)-1)), "modified_following"),
                     IF(RIGHT(BD64, 1) = "M",Business_Day(EDATE($B$3,  INT(LEFT(BD64, LEN(BD64)-1))), "modified_following"),
                     IF(RIGHT(BD64, 1) = "Y",Business_Day(EDATE($B$3,  12 * INT(LEFT(BD64, LEN(BD64)-1))), "modified_following"),IF(RIGHT(BD64, 1) = "Q",Business_Day(EDATE($B$3,  3*INT(LEFT(BD64, LEN(BD64)-1))), "modified_following"),
                    Business_Day(EDATE($B$3,  12 * INT(LEFT(BD64, FIND("Y", BD64)-1)) + INT(RIGHT(BD64, LEN(BD64) - FIND("Y", BD64)))), "modified_following") ))))), "")</f>
        <v>46386</v>
      </c>
      <c r="BF64" s="50" t="s">
        <v>4551</v>
      </c>
      <c r="BG64" s="50" t="s">
        <v>4552</v>
      </c>
      <c r="BH64" s="46">
        <f>_xll.BDH(BF64,$B$4,$B$3,$B$3)</f>
        <v>0.16358</v>
      </c>
      <c r="BI64" s="46">
        <f>_xll.BDH(BG64,$B$4,$B$3,$B$3)</f>
        <v>0.98377000000000003</v>
      </c>
      <c r="BJ64" s="52">
        <f>DF_ZC2(Date!$E$3,BE64,BI64,"Taux actuariels","actual/actual")</f>
        <v>1.63765685639361E-3</v>
      </c>
      <c r="BL64" s="46"/>
      <c r="BM64" s="46"/>
      <c r="BN64" s="46"/>
      <c r="BO64" s="47"/>
      <c r="BP64" s="47"/>
      <c r="BQ64" s="47"/>
      <c r="BR64" s="48"/>
      <c r="BS64" s="48"/>
      <c r="BT64" s="46"/>
      <c r="BU64" s="49" t="s">
        <v>600</v>
      </c>
      <c r="BW64" s="50" t="s">
        <v>1005</v>
      </c>
      <c r="BX64" s="51">
        <f>IFERROR(IF(RIGHT(BW64, 1) = "D", WORKDAY($B$3, INT(LEFT(BW64, LEN(BW64)-1))),
                     IF(RIGHT(BW64, 1) = "W",Business_Day($B$3 + 7 * INT(LEFT(BW64, LEN(BW64)-1)), "modified_following"),
                     IF(RIGHT(BW64, 1) = "M",Business_Day(EDATE($B$3,  INT(LEFT(BW64, LEN(BW64)-1))), "modified_following"),
                     IF(RIGHT(BW64, 1) = "Y",Business_Day(EDATE($B$3,  12 * INT(LEFT(BW64, LEN(BW64)-1))), "modified_following"),IF(RIGHT(BW64, 1) = "Q",Business_Day(EDATE($B$3,  3*INT(LEFT(BW64, LEN(BW64)-1))), "modified_following"),
                    Business_Day(EDATE($B$3,  12 * INT(LEFT(BW64, FIND("Y", BW64)-1)) + INT(RIGHT(BW64, LEN(BW64) - FIND("Y", BW64)))), "modified_following") ))))), "")</f>
        <v>47116</v>
      </c>
      <c r="BY64" s="50" t="s">
        <v>4553</v>
      </c>
      <c r="BZ64" s="50" t="s">
        <v>4554</v>
      </c>
      <c r="CA64" s="46">
        <f>_xll.BDH(BY64,$B$4,$B$3,$B$3)</f>
        <v>0.30248000000000003</v>
      </c>
      <c r="CB64" s="46">
        <f>_xll.BDH(BZ64,$B$4,$B$3,$B$3)</f>
        <v>0.96435599999999999</v>
      </c>
      <c r="CC64" s="52">
        <f>DF_ZC2(Date!$E$3,BX64,CB64,"Taux actuariels","actual/actual")</f>
        <v>3.0298326639981443E-3</v>
      </c>
      <c r="CE64" s="58" t="e">
        <v>#N/A</v>
      </c>
      <c r="CF64" t="e">
        <v>#N/A</v>
      </c>
      <c r="CH64" s="58" t="e">
        <v>#N/A</v>
      </c>
      <c r="CI64" t="e">
        <v>#N/A</v>
      </c>
      <c r="CK64" s="58" t="e">
        <v>#N/A</v>
      </c>
      <c r="CL64" t="e">
        <v>#N/A</v>
      </c>
      <c r="CP64" s="58" t="e">
        <v>#N/A</v>
      </c>
      <c r="CQ64" t="e">
        <v>#N/A</v>
      </c>
      <c r="CS64" s="58" t="e">
        <v>#N/A</v>
      </c>
      <c r="CT64" t="e">
        <v>#N/A</v>
      </c>
      <c r="CV64" s="58" t="e">
        <v>#N/A</v>
      </c>
      <c r="CW64" t="e">
        <v>#N/A</v>
      </c>
      <c r="CY64" s="58" t="e">
        <v>#N/A</v>
      </c>
      <c r="CZ64" t="e">
        <v>#N/A</v>
      </c>
      <c r="DB64" s="58" t="e">
        <v>#N/A</v>
      </c>
      <c r="DC64" t="e">
        <v>#N/A</v>
      </c>
      <c r="DQ64" s="58" t="e">
        <v>#N/A</v>
      </c>
      <c r="DR64" t="e">
        <v>#N/A</v>
      </c>
      <c r="DT64" s="58" t="e">
        <v>#N/A</v>
      </c>
      <c r="DU64" t="e">
        <v>#N/A</v>
      </c>
      <c r="DW64" s="58" t="e">
        <v>#N/A</v>
      </c>
      <c r="DX64" t="e">
        <v>#N/A</v>
      </c>
      <c r="DZ64" s="58" t="e">
        <v>#N/A</v>
      </c>
      <c r="EA64" t="e">
        <v>#N/A</v>
      </c>
      <c r="EO64" s="58" t="e">
        <v>#N/A</v>
      </c>
      <c r="EP64" t="e">
        <v>#N/A</v>
      </c>
      <c r="ER64" s="58" t="e">
        <v>#N/A</v>
      </c>
      <c r="ES64" t="e">
        <v>#N/A</v>
      </c>
      <c r="EU64" s="58" t="e">
        <v>#N/A</v>
      </c>
      <c r="EV64" t="e">
        <v>#N/A</v>
      </c>
      <c r="EX64" s="58" t="e">
        <v>#N/A</v>
      </c>
      <c r="EY64" t="e">
        <v>#N/A</v>
      </c>
      <c r="FL64" s="58" t="e">
        <v>#N/A</v>
      </c>
      <c r="FM64" t="e">
        <v>#N/A</v>
      </c>
      <c r="FO64" s="58" t="e">
        <v>#N/A</v>
      </c>
      <c r="FP64" t="e">
        <v>#N/A</v>
      </c>
      <c r="FR64" s="58" t="e">
        <v>#N/A</v>
      </c>
      <c r="FS64" t="e">
        <v>#N/A</v>
      </c>
      <c r="FU64" s="58" t="e">
        <v>#N/A</v>
      </c>
      <c r="FV64" t="e">
        <v>#N/A</v>
      </c>
      <c r="GI64" s="58" t="e">
        <v>#N/A</v>
      </c>
      <c r="GJ64" t="e">
        <v>#N/A</v>
      </c>
      <c r="GL64" s="58" t="e">
        <v>#N/A</v>
      </c>
      <c r="GM64" t="e">
        <v>#N/A</v>
      </c>
      <c r="GO64" s="58" t="e">
        <v>#N/A</v>
      </c>
      <c r="GP64" t="e">
        <v>#N/A</v>
      </c>
      <c r="GR64" s="58" t="e">
        <v>#N/A</v>
      </c>
      <c r="GS64" t="e">
        <v>#N/A</v>
      </c>
    </row>
    <row r="65" spans="3:201" x14ac:dyDescent="0.25">
      <c r="C65" s="46"/>
      <c r="D65" s="46"/>
      <c r="E65" s="46"/>
      <c r="F65" s="47"/>
      <c r="G65" s="47"/>
      <c r="H65" s="47"/>
      <c r="I65" s="48"/>
      <c r="J65" s="48"/>
      <c r="K65" s="46"/>
      <c r="L65" s="49" t="s">
        <v>600</v>
      </c>
      <c r="N65" s="50" t="s">
        <v>994</v>
      </c>
      <c r="O65" s="51">
        <f>IFERROR(IF(RIGHT(N65, 1) = "D", WORKDAY($B$3, INT(LEFT(N65, LEN(N65)-1))),
                     IF(RIGHT(N65, 1) = "W",Business_Day($B$3 + 7 * INT(LEFT(N65, LEN(N65)-1)), "modified_following"),
                     IF(RIGHT(N65, 1) = "M",Business_Day(EDATE($B$3,  INT(LEFT(N65, LEN(N65)-1))), "modified_following"),
                     IF(RIGHT(N65, 1) = "Y",Business_Day(EDATE($B$3,  12 * INT(LEFT(N65, LEN(N65)-1))), "modified_following"),IF(RIGHT(N65, 1) = "Q",Business_Day(EDATE($B$3,  3*INT(LEFT(N65, LEN(N65)-1))), "modified_following"),
                    Business_Day(EDATE($B$3,  12 * INT(LEFT(N65, FIND("Y", N65)-1)) + INT(RIGHT(N65, LEN(N65) - FIND("Y", N65)))), "modified_following") ))))), "")</f>
        <v>46751</v>
      </c>
      <c r="P65" s="50" t="s">
        <v>4555</v>
      </c>
      <c r="Q65" s="50" t="s">
        <v>4556</v>
      </c>
      <c r="R65" s="46">
        <f>_xll.BDH(P65,$B$4,$B$3,$B$3)</f>
        <v>4.0640000000000003E-2</v>
      </c>
      <c r="S65" s="46">
        <f>_xll.BDH(Q65,$B$4,$B$3,$B$3)</f>
        <v>0.99553800000000003</v>
      </c>
      <c r="T65" s="52">
        <f>DF_ZC2(Date!$E$3,O65,S65,"Taux actuariels","actual/actual")</f>
        <v>4.066272431695328E-4</v>
      </c>
      <c r="V65" s="46"/>
      <c r="W65" s="46"/>
      <c r="X65" s="46"/>
      <c r="Y65" s="47"/>
      <c r="Z65" s="47"/>
      <c r="AA65" s="47"/>
      <c r="AB65" s="48"/>
      <c r="AC65" s="48"/>
      <c r="AD65" s="46"/>
      <c r="AE65" s="49" t="s">
        <v>600</v>
      </c>
      <c r="AF65" s="49"/>
      <c r="AG65" s="49"/>
      <c r="AI65" s="50" t="s">
        <v>994</v>
      </c>
      <c r="AJ65" s="51">
        <f>IFERROR(IF(RIGHT(AI65, 1) = "D", WORKDAY($B$3, INT(LEFT(AI65, LEN(AI65)-1))),
                     IF(RIGHT(AI65, 1) = "W",Business_Day($B$3 + 7 * INT(LEFT(AI65, LEN(AI65)-1)), "modified_following"),
                     IF(RIGHT(AI65, 1) = "M",Business_Day(EDATE($B$3,  INT(LEFT(AI65, LEN(AI65)-1))), "modified_following"),
                     IF(RIGHT(AI65, 1) = "Y",Business_Day(EDATE($B$3,  12 * INT(LEFT(AI65, LEN(AI65)-1))), "modified_following"),IF(RIGHT(AI65, 1) = "Q",Business_Day(EDATE($B$3,  3*INT(LEFT(AI65, LEN(AI65)-1))), "modified_following"),
                    Business_Day(EDATE($B$3,  12 * INT(LEFT(AI65, FIND("Y", AI65)-1)) + INT(RIGHT(AI65, LEN(AI65) - FIND("Y", AI65)))), "modified_following") ))))), "")</f>
        <v>46751</v>
      </c>
      <c r="AK65" s="50" t="s">
        <v>4557</v>
      </c>
      <c r="AL65" s="50" t="s">
        <v>4558</v>
      </c>
      <c r="AM65" s="46">
        <f>_xll.BDH(AK65,$B$4,$B$3,$B$3)</f>
        <v>0.17732000000000001</v>
      </c>
      <c r="AN65" s="46">
        <f>_xll.BDH(AL65,$B$4,$B$3,$B$3)</f>
        <v>0.98067599999999999</v>
      </c>
      <c r="AO65" s="52">
        <f>DF_ZC2(Date!$E$3,AJ65,AN65,"Taux actuariels","actual/actual")</f>
        <v>1.7754994046514927E-3</v>
      </c>
      <c r="AQ65" s="46"/>
      <c r="AR65" s="46"/>
      <c r="AS65" s="48"/>
      <c r="AT65" s="48"/>
      <c r="AU65" s="48"/>
      <c r="AV65" s="48"/>
      <c r="AW65" s="48"/>
      <c r="AX65" s="48"/>
      <c r="AY65" s="46"/>
      <c r="AZ65" s="49" t="s">
        <v>600</v>
      </c>
      <c r="BA65" s="47"/>
      <c r="BB65" s="52">
        <f t="shared" si="12"/>
        <v>0</v>
      </c>
      <c r="BD65" s="50" t="s">
        <v>994</v>
      </c>
      <c r="BE65" s="51">
        <f>IFERROR(IF(RIGHT(BD65, 1) = "D", WORKDAY($B$3, INT(LEFT(BD65, LEN(BD65)-1))),
                     IF(RIGHT(BD65, 1) = "W",Business_Day($B$3 + 7 * INT(LEFT(BD65, LEN(BD65)-1)), "modified_following"),
                     IF(RIGHT(BD65, 1) = "M",Business_Day(EDATE($B$3,  INT(LEFT(BD65, LEN(BD65)-1))), "modified_following"),
                     IF(RIGHT(BD65, 1) = "Y",Business_Day(EDATE($B$3,  12 * INT(LEFT(BD65, LEN(BD65)-1))), "modified_following"),IF(RIGHT(BD65, 1) = "Q",Business_Day(EDATE($B$3,  3*INT(LEFT(BD65, LEN(BD65)-1))), "modified_following"),
                    Business_Day(EDATE($B$3,  12 * INT(LEFT(BD65, FIND("Y", BD65)-1)) + INT(RIGHT(BD65, LEN(BD65) - FIND("Y", BD65)))), "modified_following") ))))), "")</f>
        <v>46751</v>
      </c>
      <c r="BF65" s="50" t="s">
        <v>4559</v>
      </c>
      <c r="BG65" s="50" t="s">
        <v>4560</v>
      </c>
      <c r="BH65" s="46">
        <f>_xll.BDH(BF65,$B$4,$B$3,$B$3)</f>
        <v>0.20455999999999999</v>
      </c>
      <c r="BI65" s="46">
        <f>_xll.BDH(BG65,$B$4,$B$3,$B$3)</f>
        <v>0.97774499999999998</v>
      </c>
      <c r="BJ65" s="52">
        <f>DF_ZC2(Date!$E$3,BE65,BI65,"Taux actuariels","actual/actual")</f>
        <v>2.0481318145673111E-3</v>
      </c>
      <c r="BL65" s="46"/>
      <c r="BM65" s="46"/>
      <c r="BN65" s="46"/>
      <c r="BO65" s="47"/>
      <c r="BP65" s="47"/>
      <c r="BQ65" s="47"/>
      <c r="BR65" s="48"/>
      <c r="BS65" s="48"/>
      <c r="BT65" s="46"/>
      <c r="BU65" s="49" t="s">
        <v>600</v>
      </c>
      <c r="BW65" s="50" t="s">
        <v>1016</v>
      </c>
      <c r="BX65" s="51">
        <f>IFERROR(IF(RIGHT(BW65, 1) = "D", WORKDAY($B$3, INT(LEFT(BW65, LEN(BW65)-1))),
                     IF(RIGHT(BW65, 1) = "W",Business_Day($B$3 + 7 * INT(LEFT(BW65, LEN(BW65)-1)), "modified_following"),
                     IF(RIGHT(BW65, 1) = "M",Business_Day(EDATE($B$3,  INT(LEFT(BW65, LEN(BW65)-1))), "modified_following"),
                     IF(RIGHT(BW65, 1) = "Y",Business_Day(EDATE($B$3,  12 * INT(LEFT(BW65, LEN(BW65)-1))), "modified_following"),IF(RIGHT(BW65, 1) = "Q",Business_Day(EDATE($B$3,  3*INT(LEFT(BW65, LEN(BW65)-1))), "modified_following"),
                    Business_Day(EDATE($B$3,  12 * INT(LEFT(BW65, FIND("Y", BW65)-1)) + INT(RIGHT(BW65, LEN(BW65) - FIND("Y", BW65)))), "modified_following") ))))), "")</f>
        <v>47483</v>
      </c>
      <c r="BY65" s="50" t="s">
        <v>4561</v>
      </c>
      <c r="BZ65" s="50" t="s">
        <v>4562</v>
      </c>
      <c r="CA65" s="46">
        <f>_xll.BDH(BY65,$B$4,$B$3,$B$3)</f>
        <v>0.35239999999999999</v>
      </c>
      <c r="CB65" s="46">
        <f>_xll.BDH(BZ65,$B$4,$B$3,$B$3)</f>
        <v>0.95521400000000001</v>
      </c>
      <c r="CC65" s="52">
        <f>DF_ZC2(Date!$E$3,BX65,CB65,"Taux actuariels","actual/actual")</f>
        <v>3.5300836714469153E-3</v>
      </c>
      <c r="CE65" s="58" t="e">
        <v>#N/A</v>
      </c>
      <c r="CF65" t="e">
        <v>#N/A</v>
      </c>
      <c r="CH65" s="58" t="e">
        <v>#N/A</v>
      </c>
      <c r="CI65" t="e">
        <v>#N/A</v>
      </c>
      <c r="CK65" s="58" t="e">
        <v>#N/A</v>
      </c>
      <c r="CL65" t="e">
        <v>#N/A</v>
      </c>
      <c r="CP65" s="58" t="e">
        <v>#N/A</v>
      </c>
      <c r="CQ65" t="e">
        <v>#N/A</v>
      </c>
      <c r="CS65" s="58" t="e">
        <v>#N/A</v>
      </c>
      <c r="CT65" t="e">
        <v>#N/A</v>
      </c>
      <c r="CV65" s="58" t="e">
        <v>#N/A</v>
      </c>
      <c r="CW65" t="e">
        <v>#N/A</v>
      </c>
      <c r="CY65" s="58" t="e">
        <v>#N/A</v>
      </c>
      <c r="CZ65" t="e">
        <v>#N/A</v>
      </c>
      <c r="DB65" s="58" t="e">
        <v>#N/A</v>
      </c>
      <c r="DC65" t="e">
        <v>#N/A</v>
      </c>
      <c r="DQ65" s="58" t="e">
        <v>#N/A</v>
      </c>
      <c r="DR65" t="e">
        <v>#N/A</v>
      </c>
      <c r="DT65" s="58" t="e">
        <v>#N/A</v>
      </c>
      <c r="DU65" t="e">
        <v>#N/A</v>
      </c>
      <c r="DW65" s="58" t="e">
        <v>#N/A</v>
      </c>
      <c r="DX65" t="e">
        <v>#N/A</v>
      </c>
      <c r="DZ65" s="58" t="e">
        <v>#N/A</v>
      </c>
      <c r="EA65" t="e">
        <v>#N/A</v>
      </c>
      <c r="EO65" s="58" t="e">
        <v>#N/A</v>
      </c>
      <c r="EP65" t="e">
        <v>#N/A</v>
      </c>
      <c r="ER65" s="58" t="e">
        <v>#N/A</v>
      </c>
      <c r="ES65" t="e">
        <v>#N/A</v>
      </c>
      <c r="EU65" s="58" t="e">
        <v>#N/A</v>
      </c>
      <c r="EV65" t="e">
        <v>#N/A</v>
      </c>
      <c r="EX65" s="58" t="e">
        <v>#N/A</v>
      </c>
      <c r="EY65" t="e">
        <v>#N/A</v>
      </c>
      <c r="FL65" s="58" t="e">
        <v>#N/A</v>
      </c>
      <c r="FM65" t="e">
        <v>#N/A</v>
      </c>
      <c r="FO65" s="58" t="e">
        <v>#N/A</v>
      </c>
      <c r="FP65" t="e">
        <v>#N/A</v>
      </c>
      <c r="FR65" s="58" t="e">
        <v>#N/A</v>
      </c>
      <c r="FS65" t="e">
        <v>#N/A</v>
      </c>
      <c r="FU65" s="58" t="e">
        <v>#N/A</v>
      </c>
      <c r="FV65" t="e">
        <v>#N/A</v>
      </c>
      <c r="GI65" s="58" t="e">
        <v>#N/A</v>
      </c>
      <c r="GJ65" t="e">
        <v>#N/A</v>
      </c>
      <c r="GL65" s="58" t="e">
        <v>#N/A</v>
      </c>
      <c r="GM65" t="e">
        <v>#N/A</v>
      </c>
      <c r="GO65" s="58" t="e">
        <v>#N/A</v>
      </c>
      <c r="GP65" t="e">
        <v>#N/A</v>
      </c>
      <c r="GR65" s="58" t="e">
        <v>#N/A</v>
      </c>
      <c r="GS65" t="e">
        <v>#N/A</v>
      </c>
    </row>
    <row r="66" spans="3:201" x14ac:dyDescent="0.25">
      <c r="C66" s="46"/>
      <c r="D66" s="46"/>
      <c r="E66" s="46"/>
      <c r="F66" s="47"/>
      <c r="G66" s="47"/>
      <c r="H66" s="47"/>
      <c r="I66" s="48"/>
      <c r="J66" s="48"/>
      <c r="K66" s="46"/>
      <c r="L66" s="49" t="s">
        <v>600</v>
      </c>
      <c r="N66" s="50" t="s">
        <v>1005</v>
      </c>
      <c r="O66" s="51">
        <f>IFERROR(IF(RIGHT(N66, 1) = "D", WORKDAY($B$3, INT(LEFT(N66, LEN(N66)-1))),
                     IF(RIGHT(N66, 1) = "W",Business_Day($B$3 + 7 * INT(LEFT(N66, LEN(N66)-1)), "modified_following"),
                     IF(RIGHT(N66, 1) = "M",Business_Day(EDATE($B$3,  INT(LEFT(N66, LEN(N66)-1))), "modified_following"),
                     IF(RIGHT(N66, 1) = "Y",Business_Day(EDATE($B$3,  12 * INT(LEFT(N66, LEN(N66)-1))), "modified_following"),IF(RIGHT(N66, 1) = "Q",Business_Day(EDATE($B$3,  3*INT(LEFT(N66, LEN(N66)-1))), "modified_following"),
                    Business_Day(EDATE($B$3,  12 * INT(LEFT(N66, FIND("Y", N66)-1)) + INT(RIGHT(N66, LEN(N66) - FIND("Y", N66)))), "modified_following") ))))), "")</f>
        <v>47116</v>
      </c>
      <c r="P66" s="50" t="s">
        <v>4563</v>
      </c>
      <c r="Q66" s="50" t="s">
        <v>4564</v>
      </c>
      <c r="R66" s="46">
        <f>_xll.BDH(P66,$B$4,$B$3,$B$3)</f>
        <v>7.5380000000000003E-2</v>
      </c>
      <c r="S66" s="46">
        <f>_xll.BDH(Q66,$B$4,$B$3,$B$3)</f>
        <v>0.99099199999999998</v>
      </c>
      <c r="T66" s="52">
        <f>DF_ZC2(Date!$E$3,O66,S66,"Taux actuariels","actual/actual")</f>
        <v>7.5452435232925552E-4</v>
      </c>
      <c r="V66" s="46"/>
      <c r="W66" s="46"/>
      <c r="X66" s="46"/>
      <c r="Y66" s="47"/>
      <c r="Z66" s="47"/>
      <c r="AA66" s="47"/>
      <c r="AB66" s="48"/>
      <c r="AC66" s="48"/>
      <c r="AD66" s="46"/>
      <c r="AE66" s="49" t="s">
        <v>600</v>
      </c>
      <c r="AF66" s="49"/>
      <c r="AG66" s="49"/>
      <c r="AI66" s="50" t="s">
        <v>1005</v>
      </c>
      <c r="AJ66" s="51">
        <f>IFERROR(IF(RIGHT(AI66, 1) = "D", WORKDAY($B$3, INT(LEFT(AI66, LEN(AI66)-1))),
                     IF(RIGHT(AI66, 1) = "W",Business_Day($B$3 + 7 * INT(LEFT(AI66, LEN(AI66)-1)), "modified_following"),
                     IF(RIGHT(AI66, 1) = "M",Business_Day(EDATE($B$3,  INT(LEFT(AI66, LEN(AI66)-1))), "modified_following"),
                     IF(RIGHT(AI66, 1) = "Y",Business_Day(EDATE($B$3,  12 * INT(LEFT(AI66, LEN(AI66)-1))), "modified_following"),IF(RIGHT(AI66, 1) = "Q",Business_Day(EDATE($B$3,  3*INT(LEFT(AI66, LEN(AI66)-1))), "modified_following"),
                    Business_Day(EDATE($B$3,  12 * INT(LEFT(AI66, FIND("Y", AI66)-1)) + INT(RIGHT(AI66, LEN(AI66) - FIND("Y", AI66)))), "modified_following") ))))), "")</f>
        <v>47116</v>
      </c>
      <c r="AK66" s="50" t="s">
        <v>4565</v>
      </c>
      <c r="AL66" s="50" t="s">
        <v>4566</v>
      </c>
      <c r="AM66" s="46">
        <f>_xll.BDH(AK66,$B$4,$B$3,$B$3)</f>
        <v>0.21129000000000001</v>
      </c>
      <c r="AN66" s="46">
        <f>_xll.BDH(AL66,$B$4,$B$3,$B$3)</f>
        <v>0.97494899999999995</v>
      </c>
      <c r="AO66" s="52">
        <f>DF_ZC2(Date!$E$3,AJ66,AN66,"Taux actuariels","actual/actual")</f>
        <v>2.1168953657735301E-3</v>
      </c>
      <c r="AQ66" s="46"/>
      <c r="AR66" s="46"/>
      <c r="AS66" s="48"/>
      <c r="AT66" s="48"/>
      <c r="AU66" s="48"/>
      <c r="AV66" s="48"/>
      <c r="AW66" s="48"/>
      <c r="AX66" s="48"/>
      <c r="AY66" s="46"/>
      <c r="AZ66" s="49" t="s">
        <v>600</v>
      </c>
      <c r="BA66" s="47"/>
      <c r="BB66" s="52">
        <f t="shared" si="12"/>
        <v>0</v>
      </c>
      <c r="BD66" s="50" t="s">
        <v>1005</v>
      </c>
      <c r="BE66" s="51">
        <f>IFERROR(IF(RIGHT(BD66, 1) = "D", WORKDAY($B$3, INT(LEFT(BD66, LEN(BD66)-1))),
                     IF(RIGHT(BD66, 1) = "W",Business_Day($B$3 + 7 * INT(LEFT(BD66, LEN(BD66)-1)), "modified_following"),
                     IF(RIGHT(BD66, 1) = "M",Business_Day(EDATE($B$3,  INT(LEFT(BD66, LEN(BD66)-1))), "modified_following"),
                     IF(RIGHT(BD66, 1) = "Y",Business_Day(EDATE($B$3,  12 * INT(LEFT(BD66, LEN(BD66)-1))), "modified_following"),IF(RIGHT(BD66, 1) = "Q",Business_Day(EDATE($B$3,  3*INT(LEFT(BD66, LEN(BD66)-1))), "modified_following"),
                    Business_Day(EDATE($B$3,  12 * INT(LEFT(BD66, FIND("Y", BD66)-1)) + INT(RIGHT(BD66, LEN(BD66) - FIND("Y", BD66)))), "modified_following") ))))), "")</f>
        <v>47116</v>
      </c>
      <c r="BF66" s="50" t="s">
        <v>4567</v>
      </c>
      <c r="BG66" s="50" t="s">
        <v>4568</v>
      </c>
      <c r="BH66" s="46">
        <f>_xll.BDH(BF66,$B$4,$B$3,$B$3)</f>
        <v>0.24531</v>
      </c>
      <c r="BI66" s="46">
        <f>_xll.BDH(BG66,$B$4,$B$3,$B$3)</f>
        <v>0.97098200000000001</v>
      </c>
      <c r="BJ66" s="52">
        <f>DF_ZC2(Date!$E$3,BE66,BI66,"Taux actuariels","actual/actual")</f>
        <v>2.4575193248488336E-3</v>
      </c>
      <c r="BL66" s="46"/>
      <c r="BM66" s="46"/>
      <c r="BN66" s="46"/>
      <c r="BO66" s="47"/>
      <c r="BP66" s="47"/>
      <c r="BQ66" s="47"/>
      <c r="BR66" s="48"/>
      <c r="BS66" s="48"/>
      <c r="BT66" s="46"/>
      <c r="BU66" s="49" t="s">
        <v>600</v>
      </c>
      <c r="BW66" s="50" t="s">
        <v>1027</v>
      </c>
      <c r="BX66" s="51">
        <f>IFERROR(IF(RIGHT(BW66, 1) = "D", WORKDAY($B$3, INT(LEFT(BW66, LEN(BW66)-1))),
                     IF(RIGHT(BW66, 1) = "W",Business_Day($B$3 + 7 * INT(LEFT(BW66, LEN(BW66)-1)), "modified_following"),
                     IF(RIGHT(BW66, 1) = "M",Business_Day(EDATE($B$3,  INT(LEFT(BW66, LEN(BW66)-1))), "modified_following"),
                     IF(RIGHT(BW66, 1) = "Y",Business_Day(EDATE($B$3,  12 * INT(LEFT(BW66, LEN(BW66)-1))), "modified_following"),IF(RIGHT(BW66, 1) = "Q",Business_Day(EDATE($B$3,  3*INT(LEFT(BW66, LEN(BW66)-1))), "modified_following"),
                    Business_Day(EDATE($B$3,  12 * INT(LEFT(BW66, FIND("Y", BW66)-1)) + INT(RIGHT(BW66, LEN(BW66) - FIND("Y", BW66)))), "modified_following") ))))), "")</f>
        <v>47847</v>
      </c>
      <c r="BY66" s="50" t="s">
        <v>4569</v>
      </c>
      <c r="BZ66" s="50" t="s">
        <v>4570</v>
      </c>
      <c r="CA66" s="46">
        <f>_xll.BDH(BY66,$B$4,$B$3,$B$3)</f>
        <v>0.40126000000000001</v>
      </c>
      <c r="CB66" s="46">
        <f>_xll.BDH(BZ66,$B$4,$B$3,$B$3)</f>
        <v>0.945384</v>
      </c>
      <c r="CC66" s="52">
        <f>DF_ZC2(Date!$E$3,BX66,CB66,"Taux actuariels","actual/actual")</f>
        <v>4.0197823730803162E-3</v>
      </c>
      <c r="CE66" s="58" t="e">
        <v>#N/A</v>
      </c>
      <c r="CF66" t="e">
        <v>#N/A</v>
      </c>
      <c r="CH66" s="58" t="e">
        <v>#N/A</v>
      </c>
      <c r="CI66" t="e">
        <v>#N/A</v>
      </c>
      <c r="CK66" s="58" t="e">
        <v>#N/A</v>
      </c>
      <c r="CL66" t="e">
        <v>#N/A</v>
      </c>
      <c r="CP66" s="58" t="e">
        <v>#N/A</v>
      </c>
      <c r="CQ66" t="e">
        <v>#N/A</v>
      </c>
      <c r="CS66" s="58" t="e">
        <v>#N/A</v>
      </c>
      <c r="CT66" t="e">
        <v>#N/A</v>
      </c>
      <c r="CV66" s="58" t="e">
        <v>#N/A</v>
      </c>
      <c r="CW66" t="e">
        <v>#N/A</v>
      </c>
      <c r="CY66" s="58" t="e">
        <v>#N/A</v>
      </c>
      <c r="CZ66" t="e">
        <v>#N/A</v>
      </c>
      <c r="DB66" s="58" t="e">
        <v>#N/A</v>
      </c>
      <c r="DC66" t="e">
        <v>#N/A</v>
      </c>
      <c r="DQ66" s="58" t="e">
        <v>#N/A</v>
      </c>
      <c r="DR66" t="e">
        <v>#N/A</v>
      </c>
      <c r="DT66" s="58" t="e">
        <v>#N/A</v>
      </c>
      <c r="DU66" t="e">
        <v>#N/A</v>
      </c>
      <c r="DW66" s="58" t="e">
        <v>#N/A</v>
      </c>
      <c r="DX66" t="e">
        <v>#N/A</v>
      </c>
      <c r="DZ66" s="58" t="e">
        <v>#N/A</v>
      </c>
      <c r="EA66" t="e">
        <v>#N/A</v>
      </c>
      <c r="FL66" s="58" t="e">
        <v>#N/A</v>
      </c>
      <c r="FM66" t="e">
        <v>#N/A</v>
      </c>
      <c r="FO66" s="58" t="e">
        <v>#N/A</v>
      </c>
      <c r="FP66" t="e">
        <v>#N/A</v>
      </c>
      <c r="FR66" s="58" t="e">
        <v>#N/A</v>
      </c>
      <c r="FS66" t="e">
        <v>#N/A</v>
      </c>
      <c r="FU66" s="58" t="e">
        <v>#N/A</v>
      </c>
      <c r="FV66" t="e">
        <v>#N/A</v>
      </c>
      <c r="GI66" s="58" t="e">
        <v>#N/A</v>
      </c>
      <c r="GJ66" t="e">
        <v>#N/A</v>
      </c>
      <c r="GL66" s="58" t="e">
        <v>#N/A</v>
      </c>
      <c r="GM66" t="e">
        <v>#N/A</v>
      </c>
      <c r="GO66" s="58" t="e">
        <v>#N/A</v>
      </c>
      <c r="GP66" t="e">
        <v>#N/A</v>
      </c>
      <c r="GR66" s="58" t="e">
        <v>#N/A</v>
      </c>
      <c r="GS66" t="e">
        <v>#N/A</v>
      </c>
    </row>
    <row r="67" spans="3:201" x14ac:dyDescent="0.25">
      <c r="C67" s="46"/>
      <c r="D67" s="46"/>
      <c r="E67" s="46"/>
      <c r="F67" s="47"/>
      <c r="G67" s="47"/>
      <c r="H67" s="47"/>
      <c r="I67" s="48"/>
      <c r="J67" s="48"/>
      <c r="K67" s="46"/>
      <c r="L67" s="49" t="s">
        <v>600</v>
      </c>
      <c r="N67" s="50" t="s">
        <v>1016</v>
      </c>
      <c r="O67" s="51">
        <f>IFERROR(IF(RIGHT(N67, 1) = "D", WORKDAY($B$3, INT(LEFT(N67, LEN(N67)-1))),
                     IF(RIGHT(N67, 1) = "W",Business_Day($B$3 + 7 * INT(LEFT(N67, LEN(N67)-1)), "modified_following"),
                     IF(RIGHT(N67, 1) = "M",Business_Day(EDATE($B$3,  INT(LEFT(N67, LEN(N67)-1))), "modified_following"),
                     IF(RIGHT(N67, 1) = "Y",Business_Day(EDATE($B$3,  12 * INT(LEFT(N67, LEN(N67)-1))), "modified_following"),IF(RIGHT(N67, 1) = "Q",Business_Day(EDATE($B$3,  3*INT(LEFT(N67, LEN(N67)-1))), "modified_following"),
                    Business_Day(EDATE($B$3,  12 * INT(LEFT(N67, FIND("Y", N67)-1)) + INT(RIGHT(N67, LEN(N67) - FIND("Y", N67)))), "modified_following") ))))), "")</f>
        <v>47483</v>
      </c>
      <c r="P67" s="50" t="s">
        <v>4571</v>
      </c>
      <c r="Q67" s="50" t="s">
        <v>4572</v>
      </c>
      <c r="R67" s="46">
        <f>_xll.BDH(P67,$B$4,$B$3,$B$3)</f>
        <v>0.11672</v>
      </c>
      <c r="S67" s="46">
        <f>_xll.BDH(Q67,$B$4,$B$3,$B$3)</f>
        <v>0.98493399999999998</v>
      </c>
      <c r="T67" s="52">
        <f>DF_ZC2(Date!$E$3,O67,S67,"Taux actuariels","actual/actual")</f>
        <v>1.1681790199939979E-3</v>
      </c>
      <c r="V67" s="46"/>
      <c r="W67" s="46"/>
      <c r="X67" s="46"/>
      <c r="Y67" s="47"/>
      <c r="Z67" s="47"/>
      <c r="AA67" s="47"/>
      <c r="AB67" s="48"/>
      <c r="AC67" s="48"/>
      <c r="AD67" s="46"/>
      <c r="AE67" s="49" t="s">
        <v>600</v>
      </c>
      <c r="AF67" s="49"/>
      <c r="AG67" s="49"/>
      <c r="AI67" s="50" t="s">
        <v>1016</v>
      </c>
      <c r="AJ67" s="51">
        <f>IFERROR(IF(RIGHT(AI67, 1) = "D", WORKDAY($B$3, INT(LEFT(AI67, LEN(AI67)-1))),
                     IF(RIGHT(AI67, 1) = "W",Business_Day($B$3 + 7 * INT(LEFT(AI67, LEN(AI67)-1)), "modified_following"),
                     IF(RIGHT(AI67, 1) = "M",Business_Day(EDATE($B$3,  INT(LEFT(AI67, LEN(AI67)-1))), "modified_following"),
                     IF(RIGHT(AI67, 1) = "Y",Business_Day(EDATE($B$3,  12 * INT(LEFT(AI67, LEN(AI67)-1))), "modified_following"),IF(RIGHT(AI67, 1) = "Q",Business_Day(EDATE($B$3,  3*INT(LEFT(AI67, LEN(AI67)-1))), "modified_following"),
                    Business_Day(EDATE($B$3,  12 * INT(LEFT(AI67, FIND("Y", AI67)-1)) + INT(RIGHT(AI67, LEN(AI67) - FIND("Y", AI67)))), "modified_following") ))))), "")</f>
        <v>47483</v>
      </c>
      <c r="AK67" s="50" t="s">
        <v>4573</v>
      </c>
      <c r="AL67" s="50" t="s">
        <v>4574</v>
      </c>
      <c r="AM67" s="46">
        <f>_xll.BDH(AK67,$B$4,$B$3,$B$3)</f>
        <v>0.25630999999999998</v>
      </c>
      <c r="AN67" s="46">
        <f>_xll.BDH(AL67,$B$4,$B$3,$B$3)</f>
        <v>0.967198</v>
      </c>
      <c r="AO67" s="52">
        <f>DF_ZC2(Date!$E$3,AJ67,AN67,"Taux actuariels","actual/actual")</f>
        <v>2.5682969384726029E-3</v>
      </c>
      <c r="AQ67" s="46"/>
      <c r="AR67" s="46"/>
      <c r="AS67" s="48"/>
      <c r="AT67" s="48"/>
      <c r="AU67" s="48"/>
      <c r="AV67" s="48"/>
      <c r="AW67" s="48"/>
      <c r="AX67" s="48"/>
      <c r="AY67" s="46"/>
      <c r="AZ67" s="49" t="s">
        <v>600</v>
      </c>
      <c r="BA67" s="47"/>
      <c r="BB67" s="52">
        <f t="shared" si="12"/>
        <v>0</v>
      </c>
      <c r="BD67" s="50" t="s">
        <v>1016</v>
      </c>
      <c r="BE67" s="51">
        <f>IFERROR(IF(RIGHT(BD67, 1) = "D", WORKDAY($B$3, INT(LEFT(BD67, LEN(BD67)-1))),
                     IF(RIGHT(BD67, 1) = "W",Business_Day($B$3 + 7 * INT(LEFT(BD67, LEN(BD67)-1)), "modified_following"),
                     IF(RIGHT(BD67, 1) = "M",Business_Day(EDATE($B$3,  INT(LEFT(BD67, LEN(BD67)-1))), "modified_following"),
                     IF(RIGHT(BD67, 1) = "Y",Business_Day(EDATE($B$3,  12 * INT(LEFT(BD67, LEN(BD67)-1))), "modified_following"),IF(RIGHT(BD67, 1) = "Q",Business_Day(EDATE($B$3,  3*INT(LEFT(BD67, LEN(BD67)-1))), "modified_following"),
                    Business_Day(EDATE($B$3,  12 * INT(LEFT(BD67, FIND("Y", BD67)-1)) + INT(RIGHT(BD67, LEN(BD67) - FIND("Y", BD67)))), "modified_following") ))))), "")</f>
        <v>47483</v>
      </c>
      <c r="BF67" s="50" t="s">
        <v>4575</v>
      </c>
      <c r="BG67" s="50" t="s">
        <v>4576</v>
      </c>
      <c r="BH67" s="46">
        <f>_xll.BDH(BF67,$B$4,$B$3,$B$3)</f>
        <v>0.28577000000000002</v>
      </c>
      <c r="BI67" s="46">
        <f>_xll.BDH(BG67,$B$4,$B$3,$B$3)</f>
        <v>0.963507</v>
      </c>
      <c r="BJ67" s="52">
        <f>DF_ZC2(Date!$E$3,BE67,BI67,"Taux actuariels","actual/actual")</f>
        <v>2.8631475960847474E-3</v>
      </c>
      <c r="BL67" s="46"/>
      <c r="BM67" s="46"/>
      <c r="BN67" s="46"/>
      <c r="BO67" s="47"/>
      <c r="BP67" s="47"/>
      <c r="BQ67" s="47"/>
      <c r="BR67" s="48"/>
      <c r="BS67" s="48"/>
      <c r="BT67" s="46"/>
      <c r="BU67" s="49" t="s">
        <v>600</v>
      </c>
      <c r="BW67" s="50" t="s">
        <v>1038</v>
      </c>
      <c r="BX67" s="51">
        <f>IFERROR(IF(RIGHT(BW67, 1) = "D", WORKDAY($B$3, INT(LEFT(BW67, LEN(BW67)-1))),
                     IF(RIGHT(BW67, 1) = "W",Business_Day($B$3 + 7 * INT(LEFT(BW67, LEN(BW67)-1)), "modified_following"),
                     IF(RIGHT(BW67, 1) = "M",Business_Day(EDATE($B$3,  INT(LEFT(BW67, LEN(BW67)-1))), "modified_following"),
                     IF(RIGHT(BW67, 1) = "Y",Business_Day(EDATE($B$3,  12 * INT(LEFT(BW67, LEN(BW67)-1))), "modified_following"),IF(RIGHT(BW67, 1) = "Q",Business_Day(EDATE($B$3,  3*INT(LEFT(BW67, LEN(BW67)-1))), "modified_following"),
                    Business_Day(EDATE($B$3,  12 * INT(LEFT(BW67, FIND("Y", BW67)-1)) + INT(RIGHT(BW67, LEN(BW67) - FIND("Y", BW67)))), "modified_following") ))))), "")</f>
        <v>48212</v>
      </c>
      <c r="BY67" s="50" t="s">
        <v>4577</v>
      </c>
      <c r="BZ67" s="50" t="s">
        <v>4578</v>
      </c>
      <c r="CA67" s="46">
        <f>_xll.BDH(BY67,$B$4,$B$3,$B$3)</f>
        <v>0.44941999999999999</v>
      </c>
      <c r="CB67" s="46">
        <f>_xll.BDH(BZ67,$B$4,$B$3,$B$3)</f>
        <v>0.93484500000000004</v>
      </c>
      <c r="CC67" s="52">
        <f>DF_ZC2(Date!$E$3,BX67,CB67,"Taux actuariels","actual/actual")</f>
        <v>4.5017429422193889E-3</v>
      </c>
    </row>
    <row r="68" spans="3:201" x14ac:dyDescent="0.25">
      <c r="C68" s="46"/>
      <c r="D68" s="46"/>
      <c r="E68" s="46"/>
      <c r="F68" s="47"/>
      <c r="G68" s="47"/>
      <c r="H68" s="47"/>
      <c r="I68" s="48"/>
      <c r="J68" s="48"/>
      <c r="K68" s="46"/>
      <c r="L68" s="49" t="s">
        <v>600</v>
      </c>
      <c r="N68" s="50" t="s">
        <v>1027</v>
      </c>
      <c r="O68" s="51">
        <f>IFERROR(IF(RIGHT(N68, 1) = "D", WORKDAY($B$3, INT(LEFT(N68, LEN(N68)-1))),
                     IF(RIGHT(N68, 1) = "W",Business_Day($B$3 + 7 * INT(LEFT(N68, LEN(N68)-1)), "modified_following"),
                     IF(RIGHT(N68, 1) = "M",Business_Day(EDATE($B$3,  INT(LEFT(N68, LEN(N68)-1))), "modified_following"),
                     IF(RIGHT(N68, 1) = "Y",Business_Day(EDATE($B$3,  12 * INT(LEFT(N68, LEN(N68)-1))), "modified_following"),IF(RIGHT(N68, 1) = "Q",Business_Day(EDATE($B$3,  3*INT(LEFT(N68, LEN(N68)-1))), "modified_following"),
                    Business_Day(EDATE($B$3,  12 * INT(LEFT(N68, FIND("Y", N68)-1)) + INT(RIGHT(N68, LEN(N68) - FIND("Y", N68)))), "modified_following") ))))), "")</f>
        <v>47847</v>
      </c>
      <c r="P68" s="50" t="s">
        <v>4579</v>
      </c>
      <c r="Q68" s="50" t="s">
        <v>4580</v>
      </c>
      <c r="R68" s="46">
        <f>_xll.BDH(P68,$B$4,$B$3,$B$3)</f>
        <v>0.1578</v>
      </c>
      <c r="S68" s="46">
        <f>_xll.BDH(Q68,$B$4,$B$3,$B$3)</f>
        <v>0.97814999999999996</v>
      </c>
      <c r="T68" s="52">
        <f>DF_ZC2(Date!$E$3,O68,S68,"Taux actuariels","actual/actual")</f>
        <v>1.5792650204493608E-3</v>
      </c>
      <c r="V68" s="46"/>
      <c r="W68" s="46"/>
      <c r="X68" s="46"/>
      <c r="Y68" s="47"/>
      <c r="Z68" s="47"/>
      <c r="AA68" s="47"/>
      <c r="AB68" s="48"/>
      <c r="AC68" s="48"/>
      <c r="AD68" s="46"/>
      <c r="AE68" s="49" t="s">
        <v>600</v>
      </c>
      <c r="AF68" s="49"/>
      <c r="AG68" s="49"/>
      <c r="AI68" s="50" t="s">
        <v>1027</v>
      </c>
      <c r="AJ68" s="51">
        <f>IFERROR(IF(RIGHT(AI68, 1) = "D", WORKDAY($B$3, INT(LEFT(AI68, LEN(AI68)-1))),
                     IF(RIGHT(AI68, 1) = "W",Business_Day($B$3 + 7 * INT(LEFT(AI68, LEN(AI68)-1)), "modified_following"),
                     IF(RIGHT(AI68, 1) = "M",Business_Day(EDATE($B$3,  INT(LEFT(AI68, LEN(AI68)-1))), "modified_following"),
                     IF(RIGHT(AI68, 1) = "Y",Business_Day(EDATE($B$3,  12 * INT(LEFT(AI68, LEN(AI68)-1))), "modified_following"),IF(RIGHT(AI68, 1) = "Q",Business_Day(EDATE($B$3,  3*INT(LEFT(AI68, LEN(AI68)-1))), "modified_following"),
                    Business_Day(EDATE($B$3,  12 * INT(LEFT(AI68, FIND("Y", AI68)-1)) + INT(RIGHT(AI68, LEN(AI68) - FIND("Y", AI68)))), "modified_following") ))))), "")</f>
        <v>47847</v>
      </c>
      <c r="AK68" s="50" t="s">
        <v>4581</v>
      </c>
      <c r="AL68" s="50" t="s">
        <v>4582</v>
      </c>
      <c r="AM68" s="46">
        <f>_xll.BDH(AK68,$B$4,$B$3,$B$3)</f>
        <v>0.30048000000000002</v>
      </c>
      <c r="AN68" s="46">
        <f>_xll.BDH(AL68,$B$4,$B$3,$B$3)</f>
        <v>0.95877999999999997</v>
      </c>
      <c r="AO68" s="52">
        <f>DF_ZC2(Date!$E$3,AJ68,AN68,"Taux actuariels","actual/actual")</f>
        <v>3.0112161348290201E-3</v>
      </c>
      <c r="AQ68" s="46"/>
      <c r="AR68" s="46"/>
      <c r="AS68" s="48"/>
      <c r="AT68" s="48"/>
      <c r="AU68" s="48"/>
      <c r="AV68" s="48"/>
      <c r="AW68" s="48"/>
      <c r="AX68" s="48"/>
      <c r="AY68" s="46"/>
      <c r="AZ68" s="49" t="s">
        <v>600</v>
      </c>
      <c r="BA68" s="47"/>
      <c r="BB68" s="52">
        <f t="shared" si="12"/>
        <v>0</v>
      </c>
      <c r="BD68" s="50" t="s">
        <v>1027</v>
      </c>
      <c r="BE68" s="51">
        <f>IFERROR(IF(RIGHT(BD68, 1) = "D", WORKDAY($B$3, INT(LEFT(BD68, LEN(BD68)-1))),
                     IF(RIGHT(BD68, 1) = "W",Business_Day($B$3 + 7 * INT(LEFT(BD68, LEN(BD68)-1)), "modified_following"),
                     IF(RIGHT(BD68, 1) = "M",Business_Day(EDATE($B$3,  INT(LEFT(BD68, LEN(BD68)-1))), "modified_following"),
                     IF(RIGHT(BD68, 1) = "Y",Business_Day(EDATE($B$3,  12 * INT(LEFT(BD68, LEN(BD68)-1))), "modified_following"),IF(RIGHT(BD68, 1) = "Q",Business_Day(EDATE($B$3,  3*INT(LEFT(BD68, LEN(BD68)-1))), "modified_following"),
                    Business_Day(EDATE($B$3,  12 * INT(LEFT(BD68, FIND("Y", BD68)-1)) + INT(RIGHT(BD68, LEN(BD68) - FIND("Y", BD68)))), "modified_following") ))))), "")</f>
        <v>47847</v>
      </c>
      <c r="BF68" s="50" t="s">
        <v>4583</v>
      </c>
      <c r="BG68" s="50" t="s">
        <v>4584</v>
      </c>
      <c r="BH68" s="46">
        <f>_xll.BDH(BF68,$B$4,$B$3,$B$3)</f>
        <v>0.32546999999999998</v>
      </c>
      <c r="BI68" s="46">
        <f>_xll.BDH(BG68,$B$4,$B$3,$B$3)</f>
        <v>0.95543999999999996</v>
      </c>
      <c r="BJ68" s="52">
        <f>DF_ZC2(Date!$E$3,BE68,BI68,"Taux actuariels","actual/actual")</f>
        <v>3.2612606887449935E-3</v>
      </c>
      <c r="BL68" s="46"/>
      <c r="BM68" s="46"/>
      <c r="BN68" s="46"/>
      <c r="BO68" s="47"/>
      <c r="BP68" s="47"/>
      <c r="BQ68" s="47"/>
      <c r="BR68" s="48"/>
      <c r="BS68" s="48"/>
      <c r="BT68" s="46"/>
      <c r="BU68" s="49" t="s">
        <v>600</v>
      </c>
      <c r="BW68" s="50" t="s">
        <v>1049</v>
      </c>
      <c r="BX68" s="51">
        <f>IFERROR(IF(RIGHT(BW68, 1) = "D", WORKDAY($B$3, INT(LEFT(BW68, LEN(BW68)-1))),
                     IF(RIGHT(BW68, 1) = "W",Business_Day($B$3 + 7 * INT(LEFT(BW68, LEN(BW68)-1)), "modified_following"),
                     IF(RIGHT(BW68, 1) = "M",Business_Day(EDATE($B$3,  INT(LEFT(BW68, LEN(BW68)-1))), "modified_following"),
                     IF(RIGHT(BW68, 1) = "Y",Business_Day(EDATE($B$3,  12 * INT(LEFT(BW68, LEN(BW68)-1))), "modified_following"),IF(RIGHT(BW68, 1) = "Q",Business_Day(EDATE($B$3,  3*INT(LEFT(BW68, LEN(BW68)-1))), "modified_following"),
                    Business_Day(EDATE($B$3,  12 * INT(LEFT(BW68, FIND("Y", BW68)-1)) + INT(RIGHT(BW68, LEN(BW68) - FIND("Y", BW68)))), "modified_following") ))))), "")</f>
        <v>48578</v>
      </c>
      <c r="BY68" s="50" t="s">
        <v>4585</v>
      </c>
      <c r="BZ68" s="50" t="s">
        <v>4586</v>
      </c>
      <c r="CA68" s="46">
        <f>_xll.BDH(BY68,$B$4,$B$3,$B$3)</f>
        <v>0.49297999999999997</v>
      </c>
      <c r="CB68" s="46">
        <f>_xll.BDH(BZ68,$B$4,$B$3,$B$3)</f>
        <v>0.92419399999999996</v>
      </c>
      <c r="CC68" s="52">
        <f>DF_ZC2(Date!$E$3,BX68,CB68,"Taux actuariels","actual/actual")</f>
        <v>4.939237557811671E-3</v>
      </c>
    </row>
    <row r="69" spans="3:201" x14ac:dyDescent="0.25">
      <c r="C69" s="46"/>
      <c r="D69" s="46"/>
      <c r="E69" s="46"/>
      <c r="F69" s="47"/>
      <c r="G69" s="47"/>
      <c r="H69" s="47"/>
      <c r="I69" s="48"/>
      <c r="J69" s="48"/>
      <c r="K69" s="46"/>
      <c r="L69" s="49" t="s">
        <v>600</v>
      </c>
      <c r="N69" s="50" t="s">
        <v>1038</v>
      </c>
      <c r="O69" s="51">
        <f>IFERROR(IF(RIGHT(N69, 1) = "D", WORKDAY($B$3, INT(LEFT(N69, LEN(N69)-1))),
                     IF(RIGHT(N69, 1) = "W",Business_Day($B$3 + 7 * INT(LEFT(N69, LEN(N69)-1)), "modified_following"),
                     IF(RIGHT(N69, 1) = "M",Business_Day(EDATE($B$3,  INT(LEFT(N69, LEN(N69)-1))), "modified_following"),
                     IF(RIGHT(N69, 1) = "Y",Business_Day(EDATE($B$3,  12 * INT(LEFT(N69, LEN(N69)-1))), "modified_following"),IF(RIGHT(N69, 1) = "Q",Business_Day(EDATE($B$3,  3*INT(LEFT(N69, LEN(N69)-1))), "modified_following"),
                    Business_Day(EDATE($B$3,  12 * INT(LEFT(N69, FIND("Y", N69)-1)) + INT(RIGHT(N69, LEN(N69) - FIND("Y", N69)))), "modified_following") ))))), "")</f>
        <v>48212</v>
      </c>
      <c r="P69" s="50" t="s">
        <v>4587</v>
      </c>
      <c r="Q69" s="50" t="s">
        <v>4588</v>
      </c>
      <c r="R69" s="46">
        <f>_xll.BDH(P69,$B$4,$B$3,$B$3)</f>
        <v>0.19853999999999999</v>
      </c>
      <c r="S69" s="46">
        <f>_xll.BDH(Q69,$B$4,$B$3,$B$3)</f>
        <v>0.97067199999999998</v>
      </c>
      <c r="T69" s="52">
        <f>DF_ZC2(Date!$E$3,O69,S69,"Taux actuariels","actual/actual")</f>
        <v>1.9864165533984846E-3</v>
      </c>
      <c r="V69" s="46"/>
      <c r="W69" s="46"/>
      <c r="X69" s="46"/>
      <c r="Y69" s="47"/>
      <c r="Z69" s="47"/>
      <c r="AA69" s="47"/>
      <c r="AB69" s="48"/>
      <c r="AC69" s="48"/>
      <c r="AD69" s="46"/>
      <c r="AE69" s="49" t="s">
        <v>600</v>
      </c>
      <c r="AF69" s="49"/>
      <c r="AG69" s="49"/>
      <c r="AI69" s="50" t="s">
        <v>1038</v>
      </c>
      <c r="AJ69" s="51">
        <f>IFERROR(IF(RIGHT(AI69, 1) = "D", WORKDAY($B$3, INT(LEFT(AI69, LEN(AI69)-1))),
                     IF(RIGHT(AI69, 1) = "W",Business_Day($B$3 + 7 * INT(LEFT(AI69, LEN(AI69)-1)), "modified_following"),
                     IF(RIGHT(AI69, 1) = "M",Business_Day(EDATE($B$3,  INT(LEFT(AI69, LEN(AI69)-1))), "modified_following"),
                     IF(RIGHT(AI69, 1) = "Y",Business_Day(EDATE($B$3,  12 * INT(LEFT(AI69, LEN(AI69)-1))), "modified_following"),IF(RIGHT(AI69, 1) = "Q",Business_Day(EDATE($B$3,  3*INT(LEFT(AI69, LEN(AI69)-1))), "modified_following"),
                    Business_Day(EDATE($B$3,  12 * INT(LEFT(AI69, FIND("Y", AI69)-1)) + INT(RIGHT(AI69, LEN(AI69) - FIND("Y", AI69)))), "modified_following") ))))), "")</f>
        <v>48212</v>
      </c>
      <c r="AK69" s="50" t="s">
        <v>4589</v>
      </c>
      <c r="AL69" s="50" t="s">
        <v>4590</v>
      </c>
      <c r="AM69" s="46">
        <f>_xll.BDH(AK69,$B$4,$B$3,$B$3)</f>
        <v>0.34411000000000003</v>
      </c>
      <c r="AN69" s="46">
        <f>_xll.BDH(AL69,$B$4,$B$3,$B$3)</f>
        <v>0.94967400000000002</v>
      </c>
      <c r="AO69" s="52">
        <f>DF_ZC2(Date!$E$3,AJ69,AN69,"Taux actuariels","actual/actual")</f>
        <v>3.4483695070235409E-3</v>
      </c>
      <c r="AQ69" s="46"/>
      <c r="AR69" s="46"/>
      <c r="AS69" s="48"/>
      <c r="AT69" s="48"/>
      <c r="AU69" s="48"/>
      <c r="AV69" s="48"/>
      <c r="AW69" s="48"/>
      <c r="AX69" s="48"/>
      <c r="AY69" s="46"/>
      <c r="AZ69" s="49" t="s">
        <v>600</v>
      </c>
      <c r="BA69" s="47"/>
      <c r="BB69" s="52">
        <f t="shared" si="12"/>
        <v>0</v>
      </c>
      <c r="BD69" s="50" t="s">
        <v>1038</v>
      </c>
      <c r="BE69" s="51">
        <f>IFERROR(IF(RIGHT(BD69, 1) = "D", WORKDAY($B$3, INT(LEFT(BD69, LEN(BD69)-1))),
                     IF(RIGHT(BD69, 1) = "W",Business_Day($B$3 + 7 * INT(LEFT(BD69, LEN(BD69)-1)), "modified_following"),
                     IF(RIGHT(BD69, 1) = "M",Business_Day(EDATE($B$3,  INT(LEFT(BD69, LEN(BD69)-1))), "modified_following"),
                     IF(RIGHT(BD69, 1) = "Y",Business_Day(EDATE($B$3,  12 * INT(LEFT(BD69, LEN(BD69)-1))), "modified_following"),IF(RIGHT(BD69, 1) = "Q",Business_Day(EDATE($B$3,  3*INT(LEFT(BD69, LEN(BD69)-1))), "modified_following"),
                    Business_Day(EDATE($B$3,  12 * INT(LEFT(BD69, FIND("Y", BD69)-1)) + INT(RIGHT(BD69, LEN(BD69) - FIND("Y", BD69)))), "modified_following") ))))), "")</f>
        <v>48212</v>
      </c>
      <c r="BF69" s="50" t="s">
        <v>4591</v>
      </c>
      <c r="BG69" s="50" t="s">
        <v>4592</v>
      </c>
      <c r="BH69" s="46">
        <f>_xll.BDH(BF69,$B$4,$B$3,$B$3)</f>
        <v>0.36470000000000002</v>
      </c>
      <c r="BI69" s="46">
        <f>_xll.BDH(BG69,$B$4,$B$3,$B$3)</f>
        <v>0.94676000000000005</v>
      </c>
      <c r="BJ69" s="52">
        <f>DF_ZC2(Date!$E$3,BE69,BI69,"Taux actuariels","actual/actual")</f>
        <v>3.6539731697076139E-3</v>
      </c>
      <c r="BL69" s="46"/>
      <c r="BM69" s="46"/>
      <c r="BN69" s="46"/>
      <c r="BO69" s="47"/>
      <c r="BP69" s="47"/>
      <c r="BQ69" s="47"/>
      <c r="BR69" s="48"/>
      <c r="BS69" s="48"/>
      <c r="BT69" s="46"/>
      <c r="BU69" s="49" t="s">
        <v>600</v>
      </c>
      <c r="BW69" s="50" t="s">
        <v>1060</v>
      </c>
      <c r="BX69" s="51">
        <f>IFERROR(IF(RIGHT(BW69, 1) = "D", WORKDAY($B$3, INT(LEFT(BW69, LEN(BW69)-1))),
                     IF(RIGHT(BW69, 1) = "W",Business_Day($B$3 + 7 * INT(LEFT(BW69, LEN(BW69)-1)), "modified_following"),
                     IF(RIGHT(BW69, 1) = "M",Business_Day(EDATE($B$3,  INT(LEFT(BW69, LEN(BW69)-1))), "modified_following"),
                     IF(RIGHT(BW69, 1) = "Y",Business_Day(EDATE($B$3,  12 * INT(LEFT(BW69, LEN(BW69)-1))), "modified_following"),IF(RIGHT(BW69, 1) = "Q",Business_Day(EDATE($B$3,  3*INT(LEFT(BW69, LEN(BW69)-1))), "modified_following"),
                    Business_Day(EDATE($B$3,  12 * INT(LEFT(BW69, FIND("Y", BW69)-1)) + INT(RIGHT(BW69, LEN(BW69) - FIND("Y", BW69)))), "modified_following") ))))), "")</f>
        <v>48943</v>
      </c>
      <c r="BY69" s="50" t="s">
        <v>4593</v>
      </c>
      <c r="BZ69" s="50" t="s">
        <v>4594</v>
      </c>
      <c r="CA69" s="46">
        <f>_xll.BDH(BY69,$B$4,$B$3,$B$3)</f>
        <v>0.53569999999999995</v>
      </c>
      <c r="CB69" s="46">
        <f>_xll.BDH(BZ69,$B$4,$B$3,$B$3)</f>
        <v>0.91301200000000005</v>
      </c>
      <c r="CC69" s="52">
        <f>DF_ZC2(Date!$E$3,BX69,CB69,"Taux actuariels","actual/actual")</f>
        <v>5.3676684194559066E-3</v>
      </c>
    </row>
    <row r="70" spans="3:201" x14ac:dyDescent="0.25">
      <c r="C70" s="46"/>
      <c r="D70" s="46"/>
      <c r="E70" s="46"/>
      <c r="F70" s="47"/>
      <c r="G70" s="47"/>
      <c r="H70" s="47"/>
      <c r="I70" s="48"/>
      <c r="J70" s="48"/>
      <c r="K70" s="46"/>
      <c r="L70" s="49" t="s">
        <v>600</v>
      </c>
      <c r="N70" s="50" t="s">
        <v>1049</v>
      </c>
      <c r="O70" s="51">
        <f>IFERROR(IF(RIGHT(N70, 1) = "D", WORKDAY($B$3, INT(LEFT(N70, LEN(N70)-1))),
                     IF(RIGHT(N70, 1) = "W",Business_Day($B$3 + 7 * INT(LEFT(N70, LEN(N70)-1)), "modified_following"),
                     IF(RIGHT(N70, 1) = "M",Business_Day(EDATE($B$3,  INT(LEFT(N70, LEN(N70)-1))), "modified_following"),
                     IF(RIGHT(N70, 1) = "Y",Business_Day(EDATE($B$3,  12 * INT(LEFT(N70, LEN(N70)-1))), "modified_following"),IF(RIGHT(N70, 1) = "Q",Business_Day(EDATE($B$3,  3*INT(LEFT(N70, LEN(N70)-1))), "modified_following"),
                    Business_Day(EDATE($B$3,  12 * INT(LEFT(N70, FIND("Y", N70)-1)) + INT(RIGHT(N70, LEN(N70) - FIND("Y", N70)))), "modified_following") ))))), "")</f>
        <v>48578</v>
      </c>
      <c r="P70" s="50" t="s">
        <v>4595</v>
      </c>
      <c r="Q70" s="50" t="s">
        <v>4596</v>
      </c>
      <c r="R70" s="46">
        <f>_xll.BDH(P70,$B$4,$B$3,$B$3)</f>
        <v>0.23702999999999999</v>
      </c>
      <c r="S70" s="46">
        <f>_xll.BDH(Q70,$B$4,$B$3,$B$3)</f>
        <v>0.96280399999999999</v>
      </c>
      <c r="T70" s="52">
        <f>DF_ZC2(Date!$E$3,O70,S70,"Taux actuariels","actual/actual")</f>
        <v>2.3718971662542998E-3</v>
      </c>
      <c r="V70" s="46"/>
      <c r="W70" s="46"/>
      <c r="X70" s="46"/>
      <c r="Y70" s="47"/>
      <c r="Z70" s="47"/>
      <c r="AA70" s="47"/>
      <c r="AB70" s="48"/>
      <c r="AC70" s="48"/>
      <c r="AD70" s="46"/>
      <c r="AE70" s="49" t="s">
        <v>600</v>
      </c>
      <c r="AF70" s="49"/>
      <c r="AG70" s="49"/>
      <c r="AI70" s="50" t="s">
        <v>1049</v>
      </c>
      <c r="AJ70" s="51">
        <f>IFERROR(IF(RIGHT(AI70, 1) = "D", WORKDAY($B$3, INT(LEFT(AI70, LEN(AI70)-1))),
                     IF(RIGHT(AI70, 1) = "W",Business_Day($B$3 + 7 * INT(LEFT(AI70, LEN(AI70)-1)), "modified_following"),
                     IF(RIGHT(AI70, 1) = "M",Business_Day(EDATE($B$3,  INT(LEFT(AI70, LEN(AI70)-1))), "modified_following"),
                     IF(RIGHT(AI70, 1) = "Y",Business_Day(EDATE($B$3,  12 * INT(LEFT(AI70, LEN(AI70)-1))), "modified_following"),IF(RIGHT(AI70, 1) = "Q",Business_Day(EDATE($B$3,  3*INT(LEFT(AI70, LEN(AI70)-1))), "modified_following"),
                    Business_Day(EDATE($B$3,  12 * INT(LEFT(AI70, FIND("Y", AI70)-1)) + INT(RIGHT(AI70, LEN(AI70) - FIND("Y", AI70)))), "modified_following") ))))), "")</f>
        <v>48578</v>
      </c>
      <c r="AK70" s="50" t="s">
        <v>4597</v>
      </c>
      <c r="AL70" s="50" t="s">
        <v>4598</v>
      </c>
      <c r="AM70" s="46">
        <f>_xll.BDH(AK70,$B$4,$B$3,$B$3)</f>
        <v>0.38678000000000001</v>
      </c>
      <c r="AN70" s="46">
        <f>_xll.BDH(AL70,$B$4,$B$3,$B$3)</f>
        <v>0.93996199999999996</v>
      </c>
      <c r="AO70" s="52">
        <f>DF_ZC2(Date!$E$3,AJ70,AN70,"Taux actuariels","actual/actual")</f>
        <v>3.8772364881272114E-3</v>
      </c>
      <c r="AQ70" s="46"/>
      <c r="AR70" s="46"/>
      <c r="AS70" s="48"/>
      <c r="AT70" s="48"/>
      <c r="AU70" s="48"/>
      <c r="AV70" s="48"/>
      <c r="AW70" s="48"/>
      <c r="AX70" s="48"/>
      <c r="AY70" s="46"/>
      <c r="AZ70" s="49" t="s">
        <v>600</v>
      </c>
      <c r="BA70" s="47"/>
      <c r="BB70" s="52">
        <f t="shared" si="12"/>
        <v>0</v>
      </c>
      <c r="BD70" s="50" t="s">
        <v>1049</v>
      </c>
      <c r="BE70" s="51">
        <f>IFERROR(IF(RIGHT(BD70, 1) = "D", WORKDAY($B$3, INT(LEFT(BD70, LEN(BD70)-1))),
                     IF(RIGHT(BD70, 1) = "W",Business_Day($B$3 + 7 * INT(LEFT(BD70, LEN(BD70)-1)), "modified_following"),
                     IF(RIGHT(BD70, 1) = "M",Business_Day(EDATE($B$3,  INT(LEFT(BD70, LEN(BD70)-1))), "modified_following"),
                     IF(RIGHT(BD70, 1) = "Y",Business_Day(EDATE($B$3,  12 * INT(LEFT(BD70, LEN(BD70)-1))), "modified_following"),IF(RIGHT(BD70, 1) = "Q",Business_Day(EDATE($B$3,  3*INT(LEFT(BD70, LEN(BD70)-1))), "modified_following"),
                    Business_Day(EDATE($B$3,  12 * INT(LEFT(BD70, FIND("Y", BD70)-1)) + INT(RIGHT(BD70, LEN(BD70) - FIND("Y", BD70)))), "modified_following") ))))), "")</f>
        <v>48578</v>
      </c>
      <c r="BF70" s="50" t="s">
        <v>4599</v>
      </c>
      <c r="BG70" s="50" t="s">
        <v>4600</v>
      </c>
      <c r="BH70" s="46">
        <f>_xll.BDH(BF70,$B$4,$B$3,$B$3)</f>
        <v>0.40579999999999999</v>
      </c>
      <c r="BI70" s="46">
        <f>_xll.BDH(BG70,$B$4,$B$3,$B$3)</f>
        <v>0.93712499999999999</v>
      </c>
      <c r="BJ70" s="52">
        <f>DF_ZC2(Date!$E$3,BE70,BI70,"Taux actuariels","actual/actual")</f>
        <v>4.0669100975694317E-3</v>
      </c>
      <c r="BL70" s="46"/>
      <c r="BM70" s="46"/>
      <c r="BN70" s="46"/>
      <c r="BO70" s="47"/>
      <c r="BP70" s="47"/>
      <c r="BQ70" s="47"/>
      <c r="BR70" s="48"/>
      <c r="BS70" s="48"/>
      <c r="BT70" s="46"/>
      <c r="BU70" s="49" t="s">
        <v>600</v>
      </c>
      <c r="BW70" s="50" t="s">
        <v>1071</v>
      </c>
      <c r="BX70" s="51">
        <f>IFERROR(IF(RIGHT(BW70, 1) = "D", WORKDAY($B$3, INT(LEFT(BW70, LEN(BW70)-1))),
                     IF(RIGHT(BW70, 1) = "W",Business_Day($B$3 + 7 * INT(LEFT(BW70, LEN(BW70)-1)), "modified_following"),
                     IF(RIGHT(BW70, 1) = "M",Business_Day(EDATE($B$3,  INT(LEFT(BW70, LEN(BW70)-1))), "modified_following"),
                     IF(RIGHT(BW70, 1) = "Y",Business_Day(EDATE($B$3,  12 * INT(LEFT(BW70, LEN(BW70)-1))), "modified_following"),IF(RIGHT(BW70, 1) = "Q",Business_Day(EDATE($B$3,  3*INT(LEFT(BW70, LEN(BW70)-1))), "modified_following"),
                    Business_Day(EDATE($B$3,  12 * INT(LEFT(BW70, FIND("Y", BW70)-1)) + INT(RIGHT(BW70, LEN(BW70) - FIND("Y", BW70)))), "modified_following") ))))), "")</f>
        <v>49307</v>
      </c>
      <c r="BY70" s="50" t="s">
        <v>4601</v>
      </c>
      <c r="BZ70" s="50" t="s">
        <v>4602</v>
      </c>
      <c r="CA70" s="46">
        <f>_xll.BDH(BY70,$B$4,$B$3,$B$3)</f>
        <v>0.57767000000000002</v>
      </c>
      <c r="CB70" s="46">
        <f>_xll.BDH(BZ70,$B$4,$B$3,$B$3)</f>
        <v>0.90132100000000004</v>
      </c>
      <c r="CC70" s="52">
        <f>DF_ZC2(Date!$E$3,BX70,CB70,"Taux actuariels","actual/actual")</f>
        <v>5.7894565120886199E-3</v>
      </c>
    </row>
    <row r="71" spans="3:201" x14ac:dyDescent="0.25">
      <c r="C71" s="46"/>
      <c r="D71" s="46"/>
      <c r="E71" s="46"/>
      <c r="F71" s="47"/>
      <c r="G71" s="47"/>
      <c r="H71" s="47"/>
      <c r="I71" s="48"/>
      <c r="J71" s="48"/>
      <c r="K71" s="46"/>
      <c r="L71" s="49" t="s">
        <v>600</v>
      </c>
      <c r="N71" s="50" t="s">
        <v>1060</v>
      </c>
      <c r="O71" s="51">
        <f>IFERROR(IF(RIGHT(N71, 1) = "D", WORKDAY($B$3, INT(LEFT(N71, LEN(N71)-1))),
                     IF(RIGHT(N71, 1) = "W",Business_Day($B$3 + 7 * INT(LEFT(N71, LEN(N71)-1)), "modified_following"),
                     IF(RIGHT(N71, 1) = "M",Business_Day(EDATE($B$3,  INT(LEFT(N71, LEN(N71)-1))), "modified_following"),
                     IF(RIGHT(N71, 1) = "Y",Business_Day(EDATE($B$3,  12 * INT(LEFT(N71, LEN(N71)-1))), "modified_following"),IF(RIGHT(N71, 1) = "Q",Business_Day(EDATE($B$3,  3*INT(LEFT(N71, LEN(N71)-1))), "modified_following"),
                    Business_Day(EDATE($B$3,  12 * INT(LEFT(N71, FIND("Y", N71)-1)) + INT(RIGHT(N71, LEN(N71) - FIND("Y", N71)))), "modified_following") ))))), "")</f>
        <v>48943</v>
      </c>
      <c r="P71" s="50" t="s">
        <v>4603</v>
      </c>
      <c r="Q71" s="50" t="s">
        <v>4604</v>
      </c>
      <c r="R71" s="46">
        <f>_xll.BDH(P71,$B$4,$B$3,$B$3)</f>
        <v>0.27545999999999998</v>
      </c>
      <c r="S71" s="46">
        <f>_xll.BDH(Q71,$B$4,$B$3,$B$3)</f>
        <v>0.95428400000000002</v>
      </c>
      <c r="T71" s="52">
        <f>DF_ZC2(Date!$E$3,O71,S71,"Taux actuariels","actual/actual")</f>
        <v>2.7563800330163701E-3</v>
      </c>
      <c r="V71" s="46"/>
      <c r="W71" s="46"/>
      <c r="X71" s="46"/>
      <c r="Y71" s="47"/>
      <c r="Z71" s="47"/>
      <c r="AA71" s="47"/>
      <c r="AB71" s="48"/>
      <c r="AC71" s="48"/>
      <c r="AD71" s="46"/>
      <c r="AE71" s="49" t="s">
        <v>600</v>
      </c>
      <c r="AF71" s="49"/>
      <c r="AG71" s="49"/>
      <c r="AI71" s="50" t="s">
        <v>1060</v>
      </c>
      <c r="AJ71" s="51">
        <f>IFERROR(IF(RIGHT(AI71, 1) = "D", WORKDAY($B$3, INT(LEFT(AI71, LEN(AI71)-1))),
                     IF(RIGHT(AI71, 1) = "W",Business_Day($B$3 + 7 * INT(LEFT(AI71, LEN(AI71)-1)), "modified_following"),
                     IF(RIGHT(AI71, 1) = "M",Business_Day(EDATE($B$3,  INT(LEFT(AI71, LEN(AI71)-1))), "modified_following"),
                     IF(RIGHT(AI71, 1) = "Y",Business_Day(EDATE($B$3,  12 * INT(LEFT(AI71, LEN(AI71)-1))), "modified_following"),IF(RIGHT(AI71, 1) = "Q",Business_Day(EDATE($B$3,  3*INT(LEFT(AI71, LEN(AI71)-1))), "modified_following"),
                    Business_Day(EDATE($B$3,  12 * INT(LEFT(AI71, FIND("Y", AI71)-1)) + INT(RIGHT(AI71, LEN(AI71) - FIND("Y", AI71)))), "modified_following") ))))), "")</f>
        <v>48943</v>
      </c>
      <c r="AK71" s="50" t="s">
        <v>4605</v>
      </c>
      <c r="AL71" s="50" t="s">
        <v>4606</v>
      </c>
      <c r="AM71" s="46">
        <f>_xll.BDH(AK71,$B$4,$B$3,$B$3)</f>
        <v>0.42870999999999998</v>
      </c>
      <c r="AN71" s="46">
        <f>_xll.BDH(AL71,$B$4,$B$3,$B$3)</f>
        <v>0.92967999999999995</v>
      </c>
      <c r="AO71" s="52">
        <f>DF_ZC2(Date!$E$3,AJ71,AN71,"Taux actuariels","actual/actual")</f>
        <v>4.2983233041726798E-3</v>
      </c>
      <c r="AQ71" s="46"/>
      <c r="AR71" s="46"/>
      <c r="AS71" s="48"/>
      <c r="AT71" s="48"/>
      <c r="AU71" s="48"/>
      <c r="AV71" s="48"/>
      <c r="AW71" s="48"/>
      <c r="AX71" s="48"/>
      <c r="AY71" s="46"/>
      <c r="AZ71" s="49" t="s">
        <v>600</v>
      </c>
      <c r="BA71" s="47"/>
      <c r="BB71" s="52">
        <f t="shared" si="12"/>
        <v>0</v>
      </c>
      <c r="BD71" s="50" t="s">
        <v>1060</v>
      </c>
      <c r="BE71" s="51">
        <f>IFERROR(IF(RIGHT(BD71, 1) = "D", WORKDAY($B$3, INT(LEFT(BD71, LEN(BD71)-1))),
                     IF(RIGHT(BD71, 1) = "W",Business_Day($B$3 + 7 * INT(LEFT(BD71, LEN(BD71)-1)), "modified_following"),
                     IF(RIGHT(BD71, 1) = "M",Business_Day(EDATE($B$3,  INT(LEFT(BD71, LEN(BD71)-1))), "modified_following"),
                     IF(RIGHT(BD71, 1) = "Y",Business_Day(EDATE($B$3,  12 * INT(LEFT(BD71, LEN(BD71)-1))), "modified_following"),IF(RIGHT(BD71, 1) = "Q",Business_Day(EDATE($B$3,  3*INT(LEFT(BD71, LEN(BD71)-1))), "modified_following"),
                    Business_Day(EDATE($B$3,  12 * INT(LEFT(BD71, FIND("Y", BD71)-1)) + INT(RIGHT(BD71, LEN(BD71) - FIND("Y", BD71)))), "modified_following") ))))), "")</f>
        <v>48943</v>
      </c>
      <c r="BF71" s="50" t="s">
        <v>4607</v>
      </c>
      <c r="BG71" s="50" t="s">
        <v>4608</v>
      </c>
      <c r="BH71" s="46">
        <f>_xll.BDH(BF71,$B$4,$B$3,$B$3)</f>
        <v>0.44618999999999998</v>
      </c>
      <c r="BI71" s="46">
        <f>_xll.BDH(BG71,$B$4,$B$3,$B$3)</f>
        <v>0.92694799999999999</v>
      </c>
      <c r="BJ71" s="52">
        <f>DF_ZC2(Date!$E$3,BE71,BI71,"Taux actuariels","actual/actual")</f>
        <v>4.4721986069560238E-3</v>
      </c>
      <c r="BL71" s="46"/>
      <c r="BM71" s="46"/>
      <c r="BN71" s="46"/>
      <c r="BO71" s="47"/>
      <c r="BP71" s="47"/>
      <c r="BQ71" s="47"/>
      <c r="BR71" s="48"/>
      <c r="BS71" s="48"/>
      <c r="BT71" s="46"/>
      <c r="BU71" s="49" t="s">
        <v>600</v>
      </c>
      <c r="BW71" s="50" t="s">
        <v>1082</v>
      </c>
      <c r="BX71" s="51">
        <f>IFERROR(IF(RIGHT(BW71, 1) = "D", WORKDAY($B$3, INT(LEFT(BW71, LEN(BW71)-1))),
                     IF(RIGHT(BW71, 1) = "W",Business_Day($B$3 + 7 * INT(LEFT(BW71, LEN(BW71)-1)), "modified_following"),
                     IF(RIGHT(BW71, 1) = "M",Business_Day(EDATE($B$3,  INT(LEFT(BW71, LEN(BW71)-1))), "modified_following"),
                     IF(RIGHT(BW71, 1) = "Y",Business_Day(EDATE($B$3,  12 * INT(LEFT(BW71, LEN(BW71)-1))), "modified_following"),IF(RIGHT(BW71, 1) = "Q",Business_Day(EDATE($B$3,  3*INT(LEFT(BW71, LEN(BW71)-1))), "modified_following"),
                    Business_Day(EDATE($B$3,  12 * INT(LEFT(BW71, FIND("Y", BW71)-1)) + INT(RIGHT(BW71, LEN(BW71) - FIND("Y", BW71)))), "modified_following") ))))), "")</f>
        <v>49674</v>
      </c>
      <c r="BY71" s="50" t="s">
        <v>4609</v>
      </c>
      <c r="BZ71" s="50" t="s">
        <v>4610</v>
      </c>
      <c r="CA71" s="46">
        <f>_xll.BDH(BY71,$B$4,$B$3,$B$3)</f>
        <v>0.61907000000000001</v>
      </c>
      <c r="CB71" s="46">
        <f>_xll.BDH(BZ71,$B$4,$B$3,$B$3)</f>
        <v>0.88910199999999995</v>
      </c>
      <c r="CC71" s="52">
        <f>DF_ZC2(Date!$E$3,BX71,CB71,"Taux actuariels","actual/actual")</f>
        <v>6.204773514843831E-3</v>
      </c>
    </row>
    <row r="72" spans="3:201" x14ac:dyDescent="0.25">
      <c r="C72" s="46"/>
      <c r="D72" s="46"/>
      <c r="E72" s="46"/>
      <c r="F72" s="47"/>
      <c r="G72" s="47"/>
      <c r="H72" s="47"/>
      <c r="I72" s="48"/>
      <c r="J72" s="48"/>
      <c r="K72" s="46"/>
      <c r="L72" s="49" t="s">
        <v>600</v>
      </c>
      <c r="N72" s="50" t="s">
        <v>1071</v>
      </c>
      <c r="O72" s="51">
        <f>IFERROR(IF(RIGHT(N72, 1) = "D", WORKDAY($B$3, INT(LEFT(N72, LEN(N72)-1))),
                     IF(RIGHT(N72, 1) = "W",Business_Day($B$3 + 7 * INT(LEFT(N72, LEN(N72)-1)), "modified_following"),
                     IF(RIGHT(N72, 1) = "M",Business_Day(EDATE($B$3,  INT(LEFT(N72, LEN(N72)-1))), "modified_following"),
                     IF(RIGHT(N72, 1) = "Y",Business_Day(EDATE($B$3,  12 * INT(LEFT(N72, LEN(N72)-1))), "modified_following"),IF(RIGHT(N72, 1) = "Q",Business_Day(EDATE($B$3,  3*INT(LEFT(N72, LEN(N72)-1))), "modified_following"),
                    Business_Day(EDATE($B$3,  12 * INT(LEFT(N72, FIND("Y", N72)-1)) + INT(RIGHT(N72, LEN(N72) - FIND("Y", N72)))), "modified_following") ))))), "")</f>
        <v>49307</v>
      </c>
      <c r="P72" s="50" t="s">
        <v>4611</v>
      </c>
      <c r="Q72" s="50" t="s">
        <v>4612</v>
      </c>
      <c r="R72" s="46">
        <f>_xll.BDH(P72,$B$4,$B$3,$B$3)</f>
        <v>0.31301000000000001</v>
      </c>
      <c r="S72" s="46">
        <f>_xll.BDH(Q72,$B$4,$B$3,$B$3)</f>
        <v>0.94526600000000005</v>
      </c>
      <c r="T72" s="52">
        <f>DF_ZC2(Date!$E$3,O72,S72,"Taux actuariels","actual/actual")</f>
        <v>3.1325364654744003E-3</v>
      </c>
      <c r="V72" s="46"/>
      <c r="W72" s="46"/>
      <c r="X72" s="46"/>
      <c r="Y72" s="47"/>
      <c r="Z72" s="47"/>
      <c r="AA72" s="47"/>
      <c r="AB72" s="48"/>
      <c r="AC72" s="48"/>
      <c r="AD72" s="46"/>
      <c r="AE72" s="49" t="s">
        <v>600</v>
      </c>
      <c r="AF72" s="49"/>
      <c r="AG72" s="49"/>
      <c r="AI72" s="50" t="s">
        <v>1071</v>
      </c>
      <c r="AJ72" s="51">
        <f>IFERROR(IF(RIGHT(AI72, 1) = "D", WORKDAY($B$3, INT(LEFT(AI72, LEN(AI72)-1))),
                     IF(RIGHT(AI72, 1) = "W",Business_Day($B$3 + 7 * INT(LEFT(AI72, LEN(AI72)-1)), "modified_following"),
                     IF(RIGHT(AI72, 1) = "M",Business_Day(EDATE($B$3,  INT(LEFT(AI72, LEN(AI72)-1))), "modified_following"),
                     IF(RIGHT(AI72, 1) = "Y",Business_Day(EDATE($B$3,  12 * INT(LEFT(AI72, LEN(AI72)-1))), "modified_following"),IF(RIGHT(AI72, 1) = "Q",Business_Day(EDATE($B$3,  3*INT(LEFT(AI72, LEN(AI72)-1))), "modified_following"),
                    Business_Day(EDATE($B$3,  12 * INT(LEFT(AI72, FIND("Y", AI72)-1)) + INT(RIGHT(AI72, LEN(AI72) - FIND("Y", AI72)))), "modified_following") ))))), "")</f>
        <v>49307</v>
      </c>
      <c r="AK72" s="50" t="s">
        <v>4613</v>
      </c>
      <c r="AL72" s="50" t="s">
        <v>4614</v>
      </c>
      <c r="AM72" s="46">
        <f>_xll.BDH(AK72,$B$4,$B$3,$B$3)</f>
        <v>0.47</v>
      </c>
      <c r="AN72" s="46">
        <f>_xll.BDH(AL72,$B$4,$B$3,$B$3)</f>
        <v>0.918848</v>
      </c>
      <c r="AO72" s="52">
        <f>DF_ZC2(Date!$E$3,AJ72,AN72,"Taux actuariels","actual/actual")</f>
        <v>4.7137148668388029E-3</v>
      </c>
      <c r="AQ72" s="46"/>
      <c r="AR72" s="46"/>
      <c r="AS72" s="48"/>
      <c r="AT72" s="48"/>
      <c r="AU72" s="48"/>
      <c r="AV72" s="48"/>
      <c r="AW72" s="48"/>
      <c r="AX72" s="48"/>
      <c r="AY72" s="46"/>
      <c r="AZ72" s="49" t="s">
        <v>600</v>
      </c>
      <c r="BA72" s="47"/>
      <c r="BB72" s="52">
        <f t="shared" si="12"/>
        <v>0</v>
      </c>
      <c r="BD72" s="50" t="s">
        <v>1071</v>
      </c>
      <c r="BE72" s="51">
        <f>IFERROR(IF(RIGHT(BD72, 1) = "D", WORKDAY($B$3, INT(LEFT(BD72, LEN(BD72)-1))),
                     IF(RIGHT(BD72, 1) = "W",Business_Day($B$3 + 7 * INT(LEFT(BD72, LEN(BD72)-1)), "modified_following"),
                     IF(RIGHT(BD72, 1) = "M",Business_Day(EDATE($B$3,  INT(LEFT(BD72, LEN(BD72)-1))), "modified_following"),
                     IF(RIGHT(BD72, 1) = "Y",Business_Day(EDATE($B$3,  12 * INT(LEFT(BD72, LEN(BD72)-1))), "modified_following"),IF(RIGHT(BD72, 1) = "Q",Business_Day(EDATE($B$3,  3*INT(LEFT(BD72, LEN(BD72)-1))), "modified_following"),
                    Business_Day(EDATE($B$3,  12 * INT(LEFT(BD72, FIND("Y", BD72)-1)) + INT(RIGHT(BD72, LEN(BD72) - FIND("Y", BD72)))), "modified_following") ))))), "")</f>
        <v>49307</v>
      </c>
      <c r="BF72" s="50" t="s">
        <v>4615</v>
      </c>
      <c r="BG72" s="50" t="s">
        <v>4616</v>
      </c>
      <c r="BH72" s="46">
        <f>_xll.BDH(BF72,$B$4,$B$3,$B$3)</f>
        <v>0.48594999999999999</v>
      </c>
      <c r="BI72" s="46">
        <f>_xll.BDH(BG72,$B$4,$B$3,$B$3)</f>
        <v>0.916246</v>
      </c>
      <c r="BJ72" s="52">
        <f>DF_ZC2(Date!$E$3,BE72,BI72,"Taux actuariels","actual/actual")</f>
        <v>4.872039968113695E-3</v>
      </c>
      <c r="BL72" s="46"/>
      <c r="BM72" s="46"/>
      <c r="BN72" s="46"/>
      <c r="BO72" s="47"/>
      <c r="BP72" s="47"/>
      <c r="BQ72" s="47"/>
      <c r="BR72" s="48"/>
      <c r="BS72" s="48"/>
      <c r="BT72" s="46"/>
      <c r="BU72" s="49" t="s">
        <v>600</v>
      </c>
      <c r="BW72" s="50" t="s">
        <v>1093</v>
      </c>
      <c r="BX72" s="51">
        <f>IFERROR(IF(RIGHT(BW72, 1) = "D", WORKDAY($B$3, INT(LEFT(BW72, LEN(BW72)-1))),
                     IF(RIGHT(BW72, 1) = "W",Business_Day($B$3 + 7 * INT(LEFT(BW72, LEN(BW72)-1)), "modified_following"),
                     IF(RIGHT(BW72, 1) = "M",Business_Day(EDATE($B$3,  INT(LEFT(BW72, LEN(BW72)-1))), "modified_following"),
                     IF(RIGHT(BW72, 1) = "Y",Business_Day(EDATE($B$3,  12 * INT(LEFT(BW72, LEN(BW72)-1))), "modified_following"),IF(RIGHT(BW72, 1) = "Q",Business_Day(EDATE($B$3,  3*INT(LEFT(BW72, LEN(BW72)-1))), "modified_following"),
                    Business_Day(EDATE($B$3,  12 * INT(LEFT(BW72, FIND("Y", BW72)-1)) + INT(RIGHT(BW72, LEN(BW72) - FIND("Y", BW72)))), "modified_following") ))))), "")</f>
        <v>50039</v>
      </c>
      <c r="BY72" s="50" t="s">
        <v>4617</v>
      </c>
      <c r="BZ72" s="50" t="s">
        <v>4618</v>
      </c>
      <c r="CA72" s="46">
        <f>_xll.BDH(BY72,$B$4,$B$3,$B$3)</f>
        <v>0.65932000000000002</v>
      </c>
      <c r="CB72" s="46">
        <f>_xll.BDH(BZ72,$B$4,$B$3,$B$3)</f>
        <v>0.87657099999999999</v>
      </c>
      <c r="CC72" s="52">
        <f>DF_ZC2(Date!$E$3,BX72,CB72,"Taux actuariels","actual/actual")</f>
        <v>6.6086198902148841E-3</v>
      </c>
    </row>
    <row r="73" spans="3:201" x14ac:dyDescent="0.25">
      <c r="C73" s="46"/>
      <c r="D73" s="46"/>
      <c r="E73" s="46"/>
      <c r="F73" s="47"/>
      <c r="G73" s="47"/>
      <c r="H73" s="47"/>
      <c r="I73" s="48"/>
      <c r="J73" s="48"/>
      <c r="K73" s="46"/>
      <c r="L73" s="49" t="s">
        <v>600</v>
      </c>
      <c r="N73" s="50" t="s">
        <v>1082</v>
      </c>
      <c r="O73" s="51">
        <f>IFERROR(IF(RIGHT(N73, 1) = "D", WORKDAY($B$3, INT(LEFT(N73, LEN(N73)-1))),
                     IF(RIGHT(N73, 1) = "W",Business_Day($B$3 + 7 * INT(LEFT(N73, LEN(N73)-1)), "modified_following"),
                     IF(RIGHT(N73, 1) = "M",Business_Day(EDATE($B$3,  INT(LEFT(N73, LEN(N73)-1))), "modified_following"),
                     IF(RIGHT(N73, 1) = "Y",Business_Day(EDATE($B$3,  12 * INT(LEFT(N73, LEN(N73)-1))), "modified_following"),IF(RIGHT(N73, 1) = "Q",Business_Day(EDATE($B$3,  3*INT(LEFT(N73, LEN(N73)-1))), "modified_following"),
                    Business_Day(EDATE($B$3,  12 * INT(LEFT(N73, FIND("Y", N73)-1)) + INT(RIGHT(N73, LEN(N73) - FIND("Y", N73)))), "modified_following") ))))), "")</f>
        <v>49674</v>
      </c>
      <c r="P73" s="50" t="s">
        <v>4619</v>
      </c>
      <c r="Q73" s="50" t="s">
        <v>4620</v>
      </c>
      <c r="R73" s="46">
        <f>_xll.BDH(P73,$B$4,$B$3,$B$3)</f>
        <v>0.34983999999999998</v>
      </c>
      <c r="S73" s="46">
        <f>_xll.BDH(Q73,$B$4,$B$3,$B$3)</f>
        <v>0.93574500000000005</v>
      </c>
      <c r="T73" s="52">
        <f>DF_ZC2(Date!$E$3,O73,S73,"Taux actuariels","actual/actual")</f>
        <v>3.5009959474452401E-3</v>
      </c>
      <c r="V73" s="46"/>
      <c r="W73" s="46"/>
      <c r="X73" s="46"/>
      <c r="Y73" s="47"/>
      <c r="Z73" s="47"/>
      <c r="AA73" s="47"/>
      <c r="AB73" s="48"/>
      <c r="AC73" s="48"/>
      <c r="AD73" s="46"/>
      <c r="AE73" s="49" t="s">
        <v>600</v>
      </c>
      <c r="AF73" s="49"/>
      <c r="AG73" s="49"/>
      <c r="AI73" s="50" t="s">
        <v>1082</v>
      </c>
      <c r="AJ73" s="51">
        <f>IFERROR(IF(RIGHT(AI73, 1) = "D", WORKDAY($B$3, INT(LEFT(AI73, LEN(AI73)-1))),
                     IF(RIGHT(AI73, 1) = "W",Business_Day($B$3 + 7 * INT(LEFT(AI73, LEN(AI73)-1)), "modified_following"),
                     IF(RIGHT(AI73, 1) = "M",Business_Day(EDATE($B$3,  INT(LEFT(AI73, LEN(AI73)-1))), "modified_following"),
                     IF(RIGHT(AI73, 1) = "Y",Business_Day(EDATE($B$3,  12 * INT(LEFT(AI73, LEN(AI73)-1))), "modified_following"),IF(RIGHT(AI73, 1) = "Q",Business_Day(EDATE($B$3,  3*INT(LEFT(AI73, LEN(AI73)-1))), "modified_following"),
                    Business_Day(EDATE($B$3,  12 * INT(LEFT(AI73, FIND("Y", AI73)-1)) + INT(RIGHT(AI73, LEN(AI73) - FIND("Y", AI73)))), "modified_following") ))))), "")</f>
        <v>49674</v>
      </c>
      <c r="AK73" s="50" t="s">
        <v>4621</v>
      </c>
      <c r="AL73" s="50" t="s">
        <v>4622</v>
      </c>
      <c r="AM73" s="46">
        <f>_xll.BDH(AK73,$B$4,$B$3,$B$3)</f>
        <v>0.51082000000000005</v>
      </c>
      <c r="AN73" s="46">
        <f>_xll.BDH(AL73,$B$4,$B$3,$B$3)</f>
        <v>0.90744899999999995</v>
      </c>
      <c r="AO73" s="52">
        <f>DF_ZC2(Date!$E$3,AJ73,AN73,"Taux actuariels","actual/actual")</f>
        <v>5.1238182608919214E-3</v>
      </c>
      <c r="AQ73" s="46"/>
      <c r="AR73" s="46"/>
      <c r="AS73" s="48"/>
      <c r="AT73" s="48"/>
      <c r="AU73" s="48"/>
      <c r="AV73" s="48"/>
      <c r="AW73" s="48"/>
      <c r="AX73" s="48"/>
      <c r="AY73" s="46"/>
      <c r="AZ73" s="49" t="s">
        <v>600</v>
      </c>
      <c r="BA73" s="47"/>
      <c r="BB73" s="52">
        <f t="shared" si="12"/>
        <v>0</v>
      </c>
      <c r="BD73" s="50" t="s">
        <v>1082</v>
      </c>
      <c r="BE73" s="51">
        <f>IFERROR(IF(RIGHT(BD73, 1) = "D", WORKDAY($B$3, INT(LEFT(BD73, LEN(BD73)-1))),
                     IF(RIGHT(BD73, 1) = "W",Business_Day($B$3 + 7 * INT(LEFT(BD73, LEN(BD73)-1)), "modified_following"),
                     IF(RIGHT(BD73, 1) = "M",Business_Day(EDATE($B$3,  INT(LEFT(BD73, LEN(BD73)-1))), "modified_following"),
                     IF(RIGHT(BD73, 1) = "Y",Business_Day(EDATE($B$3,  12 * INT(LEFT(BD73, LEN(BD73)-1))), "modified_following"),IF(RIGHT(BD73, 1) = "Q",Business_Day(EDATE($B$3,  3*INT(LEFT(BD73, LEN(BD73)-1))), "modified_following"),
                    Business_Day(EDATE($B$3,  12 * INT(LEFT(BD73, FIND("Y", BD73)-1)) + INT(RIGHT(BD73, LEN(BD73) - FIND("Y", BD73)))), "modified_following") ))))), "")</f>
        <v>49674</v>
      </c>
      <c r="BF73" s="50" t="s">
        <v>4623</v>
      </c>
      <c r="BG73" s="50" t="s">
        <v>4624</v>
      </c>
      <c r="BH73" s="46">
        <f>_xll.BDH(BF73,$B$4,$B$3,$B$3)</f>
        <v>0.52525999999999995</v>
      </c>
      <c r="BI73" s="46">
        <f>_xll.BDH(BG73,$B$4,$B$3,$B$3)</f>
        <v>0.90500000000000003</v>
      </c>
      <c r="BJ73" s="52">
        <f>DF_ZC2(Date!$E$3,BE73,BI73,"Taux actuariels","actual/actual")</f>
        <v>5.2667694651191699E-3</v>
      </c>
      <c r="BL73" s="46"/>
      <c r="BM73" s="46"/>
      <c r="BN73" s="46"/>
      <c r="BO73" s="47"/>
      <c r="BP73" s="47"/>
      <c r="BQ73" s="47"/>
      <c r="BR73" s="48"/>
      <c r="BS73" s="48"/>
      <c r="BT73" s="46"/>
      <c r="BU73" s="49" t="s">
        <v>600</v>
      </c>
      <c r="BW73" s="50" t="s">
        <v>1104</v>
      </c>
      <c r="BX73" s="51">
        <f>IFERROR(IF(RIGHT(BW73, 1) = "D", WORKDAY($B$3, INT(LEFT(BW73, LEN(BW73)-1))),
                     IF(RIGHT(BW73, 1) = "W",Business_Day($B$3 + 7 * INT(LEFT(BW73, LEN(BW73)-1)), "modified_following"),
                     IF(RIGHT(BW73, 1) = "M",Business_Day(EDATE($B$3,  INT(LEFT(BW73, LEN(BW73)-1))), "modified_following"),
                     IF(RIGHT(BW73, 1) = "Y",Business_Day(EDATE($B$3,  12 * INT(LEFT(BW73, LEN(BW73)-1))), "modified_following"),IF(RIGHT(BW73, 1) = "Q",Business_Day(EDATE($B$3,  3*INT(LEFT(BW73, LEN(BW73)-1))), "modified_following"),
                    Business_Day(EDATE($B$3,  12 * INT(LEFT(BW73, FIND("Y", BW73)-1)) + INT(RIGHT(BW73, LEN(BW73) - FIND("Y", BW73)))), "modified_following") ))))), "")</f>
        <v>50404</v>
      </c>
      <c r="BY73" s="50" t="s">
        <v>4625</v>
      </c>
      <c r="BZ73" s="50" t="s">
        <v>4626</v>
      </c>
      <c r="CA73" s="46">
        <f>_xll.BDH(BY73,$B$4,$B$3,$B$3)</f>
        <v>0.68213000000000001</v>
      </c>
      <c r="CB73" s="46">
        <f>_xll.BDH(BZ73,$B$4,$B$3,$B$3)</f>
        <v>0.86667099999999997</v>
      </c>
      <c r="CC73" s="52">
        <f>DF_ZC2(Date!$E$3,BX73,CB73,"Taux actuariels","actual/actual")</f>
        <v>6.8373614019767714E-3</v>
      </c>
    </row>
    <row r="74" spans="3:201" x14ac:dyDescent="0.25">
      <c r="C74" s="46"/>
      <c r="D74" s="46"/>
      <c r="E74" s="46"/>
      <c r="F74" s="47"/>
      <c r="G74" s="47"/>
      <c r="H74" s="47"/>
      <c r="I74" s="48"/>
      <c r="J74" s="48"/>
      <c r="K74" s="46"/>
      <c r="L74" s="49" t="s">
        <v>600</v>
      </c>
      <c r="N74" s="50" t="s">
        <v>1093</v>
      </c>
      <c r="O74" s="51">
        <f>IFERROR(IF(RIGHT(N74, 1) = "D", WORKDAY($B$3, INT(LEFT(N74, LEN(N74)-1))),
                     IF(RIGHT(N74, 1) = "W",Business_Day($B$3 + 7 * INT(LEFT(N74, LEN(N74)-1)), "modified_following"),
                     IF(RIGHT(N74, 1) = "M",Business_Day(EDATE($B$3,  INT(LEFT(N74, LEN(N74)-1))), "modified_following"),
                     IF(RIGHT(N74, 1) = "Y",Business_Day(EDATE($B$3,  12 * INT(LEFT(N74, LEN(N74)-1))), "modified_following"),IF(RIGHT(N74, 1) = "Q",Business_Day(EDATE($B$3,  3*INT(LEFT(N74, LEN(N74)-1))), "modified_following"),
                    Business_Day(EDATE($B$3,  12 * INT(LEFT(N74, FIND("Y", N74)-1)) + INT(RIGHT(N74, LEN(N74) - FIND("Y", N74)))), "modified_following") ))))), "")</f>
        <v>50039</v>
      </c>
      <c r="P74" s="50" t="s">
        <v>4627</v>
      </c>
      <c r="Q74" s="50" t="s">
        <v>4628</v>
      </c>
      <c r="R74" s="46">
        <f>_xll.BDH(P74,$B$4,$B$3,$B$3)</f>
        <v>0.38632</v>
      </c>
      <c r="S74" s="46">
        <f>_xll.BDH(Q74,$B$4,$B$3,$B$3)</f>
        <v>0.92573399999999995</v>
      </c>
      <c r="T74" s="52">
        <f>DF_ZC2(Date!$E$3,O74,S74,"Taux actuariels","actual/actual")</f>
        <v>3.8658704053224913E-3</v>
      </c>
      <c r="V74" s="46"/>
      <c r="W74" s="46"/>
      <c r="X74" s="46"/>
      <c r="Y74" s="47"/>
      <c r="Z74" s="47"/>
      <c r="AA74" s="47"/>
      <c r="AB74" s="48"/>
      <c r="AC74" s="48"/>
      <c r="AD74" s="46"/>
      <c r="AE74" s="49" t="s">
        <v>600</v>
      </c>
      <c r="AF74" s="49"/>
      <c r="AG74" s="49"/>
      <c r="AI74" s="50" t="s">
        <v>1093</v>
      </c>
      <c r="AJ74" s="51">
        <f>IFERROR(IF(RIGHT(AI74, 1) = "D", WORKDAY($B$3, INT(LEFT(AI74, LEN(AI74)-1))),
                     IF(RIGHT(AI74, 1) = "W",Business_Day($B$3 + 7 * INT(LEFT(AI74, LEN(AI74)-1)), "modified_following"),
                     IF(RIGHT(AI74, 1) = "M",Business_Day(EDATE($B$3,  INT(LEFT(AI74, LEN(AI74)-1))), "modified_following"),
                     IF(RIGHT(AI74, 1) = "Y",Business_Day(EDATE($B$3,  12 * INT(LEFT(AI74, LEN(AI74)-1))), "modified_following"),IF(RIGHT(AI74, 1) = "Q",Business_Day(EDATE($B$3,  3*INT(LEFT(AI74, LEN(AI74)-1))), "modified_following"),
                    Business_Day(EDATE($B$3,  12 * INT(LEFT(AI74, FIND("Y", AI74)-1)) + INT(RIGHT(AI74, LEN(AI74) - FIND("Y", AI74)))), "modified_following") ))))), "")</f>
        <v>50039</v>
      </c>
      <c r="AK74" s="50" t="s">
        <v>4629</v>
      </c>
      <c r="AL74" s="50" t="s">
        <v>4630</v>
      </c>
      <c r="AM74" s="46">
        <f>_xll.BDH(AK74,$B$4,$B$3,$B$3)</f>
        <v>0.55057999999999996</v>
      </c>
      <c r="AN74" s="46">
        <f>_xll.BDH(AL74,$B$4,$B$3,$B$3)</f>
        <v>0.89568599999999998</v>
      </c>
      <c r="AO74" s="52">
        <f>DF_ZC2(Date!$E$3,AJ74,AN74,"Taux actuariels","actual/actual")</f>
        <v>5.5234670976385125E-3</v>
      </c>
      <c r="AQ74" s="46"/>
      <c r="AR74" s="46"/>
      <c r="AS74" s="48"/>
      <c r="AT74" s="48"/>
      <c r="AU74" s="48"/>
      <c r="AV74" s="48"/>
      <c r="AW74" s="48"/>
      <c r="AX74" s="48"/>
      <c r="AY74" s="46"/>
      <c r="AZ74" s="49" t="s">
        <v>600</v>
      </c>
      <c r="BA74" s="47"/>
      <c r="BB74" s="52">
        <f t="shared" si="12"/>
        <v>0</v>
      </c>
      <c r="BD74" s="50" t="s">
        <v>1093</v>
      </c>
      <c r="BE74" s="51">
        <f>IFERROR(IF(RIGHT(BD74, 1) = "D", WORKDAY($B$3, INT(LEFT(BD74, LEN(BD74)-1))),
                     IF(RIGHT(BD74, 1) = "W",Business_Day($B$3 + 7 * INT(LEFT(BD74, LEN(BD74)-1)), "modified_following"),
                     IF(RIGHT(BD74, 1) = "M",Business_Day(EDATE($B$3,  INT(LEFT(BD74, LEN(BD74)-1))), "modified_following"),
                     IF(RIGHT(BD74, 1) = "Y",Business_Day(EDATE($B$3,  12 * INT(LEFT(BD74, LEN(BD74)-1))), "modified_following"),IF(RIGHT(BD74, 1) = "Q",Business_Day(EDATE($B$3,  3*INT(LEFT(BD74, LEN(BD74)-1))), "modified_following"),
                    Business_Day(EDATE($B$3,  12 * INT(LEFT(BD74, FIND("Y", BD74)-1)) + INT(RIGHT(BD74, LEN(BD74) - FIND("Y", BD74)))), "modified_following") ))))), "")</f>
        <v>50039</v>
      </c>
      <c r="BF74" s="50" t="s">
        <v>4631</v>
      </c>
      <c r="BG74" s="50" t="s">
        <v>4632</v>
      </c>
      <c r="BH74" s="46">
        <f>_xll.BDH(BF74,$B$4,$B$3,$B$3)</f>
        <v>0.56355999999999995</v>
      </c>
      <c r="BI74" s="46">
        <f>_xll.BDH(BG74,$B$4,$B$3,$B$3)</f>
        <v>0.89341000000000004</v>
      </c>
      <c r="BJ74" s="52">
        <f>DF_ZC2(Date!$E$3,BE74,BI74,"Taux actuariels","actual/actual")</f>
        <v>5.6513930570298854E-3</v>
      </c>
      <c r="BL74" s="46"/>
      <c r="BM74" s="46"/>
      <c r="BN74" s="46"/>
      <c r="BO74" s="47"/>
      <c r="BP74" s="47"/>
      <c r="BQ74" s="47"/>
      <c r="BR74" s="48"/>
      <c r="BS74" s="48"/>
      <c r="BT74" s="46"/>
      <c r="BU74" s="49" t="s">
        <v>600</v>
      </c>
      <c r="BW74" s="50" t="s">
        <v>1115</v>
      </c>
      <c r="BX74" s="51">
        <f>IFERROR(IF(RIGHT(BW74, 1) = "D", WORKDAY($B$3, INT(LEFT(BW74, LEN(BW74)-1))),
                     IF(RIGHT(BW74, 1) = "W",Business_Day($B$3 + 7 * INT(LEFT(BW74, LEN(BW74)-1)), "modified_following"),
                     IF(RIGHT(BW74, 1) = "M",Business_Day(EDATE($B$3,  INT(LEFT(BW74, LEN(BW74)-1))), "modified_following"),
                     IF(RIGHT(BW74, 1) = "Y",Business_Day(EDATE($B$3,  12 * INT(LEFT(BW74, LEN(BW74)-1))), "modified_following"),IF(RIGHT(BW74, 1) = "Q",Business_Day(EDATE($B$3,  3*INT(LEFT(BW74, LEN(BW74)-1))), "modified_following"),
                    Business_Day(EDATE($B$3,  12 * INT(LEFT(BW74, FIND("Y", BW74)-1)) + INT(RIGHT(BW74, LEN(BW74) - FIND("Y", BW74)))), "modified_following") ))))), "")</f>
        <v>50769</v>
      </c>
      <c r="BY74" s="50" t="s">
        <v>4633</v>
      </c>
      <c r="BZ74" s="50" t="s">
        <v>4634</v>
      </c>
      <c r="CA74" s="46">
        <f>_xll.BDH(BY74,$B$4,$B$3,$B$3)</f>
        <v>0.70450999999999997</v>
      </c>
      <c r="CB74" s="46">
        <f>_xll.BDH(BZ74,$B$4,$B$3,$B$3)</f>
        <v>0.85657300000000003</v>
      </c>
      <c r="CC74" s="52">
        <f>DF_ZC2(Date!$E$3,BX74,CB74,"Taux actuariels","actual/actual")</f>
        <v>7.061902074094073E-3</v>
      </c>
    </row>
    <row r="75" spans="3:201" x14ac:dyDescent="0.25">
      <c r="C75" s="46"/>
      <c r="D75" s="46"/>
      <c r="E75" s="46"/>
      <c r="F75" s="47"/>
      <c r="G75" s="47"/>
      <c r="H75" s="47"/>
      <c r="I75" s="48"/>
      <c r="J75" s="48"/>
      <c r="K75" s="46"/>
      <c r="L75" s="49" t="s">
        <v>600</v>
      </c>
      <c r="N75" s="50" t="s">
        <v>1104</v>
      </c>
      <c r="O75" s="51">
        <f>IFERROR(IF(RIGHT(N75, 1) = "D", WORKDAY($B$3, INT(LEFT(N75, LEN(N75)-1))),
                     IF(RIGHT(N75, 1) = "W",Business_Day($B$3 + 7 * INT(LEFT(N75, LEN(N75)-1)), "modified_following"),
                     IF(RIGHT(N75, 1) = "M",Business_Day(EDATE($B$3,  INT(LEFT(N75, LEN(N75)-1))), "modified_following"),
                     IF(RIGHT(N75, 1) = "Y",Business_Day(EDATE($B$3,  12 * INT(LEFT(N75, LEN(N75)-1))), "modified_following"),IF(RIGHT(N75, 1) = "Q",Business_Day(EDATE($B$3,  3*INT(LEFT(N75, LEN(N75)-1))), "modified_following"),
                    Business_Day(EDATE($B$3,  12 * INT(LEFT(N75, FIND("Y", N75)-1)) + INT(RIGHT(N75, LEN(N75) - FIND("Y", N75)))), "modified_following") ))))), "")</f>
        <v>50404</v>
      </c>
      <c r="P75" s="50" t="s">
        <v>4635</v>
      </c>
      <c r="Q75" s="50" t="s">
        <v>4636</v>
      </c>
      <c r="R75" s="46">
        <f>_xll.BDH(P75,$B$4,$B$3,$B$3)</f>
        <v>0.40611000000000003</v>
      </c>
      <c r="S75" s="46">
        <f>_xll.BDH(Q75,$B$4,$B$3,$B$3)</f>
        <v>0.91835999999999995</v>
      </c>
      <c r="T75" s="52">
        <f>DF_ZC2(Date!$E$3,O75,S75,"Taux actuariels","actual/actual")</f>
        <v>4.0637523153119748E-3</v>
      </c>
      <c r="V75" s="46"/>
      <c r="W75" s="46"/>
      <c r="X75" s="46"/>
      <c r="Y75" s="47"/>
      <c r="Z75" s="47"/>
      <c r="AA75" s="47"/>
      <c r="AB75" s="48"/>
      <c r="AC75" s="48"/>
      <c r="AD75" s="46"/>
      <c r="AE75" s="49" t="s">
        <v>600</v>
      </c>
      <c r="AF75" s="49"/>
      <c r="AG75" s="49"/>
      <c r="AI75" s="50" t="s">
        <v>1104</v>
      </c>
      <c r="AJ75" s="51">
        <f>IFERROR(IF(RIGHT(AI75, 1) = "D", WORKDAY($B$3, INT(LEFT(AI75, LEN(AI75)-1))),
                     IF(RIGHT(AI75, 1) = "W",Business_Day($B$3 + 7 * INT(LEFT(AI75, LEN(AI75)-1)), "modified_following"),
                     IF(RIGHT(AI75, 1) = "M",Business_Day(EDATE($B$3,  INT(LEFT(AI75, LEN(AI75)-1))), "modified_following"),
                     IF(RIGHT(AI75, 1) = "Y",Business_Day(EDATE($B$3,  12 * INT(LEFT(AI75, LEN(AI75)-1))), "modified_following"),IF(RIGHT(AI75, 1) = "Q",Business_Day(EDATE($B$3,  3*INT(LEFT(AI75, LEN(AI75)-1))), "modified_following"),
                    Business_Day(EDATE($B$3,  12 * INT(LEFT(AI75, FIND("Y", AI75)-1)) + INT(RIGHT(AI75, LEN(AI75) - FIND("Y", AI75)))), "modified_following") ))))), "")</f>
        <v>50404</v>
      </c>
      <c r="AK75" s="50" t="s">
        <v>4637</v>
      </c>
      <c r="AL75" s="50" t="s">
        <v>4638</v>
      </c>
      <c r="AM75" s="46">
        <f>_xll.BDH(AK75,$B$4,$B$3,$B$3)</f>
        <v>0.57047000000000003</v>
      </c>
      <c r="AN75" s="46">
        <f>_xll.BDH(AL75,$B$4,$B$3,$B$3)</f>
        <v>0.88705500000000004</v>
      </c>
      <c r="AO75" s="52">
        <f>DF_ZC2(Date!$E$3,AJ75,AN75,"Taux actuariels","actual/actual")</f>
        <v>5.7233819078497117E-3</v>
      </c>
      <c r="AQ75" s="46"/>
      <c r="AR75" s="46"/>
      <c r="AS75" s="48"/>
      <c r="AT75" s="48"/>
      <c r="AU75" s="48"/>
      <c r="AV75" s="48"/>
      <c r="AW75" s="48"/>
      <c r="AX75" s="48"/>
      <c r="AY75" s="46"/>
      <c r="AZ75" s="49" t="s">
        <v>600</v>
      </c>
      <c r="BA75" s="47"/>
      <c r="BB75" s="52">
        <f t="shared" si="12"/>
        <v>0</v>
      </c>
      <c r="BD75" s="50" t="s">
        <v>1104</v>
      </c>
      <c r="BE75" s="51">
        <f>IFERROR(IF(RIGHT(BD75, 1) = "D", WORKDAY($B$3, INT(LEFT(BD75, LEN(BD75)-1))),
                     IF(RIGHT(BD75, 1) = "W",Business_Day($B$3 + 7 * INT(LEFT(BD75, LEN(BD75)-1)), "modified_following"),
                     IF(RIGHT(BD75, 1) = "M",Business_Day(EDATE($B$3,  INT(LEFT(BD75, LEN(BD75)-1))), "modified_following"),
                     IF(RIGHT(BD75, 1) = "Y",Business_Day(EDATE($B$3,  12 * INT(LEFT(BD75, LEN(BD75)-1))), "modified_following"),IF(RIGHT(BD75, 1) = "Q",Business_Day(EDATE($B$3,  3*INT(LEFT(BD75, LEN(BD75)-1))), "modified_following"),
                    Business_Day(EDATE($B$3,  12 * INT(LEFT(BD75, FIND("Y", BD75)-1)) + INT(RIGHT(BD75, LEN(BD75) - FIND("Y", BD75)))), "modified_following") ))))), "")</f>
        <v>50404</v>
      </c>
      <c r="BF75" s="50" t="s">
        <v>4639</v>
      </c>
      <c r="BG75" s="50" t="s">
        <v>4640</v>
      </c>
      <c r="BH75" s="46">
        <f>_xll.BDH(BF75,$B$4,$B$3,$B$3)</f>
        <v>0.58465</v>
      </c>
      <c r="BI75" s="46">
        <f>_xll.BDH(BG75,$B$4,$B$3,$B$3)</f>
        <v>0.88446999999999998</v>
      </c>
      <c r="BJ75" s="52">
        <f>DF_ZC2(Date!$E$3,BE75,BI75,"Taux actuariels","actual/actual")</f>
        <v>5.8631581322736714E-3</v>
      </c>
      <c r="BL75" s="46"/>
      <c r="BM75" s="46"/>
      <c r="BN75" s="46"/>
      <c r="BO75" s="47"/>
      <c r="BP75" s="47"/>
      <c r="BQ75" s="47"/>
      <c r="BR75" s="48"/>
      <c r="BS75" s="48"/>
      <c r="BT75" s="46"/>
      <c r="BU75" s="49" t="s">
        <v>600</v>
      </c>
      <c r="BW75" s="50" t="s">
        <v>1126</v>
      </c>
      <c r="BX75" s="51">
        <f>IFERROR(IF(RIGHT(BW75, 1) = "D", WORKDAY($B$3, INT(LEFT(BW75, LEN(BW75)-1))),
                     IF(RIGHT(BW75, 1) = "W",Business_Day($B$3 + 7 * INT(LEFT(BW75, LEN(BW75)-1)), "modified_following"),
                     IF(RIGHT(BW75, 1) = "M",Business_Day(EDATE($B$3,  INT(LEFT(BW75, LEN(BW75)-1))), "modified_following"),
                     IF(RIGHT(BW75, 1) = "Y",Business_Day(EDATE($B$3,  12 * INT(LEFT(BW75, LEN(BW75)-1))), "modified_following"),IF(RIGHT(BW75, 1) = "Q",Business_Day(EDATE($B$3,  3*INT(LEFT(BW75, LEN(BW75)-1))), "modified_following"),
                    Business_Day(EDATE($B$3,  12 * INT(LEFT(BW75, FIND("Y", BW75)-1)) + INT(RIGHT(BW75, LEN(BW75) - FIND("Y", BW75)))), "modified_following") ))))), "")</f>
        <v>51134</v>
      </c>
      <c r="BY75" s="50" t="s">
        <v>4641</v>
      </c>
      <c r="BZ75" s="50" t="s">
        <v>4642</v>
      </c>
      <c r="CA75" s="46">
        <f>_xll.BDH(BY75,$B$4,$B$3,$B$3)</f>
        <v>0.72645999999999999</v>
      </c>
      <c r="CB75" s="46">
        <f>_xll.BDH(BZ75,$B$4,$B$3,$B$3)</f>
        <v>0.84629900000000002</v>
      </c>
      <c r="CC75" s="52">
        <f>DF_ZC2(Date!$E$3,BX75,CB75,"Taux actuariels","actual/actual")</f>
        <v>7.2821548014403437E-3</v>
      </c>
    </row>
    <row r="76" spans="3:201" x14ac:dyDescent="0.25">
      <c r="C76" s="46"/>
      <c r="D76" s="46"/>
      <c r="E76" s="46"/>
      <c r="F76" s="47"/>
      <c r="G76" s="47"/>
      <c r="H76" s="47"/>
      <c r="I76" s="48"/>
      <c r="J76" s="48"/>
      <c r="K76" s="46"/>
      <c r="L76" s="49" t="s">
        <v>600</v>
      </c>
      <c r="N76" s="50" t="s">
        <v>1115</v>
      </c>
      <c r="O76" s="51">
        <f>IFERROR(IF(RIGHT(N76, 1) = "D", WORKDAY($B$3, INT(LEFT(N76, LEN(N76)-1))),
                     IF(RIGHT(N76, 1) = "W",Business_Day($B$3 + 7 * INT(LEFT(N76, LEN(N76)-1)), "modified_following"),
                     IF(RIGHT(N76, 1) = "M",Business_Day(EDATE($B$3,  INT(LEFT(N76, LEN(N76)-1))), "modified_following"),
                     IF(RIGHT(N76, 1) = "Y",Business_Day(EDATE($B$3,  12 * INT(LEFT(N76, LEN(N76)-1))), "modified_following"),IF(RIGHT(N76, 1) = "Q",Business_Day(EDATE($B$3,  3*INT(LEFT(N76, LEN(N76)-1))), "modified_following"),
                    Business_Day(EDATE($B$3,  12 * INT(LEFT(N76, FIND("Y", N76)-1)) + INT(RIGHT(N76, LEN(N76) - FIND("Y", N76)))), "modified_following") ))))), "")</f>
        <v>50769</v>
      </c>
      <c r="P76" s="50" t="s">
        <v>4643</v>
      </c>
      <c r="Q76" s="50" t="s">
        <v>4644</v>
      </c>
      <c r="R76" s="46">
        <f>_xll.BDH(P76,$B$4,$B$3,$B$3)</f>
        <v>0.42564999999999997</v>
      </c>
      <c r="S76" s="46">
        <f>_xll.BDH(Q76,$B$4,$B$3,$B$3)</f>
        <v>0.91073400000000004</v>
      </c>
      <c r="T76" s="52">
        <f>DF_ZC2(Date!$E$3,O76,S76,"Taux actuariels","actual/actual")</f>
        <v>4.2592483249561663E-3</v>
      </c>
      <c r="V76" s="46"/>
      <c r="W76" s="46"/>
      <c r="X76" s="46"/>
      <c r="Y76" s="47"/>
      <c r="Z76" s="47"/>
      <c r="AA76" s="47"/>
      <c r="AB76" s="48"/>
      <c r="AC76" s="48"/>
      <c r="AD76" s="46"/>
      <c r="AE76" s="49" t="s">
        <v>600</v>
      </c>
      <c r="AF76" s="49"/>
      <c r="AG76" s="49"/>
      <c r="AI76" s="50" t="s">
        <v>1115</v>
      </c>
      <c r="AJ76" s="51">
        <f>IFERROR(IF(RIGHT(AI76, 1) = "D", WORKDAY($B$3, INT(LEFT(AI76, LEN(AI76)-1))),
                     IF(RIGHT(AI76, 1) = "W",Business_Day($B$3 + 7 * INT(LEFT(AI76, LEN(AI76)-1)), "modified_following"),
                     IF(RIGHT(AI76, 1) = "M",Business_Day(EDATE($B$3,  INT(LEFT(AI76, LEN(AI76)-1))), "modified_following"),
                     IF(RIGHT(AI76, 1) = "Y",Business_Day(EDATE($B$3,  12 * INT(LEFT(AI76, LEN(AI76)-1))), "modified_following"),IF(RIGHT(AI76, 1) = "Q",Business_Day(EDATE($B$3,  3*INT(LEFT(AI76, LEN(AI76)-1))), "modified_following"),
                    Business_Day(EDATE($B$3,  12 * INT(LEFT(AI76, FIND("Y", AI76)-1)) + INT(RIGHT(AI76, LEN(AI76) - FIND("Y", AI76)))), "modified_following") ))))), "")</f>
        <v>50769</v>
      </c>
      <c r="AK76" s="50" t="s">
        <v>4645</v>
      </c>
      <c r="AL76" s="50" t="s">
        <v>4646</v>
      </c>
      <c r="AM76" s="46">
        <f>_xll.BDH(AK76,$B$4,$B$3,$B$3)</f>
        <v>0.59004999999999996</v>
      </c>
      <c r="AN76" s="46">
        <f>_xll.BDH(AL76,$B$4,$B$3,$B$3)</f>
        <v>0.87821800000000005</v>
      </c>
      <c r="AO76" s="52">
        <f>DF_ZC2(Date!$E$3,AJ76,AN76,"Taux actuariels","actual/actual")</f>
        <v>5.920206149981011E-3</v>
      </c>
      <c r="AQ76" s="46"/>
      <c r="AR76" s="46"/>
      <c r="AS76" s="48"/>
      <c r="AT76" s="48"/>
      <c r="AU76" s="48"/>
      <c r="AV76" s="48"/>
      <c r="AW76" s="48"/>
      <c r="AX76" s="48"/>
      <c r="AY76" s="46"/>
      <c r="AZ76" s="49" t="s">
        <v>600</v>
      </c>
      <c r="BA76" s="47"/>
      <c r="BB76" s="52">
        <f t="shared" si="12"/>
        <v>0</v>
      </c>
      <c r="BD76" s="50" t="s">
        <v>1115</v>
      </c>
      <c r="BE76" s="51">
        <f>IFERROR(IF(RIGHT(BD76, 1) = "D", WORKDAY($B$3, INT(LEFT(BD76, LEN(BD76)-1))),
                     IF(RIGHT(BD76, 1) = "W",Business_Day($B$3 + 7 * INT(LEFT(BD76, LEN(BD76)-1)), "modified_following"),
                     IF(RIGHT(BD76, 1) = "M",Business_Day(EDATE($B$3,  INT(LEFT(BD76, LEN(BD76)-1))), "modified_following"),
                     IF(RIGHT(BD76, 1) = "Y",Business_Day(EDATE($B$3,  12 * INT(LEFT(BD76, LEN(BD76)-1))), "modified_following"),IF(RIGHT(BD76, 1) = "Q",Business_Day(EDATE($B$3,  3*INT(LEFT(BD76, LEN(BD76)-1))), "modified_following"),
                    Business_Day(EDATE($B$3,  12 * INT(LEFT(BD76, FIND("Y", BD76)-1)) + INT(RIGHT(BD76, LEN(BD76) - FIND("Y", BD76)))), "modified_following") ))))), "")</f>
        <v>50769</v>
      </c>
      <c r="BF76" s="50" t="s">
        <v>4647</v>
      </c>
      <c r="BG76" s="50" t="s">
        <v>4648</v>
      </c>
      <c r="BH76" s="46">
        <f>_xll.BDH(BF76,$B$4,$B$3,$B$3)</f>
        <v>0.60540000000000005</v>
      </c>
      <c r="BI76" s="46">
        <f>_xll.BDH(BG76,$B$4,$B$3,$B$3)</f>
        <v>0.87531599999999998</v>
      </c>
      <c r="BJ76" s="52">
        <f>DF_ZC2(Date!$E$3,BE76,BI76,"Taux actuariels","actual/actual")</f>
        <v>6.0715578927554859E-3</v>
      </c>
      <c r="BL76" s="46"/>
      <c r="BM76" s="46"/>
      <c r="BN76" s="46"/>
      <c r="BO76" s="47"/>
      <c r="BP76" s="47"/>
      <c r="BQ76" s="47"/>
      <c r="BR76" s="48"/>
      <c r="BS76" s="48"/>
      <c r="BT76" s="46"/>
      <c r="BU76" s="49" t="s">
        <v>600</v>
      </c>
      <c r="BW76" s="50" t="s">
        <v>1137</v>
      </c>
      <c r="BX76" s="51">
        <f>IFERROR(IF(RIGHT(BW76, 1) = "D", WORKDAY($B$3, INT(LEFT(BW76, LEN(BW76)-1))),
                     IF(RIGHT(BW76, 1) = "W",Business_Day($B$3 + 7 * INT(LEFT(BW76, LEN(BW76)-1)), "modified_following"),
                     IF(RIGHT(BW76, 1) = "M",Business_Day(EDATE($B$3,  INT(LEFT(BW76, LEN(BW76)-1))), "modified_following"),
                     IF(RIGHT(BW76, 1) = "Y",Business_Day(EDATE($B$3,  12 * INT(LEFT(BW76, LEN(BW76)-1))), "modified_following"),IF(RIGHT(BW76, 1) = "Q",Business_Day(EDATE($B$3,  3*INT(LEFT(BW76, LEN(BW76)-1))), "modified_following"),
                    Business_Day(EDATE($B$3,  12 * INT(LEFT(BW76, FIND("Y", BW76)-1)) + INT(RIGHT(BW76, LEN(BW76) - FIND("Y", BW76)))), "modified_following") ))))), "")</f>
        <v>51501</v>
      </c>
      <c r="BY76" s="50" t="s">
        <v>4649</v>
      </c>
      <c r="BZ76" s="50" t="s">
        <v>4650</v>
      </c>
      <c r="CA76" s="46">
        <f>_xll.BDH(BY76,$B$4,$B$3,$B$3)</f>
        <v>0.74816000000000005</v>
      </c>
      <c r="CB76" s="46">
        <f>_xll.BDH(BZ76,$B$4,$B$3,$B$3)</f>
        <v>0.83578300000000005</v>
      </c>
      <c r="CC76" s="52">
        <f>DF_ZC2(Date!$E$3,BX76,CB76,"Taux actuariels","actual/actual")</f>
        <v>7.5015739358275102E-3</v>
      </c>
    </row>
    <row r="77" spans="3:201" x14ac:dyDescent="0.25">
      <c r="C77" s="46"/>
      <c r="D77" s="46"/>
      <c r="E77" s="46"/>
      <c r="F77" s="47"/>
      <c r="G77" s="47"/>
      <c r="H77" s="47"/>
      <c r="I77" s="48"/>
      <c r="J77" s="48"/>
      <c r="K77" s="46"/>
      <c r="L77" s="49" t="s">
        <v>600</v>
      </c>
      <c r="N77" s="50" t="s">
        <v>1126</v>
      </c>
      <c r="O77" s="51">
        <f>IFERROR(IF(RIGHT(N77, 1) = "D", WORKDAY($B$3, INT(LEFT(N77, LEN(N77)-1))),
                     IF(RIGHT(N77, 1) = "W",Business_Day($B$3 + 7 * INT(LEFT(N77, LEN(N77)-1)), "modified_following"),
                     IF(RIGHT(N77, 1) = "M",Business_Day(EDATE($B$3,  INT(LEFT(N77, LEN(N77)-1))), "modified_following"),
                     IF(RIGHT(N77, 1) = "Y",Business_Day(EDATE($B$3,  12 * INT(LEFT(N77, LEN(N77)-1))), "modified_following"),IF(RIGHT(N77, 1) = "Q",Business_Day(EDATE($B$3,  3*INT(LEFT(N77, LEN(N77)-1))), "modified_following"),
                    Business_Day(EDATE($B$3,  12 * INT(LEFT(N77, FIND("Y", N77)-1)) + INT(RIGHT(N77, LEN(N77) - FIND("Y", N77)))), "modified_following") ))))), "")</f>
        <v>51134</v>
      </c>
      <c r="P77" s="50" t="s">
        <v>4651</v>
      </c>
      <c r="Q77" s="50" t="s">
        <v>4652</v>
      </c>
      <c r="R77" s="46">
        <f>_xll.BDH(P77,$B$4,$B$3,$B$3)</f>
        <v>0.44525999999999999</v>
      </c>
      <c r="S77" s="46">
        <f>_xll.BDH(Q77,$B$4,$B$3,$B$3)</f>
        <v>0.902806</v>
      </c>
      <c r="T77" s="52">
        <f>DF_ZC2(Date!$E$3,O77,S77,"Taux actuariels","actual/actual")</f>
        <v>4.4554463185417781E-3</v>
      </c>
      <c r="V77" s="46"/>
      <c r="W77" s="46"/>
      <c r="X77" s="46"/>
      <c r="Y77" s="47"/>
      <c r="Z77" s="47"/>
      <c r="AA77" s="47"/>
      <c r="AB77" s="48"/>
      <c r="AC77" s="48"/>
      <c r="AD77" s="46"/>
      <c r="AE77" s="49" t="s">
        <v>600</v>
      </c>
      <c r="AF77" s="49"/>
      <c r="AG77" s="49"/>
      <c r="AI77" s="50" t="s">
        <v>1126</v>
      </c>
      <c r="AJ77" s="51">
        <f>IFERROR(IF(RIGHT(AI77, 1) = "D", WORKDAY($B$3, INT(LEFT(AI77, LEN(AI77)-1))),
                     IF(RIGHT(AI77, 1) = "W",Business_Day($B$3 + 7 * INT(LEFT(AI77, LEN(AI77)-1)), "modified_following"),
                     IF(RIGHT(AI77, 1) = "M",Business_Day(EDATE($B$3,  INT(LEFT(AI77, LEN(AI77)-1))), "modified_following"),
                     IF(RIGHT(AI77, 1) = "Y",Business_Day(EDATE($B$3,  12 * INT(LEFT(AI77, LEN(AI77)-1))), "modified_following"),IF(RIGHT(AI77, 1) = "Q",Business_Day(EDATE($B$3,  3*INT(LEFT(AI77, LEN(AI77)-1))), "modified_following"),
                    Business_Day(EDATE($B$3,  12 * INT(LEFT(AI77, FIND("Y", AI77)-1)) + INT(RIGHT(AI77, LEN(AI77) - FIND("Y", AI77)))), "modified_following") ))))), "")</f>
        <v>51134</v>
      </c>
      <c r="AK77" s="50" t="s">
        <v>4653</v>
      </c>
      <c r="AL77" s="50" t="s">
        <v>4654</v>
      </c>
      <c r="AM77" s="46">
        <f>_xll.BDH(AK77,$B$4,$B$3,$B$3)</f>
        <v>0.60931999999999997</v>
      </c>
      <c r="AN77" s="46">
        <f>_xll.BDH(AL77,$B$4,$B$3,$B$3)</f>
        <v>0.86919299999999999</v>
      </c>
      <c r="AO77" s="52">
        <f>DF_ZC2(Date!$E$3,AJ77,AN77,"Taux actuariels","actual/actual")</f>
        <v>6.113838694576712E-3</v>
      </c>
      <c r="AQ77" s="46"/>
      <c r="AR77" s="46"/>
      <c r="AS77" s="48"/>
      <c r="AT77" s="48"/>
      <c r="AU77" s="48"/>
      <c r="AV77" s="48"/>
      <c r="AW77" s="48"/>
      <c r="AX77" s="48"/>
      <c r="AY77" s="46"/>
      <c r="AZ77" s="49" t="s">
        <v>600</v>
      </c>
      <c r="BA77" s="47"/>
      <c r="BB77" s="52">
        <f t="shared" si="12"/>
        <v>0</v>
      </c>
      <c r="BD77" s="50" t="s">
        <v>1126</v>
      </c>
      <c r="BE77" s="51">
        <f>IFERROR(IF(RIGHT(BD77, 1) = "D", WORKDAY($B$3, INT(LEFT(BD77, LEN(BD77)-1))),
                     IF(RIGHT(BD77, 1) = "W",Business_Day($B$3 + 7 * INT(LEFT(BD77, LEN(BD77)-1)), "modified_following"),
                     IF(RIGHT(BD77, 1) = "M",Business_Day(EDATE($B$3,  INT(LEFT(BD77, LEN(BD77)-1))), "modified_following"),
                     IF(RIGHT(BD77, 1) = "Y",Business_Day(EDATE($B$3,  12 * INT(LEFT(BD77, LEN(BD77)-1))), "modified_following"),IF(RIGHT(BD77, 1) = "Q",Business_Day(EDATE($B$3,  3*INT(LEFT(BD77, LEN(BD77)-1))), "modified_following"),
                    Business_Day(EDATE($B$3,  12 * INT(LEFT(BD77, FIND("Y", BD77)-1)) + INT(RIGHT(BD77, LEN(BD77) - FIND("Y", BD77)))), "modified_following") ))))), "")</f>
        <v>51134</v>
      </c>
      <c r="BF77" s="50" t="s">
        <v>4655</v>
      </c>
      <c r="BG77" s="50" t="s">
        <v>4656</v>
      </c>
      <c r="BH77" s="46">
        <f>_xll.BDH(BF77,$B$4,$B$3,$B$3)</f>
        <v>0.62580999999999998</v>
      </c>
      <c r="BI77" s="46">
        <f>_xll.BDH(BG77,$B$4,$B$3,$B$3)</f>
        <v>0.86596700000000004</v>
      </c>
      <c r="BJ77" s="52">
        <f>DF_ZC2(Date!$E$3,BE77,BI77,"Taux actuariels","actual/actual")</f>
        <v>6.2765096462455983E-3</v>
      </c>
      <c r="BL77" s="46"/>
      <c r="BM77" s="46"/>
      <c r="BN77" s="46"/>
      <c r="BO77" s="47"/>
      <c r="BP77" s="47"/>
      <c r="BQ77" s="47"/>
      <c r="BR77" s="48"/>
      <c r="BS77" s="48"/>
      <c r="BT77" s="46"/>
      <c r="BU77" s="49" t="s">
        <v>600</v>
      </c>
      <c r="BW77" s="50" t="s">
        <v>1148</v>
      </c>
      <c r="BX77" s="51">
        <f>IFERROR(IF(RIGHT(BW77, 1) = "D", WORKDAY($B$3, INT(LEFT(BW77, LEN(BW77)-1))),
                     IF(RIGHT(BW77, 1) = "W",Business_Day($B$3 + 7 * INT(LEFT(BW77, LEN(BW77)-1)), "modified_following"),
                     IF(RIGHT(BW77, 1) = "M",Business_Day(EDATE($B$3,  INT(LEFT(BW77, LEN(BW77)-1))), "modified_following"),
                     IF(RIGHT(BW77, 1) = "Y",Business_Day(EDATE($B$3,  12 * INT(LEFT(BW77, LEN(BW77)-1))), "modified_following"),IF(RIGHT(BW77, 1) = "Q",Business_Day(EDATE($B$3,  3*INT(LEFT(BW77, LEN(BW77)-1))), "modified_following"),
                    Business_Day(EDATE($B$3,  12 * INT(LEFT(BW77, FIND("Y", BW77)-1)) + INT(RIGHT(BW77, LEN(BW77) - FIND("Y", BW77)))), "modified_following") ))))), "")</f>
        <v>51865</v>
      </c>
      <c r="BY77" s="50" t="s">
        <v>4657</v>
      </c>
      <c r="BZ77" s="50" t="s">
        <v>4658</v>
      </c>
      <c r="CA77" s="46">
        <f>_xll.BDH(BY77,$B$4,$B$3,$B$3)</f>
        <v>0.76917999999999997</v>
      </c>
      <c r="CB77" s="46">
        <f>_xll.BDH(BZ77,$B$4,$B$3,$B$3)</f>
        <v>0.82524699999999995</v>
      </c>
      <c r="CC77" s="52">
        <f>DF_ZC2(Date!$E$3,BX77,CB77,"Taux actuariels","actual/actual")</f>
        <v>7.7124955951273222E-3</v>
      </c>
    </row>
    <row r="78" spans="3:201" x14ac:dyDescent="0.25">
      <c r="C78" s="46"/>
      <c r="D78" s="46"/>
      <c r="E78" s="46"/>
      <c r="F78" s="47"/>
      <c r="G78" s="47"/>
      <c r="H78" s="47"/>
      <c r="I78" s="48"/>
      <c r="J78" s="48"/>
      <c r="K78" s="46"/>
      <c r="L78" s="49" t="s">
        <v>600</v>
      </c>
      <c r="N78" s="50" t="s">
        <v>1137</v>
      </c>
      <c r="O78" s="51">
        <f>IFERROR(IF(RIGHT(N78, 1) = "D", WORKDAY($B$3, INT(LEFT(N78, LEN(N78)-1))),
                     IF(RIGHT(N78, 1) = "W",Business_Day($B$3 + 7 * INT(LEFT(N78, LEN(N78)-1)), "modified_following"),
                     IF(RIGHT(N78, 1) = "M",Business_Day(EDATE($B$3,  INT(LEFT(N78, LEN(N78)-1))), "modified_following"),
                     IF(RIGHT(N78, 1) = "Y",Business_Day(EDATE($B$3,  12 * INT(LEFT(N78, LEN(N78)-1))), "modified_following"),IF(RIGHT(N78, 1) = "Q",Business_Day(EDATE($B$3,  3*INT(LEFT(N78, LEN(N78)-1))), "modified_following"),
                    Business_Day(EDATE($B$3,  12 * INT(LEFT(N78, FIND("Y", N78)-1)) + INT(RIGHT(N78, LEN(N78) - FIND("Y", N78)))), "modified_following") ))))), "")</f>
        <v>51501</v>
      </c>
      <c r="P78" s="50" t="s">
        <v>4659</v>
      </c>
      <c r="Q78" s="50" t="s">
        <v>4660</v>
      </c>
      <c r="R78" s="46">
        <f>_xll.BDH(P78,$B$4,$B$3,$B$3)</f>
        <v>0.46416000000000002</v>
      </c>
      <c r="S78" s="46">
        <f>_xll.BDH(Q78,$B$4,$B$3,$B$3)</f>
        <v>0.89472099999999999</v>
      </c>
      <c r="T78" s="52">
        <f>DF_ZC2(Date!$E$3,O78,S78,"Taux actuariels","actual/actual")</f>
        <v>4.6453680180171819E-3</v>
      </c>
      <c r="V78" s="46"/>
      <c r="W78" s="46"/>
      <c r="X78" s="46"/>
      <c r="Y78" s="47"/>
      <c r="Z78" s="47"/>
      <c r="AA78" s="47"/>
      <c r="AB78" s="48"/>
      <c r="AC78" s="48"/>
      <c r="AD78" s="46"/>
      <c r="AE78" s="49" t="s">
        <v>600</v>
      </c>
      <c r="AF78" s="49"/>
      <c r="AG78" s="49"/>
      <c r="AI78" s="50" t="s">
        <v>1137</v>
      </c>
      <c r="AJ78" s="51">
        <f>IFERROR(IF(RIGHT(AI78, 1) = "D", WORKDAY($B$3, INT(LEFT(AI78, LEN(AI78)-1))),
                     IF(RIGHT(AI78, 1) = "W",Business_Day($B$3 + 7 * INT(LEFT(AI78, LEN(AI78)-1)), "modified_following"),
                     IF(RIGHT(AI78, 1) = "M",Business_Day(EDATE($B$3,  INT(LEFT(AI78, LEN(AI78)-1))), "modified_following"),
                     IF(RIGHT(AI78, 1) = "Y",Business_Day(EDATE($B$3,  12 * INT(LEFT(AI78, LEN(AI78)-1))), "modified_following"),IF(RIGHT(AI78, 1) = "Q",Business_Day(EDATE($B$3,  3*INT(LEFT(AI78, LEN(AI78)-1))), "modified_following"),
                    Business_Day(EDATE($B$3,  12 * INT(LEFT(AI78, FIND("Y", AI78)-1)) + INT(RIGHT(AI78, LEN(AI78) - FIND("Y", AI78)))), "modified_following") ))))), "")</f>
        <v>51501</v>
      </c>
      <c r="AK78" s="50" t="s">
        <v>4661</v>
      </c>
      <c r="AL78" s="50" t="s">
        <v>4662</v>
      </c>
      <c r="AM78" s="46">
        <f>_xll.BDH(AK78,$B$4,$B$3,$B$3)</f>
        <v>0.62841000000000002</v>
      </c>
      <c r="AN78" s="46">
        <f>_xll.BDH(AL78,$B$4,$B$3,$B$3)</f>
        <v>0.85992000000000002</v>
      </c>
      <c r="AO78" s="52">
        <f>DF_ZC2(Date!$E$3,AJ78,AN78,"Taux actuariels","actual/actual")</f>
        <v>6.3072549261939947E-3</v>
      </c>
      <c r="AQ78" s="46"/>
      <c r="AR78" s="46"/>
      <c r="AS78" s="48"/>
      <c r="AT78" s="48"/>
      <c r="AU78" s="48"/>
      <c r="AV78" s="48"/>
      <c r="AW78" s="48"/>
      <c r="AX78" s="48"/>
      <c r="AY78" s="46"/>
      <c r="AZ78" s="49" t="s">
        <v>600</v>
      </c>
      <c r="BA78" s="47"/>
      <c r="BB78" s="52">
        <f t="shared" si="12"/>
        <v>0</v>
      </c>
      <c r="BD78" s="50" t="s">
        <v>1137</v>
      </c>
      <c r="BE78" s="51">
        <f>IFERROR(IF(RIGHT(BD78, 1) = "D", WORKDAY($B$3, INT(LEFT(BD78, LEN(BD78)-1))),
                     IF(RIGHT(BD78, 1) = "W",Business_Day($B$3 + 7 * INT(LEFT(BD78, LEN(BD78)-1)), "modified_following"),
                     IF(RIGHT(BD78, 1) = "M",Business_Day(EDATE($B$3,  INT(LEFT(BD78, LEN(BD78)-1))), "modified_following"),
                     IF(RIGHT(BD78, 1) = "Y",Business_Day(EDATE($B$3,  12 * INT(LEFT(BD78, LEN(BD78)-1))), "modified_following"),IF(RIGHT(BD78, 1) = "Q",Business_Day(EDATE($B$3,  3*INT(LEFT(BD78, LEN(BD78)-1))), "modified_following"),
                    Business_Day(EDATE($B$3,  12 * INT(LEFT(BD78, FIND("Y", BD78)-1)) + INT(RIGHT(BD78, LEN(BD78) - FIND("Y", BD78)))), "modified_following") ))))), "")</f>
        <v>51501</v>
      </c>
      <c r="BF78" s="50" t="s">
        <v>4663</v>
      </c>
      <c r="BG78" s="50" t="s">
        <v>4664</v>
      </c>
      <c r="BH78" s="46">
        <f>_xll.BDH(BF78,$B$4,$B$3,$B$3)</f>
        <v>0.64602000000000004</v>
      </c>
      <c r="BI78" s="46">
        <f>_xll.BDH(BG78,$B$4,$B$3,$B$3)</f>
        <v>0.85636299999999999</v>
      </c>
      <c r="BJ78" s="52">
        <f>DF_ZC2(Date!$E$3,BE78,BI78,"Taux actuariels","actual/actual")</f>
        <v>6.4810482161761218E-3</v>
      </c>
      <c r="BL78" s="46"/>
      <c r="BM78" s="46"/>
      <c r="BN78" s="46"/>
      <c r="BO78" s="47"/>
      <c r="BP78" s="47"/>
      <c r="BQ78" s="47"/>
      <c r="BR78" s="48"/>
      <c r="BS78" s="48"/>
      <c r="BT78" s="46"/>
      <c r="BU78" s="49" t="s">
        <v>600</v>
      </c>
      <c r="BW78" s="50" t="s">
        <v>1159</v>
      </c>
      <c r="BX78" s="51">
        <f>IFERROR(IF(RIGHT(BW78, 1) = "D", WORKDAY($B$3, INT(LEFT(BW78, LEN(BW78)-1))),
                     IF(RIGHT(BW78, 1) = "W",Business_Day($B$3 + 7 * INT(LEFT(BW78, LEN(BW78)-1)), "modified_following"),
                     IF(RIGHT(BW78, 1) = "M",Business_Day(EDATE($B$3,  INT(LEFT(BW78, LEN(BW78)-1))), "modified_following"),
                     IF(RIGHT(BW78, 1) = "Y",Business_Day(EDATE($B$3,  12 * INT(LEFT(BW78, LEN(BW78)-1))), "modified_following"),IF(RIGHT(BW78, 1) = "Q",Business_Day(EDATE($B$3,  3*INT(LEFT(BW78, LEN(BW78)-1))), "modified_following"),
                    Business_Day(EDATE($B$3,  12 * INT(LEFT(BW78, FIND("Y", BW78)-1)) + INT(RIGHT(BW78, LEN(BW78) - FIND("Y", BW78)))), "modified_following") ))))), "")</f>
        <v>52230</v>
      </c>
      <c r="BY78" s="50" t="s">
        <v>4665</v>
      </c>
      <c r="BZ78" s="50" t="s">
        <v>4666</v>
      </c>
      <c r="CA78" s="46">
        <f>_xll.BDH(BY78,$B$4,$B$3,$B$3)</f>
        <v>0.78225999999999996</v>
      </c>
      <c r="CB78" s="46">
        <f>_xll.BDH(BZ78,$B$4,$B$3,$B$3)</f>
        <v>0.81618100000000005</v>
      </c>
      <c r="CC78" s="52">
        <f>DF_ZC2(Date!$E$3,BX78,CB78,"Taux actuariels","actual/actual")</f>
        <v>7.8428743897531739E-3</v>
      </c>
    </row>
    <row r="79" spans="3:201" x14ac:dyDescent="0.25">
      <c r="C79" s="46"/>
      <c r="D79" s="46"/>
      <c r="E79" s="46"/>
      <c r="F79" s="47"/>
      <c r="G79" s="47"/>
      <c r="H79" s="47"/>
      <c r="I79" s="48"/>
      <c r="J79" s="48"/>
      <c r="K79" s="46"/>
      <c r="L79" s="49" t="s">
        <v>600</v>
      </c>
      <c r="N79" s="50" t="s">
        <v>1148</v>
      </c>
      <c r="O79" s="51">
        <f>IFERROR(IF(RIGHT(N79, 1) = "D", WORKDAY($B$3, INT(LEFT(N79, LEN(N79)-1))),
                     IF(RIGHT(N79, 1) = "W",Business_Day($B$3 + 7 * INT(LEFT(N79, LEN(N79)-1)), "modified_following"),
                     IF(RIGHT(N79, 1) = "M",Business_Day(EDATE($B$3,  INT(LEFT(N79, LEN(N79)-1))), "modified_following"),
                     IF(RIGHT(N79, 1) = "Y",Business_Day(EDATE($B$3,  12 * INT(LEFT(N79, LEN(N79)-1))), "modified_following"),IF(RIGHT(N79, 1) = "Q",Business_Day(EDATE($B$3,  3*INT(LEFT(N79, LEN(N79)-1))), "modified_following"),
                    Business_Day(EDATE($B$3,  12 * INT(LEFT(N79, FIND("Y", N79)-1)) + INT(RIGHT(N79, LEN(N79) - FIND("Y", N79)))), "modified_following") ))))), "")</f>
        <v>51865</v>
      </c>
      <c r="P79" s="50" t="s">
        <v>4667</v>
      </c>
      <c r="Q79" s="50" t="s">
        <v>4668</v>
      </c>
      <c r="R79" s="46">
        <f>_xll.BDH(P79,$B$4,$B$3,$B$3)</f>
        <v>0.48288999999999999</v>
      </c>
      <c r="S79" s="46">
        <f>_xll.BDH(Q79,$B$4,$B$3,$B$3)</f>
        <v>0.88645399999999996</v>
      </c>
      <c r="T79" s="52">
        <f>DF_ZC2(Date!$E$3,O79,S79,"Taux actuariels","actual/actual")</f>
        <v>4.8326845915780403E-3</v>
      </c>
      <c r="V79" s="46"/>
      <c r="W79" s="46"/>
      <c r="X79" s="46"/>
      <c r="Y79" s="47"/>
      <c r="Z79" s="47"/>
      <c r="AA79" s="47"/>
      <c r="AB79" s="48"/>
      <c r="AC79" s="48"/>
      <c r="AD79" s="46"/>
      <c r="AE79" s="49" t="s">
        <v>600</v>
      </c>
      <c r="AF79" s="49"/>
      <c r="AG79" s="49"/>
      <c r="AI79" s="50" t="s">
        <v>1148</v>
      </c>
      <c r="AJ79" s="51">
        <f>IFERROR(IF(RIGHT(AI79, 1) = "D", WORKDAY($B$3, INT(LEFT(AI79, LEN(AI79)-1))),
                     IF(RIGHT(AI79, 1) = "W",Business_Day($B$3 + 7 * INT(LEFT(AI79, LEN(AI79)-1)), "modified_following"),
                     IF(RIGHT(AI79, 1) = "M",Business_Day(EDATE($B$3,  INT(LEFT(AI79, LEN(AI79)-1))), "modified_following"),
                     IF(RIGHT(AI79, 1) = "Y",Business_Day(EDATE($B$3,  12 * INT(LEFT(AI79, LEN(AI79)-1))), "modified_following"),IF(RIGHT(AI79, 1) = "Q",Business_Day(EDATE($B$3,  3*INT(LEFT(AI79, LEN(AI79)-1))), "modified_following"),
                    Business_Day(EDATE($B$3,  12 * INT(LEFT(AI79, FIND("Y", AI79)-1)) + INT(RIGHT(AI79, LEN(AI79) - FIND("Y", AI79)))), "modified_following") ))))), "")</f>
        <v>51865</v>
      </c>
      <c r="AK79" s="50" t="s">
        <v>4669</v>
      </c>
      <c r="AL79" s="50" t="s">
        <v>4670</v>
      </c>
      <c r="AM79" s="46">
        <f>_xll.BDH(AK79,$B$4,$B$3,$B$3)</f>
        <v>0.64697000000000005</v>
      </c>
      <c r="AN79" s="46">
        <f>_xll.BDH(AL79,$B$4,$B$3,$B$3)</f>
        <v>0.85059200000000001</v>
      </c>
      <c r="AO79" s="52">
        <f>DF_ZC2(Date!$E$3,AJ79,AN79,"Taux actuariels","actual/actual")</f>
        <v>6.4939064982341144E-3</v>
      </c>
      <c r="AQ79" s="46"/>
      <c r="AR79" s="46"/>
      <c r="AS79" s="48"/>
      <c r="AT79" s="48"/>
      <c r="AU79" s="48"/>
      <c r="AV79" s="48"/>
      <c r="AW79" s="48"/>
      <c r="AX79" s="48"/>
      <c r="AY79" s="46"/>
      <c r="AZ79" s="49" t="s">
        <v>600</v>
      </c>
      <c r="BA79" s="47"/>
      <c r="BB79" s="52">
        <f t="shared" si="12"/>
        <v>0</v>
      </c>
      <c r="BD79" s="50" t="s">
        <v>1148</v>
      </c>
      <c r="BE79" s="51">
        <f>IFERROR(IF(RIGHT(BD79, 1) = "D", WORKDAY($B$3, INT(LEFT(BD79, LEN(BD79)-1))),
                     IF(RIGHT(BD79, 1) = "W",Business_Day($B$3 + 7 * INT(LEFT(BD79, LEN(BD79)-1)), "modified_following"),
                     IF(RIGHT(BD79, 1) = "M",Business_Day(EDATE($B$3,  INT(LEFT(BD79, LEN(BD79)-1))), "modified_following"),
                     IF(RIGHT(BD79, 1) = "Y",Business_Day(EDATE($B$3,  12 * INT(LEFT(BD79, LEN(BD79)-1))), "modified_following"),IF(RIGHT(BD79, 1) = "Q",Business_Day(EDATE($B$3,  3*INT(LEFT(BD79, LEN(BD79)-1))), "modified_following"),
                    Business_Day(EDATE($B$3,  12 * INT(LEFT(BD79, FIND("Y", BD79)-1)) + INT(RIGHT(BD79, LEN(BD79) - FIND("Y", BD79)))), "modified_following") ))))), "")</f>
        <v>51865</v>
      </c>
      <c r="BF79" s="50" t="s">
        <v>4671</v>
      </c>
      <c r="BG79" s="50" t="s">
        <v>4672</v>
      </c>
      <c r="BH79" s="46">
        <f>_xll.BDH(BF79,$B$4,$B$3,$B$3)</f>
        <v>0.66564999999999996</v>
      </c>
      <c r="BI79" s="46">
        <f>_xll.BDH(BG79,$B$4,$B$3,$B$3)</f>
        <v>0.84670500000000004</v>
      </c>
      <c r="BJ79" s="52">
        <f>DF_ZC2(Date!$E$3,BE79,BI79,"Taux actuariels","actual/actual")</f>
        <v>6.6783225149591452E-3</v>
      </c>
      <c r="BL79" s="46"/>
      <c r="BM79" s="46"/>
      <c r="BN79" s="46"/>
      <c r="BO79" s="47"/>
      <c r="BP79" s="47"/>
      <c r="BQ79" s="47"/>
      <c r="BR79" s="48"/>
      <c r="BS79" s="48"/>
      <c r="BT79" s="46"/>
      <c r="BU79" s="49" t="s">
        <v>600</v>
      </c>
      <c r="BW79" s="50" t="s">
        <v>1170</v>
      </c>
      <c r="BX79" s="51">
        <f>IFERROR(IF(RIGHT(BW79, 1) = "D", WORKDAY($B$3, INT(LEFT(BW79, LEN(BW79)-1))),
                     IF(RIGHT(BW79, 1) = "W",Business_Day($B$3 + 7 * INT(LEFT(BW79, LEN(BW79)-1)), "modified_following"),
                     IF(RIGHT(BW79, 1) = "M",Business_Day(EDATE($B$3,  INT(LEFT(BW79, LEN(BW79)-1))), "modified_following"),
                     IF(RIGHT(BW79, 1) = "Y",Business_Day(EDATE($B$3,  12 * INT(LEFT(BW79, LEN(BW79)-1))), "modified_following"),IF(RIGHT(BW79, 1) = "Q",Business_Day(EDATE($B$3,  3*INT(LEFT(BW79, LEN(BW79)-1))), "modified_following"),
                    Business_Day(EDATE($B$3,  12 * INT(LEFT(BW79, FIND("Y", BW79)-1)) + INT(RIGHT(BW79, LEN(BW79) - FIND("Y", BW79)))), "modified_following") ))))), "")</f>
        <v>52595</v>
      </c>
      <c r="BY79" s="50" t="s">
        <v>4673</v>
      </c>
      <c r="BZ79" s="50" t="s">
        <v>4674</v>
      </c>
      <c r="CA79" s="46">
        <f>_xll.BDH(BY79,$B$4,$B$3,$B$3)</f>
        <v>0.79512000000000005</v>
      </c>
      <c r="CB79" s="46">
        <f>_xll.BDH(BZ79,$B$4,$B$3,$B$3)</f>
        <v>0.807037</v>
      </c>
      <c r="CC79" s="52">
        <f>DF_ZC2(Date!$E$3,BX79,CB79,"Taux actuariels","actual/actual")</f>
        <v>7.971824975157249E-3</v>
      </c>
    </row>
    <row r="80" spans="3:201" x14ac:dyDescent="0.25">
      <c r="C80" s="46"/>
      <c r="D80" s="46"/>
      <c r="E80" s="46"/>
      <c r="F80" s="47"/>
      <c r="G80" s="47"/>
      <c r="H80" s="47"/>
      <c r="I80" s="48"/>
      <c r="J80" s="48"/>
      <c r="K80" s="46"/>
      <c r="L80" s="49" t="s">
        <v>600</v>
      </c>
      <c r="N80" s="50" t="s">
        <v>1159</v>
      </c>
      <c r="O80" s="51">
        <f>IFERROR(IF(RIGHT(N80, 1) = "D", WORKDAY($B$3, INT(LEFT(N80, LEN(N80)-1))),
                     IF(RIGHT(N80, 1) = "W",Business_Day($B$3 + 7 * INT(LEFT(N80, LEN(N80)-1)), "modified_following"),
                     IF(RIGHT(N80, 1) = "M",Business_Day(EDATE($B$3,  INT(LEFT(N80, LEN(N80)-1))), "modified_following"),
                     IF(RIGHT(N80, 1) = "Y",Business_Day(EDATE($B$3,  12 * INT(LEFT(N80, LEN(N80)-1))), "modified_following"),IF(RIGHT(N80, 1) = "Q",Business_Day(EDATE($B$3,  3*INT(LEFT(N80, LEN(N80)-1))), "modified_following"),
                    Business_Day(EDATE($B$3,  12 * INT(LEFT(N80, FIND("Y", N80)-1)) + INT(RIGHT(N80, LEN(N80) - FIND("Y", N80)))), "modified_following") ))))), "")</f>
        <v>52230</v>
      </c>
      <c r="P80" s="50" t="s">
        <v>4675</v>
      </c>
      <c r="Q80" s="50" t="s">
        <v>4676</v>
      </c>
      <c r="R80" s="46">
        <f>_xll.BDH(P80,$B$4,$B$3,$B$3)</f>
        <v>0.49436000000000002</v>
      </c>
      <c r="S80" s="46">
        <f>_xll.BDH(Q80,$B$4,$B$3,$B$3)</f>
        <v>0.87958999999999998</v>
      </c>
      <c r="T80" s="52">
        <f>DF_ZC2(Date!$E$3,O80,S80,"Taux actuariels","actual/actual")</f>
        <v>4.9467898963044821E-3</v>
      </c>
      <c r="V80" s="46"/>
      <c r="W80" s="46"/>
      <c r="X80" s="46"/>
      <c r="Y80" s="47"/>
      <c r="Z80" s="47"/>
      <c r="AA80" s="47"/>
      <c r="AB80" s="48"/>
      <c r="AC80" s="48"/>
      <c r="AD80" s="46"/>
      <c r="AE80" s="49" t="s">
        <v>600</v>
      </c>
      <c r="AF80" s="49"/>
      <c r="AG80" s="49"/>
      <c r="AI80" s="50" t="s">
        <v>1159</v>
      </c>
      <c r="AJ80" s="51">
        <f>IFERROR(IF(RIGHT(AI80, 1) = "D", WORKDAY($B$3, INT(LEFT(AI80, LEN(AI80)-1))),
                     IF(RIGHT(AI80, 1) = "W",Business_Day($B$3 + 7 * INT(LEFT(AI80, LEN(AI80)-1)), "modified_following"),
                     IF(RIGHT(AI80, 1) = "M",Business_Day(EDATE($B$3,  INT(LEFT(AI80, LEN(AI80)-1))), "modified_following"),
                     IF(RIGHT(AI80, 1) = "Y",Business_Day(EDATE($B$3,  12 * INT(LEFT(AI80, LEN(AI80)-1))), "modified_following"),IF(RIGHT(AI80, 1) = "Q",Business_Day(EDATE($B$3,  3*INT(LEFT(AI80, LEN(AI80)-1))), "modified_following"),
                    Business_Day(EDATE($B$3,  12 * INT(LEFT(AI80, FIND("Y", AI80)-1)) + INT(RIGHT(AI80, LEN(AI80) - FIND("Y", AI80)))), "modified_following") ))))), "")</f>
        <v>52230</v>
      </c>
      <c r="AK80" s="50" t="s">
        <v>4677</v>
      </c>
      <c r="AL80" s="50" t="s">
        <v>4678</v>
      </c>
      <c r="AM80" s="46">
        <f>_xll.BDH(AK80,$B$4,$B$3,$B$3)</f>
        <v>0.65839999999999999</v>
      </c>
      <c r="AN80" s="46">
        <f>_xll.BDH(AL80,$B$4,$B$3,$B$3)</f>
        <v>0.84261600000000003</v>
      </c>
      <c r="AO80" s="52">
        <f>DF_ZC2(Date!$E$3,AJ80,AN80,"Taux actuariels","actual/actual")</f>
        <v>6.6080466382845149E-3</v>
      </c>
      <c r="AQ80" s="46"/>
      <c r="AR80" s="46"/>
      <c r="AS80" s="48"/>
      <c r="AT80" s="48"/>
      <c r="AU80" s="48"/>
      <c r="AV80" s="48"/>
      <c r="AW80" s="48"/>
      <c r="AX80" s="48"/>
      <c r="AY80" s="46"/>
      <c r="AZ80" s="49" t="s">
        <v>600</v>
      </c>
      <c r="BA80" s="47"/>
      <c r="BB80" s="52">
        <f t="shared" si="12"/>
        <v>0</v>
      </c>
      <c r="BD80" s="50" t="s">
        <v>1159</v>
      </c>
      <c r="BE80" s="51">
        <f>IFERROR(IF(RIGHT(BD80, 1) = "D", WORKDAY($B$3, INT(LEFT(BD80, LEN(BD80)-1))),
                     IF(RIGHT(BD80, 1) = "W",Business_Day($B$3 + 7 * INT(LEFT(BD80, LEN(BD80)-1)), "modified_following"),
                     IF(RIGHT(BD80, 1) = "M",Business_Day(EDATE($B$3,  INT(LEFT(BD80, LEN(BD80)-1))), "modified_following"),
                     IF(RIGHT(BD80, 1) = "Y",Business_Day(EDATE($B$3,  12 * INT(LEFT(BD80, LEN(BD80)-1))), "modified_following"),IF(RIGHT(BD80, 1) = "Q",Business_Day(EDATE($B$3,  3*INT(LEFT(BD80, LEN(BD80)-1))), "modified_following"),
                    Business_Day(EDATE($B$3,  12 * INT(LEFT(BD80, FIND("Y", BD80)-1)) + INT(RIGHT(BD80, LEN(BD80) - FIND("Y", BD80)))), "modified_following") ))))), "")</f>
        <v>52230</v>
      </c>
      <c r="BF80" s="50" t="s">
        <v>4679</v>
      </c>
      <c r="BG80" s="50" t="s">
        <v>4680</v>
      </c>
      <c r="BH80" s="46">
        <f>_xll.BDH(BF80,$B$4,$B$3,$B$3)</f>
        <v>0.67744000000000004</v>
      </c>
      <c r="BI80" s="46">
        <f>_xll.BDH(BG80,$B$4,$B$3,$B$3)</f>
        <v>0.83853800000000001</v>
      </c>
      <c r="BJ80" s="52">
        <f>DF_ZC2(Date!$E$3,BE80,BI80,"Taux actuariels","actual/actual")</f>
        <v>6.7958910975585152E-3</v>
      </c>
      <c r="BL80" s="46"/>
      <c r="BM80" s="46"/>
      <c r="BN80" s="46"/>
      <c r="BO80" s="47"/>
      <c r="BP80" s="47"/>
      <c r="BQ80" s="47"/>
      <c r="BR80" s="48"/>
      <c r="BS80" s="48"/>
      <c r="BT80" s="46"/>
      <c r="BU80" s="49" t="s">
        <v>600</v>
      </c>
      <c r="BW80" s="50" t="s">
        <v>1181</v>
      </c>
      <c r="BX80" s="51">
        <f>IFERROR(IF(RIGHT(BW80, 1) = "D", WORKDAY($B$3, INT(LEFT(BW80, LEN(BW80)-1))),
                     IF(RIGHT(BW80, 1) = "W",Business_Day($B$3 + 7 * INT(LEFT(BW80, LEN(BW80)-1)), "modified_following"),
                     IF(RIGHT(BW80, 1) = "M",Business_Day(EDATE($B$3,  INT(LEFT(BW80, LEN(BW80)-1))), "modified_following"),
                     IF(RIGHT(BW80, 1) = "Y",Business_Day(EDATE($B$3,  12 * INT(LEFT(BW80, LEN(BW80)-1))), "modified_following"),IF(RIGHT(BW80, 1) = "Q",Business_Day(EDATE($B$3,  3*INT(LEFT(BW80, LEN(BW80)-1))), "modified_following"),
                    Business_Day(EDATE($B$3,  12 * INT(LEFT(BW80, FIND("Y", BW80)-1)) + INT(RIGHT(BW80, LEN(BW80) - FIND("Y", BW80)))), "modified_following") ))))), "")</f>
        <v>52961</v>
      </c>
      <c r="BY80" s="50" t="s">
        <v>4681</v>
      </c>
      <c r="BZ80" s="50" t="s">
        <v>4682</v>
      </c>
      <c r="CA80" s="46">
        <f>_xll.BDH(BY80,$B$4,$B$3,$B$3)</f>
        <v>0.80774999999999997</v>
      </c>
      <c r="CB80" s="46">
        <f>_xll.BDH(BZ80,$B$4,$B$3,$B$3)</f>
        <v>0.79782399999999998</v>
      </c>
      <c r="CC80" s="52">
        <f>DF_ZC2(Date!$E$3,BX80,CB80,"Taux actuariels","actual/actual")</f>
        <v>8.0993111460114786E-3</v>
      </c>
    </row>
    <row r="81" spans="3:81" x14ac:dyDescent="0.25">
      <c r="C81" s="46"/>
      <c r="D81" s="46"/>
      <c r="E81" s="46"/>
      <c r="F81" s="47"/>
      <c r="G81" s="47"/>
      <c r="H81" s="47"/>
      <c r="I81" s="48"/>
      <c r="J81" s="48"/>
      <c r="K81" s="46"/>
      <c r="L81" s="49" t="s">
        <v>600</v>
      </c>
      <c r="N81" s="50" t="s">
        <v>1170</v>
      </c>
      <c r="O81" s="51">
        <f>IFERROR(IF(RIGHT(N81, 1) = "D", WORKDAY($B$3, INT(LEFT(N81, LEN(N81)-1))),
                     IF(RIGHT(N81, 1) = "W",Business_Day($B$3 + 7 * INT(LEFT(N81, LEN(N81)-1)), "modified_following"),
                     IF(RIGHT(N81, 1) = "M",Business_Day(EDATE($B$3,  INT(LEFT(N81, LEN(N81)-1))), "modified_following"),
                     IF(RIGHT(N81, 1) = "Y",Business_Day(EDATE($B$3,  12 * INT(LEFT(N81, LEN(N81)-1))), "modified_following"),IF(RIGHT(N81, 1) = "Q",Business_Day(EDATE($B$3,  3*INT(LEFT(N81, LEN(N81)-1))), "modified_following"),
                    Business_Day(EDATE($B$3,  12 * INT(LEFT(N81, FIND("Y", N81)-1)) + INT(RIGHT(N81, LEN(N81) - FIND("Y", N81)))), "modified_following") ))))), "")</f>
        <v>52595</v>
      </c>
      <c r="P81" s="50" t="s">
        <v>4683</v>
      </c>
      <c r="Q81" s="50" t="s">
        <v>4684</v>
      </c>
      <c r="R81" s="46">
        <f>_xll.BDH(P81,$B$4,$B$3,$B$3)</f>
        <v>0.50570999999999999</v>
      </c>
      <c r="S81" s="46">
        <f>_xll.BDH(Q81,$B$4,$B$3,$B$3)</f>
        <v>0.87259600000000004</v>
      </c>
      <c r="T81" s="52">
        <f>DF_ZC2(Date!$E$3,O81,S81,"Taux actuariels","actual/actual")</f>
        <v>5.0602667091315112E-3</v>
      </c>
      <c r="V81" s="46"/>
      <c r="W81" s="46"/>
      <c r="X81" s="46"/>
      <c r="Y81" s="47"/>
      <c r="Z81" s="47"/>
      <c r="AA81" s="47"/>
      <c r="AB81" s="48"/>
      <c r="AC81" s="48"/>
      <c r="AD81" s="46"/>
      <c r="AE81" s="49" t="s">
        <v>600</v>
      </c>
      <c r="AF81" s="49"/>
      <c r="AG81" s="49"/>
      <c r="AI81" s="50" t="s">
        <v>1170</v>
      </c>
      <c r="AJ81" s="51">
        <f>IFERROR(IF(RIGHT(AI81, 1) = "D", WORKDAY($B$3, INT(LEFT(AI81, LEN(AI81)-1))),
                     IF(RIGHT(AI81, 1) = "W",Business_Day($B$3 + 7 * INT(LEFT(AI81, LEN(AI81)-1)), "modified_following"),
                     IF(RIGHT(AI81, 1) = "M",Business_Day(EDATE($B$3,  INT(LEFT(AI81, LEN(AI81)-1))), "modified_following"),
                     IF(RIGHT(AI81, 1) = "Y",Business_Day(EDATE($B$3,  12 * INT(LEFT(AI81, LEN(AI81)-1))), "modified_following"),IF(RIGHT(AI81, 1) = "Q",Business_Day(EDATE($B$3,  3*INT(LEFT(AI81, LEN(AI81)-1))), "modified_following"),
                    Business_Day(EDATE($B$3,  12 * INT(LEFT(AI81, FIND("Y", AI81)-1)) + INT(RIGHT(AI81, LEN(AI81) - FIND("Y", AI81)))), "modified_following") ))))), "")</f>
        <v>52595</v>
      </c>
      <c r="AK81" s="50" t="s">
        <v>4685</v>
      </c>
      <c r="AL81" s="50" t="s">
        <v>4686</v>
      </c>
      <c r="AM81" s="46">
        <f>_xll.BDH(AK81,$B$4,$B$3,$B$3)</f>
        <v>0.66966999999999999</v>
      </c>
      <c r="AN81" s="46">
        <f>_xll.BDH(AL81,$B$4,$B$3,$B$3)</f>
        <v>0.83454499999999998</v>
      </c>
      <c r="AO81" s="52">
        <f>DF_ZC2(Date!$E$3,AJ81,AN81,"Taux actuariels","actual/actual")</f>
        <v>6.7213286486618173E-3</v>
      </c>
      <c r="AQ81" s="46"/>
      <c r="AR81" s="46"/>
      <c r="AS81" s="48"/>
      <c r="AT81" s="48"/>
      <c r="AU81" s="48"/>
      <c r="AV81" s="48"/>
      <c r="AW81" s="48"/>
      <c r="AX81" s="48"/>
      <c r="AY81" s="46"/>
      <c r="AZ81" s="49" t="s">
        <v>600</v>
      </c>
      <c r="BA81" s="47"/>
      <c r="BB81" s="52">
        <f t="shared" si="12"/>
        <v>0</v>
      </c>
      <c r="BD81" s="50" t="s">
        <v>1170</v>
      </c>
      <c r="BE81" s="51">
        <f>IFERROR(IF(RIGHT(BD81, 1) = "D", WORKDAY($B$3, INT(LEFT(BD81, LEN(BD81)-1))),
                     IF(RIGHT(BD81, 1) = "W",Business_Day($B$3 + 7 * INT(LEFT(BD81, LEN(BD81)-1)), "modified_following"),
                     IF(RIGHT(BD81, 1) = "M",Business_Day(EDATE($B$3,  INT(LEFT(BD81, LEN(BD81)-1))), "modified_following"),
                     IF(RIGHT(BD81, 1) = "Y",Business_Day(EDATE($B$3,  12 * INT(LEFT(BD81, LEN(BD81)-1))), "modified_following"),IF(RIGHT(BD81, 1) = "Q",Business_Day(EDATE($B$3,  3*INT(LEFT(BD81, LEN(BD81)-1))), "modified_following"),
                    Business_Day(EDATE($B$3,  12 * INT(LEFT(BD81, FIND("Y", BD81)-1)) + INT(RIGHT(BD81, LEN(BD81) - FIND("Y", BD81)))), "modified_following") ))))), "")</f>
        <v>52595</v>
      </c>
      <c r="BF81" s="50" t="s">
        <v>4687</v>
      </c>
      <c r="BG81" s="50" t="s">
        <v>4688</v>
      </c>
      <c r="BH81" s="46">
        <f>_xll.BDH(BF81,$B$4,$B$3,$B$3)</f>
        <v>0.68905000000000005</v>
      </c>
      <c r="BI81" s="46">
        <f>_xll.BDH(BG81,$B$4,$B$3,$B$3)</f>
        <v>0.83027700000000004</v>
      </c>
      <c r="BJ81" s="52">
        <f>DF_ZC2(Date!$E$3,BE81,BI81,"Taux actuariels","actual/actual")</f>
        <v>6.9125227699857739E-3</v>
      </c>
      <c r="BL81" s="46"/>
      <c r="BM81" s="46"/>
      <c r="BN81" s="46"/>
      <c r="BO81" s="47"/>
      <c r="BP81" s="47"/>
      <c r="BQ81" s="47"/>
      <c r="BR81" s="48"/>
      <c r="BS81" s="48"/>
      <c r="BT81" s="46"/>
      <c r="BU81" s="49" t="s">
        <v>600</v>
      </c>
      <c r="BW81" s="50" t="s">
        <v>1192</v>
      </c>
      <c r="BX81" s="51">
        <f>IFERROR(IF(RIGHT(BW81, 1) = "D", WORKDAY($B$3, INT(LEFT(BW81, LEN(BW81)-1))),
                     IF(RIGHT(BW81, 1) = "W",Business_Day($B$3 + 7 * INT(LEFT(BW81, LEN(BW81)-1)), "modified_following"),
                     IF(RIGHT(BW81, 1) = "M",Business_Day(EDATE($B$3,  INT(LEFT(BW81, LEN(BW81)-1))), "modified_following"),
                     IF(RIGHT(BW81, 1) = "Y",Business_Day(EDATE($B$3,  12 * INT(LEFT(BW81, LEN(BW81)-1))), "modified_following"),IF(RIGHT(BW81, 1) = "Q",Business_Day(EDATE($B$3,  3*INT(LEFT(BW81, LEN(BW81)-1))), "modified_following"),
                    Business_Day(EDATE($B$3,  12 * INT(LEFT(BW81, FIND("Y", BW81)-1)) + INT(RIGHT(BW81, LEN(BW81) - FIND("Y", BW81)))), "modified_following") ))))), "")</f>
        <v>53325</v>
      </c>
      <c r="BY81" s="50" t="s">
        <v>4689</v>
      </c>
      <c r="BZ81" s="50" t="s">
        <v>4690</v>
      </c>
      <c r="CA81" s="46">
        <f>_xll.BDH(BY81,$B$4,$B$3,$B$3)</f>
        <v>0.82008000000000003</v>
      </c>
      <c r="CB81" s="46">
        <f>_xll.BDH(BZ81,$B$4,$B$3,$B$3)</f>
        <v>0.78860200000000003</v>
      </c>
      <c r="CC81" s="52">
        <f>DF_ZC2(Date!$E$3,BX81,CB81,"Taux actuariels","actual/actual")</f>
        <v>8.2238412785249349E-3</v>
      </c>
    </row>
    <row r="82" spans="3:81" x14ac:dyDescent="0.25">
      <c r="C82" s="46"/>
      <c r="D82" s="46"/>
      <c r="E82" s="46"/>
      <c r="F82" s="47"/>
      <c r="G82" s="47"/>
      <c r="H82" s="47"/>
      <c r="I82" s="48"/>
      <c r="J82" s="48"/>
      <c r="K82" s="46"/>
      <c r="L82" s="49" t="s">
        <v>600</v>
      </c>
      <c r="N82" s="50" t="s">
        <v>1181</v>
      </c>
      <c r="O82" s="51">
        <f>IFERROR(IF(RIGHT(N82, 1) = "D", WORKDAY($B$3, INT(LEFT(N82, LEN(N82)-1))),
                     IF(RIGHT(N82, 1) = "W",Business_Day($B$3 + 7 * INT(LEFT(N82, LEN(N82)-1)), "modified_following"),
                     IF(RIGHT(N82, 1) = "M",Business_Day(EDATE($B$3,  INT(LEFT(N82, LEN(N82)-1))), "modified_following"),
                     IF(RIGHT(N82, 1) = "Y",Business_Day(EDATE($B$3,  12 * INT(LEFT(N82, LEN(N82)-1))), "modified_following"),IF(RIGHT(N82, 1) = "Q",Business_Day(EDATE($B$3,  3*INT(LEFT(N82, LEN(N82)-1))), "modified_following"),
                    Business_Day(EDATE($B$3,  12 * INT(LEFT(N82, FIND("Y", N82)-1)) + INT(RIGHT(N82, LEN(N82) - FIND("Y", N82)))), "modified_following") ))))), "")</f>
        <v>52961</v>
      </c>
      <c r="P82" s="50" t="s">
        <v>4691</v>
      </c>
      <c r="Q82" s="50" t="s">
        <v>4692</v>
      </c>
      <c r="R82" s="46">
        <f>_xll.BDH(P82,$B$4,$B$3,$B$3)</f>
        <v>0.51717999999999997</v>
      </c>
      <c r="S82" s="46">
        <f>_xll.BDH(Q82,$B$4,$B$3,$B$3)</f>
        <v>0.865421</v>
      </c>
      <c r="T82" s="52">
        <f>DF_ZC2(Date!$E$3,O82,S82,"Taux actuariels","actual/actual")</f>
        <v>5.1754604239617752E-3</v>
      </c>
      <c r="V82" s="46"/>
      <c r="W82" s="46"/>
      <c r="X82" s="46"/>
      <c r="Y82" s="47"/>
      <c r="Z82" s="47"/>
      <c r="AA82" s="47"/>
      <c r="AB82" s="48"/>
      <c r="AC82" s="48"/>
      <c r="AD82" s="46"/>
      <c r="AE82" s="49" t="s">
        <v>600</v>
      </c>
      <c r="AF82" s="49"/>
      <c r="AG82" s="49"/>
      <c r="AI82" s="50" t="s">
        <v>1181</v>
      </c>
      <c r="AJ82" s="51">
        <f>IFERROR(IF(RIGHT(AI82, 1) = "D", WORKDAY($B$3, INT(LEFT(AI82, LEN(AI82)-1))),
                     IF(RIGHT(AI82, 1) = "W",Business_Day($B$3 + 7 * INT(LEFT(AI82, LEN(AI82)-1)), "modified_following"),
                     IF(RIGHT(AI82, 1) = "M",Business_Day(EDATE($B$3,  INT(LEFT(AI82, LEN(AI82)-1))), "modified_following"),
                     IF(RIGHT(AI82, 1) = "Y",Business_Day(EDATE($B$3,  12 * INT(LEFT(AI82, LEN(AI82)-1))), "modified_following"),IF(RIGHT(AI82, 1) = "Q",Business_Day(EDATE($B$3,  3*INT(LEFT(AI82, LEN(AI82)-1))), "modified_following"),
                    Business_Day(EDATE($B$3,  12 * INT(LEFT(AI82, FIND("Y", AI82)-1)) + INT(RIGHT(AI82, LEN(AI82) - FIND("Y", AI82)))), "modified_following") ))))), "")</f>
        <v>52961</v>
      </c>
      <c r="AK82" s="50" t="s">
        <v>4693</v>
      </c>
      <c r="AL82" s="50" t="s">
        <v>4694</v>
      </c>
      <c r="AM82" s="46">
        <f>_xll.BDH(AK82,$B$4,$B$3,$B$3)</f>
        <v>0.68076999999999999</v>
      </c>
      <c r="AN82" s="46">
        <f>_xll.BDH(AL82,$B$4,$B$3,$B$3)</f>
        <v>0.82638699999999998</v>
      </c>
      <c r="AO82" s="52">
        <f>DF_ZC2(Date!$E$3,AJ82,AN82,"Taux actuariels","actual/actual")</f>
        <v>6.833675591352284E-3</v>
      </c>
      <c r="AQ82" s="46"/>
      <c r="AR82" s="46"/>
      <c r="AS82" s="48"/>
      <c r="AT82" s="48"/>
      <c r="AU82" s="48"/>
      <c r="AV82" s="48"/>
      <c r="AW82" s="48"/>
      <c r="AX82" s="48"/>
      <c r="AY82" s="46"/>
      <c r="AZ82" s="49" t="s">
        <v>600</v>
      </c>
      <c r="BA82" s="47"/>
      <c r="BB82" s="52">
        <f t="shared" si="12"/>
        <v>0</v>
      </c>
      <c r="BD82" s="50" t="s">
        <v>1181</v>
      </c>
      <c r="BE82" s="51">
        <f>IFERROR(IF(RIGHT(BD82, 1) = "D", WORKDAY($B$3, INT(LEFT(BD82, LEN(BD82)-1))),
                     IF(RIGHT(BD82, 1) = "W",Business_Day($B$3 + 7 * INT(LEFT(BD82, LEN(BD82)-1)), "modified_following"),
                     IF(RIGHT(BD82, 1) = "M",Business_Day(EDATE($B$3,  INT(LEFT(BD82, LEN(BD82)-1))), "modified_following"),
                     IF(RIGHT(BD82, 1) = "Y",Business_Day(EDATE($B$3,  12 * INT(LEFT(BD82, LEN(BD82)-1))), "modified_following"),IF(RIGHT(BD82, 1) = "Q",Business_Day(EDATE($B$3,  3*INT(LEFT(BD82, LEN(BD82)-1))), "modified_following"),
                    Business_Day(EDATE($B$3,  12 * INT(LEFT(BD82, FIND("Y", BD82)-1)) + INT(RIGHT(BD82, LEN(BD82) - FIND("Y", BD82)))), "modified_following") ))))), "")</f>
        <v>52961</v>
      </c>
      <c r="BF82" s="50" t="s">
        <v>4695</v>
      </c>
      <c r="BG82" s="50" t="s">
        <v>4696</v>
      </c>
      <c r="BH82" s="46">
        <f>_xll.BDH(BF82,$B$4,$B$3,$B$3)</f>
        <v>0.70048999999999995</v>
      </c>
      <c r="BI82" s="46">
        <f>_xll.BDH(BG82,$B$4,$B$3,$B$3)</f>
        <v>0.82193099999999997</v>
      </c>
      <c r="BJ82" s="52">
        <f>DF_ZC2(Date!$E$3,BE82,BI82,"Taux actuariels","actual/actual")</f>
        <v>7.02811167617301E-3</v>
      </c>
      <c r="BL82" s="46"/>
      <c r="BM82" s="46"/>
      <c r="BN82" s="46"/>
      <c r="BO82" s="47"/>
      <c r="BP82" s="47"/>
      <c r="BQ82" s="47"/>
      <c r="BR82" s="48"/>
      <c r="BS82" s="48"/>
      <c r="BT82" s="46"/>
      <c r="BU82" s="49" t="s">
        <v>600</v>
      </c>
      <c r="BW82" s="50" t="s">
        <v>1203</v>
      </c>
      <c r="BX82" s="51">
        <f>IFERROR(IF(RIGHT(BW82, 1) = "D", WORKDAY($B$3, INT(LEFT(BW82, LEN(BW82)-1))),
                     IF(RIGHT(BW82, 1) = "W",Business_Day($B$3 + 7 * INT(LEFT(BW82, LEN(BW82)-1)), "modified_following"),
                     IF(RIGHT(BW82, 1) = "M",Business_Day(EDATE($B$3,  INT(LEFT(BW82, LEN(BW82)-1))), "modified_following"),
                     IF(RIGHT(BW82, 1) = "Y",Business_Day(EDATE($B$3,  12 * INT(LEFT(BW82, LEN(BW82)-1))), "modified_following"),IF(RIGHT(BW82, 1) = "Q",Business_Day(EDATE($B$3,  3*INT(LEFT(BW82, LEN(BW82)-1))), "modified_following"),
                    Business_Day(EDATE($B$3,  12 * INT(LEFT(BW82, FIND("Y", BW82)-1)) + INT(RIGHT(BW82, LEN(BW82) - FIND("Y", BW82)))), "modified_following") ))))), "")</f>
        <v>53692</v>
      </c>
      <c r="BY82" s="50" t="s">
        <v>4697</v>
      </c>
      <c r="BZ82" s="50" t="s">
        <v>4698</v>
      </c>
      <c r="CA82" s="46">
        <f>_xll.BDH(BY82,$B$4,$B$3,$B$3)</f>
        <v>0.83221999999999996</v>
      </c>
      <c r="CB82" s="46">
        <f>_xll.BDH(BZ82,$B$4,$B$3,$B$3)</f>
        <v>0.77930500000000003</v>
      </c>
      <c r="CC82" s="52">
        <f>DF_ZC2(Date!$E$3,BX82,CB82,"Taux actuariels","actual/actual")</f>
        <v>8.3456368311762841E-3</v>
      </c>
    </row>
    <row r="83" spans="3:81" x14ac:dyDescent="0.25">
      <c r="C83" s="46"/>
      <c r="D83" s="46"/>
      <c r="E83" s="46"/>
      <c r="F83" s="47"/>
      <c r="G83" s="47"/>
      <c r="H83" s="47"/>
      <c r="I83" s="48"/>
      <c r="J83" s="48"/>
      <c r="K83" s="46"/>
      <c r="L83" s="49" t="s">
        <v>600</v>
      </c>
      <c r="N83" s="50" t="s">
        <v>1192</v>
      </c>
      <c r="O83" s="51">
        <f>IFERROR(IF(RIGHT(N83, 1) = "D", WORKDAY($B$3, INT(LEFT(N83, LEN(N83)-1))),
                     IF(RIGHT(N83, 1) = "W",Business_Day($B$3 + 7 * INT(LEFT(N83, LEN(N83)-1)), "modified_following"),
                     IF(RIGHT(N83, 1) = "M",Business_Day(EDATE($B$3,  INT(LEFT(N83, LEN(N83)-1))), "modified_following"),
                     IF(RIGHT(N83, 1) = "Y",Business_Day(EDATE($B$3,  12 * INT(LEFT(N83, LEN(N83)-1))), "modified_following"),IF(RIGHT(N83, 1) = "Q",Business_Day(EDATE($B$3,  3*INT(LEFT(N83, LEN(N83)-1))), "modified_following"),
                    Business_Day(EDATE($B$3,  12 * INT(LEFT(N83, FIND("Y", N83)-1)) + INT(RIGHT(N83, LEN(N83) - FIND("Y", N83)))), "modified_following") ))))), "")</f>
        <v>53325</v>
      </c>
      <c r="P83" s="50" t="s">
        <v>4699</v>
      </c>
      <c r="Q83" s="50" t="s">
        <v>4700</v>
      </c>
      <c r="R83" s="46">
        <f>_xll.BDH(P83,$B$4,$B$3,$B$3)</f>
        <v>0.52822000000000002</v>
      </c>
      <c r="S83" s="46">
        <f>_xll.BDH(Q83,$B$4,$B$3,$B$3)</f>
        <v>0.85822699999999996</v>
      </c>
      <c r="T83" s="52">
        <f>DF_ZC2(Date!$E$3,O83,S83,"Taux actuariels","actual/actual")</f>
        <v>5.2863779753040685E-3</v>
      </c>
      <c r="V83" s="46"/>
      <c r="W83" s="46"/>
      <c r="X83" s="46"/>
      <c r="Y83" s="47"/>
      <c r="Z83" s="47"/>
      <c r="AA83" s="47"/>
      <c r="AB83" s="48"/>
      <c r="AC83" s="48"/>
      <c r="AD83" s="46"/>
      <c r="AE83" s="49" t="s">
        <v>600</v>
      </c>
      <c r="AF83" s="49"/>
      <c r="AG83" s="49"/>
      <c r="AI83" s="50" t="s">
        <v>1192</v>
      </c>
      <c r="AJ83" s="51">
        <f>IFERROR(IF(RIGHT(AI83, 1) = "D", WORKDAY($B$3, INT(LEFT(AI83, LEN(AI83)-1))),
                     IF(RIGHT(AI83, 1) = "W",Business_Day($B$3 + 7 * INT(LEFT(AI83, LEN(AI83)-1)), "modified_following"),
                     IF(RIGHT(AI83, 1) = "M",Business_Day(EDATE($B$3,  INT(LEFT(AI83, LEN(AI83)-1))), "modified_following"),
                     IF(RIGHT(AI83, 1) = "Y",Business_Day(EDATE($B$3,  12 * INT(LEFT(AI83, LEN(AI83)-1))), "modified_following"),IF(RIGHT(AI83, 1) = "Q",Business_Day(EDATE($B$3,  3*INT(LEFT(AI83, LEN(AI83)-1))), "modified_following"),
                    Business_Day(EDATE($B$3,  12 * INT(LEFT(AI83, FIND("Y", AI83)-1)) + INT(RIGHT(AI83, LEN(AI83) - FIND("Y", AI83)))), "modified_following") ))))), "")</f>
        <v>53325</v>
      </c>
      <c r="AK83" s="50" t="s">
        <v>4701</v>
      </c>
      <c r="AL83" s="50" t="s">
        <v>4702</v>
      </c>
      <c r="AM83" s="46">
        <f>_xll.BDH(AK83,$B$4,$B$3,$B$3)</f>
        <v>0.69164999999999999</v>
      </c>
      <c r="AN83" s="46">
        <f>_xll.BDH(AL83,$B$4,$B$3,$B$3)</f>
        <v>0.81819500000000001</v>
      </c>
      <c r="AO83" s="52">
        <f>DF_ZC2(Date!$E$3,AJ83,AN83,"Taux actuariels","actual/actual")</f>
        <v>6.9437779130447908E-3</v>
      </c>
      <c r="AQ83" s="46"/>
      <c r="AR83" s="46"/>
      <c r="AS83" s="48"/>
      <c r="AT83" s="48"/>
      <c r="AU83" s="48"/>
      <c r="AV83" s="48"/>
      <c r="AW83" s="48"/>
      <c r="AX83" s="48"/>
      <c r="AY83" s="46"/>
      <c r="AZ83" s="49" t="s">
        <v>600</v>
      </c>
      <c r="BA83" s="47"/>
      <c r="BB83" s="52">
        <f t="shared" si="12"/>
        <v>0</v>
      </c>
      <c r="BD83" s="50" t="s">
        <v>1192</v>
      </c>
      <c r="BE83" s="51">
        <f>IFERROR(IF(RIGHT(BD83, 1) = "D", WORKDAY($B$3, INT(LEFT(BD83, LEN(BD83)-1))),
                     IF(RIGHT(BD83, 1) = "W",Business_Day($B$3 + 7 * INT(LEFT(BD83, LEN(BD83)-1)), "modified_following"),
                     IF(RIGHT(BD83, 1) = "M",Business_Day(EDATE($B$3,  INT(LEFT(BD83, LEN(BD83)-1))), "modified_following"),
                     IF(RIGHT(BD83, 1) = "Y",Business_Day(EDATE($B$3,  12 * INT(LEFT(BD83, LEN(BD83)-1))), "modified_following"),IF(RIGHT(BD83, 1) = "Q",Business_Day(EDATE($B$3,  3*INT(LEFT(BD83, LEN(BD83)-1))), "modified_following"),
                    Business_Day(EDATE($B$3,  12 * INT(LEFT(BD83, FIND("Y", BD83)-1)) + INT(RIGHT(BD83, LEN(BD83) - FIND("Y", BD83)))), "modified_following") ))))), "")</f>
        <v>53325</v>
      </c>
      <c r="BF83" s="50" t="s">
        <v>4703</v>
      </c>
      <c r="BG83" s="50" t="s">
        <v>4704</v>
      </c>
      <c r="BH83" s="46">
        <f>_xll.BDH(BF83,$B$4,$B$3,$B$3)</f>
        <v>0.71169000000000004</v>
      </c>
      <c r="BI83" s="46">
        <f>_xll.BDH(BG83,$B$4,$B$3,$B$3)</f>
        <v>0.813554</v>
      </c>
      <c r="BJ83" s="52">
        <f>DF_ZC2(Date!$E$3,BE83,BI83,"Taux actuariels","actual/actual")</f>
        <v>7.1413294707987074E-3</v>
      </c>
      <c r="BL83" s="46"/>
      <c r="BM83" s="46"/>
      <c r="BN83" s="46"/>
      <c r="BO83" s="47"/>
      <c r="BP83" s="47"/>
      <c r="BQ83" s="47"/>
      <c r="BR83" s="48"/>
      <c r="BS83" s="48"/>
      <c r="BT83" s="46"/>
      <c r="BU83" s="49" t="s">
        <v>600</v>
      </c>
      <c r="BW83" s="50" t="s">
        <v>1214</v>
      </c>
      <c r="BX83" s="51">
        <f>IFERROR(IF(RIGHT(BW83, 1) = "D", WORKDAY($B$3, INT(LEFT(BW83, LEN(BW83)-1))),
                     IF(RIGHT(BW83, 1) = "W",Business_Day($B$3 + 7 * INT(LEFT(BW83, LEN(BW83)-1)), "modified_following"),
                     IF(RIGHT(BW83, 1) = "M",Business_Day(EDATE($B$3,  INT(LEFT(BW83, LEN(BW83)-1))), "modified_following"),
                     IF(RIGHT(BW83, 1) = "Y",Business_Day(EDATE($B$3,  12 * INT(LEFT(BW83, LEN(BW83)-1))), "modified_following"),IF(RIGHT(BW83, 1) = "Q",Business_Day(EDATE($B$3,  3*INT(LEFT(BW83, LEN(BW83)-1))), "modified_following"),
                    Business_Day(EDATE($B$3,  12 * INT(LEFT(BW83, FIND("Y", BW83)-1)) + INT(RIGHT(BW83, LEN(BW83) - FIND("Y", BW83)))), "modified_following") ))))), "")</f>
        <v>54056</v>
      </c>
      <c r="BY83" s="50" t="s">
        <v>4705</v>
      </c>
      <c r="BZ83" s="50" t="s">
        <v>4706</v>
      </c>
      <c r="CA83" s="46">
        <f>_xll.BDH(BY83,$B$4,$B$3,$B$3)</f>
        <v>0.84211999999999998</v>
      </c>
      <c r="CB83" s="46">
        <f>_xll.BDH(BZ83,$B$4,$B$3,$B$3)</f>
        <v>0.77051700000000001</v>
      </c>
      <c r="CC83" s="52">
        <f>DF_ZC2(Date!$E$3,BX83,CB83,"Taux actuariels","actual/actual")</f>
        <v>8.4449327186391088E-3</v>
      </c>
    </row>
    <row r="84" spans="3:81" x14ac:dyDescent="0.25">
      <c r="C84" s="46"/>
      <c r="D84" s="46"/>
      <c r="E84" s="46"/>
      <c r="F84" s="47"/>
      <c r="G84" s="47"/>
      <c r="H84" s="47"/>
      <c r="I84" s="48"/>
      <c r="J84" s="48"/>
      <c r="K84" s="46"/>
      <c r="L84" s="49" t="s">
        <v>600</v>
      </c>
      <c r="N84" s="50" t="s">
        <v>1203</v>
      </c>
      <c r="O84" s="51">
        <f>IFERROR(IF(RIGHT(N84, 1) = "D", WORKDAY($B$3, INT(LEFT(N84, LEN(N84)-1))),
                     IF(RIGHT(N84, 1) = "W",Business_Day($B$3 + 7 * INT(LEFT(N84, LEN(N84)-1)), "modified_following"),
                     IF(RIGHT(N84, 1) = "M",Business_Day(EDATE($B$3,  INT(LEFT(N84, LEN(N84)-1))), "modified_following"),
                     IF(RIGHT(N84, 1) = "Y",Business_Day(EDATE($B$3,  12 * INT(LEFT(N84, LEN(N84)-1))), "modified_following"),IF(RIGHT(N84, 1) = "Q",Business_Day(EDATE($B$3,  3*INT(LEFT(N84, LEN(N84)-1))), "modified_following"),
                    Business_Day(EDATE($B$3,  12 * INT(LEFT(N84, FIND("Y", N84)-1)) + INT(RIGHT(N84, LEN(N84) - FIND("Y", N84)))), "modified_following") ))))), "")</f>
        <v>53692</v>
      </c>
      <c r="P84" s="50" t="s">
        <v>4707</v>
      </c>
      <c r="Q84" s="50" t="s">
        <v>4708</v>
      </c>
      <c r="R84" s="46">
        <f>_xll.BDH(P84,$B$4,$B$3,$B$3)</f>
        <v>0.53893999999999997</v>
      </c>
      <c r="S84" s="46">
        <f>_xll.BDH(Q84,$B$4,$B$3,$B$3)</f>
        <v>0.850966</v>
      </c>
      <c r="T84" s="52">
        <f>DF_ZC2(Date!$E$3,O84,S84,"Taux actuariels","actual/actual")</f>
        <v>5.3934407783202687E-3</v>
      </c>
      <c r="V84" s="46"/>
      <c r="W84" s="46"/>
      <c r="X84" s="46"/>
      <c r="Y84" s="47"/>
      <c r="Z84" s="47"/>
      <c r="AA84" s="47"/>
      <c r="AB84" s="48"/>
      <c r="AC84" s="48"/>
      <c r="AD84" s="46"/>
      <c r="AE84" s="49" t="s">
        <v>600</v>
      </c>
      <c r="AF84" s="49"/>
      <c r="AG84" s="49"/>
      <c r="AI84" s="50" t="s">
        <v>1203</v>
      </c>
      <c r="AJ84" s="51">
        <f>IFERROR(IF(RIGHT(AI84, 1) = "D", WORKDAY($B$3, INT(LEFT(AI84, LEN(AI84)-1))),
                     IF(RIGHT(AI84, 1) = "W",Business_Day($B$3 + 7 * INT(LEFT(AI84, LEN(AI84)-1)), "modified_following"),
                     IF(RIGHT(AI84, 1) = "M",Business_Day(EDATE($B$3,  INT(LEFT(AI84, LEN(AI84)-1))), "modified_following"),
                     IF(RIGHT(AI84, 1) = "Y",Business_Day(EDATE($B$3,  12 * INT(LEFT(AI84, LEN(AI84)-1))), "modified_following"),IF(RIGHT(AI84, 1) = "Q",Business_Day(EDATE($B$3,  3*INT(LEFT(AI84, LEN(AI84)-1))), "modified_following"),
                    Business_Day(EDATE($B$3,  12 * INT(LEFT(AI84, FIND("Y", AI84)-1)) + INT(RIGHT(AI84, LEN(AI84) - FIND("Y", AI84)))), "modified_following") ))))), "")</f>
        <v>53692</v>
      </c>
      <c r="AK84" s="50" t="s">
        <v>4709</v>
      </c>
      <c r="AL84" s="50" t="s">
        <v>4710</v>
      </c>
      <c r="AM84" s="46">
        <f>_xll.BDH(AK84,$B$4,$B$3,$B$3)</f>
        <v>0.70240000000000002</v>
      </c>
      <c r="AN84" s="46">
        <f>_xll.BDH(AL84,$B$4,$B$3,$B$3)</f>
        <v>0.80991000000000002</v>
      </c>
      <c r="AO84" s="52">
        <f>DF_ZC2(Date!$E$3,AJ84,AN84,"Taux actuariels","actual/actual")</f>
        <v>7.0518480516563731E-3</v>
      </c>
      <c r="AQ84" s="46"/>
      <c r="AR84" s="46"/>
      <c r="AS84" s="48"/>
      <c r="AT84" s="48"/>
      <c r="AU84" s="48"/>
      <c r="AV84" s="48"/>
      <c r="AW84" s="48"/>
      <c r="AX84" s="48"/>
      <c r="AY84" s="46"/>
      <c r="AZ84" s="49" t="s">
        <v>600</v>
      </c>
      <c r="BA84" s="47"/>
      <c r="BB84" s="52">
        <f t="shared" si="12"/>
        <v>0</v>
      </c>
      <c r="BD84" s="50" t="s">
        <v>1203</v>
      </c>
      <c r="BE84" s="51">
        <f>IFERROR(IF(RIGHT(BD84, 1) = "D", WORKDAY($B$3, INT(LEFT(BD84, LEN(BD84)-1))),
                     IF(RIGHT(BD84, 1) = "W",Business_Day($B$3 + 7 * INT(LEFT(BD84, LEN(BD84)-1)), "modified_following"),
                     IF(RIGHT(BD84, 1) = "M",Business_Day(EDATE($B$3,  INT(LEFT(BD84, LEN(BD84)-1))), "modified_following"),
                     IF(RIGHT(BD84, 1) = "Y",Business_Day(EDATE($B$3,  12 * INT(LEFT(BD84, LEN(BD84)-1))), "modified_following"),IF(RIGHT(BD84, 1) = "Q",Business_Day(EDATE($B$3,  3*INT(LEFT(BD84, LEN(BD84)-1))), "modified_following"),
                    Business_Day(EDATE($B$3,  12 * INT(LEFT(BD84, FIND("Y", BD84)-1)) + INT(RIGHT(BD84, LEN(BD84) - FIND("Y", BD84)))), "modified_following") ))))), "")</f>
        <v>53692</v>
      </c>
      <c r="BF84" s="50" t="s">
        <v>4711</v>
      </c>
      <c r="BG84" s="50" t="s">
        <v>4712</v>
      </c>
      <c r="BH84" s="46">
        <f>_xll.BDH(BF84,$B$4,$B$3,$B$3)</f>
        <v>0.72275</v>
      </c>
      <c r="BI84" s="46">
        <f>_xll.BDH(BG84,$B$4,$B$3,$B$3)</f>
        <v>0.80508599999999997</v>
      </c>
      <c r="BJ84" s="52">
        <f>DF_ZC2(Date!$E$3,BE84,BI84,"Taux actuariels","actual/actual")</f>
        <v>7.2523882806976303E-3</v>
      </c>
      <c r="BL84" s="46"/>
      <c r="BM84" s="46"/>
      <c r="BN84" s="46"/>
      <c r="BO84" s="47"/>
      <c r="BP84" s="47"/>
      <c r="BQ84" s="47"/>
      <c r="BR84" s="48"/>
      <c r="BS84" s="48"/>
      <c r="BT84" s="46"/>
      <c r="BU84" s="49" t="s">
        <v>600</v>
      </c>
      <c r="BW84" s="50" t="s">
        <v>1225</v>
      </c>
      <c r="BX84" s="51">
        <f>IFERROR(IF(RIGHT(BW84, 1) = "D", WORKDAY($B$3, INT(LEFT(BW84, LEN(BW84)-1))),
                     IF(RIGHT(BW84, 1) = "W",Business_Day($B$3 + 7 * INT(LEFT(BW84, LEN(BW84)-1)), "modified_following"),
                     IF(RIGHT(BW84, 1) = "M",Business_Day(EDATE($B$3,  INT(LEFT(BW84, LEN(BW84)-1))), "modified_following"),
                     IF(RIGHT(BW84, 1) = "Y",Business_Day(EDATE($B$3,  12 * INT(LEFT(BW84, LEN(BW84)-1))), "modified_following"),IF(RIGHT(BW84, 1) = "Q",Business_Day(EDATE($B$3,  3*INT(LEFT(BW84, LEN(BW84)-1))), "modified_following"),
                    Business_Day(EDATE($B$3,  12 * INT(LEFT(BW84, FIND("Y", BW84)-1)) + INT(RIGHT(BW84, LEN(BW84) - FIND("Y", BW84)))), "modified_following") ))))), "")</f>
        <v>54422</v>
      </c>
      <c r="BY84" s="50" t="s">
        <v>4713</v>
      </c>
      <c r="BZ84" s="50" t="s">
        <v>4714</v>
      </c>
      <c r="CA84" s="46">
        <f>_xll.BDH(BY84,$B$4,$B$3,$B$3)</f>
        <v>0.85184000000000004</v>
      </c>
      <c r="CB84" s="46">
        <f>_xll.BDH(BZ84,$B$4,$B$3,$B$3)</f>
        <v>0.76170499999999997</v>
      </c>
      <c r="CC84" s="52">
        <f>DF_ZC2(Date!$E$3,BX84,CB84,"Taux actuariels","actual/actual")</f>
        <v>8.5424029011547109E-3</v>
      </c>
    </row>
    <row r="85" spans="3:81" x14ac:dyDescent="0.25">
      <c r="C85" s="46"/>
      <c r="D85" s="46"/>
      <c r="E85" s="46"/>
      <c r="F85" s="47"/>
      <c r="G85" s="47"/>
      <c r="H85" s="47"/>
      <c r="I85" s="48"/>
      <c r="J85" s="48"/>
      <c r="K85" s="46"/>
      <c r="L85" s="49" t="s">
        <v>600</v>
      </c>
      <c r="N85" s="50" t="s">
        <v>1214</v>
      </c>
      <c r="O85" s="51">
        <f>IFERROR(IF(RIGHT(N85, 1) = "D", WORKDAY($B$3, INT(LEFT(N85, LEN(N85)-1))),
                     IF(RIGHT(N85, 1) = "W",Business_Day($B$3 + 7 * INT(LEFT(N85, LEN(N85)-1)), "modified_following"),
                     IF(RIGHT(N85, 1) = "M",Business_Day(EDATE($B$3,  INT(LEFT(N85, LEN(N85)-1))), "modified_following"),
                     IF(RIGHT(N85, 1) = "Y",Business_Day(EDATE($B$3,  12 * INT(LEFT(N85, LEN(N85)-1))), "modified_following"),IF(RIGHT(N85, 1) = "Q",Business_Day(EDATE($B$3,  3*INT(LEFT(N85, LEN(N85)-1))), "modified_following"),
                    Business_Day(EDATE($B$3,  12 * INT(LEFT(N85, FIND("Y", N85)-1)) + INT(RIGHT(N85, LEN(N85) - FIND("Y", N85)))), "modified_following") ))))), "")</f>
        <v>54056</v>
      </c>
      <c r="P85" s="50" t="s">
        <v>4715</v>
      </c>
      <c r="Q85" s="50" t="s">
        <v>4716</v>
      </c>
      <c r="R85" s="46">
        <f>_xll.BDH(P85,$B$4,$B$3,$B$3)</f>
        <v>0.54847999999999997</v>
      </c>
      <c r="S85" s="46">
        <f>_xll.BDH(Q85,$B$4,$B$3,$B$3)</f>
        <v>0.84392999999999996</v>
      </c>
      <c r="T85" s="52">
        <f>DF_ZC2(Date!$E$3,O85,S85,"Taux actuariels","actual/actual")</f>
        <v>5.4887440099571361E-3</v>
      </c>
      <c r="V85" s="46"/>
      <c r="W85" s="46"/>
      <c r="X85" s="46"/>
      <c r="Y85" s="47"/>
      <c r="Z85" s="47"/>
      <c r="AA85" s="47"/>
      <c r="AB85" s="48"/>
      <c r="AC85" s="48"/>
      <c r="AD85" s="46"/>
      <c r="AE85" s="49" t="s">
        <v>600</v>
      </c>
      <c r="AF85" s="49"/>
      <c r="AG85" s="49"/>
      <c r="AI85" s="50" t="s">
        <v>1214</v>
      </c>
      <c r="AJ85" s="51">
        <f>IFERROR(IF(RIGHT(AI85, 1) = "D", WORKDAY($B$3, INT(LEFT(AI85, LEN(AI85)-1))),
                     IF(RIGHT(AI85, 1) = "W",Business_Day($B$3 + 7 * INT(LEFT(AI85, LEN(AI85)-1)), "modified_following"),
                     IF(RIGHT(AI85, 1) = "M",Business_Day(EDATE($B$3,  INT(LEFT(AI85, LEN(AI85)-1))), "modified_following"),
                     IF(RIGHT(AI85, 1) = "Y",Business_Day(EDATE($B$3,  12 * INT(LEFT(AI85, LEN(AI85)-1))), "modified_following"),IF(RIGHT(AI85, 1) = "Q",Business_Day(EDATE($B$3,  3*INT(LEFT(AI85, LEN(AI85)-1))), "modified_following"),
                    Business_Day(EDATE($B$3,  12 * INT(LEFT(AI85, FIND("Y", AI85)-1)) + INT(RIGHT(AI85, LEN(AI85) - FIND("Y", AI85)))), "modified_following") ))))), "")</f>
        <v>54056</v>
      </c>
      <c r="AK85" s="50" t="s">
        <v>4717</v>
      </c>
      <c r="AL85" s="50" t="s">
        <v>4718</v>
      </c>
      <c r="AM85" s="46">
        <f>_xll.BDH(AK85,$B$4,$B$3,$B$3)</f>
        <v>0.71150999999999998</v>
      </c>
      <c r="AN85" s="46">
        <f>_xll.BDH(AL85,$B$4,$B$3,$B$3)</f>
        <v>0.80199100000000001</v>
      </c>
      <c r="AO85" s="52">
        <f>DF_ZC2(Date!$E$3,AJ85,AN85,"Taux actuariels","actual/actual")</f>
        <v>7.143393165669476E-3</v>
      </c>
      <c r="AQ85" s="46"/>
      <c r="AR85" s="46"/>
      <c r="AS85" s="46"/>
      <c r="AT85" s="47"/>
      <c r="AU85" s="47"/>
      <c r="AV85" s="47"/>
      <c r="AW85" s="48"/>
      <c r="AX85" s="48"/>
      <c r="AY85" s="46"/>
      <c r="AZ85" s="49" t="s">
        <v>600</v>
      </c>
      <c r="BA85" s="47"/>
      <c r="BB85" s="52">
        <f t="shared" si="12"/>
        <v>0</v>
      </c>
      <c r="BD85" s="50" t="s">
        <v>1214</v>
      </c>
      <c r="BE85" s="51">
        <f>IFERROR(IF(RIGHT(BD85, 1) = "D", WORKDAY($B$3, INT(LEFT(BD85, LEN(BD85)-1))),
                     IF(RIGHT(BD85, 1) = "W",Business_Day($B$3 + 7 * INT(LEFT(BD85, LEN(BD85)-1)), "modified_following"),
                     IF(RIGHT(BD85, 1) = "M",Business_Day(EDATE($B$3,  INT(LEFT(BD85, LEN(BD85)-1))), "modified_following"),
                     IF(RIGHT(BD85, 1) = "Y",Business_Day(EDATE($B$3,  12 * INT(LEFT(BD85, LEN(BD85)-1))), "modified_following"),IF(RIGHT(BD85, 1) = "Q",Business_Day(EDATE($B$3,  3*INT(LEFT(BD85, LEN(BD85)-1))), "modified_following"),
                    Business_Day(EDATE($B$3,  12 * INT(LEFT(BD85, FIND("Y", BD85)-1)) + INT(RIGHT(BD85, LEN(BD85) - FIND("Y", BD85)))), "modified_following") ))))), "")</f>
        <v>54056</v>
      </c>
      <c r="BF85" s="50" t="s">
        <v>4719</v>
      </c>
      <c r="BG85" s="50" t="s">
        <v>4720</v>
      </c>
      <c r="BH85" s="46">
        <f>_xll.BDH(BF85,$B$4,$B$3,$B$3)</f>
        <v>0.73251999999999995</v>
      </c>
      <c r="BI85" s="46">
        <f>_xll.BDH(BG85,$B$4,$B$3,$B$3)</f>
        <v>0.79689500000000002</v>
      </c>
      <c r="BJ85" s="52">
        <f>DF_ZC2(Date!$E$3,BE85,BI85,"Taux actuariels","actual/actual")</f>
        <v>7.3505111744023299E-3</v>
      </c>
      <c r="BL85" s="46"/>
      <c r="BM85" s="46"/>
      <c r="BN85" s="46"/>
      <c r="BO85" s="47"/>
      <c r="BP85" s="47"/>
      <c r="BQ85" s="47"/>
      <c r="BR85" s="48"/>
      <c r="BS85" s="48"/>
      <c r="BT85" s="46"/>
      <c r="BU85" s="49" t="s">
        <v>600</v>
      </c>
      <c r="BW85" s="50" t="s">
        <v>1236</v>
      </c>
      <c r="BX85" s="51">
        <f>IFERROR(IF(RIGHT(BW85, 1) = "D", WORKDAY($B$3, INT(LEFT(BW85, LEN(BW85)-1))),
                     IF(RIGHT(BW85, 1) = "W",Business_Day($B$3 + 7 * INT(LEFT(BW85, LEN(BW85)-1)), "modified_following"),
                     IF(RIGHT(BW85, 1) = "M",Business_Day(EDATE($B$3,  INT(LEFT(BW85, LEN(BW85)-1))), "modified_following"),
                     IF(RIGHT(BW85, 1) = "Y",Business_Day(EDATE($B$3,  12 * INT(LEFT(BW85, LEN(BW85)-1))), "modified_following"),IF(RIGHT(BW85, 1) = "Q",Business_Day(EDATE($B$3,  3*INT(LEFT(BW85, LEN(BW85)-1))), "modified_following"),
                    Business_Day(EDATE($B$3,  12 * INT(LEFT(BW85, FIND("Y", BW85)-1)) + INT(RIGHT(BW85, LEN(BW85) - FIND("Y", BW85)))), "modified_following") ))))), "")</f>
        <v>54787</v>
      </c>
      <c r="BY85" s="50" t="s">
        <v>4721</v>
      </c>
      <c r="BZ85" s="50" t="s">
        <v>4722</v>
      </c>
      <c r="CA85" s="46">
        <f>_xll.BDH(BY85,$B$4,$B$3,$B$3)</f>
        <v>0.86134999999999995</v>
      </c>
      <c r="CB85" s="46">
        <f>_xll.BDH(BZ85,$B$4,$B$3,$B$3)</f>
        <v>0.75290100000000004</v>
      </c>
      <c r="CC85" s="52">
        <f>DF_ZC2(Date!$E$3,BX85,CB85,"Taux actuariels","actual/actual")</f>
        <v>8.6377483528274901E-3</v>
      </c>
    </row>
    <row r="86" spans="3:81" x14ac:dyDescent="0.25">
      <c r="C86" s="46"/>
      <c r="D86" s="46"/>
      <c r="E86" s="46"/>
      <c r="F86" s="47"/>
      <c r="G86" s="47"/>
      <c r="H86" s="47"/>
      <c r="I86" s="48"/>
      <c r="J86" s="48"/>
      <c r="K86" s="46"/>
      <c r="L86" s="49" t="s">
        <v>600</v>
      </c>
      <c r="N86" s="50" t="s">
        <v>1225</v>
      </c>
      <c r="O86" s="51">
        <f>IFERROR(IF(RIGHT(N86, 1) = "D", WORKDAY($B$3, INT(LEFT(N86, LEN(N86)-1))),
                     IF(RIGHT(N86, 1) = "W",Business_Day($B$3 + 7 * INT(LEFT(N86, LEN(N86)-1)), "modified_following"),
                     IF(RIGHT(N86, 1) = "M",Business_Day(EDATE($B$3,  INT(LEFT(N86, LEN(N86)-1))), "modified_following"),
                     IF(RIGHT(N86, 1) = "Y",Business_Day(EDATE($B$3,  12 * INT(LEFT(N86, LEN(N86)-1))), "modified_following"),IF(RIGHT(N86, 1) = "Q",Business_Day(EDATE($B$3,  3*INT(LEFT(N86, LEN(N86)-1))), "modified_following"),
                    Business_Day(EDATE($B$3,  12 * INT(LEFT(N86, FIND("Y", N86)-1)) + INT(RIGHT(N86, LEN(N86) - FIND("Y", N86)))), "modified_following") ))))), "")</f>
        <v>54422</v>
      </c>
      <c r="P86" s="50" t="s">
        <v>4723</v>
      </c>
      <c r="Q86" s="50" t="s">
        <v>4724</v>
      </c>
      <c r="R86" s="46">
        <f>_xll.BDH(P86,$B$4,$B$3,$B$3)</f>
        <v>0.55791000000000002</v>
      </c>
      <c r="S86" s="46">
        <f>_xll.BDH(Q86,$B$4,$B$3,$B$3)</f>
        <v>0.83681000000000005</v>
      </c>
      <c r="T86" s="52">
        <f>DF_ZC2(Date!$E$3,O86,S86,"Taux actuariels","actual/actual")</f>
        <v>5.582971881033405E-3</v>
      </c>
      <c r="V86" s="46"/>
      <c r="W86" s="46"/>
      <c r="X86" s="46"/>
      <c r="Y86" s="47"/>
      <c r="Z86" s="47"/>
      <c r="AA86" s="47"/>
      <c r="AB86" s="48"/>
      <c r="AC86" s="48"/>
      <c r="AD86" s="46"/>
      <c r="AE86" s="49" t="s">
        <v>600</v>
      </c>
      <c r="AF86" s="49"/>
      <c r="AG86" s="49"/>
      <c r="AI86" s="50" t="s">
        <v>1225</v>
      </c>
      <c r="AJ86" s="51">
        <f>IFERROR(IF(RIGHT(AI86, 1) = "D", WORKDAY($B$3, INT(LEFT(AI86, LEN(AI86)-1))),
                     IF(RIGHT(AI86, 1) = "W",Business_Day($B$3 + 7 * INT(LEFT(AI86, LEN(AI86)-1)), "modified_following"),
                     IF(RIGHT(AI86, 1) = "M",Business_Day(EDATE($B$3,  INT(LEFT(AI86, LEN(AI86)-1))), "modified_following"),
                     IF(RIGHT(AI86, 1) = "Y",Business_Day(EDATE($B$3,  12 * INT(LEFT(AI86, LEN(AI86)-1))), "modified_following"),IF(RIGHT(AI86, 1) = "Q",Business_Day(EDATE($B$3,  3*INT(LEFT(AI86, LEN(AI86)-1))), "modified_following"),
                    Business_Day(EDATE($B$3,  12 * INT(LEFT(AI86, FIND("Y", AI86)-1)) + INT(RIGHT(AI86, LEN(AI86) - FIND("Y", AI86)))), "modified_following") ))))), "")</f>
        <v>54422</v>
      </c>
      <c r="AK86" s="50" t="s">
        <v>4725</v>
      </c>
      <c r="AL86" s="50" t="s">
        <v>4726</v>
      </c>
      <c r="AM86" s="46">
        <f>_xll.BDH(AK86,$B$4,$B$3,$B$3)</f>
        <v>0.72048000000000001</v>
      </c>
      <c r="AN86" s="46">
        <f>_xll.BDH(AL86,$B$4,$B$3,$B$3)</f>
        <v>0.79402399999999995</v>
      </c>
      <c r="AO86" s="52">
        <f>DF_ZC2(Date!$E$3,AJ86,AN86,"Taux actuariels","actual/actual")</f>
        <v>7.2335866371977531E-3</v>
      </c>
      <c r="AQ86" s="46"/>
      <c r="AR86" s="46"/>
      <c r="AS86" s="46"/>
      <c r="AT86" s="47"/>
      <c r="AU86" s="47"/>
      <c r="AV86" s="47"/>
      <c r="AW86" s="48"/>
      <c r="AX86" s="48"/>
      <c r="AY86" s="46"/>
      <c r="AZ86" s="49" t="s">
        <v>600</v>
      </c>
      <c r="BA86" s="47"/>
      <c r="BB86" s="52">
        <f t="shared" si="12"/>
        <v>0</v>
      </c>
      <c r="BD86" s="50" t="s">
        <v>1225</v>
      </c>
      <c r="BE86" s="51">
        <f>IFERROR(IF(RIGHT(BD86, 1) = "D", WORKDAY($B$3, INT(LEFT(BD86, LEN(BD86)-1))),
                     IF(RIGHT(BD86, 1) = "W",Business_Day($B$3 + 7 * INT(LEFT(BD86, LEN(BD86)-1)), "modified_following"),
                     IF(RIGHT(BD86, 1) = "M",Business_Day(EDATE($B$3,  INT(LEFT(BD86, LEN(BD86)-1))), "modified_following"),
                     IF(RIGHT(BD86, 1) = "Y",Business_Day(EDATE($B$3,  12 * INT(LEFT(BD86, LEN(BD86)-1))), "modified_following"),IF(RIGHT(BD86, 1) = "Q",Business_Day(EDATE($B$3,  3*INT(LEFT(BD86, LEN(BD86)-1))), "modified_following"),
                    Business_Day(EDATE($B$3,  12 * INT(LEFT(BD86, FIND("Y", BD86)-1)) + INT(RIGHT(BD86, LEN(BD86) - FIND("Y", BD86)))), "modified_following") ))))), "")</f>
        <v>54422</v>
      </c>
      <c r="BF86" s="50" t="s">
        <v>4727</v>
      </c>
      <c r="BG86" s="50" t="s">
        <v>4728</v>
      </c>
      <c r="BH86" s="46">
        <f>_xll.BDH(BF86,$B$4,$B$3,$B$3)</f>
        <v>0.74212</v>
      </c>
      <c r="BI86" s="46">
        <f>_xll.BDH(BG86,$B$4,$B$3,$B$3)</f>
        <v>0.78865799999999997</v>
      </c>
      <c r="BJ86" s="52">
        <f>DF_ZC2(Date!$E$3,BE86,BI86,"Taux actuariels","actual/actual")</f>
        <v>7.4470458487119195E-3</v>
      </c>
      <c r="BL86" s="46"/>
      <c r="BM86" s="46"/>
      <c r="BN86" s="46"/>
      <c r="BO86" s="47"/>
      <c r="BP86" s="47"/>
      <c r="BQ86" s="47"/>
      <c r="BR86" s="48"/>
      <c r="BS86" s="48"/>
      <c r="BT86" s="46"/>
      <c r="BU86" s="49" t="s">
        <v>600</v>
      </c>
      <c r="BW86" s="50" t="s">
        <v>1247</v>
      </c>
      <c r="BX86" s="51">
        <f>IFERROR(IF(RIGHT(BW86, 1) = "D", WORKDAY($B$3, INT(LEFT(BW86, LEN(BW86)-1))),
                     IF(RIGHT(BW86, 1) = "W",Business_Day($B$3 + 7 * INT(LEFT(BW86, LEN(BW86)-1)), "modified_following"),
                     IF(RIGHT(BW86, 1) = "M",Business_Day(EDATE($B$3,  INT(LEFT(BW86, LEN(BW86)-1))), "modified_following"),
                     IF(RIGHT(BW86, 1) = "Y",Business_Day(EDATE($B$3,  12 * INT(LEFT(BW86, LEN(BW86)-1))), "modified_following"),IF(RIGHT(BW86, 1) = "Q",Business_Day(EDATE($B$3,  3*INT(LEFT(BW86, LEN(BW86)-1))), "modified_following"),
                    Business_Day(EDATE($B$3,  12 * INT(LEFT(BW86, FIND("Y", BW86)-1)) + INT(RIGHT(BW86, LEN(BW86) - FIND("Y", BW86)))), "modified_following") ))))), "")</f>
        <v>55152</v>
      </c>
      <c r="BY86" s="50" t="s">
        <v>4729</v>
      </c>
      <c r="BZ86" s="50" t="s">
        <v>4730</v>
      </c>
      <c r="CA86" s="46">
        <f>_xll.BDH(BY86,$B$4,$B$3,$B$3)</f>
        <v>0.87063999999999997</v>
      </c>
      <c r="CB86" s="46">
        <f>_xll.BDH(BZ86,$B$4,$B$3,$B$3)</f>
        <v>0.74411099999999997</v>
      </c>
      <c r="CC86" s="52">
        <f>DF_ZC2(Date!$E$3,BX86,CB86,"Taux actuariels","actual/actual")</f>
        <v>8.7309885469717408E-3</v>
      </c>
    </row>
    <row r="87" spans="3:81" x14ac:dyDescent="0.25">
      <c r="C87" s="46"/>
      <c r="D87" s="46"/>
      <c r="E87" s="46"/>
      <c r="F87" s="47"/>
      <c r="G87" s="47"/>
      <c r="H87" s="47"/>
      <c r="I87" s="48"/>
      <c r="J87" s="48"/>
      <c r="K87" s="46"/>
      <c r="L87" s="49" t="s">
        <v>600</v>
      </c>
      <c r="N87" s="50" t="s">
        <v>1236</v>
      </c>
      <c r="O87" s="51">
        <f>IFERROR(IF(RIGHT(N87, 1) = "D", WORKDAY($B$3, INT(LEFT(N87, LEN(N87)-1))),
                     IF(RIGHT(N87, 1) = "W",Business_Day($B$3 + 7 * INT(LEFT(N87, LEN(N87)-1)), "modified_following"),
                     IF(RIGHT(N87, 1) = "M",Business_Day(EDATE($B$3,  INT(LEFT(N87, LEN(N87)-1))), "modified_following"),
                     IF(RIGHT(N87, 1) = "Y",Business_Day(EDATE($B$3,  12 * INT(LEFT(N87, LEN(N87)-1))), "modified_following"),IF(RIGHT(N87, 1) = "Q",Business_Day(EDATE($B$3,  3*INT(LEFT(N87, LEN(N87)-1))), "modified_following"),
                    Business_Day(EDATE($B$3,  12 * INT(LEFT(N87, FIND("Y", N87)-1)) + INT(RIGHT(N87, LEN(N87) - FIND("Y", N87)))), "modified_following") ))))), "")</f>
        <v>54787</v>
      </c>
      <c r="P87" s="50" t="s">
        <v>4731</v>
      </c>
      <c r="Q87" s="50" t="s">
        <v>4732</v>
      </c>
      <c r="R87" s="46">
        <f>_xll.BDH(P87,$B$4,$B$3,$B$3)</f>
        <v>0.56720000000000004</v>
      </c>
      <c r="S87" s="46">
        <f>_xll.BDH(Q87,$B$4,$B$3,$B$3)</f>
        <v>0.82963200000000004</v>
      </c>
      <c r="T87" s="52">
        <f>DF_ZC2(Date!$E$3,O87,S87,"Taux actuariels","actual/actual")</f>
        <v>5.6758388440136809E-3</v>
      </c>
      <c r="V87" s="46"/>
      <c r="W87" s="46"/>
      <c r="X87" s="46"/>
      <c r="Y87" s="47"/>
      <c r="Z87" s="47"/>
      <c r="AA87" s="47"/>
      <c r="AB87" s="48"/>
      <c r="AC87" s="48"/>
      <c r="AD87" s="46"/>
      <c r="AE87" s="49" t="s">
        <v>600</v>
      </c>
      <c r="AF87" s="49"/>
      <c r="AG87" s="49"/>
      <c r="AI87" s="50" t="s">
        <v>1236</v>
      </c>
      <c r="AJ87" s="51">
        <f>IFERROR(IF(RIGHT(AI87, 1) = "D", WORKDAY($B$3, INT(LEFT(AI87, LEN(AI87)-1))),
                     IF(RIGHT(AI87, 1) = "W",Business_Day($B$3 + 7 * INT(LEFT(AI87, LEN(AI87)-1)), "modified_following"),
                     IF(RIGHT(AI87, 1) = "M",Business_Day(EDATE($B$3,  INT(LEFT(AI87, LEN(AI87)-1))), "modified_following"),
                     IF(RIGHT(AI87, 1) = "Y",Business_Day(EDATE($B$3,  12 * INT(LEFT(AI87, LEN(AI87)-1))), "modified_following"),IF(RIGHT(AI87, 1) = "Q",Business_Day(EDATE($B$3,  3*INT(LEFT(AI87, LEN(AI87)-1))), "modified_following"),
                    Business_Day(EDATE($B$3,  12 * INT(LEFT(AI87, FIND("Y", AI87)-1)) + INT(RIGHT(AI87, LEN(AI87) - FIND("Y", AI87)))), "modified_following") ))))), "")</f>
        <v>54787</v>
      </c>
      <c r="AK87" s="50" t="s">
        <v>4733</v>
      </c>
      <c r="AL87" s="50" t="s">
        <v>4734</v>
      </c>
      <c r="AM87" s="46">
        <f>_xll.BDH(AK87,$B$4,$B$3,$B$3)</f>
        <v>0.72928000000000004</v>
      </c>
      <c r="AN87" s="46">
        <f>_xll.BDH(AL87,$B$4,$B$3,$B$3)</f>
        <v>0.78603900000000004</v>
      </c>
      <c r="AO87" s="52">
        <f>DF_ZC2(Date!$E$3,AJ87,AN87,"Taux actuariels","actual/actual")</f>
        <v>7.3221000317291729E-3</v>
      </c>
      <c r="AQ87" s="46"/>
      <c r="AR87" s="46"/>
      <c r="AS87" s="46"/>
      <c r="AT87" s="47"/>
      <c r="AU87" s="47"/>
      <c r="AV87" s="47"/>
      <c r="AW87" s="48"/>
      <c r="AX87" s="48"/>
      <c r="AY87" s="46"/>
      <c r="AZ87" s="49" t="s">
        <v>600</v>
      </c>
      <c r="BA87" s="47"/>
      <c r="BB87" s="52">
        <f t="shared" si="12"/>
        <v>0</v>
      </c>
      <c r="BD87" s="50" t="s">
        <v>1236</v>
      </c>
      <c r="BE87" s="51">
        <f>IFERROR(IF(RIGHT(BD87, 1) = "D", WORKDAY($B$3, INT(LEFT(BD87, LEN(BD87)-1))),
                     IF(RIGHT(BD87, 1) = "W",Business_Day($B$3 + 7 * INT(LEFT(BD87, LEN(BD87)-1)), "modified_following"),
                     IF(RIGHT(BD87, 1) = "M",Business_Day(EDATE($B$3,  INT(LEFT(BD87, LEN(BD87)-1))), "modified_following"),
                     IF(RIGHT(BD87, 1) = "Y",Business_Day(EDATE($B$3,  12 * INT(LEFT(BD87, LEN(BD87)-1))), "modified_following"),IF(RIGHT(BD87, 1) = "Q",Business_Day(EDATE($B$3,  3*INT(LEFT(BD87, LEN(BD87)-1))), "modified_following"),
                    Business_Day(EDATE($B$3,  12 * INT(LEFT(BD87, FIND("Y", BD87)-1)) + INT(RIGHT(BD87, LEN(BD87) - FIND("Y", BD87)))), "modified_following") ))))), "")</f>
        <v>54787</v>
      </c>
      <c r="BF87" s="50" t="s">
        <v>4735</v>
      </c>
      <c r="BG87" s="50" t="s">
        <v>4736</v>
      </c>
      <c r="BH87" s="46">
        <f>_xll.BDH(BF87,$B$4,$B$3,$B$3)</f>
        <v>0.75155000000000005</v>
      </c>
      <c r="BI87" s="46">
        <f>_xll.BDH(BG87,$B$4,$B$3,$B$3)</f>
        <v>0.78040399999999999</v>
      </c>
      <c r="BJ87" s="52">
        <f>DF_ZC2(Date!$E$3,BE87,BI87,"Taux actuariels","actual/actual")</f>
        <v>7.5417409020295256E-3</v>
      </c>
      <c r="BL87" s="46"/>
      <c r="BM87" s="46"/>
      <c r="BN87" s="46"/>
      <c r="BO87" s="47"/>
      <c r="BP87" s="47"/>
      <c r="BQ87" s="47"/>
      <c r="BR87" s="48"/>
      <c r="BS87" s="48"/>
      <c r="BT87" s="46"/>
      <c r="BU87" s="49" t="s">
        <v>600</v>
      </c>
      <c r="BW87" s="50" t="s">
        <v>1258</v>
      </c>
      <c r="BX87" s="51">
        <f>IFERROR(IF(RIGHT(BW87, 1) = "D", WORKDAY($B$3, INT(LEFT(BW87, LEN(BW87)-1))),
                     IF(RIGHT(BW87, 1) = "W",Business_Day($B$3 + 7 * INT(LEFT(BW87, LEN(BW87)-1)), "modified_following"),
                     IF(RIGHT(BW87, 1) = "M",Business_Day(EDATE($B$3,  INT(LEFT(BW87, LEN(BW87)-1))), "modified_following"),
                     IF(RIGHT(BW87, 1) = "Y",Business_Day(EDATE($B$3,  12 * INT(LEFT(BW87, LEN(BW87)-1))), "modified_following"),IF(RIGHT(BW87, 1) = "Q",Business_Day(EDATE($B$3,  3*INT(LEFT(BW87, LEN(BW87)-1))), "modified_following"),
                    Business_Day(EDATE($B$3,  12 * INT(LEFT(BW87, FIND("Y", BW87)-1)) + INT(RIGHT(BW87, LEN(BW87) - FIND("Y", BW87)))), "modified_following") ))))), "")</f>
        <v>55516</v>
      </c>
      <c r="BY87" s="50" t="s">
        <v>4737</v>
      </c>
      <c r="BZ87" s="50" t="s">
        <v>4738</v>
      </c>
      <c r="CA87" s="46">
        <f>_xll.BDH(BY87,$B$4,$B$3,$B$3)</f>
        <v>0.87973000000000001</v>
      </c>
      <c r="CB87" s="46">
        <f>_xll.BDH(BZ87,$B$4,$B$3,$B$3)</f>
        <v>0.73533999999999999</v>
      </c>
      <c r="CC87" s="52">
        <f>DF_ZC2(Date!$E$3,BX87,CB87,"Taux actuariels","actual/actual")</f>
        <v>8.8228798741976089E-3</v>
      </c>
    </row>
    <row r="88" spans="3:81" x14ac:dyDescent="0.25">
      <c r="C88" s="46"/>
      <c r="D88" s="46"/>
      <c r="E88" s="46"/>
      <c r="F88" s="47"/>
      <c r="G88" s="47"/>
      <c r="H88" s="47"/>
      <c r="I88" s="48"/>
      <c r="J88" s="48"/>
      <c r="K88" s="46"/>
      <c r="L88" s="49" t="s">
        <v>600</v>
      </c>
      <c r="N88" s="50" t="s">
        <v>1247</v>
      </c>
      <c r="O88" s="51">
        <f>IFERROR(IF(RIGHT(N88, 1) = "D", WORKDAY($B$3, INT(LEFT(N88, LEN(N88)-1))),
                     IF(RIGHT(N88, 1) = "W",Business_Day($B$3 + 7 * INT(LEFT(N88, LEN(N88)-1)), "modified_following"),
                     IF(RIGHT(N88, 1) = "M",Business_Day(EDATE($B$3,  INT(LEFT(N88, LEN(N88)-1))), "modified_following"),
                     IF(RIGHT(N88, 1) = "Y",Business_Day(EDATE($B$3,  12 * INT(LEFT(N88, LEN(N88)-1))), "modified_following"),IF(RIGHT(N88, 1) = "Q",Business_Day(EDATE($B$3,  3*INT(LEFT(N88, LEN(N88)-1))), "modified_following"),
                    Business_Day(EDATE($B$3,  12 * INT(LEFT(N88, FIND("Y", N88)-1)) + INT(RIGHT(N88, LEN(N88) - FIND("Y", N88)))), "modified_following") ))))), "")</f>
        <v>55152</v>
      </c>
      <c r="P88" s="50" t="s">
        <v>4739</v>
      </c>
      <c r="Q88" s="50" t="s">
        <v>4740</v>
      </c>
      <c r="R88" s="46">
        <f>_xll.BDH(P88,$B$4,$B$3,$B$3)</f>
        <v>0.57648999999999995</v>
      </c>
      <c r="S88" s="46">
        <f>_xll.BDH(Q88,$B$4,$B$3,$B$3)</f>
        <v>0.82236200000000004</v>
      </c>
      <c r="T88" s="52">
        <f>DF_ZC2(Date!$E$3,O88,S88,"Taux actuariels","actual/actual")</f>
        <v>5.7687720513106555E-3</v>
      </c>
      <c r="V88" s="46"/>
      <c r="W88" s="46"/>
      <c r="X88" s="46"/>
      <c r="Y88" s="47"/>
      <c r="Z88" s="47"/>
      <c r="AA88" s="47"/>
      <c r="AB88" s="48"/>
      <c r="AC88" s="48"/>
      <c r="AD88" s="46"/>
      <c r="AE88" s="49" t="s">
        <v>600</v>
      </c>
      <c r="AF88" s="49"/>
      <c r="AG88" s="49"/>
      <c r="AI88" s="50" t="s">
        <v>1247</v>
      </c>
      <c r="AJ88" s="51">
        <f>IFERROR(IF(RIGHT(AI88, 1) = "D", WORKDAY($B$3, INT(LEFT(AI88, LEN(AI88)-1))),
                     IF(RIGHT(AI88, 1) = "W",Business_Day($B$3 + 7 * INT(LEFT(AI88, LEN(AI88)-1)), "modified_following"),
                     IF(RIGHT(AI88, 1) = "M",Business_Day(EDATE($B$3,  INT(LEFT(AI88, LEN(AI88)-1))), "modified_following"),
                     IF(RIGHT(AI88, 1) = "Y",Business_Day(EDATE($B$3,  12 * INT(LEFT(AI88, LEN(AI88)-1))), "modified_following"),IF(RIGHT(AI88, 1) = "Q",Business_Day(EDATE($B$3,  3*INT(LEFT(AI88, LEN(AI88)-1))), "modified_following"),
                    Business_Day(EDATE($B$3,  12 * INT(LEFT(AI88, FIND("Y", AI88)-1)) + INT(RIGHT(AI88, LEN(AI88) - FIND("Y", AI88)))), "modified_following") ))))), "")</f>
        <v>55152</v>
      </c>
      <c r="AK88" s="50" t="s">
        <v>4741</v>
      </c>
      <c r="AL88" s="50" t="s">
        <v>4742</v>
      </c>
      <c r="AM88" s="46">
        <f>_xll.BDH(AK88,$B$4,$B$3,$B$3)</f>
        <v>0.73792000000000002</v>
      </c>
      <c r="AN88" s="46">
        <f>_xll.BDH(AL88,$B$4,$B$3,$B$3)</f>
        <v>0.77803999999999995</v>
      </c>
      <c r="AO88" s="52">
        <f>DF_ZC2(Date!$E$3,AJ88,AN88,"Taux actuariels","actual/actual")</f>
        <v>7.4090016201380227E-3</v>
      </c>
      <c r="AQ88" s="46"/>
      <c r="AR88" s="46"/>
      <c r="AS88" s="46"/>
      <c r="AT88" s="47"/>
      <c r="AU88" s="47"/>
      <c r="AV88" s="47"/>
      <c r="AW88" s="48"/>
      <c r="AX88" s="48"/>
      <c r="AY88" s="46"/>
      <c r="AZ88" s="49" t="s">
        <v>600</v>
      </c>
      <c r="BA88" s="47"/>
      <c r="BB88" s="52">
        <f t="shared" si="12"/>
        <v>0</v>
      </c>
      <c r="BD88" s="50" t="s">
        <v>1247</v>
      </c>
      <c r="BE88" s="51">
        <f>IFERROR(IF(RIGHT(BD88, 1) = "D", WORKDAY($B$3, INT(LEFT(BD88, LEN(BD88)-1))),
                     IF(RIGHT(BD88, 1) = "W",Business_Day($B$3 + 7 * INT(LEFT(BD88, LEN(BD88)-1)), "modified_following"),
                     IF(RIGHT(BD88, 1) = "M",Business_Day(EDATE($B$3,  INT(LEFT(BD88, LEN(BD88)-1))), "modified_following"),
                     IF(RIGHT(BD88, 1) = "Y",Business_Day(EDATE($B$3,  12 * INT(LEFT(BD88, LEN(BD88)-1))), "modified_following"),IF(RIGHT(BD88, 1) = "Q",Business_Day(EDATE($B$3,  3*INT(LEFT(BD88, LEN(BD88)-1))), "modified_following"),
                    Business_Day(EDATE($B$3,  12 * INT(LEFT(BD88, FIND("Y", BD88)-1)) + INT(RIGHT(BD88, LEN(BD88) - FIND("Y", BD88)))), "modified_following") ))))), "")</f>
        <v>55152</v>
      </c>
      <c r="BF88" s="50" t="s">
        <v>4743</v>
      </c>
      <c r="BG88" s="50" t="s">
        <v>4744</v>
      </c>
      <c r="BH88" s="46">
        <f>_xll.BDH(BF88,$B$4,$B$3,$B$3)</f>
        <v>0.76080000000000003</v>
      </c>
      <c r="BI88" s="46">
        <f>_xll.BDH(BG88,$B$4,$B$3,$B$3)</f>
        <v>0.77213799999999999</v>
      </c>
      <c r="BJ88" s="52">
        <f>DF_ZC2(Date!$E$3,BE88,BI88,"Taux actuariels","actual/actual")</f>
        <v>7.6346464903505051E-3</v>
      </c>
      <c r="BL88" s="46"/>
      <c r="BM88" s="46"/>
      <c r="BN88" s="46"/>
      <c r="BO88" s="47"/>
      <c r="BP88" s="47"/>
      <c r="BQ88" s="47"/>
      <c r="BR88" s="48"/>
      <c r="BS88" s="48"/>
      <c r="BT88" s="46"/>
      <c r="BU88" s="49" t="s">
        <v>600</v>
      </c>
      <c r="BW88" s="50" t="s">
        <v>1269</v>
      </c>
      <c r="BX88" s="51">
        <f>IFERROR(IF(RIGHT(BW88, 1) = "D", WORKDAY($B$3, INT(LEFT(BW88, LEN(BW88)-1))),
                     IF(RIGHT(BW88, 1) = "W",Business_Day($B$3 + 7 * INT(LEFT(BW88, LEN(BW88)-1)), "modified_following"),
                     IF(RIGHT(BW88, 1) = "M",Business_Day(EDATE($B$3,  INT(LEFT(BW88, LEN(BW88)-1))), "modified_following"),
                     IF(RIGHT(BW88, 1) = "Y",Business_Day(EDATE($B$3,  12 * INT(LEFT(BW88, LEN(BW88)-1))), "modified_following"),IF(RIGHT(BW88, 1) = "Q",Business_Day(EDATE($B$3,  3*INT(LEFT(BW88, LEN(BW88)-1))), "modified_following"),
                    Business_Day(EDATE($B$3,  12 * INT(LEFT(BW88, FIND("Y", BW88)-1)) + INT(RIGHT(BW88, LEN(BW88) - FIND("Y", BW88)))), "modified_following") ))))), "")</f>
        <v>55883</v>
      </c>
      <c r="BY88" s="50" t="s">
        <v>4745</v>
      </c>
      <c r="BZ88" s="50" t="s">
        <v>4746</v>
      </c>
      <c r="CA88" s="46">
        <f>_xll.BDH(BY88,$B$4,$B$3,$B$3)</f>
        <v>0.88656000000000001</v>
      </c>
      <c r="CB88" s="46">
        <f>_xll.BDH(BZ88,$B$4,$B$3,$B$3)</f>
        <v>0.72709599999999996</v>
      </c>
      <c r="CC88" s="52">
        <f>DF_ZC2(Date!$E$3,BX88,CB88,"Taux actuariels","actual/actual")</f>
        <v>8.891988723719324E-3</v>
      </c>
    </row>
    <row r="89" spans="3:81" x14ac:dyDescent="0.25">
      <c r="C89" s="46"/>
      <c r="D89" s="46"/>
      <c r="E89" s="46"/>
      <c r="F89" s="47"/>
      <c r="G89" s="47"/>
      <c r="H89" s="47"/>
      <c r="I89" s="48"/>
      <c r="J89" s="48"/>
      <c r="K89" s="46"/>
      <c r="L89" s="49" t="s">
        <v>600</v>
      </c>
      <c r="N89" s="50" t="s">
        <v>1258</v>
      </c>
      <c r="O89" s="51">
        <f>IFERROR(IF(RIGHT(N89, 1) = "D", WORKDAY($B$3, INT(LEFT(N89, LEN(N89)-1))),
                     IF(RIGHT(N89, 1) = "W",Business_Day($B$3 + 7 * INT(LEFT(N89, LEN(N89)-1)), "modified_following"),
                     IF(RIGHT(N89, 1) = "M",Business_Day(EDATE($B$3,  INT(LEFT(N89, LEN(N89)-1))), "modified_following"),
                     IF(RIGHT(N89, 1) = "Y",Business_Day(EDATE($B$3,  12 * INT(LEFT(N89, LEN(N89)-1))), "modified_following"),IF(RIGHT(N89, 1) = "Q",Business_Day(EDATE($B$3,  3*INT(LEFT(N89, LEN(N89)-1))), "modified_following"),
                    Business_Day(EDATE($B$3,  12 * INT(LEFT(N89, FIND("Y", N89)-1)) + INT(RIGHT(N89, LEN(N89) - FIND("Y", N89)))), "modified_following") ))))), "")</f>
        <v>55516</v>
      </c>
      <c r="P89" s="50" t="s">
        <v>4747</v>
      </c>
      <c r="Q89" s="50" t="s">
        <v>4748</v>
      </c>
      <c r="R89" s="46">
        <f>_xll.BDH(P89,$B$4,$B$3,$B$3)</f>
        <v>0.58550000000000002</v>
      </c>
      <c r="S89" s="46">
        <f>_xll.BDH(Q89,$B$4,$B$3,$B$3)</f>
        <v>0.81508499999999995</v>
      </c>
      <c r="T89" s="52">
        <f>DF_ZC2(Date!$E$3,O89,S89,"Taux actuariels","actual/actual")</f>
        <v>5.8593555581798462E-3</v>
      </c>
      <c r="V89" s="46"/>
      <c r="W89" s="46"/>
      <c r="X89" s="46"/>
      <c r="Y89" s="47"/>
      <c r="Z89" s="47"/>
      <c r="AA89" s="47"/>
      <c r="AB89" s="48"/>
      <c r="AC89" s="48"/>
      <c r="AD89" s="46"/>
      <c r="AE89" s="49" t="s">
        <v>600</v>
      </c>
      <c r="AF89" s="49"/>
      <c r="AG89" s="49"/>
      <c r="AI89" s="50" t="s">
        <v>1258</v>
      </c>
      <c r="AJ89" s="51">
        <f>IFERROR(IF(RIGHT(AI89, 1) = "D", WORKDAY($B$3, INT(LEFT(AI89, LEN(AI89)-1))),
                     IF(RIGHT(AI89, 1) = "W",Business_Day($B$3 + 7 * INT(LEFT(AI89, LEN(AI89)-1)), "modified_following"),
                     IF(RIGHT(AI89, 1) = "M",Business_Day(EDATE($B$3,  INT(LEFT(AI89, LEN(AI89)-1))), "modified_following"),
                     IF(RIGHT(AI89, 1) = "Y",Business_Day(EDATE($B$3,  12 * INT(LEFT(AI89, LEN(AI89)-1))), "modified_following"),IF(RIGHT(AI89, 1) = "Q",Business_Day(EDATE($B$3,  3*INT(LEFT(AI89, LEN(AI89)-1))), "modified_following"),
                    Business_Day(EDATE($B$3,  12 * INT(LEFT(AI89, FIND("Y", AI89)-1)) + INT(RIGHT(AI89, LEN(AI89) - FIND("Y", AI89)))), "modified_following") ))))), "")</f>
        <v>55516</v>
      </c>
      <c r="AK89" s="50" t="s">
        <v>4749</v>
      </c>
      <c r="AL89" s="50" t="s">
        <v>4750</v>
      </c>
      <c r="AM89" s="46">
        <f>_xll.BDH(AK89,$B$4,$B$3,$B$3)</f>
        <v>0.74639999999999995</v>
      </c>
      <c r="AN89" s="46">
        <f>_xll.BDH(AL89,$B$4,$B$3,$B$3)</f>
        <v>0.770034</v>
      </c>
      <c r="AO89" s="52">
        <f>DF_ZC2(Date!$E$3,AJ89,AN89,"Taux actuariels","actual/actual")</f>
        <v>7.4948375525354383E-3</v>
      </c>
      <c r="AQ89" s="46"/>
      <c r="AR89" s="46"/>
      <c r="AS89" s="46"/>
      <c r="AT89" s="47"/>
      <c r="AU89" s="47"/>
      <c r="AV89" s="47"/>
      <c r="AW89" s="48"/>
      <c r="AX89" s="48"/>
      <c r="AY89" s="46"/>
      <c r="AZ89" s="49" t="s">
        <v>600</v>
      </c>
      <c r="BA89" s="47"/>
      <c r="BB89" s="52">
        <f t="shared" si="12"/>
        <v>0</v>
      </c>
      <c r="BD89" s="50" t="s">
        <v>1258</v>
      </c>
      <c r="BE89" s="51">
        <f>IFERROR(IF(RIGHT(BD89, 1) = "D", WORKDAY($B$3, INT(LEFT(BD89, LEN(BD89)-1))),
                     IF(RIGHT(BD89, 1) = "W",Business_Day($B$3 + 7 * INT(LEFT(BD89, LEN(BD89)-1)), "modified_following"),
                     IF(RIGHT(BD89, 1) = "M",Business_Day(EDATE($B$3,  INT(LEFT(BD89, LEN(BD89)-1))), "modified_following"),
                     IF(RIGHT(BD89, 1) = "Y",Business_Day(EDATE($B$3,  12 * INT(LEFT(BD89, LEN(BD89)-1))), "modified_following"),IF(RIGHT(BD89, 1) = "Q",Business_Day(EDATE($B$3,  3*INT(LEFT(BD89, LEN(BD89)-1))), "modified_following"),
                    Business_Day(EDATE($B$3,  12 * INT(LEFT(BD89, FIND("Y", BD89)-1)) + INT(RIGHT(BD89, LEN(BD89) - FIND("Y", BD89)))), "modified_following") ))))), "")</f>
        <v>55516</v>
      </c>
      <c r="BF89" s="50" t="s">
        <v>4751</v>
      </c>
      <c r="BG89" s="50" t="s">
        <v>4752</v>
      </c>
      <c r="BH89" s="46">
        <f>_xll.BDH(BF89,$B$4,$B$3,$B$3)</f>
        <v>0.76985999999999999</v>
      </c>
      <c r="BI89" s="46">
        <f>_xll.BDH(BG89,$B$4,$B$3,$B$3)</f>
        <v>0.76386799999999999</v>
      </c>
      <c r="BJ89" s="52">
        <f>DF_ZC2(Date!$E$3,BE89,BI89,"Taux actuariels","actual/actual")</f>
        <v>7.7263088223682441E-3</v>
      </c>
      <c r="BL89" s="46"/>
      <c r="BM89" s="46"/>
      <c r="BN89" s="46"/>
      <c r="BO89" s="47"/>
      <c r="BP89" s="47"/>
      <c r="BQ89" s="47"/>
      <c r="BR89" s="48"/>
      <c r="BS89" s="48"/>
      <c r="BT89" s="46"/>
      <c r="BU89" s="49" t="s">
        <v>600</v>
      </c>
      <c r="BW89" s="50" t="s">
        <v>1280</v>
      </c>
      <c r="BX89" s="51">
        <f>IFERROR(IF(RIGHT(BW89, 1) = "D", WORKDAY($B$3, INT(LEFT(BW89, LEN(BW89)-1))),
                     IF(RIGHT(BW89, 1) = "W",Business_Day($B$3 + 7 * INT(LEFT(BW89, LEN(BW89)-1)), "modified_following"),
                     IF(RIGHT(BW89, 1) = "M",Business_Day(EDATE($B$3,  INT(LEFT(BW89, LEN(BW89)-1))), "modified_following"),
                     IF(RIGHT(BW89, 1) = "Y",Business_Day(EDATE($B$3,  12 * INT(LEFT(BW89, LEN(BW89)-1))), "modified_following"),IF(RIGHT(BW89, 1) = "Q",Business_Day(EDATE($B$3,  3*INT(LEFT(BW89, LEN(BW89)-1))), "modified_following"),
                    Business_Day(EDATE($B$3,  12 * INT(LEFT(BW89, FIND("Y", BW89)-1)) + INT(RIGHT(BW89, LEN(BW89) - FIND("Y", BW89)))), "modified_following") ))))), "")</f>
        <v>56248</v>
      </c>
      <c r="BY89" s="50" t="s">
        <v>4753</v>
      </c>
      <c r="BZ89" s="50" t="s">
        <v>4754</v>
      </c>
      <c r="CA89" s="46">
        <f>_xll.BDH(BY89,$B$4,$B$3,$B$3)</f>
        <v>0.89317000000000002</v>
      </c>
      <c r="CB89" s="46">
        <f>_xll.BDH(BZ89,$B$4,$B$3,$B$3)</f>
        <v>0.71895399999999998</v>
      </c>
      <c r="CC89" s="52">
        <f>DF_ZC2(Date!$E$3,BX89,CB89,"Taux actuariels","actual/actual")</f>
        <v>8.9576666246924397E-3</v>
      </c>
    </row>
    <row r="90" spans="3:81" x14ac:dyDescent="0.25">
      <c r="C90" s="46"/>
      <c r="D90" s="46"/>
      <c r="E90" s="46"/>
      <c r="F90" s="47"/>
      <c r="G90" s="47"/>
      <c r="H90" s="47"/>
      <c r="I90" s="48"/>
      <c r="J90" s="48"/>
      <c r="K90" s="46"/>
      <c r="L90" s="49" t="s">
        <v>600</v>
      </c>
      <c r="N90" s="50" t="s">
        <v>1269</v>
      </c>
      <c r="O90" s="51">
        <f>IFERROR(IF(RIGHT(N90, 1) = "D", WORKDAY($B$3, INT(LEFT(N90, LEN(N90)-1))),
                     IF(RIGHT(N90, 1) = "W",Business_Day($B$3 + 7 * INT(LEFT(N90, LEN(N90)-1)), "modified_following"),
                     IF(RIGHT(N90, 1) = "M",Business_Day(EDATE($B$3,  INT(LEFT(N90, LEN(N90)-1))), "modified_following"),
                     IF(RIGHT(N90, 1) = "Y",Business_Day(EDATE($B$3,  12 * INT(LEFT(N90, LEN(N90)-1))), "modified_following"),IF(RIGHT(N90, 1) = "Q",Business_Day(EDATE($B$3,  3*INT(LEFT(N90, LEN(N90)-1))), "modified_following"),
                    Business_Day(EDATE($B$3,  12 * INT(LEFT(N90, FIND("Y", N90)-1)) + INT(RIGHT(N90, LEN(N90) - FIND("Y", N90)))), "modified_following") ))))), "")</f>
        <v>55883</v>
      </c>
      <c r="P90" s="50" t="s">
        <v>4755</v>
      </c>
      <c r="Q90" s="50" t="s">
        <v>4756</v>
      </c>
      <c r="R90" s="46">
        <f>_xll.BDH(P90,$B$4,$B$3,$B$3)</f>
        <v>0.59214999999999995</v>
      </c>
      <c r="S90" s="46">
        <f>_xll.BDH(Q90,$B$4,$B$3,$B$3)</f>
        <v>0.80839099999999997</v>
      </c>
      <c r="T90" s="52">
        <f>DF_ZC2(Date!$E$3,O90,S90,"Taux actuariels","actual/actual")</f>
        <v>5.9260853628249066E-3</v>
      </c>
      <c r="V90" s="46"/>
      <c r="W90" s="46"/>
      <c r="X90" s="46"/>
      <c r="Y90" s="47"/>
      <c r="Z90" s="47"/>
      <c r="AA90" s="47"/>
      <c r="AB90" s="48"/>
      <c r="AC90" s="48"/>
      <c r="AD90" s="46"/>
      <c r="AE90" s="49" t="s">
        <v>600</v>
      </c>
      <c r="AF90" s="49"/>
      <c r="AG90" s="49"/>
      <c r="AI90" s="50" t="s">
        <v>1269</v>
      </c>
      <c r="AJ90" s="51">
        <f>IFERROR(IF(RIGHT(AI90, 1) = "D", WORKDAY($B$3, INT(LEFT(AI90, LEN(AI90)-1))),
                     IF(RIGHT(AI90, 1) = "W",Business_Day($B$3 + 7 * INT(LEFT(AI90, LEN(AI90)-1)), "modified_following"),
                     IF(RIGHT(AI90, 1) = "M",Business_Day(EDATE($B$3,  INT(LEFT(AI90, LEN(AI90)-1))), "modified_following"),
                     IF(RIGHT(AI90, 1) = "Y",Business_Day(EDATE($B$3,  12 * INT(LEFT(AI90, LEN(AI90)-1))), "modified_following"),IF(RIGHT(AI90, 1) = "Q",Business_Day(EDATE($B$3,  3*INT(LEFT(AI90, LEN(AI90)-1))), "modified_following"),
                    Business_Day(EDATE($B$3,  12 * INT(LEFT(AI90, FIND("Y", AI90)-1)) + INT(RIGHT(AI90, LEN(AI90) - FIND("Y", AI90)))), "modified_following") ))))), "")</f>
        <v>55883</v>
      </c>
      <c r="AK90" s="50" t="s">
        <v>4757</v>
      </c>
      <c r="AL90" s="50" t="s">
        <v>4758</v>
      </c>
      <c r="AM90" s="46">
        <f>_xll.BDH(AK90,$B$4,$B$3,$B$3)</f>
        <v>0.75475000000000003</v>
      </c>
      <c r="AN90" s="46">
        <f>_xll.BDH(AL90,$B$4,$B$3,$B$3)</f>
        <v>0.76198200000000005</v>
      </c>
      <c r="AO90" s="52">
        <f>DF_ZC2(Date!$E$3,AJ90,AN90,"Taux actuariels","actual/actual")</f>
        <v>7.5794784129052939E-3</v>
      </c>
      <c r="AQ90" s="46"/>
      <c r="AR90" s="46"/>
      <c r="AS90" s="46"/>
      <c r="AT90" s="47"/>
      <c r="AU90" s="47"/>
      <c r="AV90" s="47"/>
      <c r="AW90" s="48"/>
      <c r="AX90" s="48"/>
      <c r="AY90" s="46"/>
      <c r="AZ90" s="49" t="s">
        <v>600</v>
      </c>
      <c r="BA90" s="47"/>
      <c r="BB90" s="52">
        <f t="shared" si="12"/>
        <v>0</v>
      </c>
      <c r="BD90" s="50" t="s">
        <v>1269</v>
      </c>
      <c r="BE90" s="51">
        <f>IFERROR(IF(RIGHT(BD90, 1) = "D", WORKDAY($B$3, INT(LEFT(BD90, LEN(BD90)-1))),
                     IF(RIGHT(BD90, 1) = "W",Business_Day($B$3 + 7 * INT(LEFT(BD90, LEN(BD90)-1)), "modified_following"),
                     IF(RIGHT(BD90, 1) = "M",Business_Day(EDATE($B$3,  INT(LEFT(BD90, LEN(BD90)-1))), "modified_following"),
                     IF(RIGHT(BD90, 1) = "Y",Business_Day(EDATE($B$3,  12 * INT(LEFT(BD90, LEN(BD90)-1))), "modified_following"),IF(RIGHT(BD90, 1) = "Q",Business_Day(EDATE($B$3,  3*INT(LEFT(BD90, LEN(BD90)-1))), "modified_following"),
                    Business_Day(EDATE($B$3,  12 * INT(LEFT(BD90, FIND("Y", BD90)-1)) + INT(RIGHT(BD90, LEN(BD90) - FIND("Y", BD90)))), "modified_following") ))))), "")</f>
        <v>55883</v>
      </c>
      <c r="BF90" s="50" t="s">
        <v>4759</v>
      </c>
      <c r="BG90" s="50" t="s">
        <v>4760</v>
      </c>
      <c r="BH90" s="46">
        <f>_xll.BDH(BF90,$B$4,$B$3,$B$3)</f>
        <v>0.77661999999999998</v>
      </c>
      <c r="BI90" s="46">
        <f>_xll.BDH(BG90,$B$4,$B$3,$B$3)</f>
        <v>0.75614300000000001</v>
      </c>
      <c r="BJ90" s="52">
        <f>DF_ZC2(Date!$E$3,BE90,BI90,"Taux actuariels","actual/actual")</f>
        <v>7.7947993660421044E-3</v>
      </c>
      <c r="BL90" s="46"/>
      <c r="BM90" s="46"/>
      <c r="BN90" s="46"/>
      <c r="BO90" s="47"/>
      <c r="BP90" s="47"/>
      <c r="BQ90" s="47"/>
      <c r="BR90" s="48"/>
      <c r="BS90" s="48"/>
      <c r="BT90" s="46"/>
      <c r="BU90" s="49" t="s">
        <v>600</v>
      </c>
      <c r="BW90" s="50" t="s">
        <v>1291</v>
      </c>
      <c r="BX90" s="51">
        <f>IFERROR(IF(RIGHT(BW90, 1) = "D", WORKDAY($B$3, INT(LEFT(BW90, LEN(BW90)-1))),
                     IF(RIGHT(BW90, 1) = "W",Business_Day($B$3 + 7 * INT(LEFT(BW90, LEN(BW90)-1)), "modified_following"),
                     IF(RIGHT(BW90, 1) = "M",Business_Day(EDATE($B$3,  INT(LEFT(BW90, LEN(BW90)-1))), "modified_following"),
                     IF(RIGHT(BW90, 1) = "Y",Business_Day(EDATE($B$3,  12 * INT(LEFT(BW90, LEN(BW90)-1))), "modified_following"),IF(RIGHT(BW90, 1) = "Q",Business_Day(EDATE($B$3,  3*INT(LEFT(BW90, LEN(BW90)-1))), "modified_following"),
                    Business_Day(EDATE($B$3,  12 * INT(LEFT(BW90, FIND("Y", BW90)-1)) + INT(RIGHT(BW90, LEN(BW90) - FIND("Y", BW90)))), "modified_following") ))))), "")</f>
        <v>56613</v>
      </c>
      <c r="BY90" s="50" t="s">
        <v>4761</v>
      </c>
      <c r="BZ90" s="50" t="s">
        <v>4762</v>
      </c>
      <c r="CA90" s="46">
        <f>_xll.BDH(BY90,$B$4,$B$3,$B$3)</f>
        <v>0.89964999999999995</v>
      </c>
      <c r="CB90" s="46">
        <f>_xll.BDH(BZ90,$B$4,$B$3,$B$3)</f>
        <v>0.71082999999999996</v>
      </c>
      <c r="CC90" s="52">
        <f>DF_ZC2(Date!$E$3,BX90,CB90,"Taux actuariels","actual/actual")</f>
        <v>9.0226215021238509E-3</v>
      </c>
    </row>
    <row r="91" spans="3:81" x14ac:dyDescent="0.25">
      <c r="C91" s="46"/>
      <c r="D91" s="46"/>
      <c r="E91" s="46"/>
      <c r="F91" s="47"/>
      <c r="G91" s="47"/>
      <c r="H91" s="47"/>
      <c r="I91" s="48"/>
      <c r="J91" s="48"/>
      <c r="K91" s="46"/>
      <c r="L91" s="49" t="s">
        <v>600</v>
      </c>
      <c r="N91" s="50" t="s">
        <v>1280</v>
      </c>
      <c r="O91" s="51">
        <f>IFERROR(IF(RIGHT(N91, 1) = "D", WORKDAY($B$3, INT(LEFT(N91, LEN(N91)-1))),
                     IF(RIGHT(N91, 1) = "W",Business_Day($B$3 + 7 * INT(LEFT(N91, LEN(N91)-1)), "modified_following"),
                     IF(RIGHT(N91, 1) = "M",Business_Day(EDATE($B$3,  INT(LEFT(N91, LEN(N91)-1))), "modified_following"),
                     IF(RIGHT(N91, 1) = "Y",Business_Day(EDATE($B$3,  12 * INT(LEFT(N91, LEN(N91)-1))), "modified_following"),IF(RIGHT(N91, 1) = "Q",Business_Day(EDATE($B$3,  3*INT(LEFT(N91, LEN(N91)-1))), "modified_following"),
                    Business_Day(EDATE($B$3,  12 * INT(LEFT(N91, FIND("Y", N91)-1)) + INT(RIGHT(N91, LEN(N91) - FIND("Y", N91)))), "modified_following") ))))), "")</f>
        <v>56248</v>
      </c>
      <c r="P91" s="50" t="s">
        <v>4763</v>
      </c>
      <c r="Q91" s="50" t="s">
        <v>4764</v>
      </c>
      <c r="R91" s="46">
        <f>_xll.BDH(P91,$B$4,$B$3,$B$3)</f>
        <v>0.59875999999999996</v>
      </c>
      <c r="S91" s="46">
        <f>_xll.BDH(Q91,$B$4,$B$3,$B$3)</f>
        <v>0.80169199999999996</v>
      </c>
      <c r="T91" s="52">
        <f>DF_ZC2(Date!$E$3,O91,S91,"Taux actuariels","actual/actual")</f>
        <v>5.9916861823710033E-3</v>
      </c>
      <c r="V91" s="46"/>
      <c r="W91" s="46"/>
      <c r="X91" s="46"/>
      <c r="Y91" s="47"/>
      <c r="Z91" s="47"/>
      <c r="AA91" s="47"/>
      <c r="AB91" s="48"/>
      <c r="AC91" s="48"/>
      <c r="AD91" s="46"/>
      <c r="AE91" s="49" t="s">
        <v>600</v>
      </c>
      <c r="AF91" s="49"/>
      <c r="AG91" s="49"/>
      <c r="AI91" s="50" t="s">
        <v>1280</v>
      </c>
      <c r="AJ91" s="51">
        <f>IFERROR(IF(RIGHT(AI91, 1) = "D", WORKDAY($B$3, INT(LEFT(AI91, LEN(AI91)-1))),
                     IF(RIGHT(AI91, 1) = "W",Business_Day($B$3 + 7 * INT(LEFT(AI91, LEN(AI91)-1)), "modified_following"),
                     IF(RIGHT(AI91, 1) = "M",Business_Day(EDATE($B$3,  INT(LEFT(AI91, LEN(AI91)-1))), "modified_following"),
                     IF(RIGHT(AI91, 1) = "Y",Business_Day(EDATE($B$3,  12 * INT(LEFT(AI91, LEN(AI91)-1))), "modified_following"),IF(RIGHT(AI91, 1) = "Q",Business_Day(EDATE($B$3,  3*INT(LEFT(AI91, LEN(AI91)-1))), "modified_following"),
                    Business_Day(EDATE($B$3,  12 * INT(LEFT(AI91, FIND("Y", AI91)-1)) + INT(RIGHT(AI91, LEN(AI91) - FIND("Y", AI91)))), "modified_following") ))))), "")</f>
        <v>56248</v>
      </c>
      <c r="AK91" s="50" t="s">
        <v>4765</v>
      </c>
      <c r="AL91" s="50" t="s">
        <v>4766</v>
      </c>
      <c r="AM91" s="46">
        <f>_xll.BDH(AK91,$B$4,$B$3,$B$3)</f>
        <v>0.76288</v>
      </c>
      <c r="AN91" s="46">
        <f>_xll.BDH(AL91,$B$4,$B$3,$B$3)</f>
        <v>0.75399899999999997</v>
      </c>
      <c r="AO91" s="52">
        <f>DF_ZC2(Date!$E$3,AJ91,AN91,"Taux actuariels","actual/actual")</f>
        <v>7.6606628351481021E-3</v>
      </c>
      <c r="AQ91" s="46"/>
      <c r="AR91" s="46"/>
      <c r="AS91" s="46"/>
      <c r="AT91" s="47"/>
      <c r="AU91" s="47"/>
      <c r="AV91" s="47"/>
      <c r="AW91" s="48"/>
      <c r="AX91" s="48"/>
      <c r="AY91" s="46"/>
      <c r="AZ91" s="49" t="s">
        <v>600</v>
      </c>
      <c r="BA91" s="47"/>
      <c r="BB91" s="52">
        <f t="shared" si="12"/>
        <v>0</v>
      </c>
      <c r="BD91" s="50" t="s">
        <v>1280</v>
      </c>
      <c r="BE91" s="51">
        <f>IFERROR(IF(RIGHT(BD91, 1) = "D", WORKDAY($B$3, INT(LEFT(BD91, LEN(BD91)-1))),
                     IF(RIGHT(BD91, 1) = "W",Business_Day($B$3 + 7 * INT(LEFT(BD91, LEN(BD91)-1)), "modified_following"),
                     IF(RIGHT(BD91, 1) = "M",Business_Day(EDATE($B$3,  INT(LEFT(BD91, LEN(BD91)-1))), "modified_following"),
                     IF(RIGHT(BD91, 1) = "Y",Business_Day(EDATE($B$3,  12 * INT(LEFT(BD91, LEN(BD91)-1))), "modified_following"),IF(RIGHT(BD91, 1) = "Q",Business_Day(EDATE($B$3,  3*INT(LEFT(BD91, LEN(BD91)-1))), "modified_following"),
                    Business_Day(EDATE($B$3,  12 * INT(LEFT(BD91, FIND("Y", BD91)-1)) + INT(RIGHT(BD91, LEN(BD91) - FIND("Y", BD91)))), "modified_following") ))))), "")</f>
        <v>56248</v>
      </c>
      <c r="BF91" s="50" t="s">
        <v>4767</v>
      </c>
      <c r="BG91" s="50" t="s">
        <v>4768</v>
      </c>
      <c r="BH91" s="46">
        <f>_xll.BDH(BF91,$B$4,$B$3,$B$3)</f>
        <v>0.78319000000000005</v>
      </c>
      <c r="BI91" s="46">
        <f>_xll.BDH(BG91,$B$4,$B$3,$B$3)</f>
        <v>0.74849500000000002</v>
      </c>
      <c r="BJ91" s="52">
        <f>DF_ZC2(Date!$E$3,BE91,BI91,"Taux actuariels","actual/actual")</f>
        <v>7.8602135889216385E-3</v>
      </c>
      <c r="BL91" s="46"/>
      <c r="BM91" s="46"/>
      <c r="BN91" s="46"/>
      <c r="BO91" s="47"/>
      <c r="BP91" s="47"/>
      <c r="BQ91" s="47"/>
      <c r="BR91" s="48"/>
      <c r="BS91" s="48"/>
      <c r="BT91" s="46"/>
      <c r="BU91" s="49" t="s">
        <v>600</v>
      </c>
      <c r="BW91" s="50" t="s">
        <v>1302</v>
      </c>
      <c r="BX91" s="51">
        <f>IFERROR(IF(RIGHT(BW91, 1) = "D", WORKDAY($B$3, INT(LEFT(BW91, LEN(BW91)-1))),
                     IF(RIGHT(BW91, 1) = "W",Business_Day($B$3 + 7 * INT(LEFT(BW91, LEN(BW91)-1)), "modified_following"),
                     IF(RIGHT(BW91, 1) = "M",Business_Day(EDATE($B$3,  INT(LEFT(BW91, LEN(BW91)-1))), "modified_following"),
                     IF(RIGHT(BW91, 1) = "Y",Business_Day(EDATE($B$3,  12 * INT(LEFT(BW91, LEN(BW91)-1))), "modified_following"),IF(RIGHT(BW91, 1) = "Q",Business_Day(EDATE($B$3,  3*INT(LEFT(BW91, LEN(BW91)-1))), "modified_following"),
                    Business_Day(EDATE($B$3,  12 * INT(LEFT(BW91, FIND("Y", BW91)-1)) + INT(RIGHT(BW91, LEN(BW91) - FIND("Y", BW91)))), "modified_following") ))))), "")</f>
        <v>56978</v>
      </c>
      <c r="BY91" s="50" t="s">
        <v>4769</v>
      </c>
      <c r="BZ91" s="50" t="s">
        <v>4770</v>
      </c>
      <c r="CA91" s="46">
        <f>_xll.BDH(BY91,$B$4,$B$3,$B$3)</f>
        <v>0.90598000000000001</v>
      </c>
      <c r="CB91" s="46">
        <f>_xll.BDH(BZ91,$B$4,$B$3,$B$3)</f>
        <v>0.70274800000000004</v>
      </c>
      <c r="CC91" s="52">
        <f>DF_ZC2(Date!$E$3,BX91,CB91,"Taux actuariels","actual/actual")</f>
        <v>9.0860826801475447E-3</v>
      </c>
    </row>
    <row r="92" spans="3:81" x14ac:dyDescent="0.25">
      <c r="C92" s="46"/>
      <c r="D92" s="46"/>
      <c r="E92" s="46"/>
      <c r="F92" s="47"/>
      <c r="G92" s="47"/>
      <c r="H92" s="47"/>
      <c r="I92" s="48"/>
      <c r="J92" s="48"/>
      <c r="K92" s="46"/>
      <c r="L92" s="49" t="s">
        <v>600</v>
      </c>
      <c r="N92" s="50" t="s">
        <v>1291</v>
      </c>
      <c r="O92" s="51">
        <f>IFERROR(IF(RIGHT(N92, 1) = "D", WORKDAY($B$3, INT(LEFT(N92, LEN(N92)-1))),
                     IF(RIGHT(N92, 1) = "W",Business_Day($B$3 + 7 * INT(LEFT(N92, LEN(N92)-1)), "modified_following"),
                     IF(RIGHT(N92, 1) = "M",Business_Day(EDATE($B$3,  INT(LEFT(N92, LEN(N92)-1))), "modified_following"),
                     IF(RIGHT(N92, 1) = "Y",Business_Day(EDATE($B$3,  12 * INT(LEFT(N92, LEN(N92)-1))), "modified_following"),IF(RIGHT(N92, 1) = "Q",Business_Day(EDATE($B$3,  3*INT(LEFT(N92, LEN(N92)-1))), "modified_following"),
                    Business_Day(EDATE($B$3,  12 * INT(LEFT(N92, FIND("Y", N92)-1)) + INT(RIGHT(N92, LEN(N92) - FIND("Y", N92)))), "modified_following") ))))), "")</f>
        <v>56613</v>
      </c>
      <c r="P92" s="50" t="s">
        <v>4771</v>
      </c>
      <c r="Q92" s="50" t="s">
        <v>4772</v>
      </c>
      <c r="R92" s="46">
        <f>_xll.BDH(P92,$B$4,$B$3,$B$3)</f>
        <v>0.60528999999999999</v>
      </c>
      <c r="S92" s="46">
        <f>_xll.BDH(Q92,$B$4,$B$3,$B$3)</f>
        <v>0.79495700000000002</v>
      </c>
      <c r="T92" s="52">
        <f>DF_ZC2(Date!$E$3,O92,S92,"Taux actuariels","actual/actual")</f>
        <v>6.0568835087440043E-3</v>
      </c>
      <c r="V92" s="46"/>
      <c r="W92" s="46"/>
      <c r="X92" s="46"/>
      <c r="Y92" s="47"/>
      <c r="Z92" s="47"/>
      <c r="AA92" s="47"/>
      <c r="AB92" s="48"/>
      <c r="AC92" s="48"/>
      <c r="AD92" s="46"/>
      <c r="AE92" s="49" t="s">
        <v>600</v>
      </c>
      <c r="AF92" s="49"/>
      <c r="AG92" s="49"/>
      <c r="AI92" s="50" t="s">
        <v>1291</v>
      </c>
      <c r="AJ92" s="51">
        <f>IFERROR(IF(RIGHT(AI92, 1) = "D", WORKDAY($B$3, INT(LEFT(AI92, LEN(AI92)-1))),
                     IF(RIGHT(AI92, 1) = "W",Business_Day($B$3 + 7 * INT(LEFT(AI92, LEN(AI92)-1)), "modified_following"),
                     IF(RIGHT(AI92, 1) = "M",Business_Day(EDATE($B$3,  INT(LEFT(AI92, LEN(AI92)-1))), "modified_following"),
                     IF(RIGHT(AI92, 1) = "Y",Business_Day(EDATE($B$3,  12 * INT(LEFT(AI92, LEN(AI92)-1))), "modified_following"),IF(RIGHT(AI92, 1) = "Q",Business_Day(EDATE($B$3,  3*INT(LEFT(AI92, LEN(AI92)-1))), "modified_following"),
                    Business_Day(EDATE($B$3,  12 * INT(LEFT(AI92, FIND("Y", AI92)-1)) + INT(RIGHT(AI92, LEN(AI92) - FIND("Y", AI92)))), "modified_following") ))))), "")</f>
        <v>56613</v>
      </c>
      <c r="AK92" s="50" t="s">
        <v>4773</v>
      </c>
      <c r="AL92" s="50" t="s">
        <v>4774</v>
      </c>
      <c r="AM92" s="46">
        <f>_xll.BDH(AK92,$B$4,$B$3,$B$3)</f>
        <v>0.77087000000000006</v>
      </c>
      <c r="AN92" s="46">
        <f>_xll.BDH(AL92,$B$4,$B$3,$B$3)</f>
        <v>0.74600299999999997</v>
      </c>
      <c r="AO92" s="52">
        <f>DF_ZC2(Date!$E$3,AJ92,AN92,"Taux actuariels","actual/actual")</f>
        <v>7.7410124537737879E-3</v>
      </c>
      <c r="AQ92" s="46"/>
      <c r="AR92" s="46"/>
      <c r="AS92" s="46"/>
      <c r="AT92" s="47"/>
      <c r="AU92" s="47"/>
      <c r="AV92" s="47"/>
      <c r="AW92" s="48"/>
      <c r="AX92" s="48"/>
      <c r="AY92" s="46"/>
      <c r="AZ92" s="49" t="s">
        <v>600</v>
      </c>
      <c r="BA92" s="47"/>
      <c r="BB92" s="52">
        <f t="shared" si="12"/>
        <v>0</v>
      </c>
      <c r="BD92" s="50" t="s">
        <v>1291</v>
      </c>
      <c r="BE92" s="51">
        <f>IFERROR(IF(RIGHT(BD92, 1) = "D", WORKDAY($B$3, INT(LEFT(BD92, LEN(BD92)-1))),
                     IF(RIGHT(BD92, 1) = "W",Business_Day($B$3 + 7 * INT(LEFT(BD92, LEN(BD92)-1)), "modified_following"),
                     IF(RIGHT(BD92, 1) = "M",Business_Day(EDATE($B$3,  INT(LEFT(BD92, LEN(BD92)-1))), "modified_following"),
                     IF(RIGHT(BD92, 1) = "Y",Business_Day(EDATE($B$3,  12 * INT(LEFT(BD92, LEN(BD92)-1))), "modified_following"),IF(RIGHT(BD92, 1) = "Q",Business_Day(EDATE($B$3,  3*INT(LEFT(BD92, LEN(BD92)-1))), "modified_following"),
                    Business_Day(EDATE($B$3,  12 * INT(LEFT(BD92, FIND("Y", BD92)-1)) + INT(RIGHT(BD92, LEN(BD92) - FIND("Y", BD92)))), "modified_following") ))))), "")</f>
        <v>56613</v>
      </c>
      <c r="BF92" s="50" t="s">
        <v>4775</v>
      </c>
      <c r="BG92" s="50" t="s">
        <v>4776</v>
      </c>
      <c r="BH92" s="46">
        <f>_xll.BDH(BF92,$B$4,$B$3,$B$3)</f>
        <v>0.78964999999999996</v>
      </c>
      <c r="BI92" s="46">
        <f>_xll.BDH(BG92,$B$4,$B$3,$B$3)</f>
        <v>0.74084300000000003</v>
      </c>
      <c r="BJ92" s="52">
        <f>DF_ZC2(Date!$E$3,BE92,BI92,"Taux actuariels","actual/actual")</f>
        <v>7.9250983955780896E-3</v>
      </c>
      <c r="BL92" s="46"/>
      <c r="BM92" s="46"/>
      <c r="BN92" s="46"/>
      <c r="BO92" s="47"/>
      <c r="BP92" s="47"/>
      <c r="BQ92" s="47"/>
      <c r="BR92" s="48"/>
      <c r="BS92" s="48"/>
      <c r="BT92" s="46"/>
      <c r="BU92" s="49" t="s">
        <v>600</v>
      </c>
      <c r="BW92" s="50" t="s">
        <v>1313</v>
      </c>
      <c r="BX92" s="51">
        <f>IFERROR(IF(RIGHT(BW92, 1) = "D", WORKDAY($B$3, INT(LEFT(BW92, LEN(BW92)-1))),
                     IF(RIGHT(BW92, 1) = "W",Business_Day($B$3 + 7 * INT(LEFT(BW92, LEN(BW92)-1)), "modified_following"),
                     IF(RIGHT(BW92, 1) = "M",Business_Day(EDATE($B$3,  INT(LEFT(BW92, LEN(BW92)-1))), "modified_following"),
                     IF(RIGHT(BW92, 1) = "Y",Business_Day(EDATE($B$3,  12 * INT(LEFT(BW92, LEN(BW92)-1))), "modified_following"),IF(RIGHT(BW92, 1) = "Q",Business_Day(EDATE($B$3,  3*INT(LEFT(BW92, LEN(BW92)-1))), "modified_following"),
                    Business_Day(EDATE($B$3,  12 * INT(LEFT(BW92, FIND("Y", BW92)-1)) + INT(RIGHT(BW92, LEN(BW92) - FIND("Y", BW92)))), "modified_following") ))))), "")</f>
        <v>57343</v>
      </c>
      <c r="BY92" s="50" t="s">
        <v>4777</v>
      </c>
      <c r="BZ92" s="50" t="s">
        <v>4778</v>
      </c>
      <c r="CA92" s="46">
        <f>_xll.BDH(BY92,$B$4,$B$3,$B$3)</f>
        <v>0.91217999999999999</v>
      </c>
      <c r="CB92" s="46">
        <f>_xll.BDH(BZ92,$B$4,$B$3,$B$3)</f>
        <v>0.69469000000000003</v>
      </c>
      <c r="CC92" s="52">
        <f>DF_ZC2(Date!$E$3,BX92,CB92,"Taux actuariels","actual/actual")</f>
        <v>9.1494643028948719E-3</v>
      </c>
    </row>
    <row r="93" spans="3:81" x14ac:dyDescent="0.25">
      <c r="C93" s="46"/>
      <c r="D93" s="46"/>
      <c r="E93" s="46"/>
      <c r="F93" s="47"/>
      <c r="G93" s="47"/>
      <c r="H93" s="47"/>
      <c r="I93" s="48"/>
      <c r="J93" s="48"/>
      <c r="K93" s="46"/>
      <c r="L93" s="49" t="s">
        <v>600</v>
      </c>
      <c r="N93" s="50" t="s">
        <v>1302</v>
      </c>
      <c r="O93" s="51">
        <f>IFERROR(IF(RIGHT(N93, 1) = "D", WORKDAY($B$3, INT(LEFT(N93, LEN(N93)-1))),
                     IF(RIGHT(N93, 1) = "W",Business_Day($B$3 + 7 * INT(LEFT(N93, LEN(N93)-1)), "modified_following"),
                     IF(RIGHT(N93, 1) = "M",Business_Day(EDATE($B$3,  INT(LEFT(N93, LEN(N93)-1))), "modified_following"),
                     IF(RIGHT(N93, 1) = "Y",Business_Day(EDATE($B$3,  12 * INT(LEFT(N93, LEN(N93)-1))), "modified_following"),IF(RIGHT(N93, 1) = "Q",Business_Day(EDATE($B$3,  3*INT(LEFT(N93, LEN(N93)-1))), "modified_following"),
                    Business_Day(EDATE($B$3,  12 * INT(LEFT(N93, FIND("Y", N93)-1)) + INT(RIGHT(N93, LEN(N93) - FIND("Y", N93)))), "modified_following") ))))), "")</f>
        <v>56978</v>
      </c>
      <c r="P93" s="50" t="s">
        <v>4779</v>
      </c>
      <c r="Q93" s="50" t="s">
        <v>4780</v>
      </c>
      <c r="R93" s="46">
        <f>_xll.BDH(P93,$B$4,$B$3,$B$3)</f>
        <v>0.61170999999999998</v>
      </c>
      <c r="S93" s="46">
        <f>_xll.BDH(Q93,$B$4,$B$3,$B$3)</f>
        <v>0.78820699999999999</v>
      </c>
      <c r="T93" s="52">
        <f>DF_ZC2(Date!$E$3,O93,S93,"Taux actuariels","actual/actual")</f>
        <v>6.1210840088592455E-3</v>
      </c>
      <c r="V93" s="46"/>
      <c r="W93" s="46"/>
      <c r="X93" s="46"/>
      <c r="Y93" s="47"/>
      <c r="Z93" s="47"/>
      <c r="AA93" s="47"/>
      <c r="AB93" s="48"/>
      <c r="AC93" s="48"/>
      <c r="AD93" s="46"/>
      <c r="AE93" s="49" t="s">
        <v>600</v>
      </c>
      <c r="AF93" s="49"/>
      <c r="AG93" s="49"/>
      <c r="AI93" s="50" t="s">
        <v>1302</v>
      </c>
      <c r="AJ93" s="51">
        <f>IFERROR(IF(RIGHT(AI93, 1) = "D", WORKDAY($B$3, INT(LEFT(AI93, LEN(AI93)-1))),
                     IF(RIGHT(AI93, 1) = "W",Business_Day($B$3 + 7 * INT(LEFT(AI93, LEN(AI93)-1)), "modified_following"),
                     IF(RIGHT(AI93, 1) = "M",Business_Day(EDATE($B$3,  INT(LEFT(AI93, LEN(AI93)-1))), "modified_following"),
                     IF(RIGHT(AI93, 1) = "Y",Business_Day(EDATE($B$3,  12 * INT(LEFT(AI93, LEN(AI93)-1))), "modified_following"),IF(RIGHT(AI93, 1) = "Q",Business_Day(EDATE($B$3,  3*INT(LEFT(AI93, LEN(AI93)-1))), "modified_following"),
                    Business_Day(EDATE($B$3,  12 * INT(LEFT(AI93, FIND("Y", AI93)-1)) + INT(RIGHT(AI93, LEN(AI93) - FIND("Y", AI93)))), "modified_following") ))))), "")</f>
        <v>56978</v>
      </c>
      <c r="AK93" s="50" t="s">
        <v>4781</v>
      </c>
      <c r="AL93" s="50" t="s">
        <v>4782</v>
      </c>
      <c r="AM93" s="46">
        <f>_xll.BDH(AK93,$B$4,$B$3,$B$3)</f>
        <v>0.77869999999999995</v>
      </c>
      <c r="AN93" s="46">
        <f>_xll.BDH(AL93,$B$4,$B$3,$B$3)</f>
        <v>0.73801899999999998</v>
      </c>
      <c r="AO93" s="52">
        <f>DF_ZC2(Date!$E$3,AJ93,AN93,"Taux actuariels","actual/actual")</f>
        <v>7.819796300307269E-3</v>
      </c>
      <c r="AQ93" s="46"/>
      <c r="AR93" s="46"/>
      <c r="AS93" s="46"/>
      <c r="AT93" s="47"/>
      <c r="AU93" s="47"/>
      <c r="AV93" s="47"/>
      <c r="AW93" s="48"/>
      <c r="AX93" s="48"/>
      <c r="AY93" s="46"/>
      <c r="AZ93" s="49" t="s">
        <v>600</v>
      </c>
      <c r="BA93" s="47"/>
      <c r="BB93" s="52">
        <f t="shared" si="12"/>
        <v>0</v>
      </c>
      <c r="BD93" s="50" t="s">
        <v>1302</v>
      </c>
      <c r="BE93" s="51">
        <f>IFERROR(IF(RIGHT(BD93, 1) = "D", WORKDAY($B$3, INT(LEFT(BD93, LEN(BD93)-1))),
                     IF(RIGHT(BD93, 1) = "W",Business_Day($B$3 + 7 * INT(LEFT(BD93, LEN(BD93)-1)), "modified_following"),
                     IF(RIGHT(BD93, 1) = "M",Business_Day(EDATE($B$3,  INT(LEFT(BD93, LEN(BD93)-1))), "modified_following"),
                     IF(RIGHT(BD93, 1) = "Y",Business_Day(EDATE($B$3,  12 * INT(LEFT(BD93, LEN(BD93)-1))), "modified_following"),IF(RIGHT(BD93, 1) = "Q",Business_Day(EDATE($B$3,  3*INT(LEFT(BD93, LEN(BD93)-1))), "modified_following"),
                    Business_Day(EDATE($B$3,  12 * INT(LEFT(BD93, FIND("Y", BD93)-1)) + INT(RIGHT(BD93, LEN(BD93) - FIND("Y", BD93)))), "modified_following") ))))), "")</f>
        <v>56978</v>
      </c>
      <c r="BF93" s="50" t="s">
        <v>4783</v>
      </c>
      <c r="BG93" s="50" t="s">
        <v>4784</v>
      </c>
      <c r="BH93" s="46">
        <f>_xll.BDH(BF93,$B$4,$B$3,$B$3)</f>
        <v>0.79598000000000002</v>
      </c>
      <c r="BI93" s="46">
        <f>_xll.BDH(BG93,$B$4,$B$3,$B$3)</f>
        <v>0.733213</v>
      </c>
      <c r="BJ93" s="52">
        <f>DF_ZC2(Date!$E$3,BE93,BI93,"Taux actuariels","actual/actual")</f>
        <v>7.9886415964949276E-3</v>
      </c>
      <c r="BL93" s="46"/>
      <c r="BM93" s="46"/>
      <c r="BN93" s="46"/>
      <c r="BO93" s="47"/>
      <c r="BP93" s="47"/>
      <c r="BQ93" s="47"/>
      <c r="BR93" s="48"/>
      <c r="BS93" s="48"/>
      <c r="BT93" s="46"/>
      <c r="BU93" s="49" t="s">
        <v>600</v>
      </c>
      <c r="BW93" s="50" t="s">
        <v>600</v>
      </c>
      <c r="BX93" s="51" t="str">
        <f>IFERROR(IF(RIGHT(BW93, 1) = "D", WORKDAY($B$3, INT(LEFT(BW93, LEN(BW93)-1))),
                     IF(RIGHT(BW93, 1) = "W",Business_Day($B$3 + 7 * INT(LEFT(BW93, LEN(BW93)-1)), "modified_following"),
                     IF(RIGHT(BW93, 1) = "M",Business_Day(EDATE($B$3,  INT(LEFT(BW93, LEN(BW93)-1))), "modified_following"),
                     IF(RIGHT(BW93, 1) = "Y",Business_Day(EDATE($B$3,  12 * INT(LEFT(BW93, LEN(BW93)-1))), "modified_following"),IF(RIGHT(BW93, 1) = "Q",Business_Day(EDATE($B$3,  3*INT(LEFT(BW93, LEN(BW93)-1))), "modified_following"),
                    Business_Day(EDATE($B$3,  12 * INT(LEFT(BW93, FIND("Y", BW93)-1)) + INT(RIGHT(BW93, LEN(BW93) - FIND("Y", BW93)))), "modified_following") ))))), "")</f>
        <v/>
      </c>
      <c r="BY93" s="50" t="s">
        <v>600</v>
      </c>
      <c r="BZ93" s="50" t="s">
        <v>600</v>
      </c>
      <c r="CA93" s="46"/>
      <c r="CB93" s="46"/>
      <c r="CC93" s="52"/>
    </row>
    <row r="94" spans="3:81" x14ac:dyDescent="0.25">
      <c r="C94" s="46"/>
      <c r="D94" s="46"/>
      <c r="E94" s="46"/>
      <c r="F94" s="47"/>
      <c r="G94" s="47"/>
      <c r="H94" s="47"/>
      <c r="I94" s="48"/>
      <c r="J94" s="48"/>
      <c r="K94" s="46"/>
      <c r="L94" s="49" t="s">
        <v>600</v>
      </c>
      <c r="N94" s="50" t="s">
        <v>1313</v>
      </c>
      <c r="O94" s="51">
        <f>IFERROR(IF(RIGHT(N94, 1) = "D", WORKDAY($B$3, INT(LEFT(N94, LEN(N94)-1))),
                     IF(RIGHT(N94, 1) = "W",Business_Day($B$3 + 7 * INT(LEFT(N94, LEN(N94)-1)), "modified_following"),
                     IF(RIGHT(N94, 1) = "M",Business_Day(EDATE($B$3,  INT(LEFT(N94, LEN(N94)-1))), "modified_following"),
                     IF(RIGHT(N94, 1) = "Y",Business_Day(EDATE($B$3,  12 * INT(LEFT(N94, LEN(N94)-1))), "modified_following"),IF(RIGHT(N94, 1) = "Q",Business_Day(EDATE($B$3,  3*INT(LEFT(N94, LEN(N94)-1))), "modified_following"),
                    Business_Day(EDATE($B$3,  12 * INT(LEFT(N94, FIND("Y", N94)-1)) + INT(RIGHT(N94, LEN(N94) - FIND("Y", N94)))), "modified_following") ))))), "")</f>
        <v>57343</v>
      </c>
      <c r="P94" s="50" t="s">
        <v>4785</v>
      </c>
      <c r="Q94" s="50" t="s">
        <v>4786</v>
      </c>
      <c r="R94" s="46">
        <f>_xll.BDH(P94,$B$4,$B$3,$B$3)</f>
        <v>0.61816000000000004</v>
      </c>
      <c r="S94" s="46">
        <f>_xll.BDH(Q94,$B$4,$B$3,$B$3)</f>
        <v>0.78139000000000003</v>
      </c>
      <c r="T94" s="52">
        <f>DF_ZC2(Date!$E$3,O94,S94,"Taux actuariels","actual/actual")</f>
        <v>6.1865014627811021E-3</v>
      </c>
      <c r="V94" s="46"/>
      <c r="W94" s="46"/>
      <c r="X94" s="46"/>
      <c r="Y94" s="47"/>
      <c r="Z94" s="47"/>
      <c r="AA94" s="47"/>
      <c r="AB94" s="48"/>
      <c r="AC94" s="48"/>
      <c r="AD94" s="46"/>
      <c r="AE94" s="49" t="s">
        <v>600</v>
      </c>
      <c r="AF94" s="49"/>
      <c r="AG94" s="49"/>
      <c r="AI94" s="50" t="s">
        <v>1313</v>
      </c>
      <c r="AJ94" s="51">
        <f>IFERROR(IF(RIGHT(AI94, 1) = "D", WORKDAY($B$3, INT(LEFT(AI94, LEN(AI94)-1))),
                     IF(RIGHT(AI94, 1) = "W",Business_Day($B$3 + 7 * INT(LEFT(AI94, LEN(AI94)-1)), "modified_following"),
                     IF(RIGHT(AI94, 1) = "M",Business_Day(EDATE($B$3,  INT(LEFT(AI94, LEN(AI94)-1))), "modified_following"),
                     IF(RIGHT(AI94, 1) = "Y",Business_Day(EDATE($B$3,  12 * INT(LEFT(AI94, LEN(AI94)-1))), "modified_following"),IF(RIGHT(AI94, 1) = "Q",Business_Day(EDATE($B$3,  3*INT(LEFT(AI94, LEN(AI94)-1))), "modified_following"),
                    Business_Day(EDATE($B$3,  12 * INT(LEFT(AI94, FIND("Y", AI94)-1)) + INT(RIGHT(AI94, LEN(AI94) - FIND("Y", AI94)))), "modified_following") ))))), "")</f>
        <v>57343</v>
      </c>
      <c r="AK94" s="50" t="s">
        <v>4787</v>
      </c>
      <c r="AL94" s="50" t="s">
        <v>4788</v>
      </c>
      <c r="AM94" s="46">
        <f>_xll.BDH(AK94,$B$4,$B$3,$B$3)</f>
        <v>0.78639000000000003</v>
      </c>
      <c r="AN94" s="46">
        <f>_xll.BDH(AL94,$B$4,$B$3,$B$3)</f>
        <v>0.73003099999999999</v>
      </c>
      <c r="AO94" s="52">
        <f>DF_ZC2(Date!$E$3,AJ94,AN94,"Taux actuariels","actual/actual")</f>
        <v>7.8982724619724998E-3</v>
      </c>
      <c r="AQ94" s="46"/>
      <c r="AR94" s="46"/>
      <c r="AS94" s="46"/>
      <c r="AT94" s="47"/>
      <c r="AU94" s="47"/>
      <c r="AV94" s="47"/>
      <c r="AW94" s="48"/>
      <c r="AX94" s="48"/>
      <c r="AY94" s="46"/>
      <c r="AZ94" s="49" t="s">
        <v>600</v>
      </c>
      <c r="BA94" s="47"/>
      <c r="BB94" s="52">
        <f t="shared" si="12"/>
        <v>0</v>
      </c>
      <c r="BD94" s="50" t="s">
        <v>1313</v>
      </c>
      <c r="BE94" s="51">
        <f>IFERROR(IF(RIGHT(BD94, 1) = "D", WORKDAY($B$3, INT(LEFT(BD94, LEN(BD94)-1))),
                     IF(RIGHT(BD94, 1) = "W",Business_Day($B$3 + 7 * INT(LEFT(BD94, LEN(BD94)-1)), "modified_following"),
                     IF(RIGHT(BD94, 1) = "M",Business_Day(EDATE($B$3,  INT(LEFT(BD94, LEN(BD94)-1))), "modified_following"),
                     IF(RIGHT(BD94, 1) = "Y",Business_Day(EDATE($B$3,  12 * INT(LEFT(BD94, LEN(BD94)-1))), "modified_following"),IF(RIGHT(BD94, 1) = "Q",Business_Day(EDATE($B$3,  3*INT(LEFT(BD94, LEN(BD94)-1))), "modified_following"),
                    Business_Day(EDATE($B$3,  12 * INT(LEFT(BD94, FIND("Y", BD94)-1)) + INT(RIGHT(BD94, LEN(BD94) - FIND("Y", BD94)))), "modified_following") ))))), "")</f>
        <v>57343</v>
      </c>
      <c r="BF94" s="50" t="s">
        <v>4789</v>
      </c>
      <c r="BG94" s="50" t="s">
        <v>4790</v>
      </c>
      <c r="BH94" s="46">
        <f>_xll.BDH(BF94,$B$4,$B$3,$B$3)</f>
        <v>0.80218999999999996</v>
      </c>
      <c r="BI94" s="46">
        <f>_xll.BDH(BG94,$B$4,$B$3,$B$3)</f>
        <v>0.72558599999999995</v>
      </c>
      <c r="BJ94" s="52">
        <f>DF_ZC2(Date!$E$3,BE94,BI94,"Taux actuariels","actual/actual")</f>
        <v>8.0521855405688569E-3</v>
      </c>
      <c r="BL94" s="46"/>
      <c r="BM94" s="46"/>
      <c r="BN94" s="46"/>
      <c r="BO94" s="47"/>
      <c r="BP94" s="47"/>
      <c r="BQ94" s="47"/>
      <c r="BR94" s="48"/>
      <c r="BS94" s="48"/>
      <c r="BT94" s="46"/>
      <c r="BU94" s="49" t="s">
        <v>600</v>
      </c>
      <c r="BW94" s="50" t="s">
        <v>600</v>
      </c>
      <c r="BX94" s="51" t="str">
        <f>IFERROR(IF(RIGHT(BW94, 1) = "D", WORKDAY($B$3, INT(LEFT(BW94, LEN(BW94)-1))),
                     IF(RIGHT(BW94, 1) = "W",Business_Day($B$3 + 7 * INT(LEFT(BW94, LEN(BW94)-1)), "modified_following"),
                     IF(RIGHT(BW94, 1) = "M",Business_Day(EDATE($B$3,  INT(LEFT(BW94, LEN(BW94)-1))), "modified_following"),
                     IF(RIGHT(BW94, 1) = "Y",Business_Day(EDATE($B$3,  12 * INT(LEFT(BW94, LEN(BW94)-1))), "modified_following"),IF(RIGHT(BW94, 1) = "Q",Business_Day(EDATE($B$3,  3*INT(LEFT(BW94, LEN(BW94)-1))), "modified_following"),
                    Business_Day(EDATE($B$3,  12 * INT(LEFT(BW94, FIND("Y", BW94)-1)) + INT(RIGHT(BW94, LEN(BW94) - FIND("Y", BW94)))), "modified_following") ))))), "")</f>
        <v/>
      </c>
      <c r="BY94" s="50" t="s">
        <v>600</v>
      </c>
      <c r="BZ94" s="50" t="s">
        <v>600</v>
      </c>
      <c r="CA94" s="46"/>
      <c r="CB94" s="46"/>
      <c r="CC94" s="52"/>
    </row>
    <row r="95" spans="3:81" x14ac:dyDescent="0.25">
      <c r="C95" s="46"/>
      <c r="D95" s="46"/>
      <c r="E95" s="46"/>
      <c r="F95" s="47"/>
      <c r="G95" s="47"/>
      <c r="H95" s="47"/>
      <c r="I95" s="48"/>
      <c r="J95" s="48"/>
      <c r="K95" s="46"/>
      <c r="L95" s="49" t="s">
        <v>600</v>
      </c>
      <c r="N95" s="50" t="s">
        <v>1324</v>
      </c>
      <c r="O95" s="51">
        <f>IFERROR(IF(RIGHT(N95, 1) = "D", WORKDAY($B$3, INT(LEFT(N95, LEN(N95)-1))),
                     IF(RIGHT(N95, 1) = "W",Business_Day($B$3 + 7 * INT(LEFT(N95, LEN(N95)-1)), "modified_following"),
                     IF(RIGHT(N95, 1) = "M",Business_Day(EDATE($B$3,  INT(LEFT(N95, LEN(N95)-1))), "modified_following"),
                     IF(RIGHT(N95, 1) = "Y",Business_Day(EDATE($B$3,  12 * INT(LEFT(N95, LEN(N95)-1))), "modified_following"),IF(RIGHT(N95, 1) = "Q",Business_Day(EDATE($B$3,  3*INT(LEFT(N95, LEN(N95)-1))), "modified_following"),
                    Business_Day(EDATE($B$3,  12 * INT(LEFT(N95, FIND("Y", N95)-1)) + INT(RIGHT(N95, LEN(N95) - FIND("Y", N95)))), "modified_following") ))))), "")</f>
        <v>57710</v>
      </c>
      <c r="P95" s="50" t="s">
        <v>4791</v>
      </c>
      <c r="Q95" s="50" t="s">
        <v>4792</v>
      </c>
      <c r="R95" s="46">
        <f>_xll.BDH(P95,$B$4,$B$3,$B$3)</f>
        <v>0.61633000000000004</v>
      </c>
      <c r="S95" s="46">
        <f>_xll.BDH(Q95,$B$4,$B$3,$B$3)</f>
        <v>0.77714700000000003</v>
      </c>
      <c r="T95" s="52">
        <f>DF_ZC2(Date!$E$3,O95,S95,"Taux actuariels","actual/actual")</f>
        <v>6.1679439780475409E-3</v>
      </c>
      <c r="V95" s="46"/>
      <c r="W95" s="46"/>
      <c r="X95" s="46"/>
      <c r="Y95" s="47"/>
      <c r="Z95" s="47"/>
      <c r="AA95" s="47"/>
      <c r="AB95" s="48"/>
      <c r="AC95" s="48"/>
      <c r="AD95" s="46"/>
      <c r="AE95" s="49" t="s">
        <v>600</v>
      </c>
      <c r="AF95" s="49"/>
      <c r="AG95" s="49"/>
      <c r="AI95" s="50" t="s">
        <v>1324</v>
      </c>
      <c r="AJ95" s="51">
        <f>IFERROR(IF(RIGHT(AI95, 1) = "D", WORKDAY($B$3, INT(LEFT(AI95, LEN(AI95)-1))),
                     IF(RIGHT(AI95, 1) = "W",Business_Day($B$3 + 7 * INT(LEFT(AI95, LEN(AI95)-1)), "modified_following"),
                     IF(RIGHT(AI95, 1) = "M",Business_Day(EDATE($B$3,  INT(LEFT(AI95, LEN(AI95)-1))), "modified_following"),
                     IF(RIGHT(AI95, 1) = "Y",Business_Day(EDATE($B$3,  12 * INT(LEFT(AI95, LEN(AI95)-1))), "modified_following"),IF(RIGHT(AI95, 1) = "Q",Business_Day(EDATE($B$3,  3*INT(LEFT(AI95, LEN(AI95)-1))), "modified_following"),
                    Business_Day(EDATE($B$3,  12 * INT(LEFT(AI95, FIND("Y", AI95)-1)) + INT(RIGHT(AI95, LEN(AI95) - FIND("Y", AI95)))), "modified_following") ))))), "")</f>
        <v>57710</v>
      </c>
      <c r="AK95" s="50" t="s">
        <v>4793</v>
      </c>
      <c r="AL95" s="50" t="s">
        <v>4794</v>
      </c>
      <c r="AM95" s="46">
        <f>_xll.BDH(AK95,$B$4,$B$3,$B$3)</f>
        <v>0.78359999999999996</v>
      </c>
      <c r="AN95" s="46">
        <f>_xll.BDH(AL95,$B$4,$B$3,$B$3)</f>
        <v>0.72511300000000001</v>
      </c>
      <c r="AO95" s="52">
        <f>DF_ZC2(Date!$E$3,AJ95,AN95,"Taux actuariels","actual/actual")</f>
        <v>7.8699876635759392E-3</v>
      </c>
      <c r="AQ95" s="46"/>
      <c r="AR95" s="46"/>
      <c r="AS95" s="46"/>
      <c r="AT95" s="47"/>
      <c r="AU95" s="47"/>
      <c r="AV95" s="47"/>
      <c r="AW95" s="48"/>
      <c r="AX95" s="48"/>
      <c r="AY95" s="46"/>
      <c r="AZ95" s="49" t="s">
        <v>600</v>
      </c>
      <c r="BA95" s="47"/>
      <c r="BB95" s="52">
        <f t="shared" si="12"/>
        <v>0</v>
      </c>
      <c r="BD95" s="50" t="s">
        <v>1324</v>
      </c>
      <c r="BE95" s="51">
        <f>IFERROR(IF(RIGHT(BD95, 1) = "D", WORKDAY($B$3, INT(LEFT(BD95, LEN(BD95)-1))),
                     IF(RIGHT(BD95, 1) = "W",Business_Day($B$3 + 7 * INT(LEFT(BD95, LEN(BD95)-1)), "modified_following"),
                     IF(RIGHT(BD95, 1) = "M",Business_Day(EDATE($B$3,  INT(LEFT(BD95, LEN(BD95)-1))), "modified_following"),
                     IF(RIGHT(BD95, 1) = "Y",Business_Day(EDATE($B$3,  12 * INT(LEFT(BD95, LEN(BD95)-1))), "modified_following"),IF(RIGHT(BD95, 1) = "Q",Business_Day(EDATE($B$3,  3*INT(LEFT(BD95, LEN(BD95)-1))), "modified_following"),
                    Business_Day(EDATE($B$3,  12 * INT(LEFT(BD95, FIND("Y", BD95)-1)) + INT(RIGHT(BD95, LEN(BD95) - FIND("Y", BD95)))), "modified_following") ))))), "")</f>
        <v>57710</v>
      </c>
      <c r="BF95" s="50" t="s">
        <v>4795</v>
      </c>
      <c r="BG95" s="50" t="s">
        <v>4796</v>
      </c>
      <c r="BH95" s="46">
        <f>_xll.BDH(BF95,$B$4,$B$3,$B$3)</f>
        <v>0.79928999999999994</v>
      </c>
      <c r="BI95" s="46">
        <f>_xll.BDH(BG95,$B$4,$B$3,$B$3)</f>
        <v>0.72061900000000001</v>
      </c>
      <c r="BJ95" s="52">
        <f>DF_ZC2(Date!$E$3,BE95,BI95,"Taux actuariels","actual/actual")</f>
        <v>8.0228151212844434E-3</v>
      </c>
      <c r="BL95" s="46"/>
      <c r="BM95" s="46"/>
      <c r="BN95" s="46"/>
      <c r="BO95" s="47"/>
      <c r="BP95" s="47"/>
      <c r="BQ95" s="47"/>
      <c r="BR95" s="48"/>
      <c r="BS95" s="48"/>
      <c r="BT95" s="46"/>
      <c r="BU95" s="49" t="s">
        <v>600</v>
      </c>
      <c r="BW95" s="50" t="s">
        <v>600</v>
      </c>
      <c r="BX95" s="51" t="str">
        <f>IFERROR(IF(RIGHT(BW95, 1) = "D", WORKDAY($B$3, INT(LEFT(BW95, LEN(BW95)-1))),
                     IF(RIGHT(BW95, 1) = "W",Business_Day($B$3 + 7 * INT(LEFT(BW95, LEN(BW95)-1)), "modified_following"),
                     IF(RIGHT(BW95, 1) = "M",Business_Day(EDATE($B$3,  INT(LEFT(BW95, LEN(BW95)-1))), "modified_following"),
                     IF(RIGHT(BW95, 1) = "Y",Business_Day(EDATE($B$3,  12 * INT(LEFT(BW95, LEN(BW95)-1))), "modified_following"),IF(RIGHT(BW95, 1) = "Q",Business_Day(EDATE($B$3,  3*INT(LEFT(BW95, LEN(BW95)-1))), "modified_following"),
                    Business_Day(EDATE($B$3,  12 * INT(LEFT(BW95, FIND("Y", BW95)-1)) + INT(RIGHT(BW95, LEN(BW95) - FIND("Y", BW95)))), "modified_following") ))))), "")</f>
        <v/>
      </c>
      <c r="BY95" s="50" t="s">
        <v>600</v>
      </c>
      <c r="BZ95" s="50" t="s">
        <v>600</v>
      </c>
      <c r="CA95" s="46"/>
      <c r="CB95" s="46"/>
      <c r="CC95" s="52"/>
    </row>
    <row r="96" spans="3:81" x14ac:dyDescent="0.25">
      <c r="C96" s="46"/>
      <c r="D96" s="46"/>
      <c r="E96" s="46"/>
      <c r="F96" s="47"/>
      <c r="G96" s="47"/>
      <c r="H96" s="47"/>
      <c r="I96" s="48"/>
      <c r="J96" s="48"/>
      <c r="K96" s="46"/>
      <c r="L96" s="49" t="s">
        <v>600</v>
      </c>
      <c r="N96" s="50" t="s">
        <v>1335</v>
      </c>
      <c r="O96" s="51">
        <f>IFERROR(IF(RIGHT(N96, 1) = "D", WORKDAY($B$3, INT(LEFT(N96, LEN(N96)-1))),
                     IF(RIGHT(N96, 1) = "W",Business_Day($B$3 + 7 * INT(LEFT(N96, LEN(N96)-1)), "modified_following"),
                     IF(RIGHT(N96, 1) = "M",Business_Day(EDATE($B$3,  INT(LEFT(N96, LEN(N96)-1))), "modified_following"),
                     IF(RIGHT(N96, 1) = "Y",Business_Day(EDATE($B$3,  12 * INT(LEFT(N96, LEN(N96)-1))), "modified_following"),IF(RIGHT(N96, 1) = "Q",Business_Day(EDATE($B$3,  3*INT(LEFT(N96, LEN(N96)-1))), "modified_following"),
                    Business_Day(EDATE($B$3,  12 * INT(LEFT(N96, FIND("Y", N96)-1)) + INT(RIGHT(N96, LEN(N96) - FIND("Y", N96)))), "modified_following") ))))), "")</f>
        <v>58074</v>
      </c>
      <c r="P96" s="50" t="s">
        <v>4797</v>
      </c>
      <c r="Q96" s="50" t="s">
        <v>4798</v>
      </c>
      <c r="R96" s="46">
        <f>_xll.BDH(P96,$B$4,$B$3,$B$3)</f>
        <v>0.61458999999999997</v>
      </c>
      <c r="S96" s="46">
        <f>_xll.BDH(Q96,$B$4,$B$3,$B$3)</f>
        <v>0.77296100000000001</v>
      </c>
      <c r="T96" s="52">
        <f>DF_ZC2(Date!$E$3,O96,S96,"Taux actuariels","actual/actual")</f>
        <v>6.1504265879488429E-3</v>
      </c>
      <c r="V96" s="46"/>
      <c r="W96" s="46"/>
      <c r="X96" s="46"/>
      <c r="Y96" s="47"/>
      <c r="Z96" s="47"/>
      <c r="AA96" s="47"/>
      <c r="AB96" s="48"/>
      <c r="AC96" s="48"/>
      <c r="AD96" s="46"/>
      <c r="AE96" s="49" t="s">
        <v>600</v>
      </c>
      <c r="AF96" s="49"/>
      <c r="AG96" s="49"/>
      <c r="AI96" s="50" t="s">
        <v>1335</v>
      </c>
      <c r="AJ96" s="51">
        <f>IFERROR(IF(RIGHT(AI96, 1) = "D", WORKDAY($B$3, INT(LEFT(AI96, LEN(AI96)-1))),
                     IF(RIGHT(AI96, 1) = "W",Business_Day($B$3 + 7 * INT(LEFT(AI96, LEN(AI96)-1)), "modified_following"),
                     IF(RIGHT(AI96, 1) = "M",Business_Day(EDATE($B$3,  INT(LEFT(AI96, LEN(AI96)-1))), "modified_following"),
                     IF(RIGHT(AI96, 1) = "Y",Business_Day(EDATE($B$3,  12 * INT(LEFT(AI96, LEN(AI96)-1))), "modified_following"),IF(RIGHT(AI96, 1) = "Q",Business_Day(EDATE($B$3,  3*INT(LEFT(AI96, LEN(AI96)-1))), "modified_following"),
                    Business_Day(EDATE($B$3,  12 * INT(LEFT(AI96, FIND("Y", AI96)-1)) + INT(RIGHT(AI96, LEN(AI96) - FIND("Y", AI96)))), "modified_following") ))))), "")</f>
        <v>58074</v>
      </c>
      <c r="AK96" s="50" t="s">
        <v>4799</v>
      </c>
      <c r="AL96" s="50" t="s">
        <v>4800</v>
      </c>
      <c r="AM96" s="46">
        <f>_xll.BDH(AK96,$B$4,$B$3,$B$3)</f>
        <v>0.78085000000000004</v>
      </c>
      <c r="AN96" s="46">
        <f>_xll.BDH(AL96,$B$4,$B$3,$B$3)</f>
        <v>0.72030099999999997</v>
      </c>
      <c r="AO96" s="52">
        <f>DF_ZC2(Date!$E$3,AJ96,AN96,"Taux actuariels","actual/actual")</f>
        <v>7.8421665291883436E-3</v>
      </c>
      <c r="AQ96" s="46"/>
      <c r="AR96" s="46"/>
      <c r="AS96" s="46"/>
      <c r="AT96" s="47"/>
      <c r="AU96" s="47"/>
      <c r="AV96" s="47"/>
      <c r="AW96" s="48"/>
      <c r="AX96" s="48"/>
      <c r="AY96" s="46"/>
      <c r="AZ96" s="49" t="s">
        <v>600</v>
      </c>
      <c r="BA96" s="47"/>
      <c r="BB96" s="52">
        <f t="shared" si="12"/>
        <v>0</v>
      </c>
      <c r="BD96" s="50" t="s">
        <v>1335</v>
      </c>
      <c r="BE96" s="51">
        <f>IFERROR(IF(RIGHT(BD96, 1) = "D", WORKDAY($B$3, INT(LEFT(BD96, LEN(BD96)-1))),
                     IF(RIGHT(BD96, 1) = "W",Business_Day($B$3 + 7 * INT(LEFT(BD96, LEN(BD96)-1)), "modified_following"),
                     IF(RIGHT(BD96, 1) = "M",Business_Day(EDATE($B$3,  INT(LEFT(BD96, LEN(BD96)-1))), "modified_following"),
                     IF(RIGHT(BD96, 1) = "Y",Business_Day(EDATE($B$3,  12 * INT(LEFT(BD96, LEN(BD96)-1))), "modified_following"),IF(RIGHT(BD96, 1) = "Q",Business_Day(EDATE($B$3,  3*INT(LEFT(BD96, LEN(BD96)-1))), "modified_following"),
                    Business_Day(EDATE($B$3,  12 * INT(LEFT(BD96, FIND("Y", BD96)-1)) + INT(RIGHT(BD96, LEN(BD96) - FIND("Y", BD96)))), "modified_following") ))))), "")</f>
        <v>58074</v>
      </c>
      <c r="BF96" s="50" t="s">
        <v>4801</v>
      </c>
      <c r="BG96" s="50" t="s">
        <v>4802</v>
      </c>
      <c r="BH96" s="46">
        <f>_xll.BDH(BF96,$B$4,$B$3,$B$3)</f>
        <v>0.79644000000000004</v>
      </c>
      <c r="BI96" s="46">
        <f>_xll.BDH(BG96,$B$4,$B$3,$B$3)</f>
        <v>0.71575900000000003</v>
      </c>
      <c r="BJ96" s="52">
        <f>DF_ZC2(Date!$E$3,BE96,BI96,"Taux actuariels","actual/actual")</f>
        <v>7.9939701331885882E-3</v>
      </c>
      <c r="BL96" s="46"/>
      <c r="BM96" s="46"/>
      <c r="BN96" s="46"/>
      <c r="BO96" s="47"/>
      <c r="BP96" s="47"/>
      <c r="BQ96" s="47"/>
      <c r="BR96" s="48"/>
      <c r="BS96" s="48"/>
      <c r="BT96" s="46"/>
      <c r="BU96" s="49" t="s">
        <v>600</v>
      </c>
      <c r="BW96" s="50" t="s">
        <v>600</v>
      </c>
      <c r="BX96" s="51" t="str">
        <f>IFERROR(IF(RIGHT(BW96, 1) = "D", WORKDAY($B$3, INT(LEFT(BW96, LEN(BW96)-1))),
                     IF(RIGHT(BW96, 1) = "W",Business_Day($B$3 + 7 * INT(LEFT(BW96, LEN(BW96)-1)), "modified_following"),
                     IF(RIGHT(BW96, 1) = "M",Business_Day(EDATE($B$3,  INT(LEFT(BW96, LEN(BW96)-1))), "modified_following"),
                     IF(RIGHT(BW96, 1) = "Y",Business_Day(EDATE($B$3,  12 * INT(LEFT(BW96, LEN(BW96)-1))), "modified_following"),IF(RIGHT(BW96, 1) = "Q",Business_Day(EDATE($B$3,  3*INT(LEFT(BW96, LEN(BW96)-1))), "modified_following"),
                    Business_Day(EDATE($B$3,  12 * INT(LEFT(BW96, FIND("Y", BW96)-1)) + INT(RIGHT(BW96, LEN(BW96) - FIND("Y", BW96)))), "modified_following") ))))), "")</f>
        <v/>
      </c>
      <c r="BY96" s="50" t="s">
        <v>600</v>
      </c>
      <c r="BZ96" s="50" t="s">
        <v>600</v>
      </c>
      <c r="CA96" s="46"/>
      <c r="CB96" s="46"/>
      <c r="CC96" s="52"/>
    </row>
    <row r="97" spans="3:81" x14ac:dyDescent="0.25">
      <c r="C97" s="46"/>
      <c r="D97" s="46"/>
      <c r="E97" s="46"/>
      <c r="F97" s="47"/>
      <c r="G97" s="47"/>
      <c r="H97" s="47"/>
      <c r="I97" s="48"/>
      <c r="J97" s="48"/>
      <c r="K97" s="46"/>
      <c r="L97" s="49" t="s">
        <v>600</v>
      </c>
      <c r="N97" s="50" t="s">
        <v>1346</v>
      </c>
      <c r="O97" s="51">
        <f>IFERROR(IF(RIGHT(N97, 1) = "D", WORKDAY($B$3, INT(LEFT(N97, LEN(N97)-1))),
                     IF(RIGHT(N97, 1) = "W",Business_Day($B$3 + 7 * INT(LEFT(N97, LEN(N97)-1)), "modified_following"),
                     IF(RIGHT(N97, 1) = "M",Business_Day(EDATE($B$3,  INT(LEFT(N97, LEN(N97)-1))), "modified_following"),
                     IF(RIGHT(N97, 1) = "Y",Business_Day(EDATE($B$3,  12 * INT(LEFT(N97, LEN(N97)-1))), "modified_following"),IF(RIGHT(N97, 1) = "Q",Business_Day(EDATE($B$3,  3*INT(LEFT(N97, LEN(N97)-1))), "modified_following"),
                    Business_Day(EDATE($B$3,  12 * INT(LEFT(N97, FIND("Y", N97)-1)) + INT(RIGHT(N97, LEN(N97) - FIND("Y", N97)))), "modified_following") ))))), "")</f>
        <v>58439</v>
      </c>
      <c r="P97" s="50" t="s">
        <v>4803</v>
      </c>
      <c r="Q97" s="50" t="s">
        <v>4804</v>
      </c>
      <c r="R97" s="46">
        <f>_xll.BDH(P97,$B$4,$B$3,$B$3)</f>
        <v>0.61287000000000003</v>
      </c>
      <c r="S97" s="46">
        <f>_xll.BDH(Q97,$B$4,$B$3,$B$3)</f>
        <v>0.76881999999999995</v>
      </c>
      <c r="T97" s="52">
        <f>DF_ZC2(Date!$E$3,O97,S97,"Taux actuariels","actual/actual")</f>
        <v>6.1326467209248392E-3</v>
      </c>
      <c r="V97" s="46"/>
      <c r="W97" s="46"/>
      <c r="X97" s="46"/>
      <c r="Y97" s="47"/>
      <c r="Z97" s="47"/>
      <c r="AA97" s="47"/>
      <c r="AB97" s="48"/>
      <c r="AC97" s="48"/>
      <c r="AD97" s="46"/>
      <c r="AE97" s="49" t="s">
        <v>600</v>
      </c>
      <c r="AF97" s="49"/>
      <c r="AG97" s="49"/>
      <c r="AI97" s="50" t="s">
        <v>1346</v>
      </c>
      <c r="AJ97" s="51">
        <f>IFERROR(IF(RIGHT(AI97, 1) = "D", WORKDAY($B$3, INT(LEFT(AI97, LEN(AI97)-1))),
                     IF(RIGHT(AI97, 1) = "W",Business_Day($B$3 + 7 * INT(LEFT(AI97, LEN(AI97)-1)), "modified_following"),
                     IF(RIGHT(AI97, 1) = "M",Business_Day(EDATE($B$3,  INT(LEFT(AI97, LEN(AI97)-1))), "modified_following"),
                     IF(RIGHT(AI97, 1) = "Y",Business_Day(EDATE($B$3,  12 * INT(LEFT(AI97, LEN(AI97)-1))), "modified_following"),IF(RIGHT(AI97, 1) = "Q",Business_Day(EDATE($B$3,  3*INT(LEFT(AI97, LEN(AI97)-1))), "modified_following"),
                    Business_Day(EDATE($B$3,  12 * INT(LEFT(AI97, FIND("Y", AI97)-1)) + INT(RIGHT(AI97, LEN(AI97) - FIND("Y", AI97)))), "modified_following") ))))), "")</f>
        <v>58439</v>
      </c>
      <c r="AK97" s="50" t="s">
        <v>4805</v>
      </c>
      <c r="AL97" s="50" t="s">
        <v>4806</v>
      </c>
      <c r="AM97" s="46">
        <f>_xll.BDH(AK97,$B$4,$B$3,$B$3)</f>
        <v>0.77812999999999999</v>
      </c>
      <c r="AN97" s="46">
        <f>_xll.BDH(AL97,$B$4,$B$3,$B$3)</f>
        <v>0.71555199999999997</v>
      </c>
      <c r="AO97" s="52">
        <f>DF_ZC2(Date!$E$3,AJ97,AN97,"Taux actuariels","actual/actual")</f>
        <v>7.8141191505176621E-3</v>
      </c>
      <c r="AQ97" s="46"/>
      <c r="AR97" s="46"/>
      <c r="AS97" s="46"/>
      <c r="AT97" s="47"/>
      <c r="AU97" s="47"/>
      <c r="AV97" s="47"/>
      <c r="AW97" s="48"/>
      <c r="AX97" s="48"/>
      <c r="AY97" s="46"/>
      <c r="AZ97" s="49" t="s">
        <v>600</v>
      </c>
      <c r="BA97" s="47"/>
      <c r="BB97" s="52">
        <f t="shared" si="12"/>
        <v>0</v>
      </c>
      <c r="BD97" s="50" t="s">
        <v>1346</v>
      </c>
      <c r="BE97" s="51">
        <f>IFERROR(IF(RIGHT(BD97, 1) = "D", WORKDAY($B$3, INT(LEFT(BD97, LEN(BD97)-1))),
                     IF(RIGHT(BD97, 1) = "W",Business_Day($B$3 + 7 * INT(LEFT(BD97, LEN(BD97)-1)), "modified_following"),
                     IF(RIGHT(BD97, 1) = "M",Business_Day(EDATE($B$3,  INT(LEFT(BD97, LEN(BD97)-1))), "modified_following"),
                     IF(RIGHT(BD97, 1) = "Y",Business_Day(EDATE($B$3,  12 * INT(LEFT(BD97, LEN(BD97)-1))), "modified_following"),IF(RIGHT(BD97, 1) = "Q",Business_Day(EDATE($B$3,  3*INT(LEFT(BD97, LEN(BD97)-1))), "modified_following"),
                    Business_Day(EDATE($B$3,  12 * INT(LEFT(BD97, FIND("Y", BD97)-1)) + INT(RIGHT(BD97, LEN(BD97) - FIND("Y", BD97)))), "modified_following") ))))), "")</f>
        <v>58439</v>
      </c>
      <c r="BF97" s="50" t="s">
        <v>4807</v>
      </c>
      <c r="BG97" s="50" t="s">
        <v>4808</v>
      </c>
      <c r="BH97" s="46">
        <f>_xll.BDH(BF97,$B$4,$B$3,$B$3)</f>
        <v>0.79361999999999999</v>
      </c>
      <c r="BI97" s="46">
        <f>_xll.BDH(BG97,$B$4,$B$3,$B$3)</f>
        <v>0.71096400000000004</v>
      </c>
      <c r="BJ97" s="52">
        <f>DF_ZC2(Date!$E$3,BE97,BI97,"Taux actuariels","actual/actual")</f>
        <v>7.9648919064554402E-3</v>
      </c>
      <c r="BL97" s="46"/>
      <c r="BM97" s="46"/>
      <c r="BN97" s="46"/>
      <c r="BO97" s="47"/>
      <c r="BP97" s="47"/>
      <c r="BQ97" s="47"/>
      <c r="BR97" s="48"/>
      <c r="BS97" s="48"/>
      <c r="BT97" s="46"/>
      <c r="BU97" s="49" t="s">
        <v>600</v>
      </c>
      <c r="BW97" s="50" t="s">
        <v>600</v>
      </c>
      <c r="BX97" s="51" t="str">
        <f>IFERROR(IF(RIGHT(BW97, 1) = "D", WORKDAY($B$3, INT(LEFT(BW97, LEN(BW97)-1))),
                     IF(RIGHT(BW97, 1) = "W",Business_Day($B$3 + 7 * INT(LEFT(BW97, LEN(BW97)-1)), "modified_following"),
                     IF(RIGHT(BW97, 1) = "M",Business_Day(EDATE($B$3,  INT(LEFT(BW97, LEN(BW97)-1))), "modified_following"),
                     IF(RIGHT(BW97, 1) = "Y",Business_Day(EDATE($B$3,  12 * INT(LEFT(BW97, LEN(BW97)-1))), "modified_following"),IF(RIGHT(BW97, 1) = "Q",Business_Day(EDATE($B$3,  3*INT(LEFT(BW97, LEN(BW97)-1))), "modified_following"),
                    Business_Day(EDATE($B$3,  12 * INT(LEFT(BW97, FIND("Y", BW97)-1)) + INT(RIGHT(BW97, LEN(BW97) - FIND("Y", BW97)))), "modified_following") ))))), "")</f>
        <v/>
      </c>
      <c r="BY97" s="50" t="s">
        <v>600</v>
      </c>
      <c r="BZ97" s="50" t="s">
        <v>600</v>
      </c>
      <c r="CA97" s="46"/>
      <c r="CB97" s="46"/>
      <c r="CC97" s="52"/>
    </row>
    <row r="98" spans="3:81" x14ac:dyDescent="0.25">
      <c r="C98" s="46"/>
      <c r="D98" s="46"/>
      <c r="E98" s="46"/>
      <c r="F98" s="47"/>
      <c r="G98" s="47"/>
      <c r="H98" s="47"/>
      <c r="I98" s="48"/>
      <c r="J98" s="48"/>
      <c r="K98" s="46"/>
      <c r="L98" s="49" t="s">
        <v>600</v>
      </c>
      <c r="N98" s="50" t="s">
        <v>1357</v>
      </c>
      <c r="O98" s="51">
        <f>IFERROR(IF(RIGHT(N98, 1) = "D", WORKDAY($B$3, INT(LEFT(N98, LEN(N98)-1))),
                     IF(RIGHT(N98, 1) = "W",Business_Day($B$3 + 7 * INT(LEFT(N98, LEN(N98)-1)), "modified_following"),
                     IF(RIGHT(N98, 1) = "M",Business_Day(EDATE($B$3,  INT(LEFT(N98, LEN(N98)-1))), "modified_following"),
                     IF(RIGHT(N98, 1) = "Y",Business_Day(EDATE($B$3,  12 * INT(LEFT(N98, LEN(N98)-1))), "modified_following"),IF(RIGHT(N98, 1) = "Q",Business_Day(EDATE($B$3,  3*INT(LEFT(N98, LEN(N98)-1))), "modified_following"),
                    Business_Day(EDATE($B$3,  12 * INT(LEFT(N98, FIND("Y", N98)-1)) + INT(RIGHT(N98, LEN(N98) - FIND("Y", N98)))), "modified_following") ))))), "")</f>
        <v>58805</v>
      </c>
      <c r="P98" s="50" t="s">
        <v>4809</v>
      </c>
      <c r="Q98" s="50" t="s">
        <v>4810</v>
      </c>
      <c r="R98" s="46">
        <f>_xll.BDH(P98,$B$4,$B$3,$B$3)</f>
        <v>0.61114000000000002</v>
      </c>
      <c r="S98" s="46">
        <f>_xll.BDH(Q98,$B$4,$B$3,$B$3)</f>
        <v>0.76470000000000005</v>
      </c>
      <c r="T98" s="52">
        <f>DF_ZC2(Date!$E$3,O98,S98,"Taux actuariels","actual/actual")</f>
        <v>6.1157086599605837E-3</v>
      </c>
      <c r="V98" s="46"/>
      <c r="W98" s="46"/>
      <c r="X98" s="46"/>
      <c r="Y98" s="47"/>
      <c r="Z98" s="47"/>
      <c r="AA98" s="47"/>
      <c r="AB98" s="48"/>
      <c r="AC98" s="48"/>
      <c r="AD98" s="46"/>
      <c r="AE98" s="49" t="s">
        <v>600</v>
      </c>
      <c r="AF98" s="49"/>
      <c r="AG98" s="49"/>
      <c r="AI98" s="50" t="s">
        <v>1357</v>
      </c>
      <c r="AJ98" s="51">
        <f>IFERROR(IF(RIGHT(AI98, 1) = "D", WORKDAY($B$3, INT(LEFT(AI98, LEN(AI98)-1))),
                     IF(RIGHT(AI98, 1) = "W",Business_Day($B$3 + 7 * INT(LEFT(AI98, LEN(AI98)-1)), "modified_following"),
                     IF(RIGHT(AI98, 1) = "M",Business_Day(EDATE($B$3,  INT(LEFT(AI98, LEN(AI98)-1))), "modified_following"),
                     IF(RIGHT(AI98, 1) = "Y",Business_Day(EDATE($B$3,  12 * INT(LEFT(AI98, LEN(AI98)-1))), "modified_following"),IF(RIGHT(AI98, 1) = "Q",Business_Day(EDATE($B$3,  3*INT(LEFT(AI98, LEN(AI98)-1))), "modified_following"),
                    Business_Day(EDATE($B$3,  12 * INT(LEFT(AI98, FIND("Y", AI98)-1)) + INT(RIGHT(AI98, LEN(AI98) - FIND("Y", AI98)))), "modified_following") ))))), "")</f>
        <v>58805</v>
      </c>
      <c r="AK98" s="50" t="s">
        <v>4811</v>
      </c>
      <c r="AL98" s="50" t="s">
        <v>4812</v>
      </c>
      <c r="AM98" s="46">
        <f>_xll.BDH(AK98,$B$4,$B$3,$B$3)</f>
        <v>0.77542</v>
      </c>
      <c r="AN98" s="46">
        <f>_xll.BDH(AL98,$B$4,$B$3,$B$3)</f>
        <v>0.71084000000000003</v>
      </c>
      <c r="AO98" s="52">
        <f>DF_ZC2(Date!$E$3,AJ98,AN98,"Taux actuariels","actual/actual")</f>
        <v>7.7871613976694398E-3</v>
      </c>
      <c r="AQ98" s="46"/>
      <c r="AR98" s="46"/>
      <c r="AS98" s="46"/>
      <c r="AT98" s="47"/>
      <c r="AU98" s="47"/>
      <c r="AV98" s="47"/>
      <c r="AW98" s="48"/>
      <c r="AX98" s="48"/>
      <c r="AY98" s="46"/>
      <c r="AZ98" s="49" t="s">
        <v>600</v>
      </c>
      <c r="BA98" s="47"/>
      <c r="BB98" s="52">
        <f t="shared" si="12"/>
        <v>0</v>
      </c>
      <c r="BD98" s="50" t="s">
        <v>1357</v>
      </c>
      <c r="BE98" s="51">
        <f>IFERROR(IF(RIGHT(BD98, 1) = "D", WORKDAY($B$3, INT(LEFT(BD98, LEN(BD98)-1))),
                     IF(RIGHT(BD98, 1) = "W",Business_Day($B$3 + 7 * INT(LEFT(BD98, LEN(BD98)-1)), "modified_following"),
                     IF(RIGHT(BD98, 1) = "M",Business_Day(EDATE($B$3,  INT(LEFT(BD98, LEN(BD98)-1))), "modified_following"),
                     IF(RIGHT(BD98, 1) = "Y",Business_Day(EDATE($B$3,  12 * INT(LEFT(BD98, LEN(BD98)-1))), "modified_following"),IF(RIGHT(BD98, 1) = "Q",Business_Day(EDATE($B$3,  3*INT(LEFT(BD98, LEN(BD98)-1))), "modified_following"),
                    Business_Day(EDATE($B$3,  12 * INT(LEFT(BD98, FIND("Y", BD98)-1)) + INT(RIGHT(BD98, LEN(BD98) - FIND("Y", BD98)))), "modified_following") ))))), "")</f>
        <v>58805</v>
      </c>
      <c r="BF98" s="50" t="s">
        <v>4813</v>
      </c>
      <c r="BG98" s="50" t="s">
        <v>4814</v>
      </c>
      <c r="BH98" s="46">
        <f>_xll.BDH(BF98,$B$4,$B$3,$B$3)</f>
        <v>0.79079999999999995</v>
      </c>
      <c r="BI98" s="46">
        <f>_xll.BDH(BG98,$B$4,$B$3,$B$3)</f>
        <v>0.70620700000000003</v>
      </c>
      <c r="BJ98" s="52">
        <f>DF_ZC2(Date!$E$3,BE98,BI98,"Taux actuariels","actual/actual")</f>
        <v>7.9369428387054963E-3</v>
      </c>
      <c r="BL98" s="46"/>
      <c r="BM98" s="46"/>
      <c r="BN98" s="46"/>
      <c r="BO98" s="47"/>
      <c r="BP98" s="47"/>
      <c r="BQ98" s="47"/>
      <c r="BR98" s="48"/>
      <c r="BS98" s="48"/>
      <c r="BT98" s="46"/>
      <c r="BU98" s="49" t="s">
        <v>600</v>
      </c>
      <c r="BW98" s="50" t="s">
        <v>600</v>
      </c>
      <c r="BX98" s="51" t="str">
        <f>IFERROR(IF(RIGHT(BW98, 1) = "D", WORKDAY($B$3, INT(LEFT(BW98, LEN(BW98)-1))),
                     IF(RIGHT(BW98, 1) = "W",Business_Day($B$3 + 7 * INT(LEFT(BW98, LEN(BW98)-1)), "modified_following"),
                     IF(RIGHT(BW98, 1) = "M",Business_Day(EDATE($B$3,  INT(LEFT(BW98, LEN(BW98)-1))), "modified_following"),
                     IF(RIGHT(BW98, 1) = "Y",Business_Day(EDATE($B$3,  12 * INT(LEFT(BW98, LEN(BW98)-1))), "modified_following"),IF(RIGHT(BW98, 1) = "Q",Business_Day(EDATE($B$3,  3*INT(LEFT(BW98, LEN(BW98)-1))), "modified_following"),
                    Business_Day(EDATE($B$3,  12 * INT(LEFT(BW98, FIND("Y", BW98)-1)) + INT(RIGHT(BW98, LEN(BW98) - FIND("Y", BW98)))), "modified_following") ))))), "")</f>
        <v/>
      </c>
      <c r="BY98" s="50" t="s">
        <v>600</v>
      </c>
      <c r="BZ98" s="50" t="s">
        <v>600</v>
      </c>
      <c r="CA98" s="46"/>
      <c r="CB98" s="46"/>
      <c r="CC98" s="52"/>
    </row>
    <row r="99" spans="3:81" x14ac:dyDescent="0.25">
      <c r="C99" s="46"/>
      <c r="D99" s="46"/>
      <c r="E99" s="46"/>
      <c r="F99" s="47"/>
      <c r="G99" s="47"/>
      <c r="H99" s="47"/>
      <c r="I99" s="48"/>
      <c r="J99" s="48"/>
      <c r="K99" s="46"/>
      <c r="L99" s="49" t="s">
        <v>600</v>
      </c>
      <c r="N99" s="50" t="s">
        <v>1368</v>
      </c>
      <c r="O99" s="51">
        <f>IFERROR(IF(RIGHT(N99, 1) = "D", WORKDAY($B$3, INT(LEFT(N99, LEN(N99)-1))),
                     IF(RIGHT(N99, 1) = "W",Business_Day($B$3 + 7 * INT(LEFT(N99, LEN(N99)-1)), "modified_following"),
                     IF(RIGHT(N99, 1) = "M",Business_Day(EDATE($B$3,  INT(LEFT(N99, LEN(N99)-1))), "modified_following"),
                     IF(RIGHT(N99, 1) = "Y",Business_Day(EDATE($B$3,  12 * INT(LEFT(N99, LEN(N99)-1))), "modified_following"),IF(RIGHT(N99, 1) = "Q",Business_Day(EDATE($B$3,  3*INT(LEFT(N99, LEN(N99)-1))), "modified_following"),
                    Business_Day(EDATE($B$3,  12 * INT(LEFT(N99, FIND("Y", N99)-1)) + INT(RIGHT(N99, LEN(N99) - FIND("Y", N99)))), "modified_following") ))))), "")</f>
        <v>59170</v>
      </c>
      <c r="P99" s="50" t="s">
        <v>4815</v>
      </c>
      <c r="Q99" s="50" t="s">
        <v>4816</v>
      </c>
      <c r="R99" s="46">
        <f>_xll.BDH(P99,$B$4,$B$3,$B$3)</f>
        <v>0.60948999999999998</v>
      </c>
      <c r="S99" s="46">
        <f>_xll.BDH(Q99,$B$4,$B$3,$B$3)</f>
        <v>0.76061400000000001</v>
      </c>
      <c r="T99" s="52">
        <f>DF_ZC2(Date!$E$3,O99,S99,"Taux actuariels","actual/actual")</f>
        <v>6.0991773225771428E-3</v>
      </c>
      <c r="V99" s="46"/>
      <c r="W99" s="46"/>
      <c r="X99" s="46"/>
      <c r="Y99" s="47"/>
      <c r="Z99" s="47"/>
      <c r="AA99" s="47"/>
      <c r="AB99" s="48"/>
      <c r="AC99" s="48"/>
      <c r="AD99" s="46"/>
      <c r="AE99" s="49" t="s">
        <v>600</v>
      </c>
      <c r="AF99" s="49"/>
      <c r="AG99" s="49"/>
      <c r="AI99" s="50" t="s">
        <v>1368</v>
      </c>
      <c r="AJ99" s="51">
        <f>IFERROR(IF(RIGHT(AI99, 1) = "D", WORKDAY($B$3, INT(LEFT(AI99, LEN(AI99)-1))),
                     IF(RIGHT(AI99, 1) = "W",Business_Day($B$3 + 7 * INT(LEFT(AI99, LEN(AI99)-1)), "modified_following"),
                     IF(RIGHT(AI99, 1) = "M",Business_Day(EDATE($B$3,  INT(LEFT(AI99, LEN(AI99)-1))), "modified_following"),
                     IF(RIGHT(AI99, 1) = "Y",Business_Day(EDATE($B$3,  12 * INT(LEFT(AI99, LEN(AI99)-1))), "modified_following"),IF(RIGHT(AI99, 1) = "Q",Business_Day(EDATE($B$3,  3*INT(LEFT(AI99, LEN(AI99)-1))), "modified_following"),
                    Business_Day(EDATE($B$3,  12 * INT(LEFT(AI99, FIND("Y", AI99)-1)) + INT(RIGHT(AI99, LEN(AI99) - FIND("Y", AI99)))), "modified_following") ))))), "")</f>
        <v>59170</v>
      </c>
      <c r="AK99" s="50" t="s">
        <v>4817</v>
      </c>
      <c r="AL99" s="50" t="s">
        <v>4818</v>
      </c>
      <c r="AM99" s="46">
        <f>_xll.BDH(AK99,$B$4,$B$3,$B$3)</f>
        <v>0.77273999999999998</v>
      </c>
      <c r="AN99" s="46">
        <f>_xll.BDH(AL99,$B$4,$B$3,$B$3)</f>
        <v>0.70620300000000003</v>
      </c>
      <c r="AO99" s="52">
        <f>DF_ZC2(Date!$E$3,AJ99,AN99,"Taux actuariels","actual/actual")</f>
        <v>7.7600132207062966E-3</v>
      </c>
      <c r="AQ99" s="46"/>
      <c r="AR99" s="46"/>
      <c r="AS99" s="46"/>
      <c r="AT99" s="47"/>
      <c r="AU99" s="47"/>
      <c r="AV99" s="47"/>
      <c r="AW99" s="48"/>
      <c r="AX99" s="48"/>
      <c r="AY99" s="46"/>
      <c r="AZ99" s="49" t="s">
        <v>600</v>
      </c>
      <c r="BA99" s="47"/>
      <c r="BB99" s="52">
        <f t="shared" si="12"/>
        <v>0</v>
      </c>
      <c r="BD99" s="50" t="s">
        <v>1368</v>
      </c>
      <c r="BE99" s="51">
        <f>IFERROR(IF(RIGHT(BD99, 1) = "D", WORKDAY($B$3, INT(LEFT(BD99, LEN(BD99)-1))),
                     IF(RIGHT(BD99, 1) = "W",Business_Day($B$3 + 7 * INT(LEFT(BD99, LEN(BD99)-1)), "modified_following"),
                     IF(RIGHT(BD99, 1) = "M",Business_Day(EDATE($B$3,  INT(LEFT(BD99, LEN(BD99)-1))), "modified_following"),
                     IF(RIGHT(BD99, 1) = "Y",Business_Day(EDATE($B$3,  12 * INT(LEFT(BD99, LEN(BD99)-1))), "modified_following"),IF(RIGHT(BD99, 1) = "Q",Business_Day(EDATE($B$3,  3*INT(LEFT(BD99, LEN(BD99)-1))), "modified_following"),
                    Business_Day(EDATE($B$3,  12 * INT(LEFT(BD99, FIND("Y", BD99)-1)) + INT(RIGHT(BD99, LEN(BD99) - FIND("Y", BD99)))), "modified_following") ))))), "")</f>
        <v>59170</v>
      </c>
      <c r="BF99" s="50" t="s">
        <v>4819</v>
      </c>
      <c r="BG99" s="50" t="s">
        <v>4820</v>
      </c>
      <c r="BH99" s="46">
        <f>_xll.BDH(BF99,$B$4,$B$3,$B$3)</f>
        <v>0.78802000000000005</v>
      </c>
      <c r="BI99" s="46">
        <f>_xll.BDH(BG99,$B$4,$B$3,$B$3)</f>
        <v>0.70152599999999998</v>
      </c>
      <c r="BJ99" s="52">
        <f>DF_ZC2(Date!$E$3,BE99,BI99,"Taux actuariels","actual/actual")</f>
        <v>7.9088316524353885E-3</v>
      </c>
      <c r="BL99" s="46"/>
      <c r="BM99" s="46"/>
      <c r="BN99" s="46"/>
      <c r="BO99" s="47"/>
      <c r="BP99" s="47"/>
      <c r="BQ99" s="47"/>
      <c r="BR99" s="48"/>
      <c r="BS99" s="48"/>
      <c r="BT99" s="46"/>
      <c r="BU99" s="49" t="s">
        <v>600</v>
      </c>
      <c r="BW99" s="50" t="s">
        <v>600</v>
      </c>
      <c r="BX99" s="51" t="str">
        <f>IFERROR(IF(RIGHT(BW99, 1) = "D", WORKDAY($B$3, INT(LEFT(BW99, LEN(BW99)-1))),
                     IF(RIGHT(BW99, 1) = "W",Business_Day($B$3 + 7 * INT(LEFT(BW99, LEN(BW99)-1)), "modified_following"),
                     IF(RIGHT(BW99, 1) = "M",Business_Day(EDATE($B$3,  INT(LEFT(BW99, LEN(BW99)-1))), "modified_following"),
                     IF(RIGHT(BW99, 1) = "Y",Business_Day(EDATE($B$3,  12 * INT(LEFT(BW99, LEN(BW99)-1))), "modified_following"),IF(RIGHT(BW99, 1) = "Q",Business_Day(EDATE($B$3,  3*INT(LEFT(BW99, LEN(BW99)-1))), "modified_following"),
                    Business_Day(EDATE($B$3,  12 * INT(LEFT(BW99, FIND("Y", BW99)-1)) + INT(RIGHT(BW99, LEN(BW99) - FIND("Y", BW99)))), "modified_following") ))))), "")</f>
        <v/>
      </c>
      <c r="BY99" s="50" t="s">
        <v>600</v>
      </c>
      <c r="BZ99" s="50" t="s">
        <v>600</v>
      </c>
      <c r="CA99" s="46"/>
      <c r="CB99" s="46"/>
      <c r="CC99" s="52"/>
    </row>
    <row r="100" spans="3:81" x14ac:dyDescent="0.25">
      <c r="C100" s="46"/>
      <c r="D100" s="46"/>
      <c r="E100" s="46"/>
      <c r="F100" s="47"/>
      <c r="G100" s="47"/>
      <c r="H100" s="47"/>
      <c r="I100" s="48"/>
      <c r="J100" s="48"/>
      <c r="K100" s="46"/>
      <c r="L100" s="49" t="s">
        <v>600</v>
      </c>
      <c r="N100" s="50" t="s">
        <v>1379</v>
      </c>
      <c r="O100" s="51">
        <f>IFERROR(IF(RIGHT(N100, 1) = "D", WORKDAY($B$3, INT(LEFT(N100, LEN(N100)-1))),
                     IF(RIGHT(N100, 1) = "W",Business_Day($B$3 + 7 * INT(LEFT(N100, LEN(N100)-1)), "modified_following"),
                     IF(RIGHT(N100, 1) = "M",Business_Day(EDATE($B$3,  INT(LEFT(N100, LEN(N100)-1))), "modified_following"),
                     IF(RIGHT(N100, 1) = "Y",Business_Day(EDATE($B$3,  12 * INT(LEFT(N100, LEN(N100)-1))), "modified_following"),IF(RIGHT(N100, 1) = "Q",Business_Day(EDATE($B$3,  3*INT(LEFT(N100, LEN(N100)-1))), "modified_following"),
                    Business_Day(EDATE($B$3,  12 * INT(LEFT(N100, FIND("Y", N100)-1)) + INT(RIGHT(N100, LEN(N100) - FIND("Y", N100)))), "modified_following") ))))), "")</f>
        <v>59534</v>
      </c>
      <c r="P100" s="50" t="s">
        <v>4821</v>
      </c>
      <c r="Q100" s="50" t="s">
        <v>4822</v>
      </c>
      <c r="R100" s="46">
        <f>_xll.BDH(P100,$B$4,$B$3,$B$3)</f>
        <v>0.60780000000000001</v>
      </c>
      <c r="S100" s="46">
        <f>_xll.BDH(Q100,$B$4,$B$3,$B$3)</f>
        <v>0.75659299999999996</v>
      </c>
      <c r="T100" s="52">
        <f>DF_ZC2(Date!$E$3,O100,S100,"Taux actuariels","actual/actual")</f>
        <v>6.0824784584319058E-3</v>
      </c>
      <c r="V100" s="46"/>
      <c r="W100" s="46"/>
      <c r="X100" s="46"/>
      <c r="Y100" s="47"/>
      <c r="Z100" s="47"/>
      <c r="AA100" s="47"/>
      <c r="AB100" s="48"/>
      <c r="AC100" s="48"/>
      <c r="AD100" s="46"/>
      <c r="AE100" s="49" t="s">
        <v>600</v>
      </c>
      <c r="AF100" s="49"/>
      <c r="AG100" s="49"/>
      <c r="AI100" s="50" t="s">
        <v>1379</v>
      </c>
      <c r="AJ100" s="51">
        <f>IFERROR(IF(RIGHT(AI100, 1) = "D", WORKDAY($B$3, INT(LEFT(AI100, LEN(AI100)-1))),
                     IF(RIGHT(AI100, 1) = "W",Business_Day($B$3 + 7 * INT(LEFT(AI100, LEN(AI100)-1)), "modified_following"),
                     IF(RIGHT(AI100, 1) = "M",Business_Day(EDATE($B$3,  INT(LEFT(AI100, LEN(AI100)-1))), "modified_following"),
                     IF(RIGHT(AI100, 1) = "Y",Business_Day(EDATE($B$3,  12 * INT(LEFT(AI100, LEN(AI100)-1))), "modified_following"),IF(RIGHT(AI100, 1) = "Q",Business_Day(EDATE($B$3,  3*INT(LEFT(AI100, LEN(AI100)-1))), "modified_following"),
                    Business_Day(EDATE($B$3,  12 * INT(LEFT(AI100, FIND("Y", AI100)-1)) + INT(RIGHT(AI100, LEN(AI100) - FIND("Y", AI100)))), "modified_following") ))))), "")</f>
        <v>59534</v>
      </c>
      <c r="AK100" s="50" t="s">
        <v>4823</v>
      </c>
      <c r="AL100" s="50" t="s">
        <v>4824</v>
      </c>
      <c r="AM100" s="46">
        <f>_xll.BDH(AK100,$B$4,$B$3,$B$3)</f>
        <v>0.77007999999999999</v>
      </c>
      <c r="AN100" s="46">
        <f>_xll.BDH(AL100,$B$4,$B$3,$B$3)</f>
        <v>0.70162500000000005</v>
      </c>
      <c r="AO100" s="52">
        <f>DF_ZC2(Date!$E$3,AJ100,AN100,"Taux actuariels","actual/actual")</f>
        <v>7.7336081773458076E-3</v>
      </c>
      <c r="AQ100" s="46"/>
      <c r="AR100" s="46"/>
      <c r="AS100" s="46"/>
      <c r="AT100" s="47"/>
      <c r="AU100" s="47"/>
      <c r="AV100" s="47"/>
      <c r="AW100" s="48"/>
      <c r="AX100" s="48"/>
      <c r="AY100" s="46"/>
      <c r="AZ100" s="49" t="s">
        <v>600</v>
      </c>
      <c r="BA100" s="47"/>
      <c r="BB100" s="52">
        <f t="shared" si="12"/>
        <v>0</v>
      </c>
      <c r="BD100" s="50" t="s">
        <v>1379</v>
      </c>
      <c r="BE100" s="51">
        <f>IFERROR(IF(RIGHT(BD100, 1) = "D", WORKDAY($B$3, INT(LEFT(BD100, LEN(BD100)-1))),
                     IF(RIGHT(BD100, 1) = "W",Business_Day($B$3 + 7 * INT(LEFT(BD100, LEN(BD100)-1)), "modified_following"),
                     IF(RIGHT(BD100, 1) = "M",Business_Day(EDATE($B$3,  INT(LEFT(BD100, LEN(BD100)-1))), "modified_following"),
                     IF(RIGHT(BD100, 1) = "Y",Business_Day(EDATE($B$3,  12 * INT(LEFT(BD100, LEN(BD100)-1))), "modified_following"),IF(RIGHT(BD100, 1) = "Q",Business_Day(EDATE($B$3,  3*INT(LEFT(BD100, LEN(BD100)-1))), "modified_following"),
                    Business_Day(EDATE($B$3,  12 * INT(LEFT(BD100, FIND("Y", BD100)-1)) + INT(RIGHT(BD100, LEN(BD100) - FIND("Y", BD100)))), "modified_following") ))))), "")</f>
        <v>59534</v>
      </c>
      <c r="BF100" s="50" t="s">
        <v>4825</v>
      </c>
      <c r="BG100" s="50" t="s">
        <v>4826</v>
      </c>
      <c r="BH100" s="46">
        <f>_xll.BDH(BF100,$B$4,$B$3,$B$3)</f>
        <v>0.78525999999999996</v>
      </c>
      <c r="BI100" s="46">
        <f>_xll.BDH(BG100,$B$4,$B$3,$B$3)</f>
        <v>0.69690700000000005</v>
      </c>
      <c r="BJ100" s="52">
        <f>DF_ZC2(Date!$E$3,BE100,BI100,"Taux actuariels","actual/actual")</f>
        <v>7.8814383022094425E-3</v>
      </c>
      <c r="BL100" s="46"/>
      <c r="BM100" s="46"/>
      <c r="BN100" s="46"/>
      <c r="BO100" s="47"/>
      <c r="BP100" s="47"/>
      <c r="BQ100" s="47"/>
      <c r="BR100" s="48"/>
      <c r="BS100" s="48"/>
      <c r="BT100" s="46"/>
      <c r="BU100" s="49" t="s">
        <v>600</v>
      </c>
      <c r="BW100" s="50" t="s">
        <v>600</v>
      </c>
      <c r="BX100" s="51" t="str">
        <f>IFERROR(IF(RIGHT(BW100, 1) = "D", WORKDAY($B$3, INT(LEFT(BW100, LEN(BW100)-1))),
                     IF(RIGHT(BW100, 1) = "W",Business_Day($B$3 + 7 * INT(LEFT(BW100, LEN(BW100)-1)), "modified_following"),
                     IF(RIGHT(BW100, 1) = "M",Business_Day(EDATE($B$3,  INT(LEFT(BW100, LEN(BW100)-1))), "modified_following"),
                     IF(RIGHT(BW100, 1) = "Y",Business_Day(EDATE($B$3,  12 * INT(LEFT(BW100, LEN(BW100)-1))), "modified_following"),IF(RIGHT(BW100, 1) = "Q",Business_Day(EDATE($B$3,  3*INT(LEFT(BW100, LEN(BW100)-1))), "modified_following"),
                    Business_Day(EDATE($B$3,  12 * INT(LEFT(BW100, FIND("Y", BW100)-1)) + INT(RIGHT(BW100, LEN(BW100) - FIND("Y", BW100)))), "modified_following") ))))), "")</f>
        <v/>
      </c>
      <c r="BY100" s="50" t="s">
        <v>600</v>
      </c>
      <c r="BZ100" s="50" t="s">
        <v>600</v>
      </c>
      <c r="CA100" s="46"/>
      <c r="CB100" s="46"/>
      <c r="CC100" s="52"/>
    </row>
    <row r="101" spans="3:81" x14ac:dyDescent="0.25">
      <c r="C101" s="46"/>
      <c r="D101" s="46"/>
      <c r="E101" s="46"/>
      <c r="F101" s="47"/>
      <c r="G101" s="47"/>
      <c r="H101" s="47"/>
      <c r="I101" s="48"/>
      <c r="J101" s="48"/>
      <c r="K101" s="46"/>
      <c r="L101" s="49" t="s">
        <v>600</v>
      </c>
      <c r="N101" s="50" t="s">
        <v>1390</v>
      </c>
      <c r="O101" s="51">
        <f>IFERROR(IF(RIGHT(N101, 1) = "D", WORKDAY($B$3, INT(LEFT(N101, LEN(N101)-1))),
                     IF(RIGHT(N101, 1) = "W",Business_Day($B$3 + 7 * INT(LEFT(N101, LEN(N101)-1)), "modified_following"),
                     IF(RIGHT(N101, 1) = "M",Business_Day(EDATE($B$3,  INT(LEFT(N101, LEN(N101)-1))), "modified_following"),
                     IF(RIGHT(N101, 1) = "Y",Business_Day(EDATE($B$3,  12 * INT(LEFT(N101, LEN(N101)-1))), "modified_following"),IF(RIGHT(N101, 1) = "Q",Business_Day(EDATE($B$3,  3*INT(LEFT(N101, LEN(N101)-1))), "modified_following"),
                    Business_Day(EDATE($B$3,  12 * INT(LEFT(N101, FIND("Y", N101)-1)) + INT(RIGHT(N101, LEN(N101) - FIND("Y", N101)))), "modified_following") ))))), "")</f>
        <v>59901</v>
      </c>
      <c r="P101" s="50" t="s">
        <v>4827</v>
      </c>
      <c r="Q101" s="50" t="s">
        <v>4828</v>
      </c>
      <c r="R101" s="46">
        <f>_xll.BDH(P101,$B$4,$B$3,$B$3)</f>
        <v>0.60604999999999998</v>
      </c>
      <c r="S101" s="46">
        <f>_xll.BDH(Q101,$B$4,$B$3,$B$3)</f>
        <v>0.75261400000000001</v>
      </c>
      <c r="T101" s="52">
        <f>DF_ZC2(Date!$E$3,O101,S101,"Taux actuariels","actual/actual")</f>
        <v>6.0648346087597282E-3</v>
      </c>
      <c r="V101" s="46"/>
      <c r="W101" s="46"/>
      <c r="X101" s="46"/>
      <c r="Y101" s="47"/>
      <c r="Z101" s="47"/>
      <c r="AA101" s="47"/>
      <c r="AB101" s="48"/>
      <c r="AC101" s="48"/>
      <c r="AD101" s="46"/>
      <c r="AE101" s="49" t="s">
        <v>600</v>
      </c>
      <c r="AF101" s="49"/>
      <c r="AG101" s="49"/>
      <c r="AI101" s="50" t="s">
        <v>1390</v>
      </c>
      <c r="AJ101" s="51">
        <f>IFERROR(IF(RIGHT(AI101, 1) = "D", WORKDAY($B$3, INT(LEFT(AI101, LEN(AI101)-1))),
                     IF(RIGHT(AI101, 1) = "W",Business_Day($B$3 + 7 * INT(LEFT(AI101, LEN(AI101)-1)), "modified_following"),
                     IF(RIGHT(AI101, 1) = "M",Business_Day(EDATE($B$3,  INT(LEFT(AI101, LEN(AI101)-1))), "modified_following"),
                     IF(RIGHT(AI101, 1) = "Y",Business_Day(EDATE($B$3,  12 * INT(LEFT(AI101, LEN(AI101)-1))), "modified_following"),IF(RIGHT(AI101, 1) = "Q",Business_Day(EDATE($B$3,  3*INT(LEFT(AI101, LEN(AI101)-1))), "modified_following"),
                    Business_Day(EDATE($B$3,  12 * INT(LEFT(AI101, FIND("Y", AI101)-1)) + INT(RIGHT(AI101, LEN(AI101) - FIND("Y", AI101)))), "modified_following") ))))), "")</f>
        <v>59901</v>
      </c>
      <c r="AK101" s="50" t="s">
        <v>4829</v>
      </c>
      <c r="AL101" s="50" t="s">
        <v>4830</v>
      </c>
      <c r="AM101" s="46">
        <f>_xll.BDH(AK101,$B$4,$B$3,$B$3)</f>
        <v>0.76744000000000001</v>
      </c>
      <c r="AN101" s="46">
        <f>_xll.BDH(AL101,$B$4,$B$3,$B$3)</f>
        <v>0.69708099999999995</v>
      </c>
      <c r="AO101" s="52">
        <f>DF_ZC2(Date!$E$3,AJ101,AN101,"Taux actuariels","actual/actual")</f>
        <v>7.7068383954068675E-3</v>
      </c>
      <c r="AQ101" s="46"/>
      <c r="AR101" s="46"/>
      <c r="AS101" s="46"/>
      <c r="AT101" s="47"/>
      <c r="AU101" s="47"/>
      <c r="AV101" s="47"/>
      <c r="AW101" s="48"/>
      <c r="AX101" s="48"/>
      <c r="AY101" s="46"/>
      <c r="AZ101" s="49" t="s">
        <v>600</v>
      </c>
      <c r="BA101" s="47"/>
      <c r="BB101" s="52">
        <f t="shared" si="12"/>
        <v>0</v>
      </c>
      <c r="BD101" s="50" t="s">
        <v>1390</v>
      </c>
      <c r="BE101" s="51">
        <f>IFERROR(IF(RIGHT(BD101, 1) = "D", WORKDAY($B$3, INT(LEFT(BD101, LEN(BD101)-1))),
                     IF(RIGHT(BD101, 1) = "W",Business_Day($B$3 + 7 * INT(LEFT(BD101, LEN(BD101)-1)), "modified_following"),
                     IF(RIGHT(BD101, 1) = "M",Business_Day(EDATE($B$3,  INT(LEFT(BD101, LEN(BD101)-1))), "modified_following"),
                     IF(RIGHT(BD101, 1) = "Y",Business_Day(EDATE($B$3,  12 * INT(LEFT(BD101, LEN(BD101)-1))), "modified_following"),IF(RIGHT(BD101, 1) = "Q",Business_Day(EDATE($B$3,  3*INT(LEFT(BD101, LEN(BD101)-1))), "modified_following"),
                    Business_Day(EDATE($B$3,  12 * INT(LEFT(BD101, FIND("Y", BD101)-1)) + INT(RIGHT(BD101, LEN(BD101) - FIND("Y", BD101)))), "modified_following") ))))), "")</f>
        <v>59901</v>
      </c>
      <c r="BF101" s="50" t="s">
        <v>4831</v>
      </c>
      <c r="BG101" s="50" t="s">
        <v>4832</v>
      </c>
      <c r="BH101" s="46">
        <f>_xll.BDH(BF101,$B$4,$B$3,$B$3)</f>
        <v>0.78251999999999999</v>
      </c>
      <c r="BI101" s="46">
        <f>_xll.BDH(BG101,$B$4,$B$3,$B$3)</f>
        <v>0.69232300000000002</v>
      </c>
      <c r="BJ101" s="52">
        <f>DF_ZC2(Date!$E$3,BE101,BI101,"Taux actuariels","actual/actual")</f>
        <v>7.8536871944649977E-3</v>
      </c>
      <c r="BL101" s="46"/>
      <c r="BM101" s="46"/>
      <c r="BN101" s="46"/>
      <c r="BO101" s="47"/>
      <c r="BP101" s="47"/>
      <c r="BQ101" s="47"/>
      <c r="BR101" s="48"/>
      <c r="BS101" s="48"/>
      <c r="BT101" s="46"/>
      <c r="BU101" s="49" t="s">
        <v>600</v>
      </c>
      <c r="BW101" s="50" t="s">
        <v>600</v>
      </c>
      <c r="BX101" s="51" t="str">
        <f>IFERROR(IF(RIGHT(BW101, 1) = "D", WORKDAY($B$3, INT(LEFT(BW101, LEN(BW101)-1))),
                     IF(RIGHT(BW101, 1) = "W",Business_Day($B$3 + 7 * INT(LEFT(BW101, LEN(BW101)-1)), "modified_following"),
                     IF(RIGHT(BW101, 1) = "M",Business_Day(EDATE($B$3,  INT(LEFT(BW101, LEN(BW101)-1))), "modified_following"),
                     IF(RIGHT(BW101, 1) = "Y",Business_Day(EDATE($B$3,  12 * INT(LEFT(BW101, LEN(BW101)-1))), "modified_following"),IF(RIGHT(BW101, 1) = "Q",Business_Day(EDATE($B$3,  3*INT(LEFT(BW101, LEN(BW101)-1))), "modified_following"),
                    Business_Day(EDATE($B$3,  12 * INT(LEFT(BW101, FIND("Y", BW101)-1)) + INT(RIGHT(BW101, LEN(BW101) - FIND("Y", BW101)))), "modified_following") ))))), "")</f>
        <v/>
      </c>
      <c r="BY101" s="50" t="s">
        <v>600</v>
      </c>
      <c r="BZ101" s="50" t="s">
        <v>600</v>
      </c>
      <c r="CA101" s="46"/>
      <c r="CB101" s="46"/>
      <c r="CC101" s="52"/>
    </row>
    <row r="102" spans="3:81" x14ac:dyDescent="0.25">
      <c r="C102" s="46"/>
      <c r="D102" s="46"/>
      <c r="E102" s="46"/>
      <c r="F102" s="47"/>
      <c r="G102" s="47"/>
      <c r="H102" s="47"/>
      <c r="I102" s="48"/>
      <c r="J102" s="48"/>
      <c r="K102" s="46"/>
      <c r="L102" s="49" t="s">
        <v>600</v>
      </c>
      <c r="N102" s="50" t="s">
        <v>1401</v>
      </c>
      <c r="O102" s="51">
        <f>IFERROR(IF(RIGHT(N102, 1) = "D", WORKDAY($B$3, INT(LEFT(N102, LEN(N102)-1))),
                     IF(RIGHT(N102, 1) = "W",Business_Day($B$3 + 7 * INT(LEFT(N102, LEN(N102)-1)), "modified_following"),
                     IF(RIGHT(N102, 1) = "M",Business_Day(EDATE($B$3,  INT(LEFT(N102, LEN(N102)-1))), "modified_following"),
                     IF(RIGHT(N102, 1) = "Y",Business_Day(EDATE($B$3,  12 * INT(LEFT(N102, LEN(N102)-1))), "modified_following"),IF(RIGHT(N102, 1) = "Q",Business_Day(EDATE($B$3,  3*INT(LEFT(N102, LEN(N102)-1))), "modified_following"),
                    Business_Day(EDATE($B$3,  12 * INT(LEFT(N102, FIND("Y", N102)-1)) + INT(RIGHT(N102, LEN(N102) - FIND("Y", N102)))), "modified_following") ))))), "")</f>
        <v>60266</v>
      </c>
      <c r="P102" s="50" t="s">
        <v>4833</v>
      </c>
      <c r="Q102" s="50" t="s">
        <v>4834</v>
      </c>
      <c r="R102" s="46">
        <f>_xll.BDH(P102,$B$4,$B$3,$B$3)</f>
        <v>0.60438999999999998</v>
      </c>
      <c r="S102" s="46">
        <f>_xll.BDH(Q102,$B$4,$B$3,$B$3)</f>
        <v>0.74868699999999999</v>
      </c>
      <c r="T102" s="52">
        <f>DF_ZC2(Date!$E$3,O102,S102,"Taux actuariels","actual/actual")</f>
        <v>6.0480970205751827E-3</v>
      </c>
      <c r="V102" s="46"/>
      <c r="W102" s="46"/>
      <c r="X102" s="46"/>
      <c r="Y102" s="47"/>
      <c r="Z102" s="47"/>
      <c r="AA102" s="47"/>
      <c r="AB102" s="48"/>
      <c r="AC102" s="48"/>
      <c r="AD102" s="46"/>
      <c r="AE102" s="49" t="s">
        <v>600</v>
      </c>
      <c r="AF102" s="49"/>
      <c r="AG102" s="49"/>
      <c r="AI102" s="50" t="s">
        <v>1401</v>
      </c>
      <c r="AJ102" s="51">
        <f>IFERROR(IF(RIGHT(AI102, 1) = "D", WORKDAY($B$3, INT(LEFT(AI102, LEN(AI102)-1))),
                     IF(RIGHT(AI102, 1) = "W",Business_Day($B$3 + 7 * INT(LEFT(AI102, LEN(AI102)-1)), "modified_following"),
                     IF(RIGHT(AI102, 1) = "M",Business_Day(EDATE($B$3,  INT(LEFT(AI102, LEN(AI102)-1))), "modified_following"),
                     IF(RIGHT(AI102, 1) = "Y",Business_Day(EDATE($B$3,  12 * INT(LEFT(AI102, LEN(AI102)-1))), "modified_following"),IF(RIGHT(AI102, 1) = "Q",Business_Day(EDATE($B$3,  3*INT(LEFT(AI102, LEN(AI102)-1))), "modified_following"),
                    Business_Day(EDATE($B$3,  12 * INT(LEFT(AI102, FIND("Y", AI102)-1)) + INT(RIGHT(AI102, LEN(AI102) - FIND("Y", AI102)))), "modified_following") ))))), "")</f>
        <v>60266</v>
      </c>
      <c r="AK102" s="50" t="s">
        <v>4835</v>
      </c>
      <c r="AL102" s="50" t="s">
        <v>4836</v>
      </c>
      <c r="AM102" s="46">
        <f>_xll.BDH(AK102,$B$4,$B$3,$B$3)</f>
        <v>0.76483999999999996</v>
      </c>
      <c r="AN102" s="46">
        <f>_xll.BDH(AL102,$B$4,$B$3,$B$3)</f>
        <v>0.69263300000000005</v>
      </c>
      <c r="AO102" s="52">
        <f>DF_ZC2(Date!$E$3,AJ102,AN102,"Taux actuariels","actual/actual")</f>
        <v>7.6804906759253555E-3</v>
      </c>
      <c r="AQ102" s="46"/>
      <c r="AR102" s="46"/>
      <c r="AS102" s="46"/>
      <c r="AT102" s="47"/>
      <c r="AU102" s="47"/>
      <c r="AV102" s="47"/>
      <c r="AW102" s="48"/>
      <c r="AX102" s="48"/>
      <c r="AY102" s="46"/>
      <c r="AZ102" s="49" t="s">
        <v>600</v>
      </c>
      <c r="BA102" s="47"/>
      <c r="BB102" s="52">
        <f t="shared" si="12"/>
        <v>0</v>
      </c>
      <c r="BD102" s="50" t="s">
        <v>1401</v>
      </c>
      <c r="BE102" s="51">
        <f>IFERROR(IF(RIGHT(BD102, 1) = "D", WORKDAY($B$3, INT(LEFT(BD102, LEN(BD102)-1))),
                     IF(RIGHT(BD102, 1) = "W",Business_Day($B$3 + 7 * INT(LEFT(BD102, LEN(BD102)-1)), "modified_following"),
                     IF(RIGHT(BD102, 1) = "M",Business_Day(EDATE($B$3,  INT(LEFT(BD102, LEN(BD102)-1))), "modified_following"),
                     IF(RIGHT(BD102, 1) = "Y",Business_Day(EDATE($B$3,  12 * INT(LEFT(BD102, LEN(BD102)-1))), "modified_following"),IF(RIGHT(BD102, 1) = "Q",Business_Day(EDATE($B$3,  3*INT(LEFT(BD102, LEN(BD102)-1))), "modified_following"),
                    Business_Day(EDATE($B$3,  12 * INT(LEFT(BD102, FIND("Y", BD102)-1)) + INT(RIGHT(BD102, LEN(BD102) - FIND("Y", BD102)))), "modified_following") ))))), "")</f>
        <v>60266</v>
      </c>
      <c r="BF102" s="50" t="s">
        <v>4837</v>
      </c>
      <c r="BG102" s="50" t="s">
        <v>4838</v>
      </c>
      <c r="BH102" s="46">
        <f>_xll.BDH(BF102,$B$4,$B$3,$B$3)</f>
        <v>0.77981999999999996</v>
      </c>
      <c r="BI102" s="46">
        <f>_xll.BDH(BG102,$B$4,$B$3,$B$3)</f>
        <v>0.687836</v>
      </c>
      <c r="BJ102" s="52">
        <f>DF_ZC2(Date!$E$3,BE102,BI102,"Taux actuariels","actual/actual")</f>
        <v>7.8264016166529338E-3</v>
      </c>
      <c r="BL102" s="46"/>
      <c r="BM102" s="46"/>
      <c r="BN102" s="46"/>
      <c r="BO102" s="47"/>
      <c r="BP102" s="47"/>
      <c r="BQ102" s="47"/>
      <c r="BR102" s="48"/>
      <c r="BS102" s="48"/>
      <c r="BT102" s="46"/>
      <c r="BU102" s="49" t="s">
        <v>600</v>
      </c>
      <c r="BW102" s="50" t="s">
        <v>600</v>
      </c>
      <c r="BX102" s="51" t="str">
        <f>IFERROR(IF(RIGHT(BW102, 1) = "D", WORKDAY($B$3, INT(LEFT(BW102, LEN(BW102)-1))),
                     IF(RIGHT(BW102, 1) = "W",Business_Day($B$3 + 7 * INT(LEFT(BW102, LEN(BW102)-1)), "modified_following"),
                     IF(RIGHT(BW102, 1) = "M",Business_Day(EDATE($B$3,  INT(LEFT(BW102, LEN(BW102)-1))), "modified_following"),
                     IF(RIGHT(BW102, 1) = "Y",Business_Day(EDATE($B$3,  12 * INT(LEFT(BW102, LEN(BW102)-1))), "modified_following"),IF(RIGHT(BW102, 1) = "Q",Business_Day(EDATE($B$3,  3*INT(LEFT(BW102, LEN(BW102)-1))), "modified_following"),
                    Business_Day(EDATE($B$3,  12 * INT(LEFT(BW102, FIND("Y", BW102)-1)) + INT(RIGHT(BW102, LEN(BW102) - FIND("Y", BW102)))), "modified_following") ))))), "")</f>
        <v/>
      </c>
      <c r="BY102" s="50" t="s">
        <v>600</v>
      </c>
      <c r="BZ102" s="50" t="s">
        <v>600</v>
      </c>
      <c r="CA102" s="46"/>
      <c r="CB102" s="46"/>
      <c r="CC102" s="52"/>
    </row>
    <row r="103" spans="3:81" x14ac:dyDescent="0.25">
      <c r="C103" s="46"/>
      <c r="D103" s="46"/>
      <c r="E103" s="46"/>
      <c r="F103" s="47"/>
      <c r="G103" s="47"/>
      <c r="H103" s="47"/>
      <c r="I103" s="48"/>
      <c r="J103" s="48"/>
      <c r="K103" s="46"/>
      <c r="L103" s="49" t="s">
        <v>600</v>
      </c>
      <c r="N103" s="50" t="s">
        <v>1412</v>
      </c>
      <c r="O103" s="51">
        <f>IFERROR(IF(RIGHT(N103, 1) = "D", WORKDAY($B$3, INT(LEFT(N103, LEN(N103)-1))),
                     IF(RIGHT(N103, 1) = "W",Business_Day($B$3 + 7 * INT(LEFT(N103, LEN(N103)-1)), "modified_following"),
                     IF(RIGHT(N103, 1) = "M",Business_Day(EDATE($B$3,  INT(LEFT(N103, LEN(N103)-1))), "modified_following"),
                     IF(RIGHT(N103, 1) = "Y",Business_Day(EDATE($B$3,  12 * INT(LEFT(N103, LEN(N103)-1))), "modified_following"),IF(RIGHT(N103, 1) = "Q",Business_Day(EDATE($B$3,  3*INT(LEFT(N103, LEN(N103)-1))), "modified_following"),
                    Business_Day(EDATE($B$3,  12 * INT(LEFT(N103, FIND("Y", N103)-1)) + INT(RIGHT(N103, LEN(N103) - FIND("Y", N103)))), "modified_following") ))))), "")</f>
        <v>60631</v>
      </c>
      <c r="P103" s="50" t="s">
        <v>4839</v>
      </c>
      <c r="Q103" s="50" t="s">
        <v>4840</v>
      </c>
      <c r="R103" s="46">
        <f>_xll.BDH(P103,$B$4,$B$3,$B$3)</f>
        <v>0.60272999999999999</v>
      </c>
      <c r="S103" s="46">
        <f>_xll.BDH(Q103,$B$4,$B$3,$B$3)</f>
        <v>0.74479099999999998</v>
      </c>
      <c r="T103" s="52">
        <f>DF_ZC2(Date!$E$3,O103,S103,"Taux actuariels","actual/actual")</f>
        <v>6.0314167352000236E-3</v>
      </c>
      <c r="V103" s="46"/>
      <c r="W103" s="46"/>
      <c r="X103" s="46"/>
      <c r="Y103" s="47"/>
      <c r="Z103" s="47"/>
      <c r="AA103" s="47"/>
      <c r="AB103" s="48"/>
      <c r="AC103" s="48"/>
      <c r="AD103" s="46"/>
      <c r="AE103" s="49" t="s">
        <v>600</v>
      </c>
      <c r="AF103" s="49"/>
      <c r="AG103" s="49"/>
      <c r="AI103" s="50" t="s">
        <v>1412</v>
      </c>
      <c r="AJ103" s="51">
        <f>IFERROR(IF(RIGHT(AI103, 1) = "D", WORKDAY($B$3, INT(LEFT(AI103, LEN(AI103)-1))),
                     IF(RIGHT(AI103, 1) = "W",Business_Day($B$3 + 7 * INT(LEFT(AI103, LEN(AI103)-1)), "modified_following"),
                     IF(RIGHT(AI103, 1) = "M",Business_Day(EDATE($B$3,  INT(LEFT(AI103, LEN(AI103)-1))), "modified_following"),
                     IF(RIGHT(AI103, 1) = "Y",Business_Day(EDATE($B$3,  12 * INT(LEFT(AI103, LEN(AI103)-1))), "modified_following"),IF(RIGHT(AI103, 1) = "Q",Business_Day(EDATE($B$3,  3*INT(LEFT(AI103, LEN(AI103)-1))), "modified_following"),
                    Business_Day(EDATE($B$3,  12 * INT(LEFT(AI103, FIND("Y", AI103)-1)) + INT(RIGHT(AI103, LEN(AI103) - FIND("Y", AI103)))), "modified_following") ))))), "")</f>
        <v>60631</v>
      </c>
      <c r="AK103" s="50" t="s">
        <v>4841</v>
      </c>
      <c r="AL103" s="50" t="s">
        <v>4842</v>
      </c>
      <c r="AM103" s="46">
        <f>_xll.BDH(AK103,$B$4,$B$3,$B$3)</f>
        <v>0.76224999999999998</v>
      </c>
      <c r="AN103" s="46">
        <f>_xll.BDH(AL103,$B$4,$B$3,$B$3)</f>
        <v>0.68822899999999998</v>
      </c>
      <c r="AO103" s="52">
        <f>DF_ZC2(Date!$E$3,AJ103,AN103,"Taux actuariels","actual/actual")</f>
        <v>7.6543245205227262E-3</v>
      </c>
      <c r="AQ103" s="46"/>
      <c r="AR103" s="46"/>
      <c r="AS103" s="46"/>
      <c r="AT103" s="47"/>
      <c r="AU103" s="47"/>
      <c r="AV103" s="47"/>
      <c r="AW103" s="48"/>
      <c r="AX103" s="48"/>
      <c r="AY103" s="46"/>
      <c r="AZ103" s="49" t="s">
        <v>600</v>
      </c>
      <c r="BA103" s="47"/>
      <c r="BB103" s="52">
        <f t="shared" si="12"/>
        <v>0</v>
      </c>
      <c r="BD103" s="50" t="s">
        <v>1412</v>
      </c>
      <c r="BE103" s="51">
        <f>IFERROR(IF(RIGHT(BD103, 1) = "D", WORKDAY($B$3, INT(LEFT(BD103, LEN(BD103)-1))),
                     IF(RIGHT(BD103, 1) = "W",Business_Day($B$3 + 7 * INT(LEFT(BD103, LEN(BD103)-1)), "modified_following"),
                     IF(RIGHT(BD103, 1) = "M",Business_Day(EDATE($B$3,  INT(LEFT(BD103, LEN(BD103)-1))), "modified_following"),
                     IF(RIGHT(BD103, 1) = "Y",Business_Day(EDATE($B$3,  12 * INT(LEFT(BD103, LEN(BD103)-1))), "modified_following"),IF(RIGHT(BD103, 1) = "Q",Business_Day(EDATE($B$3,  3*INT(LEFT(BD103, LEN(BD103)-1))), "modified_following"),
                    Business_Day(EDATE($B$3,  12 * INT(LEFT(BD103, FIND("Y", BD103)-1)) + INT(RIGHT(BD103, LEN(BD103) - FIND("Y", BD103)))), "modified_following") ))))), "")</f>
        <v>60631</v>
      </c>
      <c r="BF103" s="50" t="s">
        <v>4843</v>
      </c>
      <c r="BG103" s="50" t="s">
        <v>4844</v>
      </c>
      <c r="BH103" s="46">
        <f>_xll.BDH(BF103,$B$4,$B$3,$B$3)</f>
        <v>0.77714000000000005</v>
      </c>
      <c r="BI103" s="46">
        <f>_xll.BDH(BG103,$B$4,$B$3,$B$3)</f>
        <v>0.68339499999999997</v>
      </c>
      <c r="BJ103" s="52">
        <f>DF_ZC2(Date!$E$3,BE103,BI103,"Taux actuariels","actual/actual")</f>
        <v>7.7992852036021798E-3</v>
      </c>
      <c r="BL103" s="46"/>
      <c r="BM103" s="46"/>
      <c r="BN103" s="46"/>
      <c r="BO103" s="47"/>
      <c r="BP103" s="47"/>
      <c r="BQ103" s="47"/>
      <c r="BR103" s="48"/>
      <c r="BS103" s="48"/>
      <c r="BT103" s="46"/>
      <c r="BU103" s="49" t="s">
        <v>600</v>
      </c>
      <c r="BW103" s="50"/>
      <c r="BX103" s="51" t="str">
        <f>IFERROR(IF(RIGHT(BW103, 1) = "D", WORKDAY($B$3, INT(LEFT(BW103, LEN(BW103)-1))),
                     IF(RIGHT(BW103, 1) = "W",Business_Day($B$3 + 7 * INT(LEFT(BW103, LEN(BW103)-1)), "modified_following"),
                     IF(RIGHT(BW103, 1) = "M",Business_Day(EDATE($B$3,  INT(LEFT(BW103, LEN(BW103)-1))), "modified_following"),
                     IF(RIGHT(BW103, 1) = "Y",Business_Day(EDATE($B$3,  12 * INT(LEFT(BW103, LEN(BW103)-1))), "modified_following"),IF(RIGHT(BW103, 1) = "Q",Business_Day(EDATE($B$3,  3*INT(LEFT(BW103, LEN(BW103)-1))), "modified_following"),
                    Business_Day(EDATE($B$3,  12 * INT(LEFT(BW103, FIND("Y", BW103)-1)) + INT(RIGHT(BW103, LEN(BW103) - FIND("Y", BW103)))), "modified_following") ))))), "")</f>
        <v/>
      </c>
      <c r="BY103" s="50"/>
      <c r="BZ103" s="50"/>
      <c r="CA103" s="46"/>
      <c r="CB103" s="46"/>
      <c r="CC103" s="52"/>
    </row>
    <row r="104" spans="3:81" x14ac:dyDescent="0.25">
      <c r="C104" s="46"/>
      <c r="D104" s="46"/>
      <c r="E104" s="46"/>
      <c r="F104" s="47"/>
      <c r="G104" s="47"/>
      <c r="H104" s="47"/>
      <c r="I104" s="48"/>
      <c r="J104" s="48"/>
      <c r="K104" s="46"/>
      <c r="L104" s="49" t="s">
        <v>600</v>
      </c>
      <c r="N104" s="50" t="s">
        <v>1423</v>
      </c>
      <c r="O104" s="51">
        <f>IFERROR(IF(RIGHT(N104, 1) = "D", WORKDAY($B$3, INT(LEFT(N104, LEN(N104)-1))),
                     IF(RIGHT(N104, 1) = "W",Business_Day($B$3 + 7 * INT(LEFT(N104, LEN(N104)-1)), "modified_following"),
                     IF(RIGHT(N104, 1) = "M",Business_Day(EDATE($B$3,  INT(LEFT(N104, LEN(N104)-1))), "modified_following"),
                     IF(RIGHT(N104, 1) = "Y",Business_Day(EDATE($B$3,  12 * INT(LEFT(N104, LEN(N104)-1))), "modified_following"),IF(RIGHT(N104, 1) = "Q",Business_Day(EDATE($B$3,  3*INT(LEFT(N104, LEN(N104)-1))), "modified_following"),
                    Business_Day(EDATE($B$3,  12 * INT(LEFT(N104, FIND("Y", N104)-1)) + INT(RIGHT(N104, LEN(N104) - FIND("Y", N104)))), "modified_following") ))))), "")</f>
        <v>60996</v>
      </c>
      <c r="P104" s="50" t="s">
        <v>4845</v>
      </c>
      <c r="Q104" s="50" t="s">
        <v>4846</v>
      </c>
      <c r="R104" s="46">
        <f>_xll.BDH(P104,$B$4,$B$3,$B$3)</f>
        <v>0.60107999999999995</v>
      </c>
      <c r="S104" s="46">
        <f>_xll.BDH(Q104,$B$4,$B$3,$B$3)</f>
        <v>0.74093500000000001</v>
      </c>
      <c r="T104" s="52">
        <f>DF_ZC2(Date!$E$3,O104,S104,"Taux actuariels","actual/actual")</f>
        <v>6.0148664304613408E-3</v>
      </c>
      <c r="V104" s="46"/>
      <c r="W104" s="46"/>
      <c r="X104" s="46"/>
      <c r="Y104" s="47"/>
      <c r="Z104" s="47"/>
      <c r="AA104" s="47"/>
      <c r="AB104" s="48"/>
      <c r="AC104" s="48"/>
      <c r="AD104" s="46"/>
      <c r="AE104" s="49" t="s">
        <v>600</v>
      </c>
      <c r="AF104" s="49"/>
      <c r="AG104" s="49"/>
      <c r="AI104" s="50" t="s">
        <v>1423</v>
      </c>
      <c r="AJ104" s="51">
        <f>IFERROR(IF(RIGHT(AI104, 1) = "D", WORKDAY($B$3, INT(LEFT(AI104, LEN(AI104)-1))),
                     IF(RIGHT(AI104, 1) = "W",Business_Day($B$3 + 7 * INT(LEFT(AI104, LEN(AI104)-1)), "modified_following"),
                     IF(RIGHT(AI104, 1) = "M",Business_Day(EDATE($B$3,  INT(LEFT(AI104, LEN(AI104)-1))), "modified_following"),
                     IF(RIGHT(AI104, 1) = "Y",Business_Day(EDATE($B$3,  12 * INT(LEFT(AI104, LEN(AI104)-1))), "modified_following"),IF(RIGHT(AI104, 1) = "Q",Business_Day(EDATE($B$3,  3*INT(LEFT(AI104, LEN(AI104)-1))), "modified_following"),
                    Business_Day(EDATE($B$3,  12 * INT(LEFT(AI104, FIND("Y", AI104)-1)) + INT(RIGHT(AI104, LEN(AI104) - FIND("Y", AI104)))), "modified_following") ))))), "")</f>
        <v>60996</v>
      </c>
      <c r="AK104" s="50" t="s">
        <v>4847</v>
      </c>
      <c r="AL104" s="50" t="s">
        <v>4848</v>
      </c>
      <c r="AM104" s="46">
        <f>_xll.BDH(AK104,$B$4,$B$3,$B$3)</f>
        <v>0.75968999999999998</v>
      </c>
      <c r="AN104" s="46">
        <f>_xll.BDH(AL104,$B$4,$B$3,$B$3)</f>
        <v>0.68388099999999996</v>
      </c>
      <c r="AO104" s="52">
        <f>DF_ZC2(Date!$E$3,AJ104,AN104,"Taux actuariels","actual/actual")</f>
        <v>7.6283782860115945E-3</v>
      </c>
      <c r="AQ104" s="46"/>
      <c r="AR104" s="46"/>
      <c r="AS104" s="46"/>
      <c r="AT104" s="47"/>
      <c r="AU104" s="47"/>
      <c r="AV104" s="47"/>
      <c r="AW104" s="48"/>
      <c r="AX104" s="48"/>
      <c r="AY104" s="46"/>
      <c r="AZ104" s="49" t="s">
        <v>600</v>
      </c>
      <c r="BA104" s="47"/>
      <c r="BB104" s="52">
        <f t="shared" ref="BB104:BB105" si="13">BC104/100</f>
        <v>0</v>
      </c>
      <c r="BD104" s="50" t="s">
        <v>1423</v>
      </c>
      <c r="BE104" s="51">
        <f>IFERROR(IF(RIGHT(BD104, 1) = "D", WORKDAY($B$3, INT(LEFT(BD104, LEN(BD104)-1))),
                     IF(RIGHT(BD104, 1) = "W",Business_Day($B$3 + 7 * INT(LEFT(BD104, LEN(BD104)-1)), "modified_following"),
                     IF(RIGHT(BD104, 1) = "M",Business_Day(EDATE($B$3,  INT(LEFT(BD104, LEN(BD104)-1))), "modified_following"),
                     IF(RIGHT(BD104, 1) = "Y",Business_Day(EDATE($B$3,  12 * INT(LEFT(BD104, LEN(BD104)-1))), "modified_following"),IF(RIGHT(BD104, 1) = "Q",Business_Day(EDATE($B$3,  3*INT(LEFT(BD104, LEN(BD104)-1))), "modified_following"),
                    Business_Day(EDATE($B$3,  12 * INT(LEFT(BD104, FIND("Y", BD104)-1)) + INT(RIGHT(BD104, LEN(BD104) - FIND("Y", BD104)))), "modified_following") ))))), "")</f>
        <v>60996</v>
      </c>
      <c r="BF104" s="50" t="s">
        <v>4849</v>
      </c>
      <c r="BG104" s="50" t="s">
        <v>4850</v>
      </c>
      <c r="BH104" s="46">
        <f>_xll.BDH(BF104,$B$4,$B$3,$B$3)</f>
        <v>0.77447999999999995</v>
      </c>
      <c r="BI104" s="46">
        <f>_xll.BDH(BG104,$B$4,$B$3,$B$3)</f>
        <v>0.67901</v>
      </c>
      <c r="BJ104" s="52">
        <f>DF_ZC2(Date!$E$3,BE104,BI104,"Taux actuariels","actual/actual")</f>
        <v>7.7724406081125519E-3</v>
      </c>
      <c r="BL104" s="46"/>
      <c r="BM104" s="46"/>
      <c r="BN104" s="46"/>
      <c r="BO104" s="47"/>
      <c r="BP104" s="47"/>
      <c r="BQ104" s="47"/>
      <c r="BR104" s="48"/>
      <c r="BS104" s="48"/>
      <c r="BT104" s="46"/>
      <c r="BU104" s="49" t="s">
        <v>600</v>
      </c>
      <c r="BW104" s="50"/>
      <c r="BX104" s="51" t="str">
        <f>IFERROR(IF(RIGHT(BW104, 1) = "D", WORKDAY($B$3, INT(LEFT(BW104, LEN(BW104)-1))),
                     IF(RIGHT(BW104, 1) = "W",Business_Day($B$3 + 7 * INT(LEFT(BW104, LEN(BW104)-1)), "modified_following"),
                     IF(RIGHT(BW104, 1) = "M",Business_Day(EDATE($B$3,  INT(LEFT(BW104, LEN(BW104)-1))), "modified_following"),
                     IF(RIGHT(BW104, 1) = "Y",Business_Day(EDATE($B$3,  12 * INT(LEFT(BW104, LEN(BW104)-1))), "modified_following"),IF(RIGHT(BW104, 1) = "Q",Business_Day(EDATE($B$3,  3*INT(LEFT(BW104, LEN(BW104)-1))), "modified_following"),
                    Business_Day(EDATE($B$3,  12 * INT(LEFT(BW104, FIND("Y", BW104)-1)) + INT(RIGHT(BW104, LEN(BW104) - FIND("Y", BW104)))), "modified_following") ))))), "")</f>
        <v/>
      </c>
      <c r="BY104" s="50"/>
      <c r="BZ104" s="50"/>
      <c r="CA104" s="46"/>
      <c r="CB104" s="46"/>
      <c r="CC104" s="52"/>
    </row>
    <row r="105" spans="3:81" x14ac:dyDescent="0.25">
      <c r="L105" t="s">
        <v>600</v>
      </c>
      <c r="AZ105" t="s">
        <v>600</v>
      </c>
      <c r="BB105" s="52">
        <f t="shared" si="13"/>
        <v>0</v>
      </c>
    </row>
    <row r="106" spans="3:81" x14ac:dyDescent="0.25">
      <c r="L106" t="s">
        <v>600</v>
      </c>
    </row>
    <row r="107" spans="3:81" x14ac:dyDescent="0.25">
      <c r="L107" t="s">
        <v>600</v>
      </c>
    </row>
    <row r="108" spans="3:81" x14ac:dyDescent="0.25">
      <c r="L108" t="s">
        <v>600</v>
      </c>
    </row>
    <row r="109" spans="3:81" x14ac:dyDescent="0.25">
      <c r="L109" t="s">
        <v>600</v>
      </c>
    </row>
    <row r="110" spans="3:81" x14ac:dyDescent="0.25">
      <c r="L110" t="s">
        <v>600</v>
      </c>
    </row>
    <row r="111" spans="3:81" x14ac:dyDescent="0.25">
      <c r="L111" t="s">
        <v>600</v>
      </c>
    </row>
    <row r="112" spans="3:81" x14ac:dyDescent="0.25">
      <c r="L112" t="s">
        <v>600</v>
      </c>
    </row>
    <row r="113" spans="1:240" x14ac:dyDescent="0.25">
      <c r="L113" t="s">
        <v>600</v>
      </c>
    </row>
    <row r="114" spans="1:240" x14ac:dyDescent="0.25">
      <c r="A114" s="154"/>
      <c r="B114" s="154"/>
      <c r="C114" s="154"/>
      <c r="D114" s="154"/>
      <c r="E114" s="154"/>
      <c r="F114" s="154"/>
      <c r="G114" s="154"/>
      <c r="H114" s="154"/>
      <c r="I114" s="154"/>
      <c r="J114" s="154"/>
      <c r="K114" s="154"/>
      <c r="L114" s="154"/>
      <c r="M114" s="154"/>
      <c r="N114" s="154"/>
      <c r="O114" s="154"/>
      <c r="P114" s="154"/>
      <c r="Q114" s="154"/>
      <c r="R114" s="154"/>
    </row>
    <row r="123" spans="1:240" x14ac:dyDescent="0.25">
      <c r="GY123" s="78"/>
      <c r="GZ123" s="25"/>
      <c r="HA123" s="25"/>
      <c r="HB123" s="25"/>
      <c r="HC123" s="25"/>
      <c r="HD123" s="25"/>
      <c r="HE123" s="25"/>
    </row>
    <row r="124" spans="1:240" s="25" customFormat="1" ht="26.25" thickBot="1" x14ac:dyDescent="0.4">
      <c r="A124" s="153" t="s">
        <v>3049</v>
      </c>
      <c r="B124" s="153"/>
      <c r="C124" s="153"/>
      <c r="D124" s="153"/>
      <c r="E124" s="153"/>
      <c r="F124" s="153"/>
      <c r="G124" s="153"/>
      <c r="H124" s="153"/>
      <c r="I124" s="153"/>
      <c r="J124" s="153"/>
      <c r="K124" s="153"/>
      <c r="L124" s="153"/>
      <c r="M124" s="153"/>
      <c r="N124" s="153"/>
      <c r="O124" s="153"/>
      <c r="P124" s="153"/>
      <c r="Q124" s="153"/>
      <c r="R124" s="153"/>
      <c r="BW124"/>
      <c r="BX124"/>
      <c r="BY124"/>
      <c r="BZ124"/>
      <c r="CA124"/>
      <c r="CB124"/>
      <c r="CQ124"/>
      <c r="CR124"/>
      <c r="CS124"/>
      <c r="CT124"/>
      <c r="CU124"/>
      <c r="CV124"/>
      <c r="CW124"/>
      <c r="CX124"/>
      <c r="CY124"/>
      <c r="CZ124"/>
      <c r="DA124"/>
      <c r="HF124"/>
      <c r="HG124"/>
      <c r="HH124"/>
      <c r="HI124"/>
      <c r="HJ124"/>
      <c r="HK124"/>
      <c r="HL124"/>
      <c r="HM124"/>
      <c r="HN124"/>
      <c r="HO124"/>
      <c r="HP124"/>
      <c r="HQ124"/>
      <c r="HR124"/>
      <c r="HS124"/>
      <c r="HT124"/>
      <c r="HU124"/>
      <c r="HV124"/>
      <c r="HW124"/>
      <c r="HX124"/>
      <c r="HY124"/>
      <c r="HZ124"/>
      <c r="IA124"/>
      <c r="IB124"/>
      <c r="IC124"/>
      <c r="ID124"/>
      <c r="IE124"/>
      <c r="IF124"/>
    </row>
    <row r="125" spans="1:240" s="25" customFormat="1" x14ac:dyDescent="0.25">
      <c r="A125" s="25" t="s">
        <v>0</v>
      </c>
      <c r="B125" s="25" t="s">
        <v>1435</v>
      </c>
      <c r="C125" s="25" t="s">
        <v>1436</v>
      </c>
      <c r="D125" s="25" t="s">
        <v>1437</v>
      </c>
      <c r="E125" s="25" t="s">
        <v>24</v>
      </c>
      <c r="F125" s="25" t="s">
        <v>25</v>
      </c>
      <c r="G125" s="25" t="s">
        <v>27</v>
      </c>
      <c r="H125" s="25" t="s">
        <v>26</v>
      </c>
      <c r="I125" s="25" t="s">
        <v>1438</v>
      </c>
      <c r="J125" s="25" t="s">
        <v>28</v>
      </c>
      <c r="K125" s="25" t="s">
        <v>1439</v>
      </c>
      <c r="L125" s="25" t="s">
        <v>1440</v>
      </c>
      <c r="M125" s="25" t="s">
        <v>29</v>
      </c>
      <c r="N125" s="64" t="s">
        <v>30</v>
      </c>
      <c r="O125" s="25" t="s">
        <v>1441</v>
      </c>
      <c r="P125" s="25" t="s">
        <v>1442</v>
      </c>
      <c r="Q125" s="25" t="s">
        <v>1443</v>
      </c>
      <c r="R125" s="25" t="s">
        <v>1444</v>
      </c>
      <c r="BW125"/>
      <c r="BX125"/>
      <c r="BY125"/>
      <c r="BZ125"/>
      <c r="CA125"/>
      <c r="CB125"/>
      <c r="CQ125"/>
      <c r="CR125"/>
      <c r="CS125"/>
      <c r="CT125"/>
      <c r="CU125"/>
      <c r="CV125"/>
      <c r="CW125"/>
      <c r="CX125"/>
      <c r="CY125"/>
      <c r="CZ125"/>
      <c r="DA125"/>
      <c r="HF125"/>
      <c r="HG125"/>
      <c r="HH125"/>
      <c r="HI125"/>
      <c r="HJ125"/>
      <c r="HK125"/>
      <c r="HL125"/>
      <c r="HM125"/>
      <c r="HN125"/>
      <c r="HO125"/>
      <c r="HP125"/>
      <c r="HQ125"/>
      <c r="HR125"/>
      <c r="HS125"/>
      <c r="HT125"/>
      <c r="HU125"/>
      <c r="HV125"/>
      <c r="HW125"/>
      <c r="HX125"/>
      <c r="HY125"/>
      <c r="HZ125"/>
      <c r="IA125"/>
      <c r="IB125"/>
      <c r="IC125"/>
      <c r="ID125"/>
      <c r="IE125"/>
      <c r="IF125"/>
    </row>
    <row r="126" spans="1:240" s="25" customFormat="1" x14ac:dyDescent="0.25">
      <c r="A126" s="30">
        <f>Date!$E$3</f>
        <v>42734</v>
      </c>
      <c r="B126" s="30">
        <f>A126</f>
        <v>42734</v>
      </c>
      <c r="C126" s="65">
        <f>$BA$33</f>
        <v>48218</v>
      </c>
      <c r="D126" s="66">
        <v>3</v>
      </c>
      <c r="E126" s="31" t="s">
        <v>38</v>
      </c>
      <c r="F126" s="31" t="s">
        <v>39</v>
      </c>
      <c r="G126" s="31" t="s">
        <v>41</v>
      </c>
      <c r="H126" s="31" t="s">
        <v>40</v>
      </c>
      <c r="I126" s="67">
        <f>10000000</f>
        <v>10000000</v>
      </c>
      <c r="J126" s="31" t="s">
        <v>4851</v>
      </c>
      <c r="K126" s="68">
        <v>0</v>
      </c>
      <c r="L126" s="68">
        <v>0</v>
      </c>
      <c r="M126" s="32" t="s">
        <v>40</v>
      </c>
      <c r="N126" s="31" t="s">
        <v>42</v>
      </c>
      <c r="O126" s="68">
        <f>CF13</f>
        <v>-4.6562048438059112E-4</v>
      </c>
      <c r="P126" s="69">
        <f t="array" ref="P126:R126">pricer_oblig_tx_variable3(A126,B126,C126,I126,K126,D126,F126,E126,G126,H126,L126,M126,N126,$O$13:$O$104,$T$13:$T$104,$CE$13:$CE$38,$CF$13:$CF$38,O126)</f>
        <v>0</v>
      </c>
      <c r="Q126" s="69">
        <v>10243538.255462844</v>
      </c>
      <c r="R126" s="69">
        <v>10243538.255462844</v>
      </c>
      <c r="BW126"/>
      <c r="BX126"/>
      <c r="BY126"/>
      <c r="BZ126"/>
      <c r="CA126"/>
      <c r="CB126"/>
      <c r="CQ126"/>
      <c r="CR126"/>
      <c r="CS126"/>
      <c r="CT126"/>
      <c r="CU126"/>
      <c r="CV126"/>
      <c r="CW126"/>
      <c r="CX126"/>
      <c r="CY126"/>
      <c r="CZ126"/>
      <c r="DA126"/>
      <c r="HF126"/>
      <c r="HG126"/>
      <c r="HH126"/>
      <c r="HI126"/>
      <c r="HJ126"/>
      <c r="HK126"/>
      <c r="HL126"/>
      <c r="HM126"/>
      <c r="HN126"/>
      <c r="HO126"/>
      <c r="HP126"/>
      <c r="HQ126"/>
      <c r="HR126"/>
      <c r="HS126"/>
      <c r="HT126"/>
      <c r="HU126"/>
      <c r="HV126"/>
      <c r="HW126"/>
      <c r="HX126"/>
      <c r="HY126"/>
      <c r="HZ126"/>
      <c r="IA126"/>
      <c r="IB126"/>
      <c r="IC126"/>
      <c r="ID126"/>
      <c r="IE126"/>
      <c r="IF126"/>
    </row>
    <row r="127" spans="1:240" s="25" customFormat="1" x14ac:dyDescent="0.25">
      <c r="BW127"/>
      <c r="BX127"/>
      <c r="BY127"/>
      <c r="BZ127"/>
      <c r="CA127"/>
      <c r="CB127"/>
      <c r="CQ127"/>
      <c r="CR127"/>
      <c r="CS127"/>
      <c r="CT127"/>
      <c r="CU127"/>
      <c r="CV127"/>
      <c r="CW127"/>
      <c r="CX127"/>
      <c r="CY127"/>
      <c r="CZ127"/>
      <c r="DA127"/>
      <c r="HF127"/>
      <c r="HG127"/>
      <c r="HH127"/>
      <c r="HI127"/>
      <c r="HJ127"/>
      <c r="HK127"/>
      <c r="HL127"/>
      <c r="HM127"/>
      <c r="HN127"/>
      <c r="HO127"/>
      <c r="HP127"/>
      <c r="HQ127"/>
      <c r="HR127"/>
      <c r="HS127"/>
      <c r="HT127"/>
      <c r="HU127"/>
      <c r="HV127"/>
      <c r="HW127"/>
      <c r="HX127"/>
      <c r="HY127"/>
      <c r="HZ127"/>
      <c r="IA127"/>
      <c r="IB127"/>
      <c r="IC127"/>
      <c r="ID127"/>
      <c r="IE127"/>
      <c r="IF127"/>
    </row>
    <row r="128" spans="1:240" s="25" customFormat="1" x14ac:dyDescent="0.25">
      <c r="BW128"/>
      <c r="BX128"/>
      <c r="BY128"/>
      <c r="BZ128"/>
      <c r="CA128"/>
      <c r="CB128"/>
      <c r="CQ128"/>
      <c r="CR128"/>
      <c r="CS128"/>
      <c r="CT128"/>
      <c r="CU128"/>
      <c r="CV128"/>
      <c r="CW128"/>
      <c r="CX128"/>
      <c r="CY128"/>
      <c r="CZ128"/>
      <c r="DA128"/>
      <c r="HF128"/>
      <c r="HG128"/>
      <c r="HH128"/>
      <c r="HI128"/>
      <c r="HJ128"/>
      <c r="HK128"/>
      <c r="HL128"/>
      <c r="HM128"/>
      <c r="HN128"/>
      <c r="HO128"/>
      <c r="HP128"/>
      <c r="HQ128"/>
      <c r="HR128"/>
      <c r="HS128"/>
      <c r="HT128"/>
      <c r="HU128"/>
      <c r="HV128"/>
      <c r="HW128"/>
      <c r="HX128"/>
      <c r="HY128"/>
      <c r="HZ128"/>
      <c r="IA128"/>
      <c r="IB128"/>
      <c r="IC128"/>
      <c r="ID128"/>
      <c r="IE128"/>
      <c r="IF128"/>
    </row>
    <row r="129" spans="1:241" s="25" customFormat="1" x14ac:dyDescent="0.25">
      <c r="A129" s="25" t="s">
        <v>0</v>
      </c>
      <c r="B129" s="25" t="s">
        <v>1435</v>
      </c>
      <c r="C129" s="25" t="s">
        <v>1436</v>
      </c>
      <c r="D129" s="25" t="s">
        <v>1437</v>
      </c>
      <c r="E129" s="25" t="s">
        <v>24</v>
      </c>
      <c r="F129" s="25" t="s">
        <v>25</v>
      </c>
      <c r="G129" s="25" t="s">
        <v>27</v>
      </c>
      <c r="H129" s="25" t="s">
        <v>26</v>
      </c>
      <c r="I129" s="25" t="s">
        <v>1438</v>
      </c>
      <c r="J129" s="25" t="s">
        <v>28</v>
      </c>
      <c r="K129" s="25" t="s">
        <v>1445</v>
      </c>
      <c r="L129" s="25" t="s">
        <v>1439</v>
      </c>
      <c r="M129" s="25" t="s">
        <v>1442</v>
      </c>
      <c r="N129" s="25" t="s">
        <v>1443</v>
      </c>
      <c r="O129" s="25" t="s">
        <v>1444</v>
      </c>
      <c r="P129" s="25" t="s">
        <v>37</v>
      </c>
      <c r="BW129"/>
      <c r="BX129"/>
      <c r="BY129"/>
      <c r="BZ129"/>
      <c r="CA129"/>
      <c r="CB129"/>
      <c r="CQ129"/>
      <c r="CR129"/>
      <c r="CS129"/>
      <c r="CT129"/>
      <c r="CU129"/>
      <c r="CV129"/>
      <c r="CW129"/>
      <c r="CX129"/>
      <c r="CY129"/>
      <c r="CZ129"/>
      <c r="DA129"/>
      <c r="HF129"/>
      <c r="HG129"/>
      <c r="HH129"/>
      <c r="HI129"/>
      <c r="HJ129"/>
      <c r="HK129"/>
      <c r="HL129"/>
      <c r="HM129"/>
      <c r="HN129"/>
      <c r="HO129"/>
      <c r="HP129"/>
      <c r="HQ129"/>
      <c r="HR129"/>
      <c r="HS129"/>
      <c r="HT129"/>
      <c r="HU129"/>
      <c r="HV129"/>
      <c r="HW129"/>
      <c r="HX129"/>
      <c r="HY129"/>
      <c r="HZ129"/>
      <c r="IA129"/>
      <c r="IB129"/>
      <c r="IC129"/>
      <c r="ID129"/>
      <c r="IE129"/>
      <c r="IF129"/>
    </row>
    <row r="130" spans="1:241" s="25" customFormat="1" x14ac:dyDescent="0.25">
      <c r="A130" s="30">
        <f>A126</f>
        <v>42734</v>
      </c>
      <c r="B130" s="30">
        <f>A126</f>
        <v>42734</v>
      </c>
      <c r="C130" s="30">
        <f>C126</f>
        <v>48218</v>
      </c>
      <c r="D130" s="66">
        <v>6</v>
      </c>
      <c r="E130" s="31" t="s">
        <v>38</v>
      </c>
      <c r="F130" s="31" t="s">
        <v>39</v>
      </c>
      <c r="G130" s="31" t="s">
        <v>41</v>
      </c>
      <c r="H130" s="31" t="s">
        <v>40</v>
      </c>
      <c r="I130" s="67">
        <f>I126</f>
        <v>10000000</v>
      </c>
      <c r="J130" s="31" t="s">
        <v>4851</v>
      </c>
      <c r="K130" s="70">
        <f>$BB$33</f>
        <v>3.5883323664310869E-3</v>
      </c>
      <c r="L130" s="68">
        <v>0</v>
      </c>
      <c r="M130" s="71">
        <f t="array" ref="M130:O130">pricer_oblig_tx_fixeFinal(A130,B130,C130,I130,K130,L130,D130,F130,E130,P130,G130,H130,$O$13:$O$104,$T$13:$T$104)</f>
        <v>0</v>
      </c>
      <c r="N130" s="71">
        <v>10242585.490901945</v>
      </c>
      <c r="O130" s="71">
        <v>10242585.490901945</v>
      </c>
      <c r="P130" s="31" t="s">
        <v>1946</v>
      </c>
      <c r="Q130" s="72">
        <f>-Q126+N130</f>
        <v>-952.76456089876592</v>
      </c>
      <c r="R130" s="73">
        <f>Q130/I126</f>
        <v>-9.5276456089876587E-5</v>
      </c>
      <c r="BW130"/>
      <c r="BX130"/>
      <c r="BY130"/>
      <c r="BZ130"/>
      <c r="CA130"/>
      <c r="CB130"/>
      <c r="CQ130"/>
      <c r="CR130"/>
      <c r="CS130"/>
      <c r="CT130"/>
      <c r="CU130"/>
      <c r="CV130"/>
      <c r="CW130"/>
      <c r="CX130"/>
      <c r="CY130"/>
      <c r="CZ130"/>
      <c r="DA130"/>
      <c r="HF130"/>
      <c r="HG130"/>
      <c r="HH130"/>
      <c r="HI130"/>
      <c r="HJ130"/>
      <c r="HK130"/>
      <c r="HL130"/>
      <c r="HM130"/>
      <c r="HN130"/>
      <c r="HO130"/>
      <c r="HP130"/>
      <c r="HQ130"/>
      <c r="HR130"/>
      <c r="HS130"/>
      <c r="HT130"/>
      <c r="HU130"/>
      <c r="HV130"/>
      <c r="HW130"/>
      <c r="HX130"/>
      <c r="HY130"/>
      <c r="HZ130"/>
      <c r="IA130"/>
      <c r="IB130"/>
      <c r="IC130"/>
      <c r="ID130"/>
      <c r="IE130"/>
      <c r="IF130"/>
    </row>
    <row r="131" spans="1:241" x14ac:dyDescent="0.25">
      <c r="IG131" s="25"/>
    </row>
    <row r="132" spans="1:241" x14ac:dyDescent="0.25">
      <c r="IG132" s="25"/>
    </row>
    <row r="133" spans="1:241" s="25" customFormat="1" ht="26.25" thickBot="1" x14ac:dyDescent="0.4">
      <c r="A133" s="153" t="s">
        <v>3052</v>
      </c>
      <c r="B133" s="153"/>
      <c r="C133" s="153"/>
      <c r="D133" s="153"/>
      <c r="E133" s="153"/>
      <c r="F133" s="153"/>
      <c r="G133" s="153"/>
      <c r="H133" s="153"/>
      <c r="I133" s="153"/>
      <c r="J133" s="153"/>
      <c r="K133" s="153"/>
      <c r="L133" s="153"/>
      <c r="M133" s="153"/>
      <c r="N133" s="153"/>
      <c r="O133" s="153"/>
      <c r="P133" s="153"/>
      <c r="Q133" s="153"/>
      <c r="R133" s="153"/>
      <c r="BW133"/>
      <c r="BX133"/>
      <c r="BY133"/>
      <c r="BZ133"/>
      <c r="CA133"/>
      <c r="CB133"/>
      <c r="CQ133"/>
      <c r="CR133"/>
      <c r="CS133"/>
      <c r="CT133"/>
      <c r="CU133"/>
      <c r="CV133"/>
      <c r="CW133"/>
      <c r="CX133"/>
      <c r="CY133"/>
      <c r="CZ133"/>
      <c r="DA133"/>
      <c r="HF133"/>
      <c r="HG133"/>
      <c r="HH133"/>
      <c r="HI133"/>
      <c r="HJ133"/>
      <c r="HK133"/>
      <c r="HL133"/>
      <c r="HM133"/>
      <c r="HN133"/>
      <c r="HO133"/>
      <c r="HP133"/>
      <c r="HQ133"/>
      <c r="HR133"/>
      <c r="HS133"/>
      <c r="HT133"/>
      <c r="HU133"/>
      <c r="HV133"/>
      <c r="HW133"/>
      <c r="HX133"/>
      <c r="HY133"/>
      <c r="HZ133"/>
      <c r="IA133"/>
      <c r="IB133"/>
      <c r="IC133"/>
      <c r="ID133"/>
      <c r="IE133"/>
      <c r="IF133"/>
    </row>
    <row r="134" spans="1:241" s="25" customFormat="1" x14ac:dyDescent="0.25">
      <c r="A134" s="25" t="s">
        <v>0</v>
      </c>
      <c r="B134" s="25" t="s">
        <v>1435</v>
      </c>
      <c r="C134" s="25" t="s">
        <v>1436</v>
      </c>
      <c r="D134" s="25" t="s">
        <v>1437</v>
      </c>
      <c r="E134" s="25" t="s">
        <v>24</v>
      </c>
      <c r="F134" s="25" t="s">
        <v>25</v>
      </c>
      <c r="G134" s="25" t="s">
        <v>27</v>
      </c>
      <c r="H134" s="25" t="s">
        <v>26</v>
      </c>
      <c r="I134" s="25" t="s">
        <v>1438</v>
      </c>
      <c r="J134" s="25" t="s">
        <v>28</v>
      </c>
      <c r="K134" s="25" t="s">
        <v>1439</v>
      </c>
      <c r="L134" s="25" t="s">
        <v>1440</v>
      </c>
      <c r="M134" s="25" t="s">
        <v>29</v>
      </c>
      <c r="N134" s="64" t="s">
        <v>30</v>
      </c>
      <c r="O134" s="25" t="s">
        <v>1441</v>
      </c>
      <c r="P134" s="25" t="s">
        <v>1442</v>
      </c>
      <c r="Q134" s="25" t="s">
        <v>1443</v>
      </c>
      <c r="R134" s="25" t="s">
        <v>1444</v>
      </c>
      <c r="BW134"/>
      <c r="BX134"/>
      <c r="BY134"/>
      <c r="BZ134"/>
      <c r="CA134"/>
      <c r="CB134"/>
      <c r="CQ134"/>
      <c r="CR134"/>
      <c r="CS134"/>
      <c r="CT134"/>
      <c r="CU134"/>
      <c r="CV134"/>
      <c r="CW134"/>
      <c r="CX134"/>
      <c r="CY134"/>
      <c r="CZ134"/>
      <c r="DA134"/>
      <c r="HF134"/>
      <c r="HG134"/>
      <c r="HH134"/>
      <c r="HI134"/>
      <c r="HJ134"/>
      <c r="HK134"/>
      <c r="HL134"/>
      <c r="HM134"/>
      <c r="HN134"/>
      <c r="HO134"/>
      <c r="HP134"/>
      <c r="HQ134"/>
      <c r="HR134"/>
      <c r="HS134"/>
      <c r="HT134"/>
      <c r="HU134"/>
      <c r="HV134"/>
      <c r="HW134"/>
      <c r="HX134"/>
      <c r="HY134"/>
      <c r="HZ134"/>
      <c r="IA134"/>
      <c r="IB134"/>
      <c r="IC134"/>
      <c r="ID134"/>
      <c r="IE134"/>
      <c r="IF134"/>
    </row>
    <row r="135" spans="1:241" s="25" customFormat="1" x14ac:dyDescent="0.25">
      <c r="A135" s="30">
        <f>Date!$E$3</f>
        <v>42734</v>
      </c>
      <c r="B135" s="30">
        <f>A135</f>
        <v>42734</v>
      </c>
      <c r="C135" s="65">
        <f>$BQ$31</f>
        <v>48218</v>
      </c>
      <c r="D135" s="66">
        <v>6</v>
      </c>
      <c r="E135" s="31" t="s">
        <v>38</v>
      </c>
      <c r="F135" s="31" t="s">
        <v>39</v>
      </c>
      <c r="G135" s="31" t="s">
        <v>41</v>
      </c>
      <c r="H135" s="31" t="s">
        <v>40</v>
      </c>
      <c r="I135" s="67">
        <f>10000000</f>
        <v>10000000</v>
      </c>
      <c r="J135" s="31" t="s">
        <v>4851</v>
      </c>
      <c r="K135" s="68">
        <v>0</v>
      </c>
      <c r="L135" s="68">
        <v>0</v>
      </c>
      <c r="M135" s="32" t="s">
        <v>40</v>
      </c>
      <c r="N135" s="31" t="s">
        <v>42</v>
      </c>
      <c r="O135" s="68">
        <f>CI13</f>
        <v>1.4930551070135856E-4</v>
      </c>
      <c r="P135" s="69">
        <f t="array" ref="P135:R135">pricer_oblig_tx_variable3(A135,B135,C135,I135,K135,D135,F135,E135,G135,H135,L135,M135,N135,$O$13:$O$104,$T$13:$T$104,$CH$13:$CH$36,$CI$13:$CI$36,O135)</f>
        <v>0</v>
      </c>
      <c r="Q135" s="69">
        <v>10368808.029929111</v>
      </c>
      <c r="R135" s="69">
        <v>10368808.029929111</v>
      </c>
      <c r="BW135"/>
      <c r="BX135"/>
      <c r="BY135"/>
      <c r="BZ135"/>
      <c r="CA135"/>
      <c r="CB135"/>
      <c r="CQ135"/>
      <c r="CR135"/>
      <c r="CS135"/>
      <c r="CT135"/>
      <c r="CU135"/>
      <c r="CV135"/>
      <c r="CW135"/>
      <c r="CX135"/>
      <c r="CY135"/>
      <c r="CZ135"/>
      <c r="DA135"/>
      <c r="HF135"/>
      <c r="HG135"/>
      <c r="HH135"/>
      <c r="HI135"/>
      <c r="HJ135"/>
      <c r="HK135"/>
      <c r="HL135"/>
      <c r="HM135"/>
      <c r="HN135"/>
      <c r="HO135"/>
      <c r="HP135"/>
      <c r="HQ135"/>
      <c r="HR135"/>
      <c r="HS135"/>
      <c r="HT135"/>
      <c r="HU135"/>
      <c r="HV135"/>
      <c r="HW135"/>
      <c r="HX135"/>
      <c r="HY135"/>
      <c r="HZ135"/>
      <c r="IA135"/>
      <c r="IB135"/>
      <c r="IC135"/>
      <c r="ID135"/>
      <c r="IE135"/>
      <c r="IF135"/>
    </row>
    <row r="136" spans="1:241" s="25" customFormat="1" x14ac:dyDescent="0.25">
      <c r="BW136"/>
      <c r="BX136"/>
      <c r="BY136"/>
      <c r="BZ136"/>
      <c r="CA136"/>
      <c r="CB136"/>
      <c r="CQ136"/>
      <c r="CR136"/>
      <c r="CS136"/>
      <c r="CT136"/>
      <c r="CU136"/>
      <c r="CV136"/>
      <c r="CW136"/>
      <c r="CX136"/>
      <c r="CY136"/>
      <c r="CZ136"/>
      <c r="DA136"/>
      <c r="HF136"/>
      <c r="HG136"/>
      <c r="HH136"/>
      <c r="HI136"/>
      <c r="HJ136"/>
      <c r="HK136"/>
      <c r="HL136"/>
      <c r="HM136"/>
      <c r="HN136"/>
      <c r="HO136"/>
      <c r="HP136"/>
      <c r="HQ136"/>
      <c r="HR136"/>
      <c r="HS136"/>
      <c r="HT136"/>
      <c r="HU136"/>
      <c r="HV136"/>
      <c r="HW136"/>
      <c r="HX136"/>
      <c r="HY136"/>
      <c r="HZ136"/>
      <c r="IA136"/>
      <c r="IB136"/>
      <c r="IC136"/>
      <c r="ID136"/>
      <c r="IE136"/>
      <c r="IF136"/>
    </row>
    <row r="137" spans="1:241" s="25" customFormat="1" x14ac:dyDescent="0.25">
      <c r="BW137"/>
      <c r="BX137"/>
      <c r="BY137"/>
      <c r="BZ137"/>
      <c r="CA137"/>
      <c r="CB137"/>
      <c r="CQ137"/>
      <c r="CR137"/>
      <c r="CS137"/>
      <c r="CT137"/>
      <c r="CU137"/>
      <c r="CV137"/>
      <c r="CW137"/>
      <c r="CX137"/>
      <c r="CY137"/>
      <c r="CZ137"/>
      <c r="DA137"/>
      <c r="HF137"/>
      <c r="HG137"/>
      <c r="HH137"/>
      <c r="HI137"/>
      <c r="HJ137"/>
      <c r="HK137"/>
      <c r="HL137"/>
      <c r="HM137"/>
      <c r="HN137"/>
      <c r="HO137"/>
      <c r="HP137"/>
      <c r="HQ137"/>
      <c r="HR137"/>
      <c r="HS137"/>
      <c r="HT137"/>
      <c r="HU137"/>
      <c r="HV137"/>
      <c r="HW137"/>
      <c r="HX137"/>
      <c r="HY137"/>
      <c r="HZ137"/>
      <c r="IA137"/>
      <c r="IB137"/>
      <c r="IC137"/>
      <c r="ID137"/>
      <c r="IE137"/>
      <c r="IF137"/>
    </row>
    <row r="138" spans="1:241" s="25" customFormat="1" x14ac:dyDescent="0.25">
      <c r="A138" s="25" t="s">
        <v>0</v>
      </c>
      <c r="B138" s="25" t="s">
        <v>1435</v>
      </c>
      <c r="C138" s="25" t="s">
        <v>1436</v>
      </c>
      <c r="D138" s="25" t="s">
        <v>1437</v>
      </c>
      <c r="E138" s="25" t="s">
        <v>24</v>
      </c>
      <c r="F138" s="25" t="s">
        <v>25</v>
      </c>
      <c r="G138" s="25" t="s">
        <v>27</v>
      </c>
      <c r="H138" s="25" t="s">
        <v>26</v>
      </c>
      <c r="I138" s="25" t="s">
        <v>1438</v>
      </c>
      <c r="J138" s="25" t="s">
        <v>28</v>
      </c>
      <c r="K138" s="25" t="s">
        <v>1445</v>
      </c>
      <c r="L138" s="25" t="s">
        <v>1439</v>
      </c>
      <c r="M138" s="25" t="s">
        <v>1442</v>
      </c>
      <c r="N138" s="25" t="s">
        <v>1443</v>
      </c>
      <c r="O138" s="25" t="s">
        <v>1444</v>
      </c>
      <c r="P138" s="25" t="s">
        <v>37</v>
      </c>
      <c r="BW138"/>
      <c r="BX138"/>
      <c r="BY138"/>
      <c r="BZ138"/>
      <c r="CA138"/>
      <c r="CB138"/>
      <c r="CQ138"/>
      <c r="CR138"/>
      <c r="CS138"/>
      <c r="CT138"/>
      <c r="CU138"/>
      <c r="CV138"/>
      <c r="CW138"/>
      <c r="CX138"/>
      <c r="CY138"/>
      <c r="CZ138"/>
      <c r="DA138"/>
      <c r="HF138"/>
      <c r="HG138"/>
      <c r="HH138"/>
      <c r="HI138"/>
      <c r="HJ138"/>
      <c r="HK138"/>
      <c r="HL138"/>
      <c r="HM138"/>
      <c r="HN138"/>
      <c r="HO138"/>
      <c r="HP138"/>
      <c r="HQ138"/>
      <c r="HR138"/>
      <c r="HS138"/>
      <c r="HT138"/>
      <c r="HU138"/>
      <c r="HV138"/>
      <c r="HW138"/>
      <c r="HX138"/>
      <c r="HY138"/>
      <c r="HZ138"/>
      <c r="IA138"/>
      <c r="IB138"/>
      <c r="IC138"/>
      <c r="ID138"/>
      <c r="IE138"/>
      <c r="IF138"/>
    </row>
    <row r="139" spans="1:241" s="25" customFormat="1" x14ac:dyDescent="0.25">
      <c r="A139" s="30">
        <f>A135</f>
        <v>42734</v>
      </c>
      <c r="B139" s="30">
        <f>A135</f>
        <v>42734</v>
      </c>
      <c r="C139" s="30">
        <f>C135</f>
        <v>48218</v>
      </c>
      <c r="D139" s="66">
        <v>6</v>
      </c>
      <c r="E139" s="31" t="s">
        <v>38</v>
      </c>
      <c r="F139" s="31" t="s">
        <v>39</v>
      </c>
      <c r="G139" s="31" t="s">
        <v>41</v>
      </c>
      <c r="H139" s="31" t="s">
        <v>40</v>
      </c>
      <c r="I139" s="67">
        <f>I135</f>
        <v>10000000</v>
      </c>
      <c r="J139" s="31" t="s">
        <v>4851</v>
      </c>
      <c r="K139" s="70">
        <f>$BU$31</f>
        <v>4.4250000000000001E-3</v>
      </c>
      <c r="L139" s="68">
        <v>0</v>
      </c>
      <c r="M139" s="71">
        <f t="array" ref="M139:O139">pricer_oblig_tx_fixeFinal(A139,B139,C139,I139,K139,L139,D139,F139,E139,P139,G139,H139,$O$13:$O$104,$T$13:$T$104)</f>
        <v>0</v>
      </c>
      <c r="N139" s="71">
        <v>10367817.708724948</v>
      </c>
      <c r="O139" s="71">
        <v>10367817.708724948</v>
      </c>
      <c r="P139" s="31" t="s">
        <v>1946</v>
      </c>
      <c r="Q139" s="72">
        <f>-Q135+N139</f>
        <v>-990.3212041631341</v>
      </c>
      <c r="R139" s="73">
        <f>Q139/I135</f>
        <v>-9.9032120416313405E-5</v>
      </c>
      <c r="BW139"/>
      <c r="BX139"/>
      <c r="BY139"/>
      <c r="BZ139"/>
      <c r="CA139"/>
      <c r="CB139"/>
      <c r="CQ139"/>
      <c r="CR139"/>
      <c r="CS139"/>
      <c r="CT139"/>
      <c r="CU139"/>
      <c r="CV139"/>
      <c r="CW139"/>
      <c r="CX139"/>
      <c r="CY139"/>
      <c r="CZ139"/>
      <c r="DA139"/>
      <c r="HF139"/>
      <c r="HG139"/>
      <c r="HH139"/>
      <c r="HI139"/>
      <c r="HJ139"/>
      <c r="HK139"/>
      <c r="HL139"/>
      <c r="HM139"/>
      <c r="HN139"/>
      <c r="HO139"/>
      <c r="HP139"/>
      <c r="HQ139"/>
      <c r="HR139"/>
      <c r="HS139"/>
      <c r="HT139"/>
      <c r="HU139"/>
      <c r="HV139"/>
      <c r="HW139"/>
      <c r="HX139"/>
      <c r="HY139"/>
      <c r="HZ139"/>
      <c r="IA139"/>
      <c r="IB139"/>
      <c r="IC139"/>
      <c r="ID139"/>
      <c r="IE139"/>
      <c r="IF139"/>
    </row>
    <row r="140" spans="1:241" x14ac:dyDescent="0.25">
      <c r="IG140" s="25"/>
    </row>
    <row r="141" spans="1:241" x14ac:dyDescent="0.25">
      <c r="IG141" s="25"/>
    </row>
    <row r="142" spans="1:241" s="25" customFormat="1" ht="26.25" thickBot="1" x14ac:dyDescent="0.4">
      <c r="A142" s="153" t="s">
        <v>3054</v>
      </c>
      <c r="B142" s="153"/>
      <c r="C142" s="153"/>
      <c r="D142" s="153"/>
      <c r="E142" s="153"/>
      <c r="F142" s="153"/>
      <c r="G142" s="153"/>
      <c r="H142" s="153"/>
      <c r="I142" s="153"/>
      <c r="J142" s="153"/>
      <c r="K142" s="153"/>
      <c r="L142" s="153"/>
      <c r="M142" s="153"/>
      <c r="N142" s="153"/>
      <c r="O142" s="153"/>
      <c r="P142" s="153"/>
      <c r="Q142" s="153"/>
      <c r="R142" s="153"/>
      <c r="BW142"/>
      <c r="BX142"/>
      <c r="BY142"/>
      <c r="BZ142"/>
      <c r="CA142"/>
      <c r="CB142"/>
      <c r="CQ142"/>
      <c r="CR142"/>
      <c r="CS142"/>
      <c r="CT142"/>
      <c r="CU142"/>
      <c r="CV142"/>
      <c r="CW142"/>
      <c r="CX142"/>
      <c r="CY142"/>
      <c r="CZ142"/>
      <c r="DA142"/>
      <c r="HF142"/>
      <c r="HG142"/>
      <c r="HH142"/>
      <c r="HI142"/>
      <c r="HJ142"/>
      <c r="HK142"/>
      <c r="HL142"/>
      <c r="HM142"/>
      <c r="HN142"/>
      <c r="HO142"/>
      <c r="HP142"/>
      <c r="HQ142"/>
      <c r="HR142"/>
      <c r="HS142"/>
      <c r="HT142"/>
      <c r="HU142"/>
      <c r="HV142"/>
      <c r="HW142"/>
      <c r="HX142"/>
      <c r="HY142"/>
      <c r="HZ142"/>
      <c r="IA142"/>
      <c r="IB142"/>
      <c r="IC142"/>
      <c r="ID142"/>
      <c r="IE142"/>
      <c r="IF142"/>
    </row>
    <row r="143" spans="1:241" s="25" customFormat="1" x14ac:dyDescent="0.25">
      <c r="A143" s="25" t="s">
        <v>0</v>
      </c>
      <c r="B143" s="25" t="s">
        <v>1435</v>
      </c>
      <c r="C143" s="25" t="s">
        <v>1436</v>
      </c>
      <c r="D143" s="25" t="s">
        <v>1437</v>
      </c>
      <c r="E143" s="25" t="s">
        <v>24</v>
      </c>
      <c r="F143" s="25" t="s">
        <v>25</v>
      </c>
      <c r="G143" s="25" t="s">
        <v>27</v>
      </c>
      <c r="H143" s="25" t="s">
        <v>26</v>
      </c>
      <c r="I143" s="25" t="s">
        <v>1438</v>
      </c>
      <c r="J143" s="25" t="s">
        <v>28</v>
      </c>
      <c r="K143" s="25" t="s">
        <v>1439</v>
      </c>
      <c r="L143" s="25" t="s">
        <v>1440</v>
      </c>
      <c r="M143" s="25" t="s">
        <v>29</v>
      </c>
      <c r="N143" s="64" t="s">
        <v>30</v>
      </c>
      <c r="O143" s="25" t="s">
        <v>1441</v>
      </c>
      <c r="P143" s="25" t="s">
        <v>1442</v>
      </c>
      <c r="Q143" s="25" t="s">
        <v>1443</v>
      </c>
      <c r="R143" s="25" t="s">
        <v>1444</v>
      </c>
      <c r="BW143"/>
      <c r="BX143"/>
      <c r="BY143"/>
      <c r="BZ143"/>
      <c r="CA143"/>
      <c r="CB143"/>
      <c r="CQ143"/>
      <c r="CR143"/>
      <c r="CS143"/>
      <c r="CT143"/>
      <c r="CU143"/>
      <c r="CV143"/>
      <c r="CW143"/>
      <c r="CX143"/>
      <c r="CY143"/>
      <c r="CZ143"/>
      <c r="DA143"/>
      <c r="HF143"/>
      <c r="HG143"/>
      <c r="HH143"/>
      <c r="HI143"/>
      <c r="HJ143"/>
      <c r="HK143"/>
      <c r="HL143"/>
      <c r="HM143"/>
      <c r="HN143"/>
      <c r="HO143"/>
      <c r="HP143"/>
      <c r="HQ143"/>
      <c r="HR143"/>
      <c r="HS143"/>
      <c r="HT143"/>
      <c r="HU143"/>
      <c r="HV143"/>
      <c r="HW143"/>
      <c r="HX143"/>
      <c r="HY143"/>
      <c r="HZ143"/>
      <c r="IA143"/>
      <c r="IB143"/>
      <c r="IC143"/>
      <c r="ID143"/>
      <c r="IE143"/>
      <c r="IF143"/>
    </row>
    <row r="144" spans="1:241" s="25" customFormat="1" x14ac:dyDescent="0.25">
      <c r="A144" s="30">
        <f>Date!$E$3</f>
        <v>42734</v>
      </c>
      <c r="B144" s="30">
        <f>A144</f>
        <v>42734</v>
      </c>
      <c r="C144" s="65">
        <f>$AA$31</f>
        <v>53699</v>
      </c>
      <c r="D144" s="66">
        <v>1</v>
      </c>
      <c r="E144" s="31" t="s">
        <v>38</v>
      </c>
      <c r="F144" s="31" t="s">
        <v>39</v>
      </c>
      <c r="G144" s="31" t="s">
        <v>41</v>
      </c>
      <c r="H144" s="31" t="s">
        <v>40</v>
      </c>
      <c r="I144" s="67">
        <f>10000000</f>
        <v>10000000</v>
      </c>
      <c r="J144" s="31" t="s">
        <v>4851</v>
      </c>
      <c r="K144" s="68">
        <v>0</v>
      </c>
      <c r="L144" s="68">
        <v>0</v>
      </c>
      <c r="M144" s="32" t="s">
        <v>40</v>
      </c>
      <c r="N144" s="31" t="s">
        <v>42</v>
      </c>
      <c r="O144" s="68">
        <f>CL13</f>
        <v>-8.0830765308959052E-4</v>
      </c>
      <c r="P144" s="69">
        <f t="array" ref="P144:R144">pricer_oblig_tx_variable3(A144,B144,C144,I144,K144,D144,F144,E144,G144,H144,L144,M144,N144,$O$13:$O$104,$T$13:$T$104,$CK$13:$CK$35,$CL$13:$CL$35,O144)</f>
        <v>0</v>
      </c>
      <c r="Q144" s="69">
        <v>10457519.695841826</v>
      </c>
      <c r="R144" s="69">
        <v>10457519.695841826</v>
      </c>
      <c r="BW144"/>
      <c r="BX144"/>
      <c r="BY144"/>
      <c r="BZ144"/>
      <c r="CA144"/>
      <c r="CB144"/>
      <c r="CQ144"/>
      <c r="CR144"/>
      <c r="CS144"/>
      <c r="CT144"/>
      <c r="CU144"/>
      <c r="CV144"/>
      <c r="CW144"/>
      <c r="CX144"/>
      <c r="CY144"/>
      <c r="CZ144"/>
      <c r="DA144"/>
      <c r="HF144"/>
      <c r="HG144"/>
      <c r="HH144"/>
      <c r="HI144"/>
      <c r="HJ144"/>
      <c r="HK144"/>
      <c r="HL144"/>
      <c r="HM144"/>
      <c r="HN144"/>
      <c r="HO144"/>
      <c r="HP144"/>
      <c r="HQ144"/>
      <c r="HR144"/>
      <c r="HS144"/>
      <c r="HT144"/>
      <c r="HU144"/>
      <c r="HV144"/>
      <c r="HW144"/>
      <c r="HX144"/>
      <c r="HY144"/>
      <c r="HZ144"/>
      <c r="IA144"/>
      <c r="IB144"/>
      <c r="IC144"/>
      <c r="ID144"/>
      <c r="IE144"/>
      <c r="IF144"/>
    </row>
    <row r="145" spans="1:241" s="25" customFormat="1" x14ac:dyDescent="0.25">
      <c r="BW145"/>
      <c r="BX145"/>
      <c r="BY145"/>
      <c r="BZ145"/>
      <c r="CA145"/>
      <c r="CB145"/>
      <c r="CQ145"/>
      <c r="CR145"/>
      <c r="CS145"/>
      <c r="CT145"/>
      <c r="CU145"/>
      <c r="CV145"/>
      <c r="CW145"/>
      <c r="CX145"/>
      <c r="CY145"/>
      <c r="CZ145"/>
      <c r="DA145"/>
      <c r="HF145"/>
      <c r="HG145"/>
      <c r="HH145"/>
      <c r="HI145"/>
      <c r="HJ145"/>
      <c r="HK145"/>
      <c r="HL145"/>
      <c r="HM145"/>
      <c r="HN145"/>
      <c r="HO145"/>
      <c r="HP145"/>
      <c r="HQ145"/>
      <c r="HR145"/>
      <c r="HS145"/>
      <c r="HT145"/>
      <c r="HU145"/>
      <c r="HV145"/>
      <c r="HW145"/>
      <c r="HX145"/>
      <c r="HY145"/>
      <c r="HZ145"/>
      <c r="IA145"/>
      <c r="IB145"/>
      <c r="IC145"/>
      <c r="ID145"/>
      <c r="IE145"/>
      <c r="IF145"/>
    </row>
    <row r="146" spans="1:241" s="25" customFormat="1" x14ac:dyDescent="0.25">
      <c r="BW146"/>
      <c r="BX146"/>
      <c r="BY146"/>
      <c r="BZ146"/>
      <c r="CA146"/>
      <c r="CB146"/>
      <c r="CQ146"/>
      <c r="CR146"/>
      <c r="CS146"/>
      <c r="CT146"/>
      <c r="CU146"/>
      <c r="CV146"/>
      <c r="CW146"/>
      <c r="CX146"/>
      <c r="CY146"/>
      <c r="CZ146"/>
      <c r="DA146"/>
      <c r="HF146"/>
      <c r="HG146"/>
      <c r="HH146"/>
      <c r="HI146"/>
      <c r="HJ146"/>
      <c r="HK146"/>
      <c r="HL146"/>
      <c r="HM146"/>
      <c r="HN146"/>
      <c r="HO146"/>
      <c r="HP146"/>
      <c r="HQ146"/>
      <c r="HR146"/>
      <c r="HS146"/>
      <c r="HT146"/>
      <c r="HU146"/>
      <c r="HV146"/>
      <c r="HW146"/>
      <c r="HX146"/>
      <c r="HY146"/>
      <c r="HZ146"/>
      <c r="IA146"/>
      <c r="IB146"/>
      <c r="IC146"/>
      <c r="ID146"/>
      <c r="IE146"/>
      <c r="IF146"/>
    </row>
    <row r="147" spans="1:241" s="25" customFormat="1" x14ac:dyDescent="0.25">
      <c r="A147" s="25" t="s">
        <v>0</v>
      </c>
      <c r="B147" s="25" t="s">
        <v>1435</v>
      </c>
      <c r="C147" s="25" t="s">
        <v>1436</v>
      </c>
      <c r="D147" s="25" t="s">
        <v>1437</v>
      </c>
      <c r="E147" s="25" t="s">
        <v>24</v>
      </c>
      <c r="F147" s="25" t="s">
        <v>25</v>
      </c>
      <c r="G147" s="25" t="s">
        <v>27</v>
      </c>
      <c r="H147" s="25" t="s">
        <v>26</v>
      </c>
      <c r="I147" s="25" t="s">
        <v>1438</v>
      </c>
      <c r="J147" s="25" t="s">
        <v>28</v>
      </c>
      <c r="K147" s="25" t="s">
        <v>1445</v>
      </c>
      <c r="L147" s="25" t="s">
        <v>1439</v>
      </c>
      <c r="M147" s="25" t="s">
        <v>1442</v>
      </c>
      <c r="N147" s="25" t="s">
        <v>1443</v>
      </c>
      <c r="O147" s="25" t="s">
        <v>1444</v>
      </c>
      <c r="P147" s="25" t="s">
        <v>37</v>
      </c>
      <c r="BW147"/>
      <c r="BX147"/>
      <c r="BY147"/>
      <c r="BZ147"/>
      <c r="CA147"/>
      <c r="CB147"/>
      <c r="CQ147"/>
      <c r="CR147"/>
      <c r="CS147"/>
      <c r="CT147"/>
      <c r="CU147"/>
      <c r="CV147"/>
      <c r="CW147"/>
      <c r="CX147"/>
      <c r="CY147"/>
      <c r="CZ147"/>
      <c r="DA147"/>
      <c r="HF147"/>
      <c r="HG147"/>
      <c r="HH147"/>
      <c r="HI147"/>
      <c r="HJ147"/>
      <c r="HK147"/>
      <c r="HL147"/>
      <c r="HM147"/>
      <c r="HN147"/>
      <c r="HO147"/>
      <c r="HP147"/>
      <c r="HQ147"/>
      <c r="HR147"/>
      <c r="HS147"/>
      <c r="HT147"/>
      <c r="HU147"/>
      <c r="HV147"/>
      <c r="HW147"/>
      <c r="HX147"/>
      <c r="HY147"/>
      <c r="HZ147"/>
      <c r="IA147"/>
      <c r="IB147"/>
      <c r="IC147"/>
      <c r="ID147"/>
      <c r="IE147"/>
      <c r="IF147"/>
    </row>
    <row r="148" spans="1:241" s="25" customFormat="1" x14ac:dyDescent="0.25">
      <c r="A148" s="30">
        <f>A144</f>
        <v>42734</v>
      </c>
      <c r="B148" s="30">
        <f>A144</f>
        <v>42734</v>
      </c>
      <c r="C148" s="30">
        <f>C144</f>
        <v>53699</v>
      </c>
      <c r="D148" s="66">
        <v>6</v>
      </c>
      <c r="E148" s="31" t="s">
        <v>38</v>
      </c>
      <c r="F148" s="31" t="s">
        <v>39</v>
      </c>
      <c r="G148" s="31" t="s">
        <v>41</v>
      </c>
      <c r="H148" s="31" t="s">
        <v>40</v>
      </c>
      <c r="I148" s="67">
        <f>I144</f>
        <v>10000000</v>
      </c>
      <c r="J148" s="31" t="s">
        <v>4851</v>
      </c>
      <c r="K148" s="70">
        <f>$AG$31</f>
        <v>6.8196887411138482E-3</v>
      </c>
      <c r="L148" s="68">
        <v>0</v>
      </c>
      <c r="M148" s="71">
        <f t="array" ref="M148:O148">pricer_oblig_tx_fixeFinal(A148,B148,C148,I148,K148,L148,D148,F148,E148,P148,G148,H148,$O$13:$O$104,$T$13:$T$104)</f>
        <v>0</v>
      </c>
      <c r="N148" s="71">
        <v>10457020.939048905</v>
      </c>
      <c r="O148" s="71">
        <v>10457020.939048905</v>
      </c>
      <c r="P148" s="31" t="s">
        <v>1946</v>
      </c>
      <c r="Q148" s="87">
        <f>-Q144+N148</f>
        <v>-498.75679292157292</v>
      </c>
      <c r="R148" s="88">
        <f>Q148/I144</f>
        <v>-4.9875679292157293E-5</v>
      </c>
      <c r="BW148"/>
      <c r="BX148"/>
      <c r="BY148"/>
      <c r="BZ148"/>
      <c r="CA148"/>
      <c r="CB148"/>
      <c r="CQ148"/>
      <c r="CR148"/>
      <c r="CS148"/>
      <c r="CT148"/>
      <c r="CU148"/>
      <c r="CV148"/>
      <c r="CW148"/>
      <c r="CX148"/>
      <c r="CY148"/>
      <c r="CZ148"/>
      <c r="DA148"/>
      <c r="HF148"/>
      <c r="HG148"/>
      <c r="HH148"/>
      <c r="HI148"/>
      <c r="HJ148"/>
      <c r="HK148"/>
      <c r="HL148"/>
      <c r="HM148"/>
      <c r="HN148"/>
      <c r="HO148"/>
      <c r="HP148"/>
      <c r="HQ148"/>
      <c r="HR148"/>
      <c r="HS148"/>
      <c r="HT148"/>
      <c r="HU148"/>
      <c r="HV148"/>
      <c r="HW148"/>
      <c r="HX148"/>
      <c r="HY148"/>
      <c r="HZ148"/>
      <c r="IA148"/>
      <c r="IB148"/>
      <c r="IC148"/>
      <c r="ID148"/>
      <c r="IE148"/>
      <c r="IF148"/>
    </row>
    <row r="149" spans="1:241" x14ac:dyDescent="0.25">
      <c r="IG149" s="25"/>
    </row>
    <row r="150" spans="1:241" x14ac:dyDescent="0.25">
      <c r="IG150" s="25"/>
    </row>
    <row r="151" spans="1:241" x14ac:dyDescent="0.25">
      <c r="IG151" s="25"/>
    </row>
    <row r="152" spans="1:241" ht="26.25" thickBot="1" x14ac:dyDescent="0.4">
      <c r="A152" s="153" t="s">
        <v>3055</v>
      </c>
      <c r="B152" s="153"/>
      <c r="C152" s="153"/>
      <c r="D152" s="153"/>
      <c r="E152" s="153"/>
      <c r="F152" s="153"/>
      <c r="G152" s="153"/>
      <c r="H152" s="153"/>
      <c r="I152" s="153"/>
      <c r="J152" s="153"/>
      <c r="K152" s="153"/>
      <c r="L152" s="153"/>
      <c r="M152" s="153"/>
      <c r="N152" s="153"/>
      <c r="O152" s="153"/>
      <c r="P152" s="153"/>
      <c r="Q152" s="153"/>
      <c r="R152" s="153"/>
      <c r="IG152" s="25"/>
    </row>
    <row r="153" spans="1:241" x14ac:dyDescent="0.25">
      <c r="A153" s="25" t="s">
        <v>0</v>
      </c>
      <c r="B153" s="25" t="s">
        <v>1435</v>
      </c>
      <c r="C153" s="25" t="s">
        <v>1436</v>
      </c>
      <c r="D153" s="25" t="s">
        <v>1437</v>
      </c>
      <c r="E153" s="25" t="s">
        <v>24</v>
      </c>
      <c r="F153" s="25" t="s">
        <v>25</v>
      </c>
      <c r="G153" s="25" t="s">
        <v>27</v>
      </c>
      <c r="H153" s="25" t="s">
        <v>26</v>
      </c>
      <c r="I153" s="25" t="s">
        <v>1438</v>
      </c>
      <c r="J153" s="25" t="s">
        <v>28</v>
      </c>
      <c r="K153" s="25" t="s">
        <v>1439</v>
      </c>
      <c r="L153" s="25" t="s">
        <v>1440</v>
      </c>
      <c r="M153" s="25" t="s">
        <v>29</v>
      </c>
      <c r="N153" s="64" t="s">
        <v>30</v>
      </c>
      <c r="O153" s="25" t="s">
        <v>1441</v>
      </c>
      <c r="P153" s="25" t="s">
        <v>1442</v>
      </c>
      <c r="Q153" s="25" t="s">
        <v>1443</v>
      </c>
      <c r="R153" s="25" t="s">
        <v>1444</v>
      </c>
      <c r="IG153" s="25"/>
    </row>
    <row r="154" spans="1:241" x14ac:dyDescent="0.25">
      <c r="A154" s="30">
        <f>Date!$E$3</f>
        <v>42734</v>
      </c>
      <c r="B154" s="30">
        <f>A154</f>
        <v>42734</v>
      </c>
      <c r="C154" s="65">
        <f>$BA$33</f>
        <v>48218</v>
      </c>
      <c r="D154" s="66">
        <v>3</v>
      </c>
      <c r="E154" s="31" t="s">
        <v>38</v>
      </c>
      <c r="F154" s="31" t="s">
        <v>39</v>
      </c>
      <c r="G154" s="31" t="s">
        <v>41</v>
      </c>
      <c r="H154" s="31" t="s">
        <v>40</v>
      </c>
      <c r="I154" s="67">
        <f>10000000</f>
        <v>10000000</v>
      </c>
      <c r="J154" s="31" t="s">
        <v>4851</v>
      </c>
      <c r="K154" s="68">
        <v>0</v>
      </c>
      <c r="L154" s="68">
        <v>0</v>
      </c>
      <c r="M154" s="32" t="s">
        <v>40</v>
      </c>
      <c r="N154" s="31" t="s">
        <v>42</v>
      </c>
      <c r="O154" s="68">
        <f>ES13</f>
        <v>-4.6562048438059112E-4</v>
      </c>
      <c r="P154" s="69">
        <f t="array" ref="P154:R154">pricer_oblig_tx_variable3(A154,B154,C154,I154,K154,D154,F154,E154,G154,H154,L154,M154,N154,$EO$13:$EO$46,$EP$13:$EP$46,$ER$13:$ER$42,$ES$13:$ES$42,O154)</f>
        <v>0</v>
      </c>
      <c r="Q154" s="69">
        <v>10698331.549134895</v>
      </c>
      <c r="R154" s="69">
        <v>10698331.549134895</v>
      </c>
      <c r="IG154" s="25"/>
    </row>
    <row r="155" spans="1:241" x14ac:dyDescent="0.25">
      <c r="A155" s="25"/>
      <c r="B155" s="25"/>
      <c r="C155" s="25"/>
      <c r="D155" s="25"/>
      <c r="E155" s="25"/>
      <c r="F155" s="25"/>
      <c r="G155" s="25"/>
      <c r="H155" s="25"/>
      <c r="I155" s="25"/>
      <c r="J155" s="25"/>
      <c r="K155" s="25"/>
      <c r="L155" s="25"/>
      <c r="M155" s="25"/>
      <c r="N155" s="25"/>
      <c r="O155" s="25"/>
      <c r="P155" s="25"/>
      <c r="Q155" s="25"/>
      <c r="R155" s="25"/>
      <c r="IG155" s="25"/>
    </row>
    <row r="156" spans="1:241" x14ac:dyDescent="0.25">
      <c r="A156" s="25"/>
      <c r="B156" s="25"/>
      <c r="C156" s="25"/>
      <c r="D156" s="25"/>
      <c r="E156" s="25"/>
      <c r="F156" s="25"/>
      <c r="G156" s="25"/>
      <c r="H156" s="25"/>
      <c r="I156" s="25"/>
      <c r="J156" s="25"/>
      <c r="K156" s="25"/>
      <c r="L156" s="25"/>
      <c r="M156" s="25"/>
      <c r="N156" s="25"/>
      <c r="O156" s="25"/>
      <c r="P156" s="25"/>
      <c r="Q156" s="25"/>
      <c r="R156" s="25"/>
      <c r="IG156" s="25"/>
    </row>
    <row r="157" spans="1:241" x14ac:dyDescent="0.25">
      <c r="A157" s="25" t="s">
        <v>0</v>
      </c>
      <c r="B157" s="25" t="s">
        <v>1435</v>
      </c>
      <c r="C157" s="25" t="s">
        <v>1436</v>
      </c>
      <c r="D157" s="25" t="s">
        <v>1437</v>
      </c>
      <c r="E157" s="25" t="s">
        <v>24</v>
      </c>
      <c r="F157" s="25" t="s">
        <v>25</v>
      </c>
      <c r="G157" s="25" t="s">
        <v>27</v>
      </c>
      <c r="H157" s="25" t="s">
        <v>26</v>
      </c>
      <c r="I157" s="25" t="s">
        <v>1438</v>
      </c>
      <c r="J157" s="25" t="s">
        <v>28</v>
      </c>
      <c r="K157" s="25" t="s">
        <v>1445</v>
      </c>
      <c r="L157" s="25" t="s">
        <v>1439</v>
      </c>
      <c r="M157" s="25" t="s">
        <v>1442</v>
      </c>
      <c r="N157" s="25" t="s">
        <v>1443</v>
      </c>
      <c r="O157" s="25" t="s">
        <v>1444</v>
      </c>
      <c r="P157" s="25" t="s">
        <v>37</v>
      </c>
      <c r="Q157" s="25"/>
      <c r="R157" s="25"/>
      <c r="IG157" s="25"/>
    </row>
    <row r="158" spans="1:241" x14ac:dyDescent="0.25">
      <c r="A158" s="30">
        <f>A154</f>
        <v>42734</v>
      </c>
      <c r="B158" s="30">
        <f>A154</f>
        <v>42734</v>
      </c>
      <c r="C158" s="30">
        <f>C154</f>
        <v>48218</v>
      </c>
      <c r="D158" s="66">
        <v>6</v>
      </c>
      <c r="E158" s="31" t="s">
        <v>38</v>
      </c>
      <c r="F158" s="31" t="s">
        <v>39</v>
      </c>
      <c r="G158" s="31" t="s">
        <v>41</v>
      </c>
      <c r="H158" s="31" t="s">
        <v>40</v>
      </c>
      <c r="I158" s="67">
        <f>I154</f>
        <v>10000000</v>
      </c>
      <c r="J158" s="31" t="s">
        <v>4851</v>
      </c>
      <c r="K158" s="70">
        <f>$BB$33</f>
        <v>3.5883323664310869E-3</v>
      </c>
      <c r="L158" s="68">
        <v>0</v>
      </c>
      <c r="M158" s="71">
        <f t="array" ref="M158:O158">pricer_oblig_tx_fixeFinal(A158,B158,C158,I158,K158,L158,D158,F158,E158,P158,G158,H158,$EO$13:$EO$46,$EP$13:$EP$46)</f>
        <v>0</v>
      </c>
      <c r="N158" s="71">
        <v>10697353.5888547</v>
      </c>
      <c r="O158" s="71">
        <v>10697353.5888547</v>
      </c>
      <c r="P158" s="31" t="s">
        <v>1946</v>
      </c>
      <c r="Q158" s="72">
        <f>-Q154+N158</f>
        <v>-977.96028019487858</v>
      </c>
      <c r="R158" s="73">
        <f>Q158/I154</f>
        <v>-9.7796028019487863E-5</v>
      </c>
      <c r="IG158" s="25"/>
    </row>
    <row r="159" spans="1:241" x14ac:dyDescent="0.25">
      <c r="IG159" s="25"/>
    </row>
    <row r="160" spans="1:241" x14ac:dyDescent="0.25">
      <c r="IG160" s="25"/>
    </row>
    <row r="161" spans="1:241" ht="26.25" thickBot="1" x14ac:dyDescent="0.4">
      <c r="A161" s="153" t="s">
        <v>3056</v>
      </c>
      <c r="B161" s="153"/>
      <c r="C161" s="153"/>
      <c r="D161" s="153"/>
      <c r="E161" s="153"/>
      <c r="F161" s="153"/>
      <c r="G161" s="153"/>
      <c r="H161" s="153"/>
      <c r="I161" s="153"/>
      <c r="J161" s="153"/>
      <c r="K161" s="153"/>
      <c r="L161" s="153"/>
      <c r="M161" s="153"/>
      <c r="N161" s="153"/>
      <c r="O161" s="153"/>
      <c r="P161" s="153"/>
      <c r="Q161" s="153"/>
      <c r="R161" s="153"/>
      <c r="IG161" s="25"/>
    </row>
    <row r="162" spans="1:241" x14ac:dyDescent="0.25">
      <c r="A162" s="25" t="s">
        <v>0</v>
      </c>
      <c r="B162" s="25" t="s">
        <v>1435</v>
      </c>
      <c r="C162" s="25" t="s">
        <v>1436</v>
      </c>
      <c r="D162" s="25" t="s">
        <v>1437</v>
      </c>
      <c r="E162" s="25" t="s">
        <v>24</v>
      </c>
      <c r="F162" s="25" t="s">
        <v>25</v>
      </c>
      <c r="G162" s="25" t="s">
        <v>27</v>
      </c>
      <c r="H162" s="25" t="s">
        <v>26</v>
      </c>
      <c r="I162" s="25" t="s">
        <v>1438</v>
      </c>
      <c r="J162" s="25" t="s">
        <v>28</v>
      </c>
      <c r="K162" s="25" t="s">
        <v>1439</v>
      </c>
      <c r="L162" s="25" t="s">
        <v>1440</v>
      </c>
      <c r="M162" s="25" t="s">
        <v>29</v>
      </c>
      <c r="N162" s="64" t="s">
        <v>30</v>
      </c>
      <c r="O162" s="25" t="s">
        <v>1441</v>
      </c>
      <c r="P162" s="25" t="s">
        <v>1442</v>
      </c>
      <c r="Q162" s="25" t="s">
        <v>1443</v>
      </c>
      <c r="R162" s="25" t="s">
        <v>1444</v>
      </c>
      <c r="IG162" s="25"/>
    </row>
    <row r="163" spans="1:241" x14ac:dyDescent="0.25">
      <c r="A163" s="30">
        <f>Date!$E$3</f>
        <v>42734</v>
      </c>
      <c r="B163" s="30">
        <f>A163</f>
        <v>42734</v>
      </c>
      <c r="C163" s="65">
        <f>$BQ$31</f>
        <v>48218</v>
      </c>
      <c r="D163" s="66">
        <v>6</v>
      </c>
      <c r="E163" s="31" t="s">
        <v>38</v>
      </c>
      <c r="F163" s="31" t="s">
        <v>39</v>
      </c>
      <c r="G163" s="31" t="s">
        <v>41</v>
      </c>
      <c r="H163" s="31" t="s">
        <v>40</v>
      </c>
      <c r="I163" s="67">
        <f>10000000</f>
        <v>10000000</v>
      </c>
      <c r="J163" s="31" t="s">
        <v>4851</v>
      </c>
      <c r="K163" s="68">
        <v>0</v>
      </c>
      <c r="L163" s="68">
        <v>0</v>
      </c>
      <c r="M163" s="32" t="s">
        <v>40</v>
      </c>
      <c r="N163" s="31" t="s">
        <v>42</v>
      </c>
      <c r="O163" s="68">
        <f>EV13</f>
        <v>1.4930551070135856E-4</v>
      </c>
      <c r="P163" s="69">
        <f t="array" ref="P163:R163">pricer_oblig_tx_variable3(A163,B163,C163,I163,K163,D163,F163,E163,G163,H163,L163,M163,N163,$EO$13:$EO$46,$EP$13:$EP$46,$EU$13:$EU$44,$EV$13:$EV$44,O163)</f>
        <v>0</v>
      </c>
      <c r="Q163" s="69">
        <v>10827027.504378717</v>
      </c>
      <c r="R163" s="69">
        <v>10827027.504378717</v>
      </c>
      <c r="IG163" s="25"/>
    </row>
    <row r="164" spans="1:241" x14ac:dyDescent="0.25">
      <c r="A164" s="25"/>
      <c r="B164" s="25"/>
      <c r="C164" s="25"/>
      <c r="D164" s="25"/>
      <c r="E164" s="25"/>
      <c r="F164" s="25"/>
      <c r="G164" s="25"/>
      <c r="H164" s="25"/>
      <c r="I164" s="25"/>
      <c r="J164" s="25"/>
      <c r="K164" s="25"/>
      <c r="L164" s="25"/>
      <c r="M164" s="25"/>
      <c r="N164" s="25"/>
      <c r="O164" s="25"/>
      <c r="P164" s="25"/>
      <c r="Q164" s="25"/>
      <c r="R164" s="25"/>
      <c r="IG164" s="25"/>
    </row>
    <row r="165" spans="1:241" x14ac:dyDescent="0.25">
      <c r="A165" s="25"/>
      <c r="B165" s="25"/>
      <c r="C165" s="25"/>
      <c r="D165" s="25"/>
      <c r="E165" s="25"/>
      <c r="F165" s="25"/>
      <c r="G165" s="25"/>
      <c r="H165" s="25"/>
      <c r="I165" s="25"/>
      <c r="J165" s="25"/>
      <c r="K165" s="25"/>
      <c r="L165" s="25"/>
      <c r="M165" s="25"/>
      <c r="N165" s="25"/>
      <c r="O165" s="25"/>
      <c r="P165" s="25"/>
      <c r="Q165" s="25"/>
      <c r="R165" s="25"/>
      <c r="IG165" s="25"/>
    </row>
    <row r="166" spans="1:241" x14ac:dyDescent="0.25">
      <c r="A166" s="25" t="s">
        <v>0</v>
      </c>
      <c r="B166" s="25" t="s">
        <v>1435</v>
      </c>
      <c r="C166" s="25" t="s">
        <v>1436</v>
      </c>
      <c r="D166" s="25" t="s">
        <v>1437</v>
      </c>
      <c r="E166" s="25" t="s">
        <v>24</v>
      </c>
      <c r="F166" s="25" t="s">
        <v>25</v>
      </c>
      <c r="G166" s="25" t="s">
        <v>27</v>
      </c>
      <c r="H166" s="25" t="s">
        <v>26</v>
      </c>
      <c r="I166" s="25" t="s">
        <v>1438</v>
      </c>
      <c r="J166" s="25" t="s">
        <v>28</v>
      </c>
      <c r="K166" s="25" t="s">
        <v>1445</v>
      </c>
      <c r="L166" s="25" t="s">
        <v>1439</v>
      </c>
      <c r="M166" s="25" t="s">
        <v>1442</v>
      </c>
      <c r="N166" s="25" t="s">
        <v>1443</v>
      </c>
      <c r="O166" s="25" t="s">
        <v>1444</v>
      </c>
      <c r="P166" s="25" t="s">
        <v>37</v>
      </c>
      <c r="Q166" s="25"/>
      <c r="R166" s="25"/>
      <c r="IG166" s="25"/>
    </row>
    <row r="167" spans="1:241" x14ac:dyDescent="0.25">
      <c r="A167" s="30">
        <f>A163</f>
        <v>42734</v>
      </c>
      <c r="B167" s="30">
        <f>A163</f>
        <v>42734</v>
      </c>
      <c r="C167" s="30">
        <f>C163</f>
        <v>48218</v>
      </c>
      <c r="D167" s="66">
        <v>6</v>
      </c>
      <c r="E167" s="31" t="s">
        <v>38</v>
      </c>
      <c r="F167" s="31" t="s">
        <v>39</v>
      </c>
      <c r="G167" s="31" t="s">
        <v>41</v>
      </c>
      <c r="H167" s="31" t="s">
        <v>40</v>
      </c>
      <c r="I167" s="67">
        <f>I163</f>
        <v>10000000</v>
      </c>
      <c r="J167" s="31" t="s">
        <v>4851</v>
      </c>
      <c r="K167" s="70">
        <f>$BU$31</f>
        <v>4.4250000000000001E-3</v>
      </c>
      <c r="L167" s="68">
        <v>0</v>
      </c>
      <c r="M167" s="71">
        <f t="array" ref="M167:O167">pricer_oblig_tx_fixeFinal(A167,B167,C167,I167,K167,L167,D167,F167,E167,P167,G167,H167,$EO$13:$EO$46,$EP$13:$EP$46)</f>
        <v>0</v>
      </c>
      <c r="N167" s="71">
        <v>10826011.014116643</v>
      </c>
      <c r="O167" s="71">
        <v>10826011.014116643</v>
      </c>
      <c r="P167" s="31" t="s">
        <v>1946</v>
      </c>
      <c r="Q167" s="72">
        <f>-Q163+N167</f>
        <v>-1016.490262074396</v>
      </c>
      <c r="R167" s="73">
        <f>Q167/I163</f>
        <v>-1.016490262074396E-4</v>
      </c>
      <c r="IG167" s="25"/>
    </row>
    <row r="168" spans="1:241" x14ac:dyDescent="0.25">
      <c r="IG168" s="25"/>
    </row>
    <row r="169" spans="1:241" x14ac:dyDescent="0.25">
      <c r="IG169" s="25"/>
    </row>
    <row r="170" spans="1:241" ht="26.25" thickBot="1" x14ac:dyDescent="0.4">
      <c r="A170" s="153" t="s">
        <v>3058</v>
      </c>
      <c r="B170" s="153"/>
      <c r="C170" s="153"/>
      <c r="D170" s="153"/>
      <c r="E170" s="153"/>
      <c r="F170" s="153"/>
      <c r="G170" s="153"/>
      <c r="H170" s="153"/>
      <c r="I170" s="153"/>
      <c r="J170" s="153"/>
      <c r="K170" s="153"/>
      <c r="L170" s="153"/>
      <c r="M170" s="153"/>
      <c r="N170" s="153"/>
      <c r="O170" s="153"/>
      <c r="P170" s="153"/>
      <c r="Q170" s="153"/>
      <c r="R170" s="153"/>
      <c r="IG170" s="25"/>
    </row>
    <row r="171" spans="1:241" x14ac:dyDescent="0.25">
      <c r="A171" s="25" t="s">
        <v>0</v>
      </c>
      <c r="B171" s="25" t="s">
        <v>1435</v>
      </c>
      <c r="C171" s="25" t="s">
        <v>1436</v>
      </c>
      <c r="D171" s="25" t="s">
        <v>1437</v>
      </c>
      <c r="E171" s="25" t="s">
        <v>24</v>
      </c>
      <c r="F171" s="25" t="s">
        <v>25</v>
      </c>
      <c r="G171" s="25" t="s">
        <v>27</v>
      </c>
      <c r="H171" s="25" t="s">
        <v>26</v>
      </c>
      <c r="I171" s="25" t="s">
        <v>1438</v>
      </c>
      <c r="J171" s="25" t="s">
        <v>28</v>
      </c>
      <c r="K171" s="25" t="s">
        <v>1439</v>
      </c>
      <c r="L171" s="25" t="s">
        <v>1440</v>
      </c>
      <c r="M171" s="25" t="s">
        <v>29</v>
      </c>
      <c r="N171" s="64" t="s">
        <v>30</v>
      </c>
      <c r="O171" s="25" t="s">
        <v>1441</v>
      </c>
      <c r="P171" s="25" t="s">
        <v>1442</v>
      </c>
      <c r="Q171" s="25" t="s">
        <v>1443</v>
      </c>
      <c r="R171" s="25" t="s">
        <v>1444</v>
      </c>
      <c r="IG171" s="25"/>
    </row>
    <row r="172" spans="1:241" x14ac:dyDescent="0.25">
      <c r="A172" s="30">
        <f>Date!$E$3</f>
        <v>42734</v>
      </c>
      <c r="B172" s="30">
        <f>A172</f>
        <v>42734</v>
      </c>
      <c r="C172" s="65">
        <f>$AA$31</f>
        <v>53699</v>
      </c>
      <c r="D172" s="66">
        <v>1</v>
      </c>
      <c r="E172" s="31" t="s">
        <v>38</v>
      </c>
      <c r="F172" s="31" t="s">
        <v>39</v>
      </c>
      <c r="G172" s="31" t="s">
        <v>41</v>
      </c>
      <c r="H172" s="31" t="s">
        <v>40</v>
      </c>
      <c r="I172" s="67">
        <f>10000000</f>
        <v>10000000</v>
      </c>
      <c r="J172" s="31" t="s">
        <v>4851</v>
      </c>
      <c r="K172" s="68">
        <v>0</v>
      </c>
      <c r="L172" s="68">
        <v>0</v>
      </c>
      <c r="M172" s="32" t="s">
        <v>40</v>
      </c>
      <c r="N172" s="31" t="s">
        <v>42</v>
      </c>
      <c r="O172" s="68">
        <f>EY13</f>
        <v>-8.0830765308959052E-4</v>
      </c>
      <c r="P172" s="69">
        <f t="array" ref="P172:R172">pricer_oblig_tx_variable3(A172,B172,C172,I172,K172,D172,F172,E172,G172,H172,L172,M172,N172,$EO$13:$EO$46,$EP$13:$EP$46,$EX$13:$EX$41,$EY$13:$EY$41,O172)</f>
        <v>0</v>
      </c>
      <c r="Q172" s="69">
        <v>11180027.27944307</v>
      </c>
      <c r="R172" s="69">
        <v>11180027.27944307</v>
      </c>
      <c r="IG172" s="25"/>
    </row>
    <row r="173" spans="1:241" x14ac:dyDescent="0.25">
      <c r="A173" s="25"/>
      <c r="B173" s="25"/>
      <c r="C173" s="25"/>
      <c r="D173" s="25"/>
      <c r="E173" s="25"/>
      <c r="F173" s="25"/>
      <c r="G173" s="25"/>
      <c r="H173" s="25"/>
      <c r="I173" s="25"/>
      <c r="J173" s="25"/>
      <c r="K173" s="25"/>
      <c r="L173" s="25"/>
      <c r="M173" s="25"/>
      <c r="N173" s="25"/>
      <c r="O173" s="25"/>
      <c r="P173" s="25"/>
      <c r="Q173" s="25"/>
      <c r="R173" s="25"/>
      <c r="IG173" s="25"/>
    </row>
    <row r="174" spans="1:241" x14ac:dyDescent="0.25">
      <c r="A174" s="25"/>
      <c r="B174" s="25"/>
      <c r="C174" s="25"/>
      <c r="D174" s="25"/>
      <c r="E174" s="25"/>
      <c r="F174" s="25"/>
      <c r="G174" s="25"/>
      <c r="H174" s="25"/>
      <c r="I174" s="25"/>
      <c r="J174" s="25"/>
      <c r="K174" s="25"/>
      <c r="L174" s="25"/>
      <c r="M174" s="25"/>
      <c r="N174" s="25"/>
      <c r="O174" s="25"/>
      <c r="P174" s="25"/>
      <c r="Q174" s="25"/>
      <c r="R174" s="25"/>
      <c r="IG174" s="25"/>
    </row>
    <row r="175" spans="1:241" x14ac:dyDescent="0.25">
      <c r="A175" s="25" t="s">
        <v>0</v>
      </c>
      <c r="B175" s="25" t="s">
        <v>1435</v>
      </c>
      <c r="C175" s="25" t="s">
        <v>1436</v>
      </c>
      <c r="D175" s="25" t="s">
        <v>1437</v>
      </c>
      <c r="E175" s="25" t="s">
        <v>24</v>
      </c>
      <c r="F175" s="25" t="s">
        <v>25</v>
      </c>
      <c r="G175" s="25" t="s">
        <v>27</v>
      </c>
      <c r="H175" s="25" t="s">
        <v>26</v>
      </c>
      <c r="I175" s="25" t="s">
        <v>1438</v>
      </c>
      <c r="J175" s="25" t="s">
        <v>28</v>
      </c>
      <c r="K175" s="25" t="s">
        <v>1445</v>
      </c>
      <c r="L175" s="25" t="s">
        <v>1439</v>
      </c>
      <c r="M175" s="25" t="s">
        <v>1442</v>
      </c>
      <c r="N175" s="25" t="s">
        <v>1443</v>
      </c>
      <c r="O175" s="25" t="s">
        <v>1444</v>
      </c>
      <c r="P175" s="25" t="s">
        <v>37</v>
      </c>
      <c r="Q175" s="122"/>
      <c r="R175" s="122"/>
      <c r="IG175" s="25"/>
    </row>
    <row r="176" spans="1:241" x14ac:dyDescent="0.25">
      <c r="A176" s="30">
        <f>A172</f>
        <v>42734</v>
      </c>
      <c r="B176" s="30">
        <f>A172</f>
        <v>42734</v>
      </c>
      <c r="C176" s="30">
        <f>C172</f>
        <v>53699</v>
      </c>
      <c r="D176" s="66">
        <v>6</v>
      </c>
      <c r="E176" s="31" t="s">
        <v>38</v>
      </c>
      <c r="F176" s="31" t="s">
        <v>39</v>
      </c>
      <c r="G176" s="31" t="s">
        <v>41</v>
      </c>
      <c r="H176" s="31" t="s">
        <v>40</v>
      </c>
      <c r="I176" s="67">
        <f>I172</f>
        <v>10000000</v>
      </c>
      <c r="J176" s="31" t="s">
        <v>4851</v>
      </c>
      <c r="K176" s="70">
        <f>$AG$31</f>
        <v>6.8196887411138482E-3</v>
      </c>
      <c r="L176" s="68">
        <v>0</v>
      </c>
      <c r="M176" s="71">
        <f t="array" ref="M176:O176">pricer_oblig_tx_fixeFinal(A176,B176,C176,I176,K176,L176,D176,F176,E176,P176,G176,H176,$EO$13:$EO$46,$EP$13:$EP$46)</f>
        <v>0</v>
      </c>
      <c r="N176" s="71">
        <v>11179512.11093301</v>
      </c>
      <c r="O176" s="71">
        <v>11179512.11093301</v>
      </c>
      <c r="P176" s="31" t="s">
        <v>1946</v>
      </c>
      <c r="Q176" s="87">
        <f>-Q172+N176</f>
        <v>-515.1685100607574</v>
      </c>
      <c r="R176" s="88">
        <f>Q176/I172</f>
        <v>-5.1516851006075741E-5</v>
      </c>
      <c r="IG176" s="25"/>
    </row>
    <row r="177" spans="1:241" x14ac:dyDescent="0.25">
      <c r="IG177" s="25"/>
    </row>
    <row r="178" spans="1:241" x14ac:dyDescent="0.25">
      <c r="IG178" s="25"/>
    </row>
    <row r="179" spans="1:241" x14ac:dyDescent="0.25">
      <c r="IG179" s="25"/>
    </row>
    <row r="180" spans="1:241" ht="26.25" thickBot="1" x14ac:dyDescent="0.4">
      <c r="A180" s="153" t="s">
        <v>3059</v>
      </c>
      <c r="B180" s="153"/>
      <c r="C180" s="153"/>
      <c r="D180" s="153"/>
      <c r="E180" s="153"/>
      <c r="F180" s="153"/>
      <c r="G180" s="153"/>
      <c r="H180" s="153"/>
      <c r="I180" s="153"/>
      <c r="J180" s="153"/>
      <c r="K180" s="153"/>
      <c r="L180" s="153"/>
      <c r="M180" s="153"/>
      <c r="N180" s="153"/>
      <c r="O180" s="153"/>
      <c r="P180" s="153"/>
      <c r="Q180" s="153"/>
      <c r="R180" s="153"/>
      <c r="IG180" s="25"/>
    </row>
    <row r="181" spans="1:241" x14ac:dyDescent="0.25">
      <c r="A181" s="25" t="s">
        <v>0</v>
      </c>
      <c r="B181" s="25" t="s">
        <v>1435</v>
      </c>
      <c r="C181" s="25" t="s">
        <v>1436</v>
      </c>
      <c r="D181" s="25" t="s">
        <v>1437</v>
      </c>
      <c r="E181" s="25" t="s">
        <v>24</v>
      </c>
      <c r="F181" s="25" t="s">
        <v>25</v>
      </c>
      <c r="G181" s="25" t="s">
        <v>27</v>
      </c>
      <c r="H181" s="25" t="s">
        <v>26</v>
      </c>
      <c r="I181" s="25" t="s">
        <v>1438</v>
      </c>
      <c r="J181" s="25" t="s">
        <v>28</v>
      </c>
      <c r="K181" s="25" t="s">
        <v>1439</v>
      </c>
      <c r="L181" s="25" t="s">
        <v>1440</v>
      </c>
      <c r="M181" s="25" t="s">
        <v>29</v>
      </c>
      <c r="N181" s="64" t="s">
        <v>30</v>
      </c>
      <c r="O181" s="25" t="s">
        <v>1441</v>
      </c>
      <c r="P181" s="25" t="s">
        <v>1442</v>
      </c>
      <c r="Q181" s="25" t="s">
        <v>1443</v>
      </c>
      <c r="R181" s="25" t="s">
        <v>1444</v>
      </c>
      <c r="IG181" s="25"/>
    </row>
    <row r="182" spans="1:241" x14ac:dyDescent="0.25">
      <c r="A182" s="30">
        <f>Date!$E$3</f>
        <v>42734</v>
      </c>
      <c r="B182" s="30">
        <f>A182</f>
        <v>42734</v>
      </c>
      <c r="C182" s="65">
        <f>$BA$33</f>
        <v>48218</v>
      </c>
      <c r="D182" s="66">
        <v>3</v>
      </c>
      <c r="E182" s="31" t="s">
        <v>38</v>
      </c>
      <c r="F182" s="31" t="s">
        <v>39</v>
      </c>
      <c r="G182" s="31" t="s">
        <v>41</v>
      </c>
      <c r="H182" s="31" t="s">
        <v>40</v>
      </c>
      <c r="I182" s="67">
        <f>10000000</f>
        <v>10000000</v>
      </c>
      <c r="J182" s="31" t="s">
        <v>4851</v>
      </c>
      <c r="K182" s="68">
        <v>0</v>
      </c>
      <c r="L182" s="68">
        <v>0</v>
      </c>
      <c r="M182" s="32" t="s">
        <v>40</v>
      </c>
      <c r="N182" s="31" t="s">
        <v>42</v>
      </c>
      <c r="O182" s="68">
        <f>DU13</f>
        <v>-4.6562048438059112E-4</v>
      </c>
      <c r="P182" s="69">
        <f t="array" ref="P182:R182">pricer_oblig_tx_variable3(A182,B182,C182,I182,K182,D182,F182,E182,G182,H182,L182,M182,N182,$DQ$13:$DQ$46,$DR$13:$DR$46,$DT$13:$DT$42,$DU$13:$DU$42,O182)</f>
        <v>0</v>
      </c>
      <c r="Q182" s="69">
        <v>11643958.419821311</v>
      </c>
      <c r="R182" s="69">
        <v>11643958.419821311</v>
      </c>
      <c r="IG182" s="25"/>
    </row>
    <row r="183" spans="1:241" x14ac:dyDescent="0.25">
      <c r="A183" s="25"/>
      <c r="B183" s="25"/>
      <c r="C183" s="25"/>
      <c r="D183" s="25"/>
      <c r="E183" s="25"/>
      <c r="F183" s="25"/>
      <c r="G183" s="25"/>
      <c r="H183" s="25"/>
      <c r="I183" s="25"/>
      <c r="J183" s="25"/>
      <c r="K183" s="25"/>
      <c r="L183" s="25"/>
      <c r="M183" s="25"/>
      <c r="N183" s="25"/>
      <c r="O183" s="25"/>
      <c r="P183" s="25"/>
      <c r="Q183" s="25"/>
      <c r="R183" s="25"/>
      <c r="IG183" s="25"/>
    </row>
    <row r="184" spans="1:241" x14ac:dyDescent="0.25">
      <c r="A184" s="25"/>
      <c r="B184" s="25"/>
      <c r="C184" s="25"/>
      <c r="D184" s="25"/>
      <c r="E184" s="25"/>
      <c r="F184" s="25"/>
      <c r="G184" s="25"/>
      <c r="H184" s="25"/>
      <c r="I184" s="25"/>
      <c r="J184" s="25"/>
      <c r="K184" s="25"/>
      <c r="L184" s="25"/>
      <c r="M184" s="25"/>
      <c r="N184" s="25"/>
      <c r="O184" s="25"/>
      <c r="P184" s="25"/>
      <c r="Q184" s="25"/>
      <c r="R184" s="25"/>
      <c r="IG184" s="25"/>
    </row>
    <row r="185" spans="1:241" x14ac:dyDescent="0.25">
      <c r="A185" s="25" t="s">
        <v>0</v>
      </c>
      <c r="B185" s="25" t="s">
        <v>1435</v>
      </c>
      <c r="C185" s="25" t="s">
        <v>1436</v>
      </c>
      <c r="D185" s="25" t="s">
        <v>1437</v>
      </c>
      <c r="E185" s="25" t="s">
        <v>24</v>
      </c>
      <c r="F185" s="25" t="s">
        <v>25</v>
      </c>
      <c r="G185" s="25" t="s">
        <v>27</v>
      </c>
      <c r="H185" s="25" t="s">
        <v>26</v>
      </c>
      <c r="I185" s="25" t="s">
        <v>1438</v>
      </c>
      <c r="J185" s="25" t="s">
        <v>28</v>
      </c>
      <c r="K185" s="25" t="s">
        <v>1445</v>
      </c>
      <c r="L185" s="25" t="s">
        <v>1439</v>
      </c>
      <c r="M185" s="25" t="s">
        <v>1442</v>
      </c>
      <c r="N185" s="25" t="s">
        <v>1443</v>
      </c>
      <c r="O185" s="25" t="s">
        <v>1444</v>
      </c>
      <c r="P185" s="25" t="s">
        <v>37</v>
      </c>
      <c r="Q185" s="25"/>
      <c r="R185" s="25"/>
      <c r="IG185" s="25"/>
    </row>
    <row r="186" spans="1:241" x14ac:dyDescent="0.25">
      <c r="A186" s="30">
        <f>A182</f>
        <v>42734</v>
      </c>
      <c r="B186" s="30">
        <f>A182</f>
        <v>42734</v>
      </c>
      <c r="C186" s="30">
        <f>C182</f>
        <v>48218</v>
      </c>
      <c r="D186" s="66">
        <v>6</v>
      </c>
      <c r="E186" s="31" t="s">
        <v>38</v>
      </c>
      <c r="F186" s="31" t="s">
        <v>39</v>
      </c>
      <c r="G186" s="31" t="s">
        <v>41</v>
      </c>
      <c r="H186" s="31" t="s">
        <v>40</v>
      </c>
      <c r="I186" s="67">
        <f>I182</f>
        <v>10000000</v>
      </c>
      <c r="J186" s="31" t="s">
        <v>4851</v>
      </c>
      <c r="K186" s="70">
        <f>$BB$33</f>
        <v>3.5883323664310869E-3</v>
      </c>
      <c r="L186" s="68">
        <v>0</v>
      </c>
      <c r="M186" s="71">
        <f t="array" ref="M186:O186">pricer_oblig_tx_fixeFinal(A186,B186,C186,I186,K186,L186,D186,F186,E186,P186,G186,H186,$DQ$13:$DQ$46,$DR$13:$DR$46)</f>
        <v>0</v>
      </c>
      <c r="N186" s="71">
        <v>11642932.86668808</v>
      </c>
      <c r="O186" s="71">
        <v>11642932.86668808</v>
      </c>
      <c r="P186" s="31" t="s">
        <v>1946</v>
      </c>
      <c r="Q186" s="72">
        <f>-Q182+N186</f>
        <v>-1025.5531332306564</v>
      </c>
      <c r="R186" s="73">
        <f>Q186/I182</f>
        <v>-1.0255531332306564E-4</v>
      </c>
      <c r="IG186" s="25"/>
    </row>
    <row r="187" spans="1:241" x14ac:dyDescent="0.25">
      <c r="IG187" s="25"/>
    </row>
    <row r="188" spans="1:241" x14ac:dyDescent="0.25">
      <c r="IG188" s="25"/>
    </row>
    <row r="189" spans="1:241" ht="26.25" thickBot="1" x14ac:dyDescent="0.4">
      <c r="A189" s="153" t="s">
        <v>3060</v>
      </c>
      <c r="B189" s="153"/>
      <c r="C189" s="153"/>
      <c r="D189" s="153"/>
      <c r="E189" s="153"/>
      <c r="F189" s="153"/>
      <c r="G189" s="153"/>
      <c r="H189" s="153"/>
      <c r="I189" s="153"/>
      <c r="J189" s="153"/>
      <c r="K189" s="153"/>
      <c r="L189" s="153"/>
      <c r="M189" s="153"/>
      <c r="N189" s="153"/>
      <c r="O189" s="153"/>
      <c r="P189" s="153"/>
      <c r="Q189" s="153"/>
      <c r="R189" s="153"/>
      <c r="IG189" s="25"/>
    </row>
    <row r="190" spans="1:241" x14ac:dyDescent="0.25">
      <c r="A190" s="25" t="s">
        <v>0</v>
      </c>
      <c r="B190" s="25" t="s">
        <v>1435</v>
      </c>
      <c r="C190" s="25" t="s">
        <v>1436</v>
      </c>
      <c r="D190" s="25" t="s">
        <v>1437</v>
      </c>
      <c r="E190" s="25" t="s">
        <v>24</v>
      </c>
      <c r="F190" s="25" t="s">
        <v>25</v>
      </c>
      <c r="G190" s="25" t="s">
        <v>27</v>
      </c>
      <c r="H190" s="25" t="s">
        <v>26</v>
      </c>
      <c r="I190" s="25" t="s">
        <v>1438</v>
      </c>
      <c r="J190" s="25" t="s">
        <v>28</v>
      </c>
      <c r="K190" s="25" t="s">
        <v>1439</v>
      </c>
      <c r="L190" s="25" t="s">
        <v>1440</v>
      </c>
      <c r="M190" s="25" t="s">
        <v>29</v>
      </c>
      <c r="N190" s="64" t="s">
        <v>30</v>
      </c>
      <c r="O190" s="25" t="s">
        <v>1441</v>
      </c>
      <c r="P190" s="25" t="s">
        <v>1442</v>
      </c>
      <c r="Q190" s="25" t="s">
        <v>1443</v>
      </c>
      <c r="R190" s="25" t="s">
        <v>1444</v>
      </c>
      <c r="IG190" s="25"/>
    </row>
    <row r="191" spans="1:241" x14ac:dyDescent="0.25">
      <c r="A191" s="30">
        <f>Date!$E$3</f>
        <v>42734</v>
      </c>
      <c r="B191" s="30">
        <f>A191</f>
        <v>42734</v>
      </c>
      <c r="C191" s="65">
        <f>$BQ$31</f>
        <v>48218</v>
      </c>
      <c r="D191" s="66">
        <v>6</v>
      </c>
      <c r="E191" s="31" t="s">
        <v>38</v>
      </c>
      <c r="F191" s="31" t="s">
        <v>39</v>
      </c>
      <c r="G191" s="31" t="s">
        <v>41</v>
      </c>
      <c r="H191" s="31" t="s">
        <v>40</v>
      </c>
      <c r="I191" s="67">
        <f>10000000</f>
        <v>10000000</v>
      </c>
      <c r="J191" s="31" t="s">
        <v>4851</v>
      </c>
      <c r="K191" s="68">
        <v>0</v>
      </c>
      <c r="L191" s="68">
        <v>0</v>
      </c>
      <c r="M191" s="32" t="s">
        <v>40</v>
      </c>
      <c r="N191" s="31" t="s">
        <v>42</v>
      </c>
      <c r="O191" s="68">
        <f>DX13</f>
        <v>1.4930551070135856E-4</v>
      </c>
      <c r="P191" s="69">
        <f t="array" ref="P191:R191">pricer_oblig_tx_variable3(A191,B191,C191,I191,K191,D191,F191,E191,G191,H191,L191,M191,N191,$DQ$13:$DQ$46,$DR$13:$DR$46,$DW$13:$DW$44,$DX$13:$DX$44,O191)</f>
        <v>0</v>
      </c>
      <c r="Q191" s="69">
        <v>11779057.30970737</v>
      </c>
      <c r="R191" s="69">
        <v>11779057.30970737</v>
      </c>
      <c r="IG191" s="25"/>
    </row>
    <row r="192" spans="1:241" x14ac:dyDescent="0.25">
      <c r="A192" s="25"/>
      <c r="B192" s="25"/>
      <c r="C192" s="25"/>
      <c r="D192" s="25"/>
      <c r="E192" s="25"/>
      <c r="F192" s="25"/>
      <c r="G192" s="25"/>
      <c r="H192" s="25"/>
      <c r="I192" s="25"/>
      <c r="J192" s="25"/>
      <c r="K192" s="25"/>
      <c r="L192" s="25"/>
      <c r="M192" s="25"/>
      <c r="N192" s="25"/>
      <c r="O192" s="25"/>
      <c r="P192" s="25"/>
      <c r="Q192" s="25"/>
      <c r="R192" s="25"/>
      <c r="IG192" s="25"/>
    </row>
    <row r="193" spans="1:241" x14ac:dyDescent="0.25">
      <c r="A193" s="25"/>
      <c r="B193" s="25"/>
      <c r="C193" s="25"/>
      <c r="D193" s="25"/>
      <c r="E193" s="25"/>
      <c r="F193" s="25"/>
      <c r="G193" s="25"/>
      <c r="H193" s="25"/>
      <c r="I193" s="25"/>
      <c r="J193" s="25"/>
      <c r="K193" s="25"/>
      <c r="L193" s="25"/>
      <c r="M193" s="25"/>
      <c r="N193" s="25"/>
      <c r="O193" s="25"/>
      <c r="P193" s="25"/>
      <c r="Q193" s="25"/>
      <c r="R193" s="25"/>
      <c r="IG193" s="25"/>
    </row>
    <row r="194" spans="1:241" x14ac:dyDescent="0.25">
      <c r="A194" s="25" t="s">
        <v>0</v>
      </c>
      <c r="B194" s="25" t="s">
        <v>1435</v>
      </c>
      <c r="C194" s="25" t="s">
        <v>1436</v>
      </c>
      <c r="D194" s="25" t="s">
        <v>1437</v>
      </c>
      <c r="E194" s="25" t="s">
        <v>24</v>
      </c>
      <c r="F194" s="25" t="s">
        <v>25</v>
      </c>
      <c r="G194" s="25" t="s">
        <v>27</v>
      </c>
      <c r="H194" s="25" t="s">
        <v>26</v>
      </c>
      <c r="I194" s="25" t="s">
        <v>1438</v>
      </c>
      <c r="J194" s="25" t="s">
        <v>28</v>
      </c>
      <c r="K194" s="25" t="s">
        <v>1445</v>
      </c>
      <c r="L194" s="25" t="s">
        <v>1439</v>
      </c>
      <c r="M194" s="25" t="s">
        <v>1442</v>
      </c>
      <c r="N194" s="25" t="s">
        <v>1443</v>
      </c>
      <c r="O194" s="25" t="s">
        <v>1444</v>
      </c>
      <c r="P194" s="25" t="s">
        <v>37</v>
      </c>
      <c r="Q194" s="25"/>
      <c r="R194" s="25"/>
      <c r="IG194" s="25"/>
    </row>
    <row r="195" spans="1:241" x14ac:dyDescent="0.25">
      <c r="A195" s="30">
        <f>A191</f>
        <v>42734</v>
      </c>
      <c r="B195" s="30">
        <f>A191</f>
        <v>42734</v>
      </c>
      <c r="C195" s="30">
        <f>C191</f>
        <v>48218</v>
      </c>
      <c r="D195" s="66">
        <v>6</v>
      </c>
      <c r="E195" s="31" t="s">
        <v>38</v>
      </c>
      <c r="F195" s="31" t="s">
        <v>39</v>
      </c>
      <c r="G195" s="31" t="s">
        <v>41</v>
      </c>
      <c r="H195" s="31" t="s">
        <v>40</v>
      </c>
      <c r="I195" s="67">
        <f>I191</f>
        <v>10000000</v>
      </c>
      <c r="J195" s="31" t="s">
        <v>4851</v>
      </c>
      <c r="K195" s="70">
        <f>$BU$31</f>
        <v>4.4250000000000001E-3</v>
      </c>
      <c r="L195" s="68">
        <v>0</v>
      </c>
      <c r="M195" s="71">
        <f t="array" ref="M195:O195">pricer_oblig_tx_fixeFinal(A195,B195,C195,I195,K195,L195,D195,F195,E195,P195,G195,H195,$DQ$13:$DQ$46,$DR$13:$DR$46)</f>
        <v>0</v>
      </c>
      <c r="N195" s="71">
        <v>11777991.940240357</v>
      </c>
      <c r="O195" s="71">
        <v>11777991.940240357</v>
      </c>
      <c r="P195" s="31" t="s">
        <v>1946</v>
      </c>
      <c r="Q195" s="72">
        <f>-Q191+N195</f>
        <v>-1065.3694670125842</v>
      </c>
      <c r="R195" s="73">
        <f>Q195/I191</f>
        <v>-1.0653694670125843E-4</v>
      </c>
      <c r="IG195" s="25"/>
    </row>
    <row r="196" spans="1:241" x14ac:dyDescent="0.25">
      <c r="IG196" s="25"/>
    </row>
    <row r="197" spans="1:241" x14ac:dyDescent="0.25">
      <c r="IG197" s="25"/>
    </row>
    <row r="198" spans="1:241" ht="26.25" thickBot="1" x14ac:dyDescent="0.4">
      <c r="A198" s="153" t="s">
        <v>3062</v>
      </c>
      <c r="B198" s="153"/>
      <c r="C198" s="153"/>
      <c r="D198" s="153"/>
      <c r="E198" s="153"/>
      <c r="F198" s="153"/>
      <c r="G198" s="153"/>
      <c r="H198" s="153"/>
      <c r="I198" s="153"/>
      <c r="J198" s="153"/>
      <c r="K198" s="153"/>
      <c r="L198" s="153"/>
      <c r="M198" s="153"/>
      <c r="N198" s="153"/>
      <c r="O198" s="153"/>
      <c r="P198" s="153"/>
      <c r="Q198" s="153"/>
      <c r="R198" s="153"/>
      <c r="IG198" s="25"/>
    </row>
    <row r="199" spans="1:241" x14ac:dyDescent="0.25">
      <c r="A199" s="25" t="s">
        <v>0</v>
      </c>
      <c r="B199" s="25" t="s">
        <v>1435</v>
      </c>
      <c r="C199" s="25" t="s">
        <v>1436</v>
      </c>
      <c r="D199" s="25" t="s">
        <v>1437</v>
      </c>
      <c r="E199" s="25" t="s">
        <v>24</v>
      </c>
      <c r="F199" s="25" t="s">
        <v>25</v>
      </c>
      <c r="G199" s="25" t="s">
        <v>27</v>
      </c>
      <c r="H199" s="25" t="s">
        <v>26</v>
      </c>
      <c r="I199" s="25" t="s">
        <v>1438</v>
      </c>
      <c r="J199" s="25" t="s">
        <v>28</v>
      </c>
      <c r="K199" s="25" t="s">
        <v>1439</v>
      </c>
      <c r="L199" s="25" t="s">
        <v>1440</v>
      </c>
      <c r="M199" s="25" t="s">
        <v>29</v>
      </c>
      <c r="N199" s="64" t="s">
        <v>30</v>
      </c>
      <c r="O199" s="25" t="s">
        <v>1441</v>
      </c>
      <c r="P199" s="25" t="s">
        <v>1442</v>
      </c>
      <c r="Q199" s="25" t="s">
        <v>1443</v>
      </c>
      <c r="R199" s="25" t="s">
        <v>1444</v>
      </c>
      <c r="IG199" s="25"/>
    </row>
    <row r="200" spans="1:241" x14ac:dyDescent="0.25">
      <c r="A200" s="30">
        <f>Date!$E$3</f>
        <v>42734</v>
      </c>
      <c r="B200" s="30">
        <f>A200</f>
        <v>42734</v>
      </c>
      <c r="C200" s="65">
        <f>$AA$31</f>
        <v>53699</v>
      </c>
      <c r="D200" s="66">
        <v>1</v>
      </c>
      <c r="E200" s="31" t="s">
        <v>38</v>
      </c>
      <c r="F200" s="31" t="s">
        <v>39</v>
      </c>
      <c r="G200" s="31" t="s">
        <v>41</v>
      </c>
      <c r="H200" s="31" t="s">
        <v>40</v>
      </c>
      <c r="I200" s="67">
        <f>10000000</f>
        <v>10000000</v>
      </c>
      <c r="J200" s="31" t="s">
        <v>4851</v>
      </c>
      <c r="K200" s="68">
        <v>0</v>
      </c>
      <c r="L200" s="68">
        <v>0</v>
      </c>
      <c r="M200" s="32" t="s">
        <v>40</v>
      </c>
      <c r="N200" s="31" t="s">
        <v>42</v>
      </c>
      <c r="O200" s="68">
        <f>EA13</f>
        <v>-8.0830765308959052E-4</v>
      </c>
      <c r="P200" s="69">
        <f t="array" ref="P200:R200">pricer_oblig_tx_variable3(A200,B200,C200,I200,K200,D200,F200,E200,G200,H200,L200,M200,N200,$DQ$13:$DQ$46,$DR$13:$DR$46,$DZ$13:$DZ$41,$EA$13:$EA$41,O200)</f>
        <v>0</v>
      </c>
      <c r="Q200" s="69">
        <v>12652418.960736144</v>
      </c>
      <c r="R200" s="69">
        <v>12652418.960736144</v>
      </c>
      <c r="IG200" s="25"/>
    </row>
    <row r="201" spans="1:241" x14ac:dyDescent="0.25">
      <c r="A201" s="25"/>
      <c r="B201" s="25"/>
      <c r="C201" s="25"/>
      <c r="D201" s="25"/>
      <c r="E201" s="25"/>
      <c r="F201" s="25"/>
      <c r="G201" s="25"/>
      <c r="H201" s="25"/>
      <c r="I201" s="25"/>
      <c r="J201" s="25"/>
      <c r="K201" s="25"/>
      <c r="L201" s="25"/>
      <c r="M201" s="25"/>
      <c r="N201" s="25"/>
      <c r="O201" s="25"/>
      <c r="P201" s="25"/>
      <c r="Q201" s="25"/>
      <c r="R201" s="25"/>
      <c r="IG201" s="25"/>
    </row>
    <row r="202" spans="1:241" x14ac:dyDescent="0.25">
      <c r="A202" s="25"/>
      <c r="B202" s="25"/>
      <c r="C202" s="25"/>
      <c r="D202" s="25"/>
      <c r="E202" s="25"/>
      <c r="F202" s="25"/>
      <c r="G202" s="25"/>
      <c r="H202" s="25"/>
      <c r="I202" s="25"/>
      <c r="J202" s="25"/>
      <c r="K202" s="25"/>
      <c r="L202" s="25"/>
      <c r="M202" s="25"/>
      <c r="N202" s="25"/>
      <c r="O202" s="25"/>
      <c r="P202" s="25"/>
      <c r="Q202" s="25"/>
      <c r="R202" s="25"/>
      <c r="IG202" s="25"/>
    </row>
    <row r="203" spans="1:241" x14ac:dyDescent="0.25">
      <c r="A203" s="25" t="s">
        <v>0</v>
      </c>
      <c r="B203" s="25" t="s">
        <v>1435</v>
      </c>
      <c r="C203" s="25" t="s">
        <v>1436</v>
      </c>
      <c r="D203" s="25" t="s">
        <v>1437</v>
      </c>
      <c r="E203" s="25" t="s">
        <v>24</v>
      </c>
      <c r="F203" s="25" t="s">
        <v>25</v>
      </c>
      <c r="G203" s="25" t="s">
        <v>27</v>
      </c>
      <c r="H203" s="25" t="s">
        <v>26</v>
      </c>
      <c r="I203" s="25" t="s">
        <v>1438</v>
      </c>
      <c r="J203" s="25" t="s">
        <v>28</v>
      </c>
      <c r="K203" s="25" t="s">
        <v>1445</v>
      </c>
      <c r="L203" s="25" t="s">
        <v>1439</v>
      </c>
      <c r="M203" s="25" t="s">
        <v>1442</v>
      </c>
      <c r="N203" s="25" t="s">
        <v>1443</v>
      </c>
      <c r="O203" s="25" t="s">
        <v>1444</v>
      </c>
      <c r="P203" s="25" t="s">
        <v>37</v>
      </c>
      <c r="Q203" s="25"/>
      <c r="R203" s="25"/>
      <c r="IG203" s="25"/>
    </row>
    <row r="204" spans="1:241" x14ac:dyDescent="0.25">
      <c r="A204" s="30">
        <f>A200</f>
        <v>42734</v>
      </c>
      <c r="B204" s="30">
        <f>A200</f>
        <v>42734</v>
      </c>
      <c r="C204" s="30">
        <f>C200</f>
        <v>53699</v>
      </c>
      <c r="D204" s="66">
        <v>6</v>
      </c>
      <c r="E204" s="31" t="s">
        <v>38</v>
      </c>
      <c r="F204" s="31" t="s">
        <v>39</v>
      </c>
      <c r="G204" s="31" t="s">
        <v>41</v>
      </c>
      <c r="H204" s="31" t="s">
        <v>40</v>
      </c>
      <c r="I204" s="67">
        <f>I200</f>
        <v>10000000</v>
      </c>
      <c r="J204" s="31" t="s">
        <v>4851</v>
      </c>
      <c r="K204" s="70">
        <f>$AG$31</f>
        <v>6.8196887411138482E-3</v>
      </c>
      <c r="L204" s="68">
        <v>0</v>
      </c>
      <c r="M204" s="71">
        <f t="array" ref="M204:O204">pricer_oblig_tx_fixeFinal(A204,B204,C204,I204,K204,L204,D204,F204,E204,P204,G204,H204,$DQ$13:$DQ$46,$DR$13:$DR$46)</f>
        <v>0</v>
      </c>
      <c r="N204" s="71">
        <v>12651854.897541068</v>
      </c>
      <c r="O204" s="71">
        <v>12651854.897541068</v>
      </c>
      <c r="P204" s="31" t="s">
        <v>1946</v>
      </c>
      <c r="Q204" s="87">
        <f>-Q200+N204</f>
        <v>-564.06319507583976</v>
      </c>
      <c r="R204" s="88">
        <f>Q204/I200</f>
        <v>-5.6406319507583973E-5</v>
      </c>
      <c r="IG204" s="25"/>
    </row>
    <row r="205" spans="1:241" x14ac:dyDescent="0.25">
      <c r="IG205" s="25"/>
    </row>
    <row r="206" spans="1:241" x14ac:dyDescent="0.25">
      <c r="IG206" s="25"/>
    </row>
    <row r="207" spans="1:241" x14ac:dyDescent="0.25">
      <c r="IG207" s="25"/>
    </row>
    <row r="208" spans="1:241" s="25" customFormat="1" ht="26.25" thickBot="1" x14ac:dyDescent="0.4">
      <c r="A208" s="153" t="s">
        <v>3063</v>
      </c>
      <c r="B208" s="153"/>
      <c r="C208" s="153"/>
      <c r="D208" s="153"/>
      <c r="E208" s="153"/>
      <c r="F208" s="153"/>
      <c r="G208" s="153"/>
      <c r="H208" s="153"/>
      <c r="I208" s="153"/>
      <c r="J208" s="153"/>
      <c r="K208" s="153"/>
      <c r="L208" s="153"/>
      <c r="M208" s="153"/>
      <c r="N208" s="153"/>
      <c r="O208" s="153"/>
      <c r="P208" s="153"/>
      <c r="Q208" s="153"/>
      <c r="R208" s="153"/>
      <c r="BW208"/>
      <c r="BX208"/>
      <c r="BY208"/>
      <c r="BZ208"/>
      <c r="CA208"/>
      <c r="CB208"/>
      <c r="CQ208"/>
      <c r="CR208"/>
      <c r="CS208"/>
      <c r="CT208"/>
      <c r="CU208"/>
      <c r="CV208"/>
      <c r="CW208"/>
      <c r="CX208"/>
      <c r="CY208"/>
      <c r="CZ208"/>
      <c r="DA208"/>
      <c r="HF208"/>
      <c r="HG208"/>
      <c r="HH208"/>
      <c r="HI208"/>
      <c r="HJ208"/>
      <c r="HK208"/>
      <c r="HL208"/>
      <c r="HM208"/>
      <c r="HN208"/>
      <c r="HO208"/>
      <c r="HP208"/>
      <c r="HQ208"/>
      <c r="HR208"/>
      <c r="HS208"/>
      <c r="HT208"/>
      <c r="HU208"/>
      <c r="HV208"/>
      <c r="HW208"/>
      <c r="HX208"/>
      <c r="HY208"/>
      <c r="HZ208"/>
      <c r="IA208"/>
      <c r="IB208"/>
      <c r="IC208"/>
      <c r="ID208"/>
      <c r="IE208"/>
      <c r="IF208"/>
    </row>
    <row r="209" spans="1:241" s="25" customFormat="1" x14ac:dyDescent="0.25">
      <c r="A209" s="25" t="s">
        <v>0</v>
      </c>
      <c r="B209" s="25" t="s">
        <v>1435</v>
      </c>
      <c r="C209" s="25" t="s">
        <v>1436</v>
      </c>
      <c r="D209" s="25" t="s">
        <v>1437</v>
      </c>
      <c r="E209" s="25" t="s">
        <v>24</v>
      </c>
      <c r="F209" s="25" t="s">
        <v>25</v>
      </c>
      <c r="G209" s="25" t="s">
        <v>27</v>
      </c>
      <c r="H209" s="25" t="s">
        <v>26</v>
      </c>
      <c r="I209" s="25" t="s">
        <v>1438</v>
      </c>
      <c r="J209" s="25" t="s">
        <v>28</v>
      </c>
      <c r="K209" s="25" t="s">
        <v>1439</v>
      </c>
      <c r="L209" s="25" t="s">
        <v>1440</v>
      </c>
      <c r="M209" s="25" t="s">
        <v>29</v>
      </c>
      <c r="N209" s="64" t="s">
        <v>30</v>
      </c>
      <c r="O209" s="25" t="s">
        <v>1441</v>
      </c>
      <c r="P209" s="25" t="s">
        <v>1442</v>
      </c>
      <c r="Q209" s="25" t="s">
        <v>1443</v>
      </c>
      <c r="R209" s="25" t="s">
        <v>1444</v>
      </c>
      <c r="BW209"/>
      <c r="BX209"/>
      <c r="BY209"/>
      <c r="BZ209"/>
      <c r="CA209"/>
      <c r="CB209"/>
      <c r="CQ209"/>
      <c r="CR209"/>
      <c r="CS209"/>
      <c r="CT209"/>
      <c r="CU209"/>
      <c r="CV209"/>
      <c r="CW209"/>
      <c r="CX209"/>
      <c r="CY209"/>
      <c r="CZ209"/>
      <c r="DA209"/>
      <c r="HF209"/>
      <c r="HG209"/>
      <c r="HH209"/>
      <c r="HI209"/>
      <c r="HJ209"/>
      <c r="HK209"/>
      <c r="HL209"/>
      <c r="HM209"/>
      <c r="HN209"/>
      <c r="HO209"/>
      <c r="HP209"/>
      <c r="HQ209"/>
      <c r="HR209"/>
      <c r="HS209"/>
      <c r="HT209"/>
      <c r="HU209"/>
      <c r="HV209"/>
      <c r="HW209"/>
      <c r="HX209"/>
      <c r="HY209"/>
      <c r="HZ209"/>
      <c r="IA209"/>
      <c r="IB209"/>
      <c r="IC209"/>
      <c r="ID209"/>
      <c r="IE209"/>
      <c r="IF209"/>
    </row>
    <row r="210" spans="1:241" s="25" customFormat="1" x14ac:dyDescent="0.25">
      <c r="A210" s="30">
        <f>Date!$E$3</f>
        <v>42734</v>
      </c>
      <c r="B210" s="30">
        <f>A210</f>
        <v>42734</v>
      </c>
      <c r="C210" s="65">
        <f>C126</f>
        <v>48218</v>
      </c>
      <c r="D210" s="66">
        <v>3</v>
      </c>
      <c r="E210" s="31" t="s">
        <v>38</v>
      </c>
      <c r="F210" s="31" t="s">
        <v>39</v>
      </c>
      <c r="G210" s="31" t="s">
        <v>41</v>
      </c>
      <c r="H210" s="31" t="s">
        <v>40</v>
      </c>
      <c r="I210" s="67">
        <f>10000000</f>
        <v>10000000</v>
      </c>
      <c r="J210" s="31" t="s">
        <v>4851</v>
      </c>
      <c r="K210" s="68">
        <v>0</v>
      </c>
      <c r="L210" s="68">
        <v>0</v>
      </c>
      <c r="M210" s="32" t="s">
        <v>40</v>
      </c>
      <c r="N210" s="31" t="s">
        <v>42</v>
      </c>
      <c r="O210" s="68">
        <f>CQ13</f>
        <v>-4.6562048438059112E-4</v>
      </c>
      <c r="P210" s="69">
        <f t="array" ref="P210:R210">pricer_oblig_tx_variable3(A210,B210,C210,I210,K210,D210,F210,E210,G210,H210,L210,M210,N210,BX13:BX104,CC13:CC104,CP13:CP38,CQ13:CQ38,O210)</f>
        <v>0</v>
      </c>
      <c r="Q210" s="69">
        <v>9876603.030163072</v>
      </c>
      <c r="R210" s="69">
        <v>9876603.030163072</v>
      </c>
      <c r="BW210"/>
      <c r="BX210"/>
      <c r="BY210"/>
      <c r="BZ210"/>
      <c r="CA210"/>
      <c r="CB210"/>
      <c r="CQ210"/>
      <c r="CR210"/>
      <c r="CS210"/>
      <c r="CT210"/>
      <c r="CU210"/>
      <c r="CV210"/>
      <c r="CW210"/>
      <c r="CX210"/>
      <c r="CY210"/>
      <c r="CZ210"/>
      <c r="DA210"/>
      <c r="HF210"/>
      <c r="HG210"/>
      <c r="HH210"/>
      <c r="HI210"/>
      <c r="HJ210"/>
      <c r="HK210"/>
      <c r="HL210"/>
      <c r="HM210"/>
      <c r="HN210"/>
      <c r="HO210"/>
      <c r="HP210"/>
      <c r="HQ210"/>
      <c r="HR210"/>
      <c r="HS210"/>
      <c r="HT210"/>
      <c r="HU210"/>
      <c r="HV210"/>
      <c r="HW210"/>
      <c r="HX210"/>
      <c r="HY210"/>
      <c r="HZ210"/>
      <c r="IA210"/>
      <c r="IB210"/>
      <c r="IC210"/>
      <c r="ID210"/>
      <c r="IE210"/>
      <c r="IF210"/>
    </row>
    <row r="211" spans="1:241" s="25" customFormat="1" x14ac:dyDescent="0.25">
      <c r="BW211"/>
      <c r="BX211"/>
      <c r="BY211"/>
      <c r="BZ211"/>
      <c r="CA211"/>
      <c r="CB211"/>
      <c r="CQ211"/>
      <c r="CR211"/>
      <c r="CS211"/>
      <c r="CT211"/>
      <c r="CU211"/>
      <c r="CV211"/>
      <c r="CW211"/>
      <c r="CX211"/>
      <c r="CY211"/>
      <c r="CZ211"/>
      <c r="DA211"/>
      <c r="HF211"/>
      <c r="HG211"/>
      <c r="HH211"/>
      <c r="HI211"/>
      <c r="HJ211"/>
      <c r="HK211"/>
      <c r="HL211"/>
      <c r="HM211"/>
      <c r="HN211"/>
      <c r="HO211"/>
      <c r="HP211"/>
      <c r="HQ211"/>
      <c r="HR211"/>
      <c r="HS211"/>
      <c r="HT211"/>
      <c r="HU211"/>
      <c r="HV211"/>
      <c r="HW211"/>
      <c r="HX211"/>
      <c r="HY211"/>
      <c r="HZ211"/>
      <c r="IA211"/>
      <c r="IB211"/>
      <c r="IC211"/>
      <c r="ID211"/>
      <c r="IE211"/>
      <c r="IF211"/>
    </row>
    <row r="212" spans="1:241" s="25" customFormat="1" x14ac:dyDescent="0.25">
      <c r="BW212"/>
      <c r="BX212"/>
      <c r="BY212"/>
      <c r="BZ212"/>
      <c r="CA212"/>
      <c r="CB212"/>
      <c r="CQ212"/>
      <c r="CR212"/>
      <c r="CS212"/>
      <c r="CT212"/>
      <c r="CU212"/>
      <c r="CV212"/>
      <c r="CW212"/>
      <c r="CX212"/>
      <c r="CY212"/>
      <c r="CZ212"/>
      <c r="DA212"/>
      <c r="HF212"/>
      <c r="HG212"/>
      <c r="HH212"/>
      <c r="HI212"/>
      <c r="HJ212"/>
      <c r="HK212"/>
      <c r="HL212"/>
      <c r="HM212"/>
      <c r="HN212"/>
      <c r="HO212"/>
      <c r="HP212"/>
      <c r="HQ212"/>
      <c r="HR212"/>
      <c r="HS212"/>
      <c r="HT212"/>
      <c r="HU212"/>
      <c r="HV212"/>
      <c r="HW212"/>
      <c r="HX212"/>
      <c r="HY212"/>
      <c r="HZ212"/>
      <c r="IA212"/>
      <c r="IB212"/>
      <c r="IC212"/>
      <c r="ID212"/>
      <c r="IE212"/>
      <c r="IF212"/>
    </row>
    <row r="213" spans="1:241" s="25" customFormat="1" x14ac:dyDescent="0.25">
      <c r="A213" s="25" t="s">
        <v>0</v>
      </c>
      <c r="B213" s="25" t="s">
        <v>1435</v>
      </c>
      <c r="C213" s="25" t="s">
        <v>1436</v>
      </c>
      <c r="D213" s="25" t="s">
        <v>1437</v>
      </c>
      <c r="E213" s="25" t="s">
        <v>24</v>
      </c>
      <c r="F213" s="25" t="s">
        <v>25</v>
      </c>
      <c r="G213" s="25" t="s">
        <v>27</v>
      </c>
      <c r="H213" s="25" t="s">
        <v>26</v>
      </c>
      <c r="I213" s="25" t="s">
        <v>1438</v>
      </c>
      <c r="J213" s="25" t="s">
        <v>28</v>
      </c>
      <c r="K213" s="25" t="s">
        <v>1445</v>
      </c>
      <c r="L213" s="25" t="s">
        <v>1439</v>
      </c>
      <c r="M213" s="25" t="s">
        <v>1442</v>
      </c>
      <c r="N213" s="25" t="s">
        <v>1443</v>
      </c>
      <c r="O213" s="25" t="s">
        <v>1444</v>
      </c>
      <c r="P213" s="25" t="s">
        <v>37</v>
      </c>
      <c r="BW213"/>
      <c r="BX213"/>
      <c r="BY213"/>
      <c r="BZ213"/>
      <c r="CA213"/>
      <c r="CB213"/>
      <c r="CQ213"/>
      <c r="CR213"/>
      <c r="CS213"/>
      <c r="CT213"/>
      <c r="CU213"/>
      <c r="CV213"/>
      <c r="CW213"/>
      <c r="CX213"/>
      <c r="CY213"/>
      <c r="CZ213"/>
      <c r="DA213"/>
      <c r="HF213"/>
      <c r="HG213"/>
      <c r="HH213"/>
      <c r="HI213"/>
      <c r="HJ213"/>
      <c r="HK213"/>
      <c r="HL213"/>
      <c r="HM213"/>
      <c r="HN213"/>
      <c r="HO213"/>
      <c r="HP213"/>
      <c r="HQ213"/>
      <c r="HR213"/>
      <c r="HS213"/>
      <c r="HT213"/>
      <c r="HU213"/>
      <c r="HV213"/>
      <c r="HW213"/>
      <c r="HX213"/>
      <c r="HY213"/>
      <c r="HZ213"/>
      <c r="IA213"/>
      <c r="IB213"/>
      <c r="IC213"/>
      <c r="ID213"/>
      <c r="IE213"/>
      <c r="IF213"/>
    </row>
    <row r="214" spans="1:241" s="25" customFormat="1" x14ac:dyDescent="0.25">
      <c r="A214" s="30">
        <f>A210</f>
        <v>42734</v>
      </c>
      <c r="B214" s="30">
        <f>A210</f>
        <v>42734</v>
      </c>
      <c r="C214" s="30">
        <f>C210</f>
        <v>48218</v>
      </c>
      <c r="D214" s="66">
        <v>6</v>
      </c>
      <c r="E214" s="31" t="s">
        <v>38</v>
      </c>
      <c r="F214" s="31" t="s">
        <v>39</v>
      </c>
      <c r="G214" s="31" t="s">
        <v>41</v>
      </c>
      <c r="H214" s="31" t="s">
        <v>40</v>
      </c>
      <c r="I214" s="67">
        <f>I210</f>
        <v>10000000</v>
      </c>
      <c r="J214" s="31" t="s">
        <v>4851</v>
      </c>
      <c r="K214" s="70">
        <f>K130</f>
        <v>3.5883323664310869E-3</v>
      </c>
      <c r="L214" s="68">
        <v>0</v>
      </c>
      <c r="M214" s="71">
        <f t="array" ref="M214:O214">pricer_oblig_tx_fixeFinal(A214,B214,C214,I214,K214,L214,D214,F214,E214,P214,G214,H214,BX13:BX104,CC13:CC104)</f>
        <v>0</v>
      </c>
      <c r="N214" s="71">
        <v>9875661.8537787218</v>
      </c>
      <c r="O214" s="71">
        <v>9875661.8537787218</v>
      </c>
      <c r="P214" s="31" t="s">
        <v>1946</v>
      </c>
      <c r="Q214" s="72">
        <f>-Q210+N214</f>
        <v>-941.17638435028493</v>
      </c>
      <c r="R214" s="73">
        <f>Q214/I210</f>
        <v>-9.4117638435028497E-5</v>
      </c>
      <c r="BW214"/>
      <c r="BX214"/>
      <c r="BY214"/>
      <c r="BZ214"/>
      <c r="CA214"/>
      <c r="CB214"/>
      <c r="CQ214"/>
      <c r="CR214"/>
      <c r="CS214"/>
      <c r="CT214"/>
      <c r="CU214"/>
      <c r="CV214"/>
      <c r="CW214"/>
      <c r="CX214"/>
      <c r="CY214"/>
      <c r="CZ214"/>
      <c r="DA214"/>
      <c r="HF214"/>
      <c r="HG214"/>
      <c r="HH214"/>
      <c r="HI214"/>
      <c r="HJ214"/>
      <c r="HK214"/>
      <c r="HL214"/>
      <c r="HM214"/>
      <c r="HN214"/>
      <c r="HO214"/>
      <c r="HP214"/>
      <c r="HQ214"/>
      <c r="HR214"/>
      <c r="HS214"/>
      <c r="HT214"/>
      <c r="HU214"/>
      <c r="HV214"/>
      <c r="HW214"/>
      <c r="HX214"/>
      <c r="HY214"/>
      <c r="HZ214"/>
      <c r="IA214"/>
      <c r="IB214"/>
      <c r="IC214"/>
      <c r="ID214"/>
      <c r="IE214"/>
      <c r="IF214"/>
    </row>
    <row r="215" spans="1:241" x14ac:dyDescent="0.25">
      <c r="IG215" s="25"/>
    </row>
    <row r="216" spans="1:241" x14ac:dyDescent="0.25">
      <c r="IG216" s="25"/>
    </row>
    <row r="217" spans="1:241" s="25" customFormat="1" ht="26.25" thickBot="1" x14ac:dyDescent="0.4">
      <c r="A217" s="153" t="s">
        <v>3064</v>
      </c>
      <c r="B217" s="153"/>
      <c r="C217" s="153"/>
      <c r="D217" s="153"/>
      <c r="E217" s="153"/>
      <c r="F217" s="153"/>
      <c r="G217" s="153"/>
      <c r="H217" s="153"/>
      <c r="I217" s="153"/>
      <c r="J217" s="153"/>
      <c r="K217" s="153"/>
      <c r="L217" s="153"/>
      <c r="M217" s="153"/>
      <c r="N217" s="153"/>
      <c r="O217" s="153"/>
      <c r="P217" s="153"/>
      <c r="Q217" s="153"/>
      <c r="R217" s="153"/>
      <c r="BW217"/>
      <c r="BX217"/>
      <c r="BY217"/>
      <c r="BZ217"/>
      <c r="CA217"/>
      <c r="CB217"/>
      <c r="CQ217"/>
      <c r="CR217"/>
      <c r="CS217"/>
      <c r="CT217"/>
      <c r="CU217"/>
      <c r="CV217"/>
      <c r="CW217"/>
      <c r="CX217"/>
      <c r="CY217"/>
      <c r="CZ217"/>
      <c r="DA217"/>
      <c r="HF217"/>
      <c r="HG217"/>
      <c r="HH217"/>
      <c r="HI217"/>
      <c r="HJ217"/>
      <c r="HK217"/>
      <c r="HL217"/>
      <c r="HM217"/>
      <c r="HN217"/>
      <c r="HO217"/>
      <c r="HP217"/>
      <c r="HQ217"/>
      <c r="HR217"/>
      <c r="HS217"/>
      <c r="HT217"/>
      <c r="HU217"/>
      <c r="HV217"/>
      <c r="HW217"/>
      <c r="HX217"/>
      <c r="HY217"/>
      <c r="HZ217"/>
      <c r="IA217"/>
      <c r="IB217"/>
      <c r="IC217"/>
      <c r="ID217"/>
      <c r="IE217"/>
      <c r="IF217"/>
    </row>
    <row r="218" spans="1:241" s="25" customFormat="1" x14ac:dyDescent="0.25">
      <c r="A218" s="25" t="s">
        <v>0</v>
      </c>
      <c r="B218" s="25" t="s">
        <v>1435</v>
      </c>
      <c r="C218" s="25" t="s">
        <v>1436</v>
      </c>
      <c r="D218" s="25" t="s">
        <v>1437</v>
      </c>
      <c r="E218" s="25" t="s">
        <v>24</v>
      </c>
      <c r="F218" s="25" t="s">
        <v>25</v>
      </c>
      <c r="G218" s="25" t="s">
        <v>27</v>
      </c>
      <c r="H218" s="25" t="s">
        <v>26</v>
      </c>
      <c r="I218" s="25" t="s">
        <v>1438</v>
      </c>
      <c r="J218" s="25" t="s">
        <v>28</v>
      </c>
      <c r="K218" s="25" t="s">
        <v>1439</v>
      </c>
      <c r="L218" s="25" t="s">
        <v>1440</v>
      </c>
      <c r="M218" s="25" t="s">
        <v>29</v>
      </c>
      <c r="N218" s="64" t="s">
        <v>30</v>
      </c>
      <c r="O218" s="25" t="s">
        <v>1441</v>
      </c>
      <c r="P218" s="25" t="s">
        <v>1442</v>
      </c>
      <c r="Q218" s="25" t="s">
        <v>1443</v>
      </c>
      <c r="R218" s="25" t="s">
        <v>1444</v>
      </c>
      <c r="BW218"/>
      <c r="BX218"/>
      <c r="BY218"/>
      <c r="BZ218"/>
      <c r="CA218"/>
      <c r="CB218"/>
      <c r="CQ218"/>
      <c r="CR218"/>
      <c r="CS218"/>
      <c r="CT218"/>
      <c r="CU218"/>
      <c r="CV218"/>
      <c r="CW218"/>
      <c r="CX218"/>
      <c r="CY218"/>
      <c r="CZ218"/>
      <c r="DA218"/>
      <c r="HF218"/>
      <c r="HG218"/>
      <c r="HH218"/>
      <c r="HI218"/>
      <c r="HJ218"/>
      <c r="HK218"/>
      <c r="HL218"/>
      <c r="HM218"/>
      <c r="HN218"/>
      <c r="HO218"/>
      <c r="HP218"/>
      <c r="HQ218"/>
      <c r="HR218"/>
      <c r="HS218"/>
      <c r="HT218"/>
      <c r="HU218"/>
      <c r="HV218"/>
      <c r="HW218"/>
      <c r="HX218"/>
      <c r="HY218"/>
      <c r="HZ218"/>
      <c r="IA218"/>
      <c r="IB218"/>
      <c r="IC218"/>
      <c r="ID218"/>
      <c r="IE218"/>
      <c r="IF218"/>
    </row>
    <row r="219" spans="1:241" s="25" customFormat="1" x14ac:dyDescent="0.25">
      <c r="A219" s="30">
        <f>Date!$E$3</f>
        <v>42734</v>
      </c>
      <c r="B219" s="30">
        <f>A219</f>
        <v>42734</v>
      </c>
      <c r="C219" s="65">
        <f>C144</f>
        <v>53699</v>
      </c>
      <c r="D219" s="66">
        <v>1</v>
      </c>
      <c r="E219" s="31" t="s">
        <v>38</v>
      </c>
      <c r="F219" s="31" t="s">
        <v>39</v>
      </c>
      <c r="G219" s="31" t="s">
        <v>41</v>
      </c>
      <c r="H219" s="31" t="s">
        <v>40</v>
      </c>
      <c r="I219" s="67">
        <f>10000000</f>
        <v>10000000</v>
      </c>
      <c r="J219" s="31" t="s">
        <v>4851</v>
      </c>
      <c r="K219" s="68">
        <v>0</v>
      </c>
      <c r="L219" s="68">
        <v>0</v>
      </c>
      <c r="M219" s="32" t="s">
        <v>40</v>
      </c>
      <c r="N219" s="31" t="s">
        <v>42</v>
      </c>
      <c r="O219" s="68">
        <f>CW13</f>
        <v>-8.0830765308959052E-4</v>
      </c>
      <c r="P219" s="69">
        <f t="array" ref="P219:R219">pricer_oblig_tx_variable3(A219,B219,C219,I219,K219,D219,F219,E219,G219,H219,L219,M219,N219,BX13:BX104,CC13:CC104,CV13:CV35,CW13:CW35,O219)</f>
        <v>0</v>
      </c>
      <c r="Q219" s="69">
        <v>9668189.9927299786</v>
      </c>
      <c r="R219" s="69">
        <v>9668189.9927299786</v>
      </c>
      <c r="BW219"/>
      <c r="BX219"/>
      <c r="BY219"/>
      <c r="BZ219"/>
      <c r="CA219"/>
      <c r="CB219"/>
      <c r="CQ219"/>
      <c r="CR219"/>
      <c r="CS219"/>
      <c r="CT219"/>
      <c r="CU219"/>
      <c r="CV219"/>
      <c r="CW219"/>
      <c r="CX219"/>
      <c r="CY219"/>
      <c r="CZ219"/>
      <c r="DA219"/>
      <c r="HF219"/>
      <c r="HG219"/>
      <c r="HH219"/>
      <c r="HI219"/>
      <c r="HJ219"/>
      <c r="HK219"/>
      <c r="HL219"/>
      <c r="HM219"/>
      <c r="HN219"/>
      <c r="HO219"/>
      <c r="HP219"/>
      <c r="HQ219"/>
      <c r="HR219"/>
      <c r="HS219"/>
      <c r="HT219"/>
      <c r="HU219"/>
      <c r="HV219"/>
      <c r="HW219"/>
      <c r="HX219"/>
      <c r="HY219"/>
      <c r="HZ219"/>
      <c r="IA219"/>
      <c r="IB219"/>
      <c r="IC219"/>
      <c r="ID219"/>
      <c r="IE219"/>
      <c r="IF219"/>
    </row>
    <row r="220" spans="1:241" s="25" customFormat="1" x14ac:dyDescent="0.25">
      <c r="BW220"/>
      <c r="BX220"/>
      <c r="BY220"/>
      <c r="BZ220"/>
      <c r="CA220"/>
      <c r="CB220"/>
      <c r="CQ220"/>
      <c r="CR220"/>
      <c r="CS220"/>
      <c r="CT220"/>
      <c r="CU220"/>
      <c r="CV220"/>
      <c r="CW220"/>
      <c r="CX220"/>
      <c r="CY220"/>
      <c r="CZ220"/>
      <c r="DA220"/>
      <c r="HF220"/>
      <c r="HG220"/>
      <c r="HH220"/>
      <c r="HI220"/>
      <c r="HJ220"/>
      <c r="HK220"/>
      <c r="HL220"/>
      <c r="HM220"/>
      <c r="HN220"/>
      <c r="HO220"/>
      <c r="HP220"/>
      <c r="HQ220"/>
      <c r="HR220"/>
      <c r="HS220"/>
      <c r="HT220"/>
      <c r="HU220"/>
      <c r="HV220"/>
      <c r="HW220"/>
      <c r="HX220"/>
      <c r="HY220"/>
      <c r="HZ220"/>
      <c r="IA220"/>
      <c r="IB220"/>
      <c r="IC220"/>
      <c r="ID220"/>
      <c r="IE220"/>
      <c r="IF220"/>
    </row>
    <row r="221" spans="1:241" s="25" customFormat="1" x14ac:dyDescent="0.25">
      <c r="BW221"/>
      <c r="BX221"/>
      <c r="BY221"/>
      <c r="BZ221"/>
      <c r="CA221"/>
      <c r="CB221"/>
      <c r="CQ221"/>
      <c r="CR221"/>
      <c r="CS221"/>
      <c r="CT221"/>
      <c r="CU221"/>
      <c r="CV221"/>
      <c r="CW221"/>
      <c r="CX221"/>
      <c r="CY221"/>
      <c r="CZ221"/>
      <c r="DA221"/>
      <c r="HF221"/>
      <c r="HG221"/>
      <c r="HH221"/>
      <c r="HI221"/>
      <c r="HJ221"/>
      <c r="HK221"/>
      <c r="HL221"/>
      <c r="HM221"/>
      <c r="HN221"/>
      <c r="HO221"/>
      <c r="HP221"/>
      <c r="HQ221"/>
      <c r="HR221"/>
      <c r="HS221"/>
      <c r="HT221"/>
      <c r="HU221"/>
      <c r="HV221"/>
      <c r="HW221"/>
      <c r="HX221"/>
      <c r="HY221"/>
      <c r="HZ221"/>
      <c r="IA221"/>
      <c r="IB221"/>
      <c r="IC221"/>
      <c r="ID221"/>
      <c r="IE221"/>
      <c r="IF221"/>
    </row>
    <row r="222" spans="1:241" s="25" customFormat="1" x14ac:dyDescent="0.25">
      <c r="A222" s="25" t="s">
        <v>0</v>
      </c>
      <c r="B222" s="25" t="s">
        <v>1435</v>
      </c>
      <c r="C222" s="25" t="s">
        <v>1436</v>
      </c>
      <c r="D222" s="25" t="s">
        <v>1437</v>
      </c>
      <c r="E222" s="25" t="s">
        <v>24</v>
      </c>
      <c r="F222" s="25" t="s">
        <v>25</v>
      </c>
      <c r="G222" s="25" t="s">
        <v>27</v>
      </c>
      <c r="H222" s="25" t="s">
        <v>26</v>
      </c>
      <c r="I222" s="25" t="s">
        <v>1438</v>
      </c>
      <c r="J222" s="25" t="s">
        <v>28</v>
      </c>
      <c r="K222" s="25" t="s">
        <v>1445</v>
      </c>
      <c r="L222" s="25" t="s">
        <v>1439</v>
      </c>
      <c r="M222" s="25" t="s">
        <v>1442</v>
      </c>
      <c r="N222" s="25" t="s">
        <v>1443</v>
      </c>
      <c r="O222" s="25" t="s">
        <v>1444</v>
      </c>
      <c r="P222" s="25" t="s">
        <v>37</v>
      </c>
      <c r="BW222"/>
      <c r="BX222"/>
      <c r="BY222"/>
      <c r="BZ222"/>
      <c r="CA222"/>
      <c r="CB222"/>
      <c r="CQ222"/>
      <c r="CR222"/>
      <c r="CS222"/>
      <c r="CT222"/>
      <c r="CU222"/>
      <c r="CV222"/>
      <c r="CW222"/>
      <c r="CX222"/>
      <c r="CY222"/>
      <c r="CZ222"/>
      <c r="DA222"/>
      <c r="HF222"/>
      <c r="HG222"/>
      <c r="HH222"/>
      <c r="HI222"/>
      <c r="HJ222"/>
      <c r="HK222"/>
      <c r="HL222"/>
      <c r="HM222"/>
      <c r="HN222"/>
      <c r="HO222"/>
      <c r="HP222"/>
      <c r="HQ222"/>
      <c r="HR222"/>
      <c r="HS222"/>
      <c r="HT222"/>
      <c r="HU222"/>
      <c r="HV222"/>
      <c r="HW222"/>
      <c r="HX222"/>
      <c r="HY222"/>
      <c r="HZ222"/>
      <c r="IA222"/>
      <c r="IB222"/>
      <c r="IC222"/>
      <c r="ID222"/>
      <c r="IE222"/>
      <c r="IF222"/>
    </row>
    <row r="223" spans="1:241" s="25" customFormat="1" x14ac:dyDescent="0.25">
      <c r="A223" s="30">
        <f>A219</f>
        <v>42734</v>
      </c>
      <c r="B223" s="30">
        <f>A219</f>
        <v>42734</v>
      </c>
      <c r="C223" s="30">
        <f>C219</f>
        <v>53699</v>
      </c>
      <c r="D223" s="66">
        <v>6</v>
      </c>
      <c r="E223" s="31" t="s">
        <v>38</v>
      </c>
      <c r="F223" s="31" t="s">
        <v>39</v>
      </c>
      <c r="G223" s="31" t="s">
        <v>41</v>
      </c>
      <c r="H223" s="31" t="s">
        <v>40</v>
      </c>
      <c r="I223" s="67">
        <f>I219</f>
        <v>10000000</v>
      </c>
      <c r="J223" s="31" t="s">
        <v>4851</v>
      </c>
      <c r="K223" s="70">
        <f>K148</f>
        <v>6.8196887411138482E-3</v>
      </c>
      <c r="L223" s="68">
        <v>0</v>
      </c>
      <c r="M223" s="71">
        <f t="array" ref="M223:O223">pricer_oblig_tx_fixeFinal(A223,B223,C223,I223,K223,L223,D223,F223,E223,P223,G223,H223,BX13:BX104,CC13:CC104)</f>
        <v>0</v>
      </c>
      <c r="N223" s="71">
        <v>9667708.2871995568</v>
      </c>
      <c r="O223" s="71">
        <v>9667708.2871995568</v>
      </c>
      <c r="P223" s="31" t="s">
        <v>1946</v>
      </c>
      <c r="Q223" s="72">
        <f>-Q219+N223</f>
        <v>-481.70553042180836</v>
      </c>
      <c r="R223" s="73">
        <f>Q223/I219</f>
        <v>-4.8170553042180839E-5</v>
      </c>
      <c r="BW223"/>
      <c r="BX223"/>
      <c r="BY223"/>
      <c r="BZ223"/>
      <c r="CA223"/>
      <c r="CB223"/>
      <c r="CQ223"/>
      <c r="CR223"/>
      <c r="CS223"/>
      <c r="CT223"/>
      <c r="CU223"/>
      <c r="CV223"/>
      <c r="CW223"/>
      <c r="CX223"/>
      <c r="CY223"/>
      <c r="CZ223"/>
      <c r="DA223"/>
      <c r="HF223"/>
      <c r="HG223"/>
      <c r="HH223"/>
      <c r="HI223"/>
      <c r="HJ223"/>
      <c r="HK223"/>
      <c r="HL223"/>
      <c r="HM223"/>
      <c r="HN223"/>
      <c r="HO223"/>
      <c r="HP223"/>
      <c r="HQ223"/>
      <c r="HR223"/>
      <c r="HS223"/>
      <c r="HT223"/>
      <c r="HU223"/>
      <c r="HV223"/>
      <c r="HW223"/>
      <c r="HX223"/>
      <c r="HY223"/>
      <c r="HZ223"/>
      <c r="IA223"/>
      <c r="IB223"/>
      <c r="IC223"/>
      <c r="ID223"/>
      <c r="IE223"/>
      <c r="IF223"/>
    </row>
    <row r="224" spans="1:241" x14ac:dyDescent="0.25">
      <c r="IG224" s="25"/>
    </row>
    <row r="225" spans="1:241" x14ac:dyDescent="0.25">
      <c r="IG225" s="25"/>
    </row>
    <row r="228" spans="1:241" ht="26.25" thickBot="1" x14ac:dyDescent="0.4">
      <c r="A228" s="153" t="s">
        <v>4852</v>
      </c>
      <c r="B228" s="153"/>
      <c r="C228" s="153"/>
      <c r="D228" s="153"/>
      <c r="E228" s="153"/>
      <c r="F228" s="153"/>
      <c r="G228" s="153"/>
      <c r="H228" s="153"/>
      <c r="I228" s="153"/>
      <c r="J228" s="153"/>
      <c r="K228" s="153"/>
      <c r="L228" s="153"/>
      <c r="M228" s="153"/>
      <c r="N228" s="153"/>
      <c r="O228" s="153"/>
      <c r="P228" s="153"/>
      <c r="Q228" s="153"/>
      <c r="R228" s="153"/>
    </row>
    <row r="229" spans="1:241" ht="27" thickBot="1" x14ac:dyDescent="0.45">
      <c r="A229" s="162" t="s">
        <v>3067</v>
      </c>
      <c r="B229" s="162"/>
      <c r="C229" s="162"/>
      <c r="D229" s="162"/>
      <c r="E229" s="162"/>
      <c r="F229" s="162"/>
      <c r="G229" s="162"/>
      <c r="H229" s="162"/>
      <c r="I229" s="162"/>
      <c r="J229" s="162"/>
      <c r="K229" s="162"/>
      <c r="L229" s="162"/>
      <c r="M229" s="162"/>
      <c r="N229" s="162"/>
      <c r="O229" s="162"/>
      <c r="P229" s="162"/>
      <c r="Q229" s="162"/>
      <c r="R229" s="162"/>
    </row>
    <row r="230" spans="1:241" x14ac:dyDescent="0.25">
      <c r="A230" s="25" t="s">
        <v>0</v>
      </c>
      <c r="B230" s="25" t="s">
        <v>1435</v>
      </c>
      <c r="C230" s="25" t="s">
        <v>1436</v>
      </c>
      <c r="D230" s="25" t="s">
        <v>1437</v>
      </c>
      <c r="E230" s="25" t="s">
        <v>24</v>
      </c>
      <c r="F230" s="25" t="s">
        <v>25</v>
      </c>
      <c r="G230" s="25" t="s">
        <v>27</v>
      </c>
      <c r="H230" s="25" t="s">
        <v>26</v>
      </c>
      <c r="I230" s="25" t="s">
        <v>1438</v>
      </c>
      <c r="J230" s="25" t="s">
        <v>28</v>
      </c>
      <c r="K230" s="25" t="s">
        <v>1439</v>
      </c>
      <c r="L230" s="25" t="s">
        <v>1440</v>
      </c>
      <c r="M230" s="25" t="s">
        <v>29</v>
      </c>
      <c r="N230" s="64" t="s">
        <v>30</v>
      </c>
      <c r="O230" s="25" t="s">
        <v>1441</v>
      </c>
      <c r="P230" s="25" t="s">
        <v>1442</v>
      </c>
      <c r="Q230" s="25" t="s">
        <v>1443</v>
      </c>
      <c r="R230" s="25" t="s">
        <v>1444</v>
      </c>
    </row>
    <row r="231" spans="1:241" x14ac:dyDescent="0.25">
      <c r="A231" s="30">
        <f>Date!$E$3</f>
        <v>42734</v>
      </c>
      <c r="B231" s="30">
        <f>A231</f>
        <v>42734</v>
      </c>
      <c r="C231" s="65">
        <f>$O$69</f>
        <v>48212</v>
      </c>
      <c r="D231" s="66">
        <v>3</v>
      </c>
      <c r="E231" s="31" t="s">
        <v>38</v>
      </c>
      <c r="F231" s="31" t="s">
        <v>39</v>
      </c>
      <c r="G231" s="31" t="s">
        <v>41</v>
      </c>
      <c r="H231" s="31" t="s">
        <v>40</v>
      </c>
      <c r="I231" s="67">
        <v>10000000</v>
      </c>
      <c r="J231" s="31" t="s">
        <v>3068</v>
      </c>
      <c r="K231" s="68">
        <v>0</v>
      </c>
      <c r="L231" s="68">
        <v>0</v>
      </c>
      <c r="M231" s="32" t="s">
        <v>40</v>
      </c>
      <c r="N231" s="31" t="s">
        <v>42</v>
      </c>
      <c r="O231" s="68">
        <f>EUR!$DO$13</f>
        <v>-3.1862424060257188E-3</v>
      </c>
      <c r="P231" s="69">
        <f t="array" ref="P231:R231">pricer_oblig_tx_variable3(A231,B231,C231,I231,K231,D231,F231,E231,G231,H231,L231,M231,N231,EUR!$BU$13:$BU$104,EUR!$BZ$13:$BZ$104,EUR!$DN$13:$DN$40,EUR!$DO$13:$DO$40,O231)</f>
        <v>0</v>
      </c>
      <c r="Q231" s="69">
        <v>9885471.7867523581</v>
      </c>
      <c r="R231" s="69">
        <v>9885471.7867523581</v>
      </c>
      <c r="GZ231" s="25"/>
      <c r="HA231" s="25"/>
      <c r="HB231" s="25"/>
      <c r="HC231" s="25"/>
      <c r="HD231" s="25"/>
      <c r="HE231" s="25"/>
    </row>
    <row r="232" spans="1:241" x14ac:dyDescent="0.25">
      <c r="A232" s="25"/>
      <c r="B232" s="25"/>
      <c r="C232" s="25"/>
      <c r="D232" s="25"/>
      <c r="E232" s="25"/>
      <c r="F232" s="25"/>
      <c r="G232" s="25"/>
      <c r="H232" s="25"/>
      <c r="I232" s="25"/>
      <c r="J232" s="25"/>
      <c r="K232" s="25"/>
      <c r="L232" s="25"/>
      <c r="M232" s="25"/>
      <c r="N232" s="64"/>
      <c r="O232" s="25"/>
      <c r="P232" s="25"/>
      <c r="Q232" s="72"/>
      <c r="R232" s="25"/>
      <c r="GY232" s="25"/>
      <c r="GZ232" s="25"/>
      <c r="HA232" s="25"/>
      <c r="HB232" s="25"/>
      <c r="HC232" s="25"/>
      <c r="HD232" s="25"/>
      <c r="HE232" s="25"/>
    </row>
    <row r="233" spans="1:241" ht="27" thickBot="1" x14ac:dyDescent="0.45">
      <c r="A233" s="162" t="s">
        <v>4853</v>
      </c>
      <c r="B233" s="162"/>
      <c r="C233" s="162"/>
      <c r="D233" s="162"/>
      <c r="E233" s="162"/>
      <c r="F233" s="162"/>
      <c r="G233" s="162"/>
      <c r="H233" s="162"/>
      <c r="I233" s="162"/>
      <c r="J233" s="162"/>
      <c r="K233" s="162"/>
      <c r="L233" s="162"/>
      <c r="M233" s="162"/>
      <c r="N233" s="162"/>
      <c r="O233" s="162"/>
      <c r="P233" s="162"/>
      <c r="Q233" s="162"/>
      <c r="R233" s="162"/>
      <c r="GY233" s="25"/>
      <c r="GZ233" s="25"/>
      <c r="HA233" s="25"/>
      <c r="HB233" s="25"/>
      <c r="HC233" s="25"/>
      <c r="HD233" s="25"/>
      <c r="HE233" s="25"/>
    </row>
    <row r="234" spans="1:241" x14ac:dyDescent="0.25">
      <c r="A234" s="25" t="s">
        <v>0</v>
      </c>
      <c r="B234" s="25" t="s">
        <v>1435</v>
      </c>
      <c r="C234" s="25" t="s">
        <v>1436</v>
      </c>
      <c r="D234" s="25" t="s">
        <v>1437</v>
      </c>
      <c r="E234" s="25" t="s">
        <v>24</v>
      </c>
      <c r="F234" s="25" t="s">
        <v>25</v>
      </c>
      <c r="G234" s="25" t="s">
        <v>27</v>
      </c>
      <c r="H234" s="25" t="s">
        <v>26</v>
      </c>
      <c r="I234" s="25" t="s">
        <v>1438</v>
      </c>
      <c r="J234" s="25" t="s">
        <v>28</v>
      </c>
      <c r="K234" s="25" t="s">
        <v>1439</v>
      </c>
      <c r="L234" s="25" t="s">
        <v>1440</v>
      </c>
      <c r="M234" s="25" t="s">
        <v>29</v>
      </c>
      <c r="N234" s="64" t="s">
        <v>30</v>
      </c>
      <c r="O234" s="25" t="s">
        <v>1441</v>
      </c>
      <c r="P234" s="25" t="s">
        <v>1442</v>
      </c>
      <c r="Q234" s="25" t="s">
        <v>1443</v>
      </c>
      <c r="R234" s="25" t="s">
        <v>1444</v>
      </c>
    </row>
    <row r="235" spans="1:241" x14ac:dyDescent="0.25">
      <c r="A235" s="30">
        <f>A231</f>
        <v>42734</v>
      </c>
      <c r="B235" s="30">
        <f>A235</f>
        <v>42734</v>
      </c>
      <c r="C235" s="30">
        <f>C231</f>
        <v>48212</v>
      </c>
      <c r="D235" s="66">
        <v>3</v>
      </c>
      <c r="E235" s="31" t="s">
        <v>38</v>
      </c>
      <c r="F235" s="31" t="s">
        <v>39</v>
      </c>
      <c r="G235" s="31" t="s">
        <v>41</v>
      </c>
      <c r="H235" s="31" t="s">
        <v>40</v>
      </c>
      <c r="I235" s="67">
        <f>I231*'Swaps points'!$AP$8</f>
        <v>1229660000</v>
      </c>
      <c r="J235" s="31" t="s">
        <v>4851</v>
      </c>
      <c r="K235" s="68">
        <v>0</v>
      </c>
      <c r="L235" s="79">
        <f>basis!$L$24/10000</f>
        <v>-3.6749999999999999E-3</v>
      </c>
      <c r="M235" s="32" t="s">
        <v>40</v>
      </c>
      <c r="N235" s="31" t="s">
        <v>42</v>
      </c>
      <c r="O235" s="68">
        <f>$GM$13</f>
        <v>-4.6562048438059112E-4</v>
      </c>
      <c r="P235" s="69">
        <f t="array" ref="P235:R235">pricer_oblig_tx_variable3(A235,B235,C235,I235,K235,D235,F235,E235,G235,H235,L235,M235,N235,$GI$13:$GI$44,$GJ$13:$GJ$44,$GL$13:$GL$38,$GM$13:$GM$38,O235)</f>
        <v>0</v>
      </c>
      <c r="Q235" s="69">
        <v>1215359941.0414608</v>
      </c>
      <c r="R235" s="69">
        <v>1215359941.0414608</v>
      </c>
    </row>
    <row r="236" spans="1:241" x14ac:dyDescent="0.25">
      <c r="A236" s="25"/>
      <c r="B236" s="25"/>
      <c r="C236" s="25"/>
      <c r="D236" s="25"/>
      <c r="E236" s="25"/>
      <c r="F236" s="25"/>
      <c r="G236" s="25"/>
      <c r="H236" s="25"/>
      <c r="I236" s="25"/>
      <c r="J236" s="25"/>
      <c r="K236" s="25"/>
      <c r="L236" s="25"/>
      <c r="M236" s="25"/>
      <c r="N236" s="25"/>
      <c r="O236" s="25"/>
      <c r="P236" s="25"/>
      <c r="Q236" s="69">
        <f>Q235/'Swaps points'!$AP$8</f>
        <v>9883707.2120867614</v>
      </c>
      <c r="R236" s="25"/>
    </row>
    <row r="237" spans="1:241" x14ac:dyDescent="0.25">
      <c r="R237" s="90">
        <f>Q231-Q236</f>
        <v>1764.5746655967087</v>
      </c>
      <c r="S237" s="81">
        <f>R237/I231</f>
        <v>1.7645746655967087E-4</v>
      </c>
    </row>
    <row r="240" spans="1:241" ht="26.25" thickBot="1" x14ac:dyDescent="0.4">
      <c r="A240" s="153" t="s">
        <v>4854</v>
      </c>
      <c r="B240" s="153"/>
      <c r="C240" s="153"/>
      <c r="D240" s="153"/>
      <c r="E240" s="153"/>
      <c r="F240" s="153"/>
      <c r="G240" s="153"/>
      <c r="H240" s="153"/>
      <c r="I240" s="153"/>
      <c r="J240" s="153"/>
      <c r="K240" s="153"/>
      <c r="L240" s="153"/>
      <c r="M240" s="153"/>
      <c r="N240" s="153"/>
      <c r="O240" s="153"/>
      <c r="P240" s="153"/>
      <c r="Q240" s="153"/>
      <c r="R240" s="153"/>
    </row>
    <row r="241" spans="1:19" ht="27" thickBot="1" x14ac:dyDescent="0.45">
      <c r="A241" s="162" t="s">
        <v>3067</v>
      </c>
      <c r="B241" s="162"/>
      <c r="C241" s="162"/>
      <c r="D241" s="162"/>
      <c r="E241" s="162"/>
      <c r="F241" s="162"/>
      <c r="G241" s="162"/>
      <c r="H241" s="162"/>
      <c r="I241" s="162"/>
      <c r="J241" s="162"/>
      <c r="K241" s="162"/>
      <c r="L241" s="162"/>
      <c r="M241" s="162"/>
      <c r="N241" s="162"/>
      <c r="O241" s="162"/>
      <c r="P241" s="162"/>
      <c r="Q241" s="162"/>
      <c r="R241" s="162"/>
    </row>
    <row r="242" spans="1:19" x14ac:dyDescent="0.25">
      <c r="A242" s="25" t="s">
        <v>0</v>
      </c>
      <c r="B242" s="25" t="s">
        <v>1435</v>
      </c>
      <c r="C242" s="25" t="s">
        <v>1436</v>
      </c>
      <c r="D242" s="25" t="s">
        <v>1437</v>
      </c>
      <c r="E242" s="25" t="s">
        <v>24</v>
      </c>
      <c r="F242" s="25" t="s">
        <v>25</v>
      </c>
      <c r="G242" s="25" t="s">
        <v>27</v>
      </c>
      <c r="H242" s="25" t="s">
        <v>26</v>
      </c>
      <c r="I242" s="25" t="s">
        <v>1438</v>
      </c>
      <c r="J242" s="25" t="s">
        <v>28</v>
      </c>
      <c r="K242" s="25" t="s">
        <v>1439</v>
      </c>
      <c r="L242" s="25" t="s">
        <v>1440</v>
      </c>
      <c r="M242" s="25" t="s">
        <v>29</v>
      </c>
      <c r="N242" s="64" t="s">
        <v>30</v>
      </c>
      <c r="O242" s="25" t="s">
        <v>1441</v>
      </c>
      <c r="P242" s="25" t="s">
        <v>1442</v>
      </c>
      <c r="Q242" s="25" t="s">
        <v>1443</v>
      </c>
      <c r="R242" s="25" t="s">
        <v>1444</v>
      </c>
    </row>
    <row r="243" spans="1:19" x14ac:dyDescent="0.25">
      <c r="A243" s="30">
        <f>Date!$E$3</f>
        <v>42734</v>
      </c>
      <c r="B243" s="30">
        <f>A243</f>
        <v>42734</v>
      </c>
      <c r="C243" s="65">
        <f>$O$69</f>
        <v>48212</v>
      </c>
      <c r="D243" s="66">
        <v>3</v>
      </c>
      <c r="E243" s="31" t="s">
        <v>38</v>
      </c>
      <c r="F243" s="31" t="s">
        <v>39</v>
      </c>
      <c r="G243" s="31" t="s">
        <v>41</v>
      </c>
      <c r="H243" s="31" t="s">
        <v>40</v>
      </c>
      <c r="I243" s="67">
        <v>10000000</v>
      </c>
      <c r="J243" s="31" t="s">
        <v>3068</v>
      </c>
      <c r="K243" s="68">
        <v>0</v>
      </c>
      <c r="L243" s="68">
        <v>0</v>
      </c>
      <c r="M243" s="32" t="s">
        <v>40</v>
      </c>
      <c r="N243" s="31" t="s">
        <v>42</v>
      </c>
      <c r="O243" s="68">
        <f>EUR!$DA$13</f>
        <v>-3.1862424060257188E-3</v>
      </c>
      <c r="P243" s="69">
        <f t="array" ref="P243:R243">pricer_oblig_tx_variable3(A243,B243,C243,I243,K243,D243,F243,E243,G243,H243,L243,M243,N243,EUR!$O$13:$O$104,EUR!$T$13:$T$104,EUR!$CZ$13:$CZ$69,EUR!$DA$13:$DA$69,O243)</f>
        <v>0</v>
      </c>
      <c r="Q243" s="69">
        <v>10127180.621604966</v>
      </c>
      <c r="R243" s="69">
        <v>10127180.621604966</v>
      </c>
    </row>
    <row r="244" spans="1:19" x14ac:dyDescent="0.25">
      <c r="A244" s="25"/>
      <c r="B244" s="25"/>
      <c r="C244" s="25"/>
      <c r="D244" s="25"/>
      <c r="E244" s="25"/>
      <c r="F244" s="25"/>
      <c r="G244" s="25"/>
      <c r="H244" s="25"/>
      <c r="I244" s="25"/>
      <c r="J244" s="25"/>
      <c r="K244" s="25"/>
      <c r="L244" s="25"/>
      <c r="M244" s="25"/>
      <c r="N244" s="64"/>
      <c r="O244" s="25"/>
      <c r="P244" s="25"/>
      <c r="Q244" s="72"/>
      <c r="R244" s="25"/>
    </row>
    <row r="245" spans="1:19" ht="27" thickBot="1" x14ac:dyDescent="0.45">
      <c r="A245" s="162" t="s">
        <v>4853</v>
      </c>
      <c r="B245" s="162"/>
      <c r="C245" s="162"/>
      <c r="D245" s="162"/>
      <c r="E245" s="162"/>
      <c r="F245" s="162"/>
      <c r="G245" s="162"/>
      <c r="H245" s="162"/>
      <c r="I245" s="162"/>
      <c r="J245" s="162"/>
      <c r="K245" s="162"/>
      <c r="L245" s="162"/>
      <c r="M245" s="162"/>
      <c r="N245" s="162"/>
      <c r="O245" s="162"/>
      <c r="P245" s="162"/>
      <c r="Q245" s="162"/>
      <c r="R245" s="162"/>
    </row>
    <row r="246" spans="1:19" x14ac:dyDescent="0.25">
      <c r="A246" s="25" t="s">
        <v>0</v>
      </c>
      <c r="B246" s="25" t="s">
        <v>1435</v>
      </c>
      <c r="C246" s="25" t="s">
        <v>1436</v>
      </c>
      <c r="D246" s="25" t="s">
        <v>1437</v>
      </c>
      <c r="E246" s="25" t="s">
        <v>24</v>
      </c>
      <c r="F246" s="25" t="s">
        <v>25</v>
      </c>
      <c r="G246" s="25" t="s">
        <v>27</v>
      </c>
      <c r="H246" s="25" t="s">
        <v>26</v>
      </c>
      <c r="I246" s="25" t="s">
        <v>1438</v>
      </c>
      <c r="J246" s="25" t="s">
        <v>28</v>
      </c>
      <c r="K246" s="25" t="s">
        <v>1439</v>
      </c>
      <c r="L246" s="25" t="s">
        <v>1440</v>
      </c>
      <c r="M246" s="25" t="s">
        <v>29</v>
      </c>
      <c r="N246" s="64" t="s">
        <v>30</v>
      </c>
      <c r="O246" s="25" t="s">
        <v>1441</v>
      </c>
      <c r="P246" s="25" t="s">
        <v>1442</v>
      </c>
      <c r="Q246" s="25" t="s">
        <v>1443</v>
      </c>
      <c r="R246" s="25" t="s">
        <v>1444</v>
      </c>
    </row>
    <row r="247" spans="1:19" x14ac:dyDescent="0.25">
      <c r="A247" s="30">
        <f>A243</f>
        <v>42734</v>
      </c>
      <c r="B247" s="30">
        <f>A247</f>
        <v>42734</v>
      </c>
      <c r="C247" s="30">
        <f>C243</f>
        <v>48212</v>
      </c>
      <c r="D247" s="66">
        <v>3</v>
      </c>
      <c r="E247" s="31" t="s">
        <v>38</v>
      </c>
      <c r="F247" s="31" t="s">
        <v>39</v>
      </c>
      <c r="G247" s="31" t="s">
        <v>41</v>
      </c>
      <c r="H247" s="31" t="s">
        <v>40</v>
      </c>
      <c r="I247" s="67">
        <f>I243*'Swaps points'!$AP$8</f>
        <v>1229660000</v>
      </c>
      <c r="J247" s="31" t="s">
        <v>4851</v>
      </c>
      <c r="K247" s="68">
        <v>0</v>
      </c>
      <c r="L247" s="79">
        <f>basis!$L$24/10000</f>
        <v>-3.6749999999999999E-3</v>
      </c>
      <c r="M247" s="32" t="s">
        <v>40</v>
      </c>
      <c r="N247" s="31" t="s">
        <v>42</v>
      </c>
      <c r="O247" s="68">
        <f>$ES$13</f>
        <v>-4.6562048438059112E-4</v>
      </c>
      <c r="P247" s="69">
        <f t="array" ref="P247:R247">pricer_oblig_tx_variable3(A247,B247,C247,I247,K247,D247,F247,E247,G247,H247,L247,M247,N247,$EO$13:$EO$46,$EP$13:$EP$46,$ER$13:$ER$42,$ES$13:$ES$42,O247)</f>
        <v>0</v>
      </c>
      <c r="Q247" s="69">
        <v>1245078533.963865</v>
      </c>
      <c r="R247" s="69">
        <v>1245078533.963865</v>
      </c>
    </row>
    <row r="248" spans="1:19" x14ac:dyDescent="0.25">
      <c r="A248" s="25"/>
      <c r="B248" s="25"/>
      <c r="C248" s="25"/>
      <c r="D248" s="25"/>
      <c r="E248" s="25"/>
      <c r="F248" s="25"/>
      <c r="G248" s="25"/>
      <c r="H248" s="25"/>
      <c r="I248" s="25"/>
      <c r="J248" s="25"/>
      <c r="K248" s="25"/>
      <c r="L248" s="25"/>
      <c r="M248" s="25"/>
      <c r="N248" s="25"/>
      <c r="O248" s="25"/>
      <c r="P248" s="25"/>
      <c r="Q248" s="69">
        <f>Q247/'Swaps points'!$AP$8</f>
        <v>10125388.594927583</v>
      </c>
      <c r="R248" s="25"/>
    </row>
    <row r="249" spans="1:19" x14ac:dyDescent="0.25">
      <c r="R249" s="90">
        <f>Q243-Q248</f>
        <v>1792.0266773831099</v>
      </c>
      <c r="S249" s="81">
        <f>R249/I243</f>
        <v>1.7920266773831098E-4</v>
      </c>
    </row>
    <row r="252" spans="1:19" ht="26.25" thickBot="1" x14ac:dyDescent="0.4">
      <c r="A252" s="153" t="s">
        <v>4855</v>
      </c>
      <c r="B252" s="153"/>
      <c r="C252" s="153"/>
      <c r="D252" s="153"/>
      <c r="E252" s="153"/>
      <c r="F252" s="153"/>
      <c r="G252" s="153"/>
      <c r="H252" s="153"/>
      <c r="I252" s="153"/>
      <c r="J252" s="153"/>
      <c r="K252" s="153"/>
      <c r="L252" s="153"/>
      <c r="M252" s="153"/>
      <c r="N252" s="153"/>
      <c r="O252" s="153"/>
      <c r="P252" s="153"/>
      <c r="Q252" s="153"/>
      <c r="R252" s="153"/>
    </row>
    <row r="253" spans="1:19" ht="27" thickBot="1" x14ac:dyDescent="0.45">
      <c r="A253" s="162" t="s">
        <v>3067</v>
      </c>
      <c r="B253" s="162"/>
      <c r="C253" s="162"/>
      <c r="D253" s="162"/>
      <c r="E253" s="162"/>
      <c r="F253" s="162"/>
      <c r="G253" s="162"/>
      <c r="H253" s="162"/>
      <c r="I253" s="162"/>
      <c r="J253" s="162"/>
      <c r="K253" s="162"/>
      <c r="L253" s="162"/>
      <c r="M253" s="162"/>
      <c r="N253" s="162"/>
      <c r="O253" s="162"/>
      <c r="P253" s="162"/>
      <c r="Q253" s="162"/>
      <c r="R253" s="162"/>
    </row>
    <row r="254" spans="1:19" x14ac:dyDescent="0.25">
      <c r="A254" s="25" t="s">
        <v>0</v>
      </c>
      <c r="B254" s="25" t="s">
        <v>1435</v>
      </c>
      <c r="C254" s="25" t="s">
        <v>1436</v>
      </c>
      <c r="D254" s="25" t="s">
        <v>1437</v>
      </c>
      <c r="E254" s="25" t="s">
        <v>24</v>
      </c>
      <c r="F254" s="25" t="s">
        <v>25</v>
      </c>
      <c r="G254" s="25" t="s">
        <v>27</v>
      </c>
      <c r="H254" s="25" t="s">
        <v>26</v>
      </c>
      <c r="I254" s="25" t="s">
        <v>1438</v>
      </c>
      <c r="J254" s="25" t="s">
        <v>28</v>
      </c>
      <c r="K254" s="25" t="s">
        <v>1439</v>
      </c>
      <c r="L254" s="25" t="s">
        <v>1440</v>
      </c>
      <c r="M254" s="25" t="s">
        <v>29</v>
      </c>
      <c r="N254" s="64" t="s">
        <v>30</v>
      </c>
      <c r="O254" s="25" t="s">
        <v>1441</v>
      </c>
      <c r="P254" s="25" t="s">
        <v>1442</v>
      </c>
      <c r="Q254" s="25" t="s">
        <v>1443</v>
      </c>
      <c r="R254" s="25" t="s">
        <v>1444</v>
      </c>
    </row>
    <row r="255" spans="1:19" x14ac:dyDescent="0.25">
      <c r="A255" s="30">
        <f>Date!$E$3</f>
        <v>42734</v>
      </c>
      <c r="B255" s="30">
        <f>A255</f>
        <v>42734</v>
      </c>
      <c r="C255" s="65">
        <f>$O$74</f>
        <v>50039</v>
      </c>
      <c r="D255" s="66">
        <v>3</v>
      </c>
      <c r="E255" s="31" t="s">
        <v>38</v>
      </c>
      <c r="F255" s="31" t="s">
        <v>39</v>
      </c>
      <c r="G255" s="31" t="s">
        <v>41</v>
      </c>
      <c r="H255" s="31" t="s">
        <v>40</v>
      </c>
      <c r="I255" s="67">
        <v>10000000</v>
      </c>
      <c r="J255" s="31" t="s">
        <v>3068</v>
      </c>
      <c r="K255" s="68">
        <v>0</v>
      </c>
      <c r="L255" s="68">
        <v>0</v>
      </c>
      <c r="M255" s="32" t="s">
        <v>40</v>
      </c>
      <c r="N255" s="31" t="s">
        <v>42</v>
      </c>
      <c r="O255" s="68">
        <f>EUR!$EZ$13</f>
        <v>-3.1862424060257188E-3</v>
      </c>
      <c r="P255" s="69">
        <f t="array" ref="P255:R255">pricer_oblig_tx_variable3(A255,B255,C255,I255,K255,D255,F255,E255,G255,H255,L255,M255,N255,EUR!$EV$13:$EV$46,EUR!$EW$13:$EW$46,EUR!$EY$13:$EY$42,EUR!$EZ$13:$EZ$42,O255)</f>
        <v>0</v>
      </c>
      <c r="Q255" s="69">
        <v>11215917.707766272</v>
      </c>
      <c r="R255" s="69">
        <v>11215917.707766272</v>
      </c>
    </row>
    <row r="256" spans="1:19" x14ac:dyDescent="0.25">
      <c r="A256" s="25"/>
      <c r="B256" s="25"/>
      <c r="C256" s="25"/>
      <c r="D256" s="25"/>
      <c r="E256" s="25"/>
      <c r="F256" s="25"/>
      <c r="G256" s="25"/>
      <c r="H256" s="25"/>
      <c r="I256" s="25"/>
      <c r="J256" s="25"/>
      <c r="K256" s="25"/>
      <c r="L256" s="25"/>
      <c r="M256" s="25"/>
      <c r="N256" s="64"/>
      <c r="O256" s="25"/>
      <c r="P256" s="25"/>
      <c r="Q256" s="72"/>
      <c r="R256" s="25"/>
    </row>
    <row r="257" spans="1:25" ht="27" thickBot="1" x14ac:dyDescent="0.45">
      <c r="A257" s="162" t="s">
        <v>4853</v>
      </c>
      <c r="B257" s="162"/>
      <c r="C257" s="162"/>
      <c r="D257" s="162"/>
      <c r="E257" s="162"/>
      <c r="F257" s="162"/>
      <c r="G257" s="162"/>
      <c r="H257" s="162"/>
      <c r="I257" s="162"/>
      <c r="J257" s="162"/>
      <c r="K257" s="162"/>
      <c r="L257" s="162"/>
      <c r="M257" s="162"/>
      <c r="N257" s="162"/>
      <c r="O257" s="162"/>
      <c r="P257" s="162"/>
      <c r="Q257" s="162"/>
      <c r="R257" s="162"/>
    </row>
    <row r="258" spans="1:25" x14ac:dyDescent="0.25">
      <c r="A258" s="25" t="s">
        <v>0</v>
      </c>
      <c r="B258" s="25" t="s">
        <v>1435</v>
      </c>
      <c r="C258" s="25" t="s">
        <v>1436</v>
      </c>
      <c r="D258" s="25" t="s">
        <v>1437</v>
      </c>
      <c r="E258" s="25" t="s">
        <v>24</v>
      </c>
      <c r="F258" s="25" t="s">
        <v>25</v>
      </c>
      <c r="G258" s="25" t="s">
        <v>27</v>
      </c>
      <c r="H258" s="25" t="s">
        <v>26</v>
      </c>
      <c r="I258" s="25" t="s">
        <v>1438</v>
      </c>
      <c r="J258" s="25" t="s">
        <v>28</v>
      </c>
      <c r="K258" s="25" t="s">
        <v>1439</v>
      </c>
      <c r="L258" s="25" t="s">
        <v>1440</v>
      </c>
      <c r="M258" s="25" t="s">
        <v>29</v>
      </c>
      <c r="N258" s="64" t="s">
        <v>30</v>
      </c>
      <c r="O258" s="25" t="s">
        <v>1441</v>
      </c>
      <c r="P258" s="25" t="s">
        <v>1442</v>
      </c>
      <c r="Q258" s="25" t="s">
        <v>1443</v>
      </c>
      <c r="R258" s="25" t="s">
        <v>1444</v>
      </c>
    </row>
    <row r="259" spans="1:25" x14ac:dyDescent="0.25">
      <c r="A259" s="30">
        <f>A255</f>
        <v>42734</v>
      </c>
      <c r="B259" s="30">
        <f>A259</f>
        <v>42734</v>
      </c>
      <c r="C259" s="30">
        <f>C255</f>
        <v>50039</v>
      </c>
      <c r="D259" s="66">
        <v>3</v>
      </c>
      <c r="E259" s="31" t="s">
        <v>38</v>
      </c>
      <c r="F259" s="31" t="s">
        <v>39</v>
      </c>
      <c r="G259" s="31" t="s">
        <v>41</v>
      </c>
      <c r="H259" s="31" t="s">
        <v>40</v>
      </c>
      <c r="I259" s="67">
        <f>I255*'Swaps points'!$AP$8</f>
        <v>1229660000</v>
      </c>
      <c r="J259" s="31" t="s">
        <v>4851</v>
      </c>
      <c r="K259" s="68">
        <v>0</v>
      </c>
      <c r="L259" s="79">
        <f>basis!$L$25/10000</f>
        <v>-3.5249999999999999E-3</v>
      </c>
      <c r="M259" s="32" t="s">
        <v>40</v>
      </c>
      <c r="N259" s="31" t="s">
        <v>42</v>
      </c>
      <c r="O259" s="68">
        <f>$DU$13</f>
        <v>-4.6562048438059112E-4</v>
      </c>
      <c r="P259" s="69">
        <f t="array" ref="P259:R259">pricer_oblig_tx_variable3(A259,B259,C259,I259,K259,D259,F259,E259,G259,H259,L259,M259,N259,$DQ$13:$DQ$46,$DR$13:$DR$46,$DT$13:$DT$42,$DU$13:$DU$42,O259)</f>
        <v>0</v>
      </c>
      <c r="Q259" s="69">
        <v>1385578370.6143451</v>
      </c>
      <c r="R259" s="69">
        <v>1385578370.6143451</v>
      </c>
    </row>
    <row r="260" spans="1:25" x14ac:dyDescent="0.25">
      <c r="A260" s="25"/>
      <c r="B260" s="25"/>
      <c r="C260" s="25"/>
      <c r="D260" s="25"/>
      <c r="E260" s="25"/>
      <c r="F260" s="25"/>
      <c r="G260" s="25"/>
      <c r="H260" s="25"/>
      <c r="I260" s="25"/>
      <c r="J260" s="25"/>
      <c r="K260" s="25"/>
      <c r="L260" s="25"/>
      <c r="M260" s="25"/>
      <c r="N260" s="25"/>
      <c r="O260" s="25"/>
      <c r="P260" s="25"/>
      <c r="Q260" s="69">
        <f t="array" ref="Q260">Q259/'Swaps points'!$AP$8</f>
        <v>11267979.527790977</v>
      </c>
      <c r="R260" s="25"/>
    </row>
    <row r="261" spans="1:25" x14ac:dyDescent="0.25">
      <c r="R261" s="90">
        <f>Q255-Q260</f>
        <v>-52061.820024704561</v>
      </c>
      <c r="S261" s="81">
        <f>R261/I255</f>
        <v>-5.2061820024704563E-3</v>
      </c>
    </row>
    <row r="263" spans="1:25" x14ac:dyDescent="0.25">
      <c r="Y263" s="94"/>
    </row>
  </sheetData>
  <mergeCells count="72">
    <mergeCell ref="CV9:CW9"/>
    <mergeCell ref="A1:D1"/>
    <mergeCell ref="HF2:HW2"/>
    <mergeCell ref="DE6:DM6"/>
    <mergeCell ref="FX6:GF6"/>
    <mergeCell ref="GU6:HC6"/>
    <mergeCell ref="HF6:HW6"/>
    <mergeCell ref="CE9:CF9"/>
    <mergeCell ref="CH9:CI9"/>
    <mergeCell ref="CK9:CL9"/>
    <mergeCell ref="CP9:CQ9"/>
    <mergeCell ref="CS9:CT9"/>
    <mergeCell ref="FL9:FM9"/>
    <mergeCell ref="CY9:CZ9"/>
    <mergeCell ref="DB9:DC9"/>
    <mergeCell ref="DE9:DM9"/>
    <mergeCell ref="DQ9:DR9"/>
    <mergeCell ref="DT9:DU9"/>
    <mergeCell ref="DW9:DX9"/>
    <mergeCell ref="DZ9:EA9"/>
    <mergeCell ref="EO9:EP9"/>
    <mergeCell ref="ER9:ES9"/>
    <mergeCell ref="EU9:EV9"/>
    <mergeCell ref="EX9:EY9"/>
    <mergeCell ref="GR9:GS9"/>
    <mergeCell ref="FX10:GE10"/>
    <mergeCell ref="FO9:FP9"/>
    <mergeCell ref="FR9:FS9"/>
    <mergeCell ref="FU9:FV9"/>
    <mergeCell ref="GI9:GJ9"/>
    <mergeCell ref="GL9:GM9"/>
    <mergeCell ref="GO9:GP9"/>
    <mergeCell ref="GU10:HB10"/>
    <mergeCell ref="C11:L11"/>
    <mergeCell ref="N11:S11"/>
    <mergeCell ref="V11:AE11"/>
    <mergeCell ref="AI11:AN11"/>
    <mergeCell ref="AQ11:AZ11"/>
    <mergeCell ref="BD11:BI11"/>
    <mergeCell ref="BL11:BU11"/>
    <mergeCell ref="BW11:CB11"/>
    <mergeCell ref="DE12:DM12"/>
    <mergeCell ref="HF13:HK13"/>
    <mergeCell ref="HW13:IB13"/>
    <mergeCell ref="HF14:HG14"/>
    <mergeCell ref="HI14:HJ14"/>
    <mergeCell ref="HW14:HX14"/>
    <mergeCell ref="HZ14:IA14"/>
    <mergeCell ref="A189:R189"/>
    <mergeCell ref="DE15:DM15"/>
    <mergeCell ref="DE18:DM18"/>
    <mergeCell ref="DE21:DM21"/>
    <mergeCell ref="A114:R114"/>
    <mergeCell ref="A124:R124"/>
    <mergeCell ref="A133:R133"/>
    <mergeCell ref="A142:R142"/>
    <mergeCell ref="A152:R152"/>
    <mergeCell ref="A161:R161"/>
    <mergeCell ref="A170:R170"/>
    <mergeCell ref="A180:R180"/>
    <mergeCell ref="A257:R257"/>
    <mergeCell ref="A198:R198"/>
    <mergeCell ref="A208:R208"/>
    <mergeCell ref="A217:R217"/>
    <mergeCell ref="A228:R228"/>
    <mergeCell ref="A229:R229"/>
    <mergeCell ref="A233:R233"/>
    <mergeCell ref="A240:R240"/>
    <mergeCell ref="A241:R241"/>
    <mergeCell ref="A245:R245"/>
    <mergeCell ref="A252:R252"/>
    <mergeCell ref="A253:R253"/>
  </mergeCells>
  <dataValidations disablePrompts="1" count="8">
    <dataValidation type="list" showInputMessage="1" showErrorMessage="1" sqref="HZ3">
      <formula1>"Payeur jambe 1/Receveur Jambe 2,Payeur jambe 2/Receveur jambe 1"</formula1>
    </dataValidation>
    <dataValidation type="list" showInputMessage="1" showErrorMessage="1" sqref="HM4 HM8 HM11 H116 H120 H204 H126 H130 H135 H139 H210 H214 H144 H148 H219 H223 H154 H158 H163 H167 H172 H176 H182 H186 H191 H195 H200 H231 H235 H243 H247 H255 H259">
      <formula1>"Taux linéaires,Taux actuariels,Taux continus"</formula1>
    </dataValidation>
    <dataValidation type="whole" operator="greaterThanOrEqual" showInputMessage="1" showErrorMessage="1" sqref="HI4 HI11 HI8 D116 D120 D204 D126 D130 D135 D139 D210 D214 D144 D148 D219 D223 D154 D158 D163 D167 D172 D176 D182 D186 D191 D195 D200 D231 D235 D243 D247 D255 D259">
      <formula1>1</formula1>
    </dataValidation>
    <dataValidation type="list" showInputMessage="1" showErrorMessage="1" sqref="DK14 DH14 EJ7 EF11 EG7 FG8 FC12 FD8 FZ12 GA8 GD8 HA8 GW12 GX8 HR4 HR8 M116 M126 M135 M210 M144 M219 M154 M163 M172 M182 M191 M200 M231 M235 M243 M247 M255 M259">
      <formula1>"Taux continues,Taux actuariels,Taux linéaires"</formula1>
    </dataValidation>
    <dataValidation type="list" allowBlank="1" showInputMessage="1" showErrorMessage="1" sqref="DI14 EH7 EG11 FE8 FD12 GB8 GA12 GY8 GX12 HL8 HL4 HL11 G116 G120 G204 G126 G130 G135 G139 G210 G214 G144 G148 G219 G223 G154 G158 G163 G167 G172 G176 G182 G186 G191 G195 G200 G231 G235 G243 G247 G255 G259">
      <formula1>"start,end"</formula1>
    </dataValidation>
    <dataValidation type="list" showInputMessage="1" showErrorMessage="1" sqref="DG14 EF7 EE11 FC8 FB12 FZ8 FY12 GW8 GV12 HK8 HK4 HK11 F116 F120 F204 F126 F130 F135 F139 F210 F214 F144 F148 F219 F223 F154 F158 F163 F167 F172 F176 F182 F186 F191 F195 F200 F231 F235 F243 F247 F255 F259">
      <formula1>"previous,following,modified following"</formula1>
    </dataValidation>
    <dataValidation type="list" showInputMessage="1" showErrorMessage="1" sqref="DF14 DL14 DF11 DL11 DN8 DN11 DN14 DN17 DF23 DL23 DN20 DN23 EE7 EK7 ED11 EK11:EL11 FB8 FH8 FA12 FH12:FI12 FY8 GE8 FX12 GE12:GG12 GV8 HB8 GU12 HB12:HC12 HS4 HS8 HJ4 HJ8 HJ11 HS12 E116 E120 P120 N116 P204 N200 E126 E130 P130 N126 E135 E139 P139 N135 E210 E214 P214 N210 E144 E148 P148 N144 E219 E223 P223 N219 E154 E158 P158 N154 E163 E167 P167 N163 E172 E176 P176 N172 E182 E186 P186 N182 E191 E195 P195 N191 E200 E204 E231 E235 N231 N235 E243 E247 N243 N247 E255 E259 N255 N259">
      <formula1>"actual/actual,actual/365,actual/360,30/365,30/360"</formula1>
    </dataValidation>
    <dataValidation type="list" allowBlank="1" showInputMessage="1" showErrorMessage="1" sqref="DM14 EI11 EL7 FI8 FF12 GC12 GF8:GG8 HC8 GZ12">
      <formula1>"Semi,Annual,Quarterly"</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BI520"/>
  <sheetViews>
    <sheetView showGridLines="0" zoomScale="80" zoomScaleNormal="80" workbookViewId="0">
      <selection activeCell="K6" sqref="K6"/>
    </sheetView>
  </sheetViews>
  <sheetFormatPr baseColWidth="10" defaultColWidth="11.42578125" defaultRowHeight="15" x14ac:dyDescent="0.25"/>
  <cols>
    <col min="2" max="2" width="12.28515625" bestFit="1" customWidth="1"/>
    <col min="3" max="5" width="16.5703125" bestFit="1" customWidth="1"/>
    <col min="6" max="6" width="24.5703125" bestFit="1" customWidth="1"/>
    <col min="7" max="8" width="16.5703125" customWidth="1"/>
    <col min="9" max="9" width="24.5703125" bestFit="1" customWidth="1"/>
    <col min="10" max="11" width="16.5703125" customWidth="1"/>
    <col min="12" max="13" width="16.42578125" bestFit="1" customWidth="1"/>
    <col min="14" max="14" width="16.42578125" customWidth="1"/>
    <col min="15" max="15" width="16.42578125" bestFit="1" customWidth="1"/>
    <col min="16" max="17" width="16.42578125" customWidth="1"/>
    <col min="18" max="18" width="16.42578125" bestFit="1" customWidth="1"/>
    <col min="19" max="20" width="16.42578125" customWidth="1"/>
    <col min="21" max="21" width="16.42578125" bestFit="1" customWidth="1"/>
    <col min="22" max="23" width="16.42578125" customWidth="1"/>
    <col min="24" max="24" width="16.42578125" bestFit="1" customWidth="1"/>
    <col min="26" max="27" width="16.28515625" bestFit="1" customWidth="1"/>
    <col min="28" max="29" width="16.28515625" customWidth="1"/>
    <col min="30" max="30" width="16.28515625" bestFit="1" customWidth="1"/>
    <col min="31" max="32" width="16.28515625" customWidth="1"/>
    <col min="33" max="33" width="16.28515625" bestFit="1" customWidth="1"/>
    <col min="34" max="35" width="16.28515625" customWidth="1"/>
    <col min="36" max="36" width="16" bestFit="1" customWidth="1"/>
    <col min="38" max="39" width="16" bestFit="1" customWidth="1"/>
    <col min="40" max="41" width="16" customWidth="1"/>
    <col min="42" max="42" width="16" bestFit="1" customWidth="1"/>
    <col min="43" max="44" width="16" customWidth="1"/>
    <col min="45" max="45" width="16" bestFit="1" customWidth="1"/>
    <col min="46" max="47" width="16" customWidth="1"/>
    <col min="50" max="51" width="15.7109375" bestFit="1" customWidth="1"/>
    <col min="52" max="53" width="15.7109375" customWidth="1"/>
    <col min="54" max="54" width="15.7109375" bestFit="1" customWidth="1"/>
    <col min="55" max="56" width="15.7109375" customWidth="1"/>
    <col min="57" max="57" width="15.7109375" bestFit="1" customWidth="1"/>
    <col min="58" max="59" width="15.7109375" customWidth="1"/>
    <col min="60" max="60" width="15.7109375" bestFit="1" customWidth="1"/>
    <col min="61" max="61" width="10.5703125" bestFit="1" customWidth="1"/>
  </cols>
  <sheetData>
    <row r="1" spans="1:61" ht="26.45" thickBot="1" x14ac:dyDescent="0.55000000000000004">
      <c r="A1" s="161" t="s">
        <v>4856</v>
      </c>
      <c r="B1" s="161"/>
      <c r="C1" s="161"/>
      <c r="D1" s="161"/>
    </row>
    <row r="3" spans="1:61" ht="14.45" x14ac:dyDescent="0.3">
      <c r="A3" s="13" t="s">
        <v>4857</v>
      </c>
      <c r="B3" s="14">
        <f>Date!E3</f>
        <v>42734</v>
      </c>
    </row>
    <row r="4" spans="1:61" ht="14.45" x14ac:dyDescent="0.3">
      <c r="A4" s="13" t="s">
        <v>4858</v>
      </c>
      <c r="B4" s="14">
        <f>EDATE(B3,-12)</f>
        <v>42368</v>
      </c>
    </row>
    <row r="5" spans="1:61" ht="14.45" x14ac:dyDescent="0.3">
      <c r="A5" s="13" t="s">
        <v>15</v>
      </c>
      <c r="B5" s="15" t="s">
        <v>4859</v>
      </c>
    </row>
    <row r="8" spans="1:61" ht="18" x14ac:dyDescent="0.35">
      <c r="C8" s="157" t="s">
        <v>4860</v>
      </c>
      <c r="D8" s="157"/>
      <c r="F8" s="157" t="s">
        <v>4861</v>
      </c>
      <c r="G8" s="157"/>
      <c r="I8" s="157" t="s">
        <v>4862</v>
      </c>
      <c r="J8" s="157"/>
      <c r="L8" s="157" t="s">
        <v>4863</v>
      </c>
      <c r="M8" s="157"/>
      <c r="O8" s="157" t="s">
        <v>4864</v>
      </c>
      <c r="P8" s="157"/>
      <c r="R8" s="157" t="s">
        <v>4865</v>
      </c>
      <c r="S8" s="157"/>
      <c r="U8" s="157" t="s">
        <v>4866</v>
      </c>
      <c r="V8" s="157"/>
      <c r="X8" s="157" t="s">
        <v>4867</v>
      </c>
      <c r="Y8" s="157"/>
      <c r="AA8" s="157" t="s">
        <v>4868</v>
      </c>
      <c r="AB8" s="157"/>
      <c r="AD8" s="157" t="s">
        <v>4869</v>
      </c>
      <c r="AE8" s="157"/>
      <c r="AG8" s="157" t="s">
        <v>4870</v>
      </c>
      <c r="AH8" s="157"/>
      <c r="AJ8" s="157" t="s">
        <v>4871</v>
      </c>
      <c r="AK8" s="157"/>
      <c r="AM8" s="157" t="s">
        <v>4872</v>
      </c>
      <c r="AN8" s="157"/>
      <c r="AP8" s="157" t="s">
        <v>4873</v>
      </c>
      <c r="AQ8" s="157"/>
      <c r="AS8" s="157" t="s">
        <v>4874</v>
      </c>
      <c r="AT8" s="157"/>
      <c r="AV8" s="157" t="s">
        <v>4875</v>
      </c>
      <c r="AW8" s="157"/>
      <c r="AY8" s="157" t="s">
        <v>4876</v>
      </c>
      <c r="AZ8" s="157"/>
      <c r="BB8" s="157" t="s">
        <v>4877</v>
      </c>
      <c r="BC8" s="157"/>
      <c r="BE8" s="157" t="s">
        <v>4878</v>
      </c>
      <c r="BF8" s="157"/>
      <c r="BH8" s="157" t="s">
        <v>4879</v>
      </c>
      <c r="BI8" s="157"/>
    </row>
    <row r="9" spans="1:61" ht="14.45" x14ac:dyDescent="0.3">
      <c r="C9" s="42" t="s">
        <v>103</v>
      </c>
      <c r="D9" s="42" t="s">
        <v>4880</v>
      </c>
      <c r="E9" s="42"/>
      <c r="F9" s="42" t="s">
        <v>108</v>
      </c>
      <c r="G9" s="42" t="s">
        <v>4880</v>
      </c>
      <c r="H9" s="42"/>
      <c r="I9" s="42" t="s">
        <v>113</v>
      </c>
      <c r="J9" s="42" t="s">
        <v>4880</v>
      </c>
      <c r="K9" s="42"/>
      <c r="L9" s="42" t="s">
        <v>276</v>
      </c>
      <c r="M9" s="42" t="s">
        <v>4880</v>
      </c>
      <c r="N9" s="42"/>
      <c r="O9" s="42" t="s">
        <v>4881</v>
      </c>
      <c r="P9" s="42" t="s">
        <v>4880</v>
      </c>
      <c r="Q9" s="42"/>
      <c r="R9" s="42" t="s">
        <v>1472</v>
      </c>
      <c r="S9" s="42" t="s">
        <v>4880</v>
      </c>
      <c r="T9" s="42"/>
      <c r="U9" s="42" t="s">
        <v>4882</v>
      </c>
      <c r="V9" s="42" t="s">
        <v>4880</v>
      </c>
      <c r="W9" s="42"/>
      <c r="X9" s="42" t="s">
        <v>4883</v>
      </c>
      <c r="Y9" s="42" t="s">
        <v>4880</v>
      </c>
      <c r="Z9" s="42"/>
      <c r="AA9" s="42" t="s">
        <v>1990</v>
      </c>
      <c r="AB9" s="42" t="s">
        <v>4880</v>
      </c>
      <c r="AC9" s="42"/>
      <c r="AD9" s="42" t="s">
        <v>1960</v>
      </c>
      <c r="AE9" s="42" t="s">
        <v>4880</v>
      </c>
      <c r="AF9" s="42"/>
      <c r="AG9" s="42" t="s">
        <v>1964</v>
      </c>
      <c r="AH9" s="42" t="s">
        <v>4880</v>
      </c>
      <c r="AI9" s="42"/>
      <c r="AJ9" s="42" t="s">
        <v>2070</v>
      </c>
      <c r="AK9" s="42" t="s">
        <v>4880</v>
      </c>
      <c r="AL9" s="42"/>
      <c r="AM9" s="42" t="s">
        <v>3115</v>
      </c>
      <c r="AN9" s="42" t="s">
        <v>4880</v>
      </c>
      <c r="AO9" s="42"/>
      <c r="AP9" s="42" t="s">
        <v>3149</v>
      </c>
      <c r="AQ9" s="42" t="s">
        <v>4880</v>
      </c>
      <c r="AR9" s="42"/>
      <c r="AS9" s="42" t="s">
        <v>3093</v>
      </c>
      <c r="AT9" s="42" t="s">
        <v>4880</v>
      </c>
      <c r="AU9" s="42"/>
      <c r="AV9" s="42" t="s">
        <v>4884</v>
      </c>
      <c r="AW9" s="42" t="s">
        <v>4880</v>
      </c>
      <c r="AX9" s="42"/>
      <c r="AY9" s="42" t="s">
        <v>3990</v>
      </c>
      <c r="AZ9" s="42" t="s">
        <v>4880</v>
      </c>
      <c r="BA9" s="42"/>
      <c r="BB9" s="42" t="s">
        <v>3994</v>
      </c>
      <c r="BC9" s="42" t="s">
        <v>4880</v>
      </c>
      <c r="BD9" s="42"/>
      <c r="BE9" s="42" t="s">
        <v>3998</v>
      </c>
      <c r="BF9" s="42" t="s">
        <v>4880</v>
      </c>
      <c r="BG9" s="42"/>
      <c r="BH9" s="42" t="s">
        <v>4885</v>
      </c>
      <c r="BI9" s="42" t="s">
        <v>4880</v>
      </c>
    </row>
    <row r="10" spans="1:61" ht="14.45" x14ac:dyDescent="0.3">
      <c r="C10" s="47">
        <f>_xll.BDH(C9,$B$5,$B$4,$B$3,"cols=2;rows=259")</f>
        <v>42368</v>
      </c>
      <c r="D10" s="46">
        <v>-0.20599999999999999</v>
      </c>
      <c r="E10" s="42"/>
      <c r="F10" s="47">
        <f>_xll.BDH(F9,$B$5,$B$4,$B$3,"cols=2;rows=259")</f>
        <v>42368</v>
      </c>
      <c r="G10" s="46">
        <v>-0.13200000000000001</v>
      </c>
      <c r="H10" s="42"/>
      <c r="I10" s="47">
        <f>_xll.BDH(I9,$B$5,$B$4,$B$3,"cols=2;rows=259")</f>
        <v>42368</v>
      </c>
      <c r="J10" s="46">
        <v>-4.1000000000000002E-2</v>
      </c>
      <c r="K10" s="42"/>
      <c r="L10" s="47">
        <f>_xll.BDH(L9,$B$5,$B$4,$B$3,"cols=2;rows=259")</f>
        <v>42368</v>
      </c>
      <c r="M10" s="46">
        <v>5.8999999999999997E-2</v>
      </c>
      <c r="N10" s="42"/>
      <c r="O10" s="47">
        <f>_xll.BDH(O9,$B$5,$B$4,$B$3,"cols=2;rows=255")</f>
        <v>42368</v>
      </c>
      <c r="P10" s="46">
        <v>0.42749999999999999</v>
      </c>
      <c r="Q10" s="42"/>
      <c r="R10" s="47">
        <f>_xll.BDH(R9,$B$5,$B$4,$B$3,"cols=2;rows=255")</f>
        <v>42368</v>
      </c>
      <c r="S10" s="46">
        <v>0.61219999999999997</v>
      </c>
      <c r="T10" s="42"/>
      <c r="U10" s="47">
        <f>_xll.BDH(U9,$B$5,$B$4,$B$3,"cols=2;rows=255")</f>
        <v>42368</v>
      </c>
      <c r="V10" s="46">
        <v>0.84440000000000004</v>
      </c>
      <c r="W10" s="42"/>
      <c r="X10" s="47">
        <f>_xll.BDH(X9,$B$5,$B$4,$B$3,"cols=2;rows=255")</f>
        <v>42368</v>
      </c>
      <c r="Y10" s="46">
        <v>1.17475</v>
      </c>
      <c r="Z10" s="42"/>
      <c r="AA10" s="47">
        <f>_xll.BDH(AA9,$B$5,$B$4,$B$3,"cols=2;rows=255")</f>
        <v>42368</v>
      </c>
      <c r="AB10" s="46">
        <v>0.50880999999999998</v>
      </c>
      <c r="AC10" s="42"/>
      <c r="AD10" s="47">
        <f>_xll.BDH(AD9,$B$5,$B$4,$B$3,"cols=2;rows=255")</f>
        <v>42368</v>
      </c>
      <c r="AE10" s="46">
        <v>0.59038000000000002</v>
      </c>
      <c r="AF10" s="42"/>
      <c r="AG10" s="47">
        <f>_xll.BDH(AG9,$B$5,$B$4,$B$3,"cols=2;rows=255")</f>
        <v>42368</v>
      </c>
      <c r="AH10" s="46">
        <v>0.75187999999999999</v>
      </c>
      <c r="AI10" s="42"/>
      <c r="AJ10" s="47">
        <f>_xll.BDH(AJ9,$B$5,$B$4,$B$3,"cols=2;rows=255")</f>
        <v>42368</v>
      </c>
      <c r="AK10" s="46">
        <v>1.069</v>
      </c>
      <c r="AL10" s="42"/>
      <c r="AM10" s="47">
        <f>_xll.BDH(AM9,$B$5,$B$4,$B$3,"cols=2;rows=255")</f>
        <v>42368</v>
      </c>
      <c r="AN10" s="46">
        <v>-0.79800000000000004</v>
      </c>
      <c r="AO10" s="42"/>
      <c r="AP10" s="47">
        <f>_xll.BDH(AP9,$B$5,$B$4,$B$3,"cols=2;rows=255")</f>
        <v>42368</v>
      </c>
      <c r="AQ10" s="46">
        <v>-0.75600000000000001</v>
      </c>
      <c r="AR10" s="42"/>
      <c r="AS10" s="47">
        <f>_xll.BDH(AS9,$B$5,$B$4,$B$3,"cols=2;rows=255")</f>
        <v>42368</v>
      </c>
      <c r="AT10" s="46">
        <v>-0.69059999999999999</v>
      </c>
      <c r="AU10" s="42"/>
      <c r="AV10" s="47">
        <f>_xll.BDH(AV9,$B$5,$B$4,$B$3,"cols=2;rows=255")</f>
        <v>42368</v>
      </c>
      <c r="AW10" s="46">
        <v>-0.59160000000000001</v>
      </c>
      <c r="AX10" s="42"/>
      <c r="AY10" s="47">
        <f>_xll.BDH(AY9,$B$5,$B$4,$B$3,"cols=2;rows=255")</f>
        <v>42368</v>
      </c>
      <c r="AZ10" s="46">
        <v>5.0709999999999998E-2</v>
      </c>
      <c r="BA10" s="42"/>
      <c r="BB10" s="47">
        <f>_xll.BDH(BB9,$B$5,$B$4,$B$3,"cols=2;rows=255")</f>
        <v>42368</v>
      </c>
      <c r="BC10" s="46">
        <v>8.1430000000000002E-2</v>
      </c>
      <c r="BD10" s="42"/>
      <c r="BE10" s="47">
        <f>_xll.BDH(BE9,$B$5,$B$4,$B$3,"cols=2;rows=255")</f>
        <v>42368</v>
      </c>
      <c r="BF10" s="46">
        <v>0.11928999999999999</v>
      </c>
      <c r="BG10" s="42"/>
      <c r="BH10" s="47">
        <f>_xll.BDH(BH9,$B$5,$B$4,$B$3,"cols=2;rows=255")</f>
        <v>42368</v>
      </c>
      <c r="BI10" s="46">
        <v>0.22428999999999999</v>
      </c>
    </row>
    <row r="11" spans="1:61" ht="14.45" x14ac:dyDescent="0.3">
      <c r="C11" s="47">
        <v>42369</v>
      </c>
      <c r="D11" s="46">
        <v>-0.20499999999999999</v>
      </c>
      <c r="E11" s="42"/>
      <c r="F11" s="47">
        <v>42369</v>
      </c>
      <c r="G11" s="46">
        <v>-0.13100000000000001</v>
      </c>
      <c r="H11" s="42"/>
      <c r="I11" s="47">
        <v>42369</v>
      </c>
      <c r="J11" s="46">
        <v>-0.04</v>
      </c>
      <c r="K11" s="42"/>
      <c r="L11" s="47">
        <v>42369</v>
      </c>
      <c r="M11" s="46">
        <v>0.06</v>
      </c>
      <c r="N11" s="42"/>
      <c r="O11" s="47">
        <v>42369</v>
      </c>
      <c r="P11" s="46">
        <v>0.42949999999999999</v>
      </c>
      <c r="Q11" s="42"/>
      <c r="R11" s="47">
        <v>42369</v>
      </c>
      <c r="S11" s="46">
        <v>0.61270000000000002</v>
      </c>
      <c r="T11" s="42"/>
      <c r="U11" s="47">
        <v>42369</v>
      </c>
      <c r="V11" s="46">
        <v>0.84614999999999996</v>
      </c>
      <c r="W11" s="42"/>
      <c r="X11" s="47">
        <v>42369</v>
      </c>
      <c r="Y11" s="46">
        <v>1.1779999999999999</v>
      </c>
      <c r="Z11" s="42"/>
      <c r="AA11" s="47">
        <v>42369</v>
      </c>
      <c r="AB11" s="46">
        <v>0.50319000000000003</v>
      </c>
      <c r="AC11" s="42"/>
      <c r="AD11" s="47">
        <v>42369</v>
      </c>
      <c r="AE11" s="46">
        <v>0.59038000000000002</v>
      </c>
      <c r="AF11" s="42"/>
      <c r="AG11" s="47">
        <v>42369</v>
      </c>
      <c r="AH11" s="46">
        <v>0.75187999999999999</v>
      </c>
      <c r="AI11" s="42"/>
      <c r="AJ11" s="47">
        <v>42369</v>
      </c>
      <c r="AK11" s="46">
        <v>1.0702499999999999</v>
      </c>
      <c r="AL11" s="42"/>
      <c r="AM11" s="47">
        <v>42369</v>
      </c>
      <c r="AN11" s="46">
        <v>-0.79800000000000004</v>
      </c>
      <c r="AO11" s="42"/>
      <c r="AP11" s="47">
        <v>42369</v>
      </c>
      <c r="AQ11" s="46">
        <v>-0.75600000000000001</v>
      </c>
      <c r="AR11" s="42"/>
      <c r="AS11" s="47">
        <v>42369</v>
      </c>
      <c r="AT11" s="46">
        <v>-0.68959999999999999</v>
      </c>
      <c r="AU11" s="42"/>
      <c r="AV11" s="47">
        <v>42369</v>
      </c>
      <c r="AW11" s="46">
        <v>-0.59160000000000001</v>
      </c>
      <c r="AX11" s="42"/>
      <c r="AY11" s="47">
        <v>42369</v>
      </c>
      <c r="AZ11" s="46">
        <v>4.929E-2</v>
      </c>
      <c r="BA11" s="42"/>
      <c r="BB11" s="47">
        <v>42369</v>
      </c>
      <c r="BC11" s="46">
        <v>8.2860000000000003E-2</v>
      </c>
      <c r="BD11" s="42"/>
      <c r="BE11" s="47">
        <v>42369</v>
      </c>
      <c r="BF11" s="46">
        <v>0.11928999999999999</v>
      </c>
      <c r="BG11" s="42"/>
      <c r="BH11" s="47">
        <v>42369</v>
      </c>
      <c r="BI11" s="46">
        <v>0.22286</v>
      </c>
    </row>
    <row r="12" spans="1:61" ht="14.45" x14ac:dyDescent="0.3">
      <c r="C12" s="47">
        <v>42373</v>
      </c>
      <c r="D12" s="46">
        <v>-0.21</v>
      </c>
      <c r="E12" s="42"/>
      <c r="F12" s="47">
        <v>42373</v>
      </c>
      <c r="G12" s="46">
        <v>-0.13200000000000001</v>
      </c>
      <c r="H12" s="42"/>
      <c r="I12" s="47">
        <v>42373</v>
      </c>
      <c r="J12" s="46">
        <v>-4.1000000000000002E-2</v>
      </c>
      <c r="K12" s="42"/>
      <c r="L12" s="47">
        <v>42373</v>
      </c>
      <c r="M12" s="46">
        <v>5.8000000000000003E-2</v>
      </c>
      <c r="N12" s="42"/>
      <c r="O12" s="47">
        <v>42373</v>
      </c>
      <c r="P12" s="46">
        <v>0.42249999999999999</v>
      </c>
      <c r="Q12" s="42"/>
      <c r="R12" s="47">
        <v>42373</v>
      </c>
      <c r="S12" s="46">
        <v>0.61170000000000002</v>
      </c>
      <c r="T12" s="42"/>
      <c r="U12" s="47">
        <v>42373</v>
      </c>
      <c r="V12" s="46">
        <v>0.84225000000000005</v>
      </c>
      <c r="W12" s="42"/>
      <c r="X12" s="47">
        <v>42373</v>
      </c>
      <c r="Y12" s="46">
        <v>1.1692499999999999</v>
      </c>
      <c r="Z12" s="42"/>
      <c r="AA12" s="47">
        <v>42373</v>
      </c>
      <c r="AB12" s="46">
        <v>0.50600000000000001</v>
      </c>
      <c r="AC12" s="42"/>
      <c r="AD12" s="47">
        <v>42373</v>
      </c>
      <c r="AE12" s="46">
        <v>0.59125000000000005</v>
      </c>
      <c r="AF12" s="42"/>
      <c r="AG12" s="47">
        <v>42373</v>
      </c>
      <c r="AH12" s="46">
        <v>0.75024999999999997</v>
      </c>
      <c r="AI12" s="42"/>
      <c r="AJ12" s="47">
        <v>42373</v>
      </c>
      <c r="AK12" s="46">
        <v>1.069</v>
      </c>
      <c r="AL12" s="42"/>
      <c r="AM12" s="47">
        <v>42373</v>
      </c>
      <c r="AN12" s="46">
        <v>-0.79800000000000004</v>
      </c>
      <c r="AO12" s="42"/>
      <c r="AP12" s="47">
        <v>42373</v>
      </c>
      <c r="AQ12" s="46">
        <v>-0.75600000000000001</v>
      </c>
      <c r="AR12" s="42"/>
      <c r="AS12" s="47">
        <v>42373</v>
      </c>
      <c r="AT12" s="46">
        <v>-0.68959999999999999</v>
      </c>
      <c r="AU12" s="42"/>
      <c r="AV12" s="47">
        <v>42373</v>
      </c>
      <c r="AW12" s="46">
        <v>-0.59360000000000002</v>
      </c>
      <c r="AX12" s="42"/>
      <c r="AY12" s="47">
        <v>42373</v>
      </c>
      <c r="AZ12" s="46">
        <v>4.929E-2</v>
      </c>
      <c r="BA12" s="42"/>
      <c r="BB12" s="47">
        <v>42373</v>
      </c>
      <c r="BC12" s="46">
        <v>8.2860000000000003E-2</v>
      </c>
      <c r="BD12" s="42"/>
      <c r="BE12" s="47">
        <v>42373</v>
      </c>
      <c r="BF12" s="46">
        <v>0.11928999999999999</v>
      </c>
      <c r="BG12" s="42"/>
      <c r="BH12" s="47">
        <v>42373</v>
      </c>
      <c r="BI12" s="46">
        <v>0.22714000000000001</v>
      </c>
    </row>
    <row r="13" spans="1:61" ht="14.45" x14ac:dyDescent="0.3">
      <c r="C13" s="47">
        <v>42374</v>
      </c>
      <c r="D13" s="46">
        <v>-0.21099999999999999</v>
      </c>
      <c r="E13" s="42"/>
      <c r="F13" s="47">
        <v>42374</v>
      </c>
      <c r="G13" s="46">
        <v>-0.13300000000000001</v>
      </c>
      <c r="H13" s="42"/>
      <c r="I13" s="47">
        <v>42374</v>
      </c>
      <c r="J13" s="46">
        <v>-4.1000000000000002E-2</v>
      </c>
      <c r="K13" s="42"/>
      <c r="L13" s="47">
        <v>42374</v>
      </c>
      <c r="M13" s="46">
        <v>5.8999999999999997E-2</v>
      </c>
      <c r="N13" s="42"/>
      <c r="O13" s="47">
        <v>42374</v>
      </c>
      <c r="P13" s="46">
        <v>0.42199999999999999</v>
      </c>
      <c r="Q13" s="42"/>
      <c r="R13" s="47">
        <v>42374</v>
      </c>
      <c r="S13" s="46">
        <v>0.61709999999999998</v>
      </c>
      <c r="T13" s="42"/>
      <c r="U13" s="47">
        <v>42374</v>
      </c>
      <c r="V13" s="46">
        <v>0.85119999999999996</v>
      </c>
      <c r="W13" s="42"/>
      <c r="X13" s="47">
        <v>42374</v>
      </c>
      <c r="Y13" s="46">
        <v>1.1731</v>
      </c>
      <c r="Z13" s="42"/>
      <c r="AA13" s="47">
        <v>42374</v>
      </c>
      <c r="AB13" s="46">
        <v>0.50788</v>
      </c>
      <c r="AC13" s="42"/>
      <c r="AD13" s="47">
        <v>42374</v>
      </c>
      <c r="AE13" s="46">
        <v>0.58938000000000001</v>
      </c>
      <c r="AF13" s="42"/>
      <c r="AG13" s="47">
        <v>42374</v>
      </c>
      <c r="AH13" s="46">
        <v>0.75024999999999997</v>
      </c>
      <c r="AI13" s="42"/>
      <c r="AJ13" s="47">
        <v>42374</v>
      </c>
      <c r="AK13" s="46">
        <v>1.06088</v>
      </c>
      <c r="AL13" s="42"/>
      <c r="AM13" s="47">
        <v>42374</v>
      </c>
      <c r="AN13" s="46">
        <v>-0.79400000000000004</v>
      </c>
      <c r="AO13" s="42"/>
      <c r="AP13" s="47">
        <v>42374</v>
      </c>
      <c r="AQ13" s="46">
        <v>-0.754</v>
      </c>
      <c r="AR13" s="42"/>
      <c r="AS13" s="47">
        <v>42374</v>
      </c>
      <c r="AT13" s="46">
        <v>-0.68899999999999995</v>
      </c>
      <c r="AU13" s="42"/>
      <c r="AV13" s="47">
        <v>42374</v>
      </c>
      <c r="AW13" s="46">
        <v>-0.60060000000000002</v>
      </c>
      <c r="AX13" s="42"/>
      <c r="AY13" s="47">
        <v>42374</v>
      </c>
      <c r="AZ13" s="46">
        <v>4.929E-2</v>
      </c>
      <c r="BA13" s="42"/>
      <c r="BB13" s="47">
        <v>42374</v>
      </c>
      <c r="BC13" s="46">
        <v>8.2860000000000003E-2</v>
      </c>
      <c r="BD13" s="42"/>
      <c r="BE13" s="47">
        <v>42374</v>
      </c>
      <c r="BF13" s="46">
        <v>0.11928999999999999</v>
      </c>
      <c r="BG13" s="42"/>
      <c r="BH13" s="47">
        <v>42374</v>
      </c>
      <c r="BI13" s="46">
        <v>0.22714000000000001</v>
      </c>
    </row>
    <row r="14" spans="1:61" ht="14.45" x14ac:dyDescent="0.3">
      <c r="C14" s="47">
        <v>42375</v>
      </c>
      <c r="D14" s="46">
        <v>-0.214</v>
      </c>
      <c r="E14" s="42"/>
      <c r="F14" s="47">
        <v>42375</v>
      </c>
      <c r="G14" s="46">
        <v>-0.13600000000000001</v>
      </c>
      <c r="H14" s="42"/>
      <c r="I14" s="47">
        <v>42375</v>
      </c>
      <c r="J14" s="46">
        <v>-4.3999999999999997E-2</v>
      </c>
      <c r="K14" s="42"/>
      <c r="L14" s="47">
        <v>42375</v>
      </c>
      <c r="M14" s="46">
        <v>5.6000000000000001E-2</v>
      </c>
      <c r="N14" s="42"/>
      <c r="O14" s="47">
        <v>42375</v>
      </c>
      <c r="P14" s="46">
        <v>0.42349999999999999</v>
      </c>
      <c r="Q14" s="42"/>
      <c r="R14" s="47">
        <v>42375</v>
      </c>
      <c r="S14" s="46">
        <v>0.62009999999999998</v>
      </c>
      <c r="T14" s="42"/>
      <c r="U14" s="47">
        <v>42375</v>
      </c>
      <c r="V14" s="46">
        <v>0.85129999999999995</v>
      </c>
      <c r="W14" s="42"/>
      <c r="X14" s="47">
        <v>42375</v>
      </c>
      <c r="Y14" s="46">
        <v>1.1653500000000001</v>
      </c>
      <c r="Z14" s="42"/>
      <c r="AA14" s="47">
        <v>42375</v>
      </c>
      <c r="AB14" s="46">
        <v>0.51068999999999998</v>
      </c>
      <c r="AC14" s="42"/>
      <c r="AD14" s="47">
        <v>42375</v>
      </c>
      <c r="AE14" s="46">
        <v>0.59</v>
      </c>
      <c r="AF14" s="42"/>
      <c r="AG14" s="47">
        <v>42375</v>
      </c>
      <c r="AH14" s="46">
        <v>0.75087999999999999</v>
      </c>
      <c r="AI14" s="42"/>
      <c r="AJ14" s="47">
        <v>42375</v>
      </c>
      <c r="AK14" s="46">
        <v>1.05088</v>
      </c>
      <c r="AL14" s="42"/>
      <c r="AM14" s="47">
        <v>42375</v>
      </c>
      <c r="AN14" s="46">
        <v>-0.78900000000000003</v>
      </c>
      <c r="AO14" s="42"/>
      <c r="AP14" s="47">
        <v>42375</v>
      </c>
      <c r="AQ14" s="46">
        <v>-0.748</v>
      </c>
      <c r="AR14" s="42"/>
      <c r="AS14" s="47">
        <v>42375</v>
      </c>
      <c r="AT14" s="46">
        <v>-0.68200000000000005</v>
      </c>
      <c r="AU14" s="42"/>
      <c r="AV14" s="47">
        <v>42375</v>
      </c>
      <c r="AW14" s="46">
        <v>-0.60160000000000002</v>
      </c>
      <c r="AX14" s="42"/>
      <c r="AY14" s="47">
        <v>42375</v>
      </c>
      <c r="AZ14" s="46">
        <v>4.929E-2</v>
      </c>
      <c r="BA14" s="42"/>
      <c r="BB14" s="47">
        <v>42375</v>
      </c>
      <c r="BC14" s="46">
        <v>8.2860000000000003E-2</v>
      </c>
      <c r="BD14" s="42"/>
      <c r="BE14" s="47">
        <v>42375</v>
      </c>
      <c r="BF14" s="46">
        <v>0.11570999999999999</v>
      </c>
      <c r="BG14" s="42"/>
      <c r="BH14" s="47">
        <v>42375</v>
      </c>
      <c r="BI14" s="46">
        <v>0.22356999999999999</v>
      </c>
    </row>
    <row r="15" spans="1:61" ht="14.45" x14ac:dyDescent="0.3">
      <c r="C15" s="47">
        <v>42376</v>
      </c>
      <c r="D15" s="46">
        <v>-0.218</v>
      </c>
      <c r="E15" s="42"/>
      <c r="F15" s="47">
        <v>42376</v>
      </c>
      <c r="G15" s="46">
        <v>-0.14199999999999999</v>
      </c>
      <c r="H15" s="42"/>
      <c r="I15" s="47">
        <v>42376</v>
      </c>
      <c r="J15" s="46">
        <v>-0.05</v>
      </c>
      <c r="K15" s="42"/>
      <c r="L15" s="47">
        <v>42376</v>
      </c>
      <c r="M15" s="46">
        <v>5.0999999999999997E-2</v>
      </c>
      <c r="N15" s="42"/>
      <c r="O15" s="47">
        <v>42376</v>
      </c>
      <c r="P15" s="46">
        <v>0.42349999999999999</v>
      </c>
      <c r="Q15" s="42"/>
      <c r="R15" s="47">
        <v>42376</v>
      </c>
      <c r="S15" s="46">
        <v>0.61685000000000001</v>
      </c>
      <c r="T15" s="42"/>
      <c r="U15" s="47">
        <v>42376</v>
      </c>
      <c r="V15" s="46">
        <v>0.8448</v>
      </c>
      <c r="W15" s="42"/>
      <c r="X15" s="47">
        <v>42376</v>
      </c>
      <c r="Y15" s="46">
        <v>1.1471</v>
      </c>
      <c r="Z15" s="42"/>
      <c r="AA15" s="47">
        <v>42376</v>
      </c>
      <c r="AB15" s="46">
        <v>0.51037999999999994</v>
      </c>
      <c r="AC15" s="42"/>
      <c r="AD15" s="47">
        <v>42376</v>
      </c>
      <c r="AE15" s="46">
        <v>0.58938000000000001</v>
      </c>
      <c r="AF15" s="42"/>
      <c r="AG15" s="47">
        <v>42376</v>
      </c>
      <c r="AH15" s="46">
        <v>0.75024999999999997</v>
      </c>
      <c r="AI15" s="42"/>
      <c r="AJ15" s="47">
        <v>42376</v>
      </c>
      <c r="AK15" s="46">
        <v>1.044</v>
      </c>
      <c r="AL15" s="42"/>
      <c r="AM15" s="47">
        <v>42376</v>
      </c>
      <c r="AN15" s="46">
        <v>-0.79100000000000004</v>
      </c>
      <c r="AO15" s="42"/>
      <c r="AP15" s="47">
        <v>42376</v>
      </c>
      <c r="AQ15" s="46">
        <v>-0.752</v>
      </c>
      <c r="AR15" s="42"/>
      <c r="AS15" s="47">
        <v>42376</v>
      </c>
      <c r="AT15" s="46">
        <v>-0.68500000000000005</v>
      </c>
      <c r="AU15" s="42"/>
      <c r="AV15" s="47">
        <v>42376</v>
      </c>
      <c r="AW15" s="46">
        <v>-0.60460000000000003</v>
      </c>
      <c r="AX15" s="42"/>
      <c r="AY15" s="47">
        <v>42376</v>
      </c>
      <c r="AZ15" s="46">
        <v>4.8570000000000002E-2</v>
      </c>
      <c r="BA15" s="42"/>
      <c r="BB15" s="47">
        <v>42376</v>
      </c>
      <c r="BC15" s="46">
        <v>8.2860000000000003E-2</v>
      </c>
      <c r="BD15" s="42"/>
      <c r="BE15" s="47">
        <v>42376</v>
      </c>
      <c r="BF15" s="46">
        <v>0.115</v>
      </c>
      <c r="BG15" s="42"/>
      <c r="BH15" s="47">
        <v>42376</v>
      </c>
      <c r="BI15" s="46">
        <v>0.22356999999999999</v>
      </c>
    </row>
    <row r="16" spans="1:61" ht="14.45" x14ac:dyDescent="0.3">
      <c r="C16" s="47">
        <v>42377</v>
      </c>
      <c r="D16" s="46">
        <v>-0.218</v>
      </c>
      <c r="E16" s="42"/>
      <c r="F16" s="47">
        <v>42377</v>
      </c>
      <c r="G16" s="46">
        <v>-0.14299999999999999</v>
      </c>
      <c r="H16" s="42"/>
      <c r="I16" s="47">
        <v>42377</v>
      </c>
      <c r="J16" s="46">
        <v>-5.0999999999999997E-2</v>
      </c>
      <c r="K16" s="42"/>
      <c r="L16" s="47">
        <v>42377</v>
      </c>
      <c r="M16" s="46">
        <v>5.0999999999999997E-2</v>
      </c>
      <c r="N16" s="42"/>
      <c r="O16" s="47">
        <v>42377</v>
      </c>
      <c r="P16" s="46">
        <v>0.42380000000000001</v>
      </c>
      <c r="Q16" s="42"/>
      <c r="R16" s="47">
        <v>42377</v>
      </c>
      <c r="S16" s="46">
        <v>0.62109999999999999</v>
      </c>
      <c r="T16" s="42"/>
      <c r="U16" s="47">
        <v>42377</v>
      </c>
      <c r="V16" s="46">
        <v>0.8508</v>
      </c>
      <c r="W16" s="42"/>
      <c r="X16" s="47">
        <v>42377</v>
      </c>
      <c r="Y16" s="46">
        <v>1.1551</v>
      </c>
      <c r="Z16" s="42"/>
      <c r="AA16" s="47">
        <v>42377</v>
      </c>
      <c r="AB16" s="46">
        <v>0.51163000000000003</v>
      </c>
      <c r="AC16" s="42"/>
      <c r="AD16" s="47">
        <v>42377</v>
      </c>
      <c r="AE16" s="46">
        <v>0.58938000000000001</v>
      </c>
      <c r="AF16" s="42"/>
      <c r="AG16" s="47">
        <v>42377</v>
      </c>
      <c r="AH16" s="46">
        <v>0.75024999999999997</v>
      </c>
      <c r="AI16" s="42"/>
      <c r="AJ16" s="47">
        <v>42377</v>
      </c>
      <c r="AK16" s="46">
        <v>1.044</v>
      </c>
      <c r="AL16" s="42"/>
      <c r="AM16" s="47">
        <v>42377</v>
      </c>
      <c r="AN16" s="46">
        <v>-0.79</v>
      </c>
      <c r="AO16" s="42"/>
      <c r="AP16" s="47">
        <v>42377</v>
      </c>
      <c r="AQ16" s="46">
        <v>-0.751</v>
      </c>
      <c r="AR16" s="42"/>
      <c r="AS16" s="47">
        <v>42377</v>
      </c>
      <c r="AT16" s="46">
        <v>-0.68300000000000005</v>
      </c>
      <c r="AU16" s="42"/>
      <c r="AV16" s="47">
        <v>42377</v>
      </c>
      <c r="AW16" s="46">
        <v>-0.60360000000000003</v>
      </c>
      <c r="AX16" s="42"/>
      <c r="AY16" s="47">
        <v>42377</v>
      </c>
      <c r="AZ16" s="46">
        <v>4.8570000000000002E-2</v>
      </c>
      <c r="BA16" s="42"/>
      <c r="BB16" s="47">
        <v>42377</v>
      </c>
      <c r="BC16" s="46">
        <v>8.1430000000000002E-2</v>
      </c>
      <c r="BD16" s="42"/>
      <c r="BE16" s="47">
        <v>42377</v>
      </c>
      <c r="BF16" s="46">
        <v>0.115</v>
      </c>
      <c r="BG16" s="42"/>
      <c r="BH16" s="47">
        <v>42377</v>
      </c>
      <c r="BI16" s="46">
        <v>0.22214</v>
      </c>
    </row>
    <row r="17" spans="3:61" ht="14.45" x14ac:dyDescent="0.3">
      <c r="C17" s="47">
        <v>42380</v>
      </c>
      <c r="D17" s="46">
        <v>-0.219</v>
      </c>
      <c r="E17" s="42"/>
      <c r="F17" s="47">
        <v>42380</v>
      </c>
      <c r="G17" s="46">
        <v>-0.14299999999999999</v>
      </c>
      <c r="H17" s="42"/>
      <c r="I17" s="47">
        <v>42380</v>
      </c>
      <c r="J17" s="46">
        <v>-5.1999999999999998E-2</v>
      </c>
      <c r="K17" s="42"/>
      <c r="L17" s="47">
        <v>42380</v>
      </c>
      <c r="M17" s="46">
        <v>0.05</v>
      </c>
      <c r="N17" s="42"/>
      <c r="O17" s="47">
        <v>42380</v>
      </c>
      <c r="P17" s="46">
        <v>0.42399999999999999</v>
      </c>
      <c r="Q17" s="42"/>
      <c r="R17" s="47">
        <v>42380</v>
      </c>
      <c r="S17" s="46">
        <v>0.62209999999999999</v>
      </c>
      <c r="T17" s="42"/>
      <c r="U17" s="47">
        <v>42380</v>
      </c>
      <c r="V17" s="46">
        <v>0.85129999999999995</v>
      </c>
      <c r="W17" s="42"/>
      <c r="X17" s="47">
        <v>42380</v>
      </c>
      <c r="Y17" s="46">
        <v>1.1536</v>
      </c>
      <c r="Z17" s="42"/>
      <c r="AA17" s="47">
        <v>42380</v>
      </c>
      <c r="AB17" s="46">
        <v>0.51288</v>
      </c>
      <c r="AC17" s="42"/>
      <c r="AD17" s="47">
        <v>42380</v>
      </c>
      <c r="AE17" s="46">
        <v>0.58938000000000001</v>
      </c>
      <c r="AF17" s="42"/>
      <c r="AG17" s="47">
        <v>42380</v>
      </c>
      <c r="AH17" s="46">
        <v>0.75149999999999995</v>
      </c>
      <c r="AI17" s="42"/>
      <c r="AJ17" s="47">
        <v>42380</v>
      </c>
      <c r="AK17" s="46">
        <v>1.044</v>
      </c>
      <c r="AL17" s="42"/>
      <c r="AM17" s="47">
        <v>42380</v>
      </c>
      <c r="AN17" s="46">
        <v>-0.79</v>
      </c>
      <c r="AO17" s="42"/>
      <c r="AP17" s="47">
        <v>42380</v>
      </c>
      <c r="AQ17" s="46">
        <v>-0.751</v>
      </c>
      <c r="AR17" s="42"/>
      <c r="AS17" s="47">
        <v>42380</v>
      </c>
      <c r="AT17" s="46">
        <v>-0.68300000000000005</v>
      </c>
      <c r="AU17" s="42"/>
      <c r="AV17" s="47">
        <v>42380</v>
      </c>
      <c r="AW17" s="46">
        <v>-0.60360000000000003</v>
      </c>
      <c r="AX17" s="42"/>
      <c r="AY17" s="47">
        <v>42380</v>
      </c>
      <c r="AZ17" s="46">
        <v>4.8570000000000002E-2</v>
      </c>
      <c r="BA17" s="42"/>
      <c r="BB17" s="47">
        <v>42380</v>
      </c>
      <c r="BC17" s="46">
        <v>8.2290000000000002E-2</v>
      </c>
      <c r="BD17" s="42"/>
      <c r="BE17" s="47">
        <v>42380</v>
      </c>
      <c r="BF17" s="46">
        <v>0.11371000000000001</v>
      </c>
      <c r="BG17" s="42"/>
      <c r="BH17" s="47">
        <v>42380</v>
      </c>
      <c r="BI17" s="46">
        <v>0.224</v>
      </c>
    </row>
    <row r="18" spans="3:61" ht="14.45" x14ac:dyDescent="0.3">
      <c r="C18" s="47">
        <v>42381</v>
      </c>
      <c r="D18" s="46">
        <v>-0.22</v>
      </c>
      <c r="E18" s="42"/>
      <c r="F18" s="47">
        <v>42381</v>
      </c>
      <c r="G18" s="46">
        <v>-0.14399999999999999</v>
      </c>
      <c r="H18" s="42"/>
      <c r="I18" s="47">
        <v>42381</v>
      </c>
      <c r="J18" s="46">
        <v>-5.2999999999999999E-2</v>
      </c>
      <c r="K18" s="42"/>
      <c r="L18" s="47">
        <v>42381</v>
      </c>
      <c r="M18" s="46">
        <v>4.8000000000000001E-2</v>
      </c>
      <c r="N18" s="42"/>
      <c r="O18" s="47">
        <v>42381</v>
      </c>
      <c r="P18" s="46">
        <v>0.42449999999999999</v>
      </c>
      <c r="Q18" s="42"/>
      <c r="R18" s="47">
        <v>42381</v>
      </c>
      <c r="S18" s="46">
        <v>0.62360000000000004</v>
      </c>
      <c r="T18" s="42"/>
      <c r="U18" s="47">
        <v>42381</v>
      </c>
      <c r="V18" s="46">
        <v>0.8548</v>
      </c>
      <c r="W18" s="42"/>
      <c r="X18" s="47">
        <v>42381</v>
      </c>
      <c r="Y18" s="46">
        <v>1.1560999999999999</v>
      </c>
      <c r="Z18" s="42"/>
      <c r="AA18" s="47">
        <v>42381</v>
      </c>
      <c r="AB18" s="46">
        <v>0.51005999999999996</v>
      </c>
      <c r="AC18" s="42"/>
      <c r="AD18" s="47">
        <v>42381</v>
      </c>
      <c r="AE18" s="46">
        <v>0.58850000000000002</v>
      </c>
      <c r="AF18" s="42"/>
      <c r="AG18" s="47">
        <v>42381</v>
      </c>
      <c r="AH18" s="46">
        <v>0.75063000000000002</v>
      </c>
      <c r="AI18" s="42"/>
      <c r="AJ18" s="47">
        <v>42381</v>
      </c>
      <c r="AK18" s="46">
        <v>1.03688</v>
      </c>
      <c r="AL18" s="42"/>
      <c r="AM18" s="47">
        <v>42381</v>
      </c>
      <c r="AN18" s="46">
        <v>-0.78600000000000003</v>
      </c>
      <c r="AO18" s="42"/>
      <c r="AP18" s="47">
        <v>42381</v>
      </c>
      <c r="AQ18" s="46">
        <v>-0.749</v>
      </c>
      <c r="AR18" s="42"/>
      <c r="AS18" s="47">
        <v>42381</v>
      </c>
      <c r="AT18" s="46">
        <v>-0.67900000000000005</v>
      </c>
      <c r="AU18" s="42"/>
      <c r="AV18" s="47">
        <v>42381</v>
      </c>
      <c r="AW18" s="46">
        <v>-0.60160000000000002</v>
      </c>
      <c r="AX18" s="42"/>
      <c r="AY18" s="47">
        <v>42381</v>
      </c>
      <c r="AZ18" s="46">
        <v>4.786E-2</v>
      </c>
      <c r="BA18" s="42"/>
      <c r="BB18" s="47">
        <v>42381</v>
      </c>
      <c r="BC18" s="46">
        <v>8.0860000000000001E-2</v>
      </c>
      <c r="BD18" s="42"/>
      <c r="BE18" s="47">
        <v>42381</v>
      </c>
      <c r="BF18" s="46">
        <v>0.113</v>
      </c>
      <c r="BG18" s="42"/>
      <c r="BH18" s="47">
        <v>42381</v>
      </c>
      <c r="BI18" s="46">
        <v>0.22328999999999999</v>
      </c>
    </row>
    <row r="19" spans="3:61" ht="14.45" x14ac:dyDescent="0.3">
      <c r="C19" s="47">
        <v>42382</v>
      </c>
      <c r="D19" s="46">
        <v>-0.22</v>
      </c>
      <c r="E19" s="42"/>
      <c r="F19" s="47">
        <v>42382</v>
      </c>
      <c r="G19" s="46">
        <v>-0.14399999999999999</v>
      </c>
      <c r="H19" s="42"/>
      <c r="I19" s="47">
        <v>42382</v>
      </c>
      <c r="J19" s="46">
        <v>-5.3999999999999999E-2</v>
      </c>
      <c r="K19" s="42"/>
      <c r="L19" s="47">
        <v>42382</v>
      </c>
      <c r="M19" s="46">
        <v>4.9000000000000002E-2</v>
      </c>
      <c r="N19" s="42"/>
      <c r="O19" s="47">
        <v>42382</v>
      </c>
      <c r="P19" s="46">
        <v>0.42549999999999999</v>
      </c>
      <c r="Q19" s="42"/>
      <c r="R19" s="47">
        <v>42382</v>
      </c>
      <c r="S19" s="46">
        <v>0.622</v>
      </c>
      <c r="T19" s="42"/>
      <c r="U19" s="47">
        <v>42382</v>
      </c>
      <c r="V19" s="46">
        <v>0.85970000000000002</v>
      </c>
      <c r="W19" s="42"/>
      <c r="X19" s="47">
        <v>42382</v>
      </c>
      <c r="Y19" s="46">
        <v>1.1631</v>
      </c>
      <c r="Z19" s="42"/>
      <c r="AA19" s="47">
        <v>42382</v>
      </c>
      <c r="AB19" s="46">
        <v>0.51131000000000004</v>
      </c>
      <c r="AC19" s="42"/>
      <c r="AD19" s="47">
        <v>42382</v>
      </c>
      <c r="AE19" s="46">
        <v>0.58938000000000001</v>
      </c>
      <c r="AF19" s="42"/>
      <c r="AG19" s="47">
        <v>42382</v>
      </c>
      <c r="AH19" s="46">
        <v>0.74938000000000005</v>
      </c>
      <c r="AI19" s="42"/>
      <c r="AJ19" s="47">
        <v>42382</v>
      </c>
      <c r="AK19" s="46">
        <v>1.0349999999999999</v>
      </c>
      <c r="AL19" s="42"/>
      <c r="AM19" s="47">
        <v>42382</v>
      </c>
      <c r="AN19" s="46">
        <v>-0.78600000000000003</v>
      </c>
      <c r="AO19" s="42"/>
      <c r="AP19" s="47">
        <v>42382</v>
      </c>
      <c r="AQ19" s="46">
        <v>-0.751</v>
      </c>
      <c r="AR19" s="42"/>
      <c r="AS19" s="47">
        <v>42382</v>
      </c>
      <c r="AT19" s="46">
        <v>-0.67900000000000005</v>
      </c>
      <c r="AU19" s="42"/>
      <c r="AV19" s="47">
        <v>42382</v>
      </c>
      <c r="AW19" s="46">
        <v>-0.60299999999999998</v>
      </c>
      <c r="AX19" s="42"/>
      <c r="AY19" s="47">
        <v>42382</v>
      </c>
      <c r="AZ19" s="46">
        <v>4.929E-2</v>
      </c>
      <c r="BA19" s="42"/>
      <c r="BB19" s="47">
        <v>42382</v>
      </c>
      <c r="BC19" s="46">
        <v>8.2290000000000002E-2</v>
      </c>
      <c r="BD19" s="42"/>
      <c r="BE19" s="47">
        <v>42382</v>
      </c>
      <c r="BF19" s="46">
        <v>0.113</v>
      </c>
      <c r="BG19" s="42"/>
      <c r="BH19" s="47">
        <v>42382</v>
      </c>
      <c r="BI19" s="46">
        <v>0.22470999999999999</v>
      </c>
    </row>
    <row r="20" spans="3:61" ht="14.45" x14ac:dyDescent="0.3">
      <c r="C20" s="47">
        <v>42383</v>
      </c>
      <c r="D20" s="46">
        <v>-0.221</v>
      </c>
      <c r="E20" s="42"/>
      <c r="F20" s="47">
        <v>42383</v>
      </c>
      <c r="G20" s="46">
        <v>-0.14299999999999999</v>
      </c>
      <c r="H20" s="42"/>
      <c r="I20" s="47">
        <v>42383</v>
      </c>
      <c r="J20" s="46">
        <v>-5.2999999999999999E-2</v>
      </c>
      <c r="K20" s="42"/>
      <c r="L20" s="47">
        <v>42383</v>
      </c>
      <c r="M20" s="46">
        <v>4.8000000000000001E-2</v>
      </c>
      <c r="N20" s="42"/>
      <c r="O20" s="47">
        <v>42383</v>
      </c>
      <c r="P20" s="46">
        <v>0.42549999999999999</v>
      </c>
      <c r="Q20" s="42"/>
      <c r="R20" s="47">
        <v>42383</v>
      </c>
      <c r="S20" s="46">
        <v>0.62109999999999999</v>
      </c>
      <c r="T20" s="42"/>
      <c r="U20" s="47">
        <v>42383</v>
      </c>
      <c r="V20" s="46">
        <v>0.85729999999999995</v>
      </c>
      <c r="W20" s="42"/>
      <c r="X20" s="47">
        <v>42383</v>
      </c>
      <c r="Y20" s="46">
        <v>1.1586000000000001</v>
      </c>
      <c r="Z20" s="42"/>
      <c r="AA20" s="47">
        <v>42383</v>
      </c>
      <c r="AB20" s="46">
        <v>0.51256000000000002</v>
      </c>
      <c r="AC20" s="42"/>
      <c r="AD20" s="47">
        <v>42383</v>
      </c>
      <c r="AE20" s="46">
        <v>0.58938000000000001</v>
      </c>
      <c r="AF20" s="42"/>
      <c r="AG20" s="47">
        <v>42383</v>
      </c>
      <c r="AH20" s="46">
        <v>0.74812999999999996</v>
      </c>
      <c r="AI20" s="42"/>
      <c r="AJ20" s="47">
        <v>42383</v>
      </c>
      <c r="AK20" s="46">
        <v>1.0325</v>
      </c>
      <c r="AL20" s="42"/>
      <c r="AM20" s="47">
        <v>42383</v>
      </c>
      <c r="AN20" s="46">
        <v>-0.78800000000000003</v>
      </c>
      <c r="AO20" s="42"/>
      <c r="AP20" s="47">
        <v>42383</v>
      </c>
      <c r="AQ20" s="46">
        <v>-0.753</v>
      </c>
      <c r="AR20" s="42"/>
      <c r="AS20" s="47">
        <v>42383</v>
      </c>
      <c r="AT20" s="46">
        <v>-0.68100000000000005</v>
      </c>
      <c r="AU20" s="42"/>
      <c r="AV20" s="47">
        <v>42383</v>
      </c>
      <c r="AW20" s="46">
        <v>-0.60699999999999998</v>
      </c>
      <c r="AX20" s="42"/>
      <c r="AY20" s="47">
        <v>42383</v>
      </c>
      <c r="AZ20" s="46">
        <v>4.8570000000000002E-2</v>
      </c>
      <c r="BA20" s="42"/>
      <c r="BB20" s="47">
        <v>42383</v>
      </c>
      <c r="BC20" s="46">
        <v>8.2290000000000002E-2</v>
      </c>
      <c r="BD20" s="42"/>
      <c r="BE20" s="47">
        <v>42383</v>
      </c>
      <c r="BF20" s="46">
        <v>0.113</v>
      </c>
      <c r="BG20" s="42"/>
      <c r="BH20" s="47">
        <v>42383</v>
      </c>
      <c r="BI20" s="46">
        <v>0.22328999999999999</v>
      </c>
    </row>
    <row r="21" spans="3:61" ht="14.45" x14ac:dyDescent="0.3">
      <c r="C21" s="47">
        <v>42384</v>
      </c>
      <c r="D21" s="46">
        <v>-0.221</v>
      </c>
      <c r="E21" s="42"/>
      <c r="F21" s="47">
        <v>42384</v>
      </c>
      <c r="G21" s="46">
        <v>-0.14199999999999999</v>
      </c>
      <c r="H21" s="42"/>
      <c r="I21" s="47">
        <v>42384</v>
      </c>
      <c r="J21" s="46">
        <v>-5.3999999999999999E-2</v>
      </c>
      <c r="K21" s="42"/>
      <c r="L21" s="47">
        <v>42384</v>
      </c>
      <c r="M21" s="46">
        <v>4.9000000000000002E-2</v>
      </c>
      <c r="N21" s="42"/>
      <c r="O21" s="47">
        <v>42384</v>
      </c>
      <c r="P21" s="46">
        <v>0.42549999999999999</v>
      </c>
      <c r="Q21" s="42"/>
      <c r="R21" s="47">
        <v>42384</v>
      </c>
      <c r="S21" s="46">
        <v>0.61960000000000004</v>
      </c>
      <c r="T21" s="42"/>
      <c r="U21" s="47">
        <v>42384</v>
      </c>
      <c r="V21" s="46">
        <v>0.84904999999999997</v>
      </c>
      <c r="W21" s="42"/>
      <c r="X21" s="47">
        <v>42384</v>
      </c>
      <c r="Y21" s="46">
        <v>1.1451</v>
      </c>
      <c r="Z21" s="42"/>
      <c r="AA21" s="47">
        <v>42384</v>
      </c>
      <c r="AB21" s="46">
        <v>0.51068999999999998</v>
      </c>
      <c r="AC21" s="42"/>
      <c r="AD21" s="47">
        <v>42384</v>
      </c>
      <c r="AE21" s="46">
        <v>0.59062999999999999</v>
      </c>
      <c r="AF21" s="42"/>
      <c r="AG21" s="47">
        <v>42384</v>
      </c>
      <c r="AH21" s="46">
        <v>0.74812999999999996</v>
      </c>
      <c r="AI21" s="42"/>
      <c r="AJ21" s="47">
        <v>42384</v>
      </c>
      <c r="AK21" s="46">
        <v>1.0306299999999999</v>
      </c>
      <c r="AL21" s="42"/>
      <c r="AM21" s="47">
        <v>42384</v>
      </c>
      <c r="AN21" s="46">
        <v>-0.78800000000000003</v>
      </c>
      <c r="AO21" s="42"/>
      <c r="AP21" s="47">
        <v>42384</v>
      </c>
      <c r="AQ21" s="46">
        <v>-0.753</v>
      </c>
      <c r="AR21" s="42"/>
      <c r="AS21" s="47">
        <v>42384</v>
      </c>
      <c r="AT21" s="46">
        <v>-0.68100000000000005</v>
      </c>
      <c r="AU21" s="42"/>
      <c r="AV21" s="47">
        <v>42384</v>
      </c>
      <c r="AW21" s="46">
        <v>-0.60499999999999998</v>
      </c>
      <c r="AX21" s="42"/>
      <c r="AY21" s="47">
        <v>42384</v>
      </c>
      <c r="AZ21" s="46">
        <v>4.8570000000000002E-2</v>
      </c>
      <c r="BA21" s="42"/>
      <c r="BB21" s="47">
        <v>42384</v>
      </c>
      <c r="BC21" s="46">
        <v>8.2290000000000002E-2</v>
      </c>
      <c r="BD21" s="42"/>
      <c r="BE21" s="47">
        <v>42384</v>
      </c>
      <c r="BF21" s="46">
        <v>0.113</v>
      </c>
      <c r="BG21" s="42"/>
      <c r="BH21" s="47">
        <v>42384</v>
      </c>
      <c r="BI21" s="46">
        <v>0.22470999999999999</v>
      </c>
    </row>
    <row r="22" spans="3:61" ht="14.45" x14ac:dyDescent="0.3">
      <c r="C22" s="47">
        <v>42387</v>
      </c>
      <c r="D22" s="46">
        <v>-0.222</v>
      </c>
      <c r="E22" s="42"/>
      <c r="F22" s="47">
        <v>42387</v>
      </c>
      <c r="G22" s="46">
        <v>-0.14199999999999999</v>
      </c>
      <c r="H22" s="42"/>
      <c r="I22" s="47">
        <v>42387</v>
      </c>
      <c r="J22" s="46">
        <v>-5.3999999999999999E-2</v>
      </c>
      <c r="K22" s="42"/>
      <c r="L22" s="47">
        <v>42387</v>
      </c>
      <c r="M22" s="46">
        <v>4.9000000000000002E-2</v>
      </c>
      <c r="N22" s="42"/>
      <c r="O22" s="47">
        <v>42387</v>
      </c>
      <c r="P22" s="46">
        <v>0.42599999999999999</v>
      </c>
      <c r="Q22" s="42"/>
      <c r="R22" s="47">
        <v>42387</v>
      </c>
      <c r="S22" s="46">
        <v>0.62380000000000002</v>
      </c>
      <c r="T22" s="42"/>
      <c r="U22" s="47">
        <v>42387</v>
      </c>
      <c r="V22" s="46">
        <v>0.85324999999999995</v>
      </c>
      <c r="W22" s="42"/>
      <c r="X22" s="47">
        <v>42387</v>
      </c>
      <c r="Y22" s="46">
        <v>1.1463000000000001</v>
      </c>
      <c r="Z22" s="42"/>
      <c r="AA22" s="47">
        <v>42387</v>
      </c>
      <c r="AB22" s="46">
        <v>0.51037999999999994</v>
      </c>
      <c r="AC22" s="42"/>
      <c r="AD22" s="47">
        <v>42387</v>
      </c>
      <c r="AE22" s="46">
        <v>0.58938000000000001</v>
      </c>
      <c r="AF22" s="42"/>
      <c r="AG22" s="47">
        <v>42387</v>
      </c>
      <c r="AH22" s="46">
        <v>0.74563000000000001</v>
      </c>
      <c r="AI22" s="42"/>
      <c r="AJ22" s="47">
        <v>42387</v>
      </c>
      <c r="AK22" s="46">
        <v>1.02125</v>
      </c>
      <c r="AL22" s="42"/>
      <c r="AM22" s="47">
        <v>42387</v>
      </c>
      <c r="AN22" s="46">
        <v>-0.78800000000000003</v>
      </c>
      <c r="AO22" s="42"/>
      <c r="AP22" s="47">
        <v>42387</v>
      </c>
      <c r="AQ22" s="46">
        <v>-0.753</v>
      </c>
      <c r="AR22" s="42"/>
      <c r="AS22" s="47">
        <v>42387</v>
      </c>
      <c r="AT22" s="46">
        <v>-0.68100000000000005</v>
      </c>
      <c r="AU22" s="42"/>
      <c r="AV22" s="47">
        <v>42387</v>
      </c>
      <c r="AW22" s="46">
        <v>-0.60499999999999998</v>
      </c>
      <c r="AX22" s="42"/>
      <c r="AY22" s="47">
        <v>42387</v>
      </c>
      <c r="AZ22" s="46">
        <v>4.8570000000000002E-2</v>
      </c>
      <c r="BA22" s="42"/>
      <c r="BB22" s="47">
        <v>42387</v>
      </c>
      <c r="BC22" s="46">
        <v>8.2290000000000002E-2</v>
      </c>
      <c r="BD22" s="42"/>
      <c r="BE22" s="47">
        <v>42387</v>
      </c>
      <c r="BF22" s="46">
        <v>0.113</v>
      </c>
      <c r="BG22" s="42"/>
      <c r="BH22" s="47">
        <v>42387</v>
      </c>
      <c r="BI22" s="46">
        <v>0.22114</v>
      </c>
    </row>
    <row r="23" spans="3:61" ht="14.45" x14ac:dyDescent="0.3">
      <c r="C23" s="47">
        <v>42388</v>
      </c>
      <c r="D23" s="46">
        <v>-0.222</v>
      </c>
      <c r="E23" s="42"/>
      <c r="F23" s="47">
        <v>42388</v>
      </c>
      <c r="G23" s="46">
        <v>-0.14299999999999999</v>
      </c>
      <c r="H23" s="42"/>
      <c r="I23" s="47">
        <v>42388</v>
      </c>
      <c r="J23" s="46">
        <v>-5.6000000000000001E-2</v>
      </c>
      <c r="K23" s="42"/>
      <c r="L23" s="47">
        <v>42388</v>
      </c>
      <c r="M23" s="46">
        <v>4.8000000000000001E-2</v>
      </c>
      <c r="N23" s="42"/>
      <c r="O23" s="47">
        <v>42388</v>
      </c>
      <c r="P23" s="46">
        <v>0.42499999999999999</v>
      </c>
      <c r="Q23" s="42"/>
      <c r="R23" s="47">
        <v>42388</v>
      </c>
      <c r="S23" s="46">
        <v>0.62429999999999997</v>
      </c>
      <c r="T23" s="42"/>
      <c r="U23" s="47">
        <v>42388</v>
      </c>
      <c r="V23" s="46">
        <v>0.85775000000000001</v>
      </c>
      <c r="W23" s="42"/>
      <c r="X23" s="47">
        <v>42388</v>
      </c>
      <c r="Y23" s="46">
        <v>1.15045</v>
      </c>
      <c r="Z23" s="42"/>
      <c r="AA23" s="47">
        <v>42388</v>
      </c>
      <c r="AB23" s="46">
        <v>0.51068999999999998</v>
      </c>
      <c r="AC23" s="42"/>
      <c r="AD23" s="47">
        <v>42388</v>
      </c>
      <c r="AE23" s="46">
        <v>0.58938000000000001</v>
      </c>
      <c r="AF23" s="42"/>
      <c r="AG23" s="47">
        <v>42388</v>
      </c>
      <c r="AH23" s="46">
        <v>0.74399999999999999</v>
      </c>
      <c r="AI23" s="42"/>
      <c r="AJ23" s="47">
        <v>42388</v>
      </c>
      <c r="AK23" s="46">
        <v>1.02338</v>
      </c>
      <c r="AL23" s="42"/>
      <c r="AM23" s="47">
        <v>42388</v>
      </c>
      <c r="AN23" s="46">
        <v>-0.78500000000000003</v>
      </c>
      <c r="AO23" s="42"/>
      <c r="AP23" s="47">
        <v>42388</v>
      </c>
      <c r="AQ23" s="46">
        <v>-0.751</v>
      </c>
      <c r="AR23" s="42"/>
      <c r="AS23" s="47">
        <v>42388</v>
      </c>
      <c r="AT23" s="46">
        <v>-0.67700000000000005</v>
      </c>
      <c r="AU23" s="42"/>
      <c r="AV23" s="47">
        <v>42388</v>
      </c>
      <c r="AW23" s="46">
        <v>-0.60299999999999998</v>
      </c>
      <c r="AX23" s="42"/>
      <c r="AY23" s="47">
        <v>42388</v>
      </c>
      <c r="AZ23" s="46">
        <v>4.8570000000000002E-2</v>
      </c>
      <c r="BA23" s="42"/>
      <c r="BB23" s="47">
        <v>42388</v>
      </c>
      <c r="BC23" s="46">
        <v>7.9430000000000001E-2</v>
      </c>
      <c r="BD23" s="42"/>
      <c r="BE23" s="47">
        <v>42388</v>
      </c>
      <c r="BF23" s="46">
        <v>0.113</v>
      </c>
      <c r="BG23" s="42"/>
      <c r="BH23" s="47">
        <v>42388</v>
      </c>
      <c r="BI23" s="46">
        <v>0.22114</v>
      </c>
    </row>
    <row r="24" spans="3:61" ht="14.45" x14ac:dyDescent="0.3">
      <c r="C24" s="47">
        <v>42389</v>
      </c>
      <c r="D24" s="46">
        <v>-0.22500000000000001</v>
      </c>
      <c r="E24" s="42"/>
      <c r="F24" s="47">
        <v>42389</v>
      </c>
      <c r="G24" s="46">
        <v>-0.14399999999999999</v>
      </c>
      <c r="H24" s="42"/>
      <c r="I24" s="47">
        <v>42389</v>
      </c>
      <c r="J24" s="46">
        <v>-6.0999999999999999E-2</v>
      </c>
      <c r="K24" s="42"/>
      <c r="L24" s="47">
        <v>42389</v>
      </c>
      <c r="M24" s="46">
        <v>4.4999999999999998E-2</v>
      </c>
      <c r="N24" s="42"/>
      <c r="O24" s="47">
        <v>42389</v>
      </c>
      <c r="P24" s="46">
        <v>0.42530000000000001</v>
      </c>
      <c r="Q24" s="42"/>
      <c r="R24" s="47">
        <v>42389</v>
      </c>
      <c r="S24" s="46">
        <v>0.62129999999999996</v>
      </c>
      <c r="T24" s="42"/>
      <c r="U24" s="47">
        <v>42389</v>
      </c>
      <c r="V24" s="46">
        <v>0.85324999999999995</v>
      </c>
      <c r="W24" s="42"/>
      <c r="X24" s="47">
        <v>42389</v>
      </c>
      <c r="Y24" s="46">
        <v>1.14045</v>
      </c>
      <c r="Z24" s="42"/>
      <c r="AA24" s="47">
        <v>42389</v>
      </c>
      <c r="AB24" s="46">
        <v>0.51037999999999994</v>
      </c>
      <c r="AC24" s="42"/>
      <c r="AD24" s="47">
        <v>42389</v>
      </c>
      <c r="AE24" s="46">
        <v>0.58975</v>
      </c>
      <c r="AF24" s="42"/>
      <c r="AG24" s="47">
        <v>42389</v>
      </c>
      <c r="AH24" s="46">
        <v>0.74187999999999998</v>
      </c>
      <c r="AI24" s="42"/>
      <c r="AJ24" s="47">
        <v>42389</v>
      </c>
      <c r="AK24" s="46">
        <v>1.0131300000000001</v>
      </c>
      <c r="AL24" s="42"/>
      <c r="AM24" s="47">
        <v>42389</v>
      </c>
      <c r="AN24" s="46">
        <v>-0.78500000000000003</v>
      </c>
      <c r="AO24" s="42"/>
      <c r="AP24" s="47">
        <v>42389</v>
      </c>
      <c r="AQ24" s="46">
        <v>-0.753</v>
      </c>
      <c r="AR24" s="42"/>
      <c r="AS24" s="47">
        <v>42389</v>
      </c>
      <c r="AT24" s="46">
        <v>-0.68100000000000005</v>
      </c>
      <c r="AU24" s="42"/>
      <c r="AV24" s="47">
        <v>42389</v>
      </c>
      <c r="AW24" s="46">
        <v>-0.61</v>
      </c>
      <c r="AX24" s="42"/>
      <c r="AY24" s="47">
        <v>42389</v>
      </c>
      <c r="AZ24" s="46">
        <v>4.8570000000000002E-2</v>
      </c>
      <c r="BA24" s="42"/>
      <c r="BB24" s="47">
        <v>42389</v>
      </c>
      <c r="BC24" s="46">
        <v>7.8E-2</v>
      </c>
      <c r="BD24" s="42"/>
      <c r="BE24" s="47">
        <v>42389</v>
      </c>
      <c r="BF24" s="46">
        <v>0.113</v>
      </c>
      <c r="BG24" s="42"/>
      <c r="BH24" s="47">
        <v>42389</v>
      </c>
      <c r="BI24" s="46">
        <v>0.22114</v>
      </c>
    </row>
    <row r="25" spans="3:61" ht="14.45" x14ac:dyDescent="0.3">
      <c r="C25" s="47">
        <v>42390</v>
      </c>
      <c r="D25" s="46">
        <v>-0.23</v>
      </c>
      <c r="E25" s="42"/>
      <c r="F25" s="47">
        <v>42390</v>
      </c>
      <c r="G25" s="46">
        <v>-0.14599999999999999</v>
      </c>
      <c r="H25" s="42"/>
      <c r="I25" s="47">
        <v>42390</v>
      </c>
      <c r="J25" s="46">
        <v>-6.5000000000000002E-2</v>
      </c>
      <c r="K25" s="42"/>
      <c r="L25" s="47">
        <v>42390</v>
      </c>
      <c r="M25" s="46">
        <v>4.2000000000000003E-2</v>
      </c>
      <c r="N25" s="42"/>
      <c r="O25" s="47">
        <v>42390</v>
      </c>
      <c r="P25" s="46">
        <v>0.42649999999999999</v>
      </c>
      <c r="Q25" s="42"/>
      <c r="R25" s="47">
        <v>42390</v>
      </c>
      <c r="S25" s="46">
        <v>0.61860000000000004</v>
      </c>
      <c r="T25" s="42"/>
      <c r="U25" s="47">
        <v>42390</v>
      </c>
      <c r="V25" s="46">
        <v>0.85775000000000001</v>
      </c>
      <c r="W25" s="42"/>
      <c r="X25" s="47">
        <v>42390</v>
      </c>
      <c r="Y25" s="46">
        <v>1.1436999999999999</v>
      </c>
      <c r="Z25" s="42"/>
      <c r="AA25" s="47">
        <v>42390</v>
      </c>
      <c r="AB25" s="46">
        <v>0.51037999999999994</v>
      </c>
      <c r="AC25" s="42"/>
      <c r="AD25" s="47">
        <v>42390</v>
      </c>
      <c r="AE25" s="46">
        <v>0.59062999999999999</v>
      </c>
      <c r="AF25" s="42"/>
      <c r="AG25" s="47">
        <v>42390</v>
      </c>
      <c r="AH25" s="46">
        <v>0.74063000000000001</v>
      </c>
      <c r="AI25" s="42"/>
      <c r="AJ25" s="47">
        <v>42390</v>
      </c>
      <c r="AK25" s="46">
        <v>1.0131300000000001</v>
      </c>
      <c r="AL25" s="42"/>
      <c r="AM25" s="47">
        <v>42390</v>
      </c>
      <c r="AN25" s="46">
        <v>-0.78500000000000003</v>
      </c>
      <c r="AO25" s="42"/>
      <c r="AP25" s="47">
        <v>42390</v>
      </c>
      <c r="AQ25" s="46">
        <v>-0.753</v>
      </c>
      <c r="AR25" s="42"/>
      <c r="AS25" s="47">
        <v>42390</v>
      </c>
      <c r="AT25" s="46">
        <v>-0.68</v>
      </c>
      <c r="AU25" s="42"/>
      <c r="AV25" s="47">
        <v>42390</v>
      </c>
      <c r="AW25" s="46">
        <v>-0.61</v>
      </c>
      <c r="AX25" s="42"/>
      <c r="AY25" s="47">
        <v>42390</v>
      </c>
      <c r="AZ25" s="46">
        <v>4.8570000000000002E-2</v>
      </c>
      <c r="BA25" s="42"/>
      <c r="BB25" s="47">
        <v>42390</v>
      </c>
      <c r="BC25" s="46">
        <v>7.9430000000000001E-2</v>
      </c>
      <c r="BD25" s="42"/>
      <c r="BE25" s="47">
        <v>42390</v>
      </c>
      <c r="BF25" s="46">
        <v>0.11514000000000001</v>
      </c>
      <c r="BG25" s="42"/>
      <c r="BH25" s="47">
        <v>42390</v>
      </c>
      <c r="BI25" s="46">
        <v>0.22114</v>
      </c>
    </row>
    <row r="26" spans="3:61" ht="14.45" x14ac:dyDescent="0.3">
      <c r="C26" s="47">
        <v>42391</v>
      </c>
      <c r="D26" s="46">
        <v>-0.23100000000000001</v>
      </c>
      <c r="E26" s="42"/>
      <c r="F26" s="47">
        <v>42391</v>
      </c>
      <c r="G26" s="46">
        <v>-0.152</v>
      </c>
      <c r="H26" s="42"/>
      <c r="I26" s="47">
        <v>42391</v>
      </c>
      <c r="J26" s="46">
        <v>-7.3999999999999996E-2</v>
      </c>
      <c r="K26" s="42"/>
      <c r="L26" s="47">
        <v>42391</v>
      </c>
      <c r="M26" s="46">
        <v>3.2000000000000001E-2</v>
      </c>
      <c r="N26" s="42"/>
      <c r="O26" s="47">
        <v>42391</v>
      </c>
      <c r="P26" s="46">
        <v>0.42549999999999999</v>
      </c>
      <c r="Q26" s="42"/>
      <c r="R26" s="47">
        <v>42391</v>
      </c>
      <c r="S26" s="46">
        <v>0.61909999999999998</v>
      </c>
      <c r="T26" s="42"/>
      <c r="U26" s="47">
        <v>42391</v>
      </c>
      <c r="V26" s="46">
        <v>0.86499999999999999</v>
      </c>
      <c r="W26" s="42"/>
      <c r="X26" s="47">
        <v>42391</v>
      </c>
      <c r="Y26" s="46">
        <v>1.15595</v>
      </c>
      <c r="Z26" s="42"/>
      <c r="AA26" s="47">
        <v>42391</v>
      </c>
      <c r="AB26" s="46">
        <v>0.51068999999999998</v>
      </c>
      <c r="AC26" s="42"/>
      <c r="AD26" s="47">
        <v>42391</v>
      </c>
      <c r="AE26" s="46">
        <v>0.59187999999999996</v>
      </c>
      <c r="AF26" s="42"/>
      <c r="AG26" s="47">
        <v>42391</v>
      </c>
      <c r="AH26" s="46">
        <v>0.73812999999999995</v>
      </c>
      <c r="AI26" s="42"/>
      <c r="AJ26" s="47">
        <v>42391</v>
      </c>
      <c r="AK26" s="46">
        <v>1.0149999999999999</v>
      </c>
      <c r="AL26" s="42"/>
      <c r="AM26" s="47">
        <v>42391</v>
      </c>
      <c r="AN26" s="46">
        <v>-0.78500000000000003</v>
      </c>
      <c r="AO26" s="42"/>
      <c r="AP26" s="47">
        <v>42391</v>
      </c>
      <c r="AQ26" s="46">
        <v>-0.75600000000000001</v>
      </c>
      <c r="AR26" s="42"/>
      <c r="AS26" s="47">
        <v>42391</v>
      </c>
      <c r="AT26" s="46">
        <v>-0.69499999999999995</v>
      </c>
      <c r="AU26" s="42"/>
      <c r="AV26" s="47">
        <v>42391</v>
      </c>
      <c r="AW26" s="46">
        <v>-0.628</v>
      </c>
      <c r="AX26" s="42"/>
      <c r="AY26" s="47">
        <v>42391</v>
      </c>
      <c r="AZ26" s="46">
        <v>4.8570000000000002E-2</v>
      </c>
      <c r="BA26" s="42"/>
      <c r="BB26" s="47">
        <v>42391</v>
      </c>
      <c r="BC26" s="46">
        <v>7.8E-2</v>
      </c>
      <c r="BD26" s="42"/>
      <c r="BE26" s="47">
        <v>42391</v>
      </c>
      <c r="BF26" s="46">
        <v>0.11371000000000001</v>
      </c>
      <c r="BG26" s="42"/>
      <c r="BH26" s="47">
        <v>42391</v>
      </c>
      <c r="BI26" s="46">
        <v>0.22114</v>
      </c>
    </row>
    <row r="27" spans="3:61" ht="14.45" x14ac:dyDescent="0.3">
      <c r="C27" s="47">
        <v>42394</v>
      </c>
      <c r="D27" s="46">
        <v>-0.23100000000000001</v>
      </c>
      <c r="E27" s="42"/>
      <c r="F27" s="47">
        <v>42394</v>
      </c>
      <c r="G27" s="46">
        <v>-0.155</v>
      </c>
      <c r="H27" s="42"/>
      <c r="I27" s="47">
        <v>42394</v>
      </c>
      <c r="J27" s="46">
        <v>-7.6999999999999999E-2</v>
      </c>
      <c r="K27" s="42"/>
      <c r="L27" s="47">
        <v>42394</v>
      </c>
      <c r="M27" s="46">
        <v>2.8000000000000001E-2</v>
      </c>
      <c r="N27" s="42"/>
      <c r="O27" s="47">
        <v>42394</v>
      </c>
      <c r="P27" s="46">
        <v>0.43059999999999998</v>
      </c>
      <c r="Q27" s="42"/>
      <c r="R27" s="47">
        <v>42394</v>
      </c>
      <c r="S27" s="46">
        <v>0.62129999999999996</v>
      </c>
      <c r="T27" s="42"/>
      <c r="U27" s="47">
        <v>42394</v>
      </c>
      <c r="V27" s="46">
        <v>0.86570000000000003</v>
      </c>
      <c r="W27" s="42"/>
      <c r="X27" s="47">
        <v>42394</v>
      </c>
      <c r="Y27" s="46">
        <v>1.1529</v>
      </c>
      <c r="Z27" s="42"/>
      <c r="AA27" s="47">
        <v>42394</v>
      </c>
      <c r="AB27" s="46">
        <v>0.51068999999999998</v>
      </c>
      <c r="AC27" s="42"/>
      <c r="AD27" s="47">
        <v>42394</v>
      </c>
      <c r="AE27" s="46">
        <v>0.58938000000000001</v>
      </c>
      <c r="AF27" s="42"/>
      <c r="AG27" s="47">
        <v>42394</v>
      </c>
      <c r="AH27" s="46">
        <v>0.73750000000000004</v>
      </c>
      <c r="AI27" s="42"/>
      <c r="AJ27" s="47">
        <v>42394</v>
      </c>
      <c r="AK27" s="46">
        <v>1.0118799999999999</v>
      </c>
      <c r="AL27" s="42"/>
      <c r="AM27" s="47">
        <v>42394</v>
      </c>
      <c r="AN27" s="46">
        <v>-0.78300000000000003</v>
      </c>
      <c r="AO27" s="42"/>
      <c r="AP27" s="47">
        <v>42394</v>
      </c>
      <c r="AQ27" s="46">
        <v>-0.751</v>
      </c>
      <c r="AR27" s="42"/>
      <c r="AS27" s="47">
        <v>42394</v>
      </c>
      <c r="AT27" s="46">
        <v>-0.69199999999999995</v>
      </c>
      <c r="AU27" s="42"/>
      <c r="AV27" s="47">
        <v>42394</v>
      </c>
      <c r="AW27" s="46">
        <v>-0.625</v>
      </c>
      <c r="AX27" s="42"/>
      <c r="AY27" s="47">
        <v>42394</v>
      </c>
      <c r="AZ27" s="46">
        <v>4.8570000000000002E-2</v>
      </c>
      <c r="BA27" s="42"/>
      <c r="BB27" s="47">
        <v>42394</v>
      </c>
      <c r="BC27" s="46">
        <v>8.0710000000000004E-2</v>
      </c>
      <c r="BD27" s="42"/>
      <c r="BE27" s="47">
        <v>42394</v>
      </c>
      <c r="BF27" s="46">
        <v>0.113</v>
      </c>
      <c r="BG27" s="42"/>
      <c r="BH27" s="47">
        <v>42394</v>
      </c>
      <c r="BI27" s="46">
        <v>0.21829000000000001</v>
      </c>
    </row>
    <row r="28" spans="3:61" x14ac:dyDescent="0.25">
      <c r="C28" s="47">
        <v>42395</v>
      </c>
      <c r="D28" s="46">
        <v>-0.23100000000000001</v>
      </c>
      <c r="E28" s="42"/>
      <c r="F28" s="47">
        <v>42395</v>
      </c>
      <c r="G28" s="46">
        <v>-0.158</v>
      </c>
      <c r="H28" s="42"/>
      <c r="I28" s="47">
        <v>42395</v>
      </c>
      <c r="J28" s="46">
        <v>-8.2000000000000003E-2</v>
      </c>
      <c r="K28" s="42"/>
      <c r="L28" s="47">
        <v>42395</v>
      </c>
      <c r="M28" s="46">
        <v>2.5000000000000001E-2</v>
      </c>
      <c r="N28" s="42"/>
      <c r="O28" s="47">
        <v>42395</v>
      </c>
      <c r="P28" s="46">
        <v>0.43059999999999998</v>
      </c>
      <c r="Q28" s="42"/>
      <c r="R28" s="47">
        <v>42395</v>
      </c>
      <c r="S28" s="46">
        <v>0.62109999999999999</v>
      </c>
      <c r="T28" s="42"/>
      <c r="U28" s="47">
        <v>42395</v>
      </c>
      <c r="V28" s="46">
        <v>0.86424999999999996</v>
      </c>
      <c r="W28" s="42"/>
      <c r="X28" s="47">
        <v>42395</v>
      </c>
      <c r="Y28" s="46">
        <v>1.1512</v>
      </c>
      <c r="Z28" s="42"/>
      <c r="AA28" s="47">
        <v>42395</v>
      </c>
      <c r="AB28" s="46">
        <v>0.50944</v>
      </c>
      <c r="AC28" s="42"/>
      <c r="AD28" s="47">
        <v>42395</v>
      </c>
      <c r="AE28" s="46">
        <v>0.58938000000000001</v>
      </c>
      <c r="AF28" s="42"/>
      <c r="AG28" s="47">
        <v>42395</v>
      </c>
      <c r="AH28" s="46">
        <v>0.73812999999999995</v>
      </c>
      <c r="AI28" s="42"/>
      <c r="AJ28" s="47">
        <v>42395</v>
      </c>
      <c r="AK28" s="46">
        <v>1.01</v>
      </c>
      <c r="AL28" s="42"/>
      <c r="AM28" s="47">
        <v>42395</v>
      </c>
      <c r="AN28" s="46">
        <v>-0.78300000000000003</v>
      </c>
      <c r="AO28" s="42"/>
      <c r="AP28" s="47">
        <v>42395</v>
      </c>
      <c r="AQ28" s="46">
        <v>-0.751</v>
      </c>
      <c r="AR28" s="42"/>
      <c r="AS28" s="47">
        <v>42395</v>
      </c>
      <c r="AT28" s="46">
        <v>-0.69199999999999995</v>
      </c>
      <c r="AU28" s="42"/>
      <c r="AV28" s="47">
        <v>42395</v>
      </c>
      <c r="AW28" s="46">
        <v>-0.625</v>
      </c>
      <c r="AX28" s="42"/>
      <c r="AY28" s="47">
        <v>42395</v>
      </c>
      <c r="AZ28" s="46">
        <v>4.8570000000000002E-2</v>
      </c>
      <c r="BA28" s="42"/>
      <c r="BB28" s="47">
        <v>42395</v>
      </c>
      <c r="BC28" s="46">
        <v>7.9289999999999999E-2</v>
      </c>
      <c r="BD28" s="42"/>
      <c r="BE28" s="47">
        <v>42395</v>
      </c>
      <c r="BF28" s="46">
        <v>0.11229</v>
      </c>
      <c r="BG28" s="42"/>
      <c r="BH28" s="47">
        <v>42395</v>
      </c>
      <c r="BI28" s="46">
        <v>0.21829000000000001</v>
      </c>
    </row>
    <row r="29" spans="3:61" x14ac:dyDescent="0.25">
      <c r="C29" s="47">
        <v>42396</v>
      </c>
      <c r="D29" s="46">
        <v>-0.23100000000000001</v>
      </c>
      <c r="E29" s="42"/>
      <c r="F29" s="47">
        <v>42396</v>
      </c>
      <c r="G29" s="46">
        <v>-0.159</v>
      </c>
      <c r="H29" s="42"/>
      <c r="I29" s="47">
        <v>42396</v>
      </c>
      <c r="J29" s="46">
        <v>-8.2000000000000003E-2</v>
      </c>
      <c r="K29" s="42"/>
      <c r="L29" s="47">
        <v>42396</v>
      </c>
      <c r="M29" s="46">
        <v>2.1999999999999999E-2</v>
      </c>
      <c r="N29" s="42"/>
      <c r="O29" s="47">
        <v>42396</v>
      </c>
      <c r="P29" s="46">
        <v>0.42799999999999999</v>
      </c>
      <c r="Q29" s="42"/>
      <c r="R29" s="47">
        <v>42396</v>
      </c>
      <c r="S29" s="46">
        <v>0.61809999999999998</v>
      </c>
      <c r="T29" s="42"/>
      <c r="U29" s="47">
        <v>42396</v>
      </c>
      <c r="V29" s="46">
        <v>0.86499999999999999</v>
      </c>
      <c r="W29" s="42"/>
      <c r="X29" s="47">
        <v>42396</v>
      </c>
      <c r="Y29" s="46">
        <v>1.15045</v>
      </c>
      <c r="Z29" s="42"/>
      <c r="AA29" s="47">
        <v>42396</v>
      </c>
      <c r="AB29" s="46">
        <v>0.50944</v>
      </c>
      <c r="AC29" s="42"/>
      <c r="AD29" s="47">
        <v>42396</v>
      </c>
      <c r="AE29" s="46">
        <v>0.58938000000000001</v>
      </c>
      <c r="AF29" s="42"/>
      <c r="AG29" s="47">
        <v>42396</v>
      </c>
      <c r="AH29" s="46">
        <v>0.73687999999999998</v>
      </c>
      <c r="AI29" s="42"/>
      <c r="AJ29" s="47">
        <v>42396</v>
      </c>
      <c r="AK29" s="46">
        <v>1.0106299999999999</v>
      </c>
      <c r="AL29" s="42"/>
      <c r="AM29" s="47">
        <v>42396</v>
      </c>
      <c r="AN29" s="46">
        <v>-0.78500000000000003</v>
      </c>
      <c r="AO29" s="42"/>
      <c r="AP29" s="47">
        <v>42396</v>
      </c>
      <c r="AQ29" s="46">
        <v>-0.75060000000000004</v>
      </c>
      <c r="AR29" s="42"/>
      <c r="AS29" s="47">
        <v>42396</v>
      </c>
      <c r="AT29" s="46">
        <v>-0.68799999999999994</v>
      </c>
      <c r="AU29" s="42"/>
      <c r="AV29" s="47">
        <v>42396</v>
      </c>
      <c r="AW29" s="46">
        <v>-0.61799999999999999</v>
      </c>
      <c r="AX29" s="42"/>
      <c r="AY29" s="47">
        <v>42396</v>
      </c>
      <c r="AZ29" s="46">
        <v>5.1429999999999997E-2</v>
      </c>
      <c r="BA29" s="42"/>
      <c r="BB29" s="47">
        <v>42396</v>
      </c>
      <c r="BC29" s="46">
        <v>8.2140000000000005E-2</v>
      </c>
      <c r="BD29" s="42"/>
      <c r="BE29" s="47">
        <v>42396</v>
      </c>
      <c r="BF29" s="46">
        <v>0.11229</v>
      </c>
      <c r="BG29" s="42"/>
      <c r="BH29" s="47">
        <v>42396</v>
      </c>
      <c r="BI29" s="46">
        <v>0.21829000000000001</v>
      </c>
    </row>
    <row r="30" spans="3:61" x14ac:dyDescent="0.25">
      <c r="C30" s="47">
        <v>42397</v>
      </c>
      <c r="D30" s="46">
        <v>-0.22900000000000001</v>
      </c>
      <c r="E30" s="42"/>
      <c r="F30" s="47">
        <v>42397</v>
      </c>
      <c r="G30" s="46">
        <v>-0.16</v>
      </c>
      <c r="H30" s="42"/>
      <c r="I30" s="47">
        <v>42397</v>
      </c>
      <c r="J30" s="46">
        <v>-8.3000000000000004E-2</v>
      </c>
      <c r="K30" s="42"/>
      <c r="L30" s="47">
        <v>42397</v>
      </c>
      <c r="M30" s="46">
        <v>2.1999999999999999E-2</v>
      </c>
      <c r="N30" s="42"/>
      <c r="O30" s="47">
        <v>42397</v>
      </c>
      <c r="P30" s="46">
        <v>0.42620000000000002</v>
      </c>
      <c r="Q30" s="42"/>
      <c r="R30" s="47">
        <v>42397</v>
      </c>
      <c r="S30" s="46">
        <v>0.61560000000000004</v>
      </c>
      <c r="T30" s="42"/>
      <c r="U30" s="47">
        <v>42397</v>
      </c>
      <c r="V30" s="46">
        <v>0.86575000000000002</v>
      </c>
      <c r="W30" s="42"/>
      <c r="X30" s="47">
        <v>42397</v>
      </c>
      <c r="Y30" s="46">
        <v>1.1510499999999999</v>
      </c>
      <c r="Z30" s="42"/>
      <c r="AA30" s="47">
        <v>42397</v>
      </c>
      <c r="AB30" s="46">
        <v>0.50944</v>
      </c>
      <c r="AC30" s="42"/>
      <c r="AD30" s="47">
        <v>42397</v>
      </c>
      <c r="AE30" s="46">
        <v>0.58938000000000001</v>
      </c>
      <c r="AF30" s="42"/>
      <c r="AG30" s="47">
        <v>42397</v>
      </c>
      <c r="AH30" s="46">
        <v>0.73687999999999998</v>
      </c>
      <c r="AI30" s="42"/>
      <c r="AJ30" s="47">
        <v>42397</v>
      </c>
      <c r="AK30" s="46">
        <v>1.0089999999999999</v>
      </c>
      <c r="AL30" s="42"/>
      <c r="AM30" s="47">
        <v>42397</v>
      </c>
      <c r="AN30" s="46">
        <v>-0.78400000000000003</v>
      </c>
      <c r="AO30" s="42"/>
      <c r="AP30" s="47">
        <v>42397</v>
      </c>
      <c r="AQ30" s="46">
        <v>-0.74760000000000004</v>
      </c>
      <c r="AR30" s="42"/>
      <c r="AS30" s="47">
        <v>42397</v>
      </c>
      <c r="AT30" s="46">
        <v>-0.68379999999999996</v>
      </c>
      <c r="AU30" s="42"/>
      <c r="AV30" s="47">
        <v>42397</v>
      </c>
      <c r="AW30" s="46">
        <v>-0.61080000000000001</v>
      </c>
      <c r="AX30" s="42"/>
      <c r="AY30" s="47">
        <v>42397</v>
      </c>
      <c r="AZ30" s="46">
        <v>4.8570000000000002E-2</v>
      </c>
      <c r="BA30" s="42"/>
      <c r="BB30" s="47">
        <v>42397</v>
      </c>
      <c r="BC30" s="46">
        <v>8.2140000000000005E-2</v>
      </c>
      <c r="BD30" s="42"/>
      <c r="BE30" s="47">
        <v>42397</v>
      </c>
      <c r="BF30" s="46">
        <v>0.11229</v>
      </c>
      <c r="BG30" s="42"/>
      <c r="BH30" s="47">
        <v>42397</v>
      </c>
      <c r="BI30" s="46">
        <v>0.21757000000000001</v>
      </c>
    </row>
    <row r="31" spans="3:61" x14ac:dyDescent="0.25">
      <c r="C31" s="47">
        <v>42398</v>
      </c>
      <c r="D31" s="46">
        <v>-0.22900000000000001</v>
      </c>
      <c r="E31" s="42"/>
      <c r="F31" s="47">
        <v>42398</v>
      </c>
      <c r="G31" s="46">
        <v>-0.16200000000000001</v>
      </c>
      <c r="H31" s="42"/>
      <c r="I31" s="47">
        <v>42398</v>
      </c>
      <c r="J31" s="46">
        <v>-8.8999999999999996E-2</v>
      </c>
      <c r="K31" s="42"/>
      <c r="L31" s="47">
        <v>42398</v>
      </c>
      <c r="M31" s="46">
        <v>1.4999999999999999E-2</v>
      </c>
      <c r="N31" s="42"/>
      <c r="O31" s="47">
        <v>42398</v>
      </c>
      <c r="P31" s="46">
        <v>0.42499999999999999</v>
      </c>
      <c r="Q31" s="42"/>
      <c r="R31" s="47">
        <v>42398</v>
      </c>
      <c r="S31" s="46">
        <v>0.61260000000000003</v>
      </c>
      <c r="T31" s="42"/>
      <c r="U31" s="47">
        <v>42398</v>
      </c>
      <c r="V31" s="46">
        <v>0.86024999999999996</v>
      </c>
      <c r="W31" s="42"/>
      <c r="X31" s="47">
        <v>42398</v>
      </c>
      <c r="Y31" s="46">
        <v>1.13975</v>
      </c>
      <c r="Z31" s="42"/>
      <c r="AA31" s="47">
        <v>42398</v>
      </c>
      <c r="AB31" s="46">
        <v>0.50944</v>
      </c>
      <c r="AC31" s="42"/>
      <c r="AD31" s="47">
        <v>42398</v>
      </c>
      <c r="AE31" s="46">
        <v>0.58938000000000001</v>
      </c>
      <c r="AF31" s="42"/>
      <c r="AG31" s="47">
        <v>42398</v>
      </c>
      <c r="AH31" s="46">
        <v>0.73312999999999995</v>
      </c>
      <c r="AI31" s="42"/>
      <c r="AJ31" s="47">
        <v>42398</v>
      </c>
      <c r="AK31" s="46">
        <v>0.99712999999999996</v>
      </c>
      <c r="AL31" s="42"/>
      <c r="AM31" s="47">
        <v>42398</v>
      </c>
      <c r="AN31" s="46">
        <v>-0.78900000000000003</v>
      </c>
      <c r="AO31" s="42"/>
      <c r="AP31" s="47">
        <v>42398</v>
      </c>
      <c r="AQ31" s="46">
        <v>-0.75700000000000001</v>
      </c>
      <c r="AR31" s="42"/>
      <c r="AS31" s="47">
        <v>42398</v>
      </c>
      <c r="AT31" s="46">
        <v>-0.69340000000000002</v>
      </c>
      <c r="AU31" s="42"/>
      <c r="AV31" s="47">
        <v>42398</v>
      </c>
      <c r="AW31" s="46">
        <v>-0.62319999999999998</v>
      </c>
      <c r="AX31" s="42"/>
      <c r="AY31" s="47">
        <v>42398</v>
      </c>
      <c r="AZ31" s="46">
        <v>2.1430000000000001E-2</v>
      </c>
      <c r="BA31" s="42"/>
      <c r="BB31" s="47">
        <v>42398</v>
      </c>
      <c r="BC31" s="46">
        <v>4.7710000000000002E-2</v>
      </c>
      <c r="BD31" s="42"/>
      <c r="BE31" s="47">
        <v>42398</v>
      </c>
      <c r="BF31" s="46">
        <v>6.1429999999999998E-2</v>
      </c>
      <c r="BG31" s="42"/>
      <c r="BH31" s="47">
        <v>42398</v>
      </c>
      <c r="BI31" s="46">
        <v>0.15257000000000001</v>
      </c>
    </row>
    <row r="32" spans="3:61" x14ac:dyDescent="0.25">
      <c r="C32" s="47">
        <v>42401</v>
      </c>
      <c r="D32" s="46">
        <v>-0.23200000000000001</v>
      </c>
      <c r="E32" s="42"/>
      <c r="F32" s="47">
        <v>42401</v>
      </c>
      <c r="G32" s="46">
        <v>-0.16200000000000001</v>
      </c>
      <c r="H32" s="42"/>
      <c r="I32" s="47">
        <v>42401</v>
      </c>
      <c r="J32" s="46">
        <v>-9.4E-2</v>
      </c>
      <c r="K32" s="42"/>
      <c r="L32" s="47">
        <v>42401</v>
      </c>
      <c r="M32" s="46">
        <v>0.01</v>
      </c>
      <c r="N32" s="42"/>
      <c r="O32" s="47">
        <v>42401</v>
      </c>
      <c r="P32" s="46">
        <v>0.42699999999999999</v>
      </c>
      <c r="Q32" s="42"/>
      <c r="R32" s="47">
        <v>42401</v>
      </c>
      <c r="S32" s="46">
        <v>0.61860000000000004</v>
      </c>
      <c r="T32" s="42"/>
      <c r="U32" s="47">
        <v>42401</v>
      </c>
      <c r="V32" s="46">
        <v>0.86499999999999999</v>
      </c>
      <c r="W32" s="42"/>
      <c r="X32" s="47">
        <v>42401</v>
      </c>
      <c r="Y32" s="46">
        <v>1.14025</v>
      </c>
      <c r="Z32" s="42"/>
      <c r="AA32" s="47">
        <v>42401</v>
      </c>
      <c r="AB32" s="46">
        <v>0.51068999999999998</v>
      </c>
      <c r="AC32" s="42"/>
      <c r="AD32" s="47">
        <v>42401</v>
      </c>
      <c r="AE32" s="46">
        <v>0.58938000000000001</v>
      </c>
      <c r="AF32" s="42"/>
      <c r="AG32" s="47">
        <v>42401</v>
      </c>
      <c r="AH32" s="46">
        <v>0.73250000000000004</v>
      </c>
      <c r="AI32" s="42"/>
      <c r="AJ32" s="47">
        <v>42401</v>
      </c>
      <c r="AK32" s="46">
        <v>0.99524999999999997</v>
      </c>
      <c r="AL32" s="42"/>
      <c r="AM32" s="47">
        <v>42401</v>
      </c>
      <c r="AN32" s="46">
        <v>-0.78900000000000003</v>
      </c>
      <c r="AO32" s="42"/>
      <c r="AP32" s="47">
        <v>42401</v>
      </c>
      <c r="AQ32" s="46">
        <v>-0.75600000000000001</v>
      </c>
      <c r="AR32" s="42"/>
      <c r="AS32" s="47">
        <v>42401</v>
      </c>
      <c r="AT32" s="46">
        <v>-0.69240000000000002</v>
      </c>
      <c r="AU32" s="42"/>
      <c r="AV32" s="47">
        <v>42401</v>
      </c>
      <c r="AW32" s="46">
        <v>-0.61980000000000002</v>
      </c>
      <c r="AX32" s="42"/>
      <c r="AY32" s="47">
        <v>42401</v>
      </c>
      <c r="AZ32" s="46">
        <v>2.3140000000000001E-2</v>
      </c>
      <c r="BA32" s="42"/>
      <c r="BB32" s="47">
        <v>42401</v>
      </c>
      <c r="BC32" s="46">
        <v>3.986E-2</v>
      </c>
      <c r="BD32" s="42"/>
      <c r="BE32" s="47">
        <v>42401</v>
      </c>
      <c r="BF32" s="46">
        <v>4.5710000000000001E-2</v>
      </c>
      <c r="BG32" s="42"/>
      <c r="BH32" s="47">
        <v>42401</v>
      </c>
      <c r="BI32" s="46">
        <v>0.12257</v>
      </c>
    </row>
    <row r="33" spans="3:61" x14ac:dyDescent="0.25">
      <c r="C33" s="47">
        <v>42402</v>
      </c>
      <c r="D33" s="46">
        <v>-0.23100000000000001</v>
      </c>
      <c r="E33" s="42"/>
      <c r="F33" s="47">
        <v>42402</v>
      </c>
      <c r="G33" s="46">
        <v>-0.161</v>
      </c>
      <c r="H33" s="42"/>
      <c r="I33" s="47">
        <v>42402</v>
      </c>
      <c r="J33" s="46">
        <v>-9.4E-2</v>
      </c>
      <c r="K33" s="42"/>
      <c r="L33" s="47">
        <v>42402</v>
      </c>
      <c r="M33" s="46">
        <v>8.9999999999999993E-3</v>
      </c>
      <c r="N33" s="42"/>
      <c r="O33" s="47">
        <v>42402</v>
      </c>
      <c r="P33" s="46">
        <v>0.42849999999999999</v>
      </c>
      <c r="Q33" s="42"/>
      <c r="R33" s="47">
        <v>42402</v>
      </c>
      <c r="S33" s="46">
        <v>0.61919999999999997</v>
      </c>
      <c r="T33" s="42"/>
      <c r="U33" s="47">
        <v>42402</v>
      </c>
      <c r="V33" s="46">
        <v>0.86485000000000001</v>
      </c>
      <c r="W33" s="42"/>
      <c r="X33" s="47">
        <v>42402</v>
      </c>
      <c r="Y33" s="46">
        <v>1.13785</v>
      </c>
      <c r="Z33" s="42"/>
      <c r="AA33" s="47">
        <v>42402</v>
      </c>
      <c r="AB33" s="46">
        <v>0.51131000000000004</v>
      </c>
      <c r="AC33" s="42"/>
      <c r="AD33" s="47">
        <v>42402</v>
      </c>
      <c r="AE33" s="46">
        <v>0.59125000000000005</v>
      </c>
      <c r="AF33" s="42"/>
      <c r="AG33" s="47">
        <v>42402</v>
      </c>
      <c r="AH33" s="46">
        <v>0.73687999999999998</v>
      </c>
      <c r="AI33" s="42"/>
      <c r="AJ33" s="47">
        <v>42402</v>
      </c>
      <c r="AK33" s="46">
        <v>0.99524999999999997</v>
      </c>
      <c r="AL33" s="42"/>
      <c r="AM33" s="47">
        <v>42402</v>
      </c>
      <c r="AN33" s="46">
        <v>-0.78300000000000003</v>
      </c>
      <c r="AO33" s="42"/>
      <c r="AP33" s="47">
        <v>42402</v>
      </c>
      <c r="AQ33" s="46">
        <v>-0.751</v>
      </c>
      <c r="AR33" s="42"/>
      <c r="AS33" s="47">
        <v>42402</v>
      </c>
      <c r="AT33" s="46">
        <v>-0.68600000000000005</v>
      </c>
      <c r="AU33" s="42"/>
      <c r="AV33" s="47">
        <v>42402</v>
      </c>
      <c r="AW33" s="46">
        <v>-0.61299999999999999</v>
      </c>
      <c r="AX33" s="42"/>
      <c r="AY33" s="47">
        <v>42402</v>
      </c>
      <c r="AZ33" s="46">
        <v>2.5999999999999999E-2</v>
      </c>
      <c r="BA33" s="42"/>
      <c r="BB33" s="47">
        <v>42402</v>
      </c>
      <c r="BC33" s="46">
        <v>4.2709999999999998E-2</v>
      </c>
      <c r="BD33" s="42"/>
      <c r="BE33" s="47">
        <v>42402</v>
      </c>
      <c r="BF33" s="46">
        <v>4.929E-2</v>
      </c>
      <c r="BG33" s="42"/>
      <c r="BH33" s="47">
        <v>42402</v>
      </c>
      <c r="BI33" s="46">
        <v>0.12856999999999999</v>
      </c>
    </row>
    <row r="34" spans="3:61" x14ac:dyDescent="0.25">
      <c r="C34" s="47">
        <v>42403</v>
      </c>
      <c r="D34" s="46">
        <v>-0.23200000000000001</v>
      </c>
      <c r="E34" s="42"/>
      <c r="F34" s="47">
        <v>42403</v>
      </c>
      <c r="G34" s="46">
        <v>-0.16200000000000001</v>
      </c>
      <c r="H34" s="42"/>
      <c r="I34" s="47">
        <v>42403</v>
      </c>
      <c r="J34" s="46">
        <v>-9.6000000000000002E-2</v>
      </c>
      <c r="K34" s="42"/>
      <c r="L34" s="47">
        <v>42403</v>
      </c>
      <c r="M34" s="46">
        <v>8.0000000000000002E-3</v>
      </c>
      <c r="N34" s="42"/>
      <c r="O34" s="47">
        <v>42403</v>
      </c>
      <c r="P34" s="46">
        <v>0.42849999999999999</v>
      </c>
      <c r="Q34" s="42"/>
      <c r="R34" s="47">
        <v>42403</v>
      </c>
      <c r="S34" s="46">
        <v>0.62060000000000004</v>
      </c>
      <c r="T34" s="42"/>
      <c r="U34" s="47">
        <v>42403</v>
      </c>
      <c r="V34" s="46">
        <v>0.86265000000000003</v>
      </c>
      <c r="W34" s="42"/>
      <c r="X34" s="47">
        <v>42403</v>
      </c>
      <c r="Y34" s="46">
        <v>1.1304000000000001</v>
      </c>
      <c r="Z34" s="42"/>
      <c r="AA34" s="47">
        <v>42403</v>
      </c>
      <c r="AB34" s="46">
        <v>0.51131000000000004</v>
      </c>
      <c r="AC34" s="42"/>
      <c r="AD34" s="47">
        <v>42403</v>
      </c>
      <c r="AE34" s="46">
        <v>0.59094000000000002</v>
      </c>
      <c r="AF34" s="42"/>
      <c r="AG34" s="47">
        <v>42403</v>
      </c>
      <c r="AH34" s="46">
        <v>0.74</v>
      </c>
      <c r="AI34" s="42"/>
      <c r="AJ34" s="47">
        <v>42403</v>
      </c>
      <c r="AK34" s="46">
        <v>0.99775000000000003</v>
      </c>
      <c r="AL34" s="42"/>
      <c r="AM34" s="47">
        <v>42403</v>
      </c>
      <c r="AN34" s="46">
        <v>-0.78300000000000003</v>
      </c>
      <c r="AO34" s="42"/>
      <c r="AP34" s="47">
        <v>42403</v>
      </c>
      <c r="AQ34" s="46">
        <v>-0.751</v>
      </c>
      <c r="AR34" s="42"/>
      <c r="AS34" s="47">
        <v>42403</v>
      </c>
      <c r="AT34" s="46">
        <v>-0.68600000000000005</v>
      </c>
      <c r="AU34" s="42"/>
      <c r="AV34" s="47">
        <v>42403</v>
      </c>
      <c r="AW34" s="46">
        <v>-0.61299999999999999</v>
      </c>
      <c r="AX34" s="42"/>
      <c r="AY34" s="47">
        <v>42403</v>
      </c>
      <c r="AZ34" s="46">
        <v>1.729E-2</v>
      </c>
      <c r="BA34" s="42"/>
      <c r="BB34" s="47">
        <v>42403</v>
      </c>
      <c r="BC34" s="46">
        <v>4.2709999999999998E-2</v>
      </c>
      <c r="BD34" s="42"/>
      <c r="BE34" s="47">
        <v>42403</v>
      </c>
      <c r="BF34" s="46">
        <v>0.05</v>
      </c>
      <c r="BG34" s="42"/>
      <c r="BH34" s="47">
        <v>42403</v>
      </c>
      <c r="BI34" s="46">
        <v>0.12570999999999999</v>
      </c>
    </row>
    <row r="35" spans="3:61" x14ac:dyDescent="0.25">
      <c r="C35" s="47">
        <v>42404</v>
      </c>
      <c r="D35" s="46">
        <v>-0.23400000000000001</v>
      </c>
      <c r="E35" s="42"/>
      <c r="F35" s="47">
        <v>42404</v>
      </c>
      <c r="G35" s="46">
        <v>-0.16600000000000001</v>
      </c>
      <c r="H35" s="42"/>
      <c r="I35" s="47">
        <v>42404</v>
      </c>
      <c r="J35" s="46">
        <v>-0.10199999999999999</v>
      </c>
      <c r="K35" s="42"/>
      <c r="L35" s="47">
        <v>42404</v>
      </c>
      <c r="M35" s="46">
        <v>2E-3</v>
      </c>
      <c r="N35" s="42"/>
      <c r="O35" s="47">
        <v>42404</v>
      </c>
      <c r="P35" s="46">
        <v>0.42770000000000002</v>
      </c>
      <c r="Q35" s="42"/>
      <c r="R35" s="47">
        <v>42404</v>
      </c>
      <c r="S35" s="46">
        <v>0.62019999999999997</v>
      </c>
      <c r="T35" s="42"/>
      <c r="U35" s="47">
        <v>42404</v>
      </c>
      <c r="V35" s="46">
        <v>0.8649</v>
      </c>
      <c r="W35" s="42"/>
      <c r="X35" s="47">
        <v>42404</v>
      </c>
      <c r="Y35" s="46">
        <v>1.1285000000000001</v>
      </c>
      <c r="Z35" s="42"/>
      <c r="AA35" s="47">
        <v>42404</v>
      </c>
      <c r="AB35" s="46">
        <v>0.51131000000000004</v>
      </c>
      <c r="AC35" s="42"/>
      <c r="AD35" s="47">
        <v>42404</v>
      </c>
      <c r="AE35" s="46">
        <v>0.59031</v>
      </c>
      <c r="AF35" s="42"/>
      <c r="AG35" s="47">
        <v>42404</v>
      </c>
      <c r="AH35" s="46">
        <v>0.74</v>
      </c>
      <c r="AI35" s="42"/>
      <c r="AJ35" s="47">
        <v>42404</v>
      </c>
      <c r="AK35" s="46">
        <v>0.99963000000000002</v>
      </c>
      <c r="AL35" s="42"/>
      <c r="AM35" s="47">
        <v>42404</v>
      </c>
      <c r="AN35" s="46">
        <v>-0.78100000000000003</v>
      </c>
      <c r="AO35" s="42"/>
      <c r="AP35" s="47">
        <v>42404</v>
      </c>
      <c r="AQ35" s="46">
        <v>-0.749</v>
      </c>
      <c r="AR35" s="42"/>
      <c r="AS35" s="47">
        <v>42404</v>
      </c>
      <c r="AT35" s="46">
        <v>-0.68779999999999997</v>
      </c>
      <c r="AU35" s="42"/>
      <c r="AV35" s="47">
        <v>42404</v>
      </c>
      <c r="AW35" s="46">
        <v>-0.60780000000000001</v>
      </c>
      <c r="AX35" s="42"/>
      <c r="AY35" s="47">
        <v>42404</v>
      </c>
      <c r="AZ35" s="46">
        <v>7.2899999999999996E-3</v>
      </c>
      <c r="BA35" s="42"/>
      <c r="BB35" s="47">
        <v>42404</v>
      </c>
      <c r="BC35" s="46">
        <v>3.8429999999999999E-2</v>
      </c>
      <c r="BD35" s="42"/>
      <c r="BE35" s="47">
        <v>42404</v>
      </c>
      <c r="BF35" s="46">
        <v>4.4290000000000003E-2</v>
      </c>
      <c r="BG35" s="42"/>
      <c r="BH35" s="47">
        <v>42404</v>
      </c>
      <c r="BI35" s="46">
        <v>0.11786000000000001</v>
      </c>
    </row>
    <row r="36" spans="3:61" x14ac:dyDescent="0.25">
      <c r="C36" s="47">
        <v>42405</v>
      </c>
      <c r="D36" s="46">
        <v>-0.23400000000000001</v>
      </c>
      <c r="E36" s="42"/>
      <c r="F36" s="47">
        <v>42405</v>
      </c>
      <c r="G36" s="46">
        <v>-0.16700000000000001</v>
      </c>
      <c r="H36" s="42"/>
      <c r="I36" s="47">
        <v>42405</v>
      </c>
      <c r="J36" s="46">
        <v>-0.104</v>
      </c>
      <c r="K36" s="42"/>
      <c r="L36" s="47">
        <v>42405</v>
      </c>
      <c r="M36" s="46">
        <v>-2E-3</v>
      </c>
      <c r="N36" s="42"/>
      <c r="O36" s="47">
        <v>42405</v>
      </c>
      <c r="P36" s="46">
        <v>0.4289</v>
      </c>
      <c r="Q36" s="42"/>
      <c r="R36" s="47">
        <v>42405</v>
      </c>
      <c r="S36" s="46">
        <v>0.61970000000000003</v>
      </c>
      <c r="T36" s="42"/>
      <c r="U36" s="47">
        <v>42405</v>
      </c>
      <c r="V36" s="46">
        <v>0.86719999999999997</v>
      </c>
      <c r="W36" s="42"/>
      <c r="X36" s="47">
        <v>42405</v>
      </c>
      <c r="Y36" s="46">
        <v>1.1355</v>
      </c>
      <c r="Z36" s="42"/>
      <c r="AA36" s="47">
        <v>42405</v>
      </c>
      <c r="AB36" s="46">
        <v>0.50975000000000004</v>
      </c>
      <c r="AC36" s="42"/>
      <c r="AD36" s="47">
        <v>42405</v>
      </c>
      <c r="AE36" s="46">
        <v>0.59094000000000002</v>
      </c>
      <c r="AF36" s="42"/>
      <c r="AG36" s="47">
        <v>42405</v>
      </c>
      <c r="AH36" s="46">
        <v>0.74299999999999999</v>
      </c>
      <c r="AI36" s="42"/>
      <c r="AJ36" s="47">
        <v>42405</v>
      </c>
      <c r="AK36" s="46">
        <v>0.99838000000000005</v>
      </c>
      <c r="AL36" s="42"/>
      <c r="AM36" s="47">
        <v>42405</v>
      </c>
      <c r="AN36" s="46">
        <v>-0.78300000000000003</v>
      </c>
      <c r="AO36" s="42"/>
      <c r="AP36" s="47">
        <v>42405</v>
      </c>
      <c r="AQ36" s="46">
        <v>-0.751</v>
      </c>
      <c r="AR36" s="42"/>
      <c r="AS36" s="47">
        <v>42405</v>
      </c>
      <c r="AT36" s="46">
        <v>-0.68779999999999997</v>
      </c>
      <c r="AU36" s="42"/>
      <c r="AV36" s="47">
        <v>42405</v>
      </c>
      <c r="AW36" s="46">
        <v>-0.60619999999999996</v>
      </c>
      <c r="AX36" s="42"/>
      <c r="AY36" s="47">
        <v>42405</v>
      </c>
      <c r="AZ36" s="46">
        <v>-2.7100000000000002E-3</v>
      </c>
      <c r="BA36" s="42"/>
      <c r="BB36" s="47">
        <v>42405</v>
      </c>
      <c r="BC36" s="46">
        <v>3.057E-2</v>
      </c>
      <c r="BD36" s="42"/>
      <c r="BE36" s="47">
        <v>42405</v>
      </c>
      <c r="BF36" s="46">
        <v>3.7859999999999998E-2</v>
      </c>
      <c r="BG36" s="42"/>
      <c r="BH36" s="47">
        <v>42405</v>
      </c>
      <c r="BI36" s="46">
        <v>0.10643</v>
      </c>
    </row>
    <row r="37" spans="3:61" x14ac:dyDescent="0.25">
      <c r="C37" s="47">
        <v>42408</v>
      </c>
      <c r="D37" s="46">
        <v>-0.23499999999999999</v>
      </c>
      <c r="E37" s="42"/>
      <c r="F37" s="47">
        <v>42408</v>
      </c>
      <c r="G37" s="46">
        <v>-0.16900000000000001</v>
      </c>
      <c r="H37" s="42"/>
      <c r="I37" s="47">
        <v>42408</v>
      </c>
      <c r="J37" s="46">
        <v>-0.107</v>
      </c>
      <c r="K37" s="42"/>
      <c r="L37" s="47">
        <v>42408</v>
      </c>
      <c r="M37" s="46">
        <v>-5.0000000000000001E-3</v>
      </c>
      <c r="N37" s="42"/>
      <c r="O37" s="47">
        <v>42408</v>
      </c>
      <c r="P37" s="46">
        <v>0.42925000000000002</v>
      </c>
      <c r="Q37" s="42"/>
      <c r="R37" s="47">
        <v>42408</v>
      </c>
      <c r="S37" s="46">
        <v>0.621</v>
      </c>
      <c r="T37" s="42"/>
      <c r="U37" s="47">
        <v>42408</v>
      </c>
      <c r="V37" s="46">
        <v>0.87060000000000004</v>
      </c>
      <c r="W37" s="42"/>
      <c r="X37" s="47">
        <v>42408</v>
      </c>
      <c r="Y37" s="46">
        <v>1.13995</v>
      </c>
      <c r="Z37" s="42"/>
      <c r="AA37" s="47">
        <v>42408</v>
      </c>
      <c r="AB37" s="46">
        <v>0.51005999999999996</v>
      </c>
      <c r="AC37" s="42"/>
      <c r="AD37" s="47">
        <v>42408</v>
      </c>
      <c r="AE37" s="46">
        <v>0.59043999999999996</v>
      </c>
      <c r="AF37" s="42"/>
      <c r="AG37" s="47">
        <v>42408</v>
      </c>
      <c r="AH37" s="46">
        <v>0.74099999999999999</v>
      </c>
      <c r="AI37" s="42"/>
      <c r="AJ37" s="47">
        <v>42408</v>
      </c>
      <c r="AK37" s="46">
        <v>0.99963000000000002</v>
      </c>
      <c r="AL37" s="42"/>
      <c r="AM37" s="47">
        <v>42408</v>
      </c>
      <c r="AN37" s="46">
        <v>-0.78100000000000003</v>
      </c>
      <c r="AO37" s="42"/>
      <c r="AP37" s="47">
        <v>42408</v>
      </c>
      <c r="AQ37" s="46">
        <v>-0.749</v>
      </c>
      <c r="AR37" s="42"/>
      <c r="AS37" s="47">
        <v>42408</v>
      </c>
      <c r="AT37" s="46">
        <v>-0.68979999999999997</v>
      </c>
      <c r="AU37" s="42"/>
      <c r="AV37" s="47">
        <v>42408</v>
      </c>
      <c r="AW37" s="46">
        <v>-0.60819999999999996</v>
      </c>
      <c r="AX37" s="42"/>
      <c r="AY37" s="47">
        <v>42408</v>
      </c>
      <c r="AZ37" s="46">
        <v>-5.5700000000000003E-3</v>
      </c>
      <c r="BA37" s="42"/>
      <c r="BB37" s="47">
        <v>42408</v>
      </c>
      <c r="BC37" s="46">
        <v>3.0429999999999999E-2</v>
      </c>
      <c r="BD37" s="42"/>
      <c r="BE37" s="47">
        <v>42408</v>
      </c>
      <c r="BF37" s="46">
        <v>3.6999999999999998E-2</v>
      </c>
      <c r="BG37" s="42"/>
      <c r="BH37" s="47">
        <v>42408</v>
      </c>
      <c r="BI37" s="46">
        <v>0.10543</v>
      </c>
    </row>
    <row r="38" spans="3:61" x14ac:dyDescent="0.25">
      <c r="C38" s="47">
        <v>42409</v>
      </c>
      <c r="D38" s="46">
        <v>-0.23699999999999999</v>
      </c>
      <c r="E38" s="42"/>
      <c r="F38" s="47">
        <v>42409</v>
      </c>
      <c r="G38" s="46">
        <v>-0.17100000000000001</v>
      </c>
      <c r="H38" s="42"/>
      <c r="I38" s="47">
        <v>42409</v>
      </c>
      <c r="J38" s="46">
        <v>-0.109</v>
      </c>
      <c r="K38" s="42"/>
      <c r="L38" s="47">
        <v>42409</v>
      </c>
      <c r="M38" s="46">
        <v>-4.0000000000000001E-3</v>
      </c>
      <c r="N38" s="42"/>
      <c r="O38" s="47">
        <v>42409</v>
      </c>
      <c r="P38" s="46">
        <v>0.42849999999999999</v>
      </c>
      <c r="Q38" s="42"/>
      <c r="R38" s="47">
        <v>42409</v>
      </c>
      <c r="S38" s="46">
        <v>0.62050000000000005</v>
      </c>
      <c r="T38" s="42"/>
      <c r="U38" s="47">
        <v>42409</v>
      </c>
      <c r="V38" s="46">
        <v>0.8659</v>
      </c>
      <c r="W38" s="42"/>
      <c r="X38" s="47">
        <v>42409</v>
      </c>
      <c r="Y38" s="46">
        <v>1.1305499999999999</v>
      </c>
      <c r="Z38" s="42"/>
      <c r="AA38" s="47">
        <v>42409</v>
      </c>
      <c r="AB38" s="46">
        <v>0.50880999999999998</v>
      </c>
      <c r="AC38" s="42"/>
      <c r="AD38" s="47">
        <v>42409</v>
      </c>
      <c r="AE38" s="46">
        <v>0.58906000000000003</v>
      </c>
      <c r="AF38" s="42"/>
      <c r="AG38" s="47">
        <v>42409</v>
      </c>
      <c r="AH38" s="46">
        <v>0.74224999999999997</v>
      </c>
      <c r="AI38" s="42"/>
      <c r="AJ38" s="47">
        <v>42409</v>
      </c>
      <c r="AK38" s="46">
        <v>1.0015000000000001</v>
      </c>
      <c r="AL38" s="42"/>
      <c r="AM38" s="47">
        <v>42409</v>
      </c>
      <c r="AN38" s="46">
        <v>-0.79300000000000004</v>
      </c>
      <c r="AO38" s="42"/>
      <c r="AP38" s="47">
        <v>42409</v>
      </c>
      <c r="AQ38" s="46">
        <v>-0.76259999999999994</v>
      </c>
      <c r="AR38" s="42"/>
      <c r="AS38" s="47">
        <v>42409</v>
      </c>
      <c r="AT38" s="46">
        <v>-0.70379999999999998</v>
      </c>
      <c r="AU38" s="42"/>
      <c r="AV38" s="47">
        <v>42409</v>
      </c>
      <c r="AW38" s="46">
        <v>-0.62519999999999998</v>
      </c>
      <c r="AX38" s="42"/>
      <c r="AY38" s="47">
        <v>42409</v>
      </c>
      <c r="AZ38" s="46">
        <v>-7.7099999999999998E-3</v>
      </c>
      <c r="BA38" s="42"/>
      <c r="BB38" s="47">
        <v>42409</v>
      </c>
      <c r="BC38" s="46">
        <v>1.686E-2</v>
      </c>
      <c r="BD38" s="42"/>
      <c r="BE38" s="47">
        <v>42409</v>
      </c>
      <c r="BF38" s="46">
        <v>3.1640000000000001E-2</v>
      </c>
      <c r="BG38" s="42"/>
      <c r="BH38" s="47">
        <v>42409</v>
      </c>
      <c r="BI38" s="46">
        <v>9.9290000000000003E-2</v>
      </c>
    </row>
    <row r="39" spans="3:61" x14ac:dyDescent="0.25">
      <c r="C39" s="47">
        <v>42410</v>
      </c>
      <c r="D39" s="46">
        <v>-0.23799999999999999</v>
      </c>
      <c r="E39" s="42"/>
      <c r="F39" s="47">
        <v>42410</v>
      </c>
      <c r="G39" s="46">
        <v>-0.17499999999999999</v>
      </c>
      <c r="H39" s="42"/>
      <c r="I39" s="47">
        <v>42410</v>
      </c>
      <c r="J39" s="46">
        <v>-0.111</v>
      </c>
      <c r="K39" s="42"/>
      <c r="L39" s="47">
        <v>42410</v>
      </c>
      <c r="M39" s="46">
        <v>-1E-3</v>
      </c>
      <c r="N39" s="42"/>
      <c r="O39" s="47">
        <v>42410</v>
      </c>
      <c r="P39" s="46">
        <v>0.42649999999999999</v>
      </c>
      <c r="Q39" s="42"/>
      <c r="R39" s="47">
        <v>42410</v>
      </c>
      <c r="S39" s="46">
        <v>0.61760000000000004</v>
      </c>
      <c r="T39" s="42"/>
      <c r="U39" s="47">
        <v>42410</v>
      </c>
      <c r="V39" s="46">
        <v>0.86550000000000005</v>
      </c>
      <c r="W39" s="42"/>
      <c r="X39" s="47">
        <v>42410</v>
      </c>
      <c r="Y39" s="46">
        <v>1.1335500000000001</v>
      </c>
      <c r="Z39" s="42"/>
      <c r="AA39" s="47">
        <v>42410</v>
      </c>
      <c r="AB39" s="46">
        <v>0.50880999999999998</v>
      </c>
      <c r="AC39" s="42"/>
      <c r="AD39" s="47">
        <v>42410</v>
      </c>
      <c r="AE39" s="46">
        <v>0.59138000000000002</v>
      </c>
      <c r="AF39" s="42"/>
      <c r="AG39" s="47">
        <v>42410</v>
      </c>
      <c r="AH39" s="46">
        <v>0.73599999999999999</v>
      </c>
      <c r="AI39" s="42"/>
      <c r="AJ39" s="47">
        <v>42410</v>
      </c>
      <c r="AK39" s="46">
        <v>0.99338000000000004</v>
      </c>
      <c r="AL39" s="42"/>
      <c r="AM39" s="47">
        <v>42410</v>
      </c>
      <c r="AN39" s="46">
        <v>-0.79300000000000004</v>
      </c>
      <c r="AO39" s="42"/>
      <c r="AP39" s="47">
        <v>42410</v>
      </c>
      <c r="AQ39" s="46">
        <v>-0.76359999999999995</v>
      </c>
      <c r="AR39" s="42"/>
      <c r="AS39" s="47">
        <v>42410</v>
      </c>
      <c r="AT39" s="46">
        <v>-0.70740000000000003</v>
      </c>
      <c r="AU39" s="42"/>
      <c r="AV39" s="47">
        <v>42410</v>
      </c>
      <c r="AW39" s="46">
        <v>-0.62719999999999998</v>
      </c>
      <c r="AX39" s="42"/>
      <c r="AY39" s="47">
        <v>42410</v>
      </c>
      <c r="AZ39" s="46">
        <v>-2E-3</v>
      </c>
      <c r="BA39" s="42"/>
      <c r="BB39" s="47">
        <v>42410</v>
      </c>
      <c r="BC39" s="46">
        <v>2.5430000000000001E-2</v>
      </c>
      <c r="BD39" s="42"/>
      <c r="BE39" s="47">
        <v>42410</v>
      </c>
      <c r="BF39" s="46">
        <v>3.2710000000000003E-2</v>
      </c>
      <c r="BG39" s="42"/>
      <c r="BH39" s="47">
        <v>42410</v>
      </c>
      <c r="BI39" s="46">
        <v>0.10357</v>
      </c>
    </row>
    <row r="40" spans="3:61" x14ac:dyDescent="0.25">
      <c r="C40" s="47">
        <v>42411</v>
      </c>
      <c r="D40" s="46">
        <v>-0.23899999999999999</v>
      </c>
      <c r="E40" s="42"/>
      <c r="F40" s="47">
        <v>42411</v>
      </c>
      <c r="G40" s="46">
        <v>-0.17899999999999999</v>
      </c>
      <c r="H40" s="42"/>
      <c r="I40" s="47">
        <v>42411</v>
      </c>
      <c r="J40" s="46">
        <v>-0.112</v>
      </c>
      <c r="K40" s="42"/>
      <c r="L40" s="47">
        <v>42411</v>
      </c>
      <c r="M40" s="46">
        <v>-6.0000000000000001E-3</v>
      </c>
      <c r="N40" s="42"/>
      <c r="O40" s="47">
        <v>42411</v>
      </c>
      <c r="P40" s="46">
        <v>0.42699999999999999</v>
      </c>
      <c r="Q40" s="42"/>
      <c r="R40" s="47">
        <v>42411</v>
      </c>
      <c r="S40" s="46">
        <v>0.61719999999999997</v>
      </c>
      <c r="T40" s="42"/>
      <c r="U40" s="47">
        <v>42411</v>
      </c>
      <c r="V40" s="46">
        <v>0.85834999999999995</v>
      </c>
      <c r="W40" s="42"/>
      <c r="X40" s="47">
        <v>42411</v>
      </c>
      <c r="Y40" s="46">
        <v>1.117</v>
      </c>
      <c r="Z40" s="42"/>
      <c r="AA40" s="47">
        <v>42411</v>
      </c>
      <c r="AB40" s="46">
        <v>0.50880999999999998</v>
      </c>
      <c r="AC40" s="42"/>
      <c r="AD40" s="47">
        <v>42411</v>
      </c>
      <c r="AE40" s="46">
        <v>0.59099999999999997</v>
      </c>
      <c r="AF40" s="42"/>
      <c r="AG40" s="47">
        <v>42411</v>
      </c>
      <c r="AH40" s="46">
        <v>0.73563000000000001</v>
      </c>
      <c r="AI40" s="42"/>
      <c r="AJ40" s="47">
        <v>42411</v>
      </c>
      <c r="AK40" s="46">
        <v>0.98963000000000001</v>
      </c>
      <c r="AL40" s="42"/>
      <c r="AM40" s="47">
        <v>42411</v>
      </c>
      <c r="AN40" s="46">
        <v>-0.80300000000000005</v>
      </c>
      <c r="AO40" s="42"/>
      <c r="AP40" s="47">
        <v>42411</v>
      </c>
      <c r="AQ40" s="46">
        <v>-0.78159999999999996</v>
      </c>
      <c r="AR40" s="42"/>
      <c r="AS40" s="47">
        <v>42411</v>
      </c>
      <c r="AT40" s="46">
        <v>-0.73240000000000005</v>
      </c>
      <c r="AU40" s="42"/>
      <c r="AV40" s="47">
        <v>42411</v>
      </c>
      <c r="AW40" s="46">
        <v>-0.6502</v>
      </c>
      <c r="AX40" s="42"/>
      <c r="AY40" s="47">
        <v>42411</v>
      </c>
      <c r="AZ40" s="46">
        <v>-1.129E-2</v>
      </c>
      <c r="BA40" s="42"/>
      <c r="BB40" s="47">
        <v>42411</v>
      </c>
      <c r="BC40" s="46">
        <v>1.686E-2</v>
      </c>
      <c r="BD40" s="42"/>
      <c r="BE40" s="47">
        <v>42411</v>
      </c>
      <c r="BF40" s="46">
        <v>3.2710000000000003E-2</v>
      </c>
      <c r="BG40" s="42"/>
      <c r="BH40" s="47">
        <v>42411</v>
      </c>
      <c r="BI40" s="46">
        <v>0.10213999999999999</v>
      </c>
    </row>
    <row r="41" spans="3:61" x14ac:dyDescent="0.25">
      <c r="C41" s="47">
        <v>42412</v>
      </c>
      <c r="D41" s="46">
        <v>-0.24</v>
      </c>
      <c r="E41" s="42"/>
      <c r="F41" s="47">
        <v>42412</v>
      </c>
      <c r="G41" s="46">
        <v>-0.183</v>
      </c>
      <c r="H41" s="42"/>
      <c r="I41" s="47">
        <v>42412</v>
      </c>
      <c r="J41" s="46">
        <v>-0.11600000000000001</v>
      </c>
      <c r="K41" s="42"/>
      <c r="L41" s="47">
        <v>42412</v>
      </c>
      <c r="M41" s="46">
        <v>-8.9999999999999993E-3</v>
      </c>
      <c r="N41" s="42"/>
      <c r="O41" s="47">
        <v>42412</v>
      </c>
      <c r="P41" s="46">
        <v>0.43049999999999999</v>
      </c>
      <c r="Q41" s="42"/>
      <c r="R41" s="47">
        <v>42412</v>
      </c>
      <c r="S41" s="46">
        <v>0.61819999999999997</v>
      </c>
      <c r="T41" s="42"/>
      <c r="U41" s="47">
        <v>42412</v>
      </c>
      <c r="V41" s="46">
        <v>0.85785</v>
      </c>
      <c r="W41" s="42"/>
      <c r="X41" s="47">
        <v>42412</v>
      </c>
      <c r="Y41" s="46">
        <v>1.1155999999999999</v>
      </c>
      <c r="Z41" s="42"/>
      <c r="AA41" s="47">
        <v>42412</v>
      </c>
      <c r="AB41" s="46">
        <v>0.50880999999999998</v>
      </c>
      <c r="AC41" s="42"/>
      <c r="AD41" s="47">
        <v>42412</v>
      </c>
      <c r="AE41" s="46">
        <v>0.58975</v>
      </c>
      <c r="AF41" s="42"/>
      <c r="AG41" s="47">
        <v>42412</v>
      </c>
      <c r="AH41" s="46">
        <v>0.73</v>
      </c>
      <c r="AI41" s="42"/>
      <c r="AJ41" s="47">
        <v>42412</v>
      </c>
      <c r="AK41" s="46">
        <v>0.98275000000000001</v>
      </c>
      <c r="AL41" s="42"/>
      <c r="AM41" s="47">
        <v>42412</v>
      </c>
      <c r="AN41" s="46">
        <v>-0.79700000000000004</v>
      </c>
      <c r="AO41" s="42"/>
      <c r="AP41" s="47">
        <v>42412</v>
      </c>
      <c r="AQ41" s="46">
        <v>-0.77559999999999996</v>
      </c>
      <c r="AR41" s="42"/>
      <c r="AS41" s="47">
        <v>42412</v>
      </c>
      <c r="AT41" s="46">
        <v>-0.7268</v>
      </c>
      <c r="AU41" s="42"/>
      <c r="AV41" s="47">
        <v>42412</v>
      </c>
      <c r="AW41" s="46">
        <v>-0.6462</v>
      </c>
      <c r="AX41" s="42"/>
      <c r="AY41" s="47">
        <v>42412</v>
      </c>
      <c r="AZ41" s="46">
        <v>-1.414E-2</v>
      </c>
      <c r="BA41" s="42"/>
      <c r="BB41" s="47">
        <v>42412</v>
      </c>
      <c r="BC41" s="46">
        <v>1.1860000000000001E-2</v>
      </c>
      <c r="BD41" s="42"/>
      <c r="BE41" s="47">
        <v>42412</v>
      </c>
      <c r="BF41" s="46">
        <v>2.4709999999999999E-2</v>
      </c>
      <c r="BG41" s="42"/>
      <c r="BH41" s="47">
        <v>42412</v>
      </c>
      <c r="BI41" s="46">
        <v>9.6140000000000003E-2</v>
      </c>
    </row>
    <row r="42" spans="3:61" x14ac:dyDescent="0.25">
      <c r="C42" s="47">
        <v>42415</v>
      </c>
      <c r="D42" s="46">
        <v>-0.24099999999999999</v>
      </c>
      <c r="E42" s="42"/>
      <c r="F42" s="47">
        <v>42415</v>
      </c>
      <c r="G42" s="46">
        <v>-0.183</v>
      </c>
      <c r="H42" s="42"/>
      <c r="I42" s="47">
        <v>42415</v>
      </c>
      <c r="J42" s="46">
        <v>-0.11600000000000001</v>
      </c>
      <c r="K42" s="42"/>
      <c r="L42" s="47">
        <v>42415</v>
      </c>
      <c r="M42" s="46">
        <v>-8.0000000000000002E-3</v>
      </c>
      <c r="N42" s="42"/>
      <c r="O42" s="47">
        <v>42415</v>
      </c>
      <c r="P42" s="46">
        <v>0.42925000000000002</v>
      </c>
      <c r="Q42" s="42"/>
      <c r="R42" s="47">
        <v>42415</v>
      </c>
      <c r="S42" s="46">
        <v>0.61819999999999997</v>
      </c>
      <c r="T42" s="42"/>
      <c r="U42" s="47">
        <v>42415</v>
      </c>
      <c r="V42" s="46">
        <v>0.86360000000000003</v>
      </c>
      <c r="W42" s="42"/>
      <c r="X42" s="47">
        <v>42415</v>
      </c>
      <c r="Y42" s="46">
        <v>1.12825</v>
      </c>
      <c r="Z42" s="42"/>
      <c r="AA42" s="47">
        <v>42415</v>
      </c>
      <c r="AB42" s="46">
        <v>0.50912999999999997</v>
      </c>
      <c r="AC42" s="42"/>
      <c r="AD42" s="47">
        <v>42415</v>
      </c>
      <c r="AE42" s="46">
        <v>0.59287999999999996</v>
      </c>
      <c r="AF42" s="42"/>
      <c r="AG42" s="47">
        <v>42415</v>
      </c>
      <c r="AH42" s="46">
        <v>0.73812999999999995</v>
      </c>
      <c r="AI42" s="42"/>
      <c r="AJ42" s="47">
        <v>42415</v>
      </c>
      <c r="AK42" s="46">
        <v>0.999</v>
      </c>
      <c r="AL42" s="42"/>
      <c r="AM42" s="47">
        <v>42415</v>
      </c>
      <c r="AN42" s="46">
        <v>-0.79459999999999997</v>
      </c>
      <c r="AO42" s="42"/>
      <c r="AP42" s="47">
        <v>42415</v>
      </c>
      <c r="AQ42" s="46">
        <v>-0.7742</v>
      </c>
      <c r="AR42" s="42"/>
      <c r="AS42" s="47">
        <v>42415</v>
      </c>
      <c r="AT42" s="46">
        <v>-0.7258</v>
      </c>
      <c r="AU42" s="42"/>
      <c r="AV42" s="47">
        <v>42415</v>
      </c>
      <c r="AW42" s="46">
        <v>-0.63539999999999996</v>
      </c>
      <c r="AX42" s="42"/>
      <c r="AY42" s="47">
        <v>42415</v>
      </c>
      <c r="AZ42" s="46">
        <v>-1.3429999999999999E-2</v>
      </c>
      <c r="BA42" s="42"/>
      <c r="BB42" s="47">
        <v>42415</v>
      </c>
      <c r="BC42" s="46">
        <v>1.7569999999999999E-2</v>
      </c>
      <c r="BD42" s="42"/>
      <c r="BE42" s="47">
        <v>42415</v>
      </c>
      <c r="BF42" s="46">
        <v>2.7570000000000001E-2</v>
      </c>
      <c r="BG42" s="42"/>
      <c r="BH42" s="47">
        <v>42415</v>
      </c>
      <c r="BI42" s="46">
        <v>9.8290000000000002E-2</v>
      </c>
    </row>
    <row r="43" spans="3:61" x14ac:dyDescent="0.25">
      <c r="C43" s="47">
        <v>42416</v>
      </c>
      <c r="D43" s="46">
        <v>-0.245</v>
      </c>
      <c r="E43" s="42"/>
      <c r="F43" s="47">
        <v>42416</v>
      </c>
      <c r="G43" s="46">
        <v>-0.187</v>
      </c>
      <c r="H43" s="42"/>
      <c r="I43" s="47">
        <v>42416</v>
      </c>
      <c r="J43" s="46">
        <v>-0.12</v>
      </c>
      <c r="K43" s="42"/>
      <c r="L43" s="47">
        <v>42416</v>
      </c>
      <c r="M43" s="46">
        <v>-1.2E-2</v>
      </c>
      <c r="N43" s="42"/>
      <c r="O43" s="47">
        <v>42416</v>
      </c>
      <c r="P43" s="46">
        <v>0.42949999999999999</v>
      </c>
      <c r="Q43" s="42"/>
      <c r="R43" s="47">
        <v>42416</v>
      </c>
      <c r="S43" s="46">
        <v>0.61819999999999997</v>
      </c>
      <c r="T43" s="42"/>
      <c r="U43" s="47">
        <v>42416</v>
      </c>
      <c r="V43" s="46">
        <v>0.86585000000000001</v>
      </c>
      <c r="W43" s="42"/>
      <c r="X43" s="47">
        <v>42416</v>
      </c>
      <c r="Y43" s="46">
        <v>1.13215</v>
      </c>
      <c r="Z43" s="42"/>
      <c r="AA43" s="47">
        <v>42416</v>
      </c>
      <c r="AB43" s="46">
        <v>0.50912999999999997</v>
      </c>
      <c r="AC43" s="42"/>
      <c r="AD43" s="47">
        <v>42416</v>
      </c>
      <c r="AE43" s="46">
        <v>0.59287999999999996</v>
      </c>
      <c r="AF43" s="42"/>
      <c r="AG43" s="47">
        <v>42416</v>
      </c>
      <c r="AH43" s="46">
        <v>0.73938000000000004</v>
      </c>
      <c r="AI43" s="42"/>
      <c r="AJ43" s="47">
        <v>42416</v>
      </c>
      <c r="AK43" s="46">
        <v>0.999</v>
      </c>
      <c r="AL43" s="42"/>
      <c r="AM43" s="47">
        <v>42416</v>
      </c>
      <c r="AN43" s="46">
        <v>-0.79459999999999997</v>
      </c>
      <c r="AO43" s="42"/>
      <c r="AP43" s="47">
        <v>42416</v>
      </c>
      <c r="AQ43" s="46">
        <v>-0.7742</v>
      </c>
      <c r="AR43" s="42"/>
      <c r="AS43" s="47">
        <v>42416</v>
      </c>
      <c r="AT43" s="46">
        <v>-0.7268</v>
      </c>
      <c r="AU43" s="42"/>
      <c r="AV43" s="47">
        <v>42416</v>
      </c>
      <c r="AW43" s="46">
        <v>-0.64039999999999997</v>
      </c>
      <c r="AX43" s="42"/>
      <c r="AY43" s="47">
        <v>42416</v>
      </c>
      <c r="AZ43" s="46">
        <v>-1.7569999999999999E-2</v>
      </c>
      <c r="BA43" s="42"/>
      <c r="BB43" s="47">
        <v>42416</v>
      </c>
      <c r="BC43" s="46">
        <v>1.4E-2</v>
      </c>
      <c r="BD43" s="42"/>
      <c r="BE43" s="47">
        <v>42416</v>
      </c>
      <c r="BF43" s="46">
        <v>2.2790000000000001E-2</v>
      </c>
      <c r="BG43" s="42"/>
      <c r="BH43" s="47">
        <v>42416</v>
      </c>
      <c r="BI43" s="46">
        <v>9.3859999999999999E-2</v>
      </c>
    </row>
    <row r="44" spans="3:61" x14ac:dyDescent="0.25">
      <c r="C44" s="47">
        <v>42417</v>
      </c>
      <c r="D44" s="46">
        <v>-0.249</v>
      </c>
      <c r="E44" s="42"/>
      <c r="F44" s="47">
        <v>42417</v>
      </c>
      <c r="G44" s="46">
        <v>-0.189</v>
      </c>
      <c r="H44" s="42"/>
      <c r="I44" s="47">
        <v>42417</v>
      </c>
      <c r="J44" s="46">
        <v>-0.121</v>
      </c>
      <c r="K44" s="42"/>
      <c r="L44" s="47">
        <v>42417</v>
      </c>
      <c r="M44" s="46">
        <v>-1.0999999999999999E-2</v>
      </c>
      <c r="N44" s="42"/>
      <c r="O44" s="47">
        <v>42417</v>
      </c>
      <c r="P44" s="46">
        <v>0.43004999999999999</v>
      </c>
      <c r="Q44" s="42"/>
      <c r="R44" s="47">
        <v>42417</v>
      </c>
      <c r="S44" s="46">
        <v>0.61939999999999995</v>
      </c>
      <c r="T44" s="42"/>
      <c r="U44" s="47">
        <v>42417</v>
      </c>
      <c r="V44" s="46">
        <v>0.86660000000000004</v>
      </c>
      <c r="W44" s="42"/>
      <c r="X44" s="47">
        <v>42417</v>
      </c>
      <c r="Y44" s="46">
        <v>1.1346499999999999</v>
      </c>
      <c r="Z44" s="42"/>
      <c r="AA44" s="47">
        <v>42417</v>
      </c>
      <c r="AB44" s="46">
        <v>0.50788</v>
      </c>
      <c r="AC44" s="42"/>
      <c r="AD44" s="47">
        <v>42417</v>
      </c>
      <c r="AE44" s="46">
        <v>0.59062999999999999</v>
      </c>
      <c r="AF44" s="42"/>
      <c r="AG44" s="47">
        <v>42417</v>
      </c>
      <c r="AH44" s="46">
        <v>0.73724999999999996</v>
      </c>
      <c r="AI44" s="42"/>
      <c r="AJ44" s="47">
        <v>42417</v>
      </c>
      <c r="AK44" s="46">
        <v>0.99963000000000002</v>
      </c>
      <c r="AL44" s="42"/>
      <c r="AM44" s="47">
        <v>42417</v>
      </c>
      <c r="AN44" s="46">
        <v>-0.79659999999999997</v>
      </c>
      <c r="AO44" s="42"/>
      <c r="AP44" s="47">
        <v>42417</v>
      </c>
      <c r="AQ44" s="46">
        <v>-0.7762</v>
      </c>
      <c r="AR44" s="42"/>
      <c r="AS44" s="47">
        <v>42417</v>
      </c>
      <c r="AT44" s="46">
        <v>-0.7278</v>
      </c>
      <c r="AU44" s="42"/>
      <c r="AV44" s="47">
        <v>42417</v>
      </c>
      <c r="AW44" s="46">
        <v>-0.64439999999999997</v>
      </c>
      <c r="AX44" s="42"/>
      <c r="AY44" s="47">
        <v>42417</v>
      </c>
      <c r="AZ44" s="46">
        <v>-3.329E-2</v>
      </c>
      <c r="BA44" s="42"/>
      <c r="BB44" s="47">
        <v>42417</v>
      </c>
      <c r="BC44" s="46">
        <v>4.1399999999999996E-3</v>
      </c>
      <c r="BD44" s="42"/>
      <c r="BE44" s="47">
        <v>42417</v>
      </c>
      <c r="BF44" s="46">
        <v>2.2429999999999999E-2</v>
      </c>
      <c r="BG44" s="42"/>
      <c r="BH44" s="47">
        <v>42417</v>
      </c>
      <c r="BI44" s="46">
        <v>9.3140000000000001E-2</v>
      </c>
    </row>
    <row r="45" spans="3:61" x14ac:dyDescent="0.25">
      <c r="C45" s="47">
        <v>42418</v>
      </c>
      <c r="D45" s="46">
        <v>-0.253</v>
      </c>
      <c r="E45" s="42"/>
      <c r="F45" s="47">
        <v>42418</v>
      </c>
      <c r="G45" s="46">
        <v>-0.19500000000000001</v>
      </c>
      <c r="H45" s="42"/>
      <c r="I45" s="47">
        <v>42418</v>
      </c>
      <c r="J45" s="46">
        <v>-0.124</v>
      </c>
      <c r="K45" s="42"/>
      <c r="L45" s="47">
        <v>42418</v>
      </c>
      <c r="M45" s="46">
        <v>-1.4E-2</v>
      </c>
      <c r="N45" s="42"/>
      <c r="O45" s="47">
        <v>42418</v>
      </c>
      <c r="P45" s="46">
        <v>0.432</v>
      </c>
      <c r="Q45" s="42"/>
      <c r="R45" s="47">
        <v>42418</v>
      </c>
      <c r="S45" s="46">
        <v>0.61819999999999997</v>
      </c>
      <c r="T45" s="42"/>
      <c r="U45" s="47">
        <v>42418</v>
      </c>
      <c r="V45" s="46">
        <v>0.87039999999999995</v>
      </c>
      <c r="W45" s="42"/>
      <c r="X45" s="47">
        <v>42418</v>
      </c>
      <c r="Y45" s="46">
        <v>1.1419999999999999</v>
      </c>
      <c r="Z45" s="42"/>
      <c r="AA45" s="47">
        <v>42418</v>
      </c>
      <c r="AB45" s="46">
        <v>0.50819000000000003</v>
      </c>
      <c r="AC45" s="42"/>
      <c r="AD45" s="47">
        <v>42418</v>
      </c>
      <c r="AE45" s="46">
        <v>0.59094000000000002</v>
      </c>
      <c r="AF45" s="42"/>
      <c r="AG45" s="47">
        <v>42418</v>
      </c>
      <c r="AH45" s="46">
        <v>0.73787999999999998</v>
      </c>
      <c r="AI45" s="42"/>
      <c r="AJ45" s="47">
        <v>42418</v>
      </c>
      <c r="AK45" s="46">
        <v>1.0071300000000001</v>
      </c>
      <c r="AL45" s="42"/>
      <c r="AM45" s="47">
        <v>42418</v>
      </c>
      <c r="AN45" s="46">
        <v>-0.80059999999999998</v>
      </c>
      <c r="AO45" s="42"/>
      <c r="AP45" s="47">
        <v>42418</v>
      </c>
      <c r="AQ45" s="46">
        <v>-0.7802</v>
      </c>
      <c r="AR45" s="42"/>
      <c r="AS45" s="47">
        <v>42418</v>
      </c>
      <c r="AT45" s="46">
        <v>-0.7298</v>
      </c>
      <c r="AU45" s="42"/>
      <c r="AV45" s="47">
        <v>42418</v>
      </c>
      <c r="AW45" s="46">
        <v>-0.64639999999999997</v>
      </c>
      <c r="AX45" s="42"/>
      <c r="AY45" s="47">
        <v>42418</v>
      </c>
      <c r="AZ45" s="46">
        <v>-3.4000000000000002E-2</v>
      </c>
      <c r="BA45" s="42"/>
      <c r="BB45" s="47">
        <v>42418</v>
      </c>
      <c r="BC45" s="46">
        <v>1.2899999999999999E-3</v>
      </c>
      <c r="BD45" s="42"/>
      <c r="BE45" s="47">
        <v>42418</v>
      </c>
      <c r="BF45" s="46">
        <v>1.0789999999999999E-2</v>
      </c>
      <c r="BG45" s="42"/>
      <c r="BH45" s="47">
        <v>42418</v>
      </c>
      <c r="BI45" s="46">
        <v>8.6569999999999994E-2</v>
      </c>
    </row>
    <row r="46" spans="3:61" x14ac:dyDescent="0.25">
      <c r="C46" s="47">
        <v>42419</v>
      </c>
      <c r="D46" s="46">
        <v>-0.255</v>
      </c>
      <c r="E46" s="42"/>
      <c r="F46" s="47">
        <v>42419</v>
      </c>
      <c r="G46" s="46">
        <v>-0.19800000000000001</v>
      </c>
      <c r="H46" s="42"/>
      <c r="I46" s="47">
        <v>42419</v>
      </c>
      <c r="J46" s="46">
        <v>-0.125</v>
      </c>
      <c r="K46" s="42"/>
      <c r="L46" s="47">
        <v>42419</v>
      </c>
      <c r="M46" s="46">
        <v>-1.7000000000000001E-2</v>
      </c>
      <c r="N46" s="42"/>
      <c r="O46" s="47">
        <v>42419</v>
      </c>
      <c r="P46" s="46">
        <v>0.4335</v>
      </c>
      <c r="Q46" s="42"/>
      <c r="R46" s="47">
        <v>42419</v>
      </c>
      <c r="S46" s="46">
        <v>0.61819999999999997</v>
      </c>
      <c r="T46" s="42"/>
      <c r="U46" s="47">
        <v>42419</v>
      </c>
      <c r="V46" s="46">
        <v>0.8679</v>
      </c>
      <c r="W46" s="42"/>
      <c r="X46" s="47">
        <v>42419</v>
      </c>
      <c r="Y46" s="46">
        <v>1.13975</v>
      </c>
      <c r="Z46" s="42"/>
      <c r="AA46" s="47">
        <v>42419</v>
      </c>
      <c r="AB46" s="46">
        <v>0.50819000000000003</v>
      </c>
      <c r="AC46" s="42"/>
      <c r="AD46" s="47">
        <v>42419</v>
      </c>
      <c r="AE46" s="46">
        <v>0.59062999999999999</v>
      </c>
      <c r="AF46" s="42"/>
      <c r="AG46" s="47">
        <v>42419</v>
      </c>
      <c r="AH46" s="46">
        <v>0.73663000000000001</v>
      </c>
      <c r="AI46" s="42"/>
      <c r="AJ46" s="47">
        <v>42419</v>
      </c>
      <c r="AK46" s="46">
        <v>1.0046299999999999</v>
      </c>
      <c r="AL46" s="42"/>
      <c r="AM46" s="47">
        <v>42419</v>
      </c>
      <c r="AN46" s="46">
        <v>-0.80259999999999998</v>
      </c>
      <c r="AO46" s="42"/>
      <c r="AP46" s="47">
        <v>42419</v>
      </c>
      <c r="AQ46" s="46">
        <v>-0.78220000000000001</v>
      </c>
      <c r="AR46" s="42"/>
      <c r="AS46" s="47">
        <v>42419</v>
      </c>
      <c r="AT46" s="46">
        <v>-0.73280000000000001</v>
      </c>
      <c r="AU46" s="42"/>
      <c r="AV46" s="47">
        <v>42419</v>
      </c>
      <c r="AW46" s="46">
        <v>-0.64939999999999998</v>
      </c>
      <c r="AX46" s="42"/>
      <c r="AY46" s="47">
        <v>42419</v>
      </c>
      <c r="AZ46" s="46">
        <v>-3.7569999999999999E-2</v>
      </c>
      <c r="BA46" s="42"/>
      <c r="BB46" s="47">
        <v>42419</v>
      </c>
      <c r="BC46" s="46">
        <v>-4.4299999999999999E-3</v>
      </c>
      <c r="BD46" s="42"/>
      <c r="BE46" s="47">
        <v>42419</v>
      </c>
      <c r="BF46" s="46">
        <v>4.2999999999999999E-4</v>
      </c>
      <c r="BG46" s="42"/>
      <c r="BH46" s="47">
        <v>42419</v>
      </c>
      <c r="BI46" s="46">
        <v>7.8710000000000002E-2</v>
      </c>
    </row>
    <row r="47" spans="3:61" x14ac:dyDescent="0.25">
      <c r="C47" s="47">
        <v>42422</v>
      </c>
      <c r="D47" s="46">
        <v>-0.25800000000000001</v>
      </c>
      <c r="E47" s="42"/>
      <c r="F47" s="47">
        <v>42422</v>
      </c>
      <c r="G47" s="46">
        <v>-0.19900000000000001</v>
      </c>
      <c r="H47" s="42"/>
      <c r="I47" s="47">
        <v>42422</v>
      </c>
      <c r="J47" s="46">
        <v>-0.126</v>
      </c>
      <c r="K47" s="42"/>
      <c r="L47" s="47">
        <v>42422</v>
      </c>
      <c r="M47" s="46">
        <v>-1.7999999999999999E-2</v>
      </c>
      <c r="N47" s="42"/>
      <c r="O47" s="47">
        <v>42422</v>
      </c>
      <c r="P47" s="46">
        <v>0.4335</v>
      </c>
      <c r="Q47" s="42"/>
      <c r="R47" s="47">
        <v>42422</v>
      </c>
      <c r="S47" s="46">
        <v>0.62460000000000004</v>
      </c>
      <c r="T47" s="42"/>
      <c r="U47" s="47">
        <v>42422</v>
      </c>
      <c r="V47" s="46">
        <v>0.88154999999999994</v>
      </c>
      <c r="W47" s="42"/>
      <c r="X47" s="47">
        <v>42422</v>
      </c>
      <c r="Y47" s="46">
        <v>1.1585000000000001</v>
      </c>
      <c r="Z47" s="42"/>
      <c r="AA47" s="47">
        <v>42422</v>
      </c>
      <c r="AB47" s="46">
        <v>0.50819000000000003</v>
      </c>
      <c r="AC47" s="42"/>
      <c r="AD47" s="47">
        <v>42422</v>
      </c>
      <c r="AE47" s="46">
        <v>0.59</v>
      </c>
      <c r="AF47" s="42"/>
      <c r="AG47" s="47">
        <v>42422</v>
      </c>
      <c r="AH47" s="46">
        <v>0.73724999999999996</v>
      </c>
      <c r="AI47" s="42"/>
      <c r="AJ47" s="47">
        <v>42422</v>
      </c>
      <c r="AK47" s="46">
        <v>1.0058800000000001</v>
      </c>
      <c r="AL47" s="42"/>
      <c r="AM47" s="47">
        <v>42422</v>
      </c>
      <c r="AN47" s="46">
        <v>-0.80020000000000002</v>
      </c>
      <c r="AO47" s="42"/>
      <c r="AP47" s="47">
        <v>42422</v>
      </c>
      <c r="AQ47" s="46">
        <v>-0.78220000000000001</v>
      </c>
      <c r="AR47" s="42"/>
      <c r="AS47" s="47">
        <v>42422</v>
      </c>
      <c r="AT47" s="46">
        <v>-0.73280000000000001</v>
      </c>
      <c r="AU47" s="42"/>
      <c r="AV47" s="47">
        <v>42422</v>
      </c>
      <c r="AW47" s="46">
        <v>-0.65180000000000005</v>
      </c>
      <c r="AX47" s="42"/>
      <c r="AY47" s="47">
        <v>42422</v>
      </c>
      <c r="AZ47" s="46">
        <v>-3.9710000000000002E-2</v>
      </c>
      <c r="BA47" s="42"/>
      <c r="BB47" s="47">
        <v>42422</v>
      </c>
      <c r="BC47" s="46">
        <v>-6.5700000000000003E-3</v>
      </c>
      <c r="BD47" s="42"/>
      <c r="BE47" s="47">
        <v>42422</v>
      </c>
      <c r="BF47" s="46">
        <v>-1E-3</v>
      </c>
      <c r="BG47" s="42"/>
      <c r="BH47" s="47">
        <v>42422</v>
      </c>
      <c r="BI47" s="46">
        <v>7.8E-2</v>
      </c>
    </row>
    <row r="48" spans="3:61" x14ac:dyDescent="0.25">
      <c r="C48" s="47">
        <v>42423</v>
      </c>
      <c r="D48" s="46">
        <v>-0.26100000000000001</v>
      </c>
      <c r="E48" s="42"/>
      <c r="F48" s="47">
        <v>42423</v>
      </c>
      <c r="G48" s="46">
        <v>-0.2</v>
      </c>
      <c r="H48" s="42"/>
      <c r="I48" s="47">
        <v>42423</v>
      </c>
      <c r="J48" s="46">
        <v>-0.125</v>
      </c>
      <c r="K48" s="42"/>
      <c r="L48" s="47">
        <v>42423</v>
      </c>
      <c r="M48" s="46">
        <v>-1.6E-2</v>
      </c>
      <c r="N48" s="42"/>
      <c r="O48" s="47">
        <v>42423</v>
      </c>
      <c r="P48" s="46">
        <v>0.43580000000000002</v>
      </c>
      <c r="Q48" s="42"/>
      <c r="R48" s="47">
        <v>42423</v>
      </c>
      <c r="S48" s="46">
        <v>0.62909999999999999</v>
      </c>
      <c r="T48" s="42"/>
      <c r="U48" s="47">
        <v>42423</v>
      </c>
      <c r="V48" s="46">
        <v>0.88105</v>
      </c>
      <c r="W48" s="42"/>
      <c r="X48" s="47">
        <v>42423</v>
      </c>
      <c r="Y48" s="46">
        <v>1.157</v>
      </c>
      <c r="Z48" s="42"/>
      <c r="AA48" s="47">
        <v>42423</v>
      </c>
      <c r="AB48" s="46">
        <v>0.50819000000000003</v>
      </c>
      <c r="AC48" s="42"/>
      <c r="AD48" s="47">
        <v>42423</v>
      </c>
      <c r="AE48" s="46">
        <v>0.59062999999999999</v>
      </c>
      <c r="AF48" s="42"/>
      <c r="AG48" s="47">
        <v>42423</v>
      </c>
      <c r="AH48" s="46">
        <v>0.73787999999999998</v>
      </c>
      <c r="AI48" s="42"/>
      <c r="AJ48" s="47">
        <v>42423</v>
      </c>
      <c r="AK48" s="46">
        <v>1.0083800000000001</v>
      </c>
      <c r="AL48" s="42"/>
      <c r="AM48" s="47">
        <v>42423</v>
      </c>
      <c r="AN48" s="46">
        <v>-0.81320000000000003</v>
      </c>
      <c r="AO48" s="42"/>
      <c r="AP48" s="47">
        <v>42423</v>
      </c>
      <c r="AQ48" s="46">
        <v>-0.79620000000000002</v>
      </c>
      <c r="AR48" s="42"/>
      <c r="AS48" s="47">
        <v>42423</v>
      </c>
      <c r="AT48" s="46">
        <v>-0.75280000000000002</v>
      </c>
      <c r="AU48" s="42"/>
      <c r="AV48" s="47">
        <v>42423</v>
      </c>
      <c r="AW48" s="46">
        <v>-0.67779999999999996</v>
      </c>
      <c r="AX48" s="42"/>
      <c r="AY48" s="47">
        <v>42423</v>
      </c>
      <c r="AZ48" s="46">
        <v>-4.3290000000000002E-2</v>
      </c>
      <c r="BA48" s="42"/>
      <c r="BB48" s="47">
        <v>42423</v>
      </c>
      <c r="BC48" s="46">
        <v>-8.0000000000000002E-3</v>
      </c>
      <c r="BD48" s="42"/>
      <c r="BE48" s="47">
        <v>42423</v>
      </c>
      <c r="BF48" s="46">
        <v>-2.9E-4</v>
      </c>
      <c r="BG48" s="42"/>
      <c r="BH48" s="47">
        <v>42423</v>
      </c>
      <c r="BI48" s="46">
        <v>8.1000000000000003E-2</v>
      </c>
    </row>
    <row r="49" spans="3:61" x14ac:dyDescent="0.25">
      <c r="C49" s="47">
        <v>42424</v>
      </c>
      <c r="D49" s="46">
        <v>-0.26200000000000001</v>
      </c>
      <c r="E49" s="42"/>
      <c r="F49" s="47">
        <v>42424</v>
      </c>
      <c r="G49" s="46">
        <v>-0.20100000000000001</v>
      </c>
      <c r="H49" s="42"/>
      <c r="I49" s="47">
        <v>42424</v>
      </c>
      <c r="J49" s="46">
        <v>-0.128</v>
      </c>
      <c r="K49" s="42"/>
      <c r="L49" s="47">
        <v>42424</v>
      </c>
      <c r="M49" s="46">
        <v>-1.4999999999999999E-2</v>
      </c>
      <c r="N49" s="42"/>
      <c r="O49" s="47">
        <v>42424</v>
      </c>
      <c r="P49" s="46">
        <v>0.43380000000000002</v>
      </c>
      <c r="Q49" s="42"/>
      <c r="R49" s="47">
        <v>42424</v>
      </c>
      <c r="S49" s="46">
        <v>0.63460000000000005</v>
      </c>
      <c r="T49" s="42"/>
      <c r="U49" s="47">
        <v>42424</v>
      </c>
      <c r="V49" s="46">
        <v>0.87829999999999997</v>
      </c>
      <c r="W49" s="42"/>
      <c r="X49" s="47">
        <v>42424</v>
      </c>
      <c r="Y49" s="46">
        <v>1.1547499999999999</v>
      </c>
      <c r="Z49" s="42"/>
      <c r="AA49" s="47">
        <v>42424</v>
      </c>
      <c r="AB49" s="46">
        <v>0.50980999999999999</v>
      </c>
      <c r="AC49" s="42"/>
      <c r="AD49" s="47">
        <v>42424</v>
      </c>
      <c r="AE49" s="46">
        <v>0.59062999999999999</v>
      </c>
      <c r="AF49" s="42"/>
      <c r="AG49" s="47">
        <v>42424</v>
      </c>
      <c r="AH49" s="46">
        <v>0.73599999999999999</v>
      </c>
      <c r="AI49" s="42"/>
      <c r="AJ49" s="47">
        <v>42424</v>
      </c>
      <c r="AK49" s="46">
        <v>1.0077499999999999</v>
      </c>
      <c r="AL49" s="42"/>
      <c r="AM49" s="47">
        <v>42424</v>
      </c>
      <c r="AN49" s="46">
        <v>-0.82020000000000004</v>
      </c>
      <c r="AO49" s="42"/>
      <c r="AP49" s="47">
        <v>42424</v>
      </c>
      <c r="AQ49" s="46">
        <v>-0.80559999999999998</v>
      </c>
      <c r="AR49" s="42"/>
      <c r="AS49" s="47">
        <v>42424</v>
      </c>
      <c r="AT49" s="46">
        <v>-0.75839999999999996</v>
      </c>
      <c r="AU49" s="42"/>
      <c r="AV49" s="47">
        <v>42424</v>
      </c>
      <c r="AW49" s="46">
        <v>-0.68279999999999996</v>
      </c>
      <c r="AX49" s="42"/>
      <c r="AY49" s="47">
        <v>42424</v>
      </c>
      <c r="AZ49" s="46">
        <v>-4.1860000000000001E-2</v>
      </c>
      <c r="BA49" s="42"/>
      <c r="BB49" s="47">
        <v>42424</v>
      </c>
      <c r="BC49" s="46">
        <v>-2.2899999999999999E-3</v>
      </c>
      <c r="BD49" s="42"/>
      <c r="BE49" s="47">
        <v>42424</v>
      </c>
      <c r="BF49" s="46">
        <v>4.2999999999999999E-4</v>
      </c>
      <c r="BG49" s="42"/>
      <c r="BH49" s="47">
        <v>42424</v>
      </c>
      <c r="BI49" s="46">
        <v>8.8859999999999995E-2</v>
      </c>
    </row>
    <row r="50" spans="3:61" x14ac:dyDescent="0.25">
      <c r="C50" s="47">
        <v>42425</v>
      </c>
      <c r="D50" s="46">
        <v>-0.26200000000000001</v>
      </c>
      <c r="E50" s="42"/>
      <c r="F50" s="47">
        <v>42425</v>
      </c>
      <c r="G50" s="46">
        <v>-0.20100000000000001</v>
      </c>
      <c r="H50" s="42"/>
      <c r="I50" s="47">
        <v>42425</v>
      </c>
      <c r="J50" s="46">
        <v>-0.128</v>
      </c>
      <c r="K50" s="42"/>
      <c r="L50" s="47">
        <v>42425</v>
      </c>
      <c r="M50" s="46">
        <v>-1.4999999999999999E-2</v>
      </c>
      <c r="N50" s="42"/>
      <c r="O50" s="47">
        <v>42425</v>
      </c>
      <c r="P50" s="46">
        <v>0.4385</v>
      </c>
      <c r="Q50" s="42"/>
      <c r="R50" s="47">
        <v>42425</v>
      </c>
      <c r="S50" s="46">
        <v>0.63560000000000005</v>
      </c>
      <c r="T50" s="42"/>
      <c r="U50" s="47">
        <v>42425</v>
      </c>
      <c r="V50" s="46">
        <v>0.88044999999999995</v>
      </c>
      <c r="W50" s="42"/>
      <c r="X50" s="47">
        <v>42425</v>
      </c>
      <c r="Y50" s="46">
        <v>1.1602000000000001</v>
      </c>
      <c r="Z50" s="42"/>
      <c r="AA50" s="47">
        <v>42425</v>
      </c>
      <c r="AB50" s="46">
        <v>0.50912999999999997</v>
      </c>
      <c r="AC50" s="42"/>
      <c r="AD50" s="47">
        <v>42425</v>
      </c>
      <c r="AE50" s="46">
        <v>0.59031</v>
      </c>
      <c r="AF50" s="42"/>
      <c r="AG50" s="47">
        <v>42425</v>
      </c>
      <c r="AH50" s="46">
        <v>0.73412999999999995</v>
      </c>
      <c r="AI50" s="42"/>
      <c r="AJ50" s="47">
        <v>42425</v>
      </c>
      <c r="AK50" s="46">
        <v>1.0046299999999999</v>
      </c>
      <c r="AL50" s="42"/>
      <c r="AM50" s="47">
        <v>42425</v>
      </c>
      <c r="AN50" s="46">
        <v>-0.82320000000000004</v>
      </c>
      <c r="AO50" s="42"/>
      <c r="AP50" s="47">
        <v>42425</v>
      </c>
      <c r="AQ50" s="46">
        <v>-0.80859999999999999</v>
      </c>
      <c r="AR50" s="42"/>
      <c r="AS50" s="47">
        <v>42425</v>
      </c>
      <c r="AT50" s="46">
        <v>-0.76480000000000004</v>
      </c>
      <c r="AU50" s="42"/>
      <c r="AV50" s="47">
        <v>42425</v>
      </c>
      <c r="AW50" s="46">
        <v>-0.68740000000000001</v>
      </c>
      <c r="AX50" s="42"/>
      <c r="AY50" s="47">
        <v>42425</v>
      </c>
      <c r="AZ50" s="46">
        <v>-4.1860000000000001E-2</v>
      </c>
      <c r="BA50" s="42"/>
      <c r="BB50" s="47">
        <v>42425</v>
      </c>
      <c r="BC50" s="46">
        <v>-6.5700000000000003E-3</v>
      </c>
      <c r="BD50" s="42"/>
      <c r="BE50" s="47">
        <v>42425</v>
      </c>
      <c r="BF50" s="46">
        <v>-6.4000000000000005E-4</v>
      </c>
      <c r="BG50" s="42"/>
      <c r="BH50" s="47">
        <v>42425</v>
      </c>
      <c r="BI50" s="46">
        <v>8.8139999999999996E-2</v>
      </c>
    </row>
    <row r="51" spans="3:61" x14ac:dyDescent="0.25">
      <c r="C51" s="47">
        <v>42426</v>
      </c>
      <c r="D51" s="46">
        <v>-0.26400000000000001</v>
      </c>
      <c r="E51" s="42"/>
      <c r="F51" s="47">
        <v>42426</v>
      </c>
      <c r="G51" s="46">
        <v>-0.20200000000000001</v>
      </c>
      <c r="H51" s="42"/>
      <c r="I51" s="47">
        <v>42426</v>
      </c>
      <c r="J51" s="46">
        <v>-0.129</v>
      </c>
      <c r="K51" s="42"/>
      <c r="L51" s="47">
        <v>42426</v>
      </c>
      <c r="M51" s="46">
        <v>-1.7000000000000001E-2</v>
      </c>
      <c r="N51" s="42"/>
      <c r="O51" s="47">
        <v>42426</v>
      </c>
      <c r="P51" s="46">
        <v>0.4385</v>
      </c>
      <c r="Q51" s="42"/>
      <c r="R51" s="47">
        <v>42426</v>
      </c>
      <c r="S51" s="46">
        <v>0.6351</v>
      </c>
      <c r="T51" s="42"/>
      <c r="U51" s="47">
        <v>42426</v>
      </c>
      <c r="V51" s="46">
        <v>0.88065000000000004</v>
      </c>
      <c r="W51" s="42"/>
      <c r="X51" s="47">
        <v>42426</v>
      </c>
      <c r="Y51" s="46">
        <v>1.161</v>
      </c>
      <c r="Z51" s="42"/>
      <c r="AA51" s="47">
        <v>42426</v>
      </c>
      <c r="AB51" s="46">
        <v>0.50788</v>
      </c>
      <c r="AC51" s="42"/>
      <c r="AD51" s="47">
        <v>42426</v>
      </c>
      <c r="AE51" s="46">
        <v>0.59</v>
      </c>
      <c r="AF51" s="42"/>
      <c r="AG51" s="47">
        <v>42426</v>
      </c>
      <c r="AH51" s="46">
        <v>0.73287999999999998</v>
      </c>
      <c r="AI51" s="42"/>
      <c r="AJ51" s="47">
        <v>42426</v>
      </c>
      <c r="AK51" s="46">
        <v>0.99963000000000002</v>
      </c>
      <c r="AL51" s="42"/>
      <c r="AM51" s="47">
        <v>42426</v>
      </c>
      <c r="AN51" s="46">
        <v>-0.82920000000000005</v>
      </c>
      <c r="AO51" s="42"/>
      <c r="AP51" s="47">
        <v>42426</v>
      </c>
      <c r="AQ51" s="46">
        <v>-0.80659999999999998</v>
      </c>
      <c r="AR51" s="42"/>
      <c r="AS51" s="47">
        <v>42426</v>
      </c>
      <c r="AT51" s="46">
        <v>-0.76680000000000004</v>
      </c>
      <c r="AU51" s="42"/>
      <c r="AV51" s="47">
        <v>42426</v>
      </c>
      <c r="AW51" s="46">
        <v>-0.68540000000000001</v>
      </c>
      <c r="AX51" s="42"/>
      <c r="AY51" s="47">
        <v>42426</v>
      </c>
      <c r="AZ51" s="46">
        <v>-5.2569999999999999E-2</v>
      </c>
      <c r="BA51" s="42"/>
      <c r="BB51" s="47">
        <v>42426</v>
      </c>
      <c r="BC51" s="46">
        <v>-7.5700000000000003E-3</v>
      </c>
      <c r="BD51" s="42"/>
      <c r="BE51" s="47">
        <v>42426</v>
      </c>
      <c r="BF51" s="46">
        <v>-4.0699999999999998E-3</v>
      </c>
      <c r="BG51" s="42"/>
      <c r="BH51" s="47">
        <v>42426</v>
      </c>
      <c r="BI51" s="46">
        <v>8.3860000000000004E-2</v>
      </c>
    </row>
    <row r="52" spans="3:61" x14ac:dyDescent="0.25">
      <c r="C52" s="47">
        <v>42429</v>
      </c>
      <c r="D52" s="46">
        <v>-0.26500000000000001</v>
      </c>
      <c r="E52" s="42"/>
      <c r="F52" s="47">
        <v>42429</v>
      </c>
      <c r="G52" s="46">
        <v>-0.20499999999999999</v>
      </c>
      <c r="H52" s="42"/>
      <c r="I52" s="47">
        <v>42429</v>
      </c>
      <c r="J52" s="46">
        <v>-0.13400000000000001</v>
      </c>
      <c r="K52" s="42"/>
      <c r="L52" s="47">
        <v>42429</v>
      </c>
      <c r="M52" s="46">
        <v>-2.4E-2</v>
      </c>
      <c r="N52" s="42"/>
      <c r="O52" s="47">
        <v>42429</v>
      </c>
      <c r="P52" s="46">
        <v>0.4405</v>
      </c>
      <c r="Q52" s="42"/>
      <c r="R52" s="47">
        <v>42429</v>
      </c>
      <c r="S52" s="46">
        <v>0.6331</v>
      </c>
      <c r="T52" s="42"/>
      <c r="U52" s="47">
        <v>42429</v>
      </c>
      <c r="V52" s="46">
        <v>0.88590000000000002</v>
      </c>
      <c r="W52" s="42"/>
      <c r="X52" s="47">
        <v>42429</v>
      </c>
      <c r="Y52" s="46">
        <v>1.17875</v>
      </c>
      <c r="Z52" s="42"/>
      <c r="AA52" s="47">
        <v>42429</v>
      </c>
      <c r="AB52" s="46">
        <v>0.50788</v>
      </c>
      <c r="AC52" s="42"/>
      <c r="AD52" s="47">
        <v>42429</v>
      </c>
      <c r="AE52" s="46">
        <v>0.59125000000000005</v>
      </c>
      <c r="AF52" s="42"/>
      <c r="AG52" s="47">
        <v>42429</v>
      </c>
      <c r="AH52" s="46">
        <v>0.73724999999999996</v>
      </c>
      <c r="AI52" s="42"/>
      <c r="AJ52" s="47">
        <v>42429</v>
      </c>
      <c r="AK52" s="46">
        <v>0.99463000000000001</v>
      </c>
      <c r="AL52" s="42"/>
      <c r="AM52" s="47">
        <v>42429</v>
      </c>
      <c r="AN52" s="46">
        <v>-0.83320000000000005</v>
      </c>
      <c r="AO52" s="42"/>
      <c r="AP52" s="47">
        <v>42429</v>
      </c>
      <c r="AQ52" s="46">
        <v>-0.80459999999999998</v>
      </c>
      <c r="AR52" s="42"/>
      <c r="AS52" s="47">
        <v>42429</v>
      </c>
      <c r="AT52" s="46">
        <v>-0.76480000000000004</v>
      </c>
      <c r="AU52" s="42"/>
      <c r="AV52" s="47">
        <v>42429</v>
      </c>
      <c r="AW52" s="46">
        <v>-0.68540000000000001</v>
      </c>
      <c r="AX52" s="42"/>
      <c r="AY52" s="47">
        <v>42429</v>
      </c>
      <c r="AZ52" s="46">
        <v>-5.2999999999999999E-2</v>
      </c>
      <c r="BA52" s="42"/>
      <c r="BB52" s="47">
        <v>42429</v>
      </c>
      <c r="BC52" s="46">
        <v>-7.1399999999999996E-3</v>
      </c>
      <c r="BD52" s="42"/>
      <c r="BE52" s="47">
        <v>42429</v>
      </c>
      <c r="BF52" s="46">
        <v>-6.2899999999999996E-3</v>
      </c>
      <c r="BG52" s="42"/>
      <c r="BH52" s="47">
        <v>42429</v>
      </c>
      <c r="BI52" s="46">
        <v>7.936E-2</v>
      </c>
    </row>
    <row r="53" spans="3:61" x14ac:dyDescent="0.25">
      <c r="C53" s="47">
        <v>42430</v>
      </c>
      <c r="D53" s="46">
        <v>-0.27</v>
      </c>
      <c r="E53" s="42"/>
      <c r="F53" s="47">
        <v>42430</v>
      </c>
      <c r="G53" s="46">
        <v>-0.20699999999999999</v>
      </c>
      <c r="H53" s="42"/>
      <c r="I53" s="47">
        <v>42430</v>
      </c>
      <c r="J53" s="46">
        <v>-0.13500000000000001</v>
      </c>
      <c r="K53" s="42"/>
      <c r="L53" s="47">
        <v>42430</v>
      </c>
      <c r="M53" s="46">
        <v>-2.5999999999999999E-2</v>
      </c>
      <c r="N53" s="42"/>
      <c r="O53" s="47">
        <v>42430</v>
      </c>
      <c r="P53" s="46">
        <v>0.43525000000000003</v>
      </c>
      <c r="Q53" s="42"/>
      <c r="R53" s="47">
        <v>42430</v>
      </c>
      <c r="S53" s="46">
        <v>0.63160000000000005</v>
      </c>
      <c r="T53" s="42"/>
      <c r="U53" s="47">
        <v>42430</v>
      </c>
      <c r="V53" s="46">
        <v>0.88265000000000005</v>
      </c>
      <c r="W53" s="42"/>
      <c r="X53" s="47">
        <v>42430</v>
      </c>
      <c r="Y53" s="46">
        <v>1.179</v>
      </c>
      <c r="Z53" s="42"/>
      <c r="AA53" s="47">
        <v>42430</v>
      </c>
      <c r="AB53" s="46">
        <v>0.50600000000000001</v>
      </c>
      <c r="AC53" s="42"/>
      <c r="AD53" s="47">
        <v>42430</v>
      </c>
      <c r="AE53" s="46">
        <v>0.58843999999999996</v>
      </c>
      <c r="AF53" s="42"/>
      <c r="AG53" s="47">
        <v>42430</v>
      </c>
      <c r="AH53" s="46">
        <v>0.73287999999999998</v>
      </c>
      <c r="AI53" s="42"/>
      <c r="AJ53" s="47">
        <v>42430</v>
      </c>
      <c r="AK53" s="46">
        <v>0.99712999999999996</v>
      </c>
      <c r="AL53" s="42"/>
      <c r="AM53" s="47">
        <v>42430</v>
      </c>
      <c r="AN53" s="46">
        <v>-0.82920000000000005</v>
      </c>
      <c r="AO53" s="42"/>
      <c r="AP53" s="47">
        <v>42430</v>
      </c>
      <c r="AQ53" s="46">
        <v>-0.80479999999999996</v>
      </c>
      <c r="AR53" s="42"/>
      <c r="AS53" s="47">
        <v>42430</v>
      </c>
      <c r="AT53" s="46">
        <v>-0.76580000000000004</v>
      </c>
      <c r="AU53" s="42"/>
      <c r="AV53" s="47">
        <v>42430</v>
      </c>
      <c r="AW53" s="46">
        <v>-0.68579999999999997</v>
      </c>
      <c r="AX53" s="42"/>
      <c r="AY53" s="47">
        <v>42430</v>
      </c>
      <c r="AZ53" s="46">
        <v>-5.1569999999999998E-2</v>
      </c>
      <c r="BA53" s="42"/>
      <c r="BB53" s="47">
        <v>42430</v>
      </c>
      <c r="BC53" s="46">
        <v>-5.7099999999999998E-3</v>
      </c>
      <c r="BD53" s="42"/>
      <c r="BE53" s="47">
        <v>42430</v>
      </c>
      <c r="BF53" s="46">
        <v>-6.2899999999999996E-3</v>
      </c>
      <c r="BG53" s="42"/>
      <c r="BH53" s="47">
        <v>42430</v>
      </c>
      <c r="BI53" s="46">
        <v>7.936E-2</v>
      </c>
    </row>
    <row r="54" spans="3:61" x14ac:dyDescent="0.25">
      <c r="C54" s="47">
        <v>42431</v>
      </c>
      <c r="D54" s="46">
        <v>-0.27300000000000002</v>
      </c>
      <c r="E54" s="42"/>
      <c r="F54" s="47">
        <v>42431</v>
      </c>
      <c r="G54" s="46">
        <v>-0.20799999999999999</v>
      </c>
      <c r="H54" s="42"/>
      <c r="I54" s="47">
        <v>42431</v>
      </c>
      <c r="J54" s="46">
        <v>-0.13400000000000001</v>
      </c>
      <c r="K54" s="42"/>
      <c r="L54" s="47">
        <v>42431</v>
      </c>
      <c r="M54" s="46">
        <v>-2.4E-2</v>
      </c>
      <c r="N54" s="42"/>
      <c r="O54" s="47">
        <v>42431</v>
      </c>
      <c r="P54" s="46">
        <v>0.43759999999999999</v>
      </c>
      <c r="Q54" s="42"/>
      <c r="R54" s="47">
        <v>42431</v>
      </c>
      <c r="S54" s="46">
        <v>0.63485000000000003</v>
      </c>
      <c r="T54" s="42"/>
      <c r="U54" s="47">
        <v>42431</v>
      </c>
      <c r="V54" s="46">
        <v>0.88900000000000001</v>
      </c>
      <c r="W54" s="42"/>
      <c r="X54" s="47">
        <v>42431</v>
      </c>
      <c r="Y54" s="46">
        <v>1.1955</v>
      </c>
      <c r="Z54" s="42"/>
      <c r="AA54" s="47">
        <v>42431</v>
      </c>
      <c r="AB54" s="46">
        <v>0.50912999999999997</v>
      </c>
      <c r="AC54" s="42"/>
      <c r="AD54" s="47">
        <v>42431</v>
      </c>
      <c r="AE54" s="46">
        <v>0.58718999999999999</v>
      </c>
      <c r="AF54" s="42"/>
      <c r="AG54" s="47">
        <v>42431</v>
      </c>
      <c r="AH54" s="46">
        <v>0.73287999999999998</v>
      </c>
      <c r="AI54" s="42"/>
      <c r="AJ54" s="47">
        <v>42431</v>
      </c>
      <c r="AK54" s="46">
        <v>0.99963000000000002</v>
      </c>
      <c r="AL54" s="42"/>
      <c r="AM54" s="47">
        <v>42431</v>
      </c>
      <c r="AN54" s="46">
        <v>-0.82720000000000005</v>
      </c>
      <c r="AO54" s="42"/>
      <c r="AP54" s="47">
        <v>42431</v>
      </c>
      <c r="AQ54" s="46">
        <v>-0.80100000000000005</v>
      </c>
      <c r="AR54" s="42"/>
      <c r="AS54" s="47">
        <v>42431</v>
      </c>
      <c r="AT54" s="46">
        <v>-0.75880000000000003</v>
      </c>
      <c r="AU54" s="42"/>
      <c r="AV54" s="47">
        <v>42431</v>
      </c>
      <c r="AW54" s="46">
        <v>-0.67679999999999996</v>
      </c>
      <c r="AX54" s="42"/>
      <c r="AY54" s="47">
        <v>42431</v>
      </c>
      <c r="AZ54" s="46">
        <v>-4.8710000000000003E-2</v>
      </c>
      <c r="BA54" s="42"/>
      <c r="BB54" s="47">
        <v>42431</v>
      </c>
      <c r="BC54" s="46">
        <v>-5.0000000000000001E-3</v>
      </c>
      <c r="BD54" s="42"/>
      <c r="BE54" s="47">
        <v>42431</v>
      </c>
      <c r="BF54" s="46">
        <v>-1E-3</v>
      </c>
      <c r="BG54" s="42"/>
      <c r="BH54" s="47">
        <v>42431</v>
      </c>
      <c r="BI54" s="46">
        <v>8.9709999999999998E-2</v>
      </c>
    </row>
    <row r="55" spans="3:61" x14ac:dyDescent="0.25">
      <c r="C55" s="47">
        <v>42432</v>
      </c>
      <c r="D55" s="46">
        <v>-0.27600000000000002</v>
      </c>
      <c r="E55" s="42"/>
      <c r="F55" s="47">
        <v>42432</v>
      </c>
      <c r="G55" s="46">
        <v>-0.21299999999999999</v>
      </c>
      <c r="H55" s="42"/>
      <c r="I55" s="47">
        <v>42432</v>
      </c>
      <c r="J55" s="46">
        <v>-0.13500000000000001</v>
      </c>
      <c r="K55" s="42"/>
      <c r="L55" s="47">
        <v>42432</v>
      </c>
      <c r="M55" s="46">
        <v>-2.5000000000000001E-2</v>
      </c>
      <c r="N55" s="42"/>
      <c r="O55" s="47">
        <v>42432</v>
      </c>
      <c r="P55" s="46">
        <v>0.4405</v>
      </c>
      <c r="Q55" s="42"/>
      <c r="R55" s="47">
        <v>42432</v>
      </c>
      <c r="S55" s="46">
        <v>0.63560000000000005</v>
      </c>
      <c r="T55" s="42"/>
      <c r="U55" s="47">
        <v>42432</v>
      </c>
      <c r="V55" s="46">
        <v>0.89490000000000003</v>
      </c>
      <c r="W55" s="42"/>
      <c r="X55" s="47">
        <v>42432</v>
      </c>
      <c r="Y55" s="46">
        <v>1.20045</v>
      </c>
      <c r="Z55" s="42"/>
      <c r="AA55" s="47">
        <v>42432</v>
      </c>
      <c r="AB55" s="46">
        <v>0.50912999999999997</v>
      </c>
      <c r="AC55" s="42"/>
      <c r="AD55" s="47">
        <v>42432</v>
      </c>
      <c r="AE55" s="46">
        <v>0.58806000000000003</v>
      </c>
      <c r="AF55" s="42"/>
      <c r="AG55" s="47">
        <v>42432</v>
      </c>
      <c r="AH55" s="46">
        <v>0.73624999999999996</v>
      </c>
      <c r="AI55" s="42"/>
      <c r="AJ55" s="47">
        <v>42432</v>
      </c>
      <c r="AK55" s="46">
        <v>1.00525</v>
      </c>
      <c r="AL55" s="42"/>
      <c r="AM55" s="47">
        <v>42432</v>
      </c>
      <c r="AN55" s="46">
        <v>-0.82820000000000005</v>
      </c>
      <c r="AO55" s="42"/>
      <c r="AP55" s="47">
        <v>42432</v>
      </c>
      <c r="AQ55" s="46">
        <v>-0.80300000000000005</v>
      </c>
      <c r="AR55" s="42"/>
      <c r="AS55" s="47">
        <v>42432</v>
      </c>
      <c r="AT55" s="46">
        <v>-0.76100000000000001</v>
      </c>
      <c r="AU55" s="42"/>
      <c r="AV55" s="47">
        <v>42432</v>
      </c>
      <c r="AW55" s="46">
        <v>-0.67900000000000005</v>
      </c>
      <c r="AX55" s="42"/>
      <c r="AY55" s="47">
        <v>42432</v>
      </c>
      <c r="AZ55" s="46">
        <v>-4.657E-2</v>
      </c>
      <c r="BA55" s="42"/>
      <c r="BB55" s="47">
        <v>42432</v>
      </c>
      <c r="BC55" s="46">
        <v>-0.01</v>
      </c>
      <c r="BD55" s="42"/>
      <c r="BE55" s="47">
        <v>42432</v>
      </c>
      <c r="BF55" s="46">
        <v>2.2100000000000002E-3</v>
      </c>
      <c r="BG55" s="42"/>
      <c r="BH55" s="47">
        <v>42432</v>
      </c>
      <c r="BI55" s="46">
        <v>9.6140000000000003E-2</v>
      </c>
    </row>
    <row r="56" spans="3:61" x14ac:dyDescent="0.25">
      <c r="C56" s="47">
        <v>42433</v>
      </c>
      <c r="D56" s="46">
        <v>-0.28100000000000003</v>
      </c>
      <c r="E56" s="42"/>
      <c r="F56" s="47">
        <v>42433</v>
      </c>
      <c r="G56" s="46">
        <v>-0.215</v>
      </c>
      <c r="H56" s="42"/>
      <c r="I56" s="47">
        <v>42433</v>
      </c>
      <c r="J56" s="46">
        <v>-0.13600000000000001</v>
      </c>
      <c r="K56" s="42"/>
      <c r="L56" s="47">
        <v>42433</v>
      </c>
      <c r="M56" s="46">
        <v>-2.8000000000000001E-2</v>
      </c>
      <c r="N56" s="42"/>
      <c r="O56" s="47">
        <v>42433</v>
      </c>
      <c r="P56" s="46">
        <v>0.438</v>
      </c>
      <c r="Q56" s="42"/>
      <c r="R56" s="47">
        <v>42433</v>
      </c>
      <c r="S56" s="46">
        <v>0.63349999999999995</v>
      </c>
      <c r="T56" s="42"/>
      <c r="U56" s="47">
        <v>42433</v>
      </c>
      <c r="V56" s="46">
        <v>0.89205000000000001</v>
      </c>
      <c r="W56" s="42"/>
      <c r="X56" s="47">
        <v>42433</v>
      </c>
      <c r="Y56" s="46">
        <v>1.194</v>
      </c>
      <c r="Z56" s="42"/>
      <c r="AA56" s="47">
        <v>42433</v>
      </c>
      <c r="AB56" s="46">
        <v>0.50788</v>
      </c>
      <c r="AC56" s="42"/>
      <c r="AD56" s="47">
        <v>42433</v>
      </c>
      <c r="AE56" s="46">
        <v>0.58843999999999996</v>
      </c>
      <c r="AF56" s="42"/>
      <c r="AG56" s="47">
        <v>42433</v>
      </c>
      <c r="AH56" s="46">
        <v>0.73787999999999998</v>
      </c>
      <c r="AI56" s="42"/>
      <c r="AJ56" s="47">
        <v>42433</v>
      </c>
      <c r="AK56" s="46">
        <v>1.00275</v>
      </c>
      <c r="AL56" s="42"/>
      <c r="AM56" s="47">
        <v>42433</v>
      </c>
      <c r="AN56" s="46">
        <v>-0.82820000000000005</v>
      </c>
      <c r="AO56" s="42"/>
      <c r="AP56" s="47">
        <v>42433</v>
      </c>
      <c r="AQ56" s="46">
        <v>-0.8</v>
      </c>
      <c r="AR56" s="42"/>
      <c r="AS56" s="47">
        <v>42433</v>
      </c>
      <c r="AT56" s="46">
        <v>-0.75660000000000005</v>
      </c>
      <c r="AU56" s="42"/>
      <c r="AV56" s="47">
        <v>42433</v>
      </c>
      <c r="AW56" s="46">
        <v>-0.67300000000000004</v>
      </c>
      <c r="AX56" s="42"/>
      <c r="AY56" s="47">
        <v>42433</v>
      </c>
      <c r="AZ56" s="46">
        <v>-4.657E-2</v>
      </c>
      <c r="BA56" s="42"/>
      <c r="BB56" s="47">
        <v>42433</v>
      </c>
      <c r="BC56" s="46">
        <v>-0.01</v>
      </c>
      <c r="BD56" s="42"/>
      <c r="BE56" s="47">
        <v>42433</v>
      </c>
      <c r="BF56" s="46">
        <v>3.29E-3</v>
      </c>
      <c r="BG56" s="42"/>
      <c r="BH56" s="47">
        <v>42433</v>
      </c>
      <c r="BI56" s="46">
        <v>9.6860000000000002E-2</v>
      </c>
    </row>
    <row r="57" spans="3:61" x14ac:dyDescent="0.25">
      <c r="C57" s="47">
        <v>42436</v>
      </c>
      <c r="D57" s="46">
        <v>-0.28499999999999998</v>
      </c>
      <c r="E57" s="42"/>
      <c r="F57" s="47">
        <v>42436</v>
      </c>
      <c r="G57" s="46">
        <v>-0.216</v>
      </c>
      <c r="H57" s="42"/>
      <c r="I57" s="47">
        <v>42436</v>
      </c>
      <c r="J57" s="46">
        <v>-0.13600000000000001</v>
      </c>
      <c r="K57" s="42"/>
      <c r="L57" s="47">
        <v>42436</v>
      </c>
      <c r="M57" s="46">
        <v>-2.4E-2</v>
      </c>
      <c r="N57" s="42"/>
      <c r="O57" s="47">
        <v>42436</v>
      </c>
      <c r="P57" s="46">
        <v>0.4405</v>
      </c>
      <c r="Q57" s="42"/>
      <c r="R57" s="47">
        <v>42436</v>
      </c>
      <c r="S57" s="46">
        <v>0.6361</v>
      </c>
      <c r="T57" s="42"/>
      <c r="U57" s="47">
        <v>42436</v>
      </c>
      <c r="V57" s="46">
        <v>0.90064999999999995</v>
      </c>
      <c r="W57" s="42"/>
      <c r="X57" s="47">
        <v>42436</v>
      </c>
      <c r="Y57" s="46">
        <v>1.21225</v>
      </c>
      <c r="Z57" s="42"/>
      <c r="AA57" s="47">
        <v>42436</v>
      </c>
      <c r="AB57" s="46">
        <v>0.50912999999999997</v>
      </c>
      <c r="AC57" s="42"/>
      <c r="AD57" s="47">
        <v>42436</v>
      </c>
      <c r="AE57" s="46">
        <v>0.58469000000000004</v>
      </c>
      <c r="AF57" s="42"/>
      <c r="AG57" s="47">
        <v>42436</v>
      </c>
      <c r="AH57" s="46">
        <v>0.73912999999999995</v>
      </c>
      <c r="AI57" s="42"/>
      <c r="AJ57" s="47">
        <v>42436</v>
      </c>
      <c r="AK57" s="46">
        <v>1.004</v>
      </c>
      <c r="AL57" s="42"/>
      <c r="AM57" s="47">
        <v>42436</v>
      </c>
      <c r="AN57" s="46">
        <v>-0.82820000000000005</v>
      </c>
      <c r="AO57" s="42"/>
      <c r="AP57" s="47">
        <v>42436</v>
      </c>
      <c r="AQ57" s="46">
        <v>-0.8</v>
      </c>
      <c r="AR57" s="42"/>
      <c r="AS57" s="47">
        <v>42436</v>
      </c>
      <c r="AT57" s="46">
        <v>-0.75560000000000005</v>
      </c>
      <c r="AU57" s="42"/>
      <c r="AV57" s="47">
        <v>42436</v>
      </c>
      <c r="AW57" s="46">
        <v>-0.66700000000000004</v>
      </c>
      <c r="AX57" s="42"/>
      <c r="AY57" s="47">
        <v>42436</v>
      </c>
      <c r="AZ57" s="46">
        <v>-4.2290000000000001E-2</v>
      </c>
      <c r="BA57" s="42"/>
      <c r="BB57" s="47">
        <v>42436</v>
      </c>
      <c r="BC57" s="46">
        <v>-1.0290000000000001E-2</v>
      </c>
      <c r="BD57" s="42"/>
      <c r="BE57" s="47">
        <v>42436</v>
      </c>
      <c r="BF57" s="46">
        <v>3.64E-3</v>
      </c>
      <c r="BG57" s="42"/>
      <c r="BH57" s="47">
        <v>42436</v>
      </c>
      <c r="BI57" s="46">
        <v>9.5430000000000001E-2</v>
      </c>
    </row>
    <row r="58" spans="3:61" x14ac:dyDescent="0.25">
      <c r="C58" s="47">
        <v>42437</v>
      </c>
      <c r="D58" s="46">
        <v>-0.28699999999999998</v>
      </c>
      <c r="E58" s="42"/>
      <c r="F58" s="47">
        <v>42437</v>
      </c>
      <c r="G58" s="46">
        <v>-0.221</v>
      </c>
      <c r="H58" s="42"/>
      <c r="I58" s="47">
        <v>42437</v>
      </c>
      <c r="J58" s="46">
        <v>-0.13800000000000001</v>
      </c>
      <c r="K58" s="42"/>
      <c r="L58" s="47">
        <v>42437</v>
      </c>
      <c r="M58" s="46">
        <v>-2.5000000000000001E-2</v>
      </c>
      <c r="N58" s="42"/>
      <c r="O58" s="47">
        <v>42437</v>
      </c>
      <c r="P58" s="46">
        <v>0.44185000000000002</v>
      </c>
      <c r="Q58" s="42"/>
      <c r="R58" s="47">
        <v>42437</v>
      </c>
      <c r="S58" s="46">
        <v>0.63514999999999999</v>
      </c>
      <c r="T58" s="42"/>
      <c r="U58" s="47">
        <v>42437</v>
      </c>
      <c r="V58" s="46">
        <v>0.89770000000000005</v>
      </c>
      <c r="W58" s="42"/>
      <c r="X58" s="47">
        <v>42437</v>
      </c>
      <c r="Y58" s="46">
        <v>1.2070000000000001</v>
      </c>
      <c r="Z58" s="42"/>
      <c r="AA58" s="47">
        <v>42437</v>
      </c>
      <c r="AB58" s="46">
        <v>0.50788</v>
      </c>
      <c r="AC58" s="42"/>
      <c r="AD58" s="47">
        <v>42437</v>
      </c>
      <c r="AE58" s="46">
        <v>0.58438000000000001</v>
      </c>
      <c r="AF58" s="42"/>
      <c r="AG58" s="47">
        <v>42437</v>
      </c>
      <c r="AH58" s="46">
        <v>0.73912999999999995</v>
      </c>
      <c r="AI58" s="42"/>
      <c r="AJ58" s="47">
        <v>42437</v>
      </c>
      <c r="AK58" s="46">
        <v>1.00275</v>
      </c>
      <c r="AL58" s="42"/>
      <c r="AM58" s="47">
        <v>42437</v>
      </c>
      <c r="AN58" s="46">
        <v>-0.82620000000000005</v>
      </c>
      <c r="AO58" s="42"/>
      <c r="AP58" s="47">
        <v>42437</v>
      </c>
      <c r="AQ58" s="46">
        <v>-0.79700000000000004</v>
      </c>
      <c r="AR58" s="42"/>
      <c r="AS58" s="47">
        <v>42437</v>
      </c>
      <c r="AT58" s="46">
        <v>-0.75260000000000005</v>
      </c>
      <c r="AU58" s="42"/>
      <c r="AV58" s="47">
        <v>42437</v>
      </c>
      <c r="AW58" s="46">
        <v>-0.65800000000000003</v>
      </c>
      <c r="AX58" s="42"/>
      <c r="AY58" s="47">
        <v>42437</v>
      </c>
      <c r="AZ58" s="46">
        <v>-3.7999999999999999E-2</v>
      </c>
      <c r="BA58" s="42"/>
      <c r="BB58" s="47">
        <v>42437</v>
      </c>
      <c r="BC58" s="46">
        <v>-7.5700000000000003E-3</v>
      </c>
      <c r="BD58" s="42"/>
      <c r="BE58" s="47">
        <v>42437</v>
      </c>
      <c r="BF58" s="46">
        <v>7.2100000000000003E-3</v>
      </c>
      <c r="BG58" s="42"/>
      <c r="BH58" s="47">
        <v>42437</v>
      </c>
      <c r="BI58" s="46">
        <v>9.6860000000000002E-2</v>
      </c>
    </row>
    <row r="59" spans="3:61" x14ac:dyDescent="0.25">
      <c r="C59" s="47">
        <v>42438</v>
      </c>
      <c r="D59" s="46">
        <v>-0.29099999999999998</v>
      </c>
      <c r="E59" s="42"/>
      <c r="F59" s="47">
        <v>42438</v>
      </c>
      <c r="G59" s="46">
        <v>-0.224</v>
      </c>
      <c r="H59" s="42"/>
      <c r="I59" s="47">
        <v>42438</v>
      </c>
      <c r="J59" s="46">
        <v>-0.13900000000000001</v>
      </c>
      <c r="K59" s="42"/>
      <c r="L59" s="47">
        <v>42438</v>
      </c>
      <c r="M59" s="46">
        <v>-2.3E-2</v>
      </c>
      <c r="N59" s="42"/>
      <c r="O59" s="47">
        <v>42438</v>
      </c>
      <c r="P59" s="46">
        <v>0.438</v>
      </c>
      <c r="Q59" s="42"/>
      <c r="R59" s="47">
        <v>42438</v>
      </c>
      <c r="S59" s="46">
        <v>0.63460000000000005</v>
      </c>
      <c r="T59" s="42"/>
      <c r="U59" s="47">
        <v>42438</v>
      </c>
      <c r="V59" s="46">
        <v>0.89839999999999998</v>
      </c>
      <c r="W59" s="42"/>
      <c r="X59" s="47">
        <v>42438</v>
      </c>
      <c r="Y59" s="46">
        <v>1.2090000000000001</v>
      </c>
      <c r="Z59" s="42"/>
      <c r="AA59" s="47">
        <v>42438</v>
      </c>
      <c r="AB59" s="46">
        <v>0.50912999999999997</v>
      </c>
      <c r="AC59" s="42"/>
      <c r="AD59" s="47">
        <v>42438</v>
      </c>
      <c r="AE59" s="46">
        <v>0.58687999999999996</v>
      </c>
      <c r="AF59" s="42"/>
      <c r="AG59" s="47">
        <v>42438</v>
      </c>
      <c r="AH59" s="46">
        <v>0.73912999999999995</v>
      </c>
      <c r="AI59" s="42"/>
      <c r="AJ59" s="47">
        <v>42438</v>
      </c>
      <c r="AK59" s="46">
        <v>1.004</v>
      </c>
      <c r="AL59" s="42"/>
      <c r="AM59" s="47">
        <v>42438</v>
      </c>
      <c r="AN59" s="46">
        <v>-0.8226</v>
      </c>
      <c r="AO59" s="42"/>
      <c r="AP59" s="47">
        <v>42438</v>
      </c>
      <c r="AQ59" s="46">
        <v>-0.78420000000000001</v>
      </c>
      <c r="AR59" s="42"/>
      <c r="AS59" s="47">
        <v>42438</v>
      </c>
      <c r="AT59" s="46">
        <v>-0.73</v>
      </c>
      <c r="AU59" s="42"/>
      <c r="AV59" s="47">
        <v>42438</v>
      </c>
      <c r="AW59" s="46">
        <v>-0.63600000000000001</v>
      </c>
      <c r="AX59" s="42"/>
      <c r="AY59" s="47">
        <v>42438</v>
      </c>
      <c r="AZ59" s="46">
        <v>-3.4430000000000002E-2</v>
      </c>
      <c r="BA59" s="42"/>
      <c r="BB59" s="47">
        <v>42438</v>
      </c>
      <c r="BC59" s="46">
        <v>-3.29E-3</v>
      </c>
      <c r="BD59" s="42"/>
      <c r="BE59" s="47">
        <v>42438</v>
      </c>
      <c r="BF59" s="46">
        <v>7.2899999999999996E-3</v>
      </c>
      <c r="BG59" s="42"/>
      <c r="BH59" s="47">
        <v>42438</v>
      </c>
      <c r="BI59" s="46">
        <v>0.10014000000000001</v>
      </c>
    </row>
    <row r="60" spans="3:61" x14ac:dyDescent="0.25">
      <c r="C60" s="47">
        <v>42439</v>
      </c>
      <c r="D60" s="46">
        <v>-0.29499999999999998</v>
      </c>
      <c r="E60" s="42"/>
      <c r="F60" s="47">
        <v>42439</v>
      </c>
      <c r="G60" s="46">
        <v>-0.22900000000000001</v>
      </c>
      <c r="H60" s="42"/>
      <c r="I60" s="47">
        <v>42439</v>
      </c>
      <c r="J60" s="46">
        <v>-0.14099999999999999</v>
      </c>
      <c r="K60" s="42"/>
      <c r="L60" s="47">
        <v>42439</v>
      </c>
      <c r="M60" s="46">
        <v>-2.5000000000000001E-2</v>
      </c>
      <c r="N60" s="42"/>
      <c r="O60" s="47">
        <v>42439</v>
      </c>
      <c r="P60" s="46">
        <v>0.43809999999999999</v>
      </c>
      <c r="Q60" s="42"/>
      <c r="R60" s="47">
        <v>42439</v>
      </c>
      <c r="S60" s="46">
        <v>0.63234999999999997</v>
      </c>
      <c r="T60" s="42"/>
      <c r="U60" s="47">
        <v>42439</v>
      </c>
      <c r="V60" s="46">
        <v>0.90049999999999997</v>
      </c>
      <c r="W60" s="42"/>
      <c r="X60" s="47">
        <v>42439</v>
      </c>
      <c r="Y60" s="46">
        <v>1.2110000000000001</v>
      </c>
      <c r="Z60" s="42"/>
      <c r="AA60" s="47">
        <v>42439</v>
      </c>
      <c r="AB60" s="46">
        <v>0.50819000000000003</v>
      </c>
      <c r="AC60" s="42"/>
      <c r="AD60" s="47">
        <v>42439</v>
      </c>
      <c r="AE60" s="46">
        <v>0.59062999999999999</v>
      </c>
      <c r="AF60" s="42"/>
      <c r="AG60" s="47">
        <v>42439</v>
      </c>
      <c r="AH60" s="46">
        <v>0.73912999999999995</v>
      </c>
      <c r="AI60" s="42"/>
      <c r="AJ60" s="47">
        <v>42439</v>
      </c>
      <c r="AK60" s="46">
        <v>1.004</v>
      </c>
      <c r="AL60" s="42"/>
      <c r="AM60" s="47">
        <v>42439</v>
      </c>
      <c r="AN60" s="46">
        <v>-0.8226</v>
      </c>
      <c r="AO60" s="42"/>
      <c r="AP60" s="47">
        <v>42439</v>
      </c>
      <c r="AQ60" s="46">
        <v>-0.78420000000000001</v>
      </c>
      <c r="AR60" s="42"/>
      <c r="AS60" s="47">
        <v>42439</v>
      </c>
      <c r="AT60" s="46">
        <v>-0.73</v>
      </c>
      <c r="AU60" s="42"/>
      <c r="AV60" s="47">
        <v>42439</v>
      </c>
      <c r="AW60" s="46">
        <v>-0.63600000000000001</v>
      </c>
      <c r="AX60" s="42"/>
      <c r="AY60" s="47">
        <v>42439</v>
      </c>
      <c r="AZ60" s="46">
        <v>-2.843E-2</v>
      </c>
      <c r="BA60" s="42"/>
      <c r="BB60" s="47">
        <v>42439</v>
      </c>
      <c r="BC60" s="46">
        <v>1E-3</v>
      </c>
      <c r="BD60" s="42"/>
      <c r="BE60" s="47">
        <v>42439</v>
      </c>
      <c r="BF60" s="46">
        <v>1.1209999999999999E-2</v>
      </c>
      <c r="BG60" s="42"/>
      <c r="BH60" s="47">
        <v>42439</v>
      </c>
      <c r="BI60" s="46">
        <v>0.10285999999999999</v>
      </c>
    </row>
    <row r="61" spans="3:61" x14ac:dyDescent="0.25">
      <c r="C61" s="47">
        <v>42440</v>
      </c>
      <c r="D61" s="46">
        <v>-0.30099999999999999</v>
      </c>
      <c r="E61" s="42"/>
      <c r="F61" s="47">
        <v>42440</v>
      </c>
      <c r="G61" s="46">
        <v>-0.22500000000000001</v>
      </c>
      <c r="H61" s="42"/>
      <c r="I61" s="47">
        <v>42440</v>
      </c>
      <c r="J61" s="46">
        <v>-0.13100000000000001</v>
      </c>
      <c r="K61" s="42"/>
      <c r="L61" s="47">
        <v>42440</v>
      </c>
      <c r="M61" s="46">
        <v>-8.9999999999999993E-3</v>
      </c>
      <c r="N61" s="42"/>
      <c r="O61" s="47">
        <v>42440</v>
      </c>
      <c r="P61" s="46">
        <v>0.43619999999999998</v>
      </c>
      <c r="Q61" s="42"/>
      <c r="R61" s="47">
        <v>42440</v>
      </c>
      <c r="S61" s="46">
        <v>0.63385000000000002</v>
      </c>
      <c r="T61" s="42"/>
      <c r="U61" s="47">
        <v>42440</v>
      </c>
      <c r="V61" s="46">
        <v>0.90549999999999997</v>
      </c>
      <c r="W61" s="42"/>
      <c r="X61" s="47">
        <v>42440</v>
      </c>
      <c r="Y61" s="46">
        <v>1.2244999999999999</v>
      </c>
      <c r="Z61" s="42"/>
      <c r="AA61" s="47">
        <v>42440</v>
      </c>
      <c r="AB61" s="46">
        <v>0.50819000000000003</v>
      </c>
      <c r="AC61" s="42"/>
      <c r="AD61" s="47">
        <v>42440</v>
      </c>
      <c r="AE61" s="46">
        <v>0.59062999999999999</v>
      </c>
      <c r="AF61" s="42"/>
      <c r="AG61" s="47">
        <v>42440</v>
      </c>
      <c r="AH61" s="46">
        <v>0.74787999999999999</v>
      </c>
      <c r="AI61" s="42"/>
      <c r="AJ61" s="47">
        <v>42440</v>
      </c>
      <c r="AK61" s="46">
        <v>1.0171300000000001</v>
      </c>
      <c r="AL61" s="42"/>
      <c r="AM61" s="47">
        <v>42440</v>
      </c>
      <c r="AN61" s="46">
        <v>-0.81259999999999999</v>
      </c>
      <c r="AO61" s="42"/>
      <c r="AP61" s="47">
        <v>42440</v>
      </c>
      <c r="AQ61" s="46">
        <v>-0.75619999999999998</v>
      </c>
      <c r="AR61" s="42"/>
      <c r="AS61" s="47">
        <v>42440</v>
      </c>
      <c r="AT61" s="46">
        <v>-0.68600000000000005</v>
      </c>
      <c r="AU61" s="42"/>
      <c r="AV61" s="47">
        <v>42440</v>
      </c>
      <c r="AW61" s="46">
        <v>-0.57299999999999995</v>
      </c>
      <c r="AX61" s="42"/>
      <c r="AY61" s="47">
        <v>42440</v>
      </c>
      <c r="AZ61" s="46">
        <v>-2.843E-2</v>
      </c>
      <c r="BA61" s="42"/>
      <c r="BB61" s="47">
        <v>42440</v>
      </c>
      <c r="BC61" s="46">
        <v>1E-3</v>
      </c>
      <c r="BD61" s="42"/>
      <c r="BE61" s="47">
        <v>42440</v>
      </c>
      <c r="BF61" s="46">
        <v>1.4069999999999999E-2</v>
      </c>
      <c r="BG61" s="42"/>
      <c r="BH61" s="47">
        <v>42440</v>
      </c>
      <c r="BI61" s="46">
        <v>0.10357</v>
      </c>
    </row>
    <row r="62" spans="3:61" x14ac:dyDescent="0.25">
      <c r="C62" s="47">
        <v>42443</v>
      </c>
      <c r="D62" s="46">
        <v>-0.311</v>
      </c>
      <c r="E62" s="42"/>
      <c r="F62" s="47">
        <v>42443</v>
      </c>
      <c r="G62" s="46">
        <v>-0.22600000000000001</v>
      </c>
      <c r="H62" s="42"/>
      <c r="I62" s="47">
        <v>42443</v>
      </c>
      <c r="J62" s="46">
        <v>-0.13100000000000001</v>
      </c>
      <c r="K62" s="42"/>
      <c r="L62" s="47">
        <v>42443</v>
      </c>
      <c r="M62" s="46">
        <v>-8.0000000000000002E-3</v>
      </c>
      <c r="N62" s="42"/>
      <c r="O62" s="47">
        <v>42443</v>
      </c>
      <c r="P62" s="46">
        <v>0.44130000000000003</v>
      </c>
      <c r="Q62" s="42"/>
      <c r="R62" s="47">
        <v>42443</v>
      </c>
      <c r="S62" s="46">
        <v>0.63954999999999995</v>
      </c>
      <c r="T62" s="42"/>
      <c r="U62" s="47">
        <v>42443</v>
      </c>
      <c r="V62" s="46">
        <v>0.91039999999999999</v>
      </c>
      <c r="W62" s="42"/>
      <c r="X62" s="47">
        <v>42443</v>
      </c>
      <c r="Y62" s="46">
        <v>1.2312000000000001</v>
      </c>
      <c r="Z62" s="42"/>
      <c r="AA62" s="47">
        <v>42443</v>
      </c>
      <c r="AB62" s="46">
        <v>0.51005999999999996</v>
      </c>
      <c r="AC62" s="42"/>
      <c r="AD62" s="47">
        <v>42443</v>
      </c>
      <c r="AE62" s="46">
        <v>0.59062999999999999</v>
      </c>
      <c r="AF62" s="42"/>
      <c r="AG62" s="47">
        <v>42443</v>
      </c>
      <c r="AH62" s="46">
        <v>0.74663000000000002</v>
      </c>
      <c r="AI62" s="42"/>
      <c r="AJ62" s="47">
        <v>42443</v>
      </c>
      <c r="AK62" s="46">
        <v>1.02213</v>
      </c>
      <c r="AL62" s="42"/>
      <c r="AM62" s="47">
        <v>42443</v>
      </c>
      <c r="AN62" s="46">
        <v>-0.80459999999999998</v>
      </c>
      <c r="AO62" s="42"/>
      <c r="AP62" s="47">
        <v>42443</v>
      </c>
      <c r="AQ62" s="46">
        <v>-0.75219999999999998</v>
      </c>
      <c r="AR62" s="42"/>
      <c r="AS62" s="47">
        <v>42443</v>
      </c>
      <c r="AT62" s="46">
        <v>-0.67400000000000004</v>
      </c>
      <c r="AU62" s="42"/>
      <c r="AV62" s="47">
        <v>42443</v>
      </c>
      <c r="AW62" s="46">
        <v>-0.55700000000000005</v>
      </c>
      <c r="AX62" s="42"/>
      <c r="AY62" s="47">
        <v>42443</v>
      </c>
      <c r="AZ62" s="46">
        <v>-5.8430000000000003E-2</v>
      </c>
      <c r="BA62" s="42"/>
      <c r="BB62" s="47">
        <v>42443</v>
      </c>
      <c r="BC62" s="46">
        <v>-3.29E-3</v>
      </c>
      <c r="BD62" s="42"/>
      <c r="BE62" s="47">
        <v>42443</v>
      </c>
      <c r="BF62" s="46">
        <v>1.5859999999999999E-2</v>
      </c>
      <c r="BG62" s="42"/>
      <c r="BH62" s="47">
        <v>42443</v>
      </c>
      <c r="BI62" s="46">
        <v>0.10786</v>
      </c>
    </row>
    <row r="63" spans="3:61" x14ac:dyDescent="0.25">
      <c r="C63" s="47">
        <v>42444</v>
      </c>
      <c r="D63" s="46">
        <v>-0.313</v>
      </c>
      <c r="E63" s="42"/>
      <c r="F63" s="47">
        <v>42444</v>
      </c>
      <c r="G63" s="46">
        <v>-0.22700000000000001</v>
      </c>
      <c r="H63" s="42"/>
      <c r="I63" s="47">
        <v>42444</v>
      </c>
      <c r="J63" s="46">
        <v>-0.13</v>
      </c>
      <c r="K63" s="42"/>
      <c r="L63" s="47">
        <v>42444</v>
      </c>
      <c r="M63" s="46">
        <v>-6.0000000000000001E-3</v>
      </c>
      <c r="N63" s="42"/>
      <c r="O63" s="47">
        <v>42444</v>
      </c>
      <c r="P63" s="46">
        <v>0.44124999999999998</v>
      </c>
      <c r="Q63" s="42"/>
      <c r="R63" s="47">
        <v>42444</v>
      </c>
      <c r="S63" s="46">
        <v>0.64195000000000002</v>
      </c>
      <c r="T63" s="42"/>
      <c r="U63" s="47">
        <v>42444</v>
      </c>
      <c r="V63" s="46">
        <v>0.9123</v>
      </c>
      <c r="W63" s="42"/>
      <c r="X63" s="47">
        <v>42444</v>
      </c>
      <c r="Y63" s="46">
        <v>1.2370000000000001</v>
      </c>
      <c r="Z63" s="42"/>
      <c r="AA63" s="47">
        <v>42444</v>
      </c>
      <c r="AB63" s="46">
        <v>0.50788</v>
      </c>
      <c r="AC63" s="42"/>
      <c r="AD63" s="47">
        <v>42444</v>
      </c>
      <c r="AE63" s="46">
        <v>0.59125000000000005</v>
      </c>
      <c r="AF63" s="42"/>
      <c r="AG63" s="47">
        <v>42444</v>
      </c>
      <c r="AH63" s="46">
        <v>0.74663000000000002</v>
      </c>
      <c r="AI63" s="42"/>
      <c r="AJ63" s="47">
        <v>42444</v>
      </c>
      <c r="AK63" s="46">
        <v>1.02088</v>
      </c>
      <c r="AL63" s="42"/>
      <c r="AM63" s="47">
        <v>42444</v>
      </c>
      <c r="AN63" s="46">
        <v>-0.80259999999999998</v>
      </c>
      <c r="AO63" s="42"/>
      <c r="AP63" s="47">
        <v>42444</v>
      </c>
      <c r="AQ63" s="46">
        <v>-0.75219999999999998</v>
      </c>
      <c r="AR63" s="42"/>
      <c r="AS63" s="47">
        <v>42444</v>
      </c>
      <c r="AT63" s="46">
        <v>-0.67600000000000005</v>
      </c>
      <c r="AU63" s="42"/>
      <c r="AV63" s="47">
        <v>42444</v>
      </c>
      <c r="AW63" s="46">
        <v>-0.55900000000000005</v>
      </c>
      <c r="AX63" s="42"/>
      <c r="AY63" s="47">
        <v>42444</v>
      </c>
      <c r="AZ63" s="46">
        <v>-6.0569999999999999E-2</v>
      </c>
      <c r="BA63" s="42"/>
      <c r="BB63" s="47">
        <v>42444</v>
      </c>
      <c r="BC63" s="46">
        <v>-1.7099999999999999E-3</v>
      </c>
      <c r="BD63" s="42"/>
      <c r="BE63" s="47">
        <v>42444</v>
      </c>
      <c r="BF63" s="46">
        <v>2.3210000000000001E-2</v>
      </c>
      <c r="BG63" s="42"/>
      <c r="BH63" s="47">
        <v>42444</v>
      </c>
      <c r="BI63" s="46">
        <v>0.11613999999999999</v>
      </c>
    </row>
    <row r="64" spans="3:61" x14ac:dyDescent="0.25">
      <c r="C64" s="47">
        <v>42445</v>
      </c>
      <c r="D64" s="46">
        <v>-0.317</v>
      </c>
      <c r="E64" s="42"/>
      <c r="F64" s="47">
        <v>42445</v>
      </c>
      <c r="G64" s="46">
        <v>-0.23</v>
      </c>
      <c r="H64" s="42"/>
      <c r="I64" s="47">
        <v>42445</v>
      </c>
      <c r="J64" s="46">
        <v>-0.129</v>
      </c>
      <c r="K64" s="42"/>
      <c r="L64" s="47">
        <v>42445</v>
      </c>
      <c r="M64" s="46">
        <v>-4.0000000000000001E-3</v>
      </c>
      <c r="N64" s="42"/>
      <c r="O64" s="47">
        <v>42445</v>
      </c>
      <c r="P64" s="46">
        <v>0.43990000000000001</v>
      </c>
      <c r="Q64" s="42"/>
      <c r="R64" s="47">
        <v>42445</v>
      </c>
      <c r="S64" s="46">
        <v>0.63900000000000001</v>
      </c>
      <c r="T64" s="42"/>
      <c r="U64" s="47">
        <v>42445</v>
      </c>
      <c r="V64" s="46">
        <v>0.91739999999999999</v>
      </c>
      <c r="W64" s="42"/>
      <c r="X64" s="47">
        <v>42445</v>
      </c>
      <c r="Y64" s="46">
        <v>1.2446999999999999</v>
      </c>
      <c r="Z64" s="42"/>
      <c r="AA64" s="47">
        <v>42445</v>
      </c>
      <c r="AB64" s="46">
        <v>0.50819000000000003</v>
      </c>
      <c r="AC64" s="42"/>
      <c r="AD64" s="47">
        <v>42445</v>
      </c>
      <c r="AE64" s="46">
        <v>0.59125000000000005</v>
      </c>
      <c r="AF64" s="42"/>
      <c r="AG64" s="47">
        <v>42445</v>
      </c>
      <c r="AH64" s="46">
        <v>0.74787999999999999</v>
      </c>
      <c r="AI64" s="42"/>
      <c r="AJ64" s="47">
        <v>42445</v>
      </c>
      <c r="AK64" s="46">
        <v>1.01963</v>
      </c>
      <c r="AL64" s="42"/>
      <c r="AM64" s="47">
        <v>42445</v>
      </c>
      <c r="AN64" s="46">
        <v>-0.79559999999999997</v>
      </c>
      <c r="AO64" s="42"/>
      <c r="AP64" s="47">
        <v>42445</v>
      </c>
      <c r="AQ64" s="46">
        <v>-0.74319999999999997</v>
      </c>
      <c r="AR64" s="42"/>
      <c r="AS64" s="47">
        <v>42445</v>
      </c>
      <c r="AT64" s="46">
        <v>-0.67300000000000004</v>
      </c>
      <c r="AU64" s="42"/>
      <c r="AV64" s="47">
        <v>42445</v>
      </c>
      <c r="AW64" s="46">
        <v>-0.55300000000000005</v>
      </c>
      <c r="AX64" s="42"/>
      <c r="AY64" s="47">
        <v>42445</v>
      </c>
      <c r="AZ64" s="46">
        <v>-6.7000000000000004E-2</v>
      </c>
      <c r="BA64" s="42"/>
      <c r="BB64" s="47">
        <v>42445</v>
      </c>
      <c r="BC64" s="46">
        <v>-3.14E-3</v>
      </c>
      <c r="BD64" s="42"/>
      <c r="BE64" s="47">
        <v>42445</v>
      </c>
      <c r="BF64" s="46">
        <v>2.1069999999999998E-2</v>
      </c>
      <c r="BG64" s="42"/>
      <c r="BH64" s="47">
        <v>42445</v>
      </c>
      <c r="BI64" s="46">
        <v>0.114</v>
      </c>
    </row>
    <row r="65" spans="3:61" x14ac:dyDescent="0.25">
      <c r="C65" s="47">
        <v>42446</v>
      </c>
      <c r="D65" s="46">
        <v>-0.32200000000000001</v>
      </c>
      <c r="E65" s="42"/>
      <c r="F65" s="47">
        <v>42446</v>
      </c>
      <c r="G65" s="46">
        <v>-0.23400000000000001</v>
      </c>
      <c r="H65" s="42"/>
      <c r="I65" s="47">
        <v>42446</v>
      </c>
      <c r="J65" s="46">
        <v>-0.13100000000000001</v>
      </c>
      <c r="K65" s="42"/>
      <c r="L65" s="47">
        <v>42446</v>
      </c>
      <c r="M65" s="46">
        <v>-3.0000000000000001E-3</v>
      </c>
      <c r="N65" s="42"/>
      <c r="O65" s="47">
        <v>42446</v>
      </c>
      <c r="P65" s="46">
        <v>0.43209999999999998</v>
      </c>
      <c r="Q65" s="42"/>
      <c r="R65" s="47">
        <v>42446</v>
      </c>
      <c r="S65" s="46">
        <v>0.62339999999999995</v>
      </c>
      <c r="T65" s="42"/>
      <c r="U65" s="47">
        <v>42446</v>
      </c>
      <c r="V65" s="46">
        <v>0.88829999999999998</v>
      </c>
      <c r="W65" s="42"/>
      <c r="X65" s="47">
        <v>42446</v>
      </c>
      <c r="Y65" s="46">
        <v>1.2021999999999999</v>
      </c>
      <c r="Z65" s="42"/>
      <c r="AA65" s="47">
        <v>42446</v>
      </c>
      <c r="AB65" s="46">
        <v>0.50944</v>
      </c>
      <c r="AC65" s="42"/>
      <c r="AD65" s="47">
        <v>42446</v>
      </c>
      <c r="AE65" s="46">
        <v>0.58875</v>
      </c>
      <c r="AF65" s="42"/>
      <c r="AG65" s="47">
        <v>42446</v>
      </c>
      <c r="AH65" s="46">
        <v>0.74875000000000003</v>
      </c>
      <c r="AI65" s="42"/>
      <c r="AJ65" s="47">
        <v>42446</v>
      </c>
      <c r="AK65" s="46">
        <v>1.0177499999999999</v>
      </c>
      <c r="AL65" s="42"/>
      <c r="AM65" s="47">
        <v>42446</v>
      </c>
      <c r="AN65" s="46">
        <v>-0.78359999999999996</v>
      </c>
      <c r="AO65" s="42"/>
      <c r="AP65" s="47">
        <v>42446</v>
      </c>
      <c r="AQ65" s="46">
        <v>-0.73319999999999996</v>
      </c>
      <c r="AR65" s="42"/>
      <c r="AS65" s="47">
        <v>42446</v>
      </c>
      <c r="AT65" s="46">
        <v>-0.66100000000000003</v>
      </c>
      <c r="AU65" s="42"/>
      <c r="AV65" s="47">
        <v>42446</v>
      </c>
      <c r="AW65" s="46">
        <v>-0.54300000000000004</v>
      </c>
      <c r="AX65" s="42"/>
      <c r="AY65" s="47">
        <v>42446</v>
      </c>
      <c r="AZ65" s="46">
        <v>-5.8430000000000003E-2</v>
      </c>
      <c r="BA65" s="42"/>
      <c r="BB65" s="47">
        <v>42446</v>
      </c>
      <c r="BC65" s="46">
        <v>-7.43E-3</v>
      </c>
      <c r="BD65" s="42"/>
      <c r="BE65" s="47">
        <v>42446</v>
      </c>
      <c r="BF65" s="46">
        <v>2.0709999999999999E-2</v>
      </c>
      <c r="BG65" s="42"/>
      <c r="BH65" s="47">
        <v>42446</v>
      </c>
      <c r="BI65" s="46">
        <v>0.11613999999999999</v>
      </c>
    </row>
    <row r="66" spans="3:61" x14ac:dyDescent="0.25">
      <c r="C66" s="47">
        <v>42447</v>
      </c>
      <c r="D66" s="46">
        <v>-0.32400000000000001</v>
      </c>
      <c r="E66" s="42"/>
      <c r="F66" s="47">
        <v>42447</v>
      </c>
      <c r="G66" s="46">
        <v>-0.23499999999999999</v>
      </c>
      <c r="H66" s="42"/>
      <c r="I66" s="47">
        <v>42447</v>
      </c>
      <c r="J66" s="46">
        <v>-0.13100000000000001</v>
      </c>
      <c r="K66" s="42"/>
      <c r="L66" s="47">
        <v>42447</v>
      </c>
      <c r="M66" s="46">
        <v>-3.0000000000000001E-3</v>
      </c>
      <c r="N66" s="42"/>
      <c r="O66" s="47">
        <v>42447</v>
      </c>
      <c r="P66" s="46">
        <v>0.42830000000000001</v>
      </c>
      <c r="Q66" s="42"/>
      <c r="R66" s="47">
        <v>42447</v>
      </c>
      <c r="S66" s="46">
        <v>0.62429999999999997</v>
      </c>
      <c r="T66" s="42"/>
      <c r="U66" s="47">
        <v>42447</v>
      </c>
      <c r="V66" s="46">
        <v>0.89119999999999999</v>
      </c>
      <c r="W66" s="42"/>
      <c r="X66" s="47">
        <v>42447</v>
      </c>
      <c r="Y66" s="46">
        <v>1.2114499999999999</v>
      </c>
      <c r="Z66" s="42"/>
      <c r="AA66" s="47">
        <v>42447</v>
      </c>
      <c r="AB66" s="46">
        <v>0.51100000000000001</v>
      </c>
      <c r="AC66" s="42"/>
      <c r="AD66" s="47">
        <v>42447</v>
      </c>
      <c r="AE66" s="46">
        <v>0.58875</v>
      </c>
      <c r="AF66" s="42"/>
      <c r="AG66" s="47">
        <v>42447</v>
      </c>
      <c r="AH66" s="46">
        <v>0.74724999999999997</v>
      </c>
      <c r="AI66" s="42"/>
      <c r="AJ66" s="47">
        <v>42447</v>
      </c>
      <c r="AK66" s="46">
        <v>1.0165</v>
      </c>
      <c r="AL66" s="42"/>
      <c r="AM66" s="47">
        <v>42447</v>
      </c>
      <c r="AN66" s="46">
        <v>-0.77900000000000003</v>
      </c>
      <c r="AO66" s="42"/>
      <c r="AP66" s="47">
        <v>42447</v>
      </c>
      <c r="AQ66" s="46">
        <v>-0.73119999999999996</v>
      </c>
      <c r="AR66" s="42"/>
      <c r="AS66" s="47">
        <v>42447</v>
      </c>
      <c r="AT66" s="46">
        <v>-0.65900000000000003</v>
      </c>
      <c r="AU66" s="42"/>
      <c r="AV66" s="47">
        <v>42447</v>
      </c>
      <c r="AW66" s="46">
        <v>-0.53900000000000003</v>
      </c>
      <c r="AX66" s="42"/>
      <c r="AY66" s="47">
        <v>42447</v>
      </c>
      <c r="AZ66" s="46">
        <v>-7.1290000000000006E-2</v>
      </c>
      <c r="BA66" s="42"/>
      <c r="BB66" s="47">
        <v>42447</v>
      </c>
      <c r="BC66" s="46">
        <v>-6.7099999999999998E-3</v>
      </c>
      <c r="BD66" s="42"/>
      <c r="BE66" s="47">
        <v>42447</v>
      </c>
      <c r="BF66" s="46">
        <v>1.9290000000000002E-2</v>
      </c>
      <c r="BG66" s="42"/>
      <c r="BH66" s="47">
        <v>42447</v>
      </c>
      <c r="BI66" s="46">
        <v>0.10971</v>
      </c>
    </row>
    <row r="67" spans="3:61" x14ac:dyDescent="0.25">
      <c r="C67" s="47">
        <v>42450</v>
      </c>
      <c r="D67" s="46">
        <v>-0.32600000000000001</v>
      </c>
      <c r="E67" s="42"/>
      <c r="F67" s="47">
        <v>42450</v>
      </c>
      <c r="G67" s="46">
        <v>-0.23799999999999999</v>
      </c>
      <c r="H67" s="42"/>
      <c r="I67" s="47">
        <v>42450</v>
      </c>
      <c r="J67" s="46">
        <v>-0.13100000000000001</v>
      </c>
      <c r="K67" s="42"/>
      <c r="L67" s="47">
        <v>42450</v>
      </c>
      <c r="M67" s="46">
        <v>-2E-3</v>
      </c>
      <c r="N67" s="42"/>
      <c r="O67" s="47">
        <v>42450</v>
      </c>
      <c r="P67" s="46">
        <v>0.43180000000000002</v>
      </c>
      <c r="Q67" s="42"/>
      <c r="R67" s="47">
        <v>42450</v>
      </c>
      <c r="S67" s="46">
        <v>0.62460000000000004</v>
      </c>
      <c r="T67" s="42"/>
      <c r="U67" s="47">
        <v>42450</v>
      </c>
      <c r="V67" s="46">
        <v>0.89815</v>
      </c>
      <c r="W67" s="42"/>
      <c r="X67" s="47">
        <v>42450</v>
      </c>
      <c r="Y67" s="46">
        <v>1.2136499999999999</v>
      </c>
      <c r="Z67" s="42"/>
      <c r="AA67" s="47">
        <v>42450</v>
      </c>
      <c r="AB67" s="46">
        <v>0.51068999999999998</v>
      </c>
      <c r="AC67" s="42"/>
      <c r="AD67" s="47">
        <v>42450</v>
      </c>
      <c r="AE67" s="46">
        <v>0.58843999999999996</v>
      </c>
      <c r="AF67" s="42"/>
      <c r="AG67" s="47">
        <v>42450</v>
      </c>
      <c r="AH67" s="46">
        <v>0.74850000000000005</v>
      </c>
      <c r="AI67" s="42"/>
      <c r="AJ67" s="47">
        <v>42450</v>
      </c>
      <c r="AK67" s="46">
        <v>1.0177499999999999</v>
      </c>
      <c r="AL67" s="42"/>
      <c r="AM67" s="47">
        <v>42450</v>
      </c>
      <c r="AN67" s="46">
        <v>-0.77900000000000003</v>
      </c>
      <c r="AO67" s="42"/>
      <c r="AP67" s="47">
        <v>42450</v>
      </c>
      <c r="AQ67" s="46">
        <v>-0.73119999999999996</v>
      </c>
      <c r="AR67" s="42"/>
      <c r="AS67" s="47">
        <v>42450</v>
      </c>
      <c r="AT67" s="46">
        <v>-0.65759999999999996</v>
      </c>
      <c r="AU67" s="42"/>
      <c r="AV67" s="47">
        <v>42450</v>
      </c>
      <c r="AW67" s="46">
        <v>-0.54100000000000004</v>
      </c>
      <c r="AX67" s="42"/>
      <c r="AY67" s="47">
        <v>42450</v>
      </c>
      <c r="AZ67" s="46">
        <v>-8.2710000000000006E-2</v>
      </c>
      <c r="BA67" s="42"/>
      <c r="BB67" s="47">
        <v>42450</v>
      </c>
      <c r="BC67" s="46">
        <v>-1.129E-2</v>
      </c>
      <c r="BD67" s="42"/>
      <c r="BE67" s="47">
        <v>42450</v>
      </c>
      <c r="BF67" s="46">
        <v>1.9E-2</v>
      </c>
      <c r="BG67" s="42"/>
      <c r="BH67" s="47">
        <v>42450</v>
      </c>
      <c r="BI67" s="46">
        <v>0.11071</v>
      </c>
    </row>
    <row r="68" spans="3:61" x14ac:dyDescent="0.25">
      <c r="C68" s="47">
        <v>42451</v>
      </c>
      <c r="D68" s="46">
        <v>-0.32800000000000001</v>
      </c>
      <c r="E68" s="42"/>
      <c r="F68" s="47">
        <v>42451</v>
      </c>
      <c r="G68" s="46">
        <v>-0.23899999999999999</v>
      </c>
      <c r="H68" s="42"/>
      <c r="I68" s="47">
        <v>42451</v>
      </c>
      <c r="J68" s="46">
        <v>-0.13200000000000001</v>
      </c>
      <c r="K68" s="42"/>
      <c r="L68" s="47">
        <v>42451</v>
      </c>
      <c r="M68" s="46">
        <v>-2E-3</v>
      </c>
      <c r="N68" s="42"/>
      <c r="O68" s="47">
        <v>42451</v>
      </c>
      <c r="P68" s="46">
        <v>0.43149999999999999</v>
      </c>
      <c r="Q68" s="42"/>
      <c r="R68" s="47">
        <v>42451</v>
      </c>
      <c r="S68" s="46">
        <v>0.62834999999999996</v>
      </c>
      <c r="T68" s="42"/>
      <c r="U68" s="47">
        <v>42451</v>
      </c>
      <c r="V68" s="46">
        <v>0.90490000000000004</v>
      </c>
      <c r="W68" s="42"/>
      <c r="X68" s="47">
        <v>42451</v>
      </c>
      <c r="Y68" s="46">
        <v>1.2243999999999999</v>
      </c>
      <c r="Z68" s="42"/>
      <c r="AA68" s="47">
        <v>42451</v>
      </c>
      <c r="AB68" s="46">
        <v>0.50944</v>
      </c>
      <c r="AC68" s="42"/>
      <c r="AD68" s="47">
        <v>42451</v>
      </c>
      <c r="AE68" s="46">
        <v>0.58813000000000004</v>
      </c>
      <c r="AF68" s="42"/>
      <c r="AG68" s="47">
        <v>42451</v>
      </c>
      <c r="AH68" s="46">
        <v>0.74624999999999997</v>
      </c>
      <c r="AI68" s="42"/>
      <c r="AJ68" s="47">
        <v>42451</v>
      </c>
      <c r="AK68" s="46">
        <v>1.0165</v>
      </c>
      <c r="AL68" s="42"/>
      <c r="AM68" s="47">
        <v>42451</v>
      </c>
      <c r="AN68" s="46">
        <v>-0.78559999999999997</v>
      </c>
      <c r="AO68" s="42"/>
      <c r="AP68" s="47">
        <v>42451</v>
      </c>
      <c r="AQ68" s="46">
        <v>-0.73319999999999996</v>
      </c>
      <c r="AR68" s="42"/>
      <c r="AS68" s="47">
        <v>42451</v>
      </c>
      <c r="AT68" s="46">
        <v>-0.66259999999999997</v>
      </c>
      <c r="AU68" s="42"/>
      <c r="AV68" s="47">
        <v>42451</v>
      </c>
      <c r="AW68" s="46">
        <v>-0.54900000000000004</v>
      </c>
      <c r="AX68" s="42"/>
      <c r="AY68" s="47">
        <v>42451</v>
      </c>
      <c r="AZ68" s="46">
        <v>-7.4139999999999998E-2</v>
      </c>
      <c r="BA68" s="42"/>
      <c r="BB68" s="47">
        <v>42451</v>
      </c>
      <c r="BC68" s="46">
        <v>-7.0000000000000001E-3</v>
      </c>
      <c r="BD68" s="42"/>
      <c r="BE68" s="47">
        <v>42451</v>
      </c>
      <c r="BF68" s="46">
        <v>2.043E-2</v>
      </c>
      <c r="BG68" s="42"/>
      <c r="BH68" s="47">
        <v>42451</v>
      </c>
      <c r="BI68" s="46">
        <v>0.11071</v>
      </c>
    </row>
    <row r="69" spans="3:61" x14ac:dyDescent="0.25">
      <c r="C69" s="47">
        <v>42452</v>
      </c>
      <c r="D69" s="46">
        <v>-0.33</v>
      </c>
      <c r="E69" s="42"/>
      <c r="F69" s="47">
        <v>42452</v>
      </c>
      <c r="G69" s="46">
        <v>-0.24099999999999999</v>
      </c>
      <c r="H69" s="42"/>
      <c r="I69" s="47">
        <v>42452</v>
      </c>
      <c r="J69" s="46">
        <v>-0.13300000000000001</v>
      </c>
      <c r="K69" s="42"/>
      <c r="L69" s="47">
        <v>42452</v>
      </c>
      <c r="M69" s="46">
        <v>-3.0000000000000001E-3</v>
      </c>
      <c r="N69" s="42"/>
      <c r="O69" s="47">
        <v>42452</v>
      </c>
      <c r="P69" s="46">
        <v>0.433</v>
      </c>
      <c r="Q69" s="42"/>
      <c r="R69" s="47">
        <v>42452</v>
      </c>
      <c r="S69" s="46">
        <v>0.63009999999999999</v>
      </c>
      <c r="T69" s="42"/>
      <c r="U69" s="47">
        <v>42452</v>
      </c>
      <c r="V69" s="46">
        <v>0.91310000000000002</v>
      </c>
      <c r="W69" s="42"/>
      <c r="X69" s="47">
        <v>42452</v>
      </c>
      <c r="Y69" s="46">
        <v>1.2374000000000001</v>
      </c>
      <c r="Z69" s="42"/>
      <c r="AA69" s="47">
        <v>42452</v>
      </c>
      <c r="AB69" s="46">
        <v>0.51100000000000001</v>
      </c>
      <c r="AC69" s="42"/>
      <c r="AD69" s="47">
        <v>42452</v>
      </c>
      <c r="AE69" s="46">
        <v>0.58687999999999996</v>
      </c>
      <c r="AF69" s="42"/>
      <c r="AG69" s="47">
        <v>42452</v>
      </c>
      <c r="AH69" s="46">
        <v>0.74412999999999996</v>
      </c>
      <c r="AI69" s="42"/>
      <c r="AJ69" s="47">
        <v>42452</v>
      </c>
      <c r="AK69" s="46">
        <v>1.0165</v>
      </c>
      <c r="AL69" s="42"/>
      <c r="AM69" s="47">
        <v>42452</v>
      </c>
      <c r="AN69" s="46">
        <v>-0.78259999999999996</v>
      </c>
      <c r="AO69" s="42"/>
      <c r="AP69" s="47">
        <v>42452</v>
      </c>
      <c r="AQ69" s="46">
        <v>-0.72919999999999996</v>
      </c>
      <c r="AR69" s="42"/>
      <c r="AS69" s="47">
        <v>42452</v>
      </c>
      <c r="AT69" s="46">
        <v>-0.65800000000000003</v>
      </c>
      <c r="AU69" s="42"/>
      <c r="AV69" s="47">
        <v>42452</v>
      </c>
      <c r="AW69" s="46">
        <v>-0.5444</v>
      </c>
      <c r="AX69" s="42"/>
      <c r="AY69" s="47">
        <v>42452</v>
      </c>
      <c r="AZ69" s="46">
        <v>-6.8000000000000005E-2</v>
      </c>
      <c r="BA69" s="42"/>
      <c r="BB69" s="47">
        <v>42452</v>
      </c>
      <c r="BC69" s="46">
        <v>-5.5700000000000003E-3</v>
      </c>
      <c r="BD69" s="42"/>
      <c r="BE69" s="47">
        <v>42452</v>
      </c>
      <c r="BF69" s="46">
        <v>2.307E-2</v>
      </c>
      <c r="BG69" s="42"/>
      <c r="BH69" s="47">
        <v>42452</v>
      </c>
      <c r="BI69" s="46">
        <v>0.11371000000000001</v>
      </c>
    </row>
    <row r="70" spans="3:61" x14ac:dyDescent="0.25">
      <c r="C70" s="47">
        <v>42453</v>
      </c>
      <c r="D70" s="46">
        <v>-0.33100000000000002</v>
      </c>
      <c r="E70" s="42"/>
      <c r="F70" s="47">
        <v>42453</v>
      </c>
      <c r="G70" s="46">
        <v>-0.24199999999999999</v>
      </c>
      <c r="H70" s="42"/>
      <c r="I70" s="47">
        <v>42453</v>
      </c>
      <c r="J70" s="46">
        <v>-0.13400000000000001</v>
      </c>
      <c r="K70" s="42"/>
      <c r="L70" s="47">
        <v>42453</v>
      </c>
      <c r="M70" s="46">
        <v>-5.0000000000000001E-3</v>
      </c>
      <c r="N70" s="42"/>
      <c r="O70" s="47">
        <v>42453</v>
      </c>
      <c r="P70" s="46">
        <v>0.435</v>
      </c>
      <c r="Q70" s="42"/>
      <c r="R70" s="47">
        <v>42453</v>
      </c>
      <c r="S70" s="46">
        <v>0.62860000000000005</v>
      </c>
      <c r="T70" s="42"/>
      <c r="U70" s="47">
        <v>42453</v>
      </c>
      <c r="V70" s="46">
        <v>0.91090000000000004</v>
      </c>
      <c r="W70" s="42"/>
      <c r="X70" s="47">
        <v>42453</v>
      </c>
      <c r="Y70" s="46">
        <v>1.23115</v>
      </c>
      <c r="Z70" s="42"/>
      <c r="AA70" s="47">
        <v>42453</v>
      </c>
      <c r="AB70" s="46">
        <v>0.51068999999999998</v>
      </c>
      <c r="AC70" s="42"/>
      <c r="AD70" s="47">
        <v>42453</v>
      </c>
      <c r="AE70" s="46">
        <v>0.58813000000000004</v>
      </c>
      <c r="AF70" s="42"/>
      <c r="AG70" s="47">
        <v>42453</v>
      </c>
      <c r="AH70" s="46">
        <v>0.74038000000000004</v>
      </c>
      <c r="AI70" s="42"/>
      <c r="AJ70" s="47">
        <v>42453</v>
      </c>
      <c r="AK70" s="46">
        <v>1.0115000000000001</v>
      </c>
      <c r="AL70" s="42"/>
      <c r="AM70" s="47">
        <v>42453</v>
      </c>
      <c r="AN70" s="46">
        <v>-0.78259999999999996</v>
      </c>
      <c r="AO70" s="42"/>
      <c r="AP70" s="47">
        <v>42453</v>
      </c>
      <c r="AQ70" s="46">
        <v>-0.72919999999999996</v>
      </c>
      <c r="AR70" s="42"/>
      <c r="AS70" s="47">
        <v>42453</v>
      </c>
      <c r="AT70" s="46">
        <v>-0.65800000000000003</v>
      </c>
      <c r="AU70" s="42"/>
      <c r="AV70" s="47">
        <v>42453</v>
      </c>
      <c r="AW70" s="46">
        <v>-0.54600000000000004</v>
      </c>
      <c r="AX70" s="42"/>
      <c r="AY70" s="47">
        <v>42453</v>
      </c>
      <c r="AZ70" s="46">
        <v>-7.5139999999999998E-2</v>
      </c>
      <c r="BA70" s="42"/>
      <c r="BB70" s="47">
        <v>42453</v>
      </c>
      <c r="BC70" s="46">
        <v>-5.5700000000000003E-3</v>
      </c>
      <c r="BD70" s="42"/>
      <c r="BE70" s="47">
        <v>42453</v>
      </c>
      <c r="BF70" s="46">
        <v>2.3429999999999999E-2</v>
      </c>
      <c r="BG70" s="42"/>
      <c r="BH70" s="47">
        <v>42453</v>
      </c>
      <c r="BI70" s="46">
        <v>0.11229</v>
      </c>
    </row>
    <row r="71" spans="3:61" x14ac:dyDescent="0.25">
      <c r="C71" s="47">
        <v>42458</v>
      </c>
      <c r="D71" s="46">
        <v>-0.33200000000000002</v>
      </c>
      <c r="E71" s="42"/>
      <c r="F71" s="47">
        <v>42458</v>
      </c>
      <c r="G71" s="46">
        <v>-0.24199999999999999</v>
      </c>
      <c r="H71" s="42"/>
      <c r="I71" s="47">
        <v>42458</v>
      </c>
      <c r="J71" s="46">
        <v>-0.13400000000000001</v>
      </c>
      <c r="K71" s="42"/>
      <c r="L71" s="47">
        <v>42458</v>
      </c>
      <c r="M71" s="46">
        <v>-6.0000000000000001E-3</v>
      </c>
      <c r="N71" s="42"/>
      <c r="O71" s="47">
        <v>42458</v>
      </c>
      <c r="P71" s="46">
        <v>0.43290000000000001</v>
      </c>
      <c r="Q71" s="42"/>
      <c r="R71" s="47">
        <v>42458</v>
      </c>
      <c r="S71" s="46">
        <v>0.63085000000000002</v>
      </c>
      <c r="T71" s="42"/>
      <c r="U71" s="47">
        <v>42458</v>
      </c>
      <c r="V71" s="46">
        <v>0.91390000000000005</v>
      </c>
      <c r="W71" s="42"/>
      <c r="X71" s="47">
        <v>42458</v>
      </c>
      <c r="Y71" s="46">
        <v>1.23865</v>
      </c>
      <c r="Z71" s="42"/>
      <c r="AA71" s="47">
        <v>42458</v>
      </c>
      <c r="AB71" s="46">
        <v>0.51312999999999998</v>
      </c>
      <c r="AC71" s="42"/>
      <c r="AD71" s="47">
        <v>42458</v>
      </c>
      <c r="AE71" s="46">
        <v>0.58687999999999996</v>
      </c>
      <c r="AF71" s="42"/>
      <c r="AG71" s="47">
        <v>42458</v>
      </c>
      <c r="AH71" s="46">
        <v>0.74163000000000001</v>
      </c>
      <c r="AI71" s="42"/>
      <c r="AJ71" s="47">
        <v>42458</v>
      </c>
      <c r="AK71" s="46">
        <v>1.014</v>
      </c>
      <c r="AL71" s="42"/>
      <c r="AM71" s="47">
        <v>42458</v>
      </c>
      <c r="AN71" s="46">
        <v>-0.78659999999999997</v>
      </c>
      <c r="AO71" s="42"/>
      <c r="AP71" s="47">
        <v>42458</v>
      </c>
      <c r="AQ71" s="46">
        <v>-0.72919999999999996</v>
      </c>
      <c r="AR71" s="42"/>
      <c r="AS71" s="47">
        <v>42458</v>
      </c>
      <c r="AT71" s="46">
        <v>-0.65800000000000003</v>
      </c>
      <c r="AU71" s="42"/>
      <c r="AV71" s="47">
        <v>42458</v>
      </c>
      <c r="AW71" s="46">
        <v>-0.54600000000000004</v>
      </c>
      <c r="AX71" s="42"/>
      <c r="AY71" s="47">
        <v>42458</v>
      </c>
      <c r="AZ71" s="46">
        <v>-8.5290000000000005E-2</v>
      </c>
      <c r="BA71" s="42"/>
      <c r="BB71" s="47">
        <v>42458</v>
      </c>
      <c r="BC71" s="46">
        <v>-5.0000000000000001E-3</v>
      </c>
      <c r="BD71" s="42"/>
      <c r="BE71" s="47">
        <v>42458</v>
      </c>
      <c r="BF71" s="46">
        <v>2.2929999999999999E-2</v>
      </c>
      <c r="BG71" s="42"/>
      <c r="BH71" s="47">
        <v>42458</v>
      </c>
      <c r="BI71" s="46">
        <v>0.107</v>
      </c>
    </row>
    <row r="72" spans="3:61" x14ac:dyDescent="0.25">
      <c r="C72" s="47">
        <v>42459</v>
      </c>
      <c r="D72" s="46">
        <v>-0.33200000000000002</v>
      </c>
      <c r="E72" s="42"/>
      <c r="F72" s="47">
        <v>42459</v>
      </c>
      <c r="G72" s="46">
        <v>-0.24299999999999999</v>
      </c>
      <c r="H72" s="42"/>
      <c r="I72" s="47">
        <v>42459</v>
      </c>
      <c r="J72" s="46">
        <v>-0.13200000000000001</v>
      </c>
      <c r="K72" s="42"/>
      <c r="L72" s="47">
        <v>42459</v>
      </c>
      <c r="M72" s="46">
        <v>-4.0000000000000001E-3</v>
      </c>
      <c r="N72" s="42"/>
      <c r="O72" s="47">
        <v>42459</v>
      </c>
      <c r="P72" s="46">
        <v>0.434</v>
      </c>
      <c r="Q72" s="42"/>
      <c r="R72" s="47">
        <v>42459</v>
      </c>
      <c r="S72" s="46">
        <v>0.62509999999999999</v>
      </c>
      <c r="T72" s="42"/>
      <c r="U72" s="47">
        <v>42459</v>
      </c>
      <c r="V72" s="46">
        <v>0.89890000000000003</v>
      </c>
      <c r="W72" s="42"/>
      <c r="X72" s="47">
        <v>42459</v>
      </c>
      <c r="Y72" s="46">
        <v>1.2141500000000001</v>
      </c>
      <c r="Z72" s="42"/>
      <c r="AA72" s="47">
        <v>42459</v>
      </c>
      <c r="AB72" s="46">
        <v>0.51156000000000001</v>
      </c>
      <c r="AC72" s="42"/>
      <c r="AD72" s="47">
        <v>42459</v>
      </c>
      <c r="AE72" s="46">
        <v>0.58687999999999996</v>
      </c>
      <c r="AF72" s="42"/>
      <c r="AG72" s="47">
        <v>42459</v>
      </c>
      <c r="AH72" s="46">
        <v>0.73850000000000005</v>
      </c>
      <c r="AI72" s="42"/>
      <c r="AJ72" s="47">
        <v>42459</v>
      </c>
      <c r="AK72" s="46">
        <v>1.0033799999999999</v>
      </c>
      <c r="AL72" s="42"/>
      <c r="AM72" s="47">
        <v>42459</v>
      </c>
      <c r="AN72" s="46">
        <v>-0.78259999999999996</v>
      </c>
      <c r="AO72" s="42"/>
      <c r="AP72" s="47">
        <v>42459</v>
      </c>
      <c r="AQ72" s="46">
        <v>-0.72919999999999996</v>
      </c>
      <c r="AR72" s="42"/>
      <c r="AS72" s="47">
        <v>42459</v>
      </c>
      <c r="AT72" s="46">
        <v>-0.65800000000000003</v>
      </c>
      <c r="AU72" s="42"/>
      <c r="AV72" s="47">
        <v>42459</v>
      </c>
      <c r="AW72" s="46">
        <v>-0.54600000000000004</v>
      </c>
      <c r="AX72" s="42"/>
      <c r="AY72" s="47">
        <v>42459</v>
      </c>
      <c r="AZ72" s="46">
        <v>-6.7430000000000004E-2</v>
      </c>
      <c r="BA72" s="42"/>
      <c r="BB72" s="47">
        <v>42459</v>
      </c>
      <c r="BC72" s="46">
        <v>-4.2900000000000004E-3</v>
      </c>
      <c r="BD72" s="42"/>
      <c r="BE72" s="47">
        <v>42459</v>
      </c>
      <c r="BF72" s="46">
        <v>2.35E-2</v>
      </c>
      <c r="BG72" s="42"/>
      <c r="BH72" s="47">
        <v>42459</v>
      </c>
      <c r="BI72" s="46">
        <v>0.10457</v>
      </c>
    </row>
    <row r="73" spans="3:61" x14ac:dyDescent="0.25">
      <c r="C73" s="47">
        <v>42460</v>
      </c>
      <c r="D73" s="46">
        <v>-0.33400000000000002</v>
      </c>
      <c r="E73" s="42"/>
      <c r="F73" s="47">
        <v>42460</v>
      </c>
      <c r="G73" s="46">
        <v>-0.24399999999999999</v>
      </c>
      <c r="H73" s="42"/>
      <c r="I73" s="47">
        <v>42460</v>
      </c>
      <c r="J73" s="46">
        <v>-0.13200000000000001</v>
      </c>
      <c r="K73" s="42"/>
      <c r="L73" s="47">
        <v>42460</v>
      </c>
      <c r="M73" s="46">
        <v>-5.0000000000000001E-3</v>
      </c>
      <c r="N73" s="42"/>
      <c r="O73" s="47">
        <v>42460</v>
      </c>
      <c r="P73" s="46">
        <v>0.43725000000000003</v>
      </c>
      <c r="Q73" s="42"/>
      <c r="R73" s="47">
        <v>42460</v>
      </c>
      <c r="S73" s="46">
        <v>0.62860000000000005</v>
      </c>
      <c r="T73" s="42"/>
      <c r="U73" s="47">
        <v>42460</v>
      </c>
      <c r="V73" s="46">
        <v>0.89970000000000006</v>
      </c>
      <c r="W73" s="42"/>
      <c r="X73" s="47">
        <v>42460</v>
      </c>
      <c r="Y73" s="46">
        <v>1.2103999999999999</v>
      </c>
      <c r="Z73" s="42"/>
      <c r="AA73" s="47">
        <v>42460</v>
      </c>
      <c r="AB73" s="46">
        <v>0.51093999999999995</v>
      </c>
      <c r="AC73" s="42"/>
      <c r="AD73" s="47">
        <v>42460</v>
      </c>
      <c r="AE73" s="46">
        <v>0.58813000000000004</v>
      </c>
      <c r="AF73" s="42"/>
      <c r="AG73" s="47">
        <v>42460</v>
      </c>
      <c r="AH73" s="46">
        <v>0.73975000000000002</v>
      </c>
      <c r="AI73" s="42"/>
      <c r="AJ73" s="47">
        <v>42460</v>
      </c>
      <c r="AK73" s="46">
        <v>1.0033799999999999</v>
      </c>
      <c r="AL73" s="42"/>
      <c r="AM73" s="47">
        <v>42460</v>
      </c>
      <c r="AN73" s="46">
        <v>-0.78259999999999996</v>
      </c>
      <c r="AO73" s="42"/>
      <c r="AP73" s="47">
        <v>42460</v>
      </c>
      <c r="AQ73" s="46">
        <v>-0.72919999999999996</v>
      </c>
      <c r="AR73" s="42"/>
      <c r="AS73" s="47">
        <v>42460</v>
      </c>
      <c r="AT73" s="46">
        <v>-0.65800000000000003</v>
      </c>
      <c r="AU73" s="42"/>
      <c r="AV73" s="47">
        <v>42460</v>
      </c>
      <c r="AW73" s="46">
        <v>-0.54420000000000002</v>
      </c>
      <c r="AX73" s="42"/>
      <c r="AY73" s="47">
        <v>42460</v>
      </c>
      <c r="AZ73" s="46">
        <v>-6.3140000000000002E-2</v>
      </c>
      <c r="BA73" s="42"/>
      <c r="BB73" s="47">
        <v>42460</v>
      </c>
      <c r="BC73" s="46">
        <v>-4.2900000000000004E-3</v>
      </c>
      <c r="BD73" s="42"/>
      <c r="BE73" s="47">
        <v>42460</v>
      </c>
      <c r="BF73" s="46">
        <v>2.35E-2</v>
      </c>
      <c r="BG73" s="42"/>
      <c r="BH73" s="47">
        <v>42460</v>
      </c>
      <c r="BI73" s="46">
        <v>0.10314</v>
      </c>
    </row>
    <row r="74" spans="3:61" x14ac:dyDescent="0.25">
      <c r="C74" s="47">
        <v>42461</v>
      </c>
      <c r="D74" s="46">
        <v>-0.33500000000000002</v>
      </c>
      <c r="E74" s="42"/>
      <c r="F74" s="47">
        <v>42461</v>
      </c>
      <c r="G74" s="46">
        <v>-0.245</v>
      </c>
      <c r="H74" s="42"/>
      <c r="I74" s="47">
        <v>42461</v>
      </c>
      <c r="J74" s="46">
        <v>-0.13100000000000001</v>
      </c>
      <c r="K74" s="42"/>
      <c r="L74" s="47">
        <v>42461</v>
      </c>
      <c r="M74" s="46">
        <v>-2E-3</v>
      </c>
      <c r="N74" s="42"/>
      <c r="O74" s="47">
        <v>42461</v>
      </c>
      <c r="P74" s="46">
        <v>0.43735000000000002</v>
      </c>
      <c r="Q74" s="42"/>
      <c r="R74" s="47">
        <v>42461</v>
      </c>
      <c r="S74" s="46">
        <v>0.62909999999999999</v>
      </c>
      <c r="T74" s="42"/>
      <c r="U74" s="47">
        <v>42461</v>
      </c>
      <c r="V74" s="46">
        <v>0.90110000000000001</v>
      </c>
      <c r="W74" s="42"/>
      <c r="X74" s="47">
        <v>42461</v>
      </c>
      <c r="Y74" s="46">
        <v>1.2134</v>
      </c>
      <c r="Z74" s="42"/>
      <c r="AA74" s="47">
        <v>42461</v>
      </c>
      <c r="AB74" s="46">
        <v>0.51093999999999995</v>
      </c>
      <c r="AC74" s="42"/>
      <c r="AD74" s="47">
        <v>42461</v>
      </c>
      <c r="AE74" s="46">
        <v>0.58750000000000002</v>
      </c>
      <c r="AF74" s="42"/>
      <c r="AG74" s="47">
        <v>42461</v>
      </c>
      <c r="AH74" s="46">
        <v>0.73850000000000005</v>
      </c>
      <c r="AI74" s="42"/>
      <c r="AJ74" s="47">
        <v>42461</v>
      </c>
      <c r="AK74" s="46">
        <v>1.00213</v>
      </c>
      <c r="AL74" s="42"/>
      <c r="AM74" s="47">
        <v>42461</v>
      </c>
      <c r="AN74" s="46">
        <v>-0.78659999999999997</v>
      </c>
      <c r="AO74" s="42"/>
      <c r="AP74" s="47">
        <v>42461</v>
      </c>
      <c r="AQ74" s="46">
        <v>-0.73319999999999996</v>
      </c>
      <c r="AR74" s="42"/>
      <c r="AS74" s="47">
        <v>42461</v>
      </c>
      <c r="AT74" s="46">
        <v>-0.65800000000000003</v>
      </c>
      <c r="AU74" s="42"/>
      <c r="AV74" s="47">
        <v>42461</v>
      </c>
      <c r="AW74" s="46">
        <v>-0.54579999999999995</v>
      </c>
      <c r="AX74" s="42"/>
      <c r="AY74" s="47">
        <v>42461</v>
      </c>
      <c r="AZ74" s="46">
        <v>-7.714E-2</v>
      </c>
      <c r="BA74" s="42"/>
      <c r="BB74" s="47">
        <v>42461</v>
      </c>
      <c r="BC74" s="46">
        <v>-4.4299999999999999E-3</v>
      </c>
      <c r="BD74" s="42"/>
      <c r="BE74" s="47">
        <v>42461</v>
      </c>
      <c r="BF74" s="46">
        <v>2.171E-2</v>
      </c>
      <c r="BG74" s="42"/>
      <c r="BH74" s="47">
        <v>42461</v>
      </c>
      <c r="BI74" s="46">
        <v>0.10443</v>
      </c>
    </row>
    <row r="75" spans="3:61" x14ac:dyDescent="0.25">
      <c r="C75" s="47">
        <v>42464</v>
      </c>
      <c r="D75" s="46">
        <v>-0.33900000000000002</v>
      </c>
      <c r="E75" s="42"/>
      <c r="F75" s="47">
        <v>42464</v>
      </c>
      <c r="G75" s="46">
        <v>-0.246</v>
      </c>
      <c r="H75" s="42"/>
      <c r="I75" s="47">
        <v>42464</v>
      </c>
      <c r="J75" s="46">
        <v>-0.13200000000000001</v>
      </c>
      <c r="K75" s="42"/>
      <c r="L75" s="47">
        <v>42464</v>
      </c>
      <c r="M75" s="46">
        <v>-1E-3</v>
      </c>
      <c r="N75" s="42"/>
      <c r="O75" s="47">
        <v>42464</v>
      </c>
      <c r="P75" s="46">
        <v>0.44019999999999998</v>
      </c>
      <c r="Q75" s="42"/>
      <c r="R75" s="47">
        <v>42464</v>
      </c>
      <c r="S75" s="46">
        <v>0.63009999999999999</v>
      </c>
      <c r="T75" s="42"/>
      <c r="U75" s="47">
        <v>42464</v>
      </c>
      <c r="V75" s="46">
        <v>0.90410000000000001</v>
      </c>
      <c r="W75" s="42"/>
      <c r="X75" s="47">
        <v>42464</v>
      </c>
      <c r="Y75" s="46">
        <v>1.2215</v>
      </c>
      <c r="Z75" s="42"/>
      <c r="AA75" s="47">
        <v>42464</v>
      </c>
      <c r="AB75" s="46">
        <v>0.50880999999999998</v>
      </c>
      <c r="AC75" s="42"/>
      <c r="AD75" s="47">
        <v>42464</v>
      </c>
      <c r="AE75" s="46">
        <v>0.58750000000000002</v>
      </c>
      <c r="AF75" s="42"/>
      <c r="AG75" s="47">
        <v>42464</v>
      </c>
      <c r="AH75" s="46">
        <v>0.74012999999999995</v>
      </c>
      <c r="AI75" s="42"/>
      <c r="AJ75" s="47">
        <v>42464</v>
      </c>
      <c r="AK75" s="46">
        <v>1.00213</v>
      </c>
      <c r="AL75" s="42"/>
      <c r="AM75" s="47">
        <v>42464</v>
      </c>
      <c r="AN75" s="46">
        <v>-0.7802</v>
      </c>
      <c r="AO75" s="42"/>
      <c r="AP75" s="47">
        <v>42464</v>
      </c>
      <c r="AQ75" s="46">
        <v>-0.72860000000000003</v>
      </c>
      <c r="AR75" s="42"/>
      <c r="AS75" s="47">
        <v>42464</v>
      </c>
      <c r="AT75" s="46">
        <v>-0.6512</v>
      </c>
      <c r="AU75" s="42"/>
      <c r="AV75" s="47">
        <v>42464</v>
      </c>
      <c r="AW75" s="46">
        <v>-0.53139999999999998</v>
      </c>
      <c r="AX75" s="42"/>
      <c r="AY75" s="47">
        <v>42464</v>
      </c>
      <c r="AZ75" s="46">
        <v>-6.5710000000000005E-2</v>
      </c>
      <c r="BA75" s="42"/>
      <c r="BB75" s="47">
        <v>42464</v>
      </c>
      <c r="BC75" s="46">
        <v>-4.5700000000000003E-3</v>
      </c>
      <c r="BD75" s="42"/>
      <c r="BE75" s="47">
        <v>42464</v>
      </c>
      <c r="BF75" s="46">
        <v>2.264E-2</v>
      </c>
      <c r="BG75" s="42"/>
      <c r="BH75" s="47">
        <v>42464</v>
      </c>
      <c r="BI75" s="46">
        <v>0.10285999999999999</v>
      </c>
    </row>
    <row r="76" spans="3:61" x14ac:dyDescent="0.25">
      <c r="C76" s="47">
        <v>42465</v>
      </c>
      <c r="D76" s="46">
        <v>-0.33900000000000002</v>
      </c>
      <c r="E76" s="42"/>
      <c r="F76" s="47">
        <v>42465</v>
      </c>
      <c r="G76" s="46">
        <v>-0.248</v>
      </c>
      <c r="H76" s="42"/>
      <c r="I76" s="47">
        <v>42465</v>
      </c>
      <c r="J76" s="46">
        <v>-0.13200000000000001</v>
      </c>
      <c r="K76" s="42"/>
      <c r="L76" s="47">
        <v>42465</v>
      </c>
      <c r="M76" s="46">
        <v>-4.0000000000000001E-3</v>
      </c>
      <c r="N76" s="42"/>
      <c r="O76" s="47">
        <v>42465</v>
      </c>
      <c r="P76" s="46">
        <v>0.4385</v>
      </c>
      <c r="Q76" s="42"/>
      <c r="R76" s="47">
        <v>42465</v>
      </c>
      <c r="S76" s="46">
        <v>0.62660000000000005</v>
      </c>
      <c r="T76" s="42"/>
      <c r="U76" s="47">
        <v>42465</v>
      </c>
      <c r="V76" s="46">
        <v>0.89190000000000003</v>
      </c>
      <c r="W76" s="42"/>
      <c r="X76" s="47">
        <v>42465</v>
      </c>
      <c r="Y76" s="46">
        <v>1.2053</v>
      </c>
      <c r="Z76" s="42"/>
      <c r="AA76" s="47">
        <v>42465</v>
      </c>
      <c r="AB76" s="46">
        <v>0.51005999999999996</v>
      </c>
      <c r="AC76" s="42"/>
      <c r="AD76" s="47">
        <v>42465</v>
      </c>
      <c r="AE76" s="46">
        <v>0.58938000000000001</v>
      </c>
      <c r="AF76" s="42"/>
      <c r="AG76" s="47">
        <v>42465</v>
      </c>
      <c r="AH76" s="46">
        <v>0.74075000000000002</v>
      </c>
      <c r="AI76" s="42"/>
      <c r="AJ76" s="47">
        <v>42465</v>
      </c>
      <c r="AK76" s="46">
        <v>0.99963000000000002</v>
      </c>
      <c r="AL76" s="42"/>
      <c r="AM76" s="47">
        <v>42465</v>
      </c>
      <c r="AN76" s="46">
        <v>-0.7802</v>
      </c>
      <c r="AO76" s="42"/>
      <c r="AP76" s="47">
        <v>42465</v>
      </c>
      <c r="AQ76" s="46">
        <v>-0.72860000000000003</v>
      </c>
      <c r="AR76" s="42"/>
      <c r="AS76" s="47">
        <v>42465</v>
      </c>
      <c r="AT76" s="46">
        <v>-0.6532</v>
      </c>
      <c r="AU76" s="42"/>
      <c r="AV76" s="47">
        <v>42465</v>
      </c>
      <c r="AW76" s="46">
        <v>-0.53739999999999999</v>
      </c>
      <c r="AX76" s="42"/>
      <c r="AY76" s="47">
        <v>42465</v>
      </c>
      <c r="AZ76" s="46">
        <v>-5.357E-2</v>
      </c>
      <c r="BA76" s="42"/>
      <c r="BB76" s="47">
        <v>42465</v>
      </c>
      <c r="BC76" s="46">
        <v>-3.14E-3</v>
      </c>
      <c r="BD76" s="42"/>
      <c r="BE76" s="47">
        <v>42465</v>
      </c>
      <c r="BF76" s="46">
        <v>2.264E-2</v>
      </c>
      <c r="BG76" s="42"/>
      <c r="BH76" s="47">
        <v>42465</v>
      </c>
      <c r="BI76" s="46">
        <v>0.10557</v>
      </c>
    </row>
    <row r="77" spans="3:61" x14ac:dyDescent="0.25">
      <c r="C77" s="47">
        <v>42466</v>
      </c>
      <c r="D77" s="46">
        <v>-0.33900000000000002</v>
      </c>
      <c r="E77" s="42"/>
      <c r="F77" s="47">
        <v>42466</v>
      </c>
      <c r="G77" s="46">
        <v>-0.248</v>
      </c>
      <c r="H77" s="42"/>
      <c r="I77" s="47">
        <v>42466</v>
      </c>
      <c r="J77" s="46">
        <v>-0.13200000000000001</v>
      </c>
      <c r="K77" s="42"/>
      <c r="L77" s="47">
        <v>42466</v>
      </c>
      <c r="M77" s="46">
        <v>-5.0000000000000001E-3</v>
      </c>
      <c r="N77" s="42"/>
      <c r="O77" s="47">
        <v>42466</v>
      </c>
      <c r="P77" s="46">
        <v>0.439</v>
      </c>
      <c r="Q77" s="42"/>
      <c r="R77" s="47">
        <v>42466</v>
      </c>
      <c r="S77" s="46">
        <v>0.63060000000000005</v>
      </c>
      <c r="T77" s="42"/>
      <c r="U77" s="47">
        <v>42466</v>
      </c>
      <c r="V77" s="46">
        <v>0.8972</v>
      </c>
      <c r="W77" s="42"/>
      <c r="X77" s="47">
        <v>42466</v>
      </c>
      <c r="Y77" s="46">
        <v>1.2116</v>
      </c>
      <c r="Z77" s="42"/>
      <c r="AA77" s="47">
        <v>42466</v>
      </c>
      <c r="AB77" s="46">
        <v>0.51005999999999996</v>
      </c>
      <c r="AC77" s="42"/>
      <c r="AD77" s="47">
        <v>42466</v>
      </c>
      <c r="AE77" s="46">
        <v>0.58813000000000004</v>
      </c>
      <c r="AF77" s="42"/>
      <c r="AG77" s="47">
        <v>42466</v>
      </c>
      <c r="AH77" s="46">
        <v>0.73938000000000004</v>
      </c>
      <c r="AI77" s="42"/>
      <c r="AJ77" s="47">
        <v>42466</v>
      </c>
      <c r="AK77" s="46">
        <v>0.99838000000000005</v>
      </c>
      <c r="AL77" s="42"/>
      <c r="AM77" s="47">
        <v>42466</v>
      </c>
      <c r="AN77" s="46">
        <v>-0.7802</v>
      </c>
      <c r="AO77" s="42"/>
      <c r="AP77" s="47">
        <v>42466</v>
      </c>
      <c r="AQ77" s="46">
        <v>-0.72860000000000003</v>
      </c>
      <c r="AR77" s="42"/>
      <c r="AS77" s="47">
        <v>42466</v>
      </c>
      <c r="AT77" s="46">
        <v>-0.6532</v>
      </c>
      <c r="AU77" s="42"/>
      <c r="AV77" s="47">
        <v>42466</v>
      </c>
      <c r="AW77" s="46">
        <v>-0.53339999999999999</v>
      </c>
      <c r="AX77" s="42"/>
      <c r="AY77" s="47">
        <v>42466</v>
      </c>
      <c r="AZ77" s="46">
        <v>-6.071E-2</v>
      </c>
      <c r="BA77" s="42"/>
      <c r="BB77" s="47">
        <v>42466</v>
      </c>
      <c r="BC77" s="46">
        <v>-6.0000000000000001E-3</v>
      </c>
      <c r="BD77" s="42"/>
      <c r="BE77" s="47">
        <v>42466</v>
      </c>
      <c r="BF77" s="46">
        <v>1.9429999999999999E-2</v>
      </c>
      <c r="BG77" s="42"/>
      <c r="BH77" s="47">
        <v>42466</v>
      </c>
      <c r="BI77" s="46">
        <v>0.10557</v>
      </c>
    </row>
    <row r="78" spans="3:61" x14ac:dyDescent="0.25">
      <c r="C78" s="47">
        <v>42467</v>
      </c>
      <c r="D78" s="46">
        <v>-0.33900000000000002</v>
      </c>
      <c r="E78" s="42"/>
      <c r="F78" s="47">
        <v>42467</v>
      </c>
      <c r="G78" s="46">
        <v>-0.247</v>
      </c>
      <c r="H78" s="42"/>
      <c r="I78" s="47">
        <v>42467</v>
      </c>
      <c r="J78" s="46">
        <v>-0.13400000000000001</v>
      </c>
      <c r="K78" s="42"/>
      <c r="L78" s="47">
        <v>42467</v>
      </c>
      <c r="M78" s="46">
        <v>-7.0000000000000001E-3</v>
      </c>
      <c r="N78" s="42"/>
      <c r="O78" s="47">
        <v>42467</v>
      </c>
      <c r="P78" s="46">
        <v>0.43645</v>
      </c>
      <c r="Q78" s="42"/>
      <c r="R78" s="47">
        <v>42467</v>
      </c>
      <c r="S78" s="46">
        <v>0.62880000000000003</v>
      </c>
      <c r="T78" s="42"/>
      <c r="U78" s="47">
        <v>42467</v>
      </c>
      <c r="V78" s="46">
        <v>0.89464999999999995</v>
      </c>
      <c r="W78" s="42"/>
      <c r="X78" s="47">
        <v>42467</v>
      </c>
      <c r="Y78" s="46">
        <v>1.2055500000000001</v>
      </c>
      <c r="Z78" s="42"/>
      <c r="AA78" s="47">
        <v>42467</v>
      </c>
      <c r="AB78" s="46">
        <v>0.50912999999999997</v>
      </c>
      <c r="AC78" s="42"/>
      <c r="AD78" s="47">
        <v>42467</v>
      </c>
      <c r="AE78" s="46">
        <v>0.58913000000000004</v>
      </c>
      <c r="AF78" s="42"/>
      <c r="AG78" s="47">
        <v>42467</v>
      </c>
      <c r="AH78" s="46">
        <v>0.73875000000000002</v>
      </c>
      <c r="AI78" s="42"/>
      <c r="AJ78" s="47">
        <v>42467</v>
      </c>
      <c r="AK78" s="46">
        <v>0.99212999999999996</v>
      </c>
      <c r="AL78" s="42"/>
      <c r="AM78" s="47">
        <v>42467</v>
      </c>
      <c r="AN78" s="46">
        <v>-0.7802</v>
      </c>
      <c r="AO78" s="42"/>
      <c r="AP78" s="47">
        <v>42467</v>
      </c>
      <c r="AQ78" s="46">
        <v>-0.72860000000000003</v>
      </c>
      <c r="AR78" s="42"/>
      <c r="AS78" s="47">
        <v>42467</v>
      </c>
      <c r="AT78" s="46">
        <v>-0.6532</v>
      </c>
      <c r="AU78" s="42"/>
      <c r="AV78" s="47">
        <v>42467</v>
      </c>
      <c r="AW78" s="46">
        <v>-0.53339999999999999</v>
      </c>
      <c r="AX78" s="42"/>
      <c r="AY78" s="47">
        <v>42467</v>
      </c>
      <c r="AZ78" s="46">
        <v>-6.1289999999999997E-2</v>
      </c>
      <c r="BA78" s="42"/>
      <c r="BB78" s="47">
        <v>42467</v>
      </c>
      <c r="BC78" s="46">
        <v>-9.5700000000000004E-3</v>
      </c>
      <c r="BD78" s="42"/>
      <c r="BE78" s="47">
        <v>42467</v>
      </c>
      <c r="BF78" s="46">
        <v>1.8710000000000001E-2</v>
      </c>
      <c r="BG78" s="42"/>
      <c r="BH78" s="47">
        <v>42467</v>
      </c>
      <c r="BI78" s="46">
        <v>0.10414</v>
      </c>
    </row>
    <row r="79" spans="3:61" x14ac:dyDescent="0.25">
      <c r="C79" s="47">
        <v>42468</v>
      </c>
      <c r="D79" s="46">
        <v>-0.33900000000000002</v>
      </c>
      <c r="E79" s="42"/>
      <c r="F79" s="47">
        <v>42468</v>
      </c>
      <c r="G79" s="46">
        <v>-0.248</v>
      </c>
      <c r="H79" s="42"/>
      <c r="I79" s="47">
        <v>42468</v>
      </c>
      <c r="J79" s="46">
        <v>-0.13400000000000001</v>
      </c>
      <c r="K79" s="42"/>
      <c r="L79" s="47">
        <v>42468</v>
      </c>
      <c r="M79" s="46">
        <v>-0.01</v>
      </c>
      <c r="N79" s="42"/>
      <c r="O79" s="47">
        <v>42468</v>
      </c>
      <c r="P79" s="46">
        <v>0.43469999999999998</v>
      </c>
      <c r="Q79" s="42"/>
      <c r="R79" s="47">
        <v>42468</v>
      </c>
      <c r="S79" s="46">
        <v>0.63080000000000003</v>
      </c>
      <c r="T79" s="42"/>
      <c r="U79" s="47">
        <v>42468</v>
      </c>
      <c r="V79" s="46">
        <v>0.89490000000000003</v>
      </c>
      <c r="W79" s="42"/>
      <c r="X79" s="47">
        <v>42468</v>
      </c>
      <c r="Y79" s="46">
        <v>1.20455</v>
      </c>
      <c r="Z79" s="42"/>
      <c r="AA79" s="47">
        <v>42468</v>
      </c>
      <c r="AB79" s="46">
        <v>0.50975000000000004</v>
      </c>
      <c r="AC79" s="42"/>
      <c r="AD79" s="47">
        <v>42468</v>
      </c>
      <c r="AE79" s="46">
        <v>0.58938000000000001</v>
      </c>
      <c r="AF79" s="42"/>
      <c r="AG79" s="47">
        <v>42468</v>
      </c>
      <c r="AH79" s="46">
        <v>0.74212999999999996</v>
      </c>
      <c r="AI79" s="42"/>
      <c r="AJ79" s="47">
        <v>42468</v>
      </c>
      <c r="AK79" s="46">
        <v>0.99712999999999996</v>
      </c>
      <c r="AL79" s="42"/>
      <c r="AM79" s="47">
        <v>42468</v>
      </c>
      <c r="AN79" s="46">
        <v>-0.7802</v>
      </c>
      <c r="AO79" s="42"/>
      <c r="AP79" s="47">
        <v>42468</v>
      </c>
      <c r="AQ79" s="46">
        <v>-0.72899999999999998</v>
      </c>
      <c r="AR79" s="42"/>
      <c r="AS79" s="47">
        <v>42468</v>
      </c>
      <c r="AT79" s="46">
        <v>-0.65580000000000005</v>
      </c>
      <c r="AU79" s="42"/>
      <c r="AV79" s="47">
        <v>42468</v>
      </c>
      <c r="AW79" s="46">
        <v>-0.53539999999999999</v>
      </c>
      <c r="AX79" s="42"/>
      <c r="AY79" s="47">
        <v>42468</v>
      </c>
      <c r="AZ79" s="46">
        <v>-5.1999999999999998E-2</v>
      </c>
      <c r="BA79" s="42"/>
      <c r="BB79" s="47">
        <v>42468</v>
      </c>
      <c r="BC79" s="46">
        <v>-1.171E-2</v>
      </c>
      <c r="BD79" s="42"/>
      <c r="BE79" s="47">
        <v>42468</v>
      </c>
      <c r="BF79" s="46">
        <v>1.907E-2</v>
      </c>
      <c r="BG79" s="42"/>
      <c r="BH79" s="47">
        <v>42468</v>
      </c>
      <c r="BI79" s="46">
        <v>0.10129000000000001</v>
      </c>
    </row>
    <row r="80" spans="3:61" x14ac:dyDescent="0.25">
      <c r="C80" s="47">
        <v>42471</v>
      </c>
      <c r="D80" s="46">
        <v>-0.34</v>
      </c>
      <c r="E80" s="42"/>
      <c r="F80" s="47">
        <v>42471</v>
      </c>
      <c r="G80" s="46">
        <v>-0.251</v>
      </c>
      <c r="H80" s="42"/>
      <c r="I80" s="47">
        <v>42471</v>
      </c>
      <c r="J80" s="46">
        <v>-0.13300000000000001</v>
      </c>
      <c r="K80" s="42"/>
      <c r="L80" s="47">
        <v>42471</v>
      </c>
      <c r="M80" s="46">
        <v>-1.0999999999999999E-2</v>
      </c>
      <c r="N80" s="42"/>
      <c r="O80" s="47">
        <v>42471</v>
      </c>
      <c r="P80" s="46">
        <v>0.43590000000000001</v>
      </c>
      <c r="Q80" s="42"/>
      <c r="R80" s="47">
        <v>42471</v>
      </c>
      <c r="S80" s="46">
        <v>0.62985000000000002</v>
      </c>
      <c r="T80" s="42"/>
      <c r="U80" s="47">
        <v>42471</v>
      </c>
      <c r="V80" s="46">
        <v>0.89639999999999997</v>
      </c>
      <c r="W80" s="42"/>
      <c r="X80" s="47">
        <v>42471</v>
      </c>
      <c r="Y80" s="46">
        <v>1.2075499999999999</v>
      </c>
      <c r="Z80" s="42"/>
      <c r="AA80" s="47">
        <v>42471</v>
      </c>
      <c r="AB80" s="46">
        <v>0.50912999999999997</v>
      </c>
      <c r="AC80" s="42"/>
      <c r="AD80" s="47">
        <v>42471</v>
      </c>
      <c r="AE80" s="46">
        <v>0.58781000000000005</v>
      </c>
      <c r="AF80" s="42"/>
      <c r="AG80" s="47">
        <v>42471</v>
      </c>
      <c r="AH80" s="46">
        <v>0.74087999999999998</v>
      </c>
      <c r="AI80" s="42"/>
      <c r="AJ80" s="47">
        <v>42471</v>
      </c>
      <c r="AK80" s="46">
        <v>0.99838000000000005</v>
      </c>
      <c r="AL80" s="42"/>
      <c r="AM80" s="47">
        <v>42471</v>
      </c>
      <c r="AN80" s="46">
        <v>-0.7802</v>
      </c>
      <c r="AO80" s="42"/>
      <c r="AP80" s="47">
        <v>42471</v>
      </c>
      <c r="AQ80" s="46">
        <v>-0.72899999999999998</v>
      </c>
      <c r="AR80" s="42"/>
      <c r="AS80" s="47">
        <v>42471</v>
      </c>
      <c r="AT80" s="46">
        <v>-0.65580000000000005</v>
      </c>
      <c r="AU80" s="42"/>
      <c r="AV80" s="47">
        <v>42471</v>
      </c>
      <c r="AW80" s="46">
        <v>-0.53539999999999999</v>
      </c>
      <c r="AX80" s="42"/>
      <c r="AY80" s="47">
        <v>42471</v>
      </c>
      <c r="AZ80" s="46">
        <v>-5.629E-2</v>
      </c>
      <c r="BA80" s="42"/>
      <c r="BB80" s="47">
        <v>42471</v>
      </c>
      <c r="BC80" s="46">
        <v>-1.6289999999999999E-2</v>
      </c>
      <c r="BD80" s="42"/>
      <c r="BE80" s="47">
        <v>42471</v>
      </c>
      <c r="BF80" s="46">
        <v>1.536E-2</v>
      </c>
      <c r="BG80" s="42"/>
      <c r="BH80" s="47">
        <v>42471</v>
      </c>
      <c r="BI80" s="46">
        <v>0.10256999999999999</v>
      </c>
    </row>
    <row r="81" spans="3:61" x14ac:dyDescent="0.25">
      <c r="C81" s="47">
        <v>42472</v>
      </c>
      <c r="D81" s="46">
        <v>-0.34200000000000003</v>
      </c>
      <c r="E81" s="42"/>
      <c r="F81" s="47">
        <v>42472</v>
      </c>
      <c r="G81" s="46">
        <v>-0.249</v>
      </c>
      <c r="H81" s="42"/>
      <c r="I81" s="47">
        <v>42472</v>
      </c>
      <c r="J81" s="46">
        <v>-0.13600000000000001</v>
      </c>
      <c r="K81" s="42"/>
      <c r="L81" s="47">
        <v>42472</v>
      </c>
      <c r="M81" s="46">
        <v>-1.2E-2</v>
      </c>
      <c r="N81" s="42"/>
      <c r="O81" s="47">
        <v>42472</v>
      </c>
      <c r="P81" s="46">
        <v>0.43714999999999998</v>
      </c>
      <c r="Q81" s="42"/>
      <c r="R81" s="47">
        <v>42472</v>
      </c>
      <c r="S81" s="46">
        <v>0.62960000000000005</v>
      </c>
      <c r="T81" s="42"/>
      <c r="U81" s="47">
        <v>42472</v>
      </c>
      <c r="V81" s="46">
        <v>0.89415</v>
      </c>
      <c r="W81" s="42"/>
      <c r="X81" s="47">
        <v>42472</v>
      </c>
      <c r="Y81" s="46">
        <v>1.20905</v>
      </c>
      <c r="Z81" s="42"/>
      <c r="AA81" s="47">
        <v>42472</v>
      </c>
      <c r="AB81" s="46">
        <v>0.50693999999999995</v>
      </c>
      <c r="AC81" s="42"/>
      <c r="AD81" s="47">
        <v>42472</v>
      </c>
      <c r="AE81" s="46">
        <v>0.58750000000000002</v>
      </c>
      <c r="AF81" s="42"/>
      <c r="AG81" s="47">
        <v>42472</v>
      </c>
      <c r="AH81" s="46">
        <v>0.74212999999999996</v>
      </c>
      <c r="AI81" s="42"/>
      <c r="AJ81" s="47">
        <v>42472</v>
      </c>
      <c r="AK81" s="46">
        <v>1.0083800000000001</v>
      </c>
      <c r="AL81" s="42"/>
      <c r="AM81" s="47">
        <v>42472</v>
      </c>
      <c r="AN81" s="46">
        <v>-0.7802</v>
      </c>
      <c r="AO81" s="42"/>
      <c r="AP81" s="47">
        <v>42472</v>
      </c>
      <c r="AQ81" s="46">
        <v>-0.7288</v>
      </c>
      <c r="AR81" s="42"/>
      <c r="AS81" s="47">
        <v>42472</v>
      </c>
      <c r="AT81" s="46">
        <v>-0.65580000000000005</v>
      </c>
      <c r="AU81" s="42"/>
      <c r="AV81" s="47">
        <v>42472</v>
      </c>
      <c r="AW81" s="46">
        <v>-0.53520000000000001</v>
      </c>
      <c r="AX81" s="42"/>
      <c r="AY81" s="47">
        <v>42472</v>
      </c>
      <c r="AZ81" s="46">
        <v>-4.4859999999999997E-2</v>
      </c>
      <c r="BA81" s="42"/>
      <c r="BB81" s="47">
        <v>42472</v>
      </c>
      <c r="BC81" s="46">
        <v>-1.057E-2</v>
      </c>
      <c r="BD81" s="42"/>
      <c r="BE81" s="47">
        <v>42472</v>
      </c>
      <c r="BF81" s="46">
        <v>1.8859999999999998E-2</v>
      </c>
      <c r="BG81" s="42"/>
      <c r="BH81" s="47">
        <v>42472</v>
      </c>
      <c r="BI81" s="46">
        <v>0.10514</v>
      </c>
    </row>
    <row r="82" spans="3:61" x14ac:dyDescent="0.25">
      <c r="C82" s="47">
        <v>42473</v>
      </c>
      <c r="D82" s="46">
        <v>-0.34200000000000003</v>
      </c>
      <c r="E82" s="42"/>
      <c r="F82" s="47">
        <v>42473</v>
      </c>
      <c r="G82" s="46">
        <v>-0.249</v>
      </c>
      <c r="H82" s="42"/>
      <c r="I82" s="47">
        <v>42473</v>
      </c>
      <c r="J82" s="46">
        <v>-0.13800000000000001</v>
      </c>
      <c r="K82" s="42"/>
      <c r="L82" s="47">
        <v>42473</v>
      </c>
      <c r="M82" s="46">
        <v>-1.2999999999999999E-2</v>
      </c>
      <c r="N82" s="42"/>
      <c r="O82" s="47">
        <v>42473</v>
      </c>
      <c r="P82" s="46">
        <v>0.43275000000000002</v>
      </c>
      <c r="Q82" s="42"/>
      <c r="R82" s="47">
        <v>42473</v>
      </c>
      <c r="S82" s="46">
        <v>0.62834999999999996</v>
      </c>
      <c r="T82" s="42"/>
      <c r="U82" s="47">
        <v>42473</v>
      </c>
      <c r="V82" s="46">
        <v>0.89915</v>
      </c>
      <c r="W82" s="42"/>
      <c r="X82" s="47">
        <v>42473</v>
      </c>
      <c r="Y82" s="46">
        <v>1.2175499999999999</v>
      </c>
      <c r="Z82" s="42"/>
      <c r="AA82" s="47">
        <v>42473</v>
      </c>
      <c r="AB82" s="46">
        <v>0.50663000000000002</v>
      </c>
      <c r="AC82" s="42"/>
      <c r="AD82" s="47">
        <v>42473</v>
      </c>
      <c r="AE82" s="46">
        <v>0.58781000000000005</v>
      </c>
      <c r="AF82" s="42"/>
      <c r="AG82" s="47">
        <v>42473</v>
      </c>
      <c r="AH82" s="46">
        <v>0.74338000000000004</v>
      </c>
      <c r="AI82" s="42"/>
      <c r="AJ82" s="47">
        <v>42473</v>
      </c>
      <c r="AK82" s="46">
        <v>1.00963</v>
      </c>
      <c r="AL82" s="42"/>
      <c r="AM82" s="47">
        <v>42473</v>
      </c>
      <c r="AN82" s="46">
        <v>-0.77880000000000005</v>
      </c>
      <c r="AO82" s="42"/>
      <c r="AP82" s="47">
        <v>42473</v>
      </c>
      <c r="AQ82" s="46">
        <v>-0.72460000000000002</v>
      </c>
      <c r="AR82" s="42"/>
      <c r="AS82" s="47">
        <v>42473</v>
      </c>
      <c r="AT82" s="46">
        <v>-0.65559999999999996</v>
      </c>
      <c r="AU82" s="42"/>
      <c r="AV82" s="47">
        <v>42473</v>
      </c>
      <c r="AW82" s="46">
        <v>-0.53500000000000003</v>
      </c>
      <c r="AX82" s="42"/>
      <c r="AY82" s="47">
        <v>42473</v>
      </c>
      <c r="AZ82" s="46">
        <v>-5.1999999999999998E-2</v>
      </c>
      <c r="BA82" s="42"/>
      <c r="BB82" s="47">
        <v>42473</v>
      </c>
      <c r="BC82" s="46">
        <v>-1.2E-2</v>
      </c>
      <c r="BD82" s="42"/>
      <c r="BE82" s="47">
        <v>42473</v>
      </c>
      <c r="BF82" s="46">
        <v>1.9570000000000001E-2</v>
      </c>
      <c r="BG82" s="42"/>
      <c r="BH82" s="47">
        <v>42473</v>
      </c>
      <c r="BI82" s="46">
        <v>0.10371</v>
      </c>
    </row>
    <row r="83" spans="3:61" x14ac:dyDescent="0.25">
      <c r="C83" s="47">
        <v>42474</v>
      </c>
      <c r="D83" s="46">
        <v>-0.34200000000000003</v>
      </c>
      <c r="E83" s="42"/>
      <c r="F83" s="47">
        <v>42474</v>
      </c>
      <c r="G83" s="46">
        <v>-0.251</v>
      </c>
      <c r="H83" s="42"/>
      <c r="I83" s="47">
        <v>42474</v>
      </c>
      <c r="J83" s="46">
        <v>-0.13800000000000001</v>
      </c>
      <c r="K83" s="42"/>
      <c r="L83" s="47">
        <v>42474</v>
      </c>
      <c r="M83" s="46">
        <v>-1.0999999999999999E-2</v>
      </c>
      <c r="N83" s="42"/>
      <c r="O83" s="47">
        <v>42474</v>
      </c>
      <c r="P83" s="46">
        <v>0.43625000000000003</v>
      </c>
      <c r="Q83" s="42"/>
      <c r="R83" s="47">
        <v>42474</v>
      </c>
      <c r="S83" s="46">
        <v>0.63285000000000002</v>
      </c>
      <c r="T83" s="42"/>
      <c r="U83" s="47">
        <v>42474</v>
      </c>
      <c r="V83" s="46">
        <v>0.90239999999999998</v>
      </c>
      <c r="W83" s="42"/>
      <c r="X83" s="47">
        <v>42474</v>
      </c>
      <c r="Y83" s="46">
        <v>1.2208000000000001</v>
      </c>
      <c r="Z83" s="42"/>
      <c r="AA83" s="47">
        <v>42474</v>
      </c>
      <c r="AB83" s="46">
        <v>0.50724999999999998</v>
      </c>
      <c r="AC83" s="42"/>
      <c r="AD83" s="47">
        <v>42474</v>
      </c>
      <c r="AE83" s="46">
        <v>0.58813000000000004</v>
      </c>
      <c r="AF83" s="42"/>
      <c r="AG83" s="47">
        <v>42474</v>
      </c>
      <c r="AH83" s="46">
        <v>0.74338000000000004</v>
      </c>
      <c r="AI83" s="42"/>
      <c r="AJ83" s="47">
        <v>42474</v>
      </c>
      <c r="AK83" s="46">
        <v>1.01275</v>
      </c>
      <c r="AL83" s="42"/>
      <c r="AM83" s="47">
        <v>42474</v>
      </c>
      <c r="AN83" s="46">
        <v>-0.77880000000000005</v>
      </c>
      <c r="AO83" s="42"/>
      <c r="AP83" s="47">
        <v>42474</v>
      </c>
      <c r="AQ83" s="46">
        <v>-0.72460000000000002</v>
      </c>
      <c r="AR83" s="42"/>
      <c r="AS83" s="47">
        <v>42474</v>
      </c>
      <c r="AT83" s="46">
        <v>-0.65559999999999996</v>
      </c>
      <c r="AU83" s="42"/>
      <c r="AV83" s="47">
        <v>42474</v>
      </c>
      <c r="AW83" s="46">
        <v>-0.53500000000000003</v>
      </c>
      <c r="AX83" s="42"/>
      <c r="AY83" s="47">
        <v>42474</v>
      </c>
      <c r="AZ83" s="46">
        <v>-4.6289999999999998E-2</v>
      </c>
      <c r="BA83" s="42"/>
      <c r="BB83" s="47">
        <v>42474</v>
      </c>
      <c r="BC83" s="46">
        <v>-1.414E-2</v>
      </c>
      <c r="BD83" s="42"/>
      <c r="BE83" s="47">
        <v>42474</v>
      </c>
      <c r="BF83" s="46">
        <v>2.0140000000000002E-2</v>
      </c>
      <c r="BG83" s="42"/>
      <c r="BH83" s="47">
        <v>42474</v>
      </c>
      <c r="BI83" s="46">
        <v>0.10514</v>
      </c>
    </row>
    <row r="84" spans="3:61" x14ac:dyDescent="0.25">
      <c r="C84" s="47">
        <v>42475</v>
      </c>
      <c r="D84" s="46">
        <v>-0.34200000000000003</v>
      </c>
      <c r="E84" s="42"/>
      <c r="F84" s="47">
        <v>42475</v>
      </c>
      <c r="G84" s="46">
        <v>-0.249</v>
      </c>
      <c r="H84" s="42"/>
      <c r="I84" s="47">
        <v>42475</v>
      </c>
      <c r="J84" s="46">
        <v>-0.14000000000000001</v>
      </c>
      <c r="K84" s="42"/>
      <c r="L84" s="47">
        <v>42475</v>
      </c>
      <c r="M84" s="46">
        <v>-1.0999999999999999E-2</v>
      </c>
      <c r="N84" s="42"/>
      <c r="O84" s="47">
        <v>42475</v>
      </c>
      <c r="P84" s="46">
        <v>0.43625000000000003</v>
      </c>
      <c r="Q84" s="42"/>
      <c r="R84" s="47">
        <v>42475</v>
      </c>
      <c r="S84" s="46">
        <v>0.6331</v>
      </c>
      <c r="T84" s="42"/>
      <c r="U84" s="47">
        <v>42475</v>
      </c>
      <c r="V84" s="46">
        <v>0.90190000000000003</v>
      </c>
      <c r="W84" s="42"/>
      <c r="X84" s="47">
        <v>42475</v>
      </c>
      <c r="Y84" s="46">
        <v>1.2212499999999999</v>
      </c>
      <c r="Z84" s="42"/>
      <c r="AA84" s="47">
        <v>42475</v>
      </c>
      <c r="AB84" s="46">
        <v>0.50693999999999995</v>
      </c>
      <c r="AC84" s="42"/>
      <c r="AD84" s="47">
        <v>42475</v>
      </c>
      <c r="AE84" s="46">
        <v>0.58781000000000005</v>
      </c>
      <c r="AF84" s="42"/>
      <c r="AG84" s="47">
        <v>42475</v>
      </c>
      <c r="AH84" s="46">
        <v>0.74438000000000004</v>
      </c>
      <c r="AI84" s="42"/>
      <c r="AJ84" s="47">
        <v>42475</v>
      </c>
      <c r="AK84" s="46">
        <v>1.0115000000000001</v>
      </c>
      <c r="AL84" s="42"/>
      <c r="AM84" s="47">
        <v>42475</v>
      </c>
      <c r="AN84" s="46">
        <v>-0.77880000000000005</v>
      </c>
      <c r="AO84" s="42"/>
      <c r="AP84" s="47">
        <v>42475</v>
      </c>
      <c r="AQ84" s="46">
        <v>-0.72460000000000002</v>
      </c>
      <c r="AR84" s="42"/>
      <c r="AS84" s="47">
        <v>42475</v>
      </c>
      <c r="AT84" s="46">
        <v>-0.65559999999999996</v>
      </c>
      <c r="AU84" s="42"/>
      <c r="AV84" s="47">
        <v>42475</v>
      </c>
      <c r="AW84" s="46">
        <v>-0.53500000000000003</v>
      </c>
      <c r="AX84" s="42"/>
      <c r="AY84" s="47">
        <v>42475</v>
      </c>
      <c r="AZ84" s="46">
        <v>-4.7710000000000002E-2</v>
      </c>
      <c r="BA84" s="42"/>
      <c r="BB84" s="47">
        <v>42475</v>
      </c>
      <c r="BC84" s="46">
        <v>-1.414E-2</v>
      </c>
      <c r="BD84" s="42"/>
      <c r="BE84" s="47">
        <v>42475</v>
      </c>
      <c r="BF84" s="46">
        <v>1.7639999999999999E-2</v>
      </c>
      <c r="BG84" s="42"/>
      <c r="BH84" s="47">
        <v>42475</v>
      </c>
      <c r="BI84" s="46">
        <v>0.10514</v>
      </c>
    </row>
    <row r="85" spans="3:61" x14ac:dyDescent="0.25">
      <c r="C85" s="47">
        <v>42478</v>
      </c>
      <c r="D85" s="46">
        <v>-0.34200000000000003</v>
      </c>
      <c r="E85" s="42"/>
      <c r="F85" s="47">
        <v>42478</v>
      </c>
      <c r="G85" s="46">
        <v>-0.249</v>
      </c>
      <c r="H85" s="42"/>
      <c r="I85" s="47">
        <v>42478</v>
      </c>
      <c r="J85" s="46">
        <v>-0.13900000000000001</v>
      </c>
      <c r="K85" s="42"/>
      <c r="L85" s="47">
        <v>42478</v>
      </c>
      <c r="M85" s="46">
        <v>-1.2E-2</v>
      </c>
      <c r="N85" s="42"/>
      <c r="O85" s="47">
        <v>42478</v>
      </c>
      <c r="P85" s="46">
        <v>0.43874999999999997</v>
      </c>
      <c r="Q85" s="42"/>
      <c r="R85" s="47">
        <v>42478</v>
      </c>
      <c r="S85" s="46">
        <v>0.63434999999999997</v>
      </c>
      <c r="T85" s="42"/>
      <c r="U85" s="47">
        <v>42478</v>
      </c>
      <c r="V85" s="46">
        <v>0.90090000000000003</v>
      </c>
      <c r="W85" s="42"/>
      <c r="X85" s="47">
        <v>42478</v>
      </c>
      <c r="Y85" s="46">
        <v>1.2182999999999999</v>
      </c>
      <c r="Z85" s="42"/>
      <c r="AA85" s="47">
        <v>42478</v>
      </c>
      <c r="AB85" s="46">
        <v>0.50744</v>
      </c>
      <c r="AC85" s="42"/>
      <c r="AD85" s="47">
        <v>42478</v>
      </c>
      <c r="AE85" s="46">
        <v>0.58781000000000005</v>
      </c>
      <c r="AF85" s="42"/>
      <c r="AG85" s="47">
        <v>42478</v>
      </c>
      <c r="AH85" s="46">
        <v>0.74438000000000004</v>
      </c>
      <c r="AI85" s="42"/>
      <c r="AJ85" s="47">
        <v>42478</v>
      </c>
      <c r="AK85" s="46">
        <v>1.0102500000000001</v>
      </c>
      <c r="AL85" s="42"/>
      <c r="AM85" s="47">
        <v>42478</v>
      </c>
      <c r="AN85" s="46">
        <v>-0.77880000000000005</v>
      </c>
      <c r="AO85" s="42"/>
      <c r="AP85" s="47">
        <v>42478</v>
      </c>
      <c r="AQ85" s="46">
        <v>-0.72440000000000004</v>
      </c>
      <c r="AR85" s="42"/>
      <c r="AS85" s="47">
        <v>42478</v>
      </c>
      <c r="AT85" s="46">
        <v>-0.65539999999999998</v>
      </c>
      <c r="AU85" s="42"/>
      <c r="AV85" s="47">
        <v>42478</v>
      </c>
      <c r="AW85" s="46">
        <v>-0.53459999999999996</v>
      </c>
      <c r="AX85" s="42"/>
      <c r="AY85" s="47">
        <v>42478</v>
      </c>
      <c r="AZ85" s="46">
        <v>-5.0569999999999997E-2</v>
      </c>
      <c r="BA85" s="42"/>
      <c r="BB85" s="47">
        <v>42478</v>
      </c>
      <c r="BC85" s="46">
        <v>-2.171E-2</v>
      </c>
      <c r="BD85" s="42"/>
      <c r="BE85" s="47">
        <v>42478</v>
      </c>
      <c r="BF85" s="46">
        <v>1.136E-2</v>
      </c>
      <c r="BG85" s="42"/>
      <c r="BH85" s="47">
        <v>42478</v>
      </c>
      <c r="BI85" s="46">
        <v>0.1</v>
      </c>
    </row>
    <row r="86" spans="3:61" x14ac:dyDescent="0.25">
      <c r="C86" s="47">
        <v>42479</v>
      </c>
      <c r="D86" s="46">
        <v>-0.34300000000000003</v>
      </c>
      <c r="E86" s="42"/>
      <c r="F86" s="47">
        <v>42479</v>
      </c>
      <c r="G86" s="46">
        <v>-0.25</v>
      </c>
      <c r="H86" s="42"/>
      <c r="I86" s="47">
        <v>42479</v>
      </c>
      <c r="J86" s="46">
        <v>-0.13900000000000001</v>
      </c>
      <c r="K86" s="42"/>
      <c r="L86" s="47">
        <v>42479</v>
      </c>
      <c r="M86" s="46">
        <v>-1.0999999999999999E-2</v>
      </c>
      <c r="N86" s="42"/>
      <c r="O86" s="47">
        <v>42479</v>
      </c>
      <c r="P86" s="46">
        <v>0.44114999999999999</v>
      </c>
      <c r="Q86" s="42"/>
      <c r="R86" s="47">
        <v>42479</v>
      </c>
      <c r="S86" s="46">
        <v>0.63485000000000003</v>
      </c>
      <c r="T86" s="42"/>
      <c r="U86" s="47">
        <v>42479</v>
      </c>
      <c r="V86" s="46">
        <v>0.90364999999999995</v>
      </c>
      <c r="W86" s="42"/>
      <c r="X86" s="47">
        <v>42479</v>
      </c>
      <c r="Y86" s="46">
        <v>1.2246999999999999</v>
      </c>
      <c r="Z86" s="42"/>
      <c r="AA86" s="47">
        <v>42479</v>
      </c>
      <c r="AB86" s="46">
        <v>0.50775000000000003</v>
      </c>
      <c r="AC86" s="42"/>
      <c r="AD86" s="47">
        <v>42479</v>
      </c>
      <c r="AE86" s="46">
        <v>0.58781000000000005</v>
      </c>
      <c r="AF86" s="42"/>
      <c r="AG86" s="47">
        <v>42479</v>
      </c>
      <c r="AH86" s="46">
        <v>0.74387999999999999</v>
      </c>
      <c r="AI86" s="42"/>
      <c r="AJ86" s="47">
        <v>42479</v>
      </c>
      <c r="AK86" s="46">
        <v>1.0146299999999999</v>
      </c>
      <c r="AL86" s="42"/>
      <c r="AM86" s="47">
        <v>42479</v>
      </c>
      <c r="AN86" s="46">
        <v>-0.77880000000000005</v>
      </c>
      <c r="AO86" s="42"/>
      <c r="AP86" s="47">
        <v>42479</v>
      </c>
      <c r="AQ86" s="46">
        <v>-0.72440000000000004</v>
      </c>
      <c r="AR86" s="42"/>
      <c r="AS86" s="47">
        <v>42479</v>
      </c>
      <c r="AT86" s="46">
        <v>-0.65539999999999998</v>
      </c>
      <c r="AU86" s="42"/>
      <c r="AV86" s="47">
        <v>42479</v>
      </c>
      <c r="AW86" s="46">
        <v>-0.53459999999999996</v>
      </c>
      <c r="AX86" s="42"/>
      <c r="AY86" s="47">
        <v>42479</v>
      </c>
      <c r="AZ86" s="46">
        <v>-5.4859999999999999E-2</v>
      </c>
      <c r="BA86" s="42"/>
      <c r="BB86" s="47">
        <v>42479</v>
      </c>
      <c r="BC86" s="46">
        <v>-2.4570000000000002E-2</v>
      </c>
      <c r="BD86" s="42"/>
      <c r="BE86" s="47">
        <v>42479</v>
      </c>
      <c r="BF86" s="46">
        <v>1.57E-3</v>
      </c>
      <c r="BG86" s="42"/>
      <c r="BH86" s="47">
        <v>42479</v>
      </c>
      <c r="BI86" s="46">
        <v>9.6430000000000002E-2</v>
      </c>
    </row>
    <row r="87" spans="3:61" x14ac:dyDescent="0.25">
      <c r="C87" s="47">
        <v>42480</v>
      </c>
      <c r="D87" s="46">
        <v>-0.34200000000000003</v>
      </c>
      <c r="E87" s="42"/>
      <c r="F87" s="47">
        <v>42480</v>
      </c>
      <c r="G87" s="46">
        <v>-0.249</v>
      </c>
      <c r="H87" s="42"/>
      <c r="I87" s="47">
        <v>42480</v>
      </c>
      <c r="J87" s="46">
        <v>-0.14099999999999999</v>
      </c>
      <c r="K87" s="42"/>
      <c r="L87" s="47">
        <v>42480</v>
      </c>
      <c r="M87" s="46">
        <v>-1.0999999999999999E-2</v>
      </c>
      <c r="N87" s="42"/>
      <c r="O87" s="47">
        <v>42480</v>
      </c>
      <c r="P87" s="46">
        <v>0.44124999999999998</v>
      </c>
      <c r="Q87" s="42"/>
      <c r="R87" s="47">
        <v>42480</v>
      </c>
      <c r="S87" s="46">
        <v>0.6351</v>
      </c>
      <c r="T87" s="42"/>
      <c r="U87" s="47">
        <v>42480</v>
      </c>
      <c r="V87" s="46">
        <v>0.90415000000000001</v>
      </c>
      <c r="W87" s="42"/>
      <c r="X87" s="47">
        <v>42480</v>
      </c>
      <c r="Y87" s="46">
        <v>1.2248000000000001</v>
      </c>
      <c r="Z87" s="42"/>
      <c r="AA87" s="47">
        <v>42480</v>
      </c>
      <c r="AB87" s="46">
        <v>0.50900000000000001</v>
      </c>
      <c r="AC87" s="42"/>
      <c r="AD87" s="47">
        <v>42480</v>
      </c>
      <c r="AE87" s="46">
        <v>0.58813000000000004</v>
      </c>
      <c r="AF87" s="42"/>
      <c r="AG87" s="47">
        <v>42480</v>
      </c>
      <c r="AH87" s="46">
        <v>0.74387999999999999</v>
      </c>
      <c r="AI87" s="42"/>
      <c r="AJ87" s="47">
        <v>42480</v>
      </c>
      <c r="AK87" s="46">
        <v>1.0158799999999999</v>
      </c>
      <c r="AL87" s="42"/>
      <c r="AM87" s="47">
        <v>42480</v>
      </c>
      <c r="AN87" s="46">
        <v>-0.77580000000000005</v>
      </c>
      <c r="AO87" s="42"/>
      <c r="AP87" s="47">
        <v>42480</v>
      </c>
      <c r="AQ87" s="46">
        <v>-0.72440000000000004</v>
      </c>
      <c r="AR87" s="42"/>
      <c r="AS87" s="47">
        <v>42480</v>
      </c>
      <c r="AT87" s="46">
        <v>-0.65539999999999998</v>
      </c>
      <c r="AU87" s="42"/>
      <c r="AV87" s="47">
        <v>42480</v>
      </c>
      <c r="AW87" s="46">
        <v>-0.53259999999999996</v>
      </c>
      <c r="AX87" s="42"/>
      <c r="AY87" s="47">
        <v>42480</v>
      </c>
      <c r="AZ87" s="46">
        <v>-6.0569999999999999E-2</v>
      </c>
      <c r="BA87" s="42"/>
      <c r="BB87" s="47">
        <v>42480</v>
      </c>
      <c r="BC87" s="46">
        <v>-2.743E-2</v>
      </c>
      <c r="BD87" s="42"/>
      <c r="BE87" s="47">
        <v>42480</v>
      </c>
      <c r="BF87" s="46">
        <v>-4.0699999999999998E-3</v>
      </c>
      <c r="BG87" s="42"/>
      <c r="BH87" s="47">
        <v>42480</v>
      </c>
      <c r="BI87" s="46">
        <v>9.1499999999999998E-2</v>
      </c>
    </row>
    <row r="88" spans="3:61" x14ac:dyDescent="0.25">
      <c r="C88" s="47">
        <v>42481</v>
      </c>
      <c r="D88" s="46">
        <v>-0.34200000000000003</v>
      </c>
      <c r="E88" s="42"/>
      <c r="F88" s="47">
        <v>42481</v>
      </c>
      <c r="G88" s="46">
        <v>-0.249</v>
      </c>
      <c r="H88" s="42"/>
      <c r="I88" s="47">
        <v>42481</v>
      </c>
      <c r="J88" s="46">
        <v>-0.14299999999999999</v>
      </c>
      <c r="K88" s="42"/>
      <c r="L88" s="47">
        <v>42481</v>
      </c>
      <c r="M88" s="46">
        <v>-1.0999999999999999E-2</v>
      </c>
      <c r="N88" s="42"/>
      <c r="O88" s="47">
        <v>42481</v>
      </c>
      <c r="P88" s="46">
        <v>0.43885000000000002</v>
      </c>
      <c r="Q88" s="42"/>
      <c r="R88" s="47">
        <v>42481</v>
      </c>
      <c r="S88" s="46">
        <v>0.6381</v>
      </c>
      <c r="T88" s="42"/>
      <c r="U88" s="47">
        <v>42481</v>
      </c>
      <c r="V88" s="46">
        <v>0.91315000000000002</v>
      </c>
      <c r="W88" s="42"/>
      <c r="X88" s="47">
        <v>42481</v>
      </c>
      <c r="Y88" s="46">
        <v>1.23935</v>
      </c>
      <c r="Z88" s="42"/>
      <c r="AA88" s="47">
        <v>42481</v>
      </c>
      <c r="AB88" s="46">
        <v>0.50838000000000005</v>
      </c>
      <c r="AC88" s="42"/>
      <c r="AD88" s="47">
        <v>42481</v>
      </c>
      <c r="AE88" s="46">
        <v>0.58750000000000002</v>
      </c>
      <c r="AF88" s="42"/>
      <c r="AG88" s="47">
        <v>42481</v>
      </c>
      <c r="AH88" s="46">
        <v>0.745</v>
      </c>
      <c r="AI88" s="42"/>
      <c r="AJ88" s="47">
        <v>42481</v>
      </c>
      <c r="AK88" s="46">
        <v>1.02088</v>
      </c>
      <c r="AL88" s="42"/>
      <c r="AM88" s="47">
        <v>42481</v>
      </c>
      <c r="AN88" s="46">
        <v>-0.77480000000000004</v>
      </c>
      <c r="AO88" s="42"/>
      <c r="AP88" s="47">
        <v>42481</v>
      </c>
      <c r="AQ88" s="46">
        <v>-0.72140000000000004</v>
      </c>
      <c r="AR88" s="42"/>
      <c r="AS88" s="47">
        <v>42481</v>
      </c>
      <c r="AT88" s="46">
        <v>-0.65339999999999998</v>
      </c>
      <c r="AU88" s="42"/>
      <c r="AV88" s="47">
        <v>42481</v>
      </c>
      <c r="AW88" s="46">
        <v>-0.53239999999999998</v>
      </c>
      <c r="AX88" s="42"/>
      <c r="AY88" s="47">
        <v>42481</v>
      </c>
      <c r="AZ88" s="46">
        <v>-5.9859999999999997E-2</v>
      </c>
      <c r="BA88" s="42"/>
      <c r="BB88" s="47">
        <v>42481</v>
      </c>
      <c r="BC88" s="46">
        <v>-2.793E-2</v>
      </c>
      <c r="BD88" s="42"/>
      <c r="BE88" s="47">
        <v>42481</v>
      </c>
      <c r="BF88" s="46">
        <v>-4.4299999999999999E-3</v>
      </c>
      <c r="BG88" s="42"/>
      <c r="BH88" s="47">
        <v>42481</v>
      </c>
      <c r="BI88" s="46">
        <v>8.9709999999999998E-2</v>
      </c>
    </row>
    <row r="89" spans="3:61" x14ac:dyDescent="0.25">
      <c r="C89" s="47">
        <v>42482</v>
      </c>
      <c r="D89" s="46">
        <v>-0.34200000000000003</v>
      </c>
      <c r="E89" s="42"/>
      <c r="F89" s="47">
        <v>42482</v>
      </c>
      <c r="G89" s="46">
        <v>-0.249</v>
      </c>
      <c r="H89" s="42"/>
      <c r="I89" s="47">
        <v>42482</v>
      </c>
      <c r="J89" s="46">
        <v>-0.14299999999999999</v>
      </c>
      <c r="K89" s="42"/>
      <c r="L89" s="47">
        <v>42482</v>
      </c>
      <c r="M89" s="46">
        <v>-1.0999999999999999E-2</v>
      </c>
      <c r="N89" s="42"/>
      <c r="O89" s="47">
        <v>42482</v>
      </c>
      <c r="P89" s="46">
        <v>0.43645</v>
      </c>
      <c r="Q89" s="42"/>
      <c r="R89" s="47">
        <v>42482</v>
      </c>
      <c r="S89" s="46">
        <v>0.63585000000000003</v>
      </c>
      <c r="T89" s="42"/>
      <c r="U89" s="47">
        <v>42482</v>
      </c>
      <c r="V89" s="46">
        <v>0.90864999999999996</v>
      </c>
      <c r="W89" s="42"/>
      <c r="X89" s="47">
        <v>42482</v>
      </c>
      <c r="Y89" s="46">
        <v>1.2363500000000001</v>
      </c>
      <c r="Z89" s="42"/>
      <c r="AA89" s="47">
        <v>42482</v>
      </c>
      <c r="AB89" s="46">
        <v>0.50993999999999995</v>
      </c>
      <c r="AC89" s="42"/>
      <c r="AD89" s="47">
        <v>42482</v>
      </c>
      <c r="AE89" s="46">
        <v>0.58969000000000005</v>
      </c>
      <c r="AF89" s="42"/>
      <c r="AG89" s="47">
        <v>42482</v>
      </c>
      <c r="AH89" s="46">
        <v>0.74687999999999999</v>
      </c>
      <c r="AI89" s="42"/>
      <c r="AJ89" s="47">
        <v>42482</v>
      </c>
      <c r="AK89" s="46">
        <v>1.02275</v>
      </c>
      <c r="AL89" s="42"/>
      <c r="AM89" s="47">
        <v>42482</v>
      </c>
      <c r="AN89" s="46">
        <v>-0.77280000000000004</v>
      </c>
      <c r="AO89" s="42"/>
      <c r="AP89" s="47">
        <v>42482</v>
      </c>
      <c r="AQ89" s="46">
        <v>-0.72040000000000004</v>
      </c>
      <c r="AR89" s="42"/>
      <c r="AS89" s="47">
        <v>42482</v>
      </c>
      <c r="AT89" s="46">
        <v>-0.6522</v>
      </c>
      <c r="AU89" s="42"/>
      <c r="AV89" s="47">
        <v>42482</v>
      </c>
      <c r="AW89" s="46">
        <v>-0.52839999999999998</v>
      </c>
      <c r="AX89" s="42"/>
      <c r="AY89" s="47">
        <v>42482</v>
      </c>
      <c r="AZ89" s="46">
        <v>-6.2710000000000002E-2</v>
      </c>
      <c r="BA89" s="42"/>
      <c r="BB89" s="47">
        <v>42482</v>
      </c>
      <c r="BC89" s="46">
        <v>-3.8859999999999999E-2</v>
      </c>
      <c r="BD89" s="42"/>
      <c r="BE89" s="47">
        <v>42482</v>
      </c>
      <c r="BF89" s="46">
        <v>-2.086E-2</v>
      </c>
      <c r="BG89" s="42"/>
      <c r="BH89" s="47">
        <v>42482</v>
      </c>
      <c r="BI89" s="46">
        <v>7.1859999999999993E-2</v>
      </c>
    </row>
    <row r="90" spans="3:61" x14ac:dyDescent="0.25">
      <c r="C90" s="47">
        <v>42485</v>
      </c>
      <c r="D90" s="46">
        <v>-0.34300000000000003</v>
      </c>
      <c r="E90" s="42"/>
      <c r="F90" s="47">
        <v>42485</v>
      </c>
      <c r="G90" s="46">
        <v>-0.25</v>
      </c>
      <c r="H90" s="42"/>
      <c r="I90" s="47">
        <v>42485</v>
      </c>
      <c r="J90" s="46">
        <v>-0.14399999999999999</v>
      </c>
      <c r="K90" s="42"/>
      <c r="L90" s="47">
        <v>42485</v>
      </c>
      <c r="M90" s="46">
        <v>-1.2999999999999999E-2</v>
      </c>
      <c r="N90" s="42"/>
      <c r="O90" s="47">
        <v>42485</v>
      </c>
      <c r="P90" s="46">
        <v>0.43695000000000001</v>
      </c>
      <c r="Q90" s="42"/>
      <c r="R90" s="47">
        <v>42485</v>
      </c>
      <c r="S90" s="46">
        <v>0.63385000000000002</v>
      </c>
      <c r="T90" s="42"/>
      <c r="U90" s="47">
        <v>42485</v>
      </c>
      <c r="V90" s="46">
        <v>0.91039999999999999</v>
      </c>
      <c r="W90" s="42"/>
      <c r="X90" s="47">
        <v>42485</v>
      </c>
      <c r="Y90" s="46">
        <v>1.23885</v>
      </c>
      <c r="Z90" s="42"/>
      <c r="AA90" s="47">
        <v>42485</v>
      </c>
      <c r="AB90" s="46">
        <v>0.50912999999999997</v>
      </c>
      <c r="AC90" s="42"/>
      <c r="AD90" s="47">
        <v>42485</v>
      </c>
      <c r="AE90" s="46">
        <v>0.59113000000000004</v>
      </c>
      <c r="AF90" s="42"/>
      <c r="AG90" s="47">
        <v>42485</v>
      </c>
      <c r="AH90" s="46">
        <v>0.74624999999999997</v>
      </c>
      <c r="AI90" s="42"/>
      <c r="AJ90" s="47">
        <v>42485</v>
      </c>
      <c r="AK90" s="46">
        <v>1.0265</v>
      </c>
      <c r="AL90" s="42"/>
      <c r="AM90" s="47">
        <v>42485</v>
      </c>
      <c r="AN90" s="46">
        <v>-0.77280000000000004</v>
      </c>
      <c r="AO90" s="42"/>
      <c r="AP90" s="47">
        <v>42485</v>
      </c>
      <c r="AQ90" s="46">
        <v>-0.72440000000000004</v>
      </c>
      <c r="AR90" s="42"/>
      <c r="AS90" s="47">
        <v>42485</v>
      </c>
      <c r="AT90" s="46">
        <v>-0.6502</v>
      </c>
      <c r="AU90" s="42"/>
      <c r="AV90" s="47">
        <v>42485</v>
      </c>
      <c r="AW90" s="46">
        <v>-0.52839999999999998</v>
      </c>
      <c r="AX90" s="42"/>
      <c r="AY90" s="47">
        <v>42485</v>
      </c>
      <c r="AZ90" s="46">
        <v>-6.5570000000000003E-2</v>
      </c>
      <c r="BA90" s="42"/>
      <c r="BB90" s="47">
        <v>42485</v>
      </c>
      <c r="BC90" s="46">
        <v>-4.2430000000000002E-2</v>
      </c>
      <c r="BD90" s="42"/>
      <c r="BE90" s="47">
        <v>42485</v>
      </c>
      <c r="BF90" s="46">
        <v>-1.9429999999999999E-2</v>
      </c>
      <c r="BG90" s="42"/>
      <c r="BH90" s="47">
        <v>42485</v>
      </c>
      <c r="BI90" s="46">
        <v>7.2569999999999996E-2</v>
      </c>
    </row>
    <row r="91" spans="3:61" x14ac:dyDescent="0.25">
      <c r="C91" s="47">
        <v>42486</v>
      </c>
      <c r="D91" s="46">
        <v>-0.34300000000000003</v>
      </c>
      <c r="E91" s="42"/>
      <c r="F91" s="47">
        <v>42486</v>
      </c>
      <c r="G91" s="46">
        <v>-0.252</v>
      </c>
      <c r="H91" s="42"/>
      <c r="I91" s="47">
        <v>42486</v>
      </c>
      <c r="J91" s="46">
        <v>-0.14299999999999999</v>
      </c>
      <c r="K91" s="42"/>
      <c r="L91" s="47">
        <v>42486</v>
      </c>
      <c r="M91" s="46">
        <v>-1.4E-2</v>
      </c>
      <c r="N91" s="42"/>
      <c r="O91" s="47">
        <v>42486</v>
      </c>
      <c r="P91" s="46">
        <v>0.43769999999999998</v>
      </c>
      <c r="Q91" s="42"/>
      <c r="R91" s="47">
        <v>42486</v>
      </c>
      <c r="S91" s="46">
        <v>0.63434999999999997</v>
      </c>
      <c r="T91" s="42"/>
      <c r="U91" s="47">
        <v>42486</v>
      </c>
      <c r="V91" s="46">
        <v>0.91190000000000004</v>
      </c>
      <c r="W91" s="42"/>
      <c r="X91" s="47">
        <v>42486</v>
      </c>
      <c r="Y91" s="46">
        <v>1.2425999999999999</v>
      </c>
      <c r="Z91" s="42"/>
      <c r="AA91" s="47">
        <v>42486</v>
      </c>
      <c r="AB91" s="46">
        <v>0.50912999999999997</v>
      </c>
      <c r="AC91" s="42"/>
      <c r="AD91" s="47">
        <v>42486</v>
      </c>
      <c r="AE91" s="46">
        <v>0.59113000000000004</v>
      </c>
      <c r="AF91" s="42"/>
      <c r="AG91" s="47">
        <v>42486</v>
      </c>
      <c r="AH91" s="46">
        <v>0.74624999999999997</v>
      </c>
      <c r="AI91" s="42"/>
      <c r="AJ91" s="47">
        <v>42486</v>
      </c>
      <c r="AK91" s="46">
        <v>1.0271300000000001</v>
      </c>
      <c r="AL91" s="42"/>
      <c r="AM91" s="47">
        <v>42486</v>
      </c>
      <c r="AN91" s="46">
        <v>-0.77080000000000004</v>
      </c>
      <c r="AO91" s="42"/>
      <c r="AP91" s="47">
        <v>42486</v>
      </c>
      <c r="AQ91" s="46">
        <v>-0.72440000000000004</v>
      </c>
      <c r="AR91" s="42"/>
      <c r="AS91" s="47">
        <v>42486</v>
      </c>
      <c r="AT91" s="46">
        <v>-0.64780000000000004</v>
      </c>
      <c r="AU91" s="42"/>
      <c r="AV91" s="47">
        <v>42486</v>
      </c>
      <c r="AW91" s="46">
        <v>-0.52380000000000004</v>
      </c>
      <c r="AX91" s="42"/>
      <c r="AY91" s="47">
        <v>42486</v>
      </c>
      <c r="AZ91" s="46">
        <v>-6.6000000000000003E-2</v>
      </c>
      <c r="BA91" s="42"/>
      <c r="BB91" s="47">
        <v>42486</v>
      </c>
      <c r="BC91" s="46">
        <v>-3.8640000000000001E-2</v>
      </c>
      <c r="BD91" s="42"/>
      <c r="BE91" s="47">
        <v>42486</v>
      </c>
      <c r="BF91" s="46">
        <v>-1.1429999999999999E-2</v>
      </c>
      <c r="BG91" s="42"/>
      <c r="BH91" s="47">
        <v>42486</v>
      </c>
      <c r="BI91" s="46">
        <v>7.5789999999999996E-2</v>
      </c>
    </row>
    <row r="92" spans="3:61" x14ac:dyDescent="0.25">
      <c r="C92" s="47">
        <v>42487</v>
      </c>
      <c r="D92" s="46">
        <v>-0.34300000000000003</v>
      </c>
      <c r="E92" s="42"/>
      <c r="F92" s="47">
        <v>42487</v>
      </c>
      <c r="G92" s="46">
        <v>-0.251</v>
      </c>
      <c r="H92" s="42"/>
      <c r="I92" s="47">
        <v>42487</v>
      </c>
      <c r="J92" s="46">
        <v>-0.14199999999999999</v>
      </c>
      <c r="K92" s="42"/>
      <c r="L92" s="47">
        <v>42487</v>
      </c>
      <c r="M92" s="46">
        <v>-1.0999999999999999E-2</v>
      </c>
      <c r="N92" s="42"/>
      <c r="O92" s="47">
        <v>42487</v>
      </c>
      <c r="P92" s="46">
        <v>0.43519999999999998</v>
      </c>
      <c r="Q92" s="42"/>
      <c r="R92" s="47">
        <v>42487</v>
      </c>
      <c r="S92" s="46">
        <v>0.63834999999999997</v>
      </c>
      <c r="T92" s="42"/>
      <c r="U92" s="47">
        <v>42487</v>
      </c>
      <c r="V92" s="46">
        <v>0.91390000000000005</v>
      </c>
      <c r="W92" s="42"/>
      <c r="X92" s="47">
        <v>42487</v>
      </c>
      <c r="Y92" s="46">
        <v>1.2441</v>
      </c>
      <c r="Z92" s="42"/>
      <c r="AA92" s="47">
        <v>42487</v>
      </c>
      <c r="AB92" s="46">
        <v>0.50880999999999998</v>
      </c>
      <c r="AC92" s="42"/>
      <c r="AD92" s="47">
        <v>42487</v>
      </c>
      <c r="AE92" s="46">
        <v>0.59087999999999996</v>
      </c>
      <c r="AF92" s="42"/>
      <c r="AG92" s="47">
        <v>42487</v>
      </c>
      <c r="AH92" s="46">
        <v>0.74624999999999997</v>
      </c>
      <c r="AI92" s="42"/>
      <c r="AJ92" s="47">
        <v>42487</v>
      </c>
      <c r="AK92" s="46">
        <v>1.0271300000000001</v>
      </c>
      <c r="AL92" s="42"/>
      <c r="AM92" s="47">
        <v>42487</v>
      </c>
      <c r="AN92" s="46">
        <v>-0.77080000000000004</v>
      </c>
      <c r="AO92" s="42"/>
      <c r="AP92" s="47">
        <v>42487</v>
      </c>
      <c r="AQ92" s="46">
        <v>-0.72840000000000005</v>
      </c>
      <c r="AR92" s="42"/>
      <c r="AS92" s="47">
        <v>42487</v>
      </c>
      <c r="AT92" s="46">
        <v>-0.64600000000000002</v>
      </c>
      <c r="AU92" s="42"/>
      <c r="AV92" s="47">
        <v>42487</v>
      </c>
      <c r="AW92" s="46">
        <v>-0.52359999999999995</v>
      </c>
      <c r="AX92" s="42"/>
      <c r="AY92" s="47">
        <v>42487</v>
      </c>
      <c r="AZ92" s="46">
        <v>-5.9569999999999998E-2</v>
      </c>
      <c r="BA92" s="42"/>
      <c r="BB92" s="47">
        <v>42487</v>
      </c>
      <c r="BC92" s="46">
        <v>-3.3500000000000002E-2</v>
      </c>
      <c r="BD92" s="42"/>
      <c r="BE92" s="47">
        <v>42487</v>
      </c>
      <c r="BF92" s="46">
        <v>-7.8600000000000007E-3</v>
      </c>
      <c r="BG92" s="42"/>
      <c r="BH92" s="47">
        <v>42487</v>
      </c>
      <c r="BI92" s="46">
        <v>8.0430000000000001E-2</v>
      </c>
    </row>
    <row r="93" spans="3:61" x14ac:dyDescent="0.25">
      <c r="C93" s="47">
        <v>42488</v>
      </c>
      <c r="D93" s="46">
        <v>-0.34300000000000003</v>
      </c>
      <c r="E93" s="42"/>
      <c r="F93" s="47">
        <v>42488</v>
      </c>
      <c r="G93" s="46">
        <v>-0.252</v>
      </c>
      <c r="H93" s="42"/>
      <c r="I93" s="47">
        <v>42488</v>
      </c>
      <c r="J93" s="46">
        <v>-0.14199999999999999</v>
      </c>
      <c r="K93" s="42"/>
      <c r="L93" s="47">
        <v>42488</v>
      </c>
      <c r="M93" s="46">
        <v>-1.2E-2</v>
      </c>
      <c r="N93" s="42"/>
      <c r="O93" s="47">
        <v>42488</v>
      </c>
      <c r="P93" s="46">
        <v>0.43880000000000002</v>
      </c>
      <c r="Q93" s="42"/>
      <c r="R93" s="47">
        <v>42488</v>
      </c>
      <c r="S93" s="46">
        <v>0.63660000000000005</v>
      </c>
      <c r="T93" s="42"/>
      <c r="U93" s="47">
        <v>42488</v>
      </c>
      <c r="V93" s="46">
        <v>0.90464999999999995</v>
      </c>
      <c r="W93" s="42"/>
      <c r="X93" s="47">
        <v>42488</v>
      </c>
      <c r="Y93" s="46">
        <v>1.23</v>
      </c>
      <c r="Z93" s="42"/>
      <c r="AA93" s="47">
        <v>42488</v>
      </c>
      <c r="AB93" s="46">
        <v>0.51005999999999996</v>
      </c>
      <c r="AC93" s="42"/>
      <c r="AD93" s="47">
        <v>42488</v>
      </c>
      <c r="AE93" s="46">
        <v>0.59213000000000005</v>
      </c>
      <c r="AF93" s="42"/>
      <c r="AG93" s="47">
        <v>42488</v>
      </c>
      <c r="AH93" s="46">
        <v>0.74438000000000004</v>
      </c>
      <c r="AI93" s="42"/>
      <c r="AJ93" s="47">
        <v>42488</v>
      </c>
      <c r="AK93" s="46">
        <v>1.0265</v>
      </c>
      <c r="AL93" s="42"/>
      <c r="AM93" s="47">
        <v>42488</v>
      </c>
      <c r="AN93" s="46">
        <v>-0.77080000000000004</v>
      </c>
      <c r="AO93" s="42"/>
      <c r="AP93" s="47">
        <v>42488</v>
      </c>
      <c r="AQ93" s="46">
        <v>-0.72940000000000005</v>
      </c>
      <c r="AR93" s="42"/>
      <c r="AS93" s="47">
        <v>42488</v>
      </c>
      <c r="AT93" s="46">
        <v>-0.64600000000000002</v>
      </c>
      <c r="AU93" s="42"/>
      <c r="AV93" s="47">
        <v>42488</v>
      </c>
      <c r="AW93" s="46">
        <v>-0.52359999999999995</v>
      </c>
      <c r="AX93" s="42"/>
      <c r="AY93" s="47">
        <v>42488</v>
      </c>
      <c r="AZ93" s="46">
        <v>-4.5429999999999998E-2</v>
      </c>
      <c r="BA93" s="42"/>
      <c r="BB93" s="47">
        <v>42488</v>
      </c>
      <c r="BC93" s="46">
        <v>-2.257E-2</v>
      </c>
      <c r="BD93" s="42"/>
      <c r="BE93" s="47">
        <v>42488</v>
      </c>
      <c r="BF93" s="46">
        <v>5.8599999999999998E-3</v>
      </c>
      <c r="BG93" s="42"/>
      <c r="BH93" s="47">
        <v>42488</v>
      </c>
      <c r="BI93" s="46">
        <v>0.10063999999999999</v>
      </c>
    </row>
    <row r="94" spans="3:61" x14ac:dyDescent="0.25">
      <c r="C94" s="47">
        <v>42489</v>
      </c>
      <c r="D94" s="46">
        <v>-0.34399999999999997</v>
      </c>
      <c r="E94" s="42"/>
      <c r="F94" s="47">
        <v>42489</v>
      </c>
      <c r="G94" s="46">
        <v>-0.251</v>
      </c>
      <c r="H94" s="42"/>
      <c r="I94" s="47">
        <v>42489</v>
      </c>
      <c r="J94" s="46">
        <v>-0.14099999999999999</v>
      </c>
      <c r="K94" s="42"/>
      <c r="L94" s="47">
        <v>42489</v>
      </c>
      <c r="M94" s="46">
        <v>-1.2E-2</v>
      </c>
      <c r="N94" s="42"/>
      <c r="O94" s="47">
        <v>42489</v>
      </c>
      <c r="P94" s="46">
        <v>0.43575000000000003</v>
      </c>
      <c r="Q94" s="42"/>
      <c r="R94" s="47">
        <v>42489</v>
      </c>
      <c r="S94" s="46">
        <v>0.63660000000000005</v>
      </c>
      <c r="T94" s="42"/>
      <c r="U94" s="47">
        <v>42489</v>
      </c>
      <c r="V94" s="46">
        <v>0.90415000000000001</v>
      </c>
      <c r="W94" s="42"/>
      <c r="X94" s="47">
        <v>42489</v>
      </c>
      <c r="Y94" s="46">
        <v>1.2295</v>
      </c>
      <c r="Z94" s="42"/>
      <c r="AA94" s="47">
        <v>42489</v>
      </c>
      <c r="AB94" s="46">
        <v>0.50724999999999998</v>
      </c>
      <c r="AC94" s="42"/>
      <c r="AD94" s="47">
        <v>42489</v>
      </c>
      <c r="AE94" s="46">
        <v>0.59055999999999997</v>
      </c>
      <c r="AF94" s="42"/>
      <c r="AG94" s="47">
        <v>42489</v>
      </c>
      <c r="AH94" s="46">
        <v>0.74438000000000004</v>
      </c>
      <c r="AI94" s="42"/>
      <c r="AJ94" s="47">
        <v>42489</v>
      </c>
      <c r="AK94" s="46">
        <v>1.0215000000000001</v>
      </c>
      <c r="AL94" s="42"/>
      <c r="AM94" s="47">
        <v>42489</v>
      </c>
      <c r="AN94" s="46">
        <v>-0.77900000000000003</v>
      </c>
      <c r="AO94" s="42"/>
      <c r="AP94" s="47">
        <v>42489</v>
      </c>
      <c r="AQ94" s="46">
        <v>-0.72940000000000005</v>
      </c>
      <c r="AR94" s="42"/>
      <c r="AS94" s="47">
        <v>42489</v>
      </c>
      <c r="AT94" s="46">
        <v>-0.64600000000000002</v>
      </c>
      <c r="AU94" s="42"/>
      <c r="AV94" s="47">
        <v>42489</v>
      </c>
      <c r="AW94" s="46">
        <v>-0.5212</v>
      </c>
      <c r="AX94" s="42"/>
      <c r="AY94" s="47">
        <v>42489</v>
      </c>
      <c r="AZ94" s="46">
        <v>-4.9709999999999997E-2</v>
      </c>
      <c r="BA94" s="42"/>
      <c r="BB94" s="47">
        <v>42489</v>
      </c>
      <c r="BC94" s="46">
        <v>-2.257E-2</v>
      </c>
      <c r="BD94" s="42"/>
      <c r="BE94" s="47">
        <v>42489</v>
      </c>
      <c r="BF94" s="46">
        <v>5.8599999999999998E-3</v>
      </c>
      <c r="BG94" s="42"/>
      <c r="BH94" s="47">
        <v>42489</v>
      </c>
      <c r="BI94" s="46">
        <v>0.10063999999999999</v>
      </c>
    </row>
    <row r="95" spans="3:61" x14ac:dyDescent="0.25">
      <c r="C95" s="47">
        <v>42492</v>
      </c>
      <c r="D95" s="46">
        <v>-0.34300000000000003</v>
      </c>
      <c r="E95" s="42"/>
      <c r="F95" s="47">
        <v>42492</v>
      </c>
      <c r="G95" s="46">
        <v>-0.25</v>
      </c>
      <c r="H95" s="42"/>
      <c r="I95" s="47">
        <v>42492</v>
      </c>
      <c r="J95" s="46">
        <v>-0.14099999999999999</v>
      </c>
      <c r="K95" s="42"/>
      <c r="L95" s="47">
        <v>42492</v>
      </c>
      <c r="M95" s="46">
        <v>-1.2E-2</v>
      </c>
      <c r="N95" s="42"/>
      <c r="O95" s="47">
        <v>42493</v>
      </c>
      <c r="P95" s="46">
        <v>0.43590000000000001</v>
      </c>
      <c r="Q95" s="42"/>
      <c r="R95" s="47">
        <v>42493</v>
      </c>
      <c r="S95" s="46">
        <v>0.63290000000000002</v>
      </c>
      <c r="T95" s="42"/>
      <c r="U95" s="47">
        <v>42493</v>
      </c>
      <c r="V95" s="46">
        <v>0.90715000000000001</v>
      </c>
      <c r="W95" s="42"/>
      <c r="X95" s="47">
        <v>42493</v>
      </c>
      <c r="Y95" s="46">
        <v>1.2318</v>
      </c>
      <c r="Z95" s="42"/>
      <c r="AA95" s="47">
        <v>42493</v>
      </c>
      <c r="AB95" s="46">
        <v>0.50724999999999998</v>
      </c>
      <c r="AC95" s="42"/>
      <c r="AD95" s="47">
        <v>42493</v>
      </c>
      <c r="AE95" s="46">
        <v>0.58962999999999999</v>
      </c>
      <c r="AF95" s="42"/>
      <c r="AG95" s="47">
        <v>42493</v>
      </c>
      <c r="AH95" s="46">
        <v>0.74075000000000002</v>
      </c>
      <c r="AI95" s="42"/>
      <c r="AJ95" s="47">
        <v>42493</v>
      </c>
      <c r="AK95" s="46">
        <v>1.0202500000000001</v>
      </c>
      <c r="AL95" s="42"/>
      <c r="AM95" s="47">
        <v>42493</v>
      </c>
      <c r="AN95" s="46">
        <v>-0.77900000000000003</v>
      </c>
      <c r="AO95" s="42"/>
      <c r="AP95" s="47">
        <v>42493</v>
      </c>
      <c r="AQ95" s="46">
        <v>-0.73140000000000005</v>
      </c>
      <c r="AR95" s="42"/>
      <c r="AS95" s="47">
        <v>42493</v>
      </c>
      <c r="AT95" s="46">
        <v>-0.64600000000000002</v>
      </c>
      <c r="AU95" s="42"/>
      <c r="AV95" s="47">
        <v>42493</v>
      </c>
      <c r="AW95" s="46">
        <v>-0.5232</v>
      </c>
      <c r="AX95" s="42"/>
      <c r="AY95" s="47">
        <v>42493</v>
      </c>
      <c r="AZ95" s="46">
        <v>-5.1139999999999998E-2</v>
      </c>
      <c r="BA95" s="42"/>
      <c r="BB95" s="47">
        <v>42493</v>
      </c>
      <c r="BC95" s="46">
        <v>-2.257E-2</v>
      </c>
      <c r="BD95" s="42"/>
      <c r="BE95" s="47">
        <v>42493</v>
      </c>
      <c r="BF95" s="46">
        <v>6.2100000000000002E-3</v>
      </c>
      <c r="BG95" s="42"/>
      <c r="BH95" s="47">
        <v>42493</v>
      </c>
      <c r="BI95" s="46">
        <v>0.10100000000000001</v>
      </c>
    </row>
    <row r="96" spans="3:61" x14ac:dyDescent="0.25">
      <c r="C96" s="47">
        <v>42493</v>
      </c>
      <c r="D96" s="46">
        <v>-0.34300000000000003</v>
      </c>
      <c r="E96" s="42"/>
      <c r="F96" s="47">
        <v>42493</v>
      </c>
      <c r="G96" s="46">
        <v>-0.251</v>
      </c>
      <c r="H96" s="42"/>
      <c r="I96" s="47">
        <v>42493</v>
      </c>
      <c r="J96" s="46">
        <v>-0.14199999999999999</v>
      </c>
      <c r="K96" s="42"/>
      <c r="L96" s="47">
        <v>42493</v>
      </c>
      <c r="M96" s="46">
        <v>-1.2E-2</v>
      </c>
      <c r="N96" s="42"/>
      <c r="O96" s="47">
        <v>42494</v>
      </c>
      <c r="P96" s="46">
        <v>0.43590000000000001</v>
      </c>
      <c r="Q96" s="42"/>
      <c r="R96" s="47">
        <v>42494</v>
      </c>
      <c r="S96" s="46">
        <v>0.6341</v>
      </c>
      <c r="T96" s="42"/>
      <c r="U96" s="47">
        <v>42494</v>
      </c>
      <c r="V96" s="46">
        <v>0.90710000000000002</v>
      </c>
      <c r="W96" s="42"/>
      <c r="X96" s="47">
        <v>42494</v>
      </c>
      <c r="Y96" s="46">
        <v>1.2300500000000001</v>
      </c>
      <c r="Z96" s="42"/>
      <c r="AA96" s="47">
        <v>42494</v>
      </c>
      <c r="AB96" s="46">
        <v>0.50944</v>
      </c>
      <c r="AC96" s="42"/>
      <c r="AD96" s="47">
        <v>42494</v>
      </c>
      <c r="AE96" s="46">
        <v>0.58899999999999997</v>
      </c>
      <c r="AF96" s="42"/>
      <c r="AG96" s="47">
        <v>42494</v>
      </c>
      <c r="AH96" s="46">
        <v>0.73512999999999995</v>
      </c>
      <c r="AI96" s="42"/>
      <c r="AJ96" s="47">
        <v>42494</v>
      </c>
      <c r="AK96" s="46">
        <v>1.0065</v>
      </c>
      <c r="AL96" s="42"/>
      <c r="AM96" s="47">
        <v>42494</v>
      </c>
      <c r="AN96" s="46">
        <v>-0.78</v>
      </c>
      <c r="AO96" s="42"/>
      <c r="AP96" s="47">
        <v>42494</v>
      </c>
      <c r="AQ96" s="46">
        <v>-0.73180000000000001</v>
      </c>
      <c r="AR96" s="42"/>
      <c r="AS96" s="47">
        <v>42494</v>
      </c>
      <c r="AT96" s="46">
        <v>-0.64600000000000002</v>
      </c>
      <c r="AU96" s="42"/>
      <c r="AV96" s="47">
        <v>42494</v>
      </c>
      <c r="AW96" s="46">
        <v>-0.5232</v>
      </c>
      <c r="AX96" s="42"/>
      <c r="AY96" s="47">
        <v>42494</v>
      </c>
      <c r="AZ96" s="46">
        <v>-5.0999999999999997E-2</v>
      </c>
      <c r="BA96" s="42"/>
      <c r="BB96" s="47">
        <v>42494</v>
      </c>
      <c r="BC96" s="46">
        <v>-2.257E-2</v>
      </c>
      <c r="BD96" s="42"/>
      <c r="BE96" s="47">
        <v>42494</v>
      </c>
      <c r="BF96" s="46">
        <v>6.2100000000000002E-3</v>
      </c>
      <c r="BG96" s="42"/>
      <c r="BH96" s="47">
        <v>42494</v>
      </c>
      <c r="BI96" s="46">
        <v>0.10113999999999999</v>
      </c>
    </row>
    <row r="97" spans="3:61" x14ac:dyDescent="0.25">
      <c r="C97" s="47">
        <v>42494</v>
      </c>
      <c r="D97" s="46">
        <v>-0.34499999999999997</v>
      </c>
      <c r="E97" s="42"/>
      <c r="F97" s="47">
        <v>42494</v>
      </c>
      <c r="G97" s="46">
        <v>-0.253</v>
      </c>
      <c r="H97" s="42"/>
      <c r="I97" s="47">
        <v>42494</v>
      </c>
      <c r="J97" s="46">
        <v>-0.14199999999999999</v>
      </c>
      <c r="K97" s="42"/>
      <c r="L97" s="47">
        <v>42494</v>
      </c>
      <c r="M97" s="46">
        <v>-1.2E-2</v>
      </c>
      <c r="N97" s="42"/>
      <c r="O97" s="47">
        <v>42495</v>
      </c>
      <c r="P97" s="46">
        <v>0.43714999999999998</v>
      </c>
      <c r="Q97" s="42"/>
      <c r="R97" s="47">
        <v>42495</v>
      </c>
      <c r="S97" s="46">
        <v>0.63180000000000003</v>
      </c>
      <c r="T97" s="42"/>
      <c r="U97" s="47">
        <v>42495</v>
      </c>
      <c r="V97" s="46">
        <v>0.9083</v>
      </c>
      <c r="W97" s="42"/>
      <c r="X97" s="47">
        <v>42495</v>
      </c>
      <c r="Y97" s="46">
        <v>1.2302999999999999</v>
      </c>
      <c r="Z97" s="42"/>
      <c r="AA97" s="47">
        <v>42495</v>
      </c>
      <c r="AB97" s="46">
        <v>0.51156000000000001</v>
      </c>
      <c r="AC97" s="42"/>
      <c r="AD97" s="47">
        <v>42495</v>
      </c>
      <c r="AE97" s="46">
        <v>0.58899999999999997</v>
      </c>
      <c r="AF97" s="42"/>
      <c r="AG97" s="47">
        <v>42495</v>
      </c>
      <c r="AH97" s="46">
        <v>0.73387999999999998</v>
      </c>
      <c r="AI97" s="42"/>
      <c r="AJ97" s="47">
        <v>42495</v>
      </c>
      <c r="AK97" s="46">
        <v>1.00275</v>
      </c>
      <c r="AL97" s="42"/>
      <c r="AM97" s="47">
        <v>42495</v>
      </c>
      <c r="AN97" s="46">
        <v>-0.78</v>
      </c>
      <c r="AO97" s="42"/>
      <c r="AP97" s="47">
        <v>42495</v>
      </c>
      <c r="AQ97" s="46">
        <v>-0.73280000000000001</v>
      </c>
      <c r="AR97" s="42"/>
      <c r="AS97" s="47">
        <v>42495</v>
      </c>
      <c r="AT97" s="46">
        <v>-0.64700000000000002</v>
      </c>
      <c r="AU97" s="42"/>
      <c r="AV97" s="47">
        <v>42495</v>
      </c>
      <c r="AW97" s="46">
        <v>-0.5262</v>
      </c>
      <c r="AX97" s="42"/>
      <c r="AY97" s="47">
        <v>42495</v>
      </c>
      <c r="AZ97" s="46">
        <v>-5.0999999999999997E-2</v>
      </c>
      <c r="BA97" s="42"/>
      <c r="BB97" s="47">
        <v>42495</v>
      </c>
      <c r="BC97" s="46">
        <v>-2.257E-2</v>
      </c>
      <c r="BD97" s="42"/>
      <c r="BE97" s="47">
        <v>42495</v>
      </c>
      <c r="BF97" s="46">
        <v>6.2100000000000002E-3</v>
      </c>
      <c r="BG97" s="42"/>
      <c r="BH97" s="47">
        <v>42495</v>
      </c>
      <c r="BI97" s="46">
        <v>0.10113999999999999</v>
      </c>
    </row>
    <row r="98" spans="3:61" x14ac:dyDescent="0.25">
      <c r="C98" s="47">
        <v>42495</v>
      </c>
      <c r="D98" s="46">
        <v>-0.34599999999999997</v>
      </c>
      <c r="E98" s="42"/>
      <c r="F98" s="47">
        <v>42495</v>
      </c>
      <c r="G98" s="46">
        <v>-0.255</v>
      </c>
      <c r="H98" s="42"/>
      <c r="I98" s="47">
        <v>42495</v>
      </c>
      <c r="J98" s="46">
        <v>-0.14399999999999999</v>
      </c>
      <c r="K98" s="42"/>
      <c r="L98" s="47">
        <v>42495</v>
      </c>
      <c r="M98" s="46">
        <v>-1.2999999999999999E-2</v>
      </c>
      <c r="N98" s="42"/>
      <c r="O98" s="47">
        <v>42496</v>
      </c>
      <c r="P98" s="46">
        <v>0.43790000000000001</v>
      </c>
      <c r="Q98" s="42"/>
      <c r="R98" s="47">
        <v>42496</v>
      </c>
      <c r="S98" s="46">
        <v>0.62960000000000005</v>
      </c>
      <c r="T98" s="42"/>
      <c r="U98" s="47">
        <v>42496</v>
      </c>
      <c r="V98" s="46">
        <v>0.90715000000000001</v>
      </c>
      <c r="W98" s="42"/>
      <c r="X98" s="47">
        <v>42496</v>
      </c>
      <c r="Y98" s="46">
        <v>1.2241500000000001</v>
      </c>
      <c r="Z98" s="42"/>
      <c r="AA98" s="47">
        <v>42496</v>
      </c>
      <c r="AB98" s="46">
        <v>0.51124999999999998</v>
      </c>
      <c r="AC98" s="42"/>
      <c r="AD98" s="47">
        <v>42496</v>
      </c>
      <c r="AE98" s="46">
        <v>0.58774999999999999</v>
      </c>
      <c r="AF98" s="42"/>
      <c r="AG98" s="47">
        <v>42496</v>
      </c>
      <c r="AH98" s="46">
        <v>0.73075000000000001</v>
      </c>
      <c r="AI98" s="42"/>
      <c r="AJ98" s="47">
        <v>42496</v>
      </c>
      <c r="AK98" s="46">
        <v>0.99463000000000001</v>
      </c>
      <c r="AL98" s="42"/>
      <c r="AM98" s="47">
        <v>42496</v>
      </c>
      <c r="AN98" s="46">
        <v>-0.77800000000000002</v>
      </c>
      <c r="AO98" s="42"/>
      <c r="AP98" s="47">
        <v>42496</v>
      </c>
      <c r="AQ98" s="46">
        <v>-0.73280000000000001</v>
      </c>
      <c r="AR98" s="42"/>
      <c r="AS98" s="47">
        <v>42496</v>
      </c>
      <c r="AT98" s="46">
        <v>-0.64700000000000002</v>
      </c>
      <c r="AU98" s="42"/>
      <c r="AV98" s="47">
        <v>42496</v>
      </c>
      <c r="AW98" s="46">
        <v>-0.5262</v>
      </c>
      <c r="AX98" s="42"/>
      <c r="AY98" s="47">
        <v>42496</v>
      </c>
      <c r="AZ98" s="46">
        <v>-4.6710000000000002E-2</v>
      </c>
      <c r="BA98" s="42"/>
      <c r="BB98" s="47">
        <v>42496</v>
      </c>
      <c r="BC98" s="46">
        <v>-2.3290000000000002E-2</v>
      </c>
      <c r="BD98" s="42"/>
      <c r="BE98" s="47">
        <v>42496</v>
      </c>
      <c r="BF98" s="46">
        <v>4.79E-3</v>
      </c>
      <c r="BG98" s="42"/>
      <c r="BH98" s="47">
        <v>42496</v>
      </c>
      <c r="BI98" s="46">
        <v>9.9709999999999993E-2</v>
      </c>
    </row>
    <row r="99" spans="3:61" x14ac:dyDescent="0.25">
      <c r="C99" s="47">
        <v>42496</v>
      </c>
      <c r="D99" s="46">
        <v>-0.34799999999999998</v>
      </c>
      <c r="E99" s="42"/>
      <c r="F99" s="47">
        <v>42496</v>
      </c>
      <c r="G99" s="46">
        <v>-0.25600000000000001</v>
      </c>
      <c r="H99" s="42"/>
      <c r="I99" s="47">
        <v>42496</v>
      </c>
      <c r="J99" s="46">
        <v>-0.14399999999999999</v>
      </c>
      <c r="K99" s="42"/>
      <c r="L99" s="47">
        <v>42496</v>
      </c>
      <c r="M99" s="46">
        <v>-1.2999999999999999E-2</v>
      </c>
      <c r="N99" s="42"/>
      <c r="O99" s="47">
        <v>42499</v>
      </c>
      <c r="P99" s="46">
        <v>0.43864999999999998</v>
      </c>
      <c r="Q99" s="42"/>
      <c r="R99" s="47">
        <v>42499</v>
      </c>
      <c r="S99" s="46">
        <v>0.62960000000000005</v>
      </c>
      <c r="T99" s="42"/>
      <c r="U99" s="47">
        <v>42499</v>
      </c>
      <c r="V99" s="46">
        <v>0.90539999999999998</v>
      </c>
      <c r="W99" s="42"/>
      <c r="X99" s="47">
        <v>42499</v>
      </c>
      <c r="Y99" s="46">
        <v>1.22715</v>
      </c>
      <c r="Z99" s="42"/>
      <c r="AA99" s="47">
        <v>42499</v>
      </c>
      <c r="AB99" s="46">
        <v>0.51156000000000001</v>
      </c>
      <c r="AC99" s="42"/>
      <c r="AD99" s="47">
        <v>42499</v>
      </c>
      <c r="AE99" s="46">
        <v>0.58762999999999999</v>
      </c>
      <c r="AF99" s="42"/>
      <c r="AG99" s="47">
        <v>42499</v>
      </c>
      <c r="AH99" s="46">
        <v>0.72875000000000001</v>
      </c>
      <c r="AI99" s="42"/>
      <c r="AJ99" s="47">
        <v>42499</v>
      </c>
      <c r="AK99" s="46">
        <v>0.98524999999999996</v>
      </c>
      <c r="AL99" s="42"/>
      <c r="AM99" s="47">
        <v>42499</v>
      </c>
      <c r="AN99" s="46">
        <v>-0.77500000000000002</v>
      </c>
      <c r="AO99" s="42"/>
      <c r="AP99" s="47">
        <v>42499</v>
      </c>
      <c r="AQ99" s="46">
        <v>-0.73280000000000001</v>
      </c>
      <c r="AR99" s="42"/>
      <c r="AS99" s="47">
        <v>42499</v>
      </c>
      <c r="AT99" s="46">
        <v>-0.64400000000000002</v>
      </c>
      <c r="AU99" s="42"/>
      <c r="AV99" s="47">
        <v>42499</v>
      </c>
      <c r="AW99" s="46">
        <v>-0.52359999999999995</v>
      </c>
      <c r="AX99" s="42"/>
      <c r="AY99" s="47">
        <v>42499</v>
      </c>
      <c r="AZ99" s="46">
        <v>-4.3139999999999998E-2</v>
      </c>
      <c r="BA99" s="42"/>
      <c r="BB99" s="47">
        <v>42499</v>
      </c>
      <c r="BC99" s="46">
        <v>-2.4709999999999999E-2</v>
      </c>
      <c r="BD99" s="42"/>
      <c r="BE99" s="47">
        <v>42499</v>
      </c>
      <c r="BF99" s="46">
        <v>4.0699999999999998E-3</v>
      </c>
      <c r="BG99" s="42"/>
      <c r="BH99" s="47">
        <v>42499</v>
      </c>
      <c r="BI99" s="46">
        <v>9.4710000000000003E-2</v>
      </c>
    </row>
    <row r="100" spans="3:61" x14ac:dyDescent="0.25">
      <c r="C100" s="47">
        <v>42499</v>
      </c>
      <c r="D100" s="46">
        <v>-0.34899999999999998</v>
      </c>
      <c r="E100" s="42"/>
      <c r="F100" s="47">
        <v>42499</v>
      </c>
      <c r="G100" s="46">
        <v>-0.25800000000000001</v>
      </c>
      <c r="H100" s="42"/>
      <c r="I100" s="47">
        <v>42499</v>
      </c>
      <c r="J100" s="46">
        <v>-0.14299999999999999</v>
      </c>
      <c r="K100" s="42"/>
      <c r="L100" s="47">
        <v>42499</v>
      </c>
      <c r="M100" s="46">
        <v>-1.4E-2</v>
      </c>
      <c r="N100" s="42"/>
      <c r="O100" s="47">
        <v>42500</v>
      </c>
      <c r="P100" s="46">
        <v>0.43730000000000002</v>
      </c>
      <c r="Q100" s="42"/>
      <c r="R100" s="47">
        <v>42500</v>
      </c>
      <c r="S100" s="46">
        <v>0.62809999999999999</v>
      </c>
      <c r="T100" s="42"/>
      <c r="U100" s="47">
        <v>42500</v>
      </c>
      <c r="V100" s="46">
        <v>0.90490000000000004</v>
      </c>
      <c r="W100" s="42"/>
      <c r="X100" s="47">
        <v>42500</v>
      </c>
      <c r="Y100" s="46">
        <v>1.2243999999999999</v>
      </c>
      <c r="Z100" s="42"/>
      <c r="AA100" s="47">
        <v>42500</v>
      </c>
      <c r="AB100" s="46">
        <v>0.51124999999999998</v>
      </c>
      <c r="AC100" s="42"/>
      <c r="AD100" s="47">
        <v>42500</v>
      </c>
      <c r="AE100" s="46">
        <v>0.59231</v>
      </c>
      <c r="AF100" s="42"/>
      <c r="AG100" s="47">
        <v>42500</v>
      </c>
      <c r="AH100" s="46">
        <v>0.72875000000000001</v>
      </c>
      <c r="AI100" s="42"/>
      <c r="AJ100" s="47">
        <v>42500</v>
      </c>
      <c r="AK100" s="46">
        <v>0.98338000000000003</v>
      </c>
      <c r="AL100" s="42"/>
      <c r="AM100" s="47">
        <v>42500</v>
      </c>
      <c r="AN100" s="46">
        <v>-0.7752</v>
      </c>
      <c r="AO100" s="42"/>
      <c r="AP100" s="47">
        <v>42500</v>
      </c>
      <c r="AQ100" s="46">
        <v>-0.73319999999999996</v>
      </c>
      <c r="AR100" s="42"/>
      <c r="AS100" s="47">
        <v>42500</v>
      </c>
      <c r="AT100" s="46">
        <v>-0.64639999999999997</v>
      </c>
      <c r="AU100" s="42"/>
      <c r="AV100" s="47">
        <v>42500</v>
      </c>
      <c r="AW100" s="46">
        <v>-0.5262</v>
      </c>
      <c r="AX100" s="42"/>
      <c r="AY100" s="47">
        <v>42500</v>
      </c>
      <c r="AZ100" s="46">
        <v>-4.743E-2</v>
      </c>
      <c r="BA100" s="42"/>
      <c r="BB100" s="47">
        <v>42500</v>
      </c>
      <c r="BC100" s="46">
        <v>-2.971E-2</v>
      </c>
      <c r="BD100" s="42"/>
      <c r="BE100" s="47">
        <v>42500</v>
      </c>
      <c r="BF100" s="46">
        <v>-2.8600000000000001E-3</v>
      </c>
      <c r="BG100" s="42"/>
      <c r="BH100" s="47">
        <v>42500</v>
      </c>
      <c r="BI100" s="46">
        <v>8.9709999999999998E-2</v>
      </c>
    </row>
    <row r="101" spans="3:61" x14ac:dyDescent="0.25">
      <c r="C101" s="47">
        <v>42500</v>
      </c>
      <c r="D101" s="46">
        <v>-0.34899999999999998</v>
      </c>
      <c r="E101" s="42"/>
      <c r="F101" s="47">
        <v>42500</v>
      </c>
      <c r="G101" s="46">
        <v>-0.26</v>
      </c>
      <c r="H101" s="42"/>
      <c r="I101" s="47">
        <v>42500</v>
      </c>
      <c r="J101" s="46">
        <v>-0.14399999999999999</v>
      </c>
      <c r="K101" s="42"/>
      <c r="L101" s="47">
        <v>42500</v>
      </c>
      <c r="M101" s="46">
        <v>-1.2999999999999999E-2</v>
      </c>
      <c r="N101" s="42"/>
      <c r="O101" s="47">
        <v>42501</v>
      </c>
      <c r="P101" s="46">
        <v>0.43464999999999998</v>
      </c>
      <c r="Q101" s="42"/>
      <c r="R101" s="47">
        <v>42501</v>
      </c>
      <c r="S101" s="46">
        <v>0.62660000000000005</v>
      </c>
      <c r="T101" s="42"/>
      <c r="U101" s="47">
        <v>42501</v>
      </c>
      <c r="V101" s="46">
        <v>0.90490000000000004</v>
      </c>
      <c r="W101" s="42"/>
      <c r="X101" s="47">
        <v>42501</v>
      </c>
      <c r="Y101" s="46">
        <v>1.22515</v>
      </c>
      <c r="Z101" s="42"/>
      <c r="AA101" s="47">
        <v>42501</v>
      </c>
      <c r="AB101" s="46">
        <v>0.51031000000000004</v>
      </c>
      <c r="AC101" s="42"/>
      <c r="AD101" s="47">
        <v>42501</v>
      </c>
      <c r="AE101" s="46">
        <v>0.59075</v>
      </c>
      <c r="AF101" s="42"/>
      <c r="AG101" s="47">
        <v>42501</v>
      </c>
      <c r="AH101" s="46">
        <v>0.73</v>
      </c>
      <c r="AI101" s="42"/>
      <c r="AJ101" s="47">
        <v>42501</v>
      </c>
      <c r="AK101" s="46">
        <v>0.98338000000000003</v>
      </c>
      <c r="AL101" s="42"/>
      <c r="AM101" s="47">
        <v>42501</v>
      </c>
      <c r="AN101" s="46">
        <v>-0.77300000000000002</v>
      </c>
      <c r="AO101" s="42"/>
      <c r="AP101" s="47">
        <v>42501</v>
      </c>
      <c r="AQ101" s="46">
        <v>-0.73299999999999998</v>
      </c>
      <c r="AR101" s="42"/>
      <c r="AS101" s="47">
        <v>42501</v>
      </c>
      <c r="AT101" s="46">
        <v>-0.6462</v>
      </c>
      <c r="AU101" s="42"/>
      <c r="AV101" s="47">
        <v>42501</v>
      </c>
      <c r="AW101" s="46">
        <v>-0.52600000000000002</v>
      </c>
      <c r="AX101" s="42"/>
      <c r="AY101" s="47">
        <v>42501</v>
      </c>
      <c r="AZ101" s="46">
        <v>-5.0290000000000001E-2</v>
      </c>
      <c r="BA101" s="42"/>
      <c r="BB101" s="47">
        <v>42501</v>
      </c>
      <c r="BC101" s="46">
        <v>-2.7570000000000001E-2</v>
      </c>
      <c r="BD101" s="42"/>
      <c r="BE101" s="47">
        <v>42501</v>
      </c>
      <c r="BF101" s="46">
        <v>-1.4300000000000001E-3</v>
      </c>
      <c r="BG101" s="42"/>
      <c r="BH101" s="47">
        <v>42501</v>
      </c>
      <c r="BI101" s="46">
        <v>9.1069999999999998E-2</v>
      </c>
    </row>
    <row r="102" spans="3:61" x14ac:dyDescent="0.25">
      <c r="C102" s="47">
        <v>42501</v>
      </c>
      <c r="D102" s="46">
        <v>-0.35</v>
      </c>
      <c r="E102" s="42"/>
      <c r="F102" s="47">
        <v>42501</v>
      </c>
      <c r="G102" s="46">
        <v>-0.25900000000000001</v>
      </c>
      <c r="H102" s="42"/>
      <c r="I102" s="47">
        <v>42501</v>
      </c>
      <c r="J102" s="46">
        <v>-0.14399999999999999</v>
      </c>
      <c r="K102" s="42"/>
      <c r="L102" s="47">
        <v>42501</v>
      </c>
      <c r="M102" s="46">
        <v>-1.2E-2</v>
      </c>
      <c r="N102" s="42"/>
      <c r="O102" s="47">
        <v>42502</v>
      </c>
      <c r="P102" s="46">
        <v>0.43445</v>
      </c>
      <c r="Q102" s="42"/>
      <c r="R102" s="47">
        <v>42502</v>
      </c>
      <c r="S102" s="46">
        <v>0.62609999999999999</v>
      </c>
      <c r="T102" s="42"/>
      <c r="U102" s="47">
        <v>42502</v>
      </c>
      <c r="V102" s="46">
        <v>0.90664999999999996</v>
      </c>
      <c r="W102" s="42"/>
      <c r="X102" s="47">
        <v>42502</v>
      </c>
      <c r="Y102" s="46">
        <v>1.2269000000000001</v>
      </c>
      <c r="Z102" s="42"/>
      <c r="AA102" s="47">
        <v>42502</v>
      </c>
      <c r="AB102" s="46">
        <v>0.51156000000000001</v>
      </c>
      <c r="AC102" s="42"/>
      <c r="AD102" s="47">
        <v>42502</v>
      </c>
      <c r="AE102" s="46">
        <v>0.59013000000000004</v>
      </c>
      <c r="AF102" s="42"/>
      <c r="AG102" s="47">
        <v>42502</v>
      </c>
      <c r="AH102" s="46">
        <v>0.72875000000000001</v>
      </c>
      <c r="AI102" s="42"/>
      <c r="AJ102" s="47">
        <v>42502</v>
      </c>
      <c r="AK102" s="46">
        <v>0.98650000000000004</v>
      </c>
      <c r="AL102" s="42"/>
      <c r="AM102" s="47">
        <v>42502</v>
      </c>
      <c r="AN102" s="46">
        <v>-0.77300000000000002</v>
      </c>
      <c r="AO102" s="42"/>
      <c r="AP102" s="47">
        <v>42502</v>
      </c>
      <c r="AQ102" s="46">
        <v>-0.73499999999999999</v>
      </c>
      <c r="AR102" s="42"/>
      <c r="AS102" s="47">
        <v>42502</v>
      </c>
      <c r="AT102" s="46">
        <v>-0.6502</v>
      </c>
      <c r="AU102" s="42"/>
      <c r="AV102" s="47">
        <v>42502</v>
      </c>
      <c r="AW102" s="46">
        <v>-0.52600000000000002</v>
      </c>
      <c r="AX102" s="42"/>
      <c r="AY102" s="47">
        <v>42502</v>
      </c>
      <c r="AZ102" s="46">
        <v>-5.5E-2</v>
      </c>
      <c r="BA102" s="42"/>
      <c r="BB102" s="47">
        <v>42502</v>
      </c>
      <c r="BC102" s="46">
        <v>-2.9569999999999999E-2</v>
      </c>
      <c r="BD102" s="42"/>
      <c r="BE102" s="47">
        <v>42502</v>
      </c>
      <c r="BF102" s="46">
        <v>-1.8600000000000001E-3</v>
      </c>
      <c r="BG102" s="42"/>
      <c r="BH102" s="47">
        <v>42502</v>
      </c>
      <c r="BI102" s="46">
        <v>8.6860000000000007E-2</v>
      </c>
    </row>
    <row r="103" spans="3:61" x14ac:dyDescent="0.25">
      <c r="C103" s="47">
        <v>42502</v>
      </c>
      <c r="D103" s="46">
        <v>-0.34899999999999998</v>
      </c>
      <c r="E103" s="42"/>
      <c r="F103" s="47">
        <v>42502</v>
      </c>
      <c r="G103" s="46">
        <v>-0.25800000000000001</v>
      </c>
      <c r="H103" s="42"/>
      <c r="I103" s="47">
        <v>42502</v>
      </c>
      <c r="J103" s="46">
        <v>-0.14399999999999999</v>
      </c>
      <c r="K103" s="42"/>
      <c r="L103" s="47">
        <v>42502</v>
      </c>
      <c r="M103" s="46">
        <v>-1.2E-2</v>
      </c>
      <c r="N103" s="42"/>
      <c r="O103" s="47">
        <v>42503</v>
      </c>
      <c r="P103" s="46">
        <v>0.43395</v>
      </c>
      <c r="Q103" s="42"/>
      <c r="R103" s="47">
        <v>42503</v>
      </c>
      <c r="S103" s="46">
        <v>0.62760000000000005</v>
      </c>
      <c r="T103" s="42"/>
      <c r="U103" s="47">
        <v>42503</v>
      </c>
      <c r="V103" s="46">
        <v>0.90690000000000004</v>
      </c>
      <c r="W103" s="42"/>
      <c r="X103" s="47">
        <v>42503</v>
      </c>
      <c r="Y103" s="46">
        <v>1.2288999999999999</v>
      </c>
      <c r="Z103" s="42"/>
      <c r="AA103" s="47">
        <v>42503</v>
      </c>
      <c r="AB103" s="46">
        <v>0.51156000000000001</v>
      </c>
      <c r="AC103" s="42"/>
      <c r="AD103" s="47">
        <v>42503</v>
      </c>
      <c r="AE103" s="46">
        <v>0.59043999999999996</v>
      </c>
      <c r="AF103" s="42"/>
      <c r="AG103" s="47">
        <v>42503</v>
      </c>
      <c r="AH103" s="46">
        <v>0.73124999999999996</v>
      </c>
      <c r="AI103" s="42"/>
      <c r="AJ103" s="47">
        <v>42503</v>
      </c>
      <c r="AK103" s="46">
        <v>0.98963000000000001</v>
      </c>
      <c r="AL103" s="42"/>
      <c r="AM103" s="47">
        <v>42503</v>
      </c>
      <c r="AN103" s="46">
        <v>-0.77400000000000002</v>
      </c>
      <c r="AO103" s="42"/>
      <c r="AP103" s="47">
        <v>42503</v>
      </c>
      <c r="AQ103" s="46">
        <v>-0.73499999999999999</v>
      </c>
      <c r="AR103" s="42"/>
      <c r="AS103" s="47">
        <v>42503</v>
      </c>
      <c r="AT103" s="46">
        <v>-0.6482</v>
      </c>
      <c r="AU103" s="42"/>
      <c r="AV103" s="47">
        <v>42503</v>
      </c>
      <c r="AW103" s="46">
        <v>-0.52600000000000002</v>
      </c>
      <c r="AX103" s="42"/>
      <c r="AY103" s="47">
        <v>42503</v>
      </c>
      <c r="AZ103" s="46">
        <v>-5.357E-2</v>
      </c>
      <c r="BA103" s="42"/>
      <c r="BB103" s="47">
        <v>42503</v>
      </c>
      <c r="BC103" s="46">
        <v>-2.9929999999999998E-2</v>
      </c>
      <c r="BD103" s="42"/>
      <c r="BE103" s="47">
        <v>42503</v>
      </c>
      <c r="BF103" s="46">
        <v>-3.29E-3</v>
      </c>
      <c r="BG103" s="42"/>
      <c r="BH103" s="47">
        <v>42503</v>
      </c>
      <c r="BI103" s="46">
        <v>8.8289999999999993E-2</v>
      </c>
    </row>
    <row r="104" spans="3:61" x14ac:dyDescent="0.25">
      <c r="C104" s="47">
        <v>42503</v>
      </c>
      <c r="D104" s="46">
        <v>-0.34899999999999998</v>
      </c>
      <c r="E104" s="42"/>
      <c r="F104" s="47">
        <v>42503</v>
      </c>
      <c r="G104" s="46">
        <v>-0.25700000000000001</v>
      </c>
      <c r="H104" s="42"/>
      <c r="I104" s="47">
        <v>42503</v>
      </c>
      <c r="J104" s="46">
        <v>-0.14399999999999999</v>
      </c>
      <c r="K104" s="42"/>
      <c r="L104" s="47">
        <v>42503</v>
      </c>
      <c r="M104" s="46">
        <v>-1.2E-2</v>
      </c>
      <c r="N104" s="42"/>
      <c r="O104" s="47">
        <v>42506</v>
      </c>
      <c r="P104" s="46">
        <v>0.43619999999999998</v>
      </c>
      <c r="Q104" s="42"/>
      <c r="R104" s="47">
        <v>42506</v>
      </c>
      <c r="S104" s="46">
        <v>0.62609999999999999</v>
      </c>
      <c r="T104" s="42"/>
      <c r="U104" s="47">
        <v>42506</v>
      </c>
      <c r="V104" s="46">
        <v>0.90639999999999998</v>
      </c>
      <c r="W104" s="42"/>
      <c r="X104" s="47">
        <v>42506</v>
      </c>
      <c r="Y104" s="46">
        <v>1.23265</v>
      </c>
      <c r="Z104" s="42"/>
      <c r="AA104" s="47">
        <v>42506</v>
      </c>
      <c r="AB104" s="46">
        <v>0.51156000000000001</v>
      </c>
      <c r="AC104" s="42"/>
      <c r="AD104" s="47">
        <v>42506</v>
      </c>
      <c r="AE104" s="46">
        <v>0.59075</v>
      </c>
      <c r="AF104" s="42"/>
      <c r="AG104" s="47">
        <v>42506</v>
      </c>
      <c r="AH104" s="46">
        <v>0.73187999999999998</v>
      </c>
      <c r="AI104" s="42"/>
      <c r="AJ104" s="47">
        <v>42506</v>
      </c>
      <c r="AK104" s="46">
        <v>0.98899999999999999</v>
      </c>
      <c r="AL104" s="42"/>
      <c r="AM104" s="47">
        <v>42506</v>
      </c>
      <c r="AN104" s="46">
        <v>-0.77300000000000002</v>
      </c>
      <c r="AO104" s="42"/>
      <c r="AP104" s="47">
        <v>42506</v>
      </c>
      <c r="AQ104" s="46">
        <v>-0.73299999999999998</v>
      </c>
      <c r="AR104" s="42"/>
      <c r="AS104" s="47">
        <v>42506</v>
      </c>
      <c r="AT104" s="46">
        <v>-0.6462</v>
      </c>
      <c r="AU104" s="42"/>
      <c r="AV104" s="47">
        <v>42506</v>
      </c>
      <c r="AW104" s="46">
        <v>-0.52400000000000002</v>
      </c>
      <c r="AX104" s="42"/>
      <c r="AY104" s="47">
        <v>42506</v>
      </c>
      <c r="AZ104" s="46">
        <v>-5.3859999999999998E-2</v>
      </c>
      <c r="BA104" s="42"/>
      <c r="BB104" s="47">
        <v>42506</v>
      </c>
      <c r="BC104" s="46">
        <v>-3.1140000000000001E-2</v>
      </c>
      <c r="BD104" s="42"/>
      <c r="BE104" s="47">
        <v>42506</v>
      </c>
      <c r="BF104" s="46">
        <v>-3.4299999999999999E-3</v>
      </c>
      <c r="BG104" s="42"/>
      <c r="BH104" s="47">
        <v>42506</v>
      </c>
      <c r="BI104" s="46">
        <v>8.7429999999999994E-2</v>
      </c>
    </row>
    <row r="105" spans="3:61" x14ac:dyDescent="0.25">
      <c r="C105" s="47">
        <v>42506</v>
      </c>
      <c r="D105" s="46">
        <v>-0.34799999999999998</v>
      </c>
      <c r="E105" s="42"/>
      <c r="F105" s="47">
        <v>42506</v>
      </c>
      <c r="G105" s="46">
        <v>-0.25700000000000001</v>
      </c>
      <c r="H105" s="42"/>
      <c r="I105" s="47">
        <v>42506</v>
      </c>
      <c r="J105" s="46">
        <v>-0.14299999999999999</v>
      </c>
      <c r="K105" s="42"/>
      <c r="L105" s="47">
        <v>42506</v>
      </c>
      <c r="M105" s="46">
        <v>-1.2E-2</v>
      </c>
      <c r="N105" s="42"/>
      <c r="O105" s="47">
        <v>42507</v>
      </c>
      <c r="P105" s="46">
        <v>0.43869999999999998</v>
      </c>
      <c r="Q105" s="42"/>
      <c r="R105" s="47">
        <v>42507</v>
      </c>
      <c r="S105" s="46">
        <v>0.62509999999999999</v>
      </c>
      <c r="T105" s="42"/>
      <c r="U105" s="47">
        <v>42507</v>
      </c>
      <c r="V105" s="46">
        <v>0.91159999999999997</v>
      </c>
      <c r="W105" s="42"/>
      <c r="X105" s="47">
        <v>42507</v>
      </c>
      <c r="Y105" s="46">
        <v>1.2423500000000001</v>
      </c>
      <c r="Z105" s="42"/>
      <c r="AA105" s="47">
        <v>42507</v>
      </c>
      <c r="AB105" s="46">
        <v>0.51349999999999996</v>
      </c>
      <c r="AC105" s="42"/>
      <c r="AD105" s="47">
        <v>42507</v>
      </c>
      <c r="AE105" s="46">
        <v>0.58699999999999997</v>
      </c>
      <c r="AF105" s="42"/>
      <c r="AG105" s="47">
        <v>42507</v>
      </c>
      <c r="AH105" s="46">
        <v>0.73187999999999998</v>
      </c>
      <c r="AI105" s="42"/>
      <c r="AJ105" s="47">
        <v>42507</v>
      </c>
      <c r="AK105" s="46">
        <v>0.99087999999999998</v>
      </c>
      <c r="AL105" s="42"/>
      <c r="AM105" s="47">
        <v>42507</v>
      </c>
      <c r="AN105" s="46">
        <v>-0.77300000000000002</v>
      </c>
      <c r="AO105" s="42"/>
      <c r="AP105" s="47">
        <v>42507</v>
      </c>
      <c r="AQ105" s="46">
        <v>-0.73499999999999999</v>
      </c>
      <c r="AR105" s="42"/>
      <c r="AS105" s="47">
        <v>42507</v>
      </c>
      <c r="AT105" s="46">
        <v>-0.6482</v>
      </c>
      <c r="AU105" s="42"/>
      <c r="AV105" s="47">
        <v>42507</v>
      </c>
      <c r="AW105" s="46">
        <v>-0.52400000000000002</v>
      </c>
      <c r="AX105" s="42"/>
      <c r="AY105" s="47">
        <v>42507</v>
      </c>
      <c r="AZ105" s="46">
        <v>-4.5999999999999999E-2</v>
      </c>
      <c r="BA105" s="42"/>
      <c r="BB105" s="47">
        <v>42507</v>
      </c>
      <c r="BC105" s="46">
        <v>-2.7570000000000001E-2</v>
      </c>
      <c r="BD105" s="42"/>
      <c r="BE105" s="47">
        <v>42507</v>
      </c>
      <c r="BF105" s="46">
        <v>-1.2899999999999999E-3</v>
      </c>
      <c r="BG105" s="42"/>
      <c r="BH105" s="47">
        <v>42507</v>
      </c>
      <c r="BI105" s="46">
        <v>8.9209999999999998E-2</v>
      </c>
    </row>
    <row r="106" spans="3:61" x14ac:dyDescent="0.25">
      <c r="C106" s="47">
        <v>42507</v>
      </c>
      <c r="D106" s="46">
        <v>-0.34799999999999998</v>
      </c>
      <c r="E106" s="42"/>
      <c r="F106" s="47">
        <v>42507</v>
      </c>
      <c r="G106" s="46">
        <v>-0.25700000000000001</v>
      </c>
      <c r="H106" s="42"/>
      <c r="I106" s="47">
        <v>42507</v>
      </c>
      <c r="J106" s="46">
        <v>-0.14299999999999999</v>
      </c>
      <c r="K106" s="42"/>
      <c r="L106" s="47">
        <v>42507</v>
      </c>
      <c r="M106" s="46">
        <v>-1.0999999999999999E-2</v>
      </c>
      <c r="N106" s="42"/>
      <c r="O106" s="47">
        <v>42508</v>
      </c>
      <c r="P106" s="46">
        <v>0.43845000000000001</v>
      </c>
      <c r="Q106" s="42"/>
      <c r="R106" s="47">
        <v>42508</v>
      </c>
      <c r="S106" s="46">
        <v>0.63560000000000005</v>
      </c>
      <c r="T106" s="42"/>
      <c r="U106" s="47">
        <v>42508</v>
      </c>
      <c r="V106" s="46">
        <v>0.93084999999999996</v>
      </c>
      <c r="W106" s="42"/>
      <c r="X106" s="47">
        <v>42508</v>
      </c>
      <c r="Y106" s="46">
        <v>1.2696499999999999</v>
      </c>
      <c r="Z106" s="42"/>
      <c r="AA106" s="47">
        <v>42508</v>
      </c>
      <c r="AB106" s="46">
        <v>0.51444000000000001</v>
      </c>
      <c r="AC106" s="42"/>
      <c r="AD106" s="47">
        <v>42508</v>
      </c>
      <c r="AE106" s="46">
        <v>0.58731</v>
      </c>
      <c r="AF106" s="42"/>
      <c r="AG106" s="47">
        <v>42508</v>
      </c>
      <c r="AH106" s="46">
        <v>0.73187999999999998</v>
      </c>
      <c r="AI106" s="42"/>
      <c r="AJ106" s="47">
        <v>42508</v>
      </c>
      <c r="AK106" s="46">
        <v>0.99650000000000005</v>
      </c>
      <c r="AL106" s="42"/>
      <c r="AM106" s="47">
        <v>42508</v>
      </c>
      <c r="AN106" s="46">
        <v>-0.77300000000000002</v>
      </c>
      <c r="AO106" s="42"/>
      <c r="AP106" s="47">
        <v>42508</v>
      </c>
      <c r="AQ106" s="46">
        <v>-0.73540000000000005</v>
      </c>
      <c r="AR106" s="42"/>
      <c r="AS106" s="47">
        <v>42508</v>
      </c>
      <c r="AT106" s="46">
        <v>-0.64880000000000004</v>
      </c>
      <c r="AU106" s="42"/>
      <c r="AV106" s="47">
        <v>42508</v>
      </c>
      <c r="AW106" s="46">
        <v>-0.52659999999999996</v>
      </c>
      <c r="AX106" s="42"/>
      <c r="AY106" s="47">
        <v>42508</v>
      </c>
      <c r="AZ106" s="46">
        <v>-4.8140000000000002E-2</v>
      </c>
      <c r="BA106" s="42"/>
      <c r="BB106" s="47">
        <v>42508</v>
      </c>
      <c r="BC106" s="46">
        <v>-2.5069999999999999E-2</v>
      </c>
      <c r="BD106" s="42"/>
      <c r="BE106" s="47">
        <v>42508</v>
      </c>
      <c r="BF106" s="46">
        <v>5.0000000000000001E-4</v>
      </c>
      <c r="BG106" s="42"/>
      <c r="BH106" s="47">
        <v>42508</v>
      </c>
      <c r="BI106" s="46">
        <v>9.2789999999999997E-2</v>
      </c>
    </row>
    <row r="107" spans="3:61" x14ac:dyDescent="0.25">
      <c r="C107" s="47">
        <v>42508</v>
      </c>
      <c r="D107" s="46">
        <v>-0.34799999999999998</v>
      </c>
      <c r="E107" s="42"/>
      <c r="F107" s="47">
        <v>42508</v>
      </c>
      <c r="G107" s="46">
        <v>-0.25700000000000001</v>
      </c>
      <c r="H107" s="42"/>
      <c r="I107" s="47">
        <v>42508</v>
      </c>
      <c r="J107" s="46">
        <v>-0.14399999999999999</v>
      </c>
      <c r="K107" s="42"/>
      <c r="L107" s="47">
        <v>42508</v>
      </c>
      <c r="M107" s="46">
        <v>-1.0999999999999999E-2</v>
      </c>
      <c r="N107" s="42"/>
      <c r="O107" s="47">
        <v>42509</v>
      </c>
      <c r="P107" s="46">
        <v>0.443</v>
      </c>
      <c r="Q107" s="42"/>
      <c r="R107" s="47">
        <v>42509</v>
      </c>
      <c r="S107" s="46">
        <v>0.65390000000000004</v>
      </c>
      <c r="T107" s="42"/>
      <c r="U107" s="47">
        <v>42509</v>
      </c>
      <c r="V107" s="46">
        <v>0.95709999999999995</v>
      </c>
      <c r="W107" s="42"/>
      <c r="X107" s="47">
        <v>42509</v>
      </c>
      <c r="Y107" s="46">
        <v>1.2985</v>
      </c>
      <c r="Z107" s="42"/>
      <c r="AA107" s="47">
        <v>42509</v>
      </c>
      <c r="AB107" s="46">
        <v>0.51568999999999998</v>
      </c>
      <c r="AC107" s="42"/>
      <c r="AD107" s="47">
        <v>42509</v>
      </c>
      <c r="AE107" s="46">
        <v>0.58980999999999995</v>
      </c>
      <c r="AF107" s="42"/>
      <c r="AG107" s="47">
        <v>42509</v>
      </c>
      <c r="AH107" s="46">
        <v>0.73687999999999998</v>
      </c>
      <c r="AI107" s="42"/>
      <c r="AJ107" s="47">
        <v>42509</v>
      </c>
      <c r="AK107" s="46">
        <v>1.0102500000000001</v>
      </c>
      <c r="AL107" s="42"/>
      <c r="AM107" s="47">
        <v>42509</v>
      </c>
      <c r="AN107" s="46">
        <v>-0.77300000000000002</v>
      </c>
      <c r="AO107" s="42"/>
      <c r="AP107" s="47">
        <v>42509</v>
      </c>
      <c r="AQ107" s="46">
        <v>-0.73540000000000005</v>
      </c>
      <c r="AR107" s="42"/>
      <c r="AS107" s="47">
        <v>42509</v>
      </c>
      <c r="AT107" s="46">
        <v>-0.65080000000000005</v>
      </c>
      <c r="AU107" s="42"/>
      <c r="AV107" s="47">
        <v>42509</v>
      </c>
      <c r="AW107" s="46">
        <v>-0.52459999999999996</v>
      </c>
      <c r="AX107" s="42"/>
      <c r="AY107" s="47">
        <v>42509</v>
      </c>
      <c r="AZ107" s="46">
        <v>-4.1709999999999997E-2</v>
      </c>
      <c r="BA107" s="42"/>
      <c r="BB107" s="47">
        <v>42509</v>
      </c>
      <c r="BC107" s="46">
        <v>-2.0789999999999999E-2</v>
      </c>
      <c r="BD107" s="42"/>
      <c r="BE107" s="47">
        <v>42509</v>
      </c>
      <c r="BF107" s="46">
        <v>4.5700000000000003E-3</v>
      </c>
      <c r="BG107" s="42"/>
      <c r="BH107" s="47">
        <v>42509</v>
      </c>
      <c r="BI107" s="46">
        <v>9.8860000000000003E-2</v>
      </c>
    </row>
    <row r="108" spans="3:61" x14ac:dyDescent="0.25">
      <c r="C108" s="47">
        <v>42509</v>
      </c>
      <c r="D108" s="46">
        <v>-0.34899999999999998</v>
      </c>
      <c r="E108" s="42"/>
      <c r="F108" s="47">
        <v>42509</v>
      </c>
      <c r="G108" s="46">
        <v>-0.25800000000000001</v>
      </c>
      <c r="H108" s="42"/>
      <c r="I108" s="47">
        <v>42509</v>
      </c>
      <c r="J108" s="46">
        <v>-0.14299999999999999</v>
      </c>
      <c r="K108" s="42"/>
      <c r="L108" s="47">
        <v>42509</v>
      </c>
      <c r="M108" s="46">
        <v>-1.0999999999999999E-2</v>
      </c>
      <c r="N108" s="42"/>
      <c r="O108" s="47">
        <v>42510</v>
      </c>
      <c r="P108" s="46">
        <v>0.44324999999999998</v>
      </c>
      <c r="Q108" s="42"/>
      <c r="R108" s="47">
        <v>42510</v>
      </c>
      <c r="S108" s="46">
        <v>0.6613</v>
      </c>
      <c r="T108" s="42"/>
      <c r="U108" s="47">
        <v>42510</v>
      </c>
      <c r="V108" s="46">
        <v>0.95540000000000003</v>
      </c>
      <c r="W108" s="42"/>
      <c r="X108" s="47">
        <v>42510</v>
      </c>
      <c r="Y108" s="46">
        <v>1.302</v>
      </c>
      <c r="Z108" s="42"/>
      <c r="AA108" s="47">
        <v>42510</v>
      </c>
      <c r="AB108" s="46">
        <v>0.51537999999999995</v>
      </c>
      <c r="AC108" s="42"/>
      <c r="AD108" s="47">
        <v>42510</v>
      </c>
      <c r="AE108" s="46">
        <v>0.58918999999999999</v>
      </c>
      <c r="AF108" s="42"/>
      <c r="AG108" s="47">
        <v>42510</v>
      </c>
      <c r="AH108" s="46">
        <v>0.73687999999999998</v>
      </c>
      <c r="AI108" s="42"/>
      <c r="AJ108" s="47">
        <v>42510</v>
      </c>
      <c r="AK108" s="46">
        <v>1.00213</v>
      </c>
      <c r="AL108" s="42"/>
      <c r="AM108" s="47">
        <v>42510</v>
      </c>
      <c r="AN108" s="46">
        <v>-0.77180000000000004</v>
      </c>
      <c r="AO108" s="42"/>
      <c r="AP108" s="47">
        <v>42510</v>
      </c>
      <c r="AQ108" s="46">
        <v>-0.73340000000000005</v>
      </c>
      <c r="AR108" s="42"/>
      <c r="AS108" s="47">
        <v>42510</v>
      </c>
      <c r="AT108" s="46">
        <v>-0.64639999999999997</v>
      </c>
      <c r="AU108" s="42"/>
      <c r="AV108" s="47">
        <v>42510</v>
      </c>
      <c r="AW108" s="46">
        <v>-0.5242</v>
      </c>
      <c r="AX108" s="42"/>
      <c r="AY108" s="47">
        <v>42510</v>
      </c>
      <c r="AZ108" s="46">
        <v>-4.3139999999999998E-2</v>
      </c>
      <c r="BA108" s="42"/>
      <c r="BB108" s="47">
        <v>42510</v>
      </c>
      <c r="BC108" s="46">
        <v>-2.4709999999999999E-2</v>
      </c>
      <c r="BD108" s="42"/>
      <c r="BE108" s="47">
        <v>42510</v>
      </c>
      <c r="BF108" s="46">
        <v>1.57E-3</v>
      </c>
      <c r="BG108" s="42"/>
      <c r="BH108" s="47">
        <v>42510</v>
      </c>
      <c r="BI108" s="46">
        <v>9.529E-2</v>
      </c>
    </row>
    <row r="109" spans="3:61" x14ac:dyDescent="0.25">
      <c r="C109" s="47">
        <v>42510</v>
      </c>
      <c r="D109" s="46">
        <v>-0.34899999999999998</v>
      </c>
      <c r="E109" s="42"/>
      <c r="F109" s="47">
        <v>42510</v>
      </c>
      <c r="G109" s="46">
        <v>-0.25800000000000001</v>
      </c>
      <c r="H109" s="42"/>
      <c r="I109" s="47">
        <v>42510</v>
      </c>
      <c r="J109" s="46">
        <v>-0.14299999999999999</v>
      </c>
      <c r="K109" s="42"/>
      <c r="L109" s="47">
        <v>42510</v>
      </c>
      <c r="M109" s="46">
        <v>-1.0999999999999999E-2</v>
      </c>
      <c r="N109" s="42"/>
      <c r="O109" s="47">
        <v>42513</v>
      </c>
      <c r="P109" s="46">
        <v>0.44600000000000001</v>
      </c>
      <c r="Q109" s="42"/>
      <c r="R109" s="47">
        <v>42513</v>
      </c>
      <c r="S109" s="46">
        <v>0.6623</v>
      </c>
      <c r="T109" s="42"/>
      <c r="U109" s="47">
        <v>42513</v>
      </c>
      <c r="V109" s="46">
        <v>0.95789999999999997</v>
      </c>
      <c r="W109" s="42"/>
      <c r="X109" s="47">
        <v>42513</v>
      </c>
      <c r="Y109" s="46">
        <v>1.3029999999999999</v>
      </c>
      <c r="Z109" s="42"/>
      <c r="AA109" s="47">
        <v>42513</v>
      </c>
      <c r="AB109" s="46">
        <v>0.51288</v>
      </c>
      <c r="AC109" s="42"/>
      <c r="AD109" s="47">
        <v>42513</v>
      </c>
      <c r="AE109" s="46">
        <v>0.58918999999999999</v>
      </c>
      <c r="AF109" s="42"/>
      <c r="AG109" s="47">
        <v>42513</v>
      </c>
      <c r="AH109" s="46">
        <v>0.73563000000000001</v>
      </c>
      <c r="AI109" s="42"/>
      <c r="AJ109" s="47">
        <v>42513</v>
      </c>
      <c r="AK109" s="46">
        <v>1.0002500000000001</v>
      </c>
      <c r="AL109" s="42"/>
      <c r="AM109" s="47">
        <v>42513</v>
      </c>
      <c r="AN109" s="46">
        <v>-0.77180000000000004</v>
      </c>
      <c r="AO109" s="42"/>
      <c r="AP109" s="47">
        <v>42513</v>
      </c>
      <c r="AQ109" s="46">
        <v>-0.73340000000000005</v>
      </c>
      <c r="AR109" s="42"/>
      <c r="AS109" s="47">
        <v>42513</v>
      </c>
      <c r="AT109" s="46">
        <v>-0.6462</v>
      </c>
      <c r="AU109" s="42"/>
      <c r="AV109" s="47">
        <v>42513</v>
      </c>
      <c r="AW109" s="46">
        <v>-0.52200000000000002</v>
      </c>
      <c r="AX109" s="42"/>
      <c r="AY109" s="47">
        <v>42513</v>
      </c>
      <c r="AZ109" s="46">
        <v>-5.0290000000000001E-2</v>
      </c>
      <c r="BA109" s="42"/>
      <c r="BB109" s="47">
        <v>42513</v>
      </c>
      <c r="BC109" s="46">
        <v>-2.4140000000000002E-2</v>
      </c>
      <c r="BD109" s="42"/>
      <c r="BE109" s="47">
        <v>42513</v>
      </c>
      <c r="BF109" s="46">
        <v>0</v>
      </c>
      <c r="BG109" s="42"/>
      <c r="BH109" s="47">
        <v>42513</v>
      </c>
      <c r="BI109" s="46">
        <v>9.6430000000000002E-2</v>
      </c>
    </row>
    <row r="110" spans="3:61" x14ac:dyDescent="0.25">
      <c r="C110" s="47">
        <v>42513</v>
      </c>
      <c r="D110" s="46">
        <v>-0.34899999999999998</v>
      </c>
      <c r="E110" s="42"/>
      <c r="F110" s="47">
        <v>42513</v>
      </c>
      <c r="G110" s="46">
        <v>-0.25800000000000001</v>
      </c>
      <c r="H110" s="42"/>
      <c r="I110" s="47">
        <v>42513</v>
      </c>
      <c r="J110" s="46">
        <v>-0.14399999999999999</v>
      </c>
      <c r="K110" s="42"/>
      <c r="L110" s="47">
        <v>42513</v>
      </c>
      <c r="M110" s="46">
        <v>-1.2E-2</v>
      </c>
      <c r="N110" s="42"/>
      <c r="O110" s="47">
        <v>42514</v>
      </c>
      <c r="P110" s="46">
        <v>0.44419999999999998</v>
      </c>
      <c r="Q110" s="42"/>
      <c r="R110" s="47">
        <v>42514</v>
      </c>
      <c r="S110" s="46">
        <v>0.6653</v>
      </c>
      <c r="T110" s="42"/>
      <c r="U110" s="47">
        <v>42514</v>
      </c>
      <c r="V110" s="46">
        <v>0.96814999999999996</v>
      </c>
      <c r="W110" s="42"/>
      <c r="X110" s="47">
        <v>42514</v>
      </c>
      <c r="Y110" s="46">
        <v>1.3123499999999999</v>
      </c>
      <c r="Z110" s="42"/>
      <c r="AA110" s="47">
        <v>42514</v>
      </c>
      <c r="AB110" s="46">
        <v>0.51288</v>
      </c>
      <c r="AC110" s="42"/>
      <c r="AD110" s="47">
        <v>42514</v>
      </c>
      <c r="AE110" s="46">
        <v>0.58950000000000002</v>
      </c>
      <c r="AF110" s="42"/>
      <c r="AG110" s="47">
        <v>42514</v>
      </c>
      <c r="AH110" s="46">
        <v>0.73187999999999998</v>
      </c>
      <c r="AI110" s="42"/>
      <c r="AJ110" s="47">
        <v>42514</v>
      </c>
      <c r="AK110" s="46">
        <v>1.0033799999999999</v>
      </c>
      <c r="AL110" s="42"/>
      <c r="AM110" s="47">
        <v>42514</v>
      </c>
      <c r="AN110" s="46">
        <v>-0.77159999999999995</v>
      </c>
      <c r="AO110" s="42"/>
      <c r="AP110" s="47">
        <v>42514</v>
      </c>
      <c r="AQ110" s="46">
        <v>-0.73319999999999996</v>
      </c>
      <c r="AR110" s="42"/>
      <c r="AS110" s="47">
        <v>42514</v>
      </c>
      <c r="AT110" s="46">
        <v>-0.64319999999999999</v>
      </c>
      <c r="AU110" s="42"/>
      <c r="AV110" s="47">
        <v>42514</v>
      </c>
      <c r="AW110" s="46">
        <v>-0.51900000000000002</v>
      </c>
      <c r="AX110" s="42"/>
      <c r="AY110" s="47">
        <v>42514</v>
      </c>
      <c r="AZ110" s="46">
        <v>-3.814E-2</v>
      </c>
      <c r="BA110" s="42"/>
      <c r="BB110" s="47">
        <v>42514</v>
      </c>
      <c r="BC110" s="46">
        <v>-2.4140000000000002E-2</v>
      </c>
      <c r="BD110" s="42"/>
      <c r="BE110" s="47">
        <v>42514</v>
      </c>
      <c r="BF110" s="46">
        <v>1.7899999999999999E-3</v>
      </c>
      <c r="BG110" s="42"/>
      <c r="BH110" s="47">
        <v>42514</v>
      </c>
      <c r="BI110" s="46">
        <v>9.4289999999999999E-2</v>
      </c>
    </row>
    <row r="111" spans="3:61" x14ac:dyDescent="0.25">
      <c r="C111" s="47">
        <v>42514</v>
      </c>
      <c r="D111" s="46">
        <v>-0.35099999999999998</v>
      </c>
      <c r="E111" s="42"/>
      <c r="F111" s="47">
        <v>42514</v>
      </c>
      <c r="G111" s="46">
        <v>-0.25800000000000001</v>
      </c>
      <c r="H111" s="42"/>
      <c r="I111" s="47">
        <v>42514</v>
      </c>
      <c r="J111" s="46">
        <v>-0.14399999999999999</v>
      </c>
      <c r="K111" s="42"/>
      <c r="L111" s="47">
        <v>42514</v>
      </c>
      <c r="M111" s="46">
        <v>-1.2E-2</v>
      </c>
      <c r="N111" s="42"/>
      <c r="O111" s="47">
        <v>42515</v>
      </c>
      <c r="P111" s="46">
        <v>0.44969999999999999</v>
      </c>
      <c r="Q111" s="42"/>
      <c r="R111" s="47">
        <v>42515</v>
      </c>
      <c r="S111" s="46">
        <v>0.66654999999999998</v>
      </c>
      <c r="T111" s="42"/>
      <c r="U111" s="47">
        <v>42515</v>
      </c>
      <c r="V111" s="46">
        <v>0.97560000000000002</v>
      </c>
      <c r="W111" s="42"/>
      <c r="X111" s="47">
        <v>42515</v>
      </c>
      <c r="Y111" s="46">
        <v>1.3227</v>
      </c>
      <c r="Z111" s="42"/>
      <c r="AA111" s="47">
        <v>42515</v>
      </c>
      <c r="AB111" s="46">
        <v>0.51288</v>
      </c>
      <c r="AC111" s="42"/>
      <c r="AD111" s="47">
        <v>42515</v>
      </c>
      <c r="AE111" s="46">
        <v>0.58918999999999999</v>
      </c>
      <c r="AF111" s="42"/>
      <c r="AG111" s="47">
        <v>42515</v>
      </c>
      <c r="AH111" s="46">
        <v>0.73375000000000001</v>
      </c>
      <c r="AI111" s="42"/>
      <c r="AJ111" s="47">
        <v>42515</v>
      </c>
      <c r="AK111" s="46">
        <v>1.0115000000000001</v>
      </c>
      <c r="AL111" s="42"/>
      <c r="AM111" s="47">
        <v>42515</v>
      </c>
      <c r="AN111" s="46">
        <v>-0.76959999999999995</v>
      </c>
      <c r="AO111" s="42"/>
      <c r="AP111" s="47">
        <v>42515</v>
      </c>
      <c r="AQ111" s="46">
        <v>-0.73119999999999996</v>
      </c>
      <c r="AR111" s="42"/>
      <c r="AS111" s="47">
        <v>42515</v>
      </c>
      <c r="AT111" s="46">
        <v>-0.64080000000000004</v>
      </c>
      <c r="AU111" s="42"/>
      <c r="AV111" s="47">
        <v>42515</v>
      </c>
      <c r="AW111" s="46">
        <v>-0.51659999999999995</v>
      </c>
      <c r="AX111" s="42"/>
      <c r="AY111" s="47">
        <v>42515</v>
      </c>
      <c r="AZ111" s="46">
        <v>-3.9570000000000001E-2</v>
      </c>
      <c r="BA111" s="42"/>
      <c r="BB111" s="47">
        <v>42515</v>
      </c>
      <c r="BC111" s="46">
        <v>-2.129E-2</v>
      </c>
      <c r="BD111" s="42"/>
      <c r="BE111" s="47">
        <v>42515</v>
      </c>
      <c r="BF111" s="46">
        <v>1.4300000000000001E-3</v>
      </c>
      <c r="BG111" s="42"/>
      <c r="BH111" s="47">
        <v>42515</v>
      </c>
      <c r="BI111" s="46">
        <v>9.4289999999999999E-2</v>
      </c>
    </row>
    <row r="112" spans="3:61" x14ac:dyDescent="0.25">
      <c r="C112" s="47">
        <v>42515</v>
      </c>
      <c r="D112" s="46">
        <v>-0.34899999999999998</v>
      </c>
      <c r="E112" s="42"/>
      <c r="F112" s="47">
        <v>42515</v>
      </c>
      <c r="G112" s="46">
        <v>-0.25800000000000001</v>
      </c>
      <c r="H112" s="42"/>
      <c r="I112" s="47">
        <v>42515</v>
      </c>
      <c r="J112" s="46">
        <v>-0.14399999999999999</v>
      </c>
      <c r="K112" s="42"/>
      <c r="L112" s="47">
        <v>42515</v>
      </c>
      <c r="M112" s="46">
        <v>-1.2999999999999999E-2</v>
      </c>
      <c r="N112" s="42"/>
      <c r="O112" s="47">
        <v>42516</v>
      </c>
      <c r="P112" s="46">
        <v>0.45445000000000002</v>
      </c>
      <c r="Q112" s="42"/>
      <c r="R112" s="47">
        <v>42516</v>
      </c>
      <c r="S112" s="46">
        <v>0.67405000000000004</v>
      </c>
      <c r="T112" s="42"/>
      <c r="U112" s="47">
        <v>42516</v>
      </c>
      <c r="V112" s="46">
        <v>0.97709999999999997</v>
      </c>
      <c r="W112" s="42"/>
      <c r="X112" s="47">
        <v>42516</v>
      </c>
      <c r="Y112" s="46">
        <v>1.3207</v>
      </c>
      <c r="Z112" s="42"/>
      <c r="AA112" s="47">
        <v>42516</v>
      </c>
      <c r="AB112" s="46">
        <v>0.51444000000000001</v>
      </c>
      <c r="AC112" s="42"/>
      <c r="AD112" s="47">
        <v>42516</v>
      </c>
      <c r="AE112" s="46">
        <v>0.58918999999999999</v>
      </c>
      <c r="AF112" s="42"/>
      <c r="AG112" s="47">
        <v>42516</v>
      </c>
      <c r="AH112" s="46">
        <v>0.73499999999999999</v>
      </c>
      <c r="AI112" s="42"/>
      <c r="AJ112" s="47">
        <v>42516</v>
      </c>
      <c r="AK112" s="46">
        <v>1.0115000000000001</v>
      </c>
      <c r="AL112" s="42"/>
      <c r="AM112" s="47">
        <v>42516</v>
      </c>
      <c r="AN112" s="46">
        <v>-0.76759999999999995</v>
      </c>
      <c r="AO112" s="42"/>
      <c r="AP112" s="47">
        <v>42516</v>
      </c>
      <c r="AQ112" s="46">
        <v>-0.73319999999999996</v>
      </c>
      <c r="AR112" s="42"/>
      <c r="AS112" s="47">
        <v>42516</v>
      </c>
      <c r="AT112" s="46">
        <v>-0.64059999999999995</v>
      </c>
      <c r="AU112" s="42"/>
      <c r="AV112" s="47">
        <v>42516</v>
      </c>
      <c r="AW112" s="46">
        <v>-0.51439999999999997</v>
      </c>
      <c r="AX112" s="42"/>
      <c r="AY112" s="47">
        <v>42516</v>
      </c>
      <c r="AZ112" s="46">
        <v>-4.2430000000000002E-2</v>
      </c>
      <c r="BA112" s="42"/>
      <c r="BB112" s="47">
        <v>42516</v>
      </c>
      <c r="BC112" s="46">
        <v>-2.4500000000000001E-2</v>
      </c>
      <c r="BD112" s="42"/>
      <c r="BE112" s="47">
        <v>42516</v>
      </c>
      <c r="BF112" s="46">
        <v>-1.4300000000000001E-3</v>
      </c>
      <c r="BG112" s="42"/>
      <c r="BH112" s="47">
        <v>42516</v>
      </c>
      <c r="BI112" s="46">
        <v>9.2859999999999998E-2</v>
      </c>
    </row>
    <row r="113" spans="3:61" x14ac:dyDescent="0.25">
      <c r="C113" s="47">
        <v>42516</v>
      </c>
      <c r="D113" s="46">
        <v>-0.34799999999999998</v>
      </c>
      <c r="E113" s="42"/>
      <c r="F113" s="47">
        <v>42516</v>
      </c>
      <c r="G113" s="46">
        <v>-0.25800000000000001</v>
      </c>
      <c r="H113" s="42"/>
      <c r="I113" s="47">
        <v>42516</v>
      </c>
      <c r="J113" s="46">
        <v>-0.14599999999999999</v>
      </c>
      <c r="K113" s="42"/>
      <c r="L113" s="47">
        <v>42516</v>
      </c>
      <c r="M113" s="46">
        <v>-1.4E-2</v>
      </c>
      <c r="N113" s="42"/>
      <c r="O113" s="47">
        <v>42517</v>
      </c>
      <c r="P113" s="46">
        <v>0.45665</v>
      </c>
      <c r="Q113" s="42"/>
      <c r="R113" s="47">
        <v>42517</v>
      </c>
      <c r="S113" s="46">
        <v>0.67305000000000004</v>
      </c>
      <c r="T113" s="42"/>
      <c r="U113" s="47">
        <v>42517</v>
      </c>
      <c r="V113" s="46">
        <v>0.97809999999999997</v>
      </c>
      <c r="W113" s="42"/>
      <c r="X113" s="47">
        <v>42517</v>
      </c>
      <c r="Y113" s="46">
        <v>1.3167</v>
      </c>
      <c r="Z113" s="42"/>
      <c r="AA113" s="47">
        <v>42517</v>
      </c>
      <c r="AB113" s="46">
        <v>0.51380999999999999</v>
      </c>
      <c r="AC113" s="42"/>
      <c r="AD113" s="47">
        <v>42517</v>
      </c>
      <c r="AE113" s="46">
        <v>0.58887999999999996</v>
      </c>
      <c r="AF113" s="42"/>
      <c r="AG113" s="47">
        <v>42517</v>
      </c>
      <c r="AH113" s="46">
        <v>0.73499999999999999</v>
      </c>
      <c r="AI113" s="42"/>
      <c r="AJ113" s="47">
        <v>42517</v>
      </c>
      <c r="AK113" s="46">
        <v>1.0102500000000001</v>
      </c>
      <c r="AL113" s="42"/>
      <c r="AM113" s="47">
        <v>42517</v>
      </c>
      <c r="AN113" s="46">
        <v>-0.76759999999999995</v>
      </c>
      <c r="AO113" s="42"/>
      <c r="AP113" s="47">
        <v>42517</v>
      </c>
      <c r="AQ113" s="46">
        <v>-0.73319999999999996</v>
      </c>
      <c r="AR113" s="42"/>
      <c r="AS113" s="47">
        <v>42517</v>
      </c>
      <c r="AT113" s="46">
        <v>-0.64059999999999995</v>
      </c>
      <c r="AU113" s="42"/>
      <c r="AV113" s="47">
        <v>42517</v>
      </c>
      <c r="AW113" s="46">
        <v>-0.51639999999999997</v>
      </c>
      <c r="AX113" s="42"/>
      <c r="AY113" s="47">
        <v>42517</v>
      </c>
      <c r="AZ113" s="46">
        <v>-4.9140000000000003E-2</v>
      </c>
      <c r="BA113" s="42"/>
      <c r="BB113" s="47">
        <v>42517</v>
      </c>
      <c r="BC113" s="46">
        <v>-2.4930000000000001E-2</v>
      </c>
      <c r="BD113" s="42"/>
      <c r="BE113" s="47">
        <v>42517</v>
      </c>
      <c r="BF113" s="46">
        <v>-3.29E-3</v>
      </c>
      <c r="BG113" s="42"/>
      <c r="BH113" s="47">
        <v>42517</v>
      </c>
      <c r="BI113" s="46">
        <v>9.1429999999999997E-2</v>
      </c>
    </row>
    <row r="114" spans="3:61" x14ac:dyDescent="0.25">
      <c r="C114" s="47">
        <v>42517</v>
      </c>
      <c r="D114" s="46">
        <v>-0.34899999999999998</v>
      </c>
      <c r="E114" s="42"/>
      <c r="F114" s="47">
        <v>42517</v>
      </c>
      <c r="G114" s="46">
        <v>-0.26</v>
      </c>
      <c r="H114" s="42"/>
      <c r="I114" s="47">
        <v>42517</v>
      </c>
      <c r="J114" s="46">
        <v>-0.14899999999999999</v>
      </c>
      <c r="K114" s="42"/>
      <c r="L114" s="47">
        <v>42517</v>
      </c>
      <c r="M114" s="46">
        <v>-1.4999999999999999E-2</v>
      </c>
      <c r="N114" s="42"/>
      <c r="O114" s="47">
        <v>42521</v>
      </c>
      <c r="P114" s="46">
        <v>0.46884999999999999</v>
      </c>
      <c r="Q114" s="42"/>
      <c r="R114" s="47">
        <v>42521</v>
      </c>
      <c r="S114" s="46">
        <v>0.68579999999999997</v>
      </c>
      <c r="T114" s="42"/>
      <c r="U114" s="47">
        <v>42521</v>
      </c>
      <c r="V114" s="46">
        <v>0.99309999999999998</v>
      </c>
      <c r="W114" s="42"/>
      <c r="X114" s="47">
        <v>42521</v>
      </c>
      <c r="Y114" s="46">
        <v>1.3373999999999999</v>
      </c>
      <c r="Z114" s="42"/>
      <c r="AA114" s="47">
        <v>42521</v>
      </c>
      <c r="AB114" s="46">
        <v>0.51505999999999996</v>
      </c>
      <c r="AC114" s="42"/>
      <c r="AD114" s="47">
        <v>42521</v>
      </c>
      <c r="AE114" s="46">
        <v>0.58818999999999999</v>
      </c>
      <c r="AF114" s="42"/>
      <c r="AG114" s="47">
        <v>42521</v>
      </c>
      <c r="AH114" s="46">
        <v>0.73499999999999999</v>
      </c>
      <c r="AI114" s="42"/>
      <c r="AJ114" s="47">
        <v>42521</v>
      </c>
      <c r="AK114" s="46">
        <v>1.0102500000000001</v>
      </c>
      <c r="AL114" s="42"/>
      <c r="AM114" s="47">
        <v>42521</v>
      </c>
      <c r="AN114" s="46">
        <v>-0.77459999999999996</v>
      </c>
      <c r="AO114" s="42"/>
      <c r="AP114" s="47">
        <v>42521</v>
      </c>
      <c r="AQ114" s="46">
        <v>-0.73519999999999996</v>
      </c>
      <c r="AR114" s="42"/>
      <c r="AS114" s="47">
        <v>42521</v>
      </c>
      <c r="AT114" s="46">
        <v>-0.64200000000000002</v>
      </c>
      <c r="AU114" s="42"/>
      <c r="AV114" s="47">
        <v>42521</v>
      </c>
      <c r="AW114" s="46">
        <v>-0.51580000000000004</v>
      </c>
      <c r="AX114" s="42"/>
      <c r="AY114" s="47">
        <v>42521</v>
      </c>
      <c r="AZ114" s="46">
        <v>-5.3429999999999998E-2</v>
      </c>
      <c r="BA114" s="42"/>
      <c r="BB114" s="47">
        <v>42521</v>
      </c>
      <c r="BC114" s="46">
        <v>-2.2429999999999999E-2</v>
      </c>
      <c r="BD114" s="42"/>
      <c r="BE114" s="47">
        <v>42521</v>
      </c>
      <c r="BF114" s="46">
        <v>-5.0699999999999999E-3</v>
      </c>
      <c r="BG114" s="42"/>
      <c r="BH114" s="47">
        <v>42521</v>
      </c>
      <c r="BI114" s="46">
        <v>8.8569999999999996E-2</v>
      </c>
    </row>
    <row r="115" spans="3:61" x14ac:dyDescent="0.25">
      <c r="C115" s="47">
        <v>42520</v>
      </c>
      <c r="D115" s="46">
        <v>-0.34799999999999998</v>
      </c>
      <c r="E115" s="42"/>
      <c r="F115" s="47">
        <v>42520</v>
      </c>
      <c r="G115" s="46">
        <v>-0.26100000000000001</v>
      </c>
      <c r="H115" s="42"/>
      <c r="I115" s="47">
        <v>42520</v>
      </c>
      <c r="J115" s="46">
        <v>-0.151</v>
      </c>
      <c r="K115" s="42"/>
      <c r="L115" s="47">
        <v>42520</v>
      </c>
      <c r="M115" s="46">
        <v>-1.4999999999999999E-2</v>
      </c>
      <c r="N115" s="42"/>
      <c r="O115" s="47">
        <v>42522</v>
      </c>
      <c r="P115" s="46">
        <v>0.46955000000000002</v>
      </c>
      <c r="Q115" s="42"/>
      <c r="R115" s="47">
        <v>42522</v>
      </c>
      <c r="S115" s="46">
        <v>0.68130000000000002</v>
      </c>
      <c r="T115" s="42"/>
      <c r="U115" s="47">
        <v>42522</v>
      </c>
      <c r="V115" s="46">
        <v>0.98540000000000005</v>
      </c>
      <c r="W115" s="42"/>
      <c r="X115" s="47">
        <v>42522</v>
      </c>
      <c r="Y115" s="46">
        <v>1.3284</v>
      </c>
      <c r="Z115" s="42"/>
      <c r="AA115" s="47">
        <v>42522</v>
      </c>
      <c r="AB115" s="46">
        <v>0.51163000000000003</v>
      </c>
      <c r="AC115" s="42"/>
      <c r="AD115" s="47">
        <v>42522</v>
      </c>
      <c r="AE115" s="46">
        <v>0.58755999999999997</v>
      </c>
      <c r="AF115" s="42"/>
      <c r="AG115" s="47">
        <v>42522</v>
      </c>
      <c r="AH115" s="46">
        <v>0.73063</v>
      </c>
      <c r="AI115" s="42"/>
      <c r="AJ115" s="47">
        <v>42522</v>
      </c>
      <c r="AK115" s="46">
        <v>0.99838000000000005</v>
      </c>
      <c r="AL115" s="42"/>
      <c r="AM115" s="47">
        <v>42522</v>
      </c>
      <c r="AN115" s="46">
        <v>-0.77459999999999996</v>
      </c>
      <c r="AO115" s="42"/>
      <c r="AP115" s="47">
        <v>42522</v>
      </c>
      <c r="AQ115" s="46">
        <v>-0.73519999999999996</v>
      </c>
      <c r="AR115" s="42"/>
      <c r="AS115" s="47">
        <v>42522</v>
      </c>
      <c r="AT115" s="46">
        <v>-0.64200000000000002</v>
      </c>
      <c r="AU115" s="42"/>
      <c r="AV115" s="47">
        <v>42522</v>
      </c>
      <c r="AW115" s="46">
        <v>-0.51580000000000004</v>
      </c>
      <c r="AX115" s="42"/>
      <c r="AY115" s="47">
        <v>42522</v>
      </c>
      <c r="AZ115" s="46">
        <v>-6.343E-2</v>
      </c>
      <c r="BA115" s="42"/>
      <c r="BB115" s="47">
        <v>42522</v>
      </c>
      <c r="BC115" s="46">
        <v>-3.0290000000000001E-2</v>
      </c>
      <c r="BD115" s="42"/>
      <c r="BE115" s="47">
        <v>42522</v>
      </c>
      <c r="BF115" s="46">
        <v>-8.2900000000000005E-3</v>
      </c>
      <c r="BG115" s="42"/>
      <c r="BH115" s="47">
        <v>42522</v>
      </c>
      <c r="BI115" s="46">
        <v>8.8569999999999996E-2</v>
      </c>
    </row>
    <row r="116" spans="3:61" x14ac:dyDescent="0.25">
      <c r="C116" s="47">
        <v>42521</v>
      </c>
      <c r="D116" s="46">
        <v>-0.34899999999999998</v>
      </c>
      <c r="E116" s="42"/>
      <c r="F116" s="47">
        <v>42521</v>
      </c>
      <c r="G116" s="46">
        <v>-0.26100000000000001</v>
      </c>
      <c r="H116" s="42"/>
      <c r="I116" s="47">
        <v>42521</v>
      </c>
      <c r="J116" s="46">
        <v>-0.153</v>
      </c>
      <c r="K116" s="42"/>
      <c r="L116" s="47">
        <v>42521</v>
      </c>
      <c r="M116" s="46">
        <v>-1.4999999999999999E-2</v>
      </c>
      <c r="N116" s="42"/>
      <c r="O116" s="47">
        <v>42523</v>
      </c>
      <c r="P116" s="46">
        <v>0.46305000000000002</v>
      </c>
      <c r="Q116" s="42"/>
      <c r="R116" s="47">
        <v>42523</v>
      </c>
      <c r="S116" s="46">
        <v>0.68010000000000004</v>
      </c>
      <c r="T116" s="42"/>
      <c r="U116" s="47">
        <v>42523</v>
      </c>
      <c r="V116" s="46">
        <v>0.9839</v>
      </c>
      <c r="W116" s="42"/>
      <c r="X116" s="47">
        <v>42523</v>
      </c>
      <c r="Y116" s="46">
        <v>1.3324</v>
      </c>
      <c r="Z116" s="42"/>
      <c r="AA116" s="47">
        <v>42523</v>
      </c>
      <c r="AB116" s="46">
        <v>0.50975000000000004</v>
      </c>
      <c r="AC116" s="42"/>
      <c r="AD116" s="47">
        <v>42523</v>
      </c>
      <c r="AE116" s="46">
        <v>0.58731</v>
      </c>
      <c r="AF116" s="42"/>
      <c r="AG116" s="47">
        <v>42523</v>
      </c>
      <c r="AH116" s="46">
        <v>0.72875000000000001</v>
      </c>
      <c r="AI116" s="42"/>
      <c r="AJ116" s="47">
        <v>42523</v>
      </c>
      <c r="AK116" s="46">
        <v>0.99650000000000005</v>
      </c>
      <c r="AL116" s="42"/>
      <c r="AM116" s="47">
        <v>42523</v>
      </c>
      <c r="AN116" s="46">
        <v>-0.77459999999999996</v>
      </c>
      <c r="AO116" s="42"/>
      <c r="AP116" s="47">
        <v>42523</v>
      </c>
      <c r="AQ116" s="46">
        <v>-0.73519999999999996</v>
      </c>
      <c r="AR116" s="42"/>
      <c r="AS116" s="47">
        <v>42523</v>
      </c>
      <c r="AT116" s="46">
        <v>-0.64200000000000002</v>
      </c>
      <c r="AU116" s="42"/>
      <c r="AV116" s="47">
        <v>42523</v>
      </c>
      <c r="AW116" s="46">
        <v>-0.51580000000000004</v>
      </c>
      <c r="AX116" s="42"/>
      <c r="AY116" s="47">
        <v>42523</v>
      </c>
      <c r="AZ116" s="46">
        <v>-8.0570000000000003E-2</v>
      </c>
      <c r="BA116" s="42"/>
      <c r="BB116" s="47">
        <v>42523</v>
      </c>
      <c r="BC116" s="46">
        <v>-3.1289999999999998E-2</v>
      </c>
      <c r="BD116" s="42"/>
      <c r="BE116" s="47">
        <v>42523</v>
      </c>
      <c r="BF116" s="46">
        <v>-8.43E-3</v>
      </c>
      <c r="BG116" s="42"/>
      <c r="BH116" s="47">
        <v>42523</v>
      </c>
      <c r="BI116" s="46">
        <v>8.8289999999999993E-2</v>
      </c>
    </row>
    <row r="117" spans="3:61" x14ac:dyDescent="0.25">
      <c r="C117" s="47">
        <v>42522</v>
      </c>
      <c r="D117" s="46">
        <v>-0.34899999999999998</v>
      </c>
      <c r="E117" s="42"/>
      <c r="F117" s="47">
        <v>42522</v>
      </c>
      <c r="G117" s="46">
        <v>-0.26100000000000001</v>
      </c>
      <c r="H117" s="42"/>
      <c r="I117" s="47">
        <v>42522</v>
      </c>
      <c r="J117" s="46">
        <v>-0.153</v>
      </c>
      <c r="K117" s="42"/>
      <c r="L117" s="47">
        <v>42522</v>
      </c>
      <c r="M117" s="46">
        <v>-1.7999999999999999E-2</v>
      </c>
      <c r="N117" s="42"/>
      <c r="O117" s="47">
        <v>42524</v>
      </c>
      <c r="P117" s="46">
        <v>0.46479999999999999</v>
      </c>
      <c r="Q117" s="42"/>
      <c r="R117" s="47">
        <v>42524</v>
      </c>
      <c r="S117" s="46">
        <v>0.68215000000000003</v>
      </c>
      <c r="T117" s="42"/>
      <c r="U117" s="47">
        <v>42524</v>
      </c>
      <c r="V117" s="46">
        <v>0.98570000000000002</v>
      </c>
      <c r="W117" s="42"/>
      <c r="X117" s="47">
        <v>42524</v>
      </c>
      <c r="Y117" s="46">
        <v>1.3313999999999999</v>
      </c>
      <c r="Z117" s="42"/>
      <c r="AA117" s="47">
        <v>42524</v>
      </c>
      <c r="AB117" s="46">
        <v>0.51100000000000001</v>
      </c>
      <c r="AC117" s="42"/>
      <c r="AD117" s="47">
        <v>42524</v>
      </c>
      <c r="AE117" s="46">
        <v>0.58574999999999999</v>
      </c>
      <c r="AF117" s="42"/>
      <c r="AG117" s="47">
        <v>42524</v>
      </c>
      <c r="AH117" s="46">
        <v>0.72475000000000001</v>
      </c>
      <c r="AI117" s="42"/>
      <c r="AJ117" s="47">
        <v>42524</v>
      </c>
      <c r="AK117" s="46">
        <v>0.98524999999999996</v>
      </c>
      <c r="AL117" s="42"/>
      <c r="AM117" s="47">
        <v>42524</v>
      </c>
      <c r="AN117" s="46">
        <v>-0.77659999999999996</v>
      </c>
      <c r="AO117" s="42"/>
      <c r="AP117" s="47">
        <v>42524</v>
      </c>
      <c r="AQ117" s="46">
        <v>-0.73780000000000001</v>
      </c>
      <c r="AR117" s="42"/>
      <c r="AS117" s="47">
        <v>42524</v>
      </c>
      <c r="AT117" s="46">
        <v>-0.64459999999999995</v>
      </c>
      <c r="AU117" s="42"/>
      <c r="AV117" s="47">
        <v>42524</v>
      </c>
      <c r="AW117" s="46">
        <v>-0.51659999999999995</v>
      </c>
      <c r="AX117" s="42"/>
      <c r="AY117" s="47">
        <v>42524</v>
      </c>
      <c r="AZ117" s="46">
        <v>-6.343E-2</v>
      </c>
      <c r="BA117" s="42"/>
      <c r="BB117" s="47">
        <v>42524</v>
      </c>
      <c r="BC117" s="46">
        <v>-2.7E-2</v>
      </c>
      <c r="BD117" s="42"/>
      <c r="BE117" s="47">
        <v>42524</v>
      </c>
      <c r="BF117" s="46">
        <v>-7.0000000000000001E-3</v>
      </c>
      <c r="BG117" s="42"/>
      <c r="BH117" s="47">
        <v>42524</v>
      </c>
      <c r="BI117" s="46">
        <v>8.9709999999999998E-2</v>
      </c>
    </row>
    <row r="118" spans="3:61" x14ac:dyDescent="0.25">
      <c r="C118" s="47">
        <v>42523</v>
      </c>
      <c r="D118" s="46">
        <v>-0.35</v>
      </c>
      <c r="E118" s="42"/>
      <c r="F118" s="47">
        <v>42523</v>
      </c>
      <c r="G118" s="46">
        <v>-0.26200000000000001</v>
      </c>
      <c r="H118" s="42"/>
      <c r="I118" s="47">
        <v>42523</v>
      </c>
      <c r="J118" s="46">
        <v>-0.153</v>
      </c>
      <c r="K118" s="42"/>
      <c r="L118" s="47">
        <v>42523</v>
      </c>
      <c r="M118" s="46">
        <v>-1.7000000000000001E-2</v>
      </c>
      <c r="N118" s="42"/>
      <c r="O118" s="47">
        <v>42527</v>
      </c>
      <c r="P118" s="46">
        <v>0.44705</v>
      </c>
      <c r="Q118" s="42"/>
      <c r="R118" s="47">
        <v>42527</v>
      </c>
      <c r="S118" s="46">
        <v>0.66064999999999996</v>
      </c>
      <c r="T118" s="42"/>
      <c r="U118" s="47">
        <v>42527</v>
      </c>
      <c r="V118" s="46">
        <v>0.95420000000000005</v>
      </c>
      <c r="W118" s="42"/>
      <c r="X118" s="47">
        <v>42527</v>
      </c>
      <c r="Y118" s="46">
        <v>1.2856000000000001</v>
      </c>
      <c r="Z118" s="42"/>
      <c r="AA118" s="47">
        <v>42527</v>
      </c>
      <c r="AB118" s="46">
        <v>0.50849999999999995</v>
      </c>
      <c r="AC118" s="42"/>
      <c r="AD118" s="47">
        <v>42527</v>
      </c>
      <c r="AE118" s="46">
        <v>0.58206000000000002</v>
      </c>
      <c r="AF118" s="42"/>
      <c r="AG118" s="47">
        <v>42527</v>
      </c>
      <c r="AH118" s="46">
        <v>0.71850000000000003</v>
      </c>
      <c r="AI118" s="42"/>
      <c r="AJ118" s="47">
        <v>42527</v>
      </c>
      <c r="AK118" s="46">
        <v>0.96462999999999999</v>
      </c>
      <c r="AL118" s="42"/>
      <c r="AM118" s="47">
        <v>42527</v>
      </c>
      <c r="AN118" s="46">
        <v>-0.7752</v>
      </c>
      <c r="AO118" s="42"/>
      <c r="AP118" s="47">
        <v>42527</v>
      </c>
      <c r="AQ118" s="46">
        <v>-0.73680000000000001</v>
      </c>
      <c r="AR118" s="42"/>
      <c r="AS118" s="47">
        <v>42527</v>
      </c>
      <c r="AT118" s="46">
        <v>-0.64359999999999995</v>
      </c>
      <c r="AU118" s="42"/>
      <c r="AV118" s="47">
        <v>42527</v>
      </c>
      <c r="AW118" s="46">
        <v>-0.51919999999999999</v>
      </c>
      <c r="AX118" s="42"/>
      <c r="AY118" s="47">
        <v>42527</v>
      </c>
      <c r="AZ118" s="46">
        <v>-6.7710000000000006E-2</v>
      </c>
      <c r="BA118" s="42"/>
      <c r="BB118" s="47">
        <v>42527</v>
      </c>
      <c r="BC118" s="46">
        <v>-2.9860000000000001E-2</v>
      </c>
      <c r="BD118" s="42"/>
      <c r="BE118" s="47">
        <v>42527</v>
      </c>
      <c r="BF118" s="46">
        <v>-8.7899999999999992E-3</v>
      </c>
      <c r="BG118" s="42"/>
      <c r="BH118" s="47">
        <v>42527</v>
      </c>
      <c r="BI118" s="46">
        <v>8.6139999999999994E-2</v>
      </c>
    </row>
    <row r="119" spans="3:61" x14ac:dyDescent="0.25">
      <c r="C119" s="47">
        <v>42524</v>
      </c>
      <c r="D119" s="46">
        <v>-0.35099999999999998</v>
      </c>
      <c r="E119" s="42"/>
      <c r="F119" s="47">
        <v>42524</v>
      </c>
      <c r="G119" s="46">
        <v>-0.26100000000000001</v>
      </c>
      <c r="H119" s="42"/>
      <c r="I119" s="47">
        <v>42524</v>
      </c>
      <c r="J119" s="46">
        <v>-0.154</v>
      </c>
      <c r="K119" s="42"/>
      <c r="L119" s="47">
        <v>42524</v>
      </c>
      <c r="M119" s="46">
        <v>-1.6E-2</v>
      </c>
      <c r="N119" s="42"/>
      <c r="O119" s="47">
        <v>42528</v>
      </c>
      <c r="P119" s="46">
        <v>0.44579999999999997</v>
      </c>
      <c r="Q119" s="42"/>
      <c r="R119" s="47">
        <v>42528</v>
      </c>
      <c r="S119" s="46">
        <v>0.65659999999999996</v>
      </c>
      <c r="T119" s="42"/>
      <c r="U119" s="47">
        <v>42528</v>
      </c>
      <c r="V119" s="46">
        <v>0.94889999999999997</v>
      </c>
      <c r="W119" s="42"/>
      <c r="X119" s="47">
        <v>42528</v>
      </c>
      <c r="Y119" s="46">
        <v>1.2850999999999999</v>
      </c>
      <c r="Z119" s="42"/>
      <c r="AA119" s="47">
        <v>42528</v>
      </c>
      <c r="AB119" s="46">
        <v>0.50912999999999997</v>
      </c>
      <c r="AC119" s="42"/>
      <c r="AD119" s="47">
        <v>42528</v>
      </c>
      <c r="AE119" s="46">
        <v>0.58143999999999996</v>
      </c>
      <c r="AF119" s="42"/>
      <c r="AG119" s="47">
        <v>42528</v>
      </c>
      <c r="AH119" s="46">
        <v>0.71975</v>
      </c>
      <c r="AI119" s="42"/>
      <c r="AJ119" s="47">
        <v>42528</v>
      </c>
      <c r="AK119" s="46">
        <v>0.97024999999999995</v>
      </c>
      <c r="AL119" s="42"/>
      <c r="AM119" s="47">
        <v>42528</v>
      </c>
      <c r="AN119" s="46">
        <v>-0.7792</v>
      </c>
      <c r="AO119" s="42"/>
      <c r="AP119" s="47">
        <v>42528</v>
      </c>
      <c r="AQ119" s="46">
        <v>-0.74180000000000001</v>
      </c>
      <c r="AR119" s="42"/>
      <c r="AS119" s="47">
        <v>42528</v>
      </c>
      <c r="AT119" s="46">
        <v>-0.64559999999999995</v>
      </c>
      <c r="AU119" s="42"/>
      <c r="AV119" s="47">
        <v>42528</v>
      </c>
      <c r="AW119" s="46">
        <v>-0.51319999999999999</v>
      </c>
      <c r="AX119" s="42"/>
      <c r="AY119" s="47">
        <v>42528</v>
      </c>
      <c r="AZ119" s="46">
        <v>-6.8430000000000005E-2</v>
      </c>
      <c r="BA119" s="42"/>
      <c r="BB119" s="47">
        <v>42528</v>
      </c>
      <c r="BC119" s="46">
        <v>-3.2710000000000003E-2</v>
      </c>
      <c r="BD119" s="42"/>
      <c r="BE119" s="47">
        <v>42528</v>
      </c>
      <c r="BF119" s="46">
        <v>-8.7899999999999992E-3</v>
      </c>
      <c r="BG119" s="42"/>
      <c r="BH119" s="47">
        <v>42528</v>
      </c>
      <c r="BI119" s="46">
        <v>8.5430000000000006E-2</v>
      </c>
    </row>
    <row r="120" spans="3:61" x14ac:dyDescent="0.25">
      <c r="C120" s="47">
        <v>42527</v>
      </c>
      <c r="D120" s="46">
        <v>-0.35199999999999998</v>
      </c>
      <c r="E120" s="42"/>
      <c r="F120" s="47">
        <v>42527</v>
      </c>
      <c r="G120" s="46">
        <v>-0.26200000000000001</v>
      </c>
      <c r="H120" s="42"/>
      <c r="I120" s="47">
        <v>42527</v>
      </c>
      <c r="J120" s="46">
        <v>-0.157</v>
      </c>
      <c r="K120" s="42"/>
      <c r="L120" s="47">
        <v>42527</v>
      </c>
      <c r="M120" s="46">
        <v>-1.7999999999999999E-2</v>
      </c>
      <c r="N120" s="42"/>
      <c r="O120" s="47">
        <v>42529</v>
      </c>
      <c r="P120" s="46">
        <v>0.44529999999999997</v>
      </c>
      <c r="Q120" s="42"/>
      <c r="R120" s="47">
        <v>42529</v>
      </c>
      <c r="S120" s="46">
        <v>0.65800000000000003</v>
      </c>
      <c r="T120" s="42"/>
      <c r="U120" s="47">
        <v>42529</v>
      </c>
      <c r="V120" s="46">
        <v>0.94699999999999995</v>
      </c>
      <c r="W120" s="42"/>
      <c r="X120" s="47">
        <v>42529</v>
      </c>
      <c r="Y120" s="46">
        <v>1.2783500000000001</v>
      </c>
      <c r="Z120" s="42"/>
      <c r="AA120" s="47">
        <v>42529</v>
      </c>
      <c r="AB120" s="46">
        <v>0.50600000000000001</v>
      </c>
      <c r="AC120" s="42"/>
      <c r="AD120" s="47">
        <v>42529</v>
      </c>
      <c r="AE120" s="46">
        <v>0.57706000000000002</v>
      </c>
      <c r="AF120" s="42"/>
      <c r="AG120" s="47">
        <v>42529</v>
      </c>
      <c r="AH120" s="46">
        <v>0.71599999999999997</v>
      </c>
      <c r="AI120" s="42"/>
      <c r="AJ120" s="47">
        <v>42529</v>
      </c>
      <c r="AK120" s="46">
        <v>0.96899999999999997</v>
      </c>
      <c r="AL120" s="42"/>
      <c r="AM120" s="47">
        <v>42529</v>
      </c>
      <c r="AN120" s="46">
        <v>-0.78620000000000001</v>
      </c>
      <c r="AO120" s="42"/>
      <c r="AP120" s="47">
        <v>42529</v>
      </c>
      <c r="AQ120" s="46">
        <v>-0.74580000000000002</v>
      </c>
      <c r="AR120" s="42"/>
      <c r="AS120" s="47">
        <v>42529</v>
      </c>
      <c r="AT120" s="46">
        <v>-0.6522</v>
      </c>
      <c r="AU120" s="42"/>
      <c r="AV120" s="47">
        <v>42529</v>
      </c>
      <c r="AW120" s="46">
        <v>-0.5252</v>
      </c>
      <c r="AX120" s="42"/>
      <c r="AY120" s="47">
        <v>42529</v>
      </c>
      <c r="AZ120" s="46">
        <v>-7.5569999999999998E-2</v>
      </c>
      <c r="BA120" s="42"/>
      <c r="BB120" s="47">
        <v>42529</v>
      </c>
      <c r="BC120" s="46">
        <v>-3.2710000000000003E-2</v>
      </c>
      <c r="BD120" s="42"/>
      <c r="BE120" s="47">
        <v>42529</v>
      </c>
      <c r="BF120" s="46">
        <v>-8.43E-3</v>
      </c>
      <c r="BG120" s="42"/>
      <c r="BH120" s="47">
        <v>42529</v>
      </c>
      <c r="BI120" s="46">
        <v>8.6860000000000007E-2</v>
      </c>
    </row>
    <row r="121" spans="3:61" x14ac:dyDescent="0.25">
      <c r="C121" s="47">
        <v>42528</v>
      </c>
      <c r="D121" s="46">
        <v>-0.35199999999999998</v>
      </c>
      <c r="E121" s="42"/>
      <c r="F121" s="47">
        <v>42528</v>
      </c>
      <c r="G121" s="46">
        <v>-0.26100000000000001</v>
      </c>
      <c r="H121" s="42"/>
      <c r="I121" s="47">
        <v>42528</v>
      </c>
      <c r="J121" s="46">
        <v>-0.159</v>
      </c>
      <c r="K121" s="42"/>
      <c r="L121" s="47">
        <v>42528</v>
      </c>
      <c r="M121" s="46">
        <v>-1.7999999999999999E-2</v>
      </c>
      <c r="N121" s="42"/>
      <c r="O121" s="47">
        <v>42530</v>
      </c>
      <c r="P121" s="46">
        <v>0.44705</v>
      </c>
      <c r="Q121" s="42"/>
      <c r="R121" s="47">
        <v>42530</v>
      </c>
      <c r="S121" s="46">
        <v>0.65605000000000002</v>
      </c>
      <c r="T121" s="42"/>
      <c r="U121" s="47">
        <v>42530</v>
      </c>
      <c r="V121" s="46">
        <v>0.94389999999999996</v>
      </c>
      <c r="W121" s="42"/>
      <c r="X121" s="47">
        <v>42530</v>
      </c>
      <c r="Y121" s="46">
        <v>1.2742499999999999</v>
      </c>
      <c r="Z121" s="42"/>
      <c r="AA121" s="47">
        <v>42530</v>
      </c>
      <c r="AB121" s="46">
        <v>0.50756000000000001</v>
      </c>
      <c r="AC121" s="42"/>
      <c r="AD121" s="47">
        <v>42530</v>
      </c>
      <c r="AE121" s="46">
        <v>0.57550000000000001</v>
      </c>
      <c r="AF121" s="42"/>
      <c r="AG121" s="47">
        <v>42530</v>
      </c>
      <c r="AH121" s="46">
        <v>0.71538000000000002</v>
      </c>
      <c r="AI121" s="42"/>
      <c r="AJ121" s="47">
        <v>42530</v>
      </c>
      <c r="AK121" s="46">
        <v>0.96399999999999997</v>
      </c>
      <c r="AL121" s="42"/>
      <c r="AM121" s="47">
        <v>42530</v>
      </c>
      <c r="AN121" s="46">
        <v>-0.79820000000000002</v>
      </c>
      <c r="AO121" s="42"/>
      <c r="AP121" s="47">
        <v>42530</v>
      </c>
      <c r="AQ121" s="46">
        <v>-0.75180000000000002</v>
      </c>
      <c r="AR121" s="42"/>
      <c r="AS121" s="47">
        <v>42530</v>
      </c>
      <c r="AT121" s="46">
        <v>-0.66279999999999994</v>
      </c>
      <c r="AU121" s="42"/>
      <c r="AV121" s="47">
        <v>42530</v>
      </c>
      <c r="AW121" s="46">
        <v>-0.54120000000000001</v>
      </c>
      <c r="AX121" s="42"/>
      <c r="AY121" s="47">
        <v>42530</v>
      </c>
      <c r="AZ121" s="46">
        <v>-8.9139999999999997E-2</v>
      </c>
      <c r="BA121" s="42"/>
      <c r="BB121" s="47">
        <v>42530</v>
      </c>
      <c r="BC121" s="46">
        <v>-3.5000000000000003E-2</v>
      </c>
      <c r="BD121" s="42"/>
      <c r="BE121" s="47">
        <v>42530</v>
      </c>
      <c r="BF121" s="46">
        <v>-1.057E-2</v>
      </c>
      <c r="BG121" s="42"/>
      <c r="BH121" s="47">
        <v>42530</v>
      </c>
      <c r="BI121" s="46">
        <v>8.3290000000000003E-2</v>
      </c>
    </row>
    <row r="122" spans="3:61" x14ac:dyDescent="0.25">
      <c r="C122" s="47">
        <v>42529</v>
      </c>
      <c r="D122" s="46">
        <v>-0.35199999999999998</v>
      </c>
      <c r="E122" s="42"/>
      <c r="F122" s="47">
        <v>42529</v>
      </c>
      <c r="G122" s="46">
        <v>-0.26400000000000001</v>
      </c>
      <c r="H122" s="42"/>
      <c r="I122" s="47">
        <v>42529</v>
      </c>
      <c r="J122" s="46">
        <v>-0.16</v>
      </c>
      <c r="K122" s="42"/>
      <c r="L122" s="47">
        <v>42529</v>
      </c>
      <c r="M122" s="46">
        <v>-1.7999999999999999E-2</v>
      </c>
      <c r="N122" s="42"/>
      <c r="O122" s="47">
        <v>42531</v>
      </c>
      <c r="P122" s="46">
        <v>0.44655</v>
      </c>
      <c r="Q122" s="42"/>
      <c r="R122" s="47">
        <v>42531</v>
      </c>
      <c r="S122" s="46">
        <v>0.65559999999999996</v>
      </c>
      <c r="T122" s="42"/>
      <c r="U122" s="47">
        <v>42531</v>
      </c>
      <c r="V122" s="46">
        <v>0.94415000000000004</v>
      </c>
      <c r="W122" s="42"/>
      <c r="X122" s="47">
        <v>42531</v>
      </c>
      <c r="Y122" s="46">
        <v>1.2735000000000001</v>
      </c>
      <c r="Z122" s="42"/>
      <c r="AA122" s="47">
        <v>42531</v>
      </c>
      <c r="AB122" s="46">
        <v>0.50756000000000001</v>
      </c>
      <c r="AC122" s="42"/>
      <c r="AD122" s="47">
        <v>42531</v>
      </c>
      <c r="AE122" s="46">
        <v>0.57518999999999998</v>
      </c>
      <c r="AF122" s="42"/>
      <c r="AG122" s="47">
        <v>42531</v>
      </c>
      <c r="AH122" s="46">
        <v>0.71787999999999996</v>
      </c>
      <c r="AI122" s="42"/>
      <c r="AJ122" s="47">
        <v>42531</v>
      </c>
      <c r="AK122" s="46">
        <v>0.96775</v>
      </c>
      <c r="AL122" s="42"/>
      <c r="AM122" s="47">
        <v>42531</v>
      </c>
      <c r="AN122" s="46">
        <v>-0.80620000000000003</v>
      </c>
      <c r="AO122" s="42"/>
      <c r="AP122" s="47">
        <v>42531</v>
      </c>
      <c r="AQ122" s="46">
        <v>-0.75380000000000003</v>
      </c>
      <c r="AR122" s="42"/>
      <c r="AS122" s="47">
        <v>42531</v>
      </c>
      <c r="AT122" s="46">
        <v>-0.66779999999999995</v>
      </c>
      <c r="AU122" s="42"/>
      <c r="AV122" s="47">
        <v>42531</v>
      </c>
      <c r="AW122" s="46">
        <v>-0.54820000000000002</v>
      </c>
      <c r="AX122" s="42"/>
      <c r="AY122" s="47">
        <v>42531</v>
      </c>
      <c r="AZ122" s="46">
        <v>-0.10271</v>
      </c>
      <c r="BA122" s="42"/>
      <c r="BB122" s="47">
        <v>42531</v>
      </c>
      <c r="BC122" s="46">
        <v>-4.036E-2</v>
      </c>
      <c r="BD122" s="42"/>
      <c r="BE122" s="47">
        <v>42531</v>
      </c>
      <c r="BF122" s="46">
        <v>-1.6289999999999999E-2</v>
      </c>
      <c r="BG122" s="42"/>
      <c r="BH122" s="47">
        <v>42531</v>
      </c>
      <c r="BI122" s="46">
        <v>7.5429999999999997E-2</v>
      </c>
    </row>
    <row r="123" spans="3:61" x14ac:dyDescent="0.25">
      <c r="C123" s="47">
        <v>42530</v>
      </c>
      <c r="D123" s="46">
        <v>-0.35099999999999998</v>
      </c>
      <c r="E123" s="42"/>
      <c r="F123" s="47">
        <v>42530</v>
      </c>
      <c r="G123" s="46">
        <v>-0.26200000000000001</v>
      </c>
      <c r="H123" s="42"/>
      <c r="I123" s="47">
        <v>42530</v>
      </c>
      <c r="J123" s="46">
        <v>-0.159</v>
      </c>
      <c r="K123" s="42"/>
      <c r="L123" s="47">
        <v>42530</v>
      </c>
      <c r="M123" s="46">
        <v>-1.7999999999999999E-2</v>
      </c>
      <c r="N123" s="42"/>
      <c r="O123" s="47">
        <v>42534</v>
      </c>
      <c r="P123" s="46">
        <v>0.44205</v>
      </c>
      <c r="Q123" s="42"/>
      <c r="R123" s="47">
        <v>42534</v>
      </c>
      <c r="S123" s="46">
        <v>0.65249999999999997</v>
      </c>
      <c r="T123" s="42"/>
      <c r="U123" s="47">
        <v>42534</v>
      </c>
      <c r="V123" s="46">
        <v>0.93640000000000001</v>
      </c>
      <c r="W123" s="42"/>
      <c r="X123" s="47">
        <v>42534</v>
      </c>
      <c r="Y123" s="46">
        <v>1.25925</v>
      </c>
      <c r="Z123" s="42"/>
      <c r="AA123" s="47">
        <v>42534</v>
      </c>
      <c r="AB123" s="46">
        <v>0.50944</v>
      </c>
      <c r="AC123" s="42"/>
      <c r="AD123" s="47">
        <v>42534</v>
      </c>
      <c r="AE123" s="46">
        <v>0.57430999999999999</v>
      </c>
      <c r="AF123" s="42"/>
      <c r="AG123" s="47">
        <v>42534</v>
      </c>
      <c r="AH123" s="46">
        <v>0.71662999999999999</v>
      </c>
      <c r="AI123" s="42"/>
      <c r="AJ123" s="47">
        <v>42534</v>
      </c>
      <c r="AK123" s="46">
        <v>0.96462999999999999</v>
      </c>
      <c r="AL123" s="42"/>
      <c r="AM123" s="47">
        <v>42534</v>
      </c>
      <c r="AN123" s="46">
        <v>-0.80620000000000003</v>
      </c>
      <c r="AO123" s="42"/>
      <c r="AP123" s="47">
        <v>42534</v>
      </c>
      <c r="AQ123" s="46">
        <v>-0.75980000000000003</v>
      </c>
      <c r="AR123" s="42"/>
      <c r="AS123" s="47">
        <v>42534</v>
      </c>
      <c r="AT123" s="46">
        <v>-0.68079999999999996</v>
      </c>
      <c r="AU123" s="42"/>
      <c r="AV123" s="47">
        <v>42534</v>
      </c>
      <c r="AW123" s="46">
        <v>-0.55840000000000001</v>
      </c>
      <c r="AX123" s="42"/>
      <c r="AY123" s="47">
        <v>42534</v>
      </c>
      <c r="AZ123" s="46">
        <v>-9.9430000000000004E-2</v>
      </c>
      <c r="BA123" s="42"/>
      <c r="BB123" s="47">
        <v>42534</v>
      </c>
      <c r="BC123" s="46">
        <v>-4.0640000000000003E-2</v>
      </c>
      <c r="BD123" s="42"/>
      <c r="BE123" s="47">
        <v>42534</v>
      </c>
      <c r="BF123" s="46">
        <v>-1.6570000000000001E-2</v>
      </c>
      <c r="BG123" s="42"/>
      <c r="BH123" s="47">
        <v>42534</v>
      </c>
      <c r="BI123" s="46">
        <v>7.5859999999999997E-2</v>
      </c>
    </row>
    <row r="124" spans="3:61" x14ac:dyDescent="0.25">
      <c r="C124" s="47">
        <v>42531</v>
      </c>
      <c r="D124" s="46">
        <v>-0.35299999999999998</v>
      </c>
      <c r="E124" s="42"/>
      <c r="F124" s="47">
        <v>42531</v>
      </c>
      <c r="G124" s="46">
        <v>-0.26300000000000001</v>
      </c>
      <c r="H124" s="42"/>
      <c r="I124" s="47">
        <v>42531</v>
      </c>
      <c r="J124" s="46">
        <v>-0.159</v>
      </c>
      <c r="K124" s="42"/>
      <c r="L124" s="47">
        <v>42531</v>
      </c>
      <c r="M124" s="46">
        <v>-1.7999999999999999E-2</v>
      </c>
      <c r="N124" s="42"/>
      <c r="O124" s="47">
        <v>42535</v>
      </c>
      <c r="P124" s="46">
        <v>0.44230000000000003</v>
      </c>
      <c r="Q124" s="42"/>
      <c r="R124" s="47">
        <v>42535</v>
      </c>
      <c r="S124" s="46">
        <v>0.65480000000000005</v>
      </c>
      <c r="T124" s="42"/>
      <c r="U124" s="47">
        <v>42535</v>
      </c>
      <c r="V124" s="46">
        <v>0.93389999999999995</v>
      </c>
      <c r="W124" s="42"/>
      <c r="X124" s="47">
        <v>42535</v>
      </c>
      <c r="Y124" s="46">
        <v>1.25325</v>
      </c>
      <c r="Z124" s="42"/>
      <c r="AA124" s="47">
        <v>42535</v>
      </c>
      <c r="AB124" s="46">
        <v>0.50819000000000003</v>
      </c>
      <c r="AC124" s="42"/>
      <c r="AD124" s="47">
        <v>42535</v>
      </c>
      <c r="AE124" s="46">
        <v>0.57218999999999998</v>
      </c>
      <c r="AF124" s="42"/>
      <c r="AG124" s="47">
        <v>42535</v>
      </c>
      <c r="AH124" s="46">
        <v>0.71225000000000005</v>
      </c>
      <c r="AI124" s="42"/>
      <c r="AJ124" s="47">
        <v>42535</v>
      </c>
      <c r="AK124" s="46">
        <v>0.95462999999999998</v>
      </c>
      <c r="AL124" s="42"/>
      <c r="AM124" s="47">
        <v>42535</v>
      </c>
      <c r="AN124" s="46">
        <v>-0.82020000000000004</v>
      </c>
      <c r="AO124" s="42"/>
      <c r="AP124" s="47">
        <v>42535</v>
      </c>
      <c r="AQ124" s="46">
        <v>-0.76639999999999997</v>
      </c>
      <c r="AR124" s="42"/>
      <c r="AS124" s="47">
        <v>42535</v>
      </c>
      <c r="AT124" s="46">
        <v>-0.68459999999999999</v>
      </c>
      <c r="AU124" s="42"/>
      <c r="AV124" s="47">
        <v>42535</v>
      </c>
      <c r="AW124" s="46">
        <v>-0.56740000000000002</v>
      </c>
      <c r="AX124" s="42"/>
      <c r="AY124" s="47">
        <v>42535</v>
      </c>
      <c r="AZ124" s="46">
        <v>-8.9429999999999996E-2</v>
      </c>
      <c r="BA124" s="42"/>
      <c r="BB124" s="47">
        <v>42535</v>
      </c>
      <c r="BC124" s="46">
        <v>-4.1000000000000002E-2</v>
      </c>
      <c r="BD124" s="42"/>
      <c r="BE124" s="47">
        <v>42535</v>
      </c>
      <c r="BF124" s="46">
        <v>-1.5140000000000001E-2</v>
      </c>
      <c r="BG124" s="42"/>
      <c r="BH124" s="47">
        <v>42535</v>
      </c>
      <c r="BI124" s="46">
        <v>7.6929999999999998E-2</v>
      </c>
    </row>
    <row r="125" spans="3:61" x14ac:dyDescent="0.25">
      <c r="C125" s="47">
        <v>42534</v>
      </c>
      <c r="D125" s="46">
        <v>-0.35299999999999998</v>
      </c>
      <c r="E125" s="42"/>
      <c r="F125" s="47">
        <v>42534</v>
      </c>
      <c r="G125" s="46">
        <v>-0.26300000000000001</v>
      </c>
      <c r="H125" s="42"/>
      <c r="I125" s="47">
        <v>42534</v>
      </c>
      <c r="J125" s="46">
        <v>-0.158</v>
      </c>
      <c r="K125" s="42"/>
      <c r="L125" s="47">
        <v>42534</v>
      </c>
      <c r="M125" s="46">
        <v>-0.02</v>
      </c>
      <c r="N125" s="42"/>
      <c r="O125" s="47">
        <v>42536</v>
      </c>
      <c r="P125" s="46">
        <v>0.44605</v>
      </c>
      <c r="Q125" s="42"/>
      <c r="R125" s="47">
        <v>42536</v>
      </c>
      <c r="S125" s="46">
        <v>0.65634999999999999</v>
      </c>
      <c r="T125" s="42"/>
      <c r="U125" s="47">
        <v>42536</v>
      </c>
      <c r="V125" s="46">
        <v>0.94289999999999996</v>
      </c>
      <c r="W125" s="42"/>
      <c r="X125" s="47">
        <v>42536</v>
      </c>
      <c r="Y125" s="46">
        <v>1.26525</v>
      </c>
      <c r="Z125" s="42"/>
      <c r="AA125" s="47">
        <v>42536</v>
      </c>
      <c r="AB125" s="46">
        <v>0.50631000000000004</v>
      </c>
      <c r="AC125" s="42"/>
      <c r="AD125" s="47">
        <v>42536</v>
      </c>
      <c r="AE125" s="46">
        <v>0.57188000000000005</v>
      </c>
      <c r="AF125" s="42"/>
      <c r="AG125" s="47">
        <v>42536</v>
      </c>
      <c r="AH125" s="46">
        <v>0.71099999999999997</v>
      </c>
      <c r="AI125" s="42"/>
      <c r="AJ125" s="47">
        <v>42536</v>
      </c>
      <c r="AK125" s="46">
        <v>0.95650000000000002</v>
      </c>
      <c r="AL125" s="42"/>
      <c r="AM125" s="47">
        <v>42536</v>
      </c>
      <c r="AN125" s="46">
        <v>-0.82020000000000004</v>
      </c>
      <c r="AO125" s="42"/>
      <c r="AP125" s="47">
        <v>42536</v>
      </c>
      <c r="AQ125" s="46">
        <v>-0.76939999999999997</v>
      </c>
      <c r="AR125" s="42"/>
      <c r="AS125" s="47">
        <v>42536</v>
      </c>
      <c r="AT125" s="46">
        <v>-0.68759999999999999</v>
      </c>
      <c r="AU125" s="42"/>
      <c r="AV125" s="47">
        <v>42536</v>
      </c>
      <c r="AW125" s="46">
        <v>-0.57340000000000002</v>
      </c>
      <c r="AX125" s="42"/>
      <c r="AY125" s="47">
        <v>42536</v>
      </c>
      <c r="AZ125" s="46">
        <v>-9.8000000000000004E-2</v>
      </c>
      <c r="BA125" s="42"/>
      <c r="BB125" s="47">
        <v>42536</v>
      </c>
      <c r="BC125" s="46">
        <v>-4.1000000000000002E-2</v>
      </c>
      <c r="BD125" s="42"/>
      <c r="BE125" s="47">
        <v>42536</v>
      </c>
      <c r="BF125" s="46">
        <v>-1.8290000000000001E-2</v>
      </c>
      <c r="BG125" s="42"/>
      <c r="BH125" s="47">
        <v>42536</v>
      </c>
      <c r="BI125" s="46">
        <v>7.0069999999999993E-2</v>
      </c>
    </row>
    <row r="126" spans="3:61" x14ac:dyDescent="0.25">
      <c r="C126" s="47">
        <v>42535</v>
      </c>
      <c r="D126" s="46">
        <v>-0.35299999999999998</v>
      </c>
      <c r="E126" s="42"/>
      <c r="F126" s="47">
        <v>42535</v>
      </c>
      <c r="G126" s="46">
        <v>-0.26200000000000001</v>
      </c>
      <c r="H126" s="42"/>
      <c r="I126" s="47">
        <v>42535</v>
      </c>
      <c r="J126" s="46">
        <v>-0.159</v>
      </c>
      <c r="K126" s="42"/>
      <c r="L126" s="47">
        <v>42535</v>
      </c>
      <c r="M126" s="46">
        <v>-2.1000000000000001E-2</v>
      </c>
      <c r="N126" s="42"/>
      <c r="O126" s="47">
        <v>42537</v>
      </c>
      <c r="P126" s="46">
        <v>0.44805</v>
      </c>
      <c r="Q126" s="42"/>
      <c r="R126" s="47">
        <v>42537</v>
      </c>
      <c r="S126" s="46">
        <v>0.64659999999999995</v>
      </c>
      <c r="T126" s="42"/>
      <c r="U126" s="47">
        <v>42537</v>
      </c>
      <c r="V126" s="46">
        <v>0.92459999999999998</v>
      </c>
      <c r="W126" s="42"/>
      <c r="X126" s="47">
        <v>42537</v>
      </c>
      <c r="Y126" s="46">
        <v>1.2384999999999999</v>
      </c>
      <c r="Z126" s="42"/>
      <c r="AA126" s="47">
        <v>42537</v>
      </c>
      <c r="AB126" s="46">
        <v>0.50538000000000005</v>
      </c>
      <c r="AC126" s="42"/>
      <c r="AD126" s="47">
        <v>42537</v>
      </c>
      <c r="AE126" s="46">
        <v>0.57250000000000001</v>
      </c>
      <c r="AF126" s="42"/>
      <c r="AG126" s="47">
        <v>42537</v>
      </c>
      <c r="AH126" s="46">
        <v>0.71162999999999998</v>
      </c>
      <c r="AI126" s="42"/>
      <c r="AJ126" s="47">
        <v>42537</v>
      </c>
      <c r="AK126" s="46">
        <v>0.95525000000000004</v>
      </c>
      <c r="AL126" s="42"/>
      <c r="AM126" s="47">
        <v>42537</v>
      </c>
      <c r="AN126" s="46">
        <v>-0.8306</v>
      </c>
      <c r="AO126" s="42"/>
      <c r="AP126" s="47">
        <v>42537</v>
      </c>
      <c r="AQ126" s="46">
        <v>-0.7722</v>
      </c>
      <c r="AR126" s="42"/>
      <c r="AS126" s="47">
        <v>42537</v>
      </c>
      <c r="AT126" s="46">
        <v>-0.68959999999999999</v>
      </c>
      <c r="AU126" s="42"/>
      <c r="AV126" s="47">
        <v>42537</v>
      </c>
      <c r="AW126" s="46">
        <v>-0.57640000000000002</v>
      </c>
      <c r="AX126" s="42"/>
      <c r="AY126" s="47">
        <v>42537</v>
      </c>
      <c r="AZ126" s="46">
        <v>-9.8000000000000004E-2</v>
      </c>
      <c r="BA126" s="42"/>
      <c r="BB126" s="47">
        <v>42537</v>
      </c>
      <c r="BC126" s="46">
        <v>-3.3000000000000002E-2</v>
      </c>
      <c r="BD126" s="42"/>
      <c r="BE126" s="47">
        <v>42537</v>
      </c>
      <c r="BF126" s="46">
        <v>-8.9999999999999993E-3</v>
      </c>
      <c r="BG126" s="42"/>
      <c r="BH126" s="47">
        <v>42537</v>
      </c>
      <c r="BI126" s="46">
        <v>7.9000000000000001E-2</v>
      </c>
    </row>
    <row r="127" spans="3:61" x14ac:dyDescent="0.25">
      <c r="C127" s="47">
        <v>42536</v>
      </c>
      <c r="D127" s="46">
        <v>-0.35299999999999998</v>
      </c>
      <c r="E127" s="42"/>
      <c r="F127" s="47">
        <v>42536</v>
      </c>
      <c r="G127" s="46">
        <v>-0.26200000000000001</v>
      </c>
      <c r="H127" s="42"/>
      <c r="I127" s="47">
        <v>42536</v>
      </c>
      <c r="J127" s="46">
        <v>-0.159</v>
      </c>
      <c r="K127" s="42"/>
      <c r="L127" s="47">
        <v>42536</v>
      </c>
      <c r="M127" s="46">
        <v>-2.1000000000000001E-2</v>
      </c>
      <c r="N127" s="42"/>
      <c r="O127" s="47">
        <v>42538</v>
      </c>
      <c r="P127" s="46">
        <v>0.44779999999999998</v>
      </c>
      <c r="Q127" s="42"/>
      <c r="R127" s="47">
        <v>42538</v>
      </c>
      <c r="S127" s="46">
        <v>0.64439999999999997</v>
      </c>
      <c r="T127" s="42"/>
      <c r="U127" s="47">
        <v>42538</v>
      </c>
      <c r="V127" s="46">
        <v>0.92464999999999997</v>
      </c>
      <c r="W127" s="42"/>
      <c r="X127" s="47">
        <v>42538</v>
      </c>
      <c r="Y127" s="46">
        <v>1.24075</v>
      </c>
      <c r="Z127" s="42"/>
      <c r="AA127" s="47">
        <v>42538</v>
      </c>
      <c r="AB127" s="46">
        <v>0.50724999999999998</v>
      </c>
      <c r="AC127" s="42"/>
      <c r="AD127" s="47">
        <v>42538</v>
      </c>
      <c r="AE127" s="46">
        <v>0.57906000000000002</v>
      </c>
      <c r="AF127" s="42"/>
      <c r="AG127" s="47">
        <v>42538</v>
      </c>
      <c r="AH127" s="46">
        <v>0.71475</v>
      </c>
      <c r="AI127" s="42"/>
      <c r="AJ127" s="47">
        <v>42538</v>
      </c>
      <c r="AK127" s="46">
        <v>0.96213000000000004</v>
      </c>
      <c r="AL127" s="42"/>
      <c r="AM127" s="47">
        <v>42538</v>
      </c>
      <c r="AN127" s="46">
        <v>-0.83260000000000001</v>
      </c>
      <c r="AO127" s="42"/>
      <c r="AP127" s="47">
        <v>42538</v>
      </c>
      <c r="AQ127" s="46">
        <v>-0.7722</v>
      </c>
      <c r="AR127" s="42"/>
      <c r="AS127" s="47">
        <v>42538</v>
      </c>
      <c r="AT127" s="46">
        <v>-0.68859999999999999</v>
      </c>
      <c r="AU127" s="42"/>
      <c r="AV127" s="47">
        <v>42538</v>
      </c>
      <c r="AW127" s="46">
        <v>-0.57840000000000003</v>
      </c>
      <c r="AX127" s="42"/>
      <c r="AY127" s="47">
        <v>42538</v>
      </c>
      <c r="AZ127" s="46">
        <v>-7.6139999999999999E-2</v>
      </c>
      <c r="BA127" s="42"/>
      <c r="BB127" s="47">
        <v>42538</v>
      </c>
      <c r="BC127" s="46">
        <v>-3.2289999999999999E-2</v>
      </c>
      <c r="BD127" s="42"/>
      <c r="BE127" s="47">
        <v>42538</v>
      </c>
      <c r="BF127" s="46">
        <v>-7.2100000000000003E-3</v>
      </c>
      <c r="BG127" s="42"/>
      <c r="BH127" s="47">
        <v>42538</v>
      </c>
      <c r="BI127" s="46">
        <v>8.4709999999999994E-2</v>
      </c>
    </row>
    <row r="128" spans="3:61" x14ac:dyDescent="0.25">
      <c r="C128" s="47">
        <v>42537</v>
      </c>
      <c r="D128" s="46">
        <v>-0.35599999999999998</v>
      </c>
      <c r="E128" s="42"/>
      <c r="F128" s="47">
        <v>42537</v>
      </c>
      <c r="G128" s="46">
        <v>-0.26400000000000001</v>
      </c>
      <c r="H128" s="42"/>
      <c r="I128" s="47">
        <v>42537</v>
      </c>
      <c r="J128" s="46">
        <v>-0.16</v>
      </c>
      <c r="K128" s="42"/>
      <c r="L128" s="47">
        <v>42537</v>
      </c>
      <c r="M128" s="46">
        <v>-2.5999999999999999E-2</v>
      </c>
      <c r="N128" s="42"/>
      <c r="O128" s="47">
        <v>42541</v>
      </c>
      <c r="P128" s="46">
        <v>0.44805</v>
      </c>
      <c r="Q128" s="42"/>
      <c r="R128" s="47">
        <v>42541</v>
      </c>
      <c r="S128" s="46">
        <v>0.64649999999999996</v>
      </c>
      <c r="T128" s="42"/>
      <c r="U128" s="47">
        <v>42541</v>
      </c>
      <c r="V128" s="46">
        <v>0.93064999999999998</v>
      </c>
      <c r="W128" s="42"/>
      <c r="X128" s="47">
        <v>42541</v>
      </c>
      <c r="Y128" s="46">
        <v>1.2515000000000001</v>
      </c>
      <c r="Z128" s="42"/>
      <c r="AA128" s="47">
        <v>42541</v>
      </c>
      <c r="AB128" s="46">
        <v>0.51344000000000001</v>
      </c>
      <c r="AC128" s="42"/>
      <c r="AD128" s="47">
        <v>42541</v>
      </c>
      <c r="AE128" s="46">
        <v>0.58625000000000005</v>
      </c>
      <c r="AF128" s="42"/>
      <c r="AG128" s="47">
        <v>42541</v>
      </c>
      <c r="AH128" s="46">
        <v>0.72880999999999996</v>
      </c>
      <c r="AI128" s="42"/>
      <c r="AJ128" s="47">
        <v>42541</v>
      </c>
      <c r="AK128" s="46">
        <v>0.98180999999999996</v>
      </c>
      <c r="AL128" s="42"/>
      <c r="AM128" s="47">
        <v>42541</v>
      </c>
      <c r="AN128" s="46">
        <v>-0.8246</v>
      </c>
      <c r="AO128" s="42"/>
      <c r="AP128" s="47">
        <v>42541</v>
      </c>
      <c r="AQ128" s="46">
        <v>-0.76659999999999995</v>
      </c>
      <c r="AR128" s="42"/>
      <c r="AS128" s="47">
        <v>42541</v>
      </c>
      <c r="AT128" s="46">
        <v>-0.67859999999999998</v>
      </c>
      <c r="AU128" s="42"/>
      <c r="AV128" s="47">
        <v>42541</v>
      </c>
      <c r="AW128" s="46">
        <v>-0.55759999999999998</v>
      </c>
      <c r="AX128" s="42"/>
      <c r="AY128" s="47">
        <v>42541</v>
      </c>
      <c r="AZ128" s="46">
        <v>-7.4709999999999999E-2</v>
      </c>
      <c r="BA128" s="42"/>
      <c r="BB128" s="47">
        <v>42541</v>
      </c>
      <c r="BC128" s="46">
        <v>-3.0859999999999999E-2</v>
      </c>
      <c r="BD128" s="42"/>
      <c r="BE128" s="47">
        <v>42541</v>
      </c>
      <c r="BF128" s="46">
        <v>-9.7099999999999999E-3</v>
      </c>
      <c r="BG128" s="42"/>
      <c r="BH128" s="47">
        <v>42541</v>
      </c>
      <c r="BI128" s="46">
        <v>8.4709999999999994E-2</v>
      </c>
    </row>
    <row r="129" spans="3:61" x14ac:dyDescent="0.25">
      <c r="C129" s="47">
        <v>42538</v>
      </c>
      <c r="D129" s="46">
        <v>-0.35599999999999998</v>
      </c>
      <c r="E129" s="42"/>
      <c r="F129" s="47">
        <v>42538</v>
      </c>
      <c r="G129" s="46">
        <v>-0.26500000000000001</v>
      </c>
      <c r="H129" s="42"/>
      <c r="I129" s="47">
        <v>42538</v>
      </c>
      <c r="J129" s="46">
        <v>-0.159</v>
      </c>
      <c r="K129" s="42"/>
      <c r="L129" s="47">
        <v>42538</v>
      </c>
      <c r="M129" s="46">
        <v>-2.5999999999999999E-2</v>
      </c>
      <c r="N129" s="42"/>
      <c r="O129" s="47">
        <v>42542</v>
      </c>
      <c r="P129" s="46">
        <v>0.45079999999999998</v>
      </c>
      <c r="Q129" s="42"/>
      <c r="R129" s="47">
        <v>42542</v>
      </c>
      <c r="S129" s="46">
        <v>0.64185000000000003</v>
      </c>
      <c r="T129" s="42"/>
      <c r="U129" s="47">
        <v>42542</v>
      </c>
      <c r="V129" s="46">
        <v>0.93115000000000003</v>
      </c>
      <c r="W129" s="42"/>
      <c r="X129" s="47">
        <v>42542</v>
      </c>
      <c r="Y129" s="46">
        <v>1.2524999999999999</v>
      </c>
      <c r="Z129" s="42"/>
      <c r="AA129" s="47">
        <v>42542</v>
      </c>
      <c r="AB129" s="46">
        <v>0.51593999999999995</v>
      </c>
      <c r="AC129" s="42"/>
      <c r="AD129" s="47">
        <v>42542</v>
      </c>
      <c r="AE129" s="46">
        <v>0.58781000000000005</v>
      </c>
      <c r="AF129" s="42"/>
      <c r="AG129" s="47">
        <v>42542</v>
      </c>
      <c r="AH129" s="46">
        <v>0.72943999999999998</v>
      </c>
      <c r="AI129" s="42"/>
      <c r="AJ129" s="47">
        <v>42542</v>
      </c>
      <c r="AK129" s="46">
        <v>0.99024999999999996</v>
      </c>
      <c r="AL129" s="42"/>
      <c r="AM129" s="47">
        <v>42542</v>
      </c>
      <c r="AN129" s="46">
        <v>-0.8266</v>
      </c>
      <c r="AO129" s="42"/>
      <c r="AP129" s="47">
        <v>42542</v>
      </c>
      <c r="AQ129" s="46">
        <v>-0.76600000000000001</v>
      </c>
      <c r="AR129" s="42"/>
      <c r="AS129" s="47">
        <v>42542</v>
      </c>
      <c r="AT129" s="46">
        <v>-0.6774</v>
      </c>
      <c r="AU129" s="42"/>
      <c r="AV129" s="47">
        <v>42542</v>
      </c>
      <c r="AW129" s="46">
        <v>-0.55600000000000005</v>
      </c>
      <c r="AX129" s="42"/>
      <c r="AY129" s="47">
        <v>42542</v>
      </c>
      <c r="AZ129" s="46">
        <v>-6.9000000000000006E-2</v>
      </c>
      <c r="BA129" s="42"/>
      <c r="BB129" s="47">
        <v>42542</v>
      </c>
      <c r="BC129" s="46">
        <v>-3.3709999999999997E-2</v>
      </c>
      <c r="BD129" s="42"/>
      <c r="BE129" s="47">
        <v>42542</v>
      </c>
      <c r="BF129" s="46">
        <v>-1.0070000000000001E-2</v>
      </c>
      <c r="BG129" s="42"/>
      <c r="BH129" s="47">
        <v>42542</v>
      </c>
      <c r="BI129" s="46">
        <v>8.3290000000000003E-2</v>
      </c>
    </row>
    <row r="130" spans="3:61" x14ac:dyDescent="0.25">
      <c r="C130" s="47">
        <v>42541</v>
      </c>
      <c r="D130" s="46">
        <v>-0.35799999999999998</v>
      </c>
      <c r="E130" s="42"/>
      <c r="F130" s="47">
        <v>42541</v>
      </c>
      <c r="G130" s="46">
        <v>-0.26600000000000001</v>
      </c>
      <c r="H130" s="42"/>
      <c r="I130" s="47">
        <v>42541</v>
      </c>
      <c r="J130" s="46">
        <v>-0.159</v>
      </c>
      <c r="K130" s="42"/>
      <c r="L130" s="47">
        <v>42541</v>
      </c>
      <c r="M130" s="46">
        <v>-2.8000000000000001E-2</v>
      </c>
      <c r="N130" s="42"/>
      <c r="O130" s="47">
        <v>42543</v>
      </c>
      <c r="P130" s="46">
        <v>0.45205000000000001</v>
      </c>
      <c r="Q130" s="42"/>
      <c r="R130" s="47">
        <v>42543</v>
      </c>
      <c r="S130" s="46">
        <v>0.6401</v>
      </c>
      <c r="T130" s="42"/>
      <c r="U130" s="47">
        <v>42543</v>
      </c>
      <c r="V130" s="46">
        <v>0.92964999999999998</v>
      </c>
      <c r="W130" s="42"/>
      <c r="X130" s="47">
        <v>42543</v>
      </c>
      <c r="Y130" s="46">
        <v>1.2509999999999999</v>
      </c>
      <c r="Z130" s="42"/>
      <c r="AA130" s="47">
        <v>42543</v>
      </c>
      <c r="AB130" s="46">
        <v>0.51124999999999998</v>
      </c>
      <c r="AC130" s="42"/>
      <c r="AD130" s="47">
        <v>42543</v>
      </c>
      <c r="AE130" s="46">
        <v>0.58281000000000005</v>
      </c>
      <c r="AF130" s="42"/>
      <c r="AG130" s="47">
        <v>42543</v>
      </c>
      <c r="AH130" s="46">
        <v>0.72599999999999998</v>
      </c>
      <c r="AI130" s="42"/>
      <c r="AJ130" s="47">
        <v>42543</v>
      </c>
      <c r="AK130" s="46">
        <v>0.99024999999999996</v>
      </c>
      <c r="AL130" s="42"/>
      <c r="AM130" s="47">
        <v>42543</v>
      </c>
      <c r="AN130" s="46">
        <v>-0.8306</v>
      </c>
      <c r="AO130" s="42"/>
      <c r="AP130" s="47">
        <v>42543</v>
      </c>
      <c r="AQ130" s="46">
        <v>-0.76659999999999995</v>
      </c>
      <c r="AR130" s="42"/>
      <c r="AS130" s="47">
        <v>42543</v>
      </c>
      <c r="AT130" s="46">
        <v>-0.67800000000000005</v>
      </c>
      <c r="AU130" s="42"/>
      <c r="AV130" s="47">
        <v>42543</v>
      </c>
      <c r="AW130" s="46">
        <v>-0.55659999999999998</v>
      </c>
      <c r="AX130" s="42"/>
      <c r="AY130" s="47">
        <v>42543</v>
      </c>
      <c r="AZ130" s="46">
        <v>-7.6139999999999999E-2</v>
      </c>
      <c r="BA130" s="42"/>
      <c r="BB130" s="47">
        <v>42543</v>
      </c>
      <c r="BC130" s="46">
        <v>-3.0859999999999999E-2</v>
      </c>
      <c r="BD130" s="42"/>
      <c r="BE130" s="47">
        <v>42543</v>
      </c>
      <c r="BF130" s="46">
        <v>-8.2900000000000005E-3</v>
      </c>
      <c r="BG130" s="42"/>
      <c r="BH130" s="47">
        <v>42543</v>
      </c>
      <c r="BI130" s="46">
        <v>8.5430000000000006E-2</v>
      </c>
    </row>
    <row r="131" spans="3:61" x14ac:dyDescent="0.25">
      <c r="C131" s="47">
        <v>42542</v>
      </c>
      <c r="D131" s="46">
        <v>-0.35799999999999998</v>
      </c>
      <c r="E131" s="42"/>
      <c r="F131" s="47">
        <v>42542</v>
      </c>
      <c r="G131" s="46">
        <v>-0.26600000000000001</v>
      </c>
      <c r="H131" s="42"/>
      <c r="I131" s="47">
        <v>42542</v>
      </c>
      <c r="J131" s="46">
        <v>-0.159</v>
      </c>
      <c r="K131" s="42"/>
      <c r="L131" s="47">
        <v>42542</v>
      </c>
      <c r="M131" s="46">
        <v>-2.9000000000000001E-2</v>
      </c>
      <c r="N131" s="42"/>
      <c r="O131" s="47">
        <v>42544</v>
      </c>
      <c r="P131" s="46">
        <v>0.45329999999999998</v>
      </c>
      <c r="Q131" s="42"/>
      <c r="R131" s="47">
        <v>42544</v>
      </c>
      <c r="S131" s="46">
        <v>0.6401</v>
      </c>
      <c r="T131" s="42"/>
      <c r="U131" s="47">
        <v>42544</v>
      </c>
      <c r="V131" s="46">
        <v>0.92889999999999995</v>
      </c>
      <c r="W131" s="42"/>
      <c r="X131" s="47">
        <v>42544</v>
      </c>
      <c r="Y131" s="46">
        <v>1.2497499999999999</v>
      </c>
      <c r="Z131" s="42"/>
      <c r="AA131" s="47">
        <v>42544</v>
      </c>
      <c r="AB131" s="46">
        <v>0.51375000000000004</v>
      </c>
      <c r="AC131" s="42"/>
      <c r="AD131" s="47">
        <v>42544</v>
      </c>
      <c r="AE131" s="46">
        <v>0.58655999999999997</v>
      </c>
      <c r="AF131" s="42"/>
      <c r="AG131" s="47">
        <v>42544</v>
      </c>
      <c r="AH131" s="46">
        <v>0.72975000000000001</v>
      </c>
      <c r="AI131" s="42"/>
      <c r="AJ131" s="47">
        <v>42544</v>
      </c>
      <c r="AK131" s="46">
        <v>0.99275000000000002</v>
      </c>
      <c r="AL131" s="42"/>
      <c r="AM131" s="47">
        <v>42544</v>
      </c>
      <c r="AN131" s="46">
        <v>-0.8306</v>
      </c>
      <c r="AO131" s="42"/>
      <c r="AP131" s="47">
        <v>42544</v>
      </c>
      <c r="AQ131" s="46">
        <v>-0.76619999999999999</v>
      </c>
      <c r="AR131" s="42"/>
      <c r="AS131" s="47">
        <v>42544</v>
      </c>
      <c r="AT131" s="46">
        <v>-0.67720000000000002</v>
      </c>
      <c r="AU131" s="42"/>
      <c r="AV131" s="47">
        <v>42544</v>
      </c>
      <c r="AW131" s="46">
        <v>-0.55579999999999996</v>
      </c>
      <c r="AX131" s="42"/>
      <c r="AY131" s="47">
        <v>42544</v>
      </c>
      <c r="AZ131" s="46">
        <v>-6.5430000000000002E-2</v>
      </c>
      <c r="BA131" s="42"/>
      <c r="BB131" s="47">
        <v>42544</v>
      </c>
      <c r="BC131" s="46">
        <v>-2.5000000000000001E-2</v>
      </c>
      <c r="BD131" s="42"/>
      <c r="BE131" s="47">
        <v>42544</v>
      </c>
      <c r="BF131" s="46">
        <v>-3.5000000000000001E-3</v>
      </c>
      <c r="BG131" s="42"/>
      <c r="BH131" s="47">
        <v>42544</v>
      </c>
      <c r="BI131" s="46">
        <v>8.7290000000000006E-2</v>
      </c>
    </row>
    <row r="132" spans="3:61" x14ac:dyDescent="0.25">
      <c r="C132" s="47">
        <v>42543</v>
      </c>
      <c r="D132" s="46">
        <v>-0.35799999999999998</v>
      </c>
      <c r="E132" s="42"/>
      <c r="F132" s="47">
        <v>42543</v>
      </c>
      <c r="G132" s="46">
        <v>-0.26800000000000002</v>
      </c>
      <c r="H132" s="42"/>
      <c r="I132" s="47">
        <v>42543</v>
      </c>
      <c r="J132" s="46">
        <v>-0.161</v>
      </c>
      <c r="K132" s="42"/>
      <c r="L132" s="47">
        <v>42543</v>
      </c>
      <c r="M132" s="46">
        <v>-2.9000000000000001E-2</v>
      </c>
      <c r="N132" s="42"/>
      <c r="O132" s="47">
        <v>42545</v>
      </c>
      <c r="P132" s="46">
        <v>0.44929999999999998</v>
      </c>
      <c r="Q132" s="42"/>
      <c r="R132" s="47">
        <v>42545</v>
      </c>
      <c r="S132" s="46">
        <v>0.62360000000000004</v>
      </c>
      <c r="T132" s="42"/>
      <c r="U132" s="47">
        <v>42545</v>
      </c>
      <c r="V132" s="46">
        <v>0.89410000000000001</v>
      </c>
      <c r="W132" s="42"/>
      <c r="X132" s="47">
        <v>42545</v>
      </c>
      <c r="Y132" s="46">
        <v>1.2052</v>
      </c>
      <c r="Z132" s="42"/>
      <c r="AA132" s="47">
        <v>42545</v>
      </c>
      <c r="AB132" s="46">
        <v>0.50249999999999995</v>
      </c>
      <c r="AC132" s="42"/>
      <c r="AD132" s="47">
        <v>42545</v>
      </c>
      <c r="AE132" s="46">
        <v>0.56000000000000005</v>
      </c>
      <c r="AF132" s="42"/>
      <c r="AG132" s="47">
        <v>42545</v>
      </c>
      <c r="AH132" s="46">
        <v>0.68788000000000005</v>
      </c>
      <c r="AI132" s="42"/>
      <c r="AJ132" s="47">
        <v>42545</v>
      </c>
      <c r="AK132" s="46">
        <v>0.93313000000000001</v>
      </c>
      <c r="AL132" s="42"/>
      <c r="AM132" s="47">
        <v>42545</v>
      </c>
      <c r="AN132" s="46">
        <v>-0.84660000000000002</v>
      </c>
      <c r="AO132" s="42"/>
      <c r="AP132" s="47">
        <v>42545</v>
      </c>
      <c r="AQ132" s="46">
        <v>-0.79920000000000002</v>
      </c>
      <c r="AR132" s="42"/>
      <c r="AS132" s="47">
        <v>42545</v>
      </c>
      <c r="AT132" s="46">
        <v>-0.70599999999999996</v>
      </c>
      <c r="AU132" s="42"/>
      <c r="AV132" s="47">
        <v>42545</v>
      </c>
      <c r="AW132" s="46">
        <v>-0.59</v>
      </c>
      <c r="AX132" s="42"/>
      <c r="AY132" s="47">
        <v>42545</v>
      </c>
      <c r="AZ132" s="46">
        <v>-6.7570000000000005E-2</v>
      </c>
      <c r="BA132" s="42"/>
      <c r="BB132" s="47">
        <v>42545</v>
      </c>
      <c r="BC132" s="46">
        <v>-2.929E-2</v>
      </c>
      <c r="BD132" s="42"/>
      <c r="BE132" s="47">
        <v>42545</v>
      </c>
      <c r="BF132" s="46">
        <v>-1.171E-2</v>
      </c>
      <c r="BG132" s="42"/>
      <c r="BH132" s="47">
        <v>42545</v>
      </c>
      <c r="BI132" s="46">
        <v>7.5069999999999998E-2</v>
      </c>
    </row>
    <row r="133" spans="3:61" x14ac:dyDescent="0.25">
      <c r="C133" s="47">
        <v>42544</v>
      </c>
      <c r="D133" s="46">
        <v>-0.35799999999999998</v>
      </c>
      <c r="E133" s="42"/>
      <c r="F133" s="47">
        <v>42544</v>
      </c>
      <c r="G133" s="46">
        <v>-0.26900000000000002</v>
      </c>
      <c r="H133" s="42"/>
      <c r="I133" s="47">
        <v>42544</v>
      </c>
      <c r="J133" s="46">
        <v>-0.161</v>
      </c>
      <c r="K133" s="42"/>
      <c r="L133" s="47">
        <v>42544</v>
      </c>
      <c r="M133" s="46">
        <v>-2.9000000000000001E-2</v>
      </c>
      <c r="N133" s="42"/>
      <c r="O133" s="47">
        <v>42548</v>
      </c>
      <c r="P133" s="46">
        <v>0.45879999999999999</v>
      </c>
      <c r="Q133" s="42"/>
      <c r="R133" s="47">
        <v>42548</v>
      </c>
      <c r="S133" s="46">
        <v>0.62709999999999999</v>
      </c>
      <c r="T133" s="42"/>
      <c r="U133" s="47">
        <v>42548</v>
      </c>
      <c r="V133" s="46">
        <v>0.88685000000000003</v>
      </c>
      <c r="W133" s="42"/>
      <c r="X133" s="47">
        <v>42548</v>
      </c>
      <c r="Y133" s="46">
        <v>1.1957</v>
      </c>
      <c r="Z133" s="42"/>
      <c r="AA133" s="47">
        <v>42548</v>
      </c>
      <c r="AB133" s="46">
        <v>0.49937999999999999</v>
      </c>
      <c r="AC133" s="42"/>
      <c r="AD133" s="47">
        <v>42548</v>
      </c>
      <c r="AE133" s="46">
        <v>0.54837999999999998</v>
      </c>
      <c r="AF133" s="42"/>
      <c r="AG133" s="47">
        <v>42548</v>
      </c>
      <c r="AH133" s="46">
        <v>0.65600000000000003</v>
      </c>
      <c r="AI133" s="42"/>
      <c r="AJ133" s="47">
        <v>42548</v>
      </c>
      <c r="AK133" s="46">
        <v>0.89775000000000005</v>
      </c>
      <c r="AL133" s="42"/>
      <c r="AM133" s="47">
        <v>42548</v>
      </c>
      <c r="AN133" s="46">
        <v>-0.85560000000000003</v>
      </c>
      <c r="AO133" s="42"/>
      <c r="AP133" s="47">
        <v>42548</v>
      </c>
      <c r="AQ133" s="46">
        <v>-0.80020000000000002</v>
      </c>
      <c r="AR133" s="42"/>
      <c r="AS133" s="47">
        <v>42548</v>
      </c>
      <c r="AT133" s="46">
        <v>-0.71799999999999997</v>
      </c>
      <c r="AU133" s="42"/>
      <c r="AV133" s="47">
        <v>42548</v>
      </c>
      <c r="AW133" s="46">
        <v>-0.61399999999999999</v>
      </c>
      <c r="AX133" s="42"/>
      <c r="AY133" s="47">
        <v>42548</v>
      </c>
      <c r="AZ133" s="46">
        <v>-7.757E-2</v>
      </c>
      <c r="BA133" s="42"/>
      <c r="BB133" s="47">
        <v>42548</v>
      </c>
      <c r="BC133" s="46">
        <v>-3.3930000000000002E-2</v>
      </c>
      <c r="BD133" s="42"/>
      <c r="BE133" s="47">
        <v>42548</v>
      </c>
      <c r="BF133" s="46">
        <v>-9.5700000000000004E-3</v>
      </c>
      <c r="BG133" s="42"/>
      <c r="BH133" s="47">
        <v>42548</v>
      </c>
      <c r="BI133" s="46">
        <v>7.2929999999999995E-2</v>
      </c>
    </row>
    <row r="134" spans="3:61" x14ac:dyDescent="0.25">
      <c r="C134" s="47">
        <v>42545</v>
      </c>
      <c r="D134" s="46">
        <v>-0.36399999999999999</v>
      </c>
      <c r="E134" s="42"/>
      <c r="F134" s="47">
        <v>42545</v>
      </c>
      <c r="G134" s="46">
        <v>-0.28100000000000003</v>
      </c>
      <c r="H134" s="42"/>
      <c r="I134" s="47">
        <v>42545</v>
      </c>
      <c r="J134" s="46">
        <v>-0.17499999999999999</v>
      </c>
      <c r="K134" s="42"/>
      <c r="L134" s="47">
        <v>42545</v>
      </c>
      <c r="M134" s="46">
        <v>-4.7E-2</v>
      </c>
      <c r="N134" s="42"/>
      <c r="O134" s="47">
        <v>42549</v>
      </c>
      <c r="P134" s="46">
        <v>0.46029999999999999</v>
      </c>
      <c r="Q134" s="42"/>
      <c r="R134" s="47">
        <v>42549</v>
      </c>
      <c r="S134" s="46">
        <v>0.63109999999999999</v>
      </c>
      <c r="T134" s="42"/>
      <c r="U134" s="47">
        <v>42549</v>
      </c>
      <c r="V134" s="46">
        <v>0.89815</v>
      </c>
      <c r="W134" s="42"/>
      <c r="X134" s="47">
        <v>42549</v>
      </c>
      <c r="Y134" s="46">
        <v>1.20475</v>
      </c>
      <c r="Z134" s="42"/>
      <c r="AA134" s="47">
        <v>42549</v>
      </c>
      <c r="AB134" s="46">
        <v>0.50749999999999995</v>
      </c>
      <c r="AC134" s="42"/>
      <c r="AD134" s="47">
        <v>42549</v>
      </c>
      <c r="AE134" s="46">
        <v>0.55313000000000001</v>
      </c>
      <c r="AF134" s="42"/>
      <c r="AG134" s="47">
        <v>42549</v>
      </c>
      <c r="AH134" s="46">
        <v>0.66100000000000003</v>
      </c>
      <c r="AI134" s="42"/>
      <c r="AJ134" s="47">
        <v>42549</v>
      </c>
      <c r="AK134" s="46">
        <v>0.90525</v>
      </c>
      <c r="AL134" s="42"/>
      <c r="AM134" s="47">
        <v>42549</v>
      </c>
      <c r="AN134" s="46">
        <v>-0.84560000000000002</v>
      </c>
      <c r="AO134" s="42"/>
      <c r="AP134" s="47">
        <v>42549</v>
      </c>
      <c r="AQ134" s="46">
        <v>-0.78920000000000001</v>
      </c>
      <c r="AR134" s="42"/>
      <c r="AS134" s="47">
        <v>42549</v>
      </c>
      <c r="AT134" s="46">
        <v>-0.70599999999999996</v>
      </c>
      <c r="AU134" s="42"/>
      <c r="AV134" s="47">
        <v>42549</v>
      </c>
      <c r="AW134" s="46">
        <v>-0.59599999999999997</v>
      </c>
      <c r="AX134" s="42"/>
      <c r="AY134" s="47">
        <v>42549</v>
      </c>
      <c r="AZ134" s="46">
        <v>-6.4710000000000004E-2</v>
      </c>
      <c r="BA134" s="42"/>
      <c r="BB134" s="47">
        <v>42549</v>
      </c>
      <c r="BC134" s="46">
        <v>-2.964E-2</v>
      </c>
      <c r="BD134" s="42"/>
      <c r="BE134" s="47">
        <v>42549</v>
      </c>
      <c r="BF134" s="46">
        <v>-1.421E-2</v>
      </c>
      <c r="BG134" s="42"/>
      <c r="BH134" s="47">
        <v>42549</v>
      </c>
      <c r="BI134" s="46">
        <v>6.9000000000000006E-2</v>
      </c>
    </row>
    <row r="135" spans="3:61" x14ac:dyDescent="0.25">
      <c r="C135" s="47">
        <v>42548</v>
      </c>
      <c r="D135" s="46">
        <v>-0.36399999999999999</v>
      </c>
      <c r="E135" s="42"/>
      <c r="F135" s="47">
        <v>42548</v>
      </c>
      <c r="G135" s="46">
        <v>-0.28299999999999997</v>
      </c>
      <c r="H135" s="42"/>
      <c r="I135" s="47">
        <v>42548</v>
      </c>
      <c r="J135" s="46">
        <v>-0.17599999999999999</v>
      </c>
      <c r="K135" s="42"/>
      <c r="L135" s="47">
        <v>42548</v>
      </c>
      <c r="M135" s="46">
        <v>-4.8000000000000001E-2</v>
      </c>
      <c r="N135" s="42"/>
      <c r="O135" s="47">
        <v>42550</v>
      </c>
      <c r="P135" s="46">
        <v>0.46655000000000002</v>
      </c>
      <c r="Q135" s="42"/>
      <c r="R135" s="47">
        <v>42550</v>
      </c>
      <c r="S135" s="46">
        <v>0.64610000000000001</v>
      </c>
      <c r="T135" s="42"/>
      <c r="U135" s="47">
        <v>42550</v>
      </c>
      <c r="V135" s="46">
        <v>0.91364999999999996</v>
      </c>
      <c r="W135" s="42"/>
      <c r="X135" s="47">
        <v>42550</v>
      </c>
      <c r="Y135" s="46">
        <v>1.2162500000000001</v>
      </c>
      <c r="Z135" s="42"/>
      <c r="AA135" s="47">
        <v>42550</v>
      </c>
      <c r="AB135" s="46">
        <v>0.51437999999999995</v>
      </c>
      <c r="AC135" s="42"/>
      <c r="AD135" s="47">
        <v>42550</v>
      </c>
      <c r="AE135" s="46">
        <v>0.55774999999999997</v>
      </c>
      <c r="AF135" s="42"/>
      <c r="AG135" s="47">
        <v>42550</v>
      </c>
      <c r="AH135" s="46">
        <v>0.67062999999999995</v>
      </c>
      <c r="AI135" s="42"/>
      <c r="AJ135" s="47">
        <v>42550</v>
      </c>
      <c r="AK135" s="46">
        <v>0.91337999999999997</v>
      </c>
      <c r="AL135" s="42"/>
      <c r="AM135" s="47">
        <v>42550</v>
      </c>
      <c r="AN135" s="46">
        <v>-0.83560000000000001</v>
      </c>
      <c r="AO135" s="42"/>
      <c r="AP135" s="47">
        <v>42550</v>
      </c>
      <c r="AQ135" s="46">
        <v>-0.78420000000000001</v>
      </c>
      <c r="AR135" s="42"/>
      <c r="AS135" s="47">
        <v>42550</v>
      </c>
      <c r="AT135" s="46">
        <v>-0.7016</v>
      </c>
      <c r="AU135" s="42"/>
      <c r="AV135" s="47">
        <v>42550</v>
      </c>
      <c r="AW135" s="46">
        <v>-0.59199999999999997</v>
      </c>
      <c r="AX135" s="42"/>
      <c r="AY135" s="47">
        <v>42550</v>
      </c>
      <c r="AZ135" s="46">
        <v>-5.3999999999999999E-2</v>
      </c>
      <c r="BA135" s="42"/>
      <c r="BB135" s="47">
        <v>42550</v>
      </c>
      <c r="BC135" s="46">
        <v>-2.6790000000000001E-2</v>
      </c>
      <c r="BD135" s="42"/>
      <c r="BE135" s="47">
        <v>42550</v>
      </c>
      <c r="BF135" s="46">
        <v>-1.8499999999999999E-2</v>
      </c>
      <c r="BG135" s="42"/>
      <c r="BH135" s="47">
        <v>42550</v>
      </c>
      <c r="BI135" s="46">
        <v>7.2209999999999996E-2</v>
      </c>
    </row>
    <row r="136" spans="3:61" x14ac:dyDescent="0.25">
      <c r="C136" s="47">
        <v>42549</v>
      </c>
      <c r="D136" s="46">
        <v>-0.36099999999999999</v>
      </c>
      <c r="E136" s="42"/>
      <c r="F136" s="47">
        <v>42549</v>
      </c>
      <c r="G136" s="46">
        <v>-0.28100000000000003</v>
      </c>
      <c r="H136" s="42"/>
      <c r="I136" s="47">
        <v>42549</v>
      </c>
      <c r="J136" s="46">
        <v>-0.17599999999999999</v>
      </c>
      <c r="K136" s="42"/>
      <c r="L136" s="47">
        <v>42549</v>
      </c>
      <c r="M136" s="46">
        <v>-4.9000000000000002E-2</v>
      </c>
      <c r="N136" s="42"/>
      <c r="O136" s="47">
        <v>42551</v>
      </c>
      <c r="P136" s="46">
        <v>0.46505000000000002</v>
      </c>
      <c r="Q136" s="42"/>
      <c r="R136" s="47">
        <v>42551</v>
      </c>
      <c r="S136" s="46">
        <v>0.65410000000000001</v>
      </c>
      <c r="T136" s="42"/>
      <c r="U136" s="47">
        <v>42551</v>
      </c>
      <c r="V136" s="46">
        <v>0.92415000000000003</v>
      </c>
      <c r="W136" s="42"/>
      <c r="X136" s="47">
        <v>42551</v>
      </c>
      <c r="Y136" s="46">
        <v>1.2302500000000001</v>
      </c>
      <c r="Z136" s="42"/>
      <c r="AA136" s="47">
        <v>42551</v>
      </c>
      <c r="AB136" s="46">
        <v>0.51188</v>
      </c>
      <c r="AC136" s="42"/>
      <c r="AD136" s="47">
        <v>42551</v>
      </c>
      <c r="AE136" s="46">
        <v>0.55837999999999999</v>
      </c>
      <c r="AF136" s="42"/>
      <c r="AG136" s="47">
        <v>42551</v>
      </c>
      <c r="AH136" s="46">
        <v>0.67749999999999999</v>
      </c>
      <c r="AI136" s="42"/>
      <c r="AJ136" s="47">
        <v>42551</v>
      </c>
      <c r="AK136" s="46">
        <v>0.92088000000000003</v>
      </c>
      <c r="AL136" s="42"/>
      <c r="AM136" s="47">
        <v>42551</v>
      </c>
      <c r="AN136" s="46">
        <v>-0.8286</v>
      </c>
      <c r="AO136" s="42"/>
      <c r="AP136" s="47">
        <v>42551</v>
      </c>
      <c r="AQ136" s="46">
        <v>-0.77980000000000005</v>
      </c>
      <c r="AR136" s="42"/>
      <c r="AS136" s="47">
        <v>42551</v>
      </c>
      <c r="AT136" s="46">
        <v>-0.7016</v>
      </c>
      <c r="AU136" s="42"/>
      <c r="AV136" s="47">
        <v>42551</v>
      </c>
      <c r="AW136" s="46">
        <v>-0.58399999999999996</v>
      </c>
      <c r="AX136" s="42"/>
      <c r="AY136" s="47">
        <v>42551</v>
      </c>
      <c r="AZ136" s="46">
        <v>-5.2139999999999999E-2</v>
      </c>
      <c r="BA136" s="42"/>
      <c r="BB136" s="47">
        <v>42551</v>
      </c>
      <c r="BC136" s="46">
        <v>-2.2429999999999999E-2</v>
      </c>
      <c r="BD136" s="42"/>
      <c r="BE136" s="47">
        <v>42551</v>
      </c>
      <c r="BF136" s="46">
        <v>-9.4999999999999998E-3</v>
      </c>
      <c r="BG136" s="42"/>
      <c r="BH136" s="47">
        <v>42551</v>
      </c>
      <c r="BI136" s="46">
        <v>7.5359999999999996E-2</v>
      </c>
    </row>
    <row r="137" spans="3:61" x14ac:dyDescent="0.25">
      <c r="C137" s="47">
        <v>42550</v>
      </c>
      <c r="D137" s="46">
        <v>-0.36399999999999999</v>
      </c>
      <c r="E137" s="42"/>
      <c r="F137" s="47">
        <v>42550</v>
      </c>
      <c r="G137" s="46">
        <v>-0.28199999999999997</v>
      </c>
      <c r="H137" s="42"/>
      <c r="I137" s="47">
        <v>42550</v>
      </c>
      <c r="J137" s="46">
        <v>-0.17799999999999999</v>
      </c>
      <c r="K137" s="42"/>
      <c r="L137" s="47">
        <v>42550</v>
      </c>
      <c r="M137" s="46">
        <v>-5.0999999999999997E-2</v>
      </c>
      <c r="N137" s="42"/>
      <c r="O137" s="47">
        <v>42552</v>
      </c>
      <c r="P137" s="46">
        <v>0.46755000000000002</v>
      </c>
      <c r="Q137" s="42"/>
      <c r="R137" s="47">
        <v>42552</v>
      </c>
      <c r="S137" s="46">
        <v>0.65334999999999999</v>
      </c>
      <c r="T137" s="42"/>
      <c r="U137" s="47">
        <v>42552</v>
      </c>
      <c r="V137" s="46">
        <v>0.92364999999999997</v>
      </c>
      <c r="W137" s="42"/>
      <c r="X137" s="47">
        <v>42552</v>
      </c>
      <c r="Y137" s="46">
        <v>1.2250000000000001</v>
      </c>
      <c r="Z137" s="42"/>
      <c r="AA137" s="47">
        <v>42552</v>
      </c>
      <c r="AB137" s="46">
        <v>0.49125000000000002</v>
      </c>
      <c r="AC137" s="42"/>
      <c r="AD137" s="47">
        <v>42552</v>
      </c>
      <c r="AE137" s="46">
        <v>0.52249999999999996</v>
      </c>
      <c r="AF137" s="42"/>
      <c r="AG137" s="47">
        <v>42552</v>
      </c>
      <c r="AH137" s="46">
        <v>0.62912999999999997</v>
      </c>
      <c r="AI137" s="42"/>
      <c r="AJ137" s="47">
        <v>42552</v>
      </c>
      <c r="AK137" s="46">
        <v>0.85487999999999997</v>
      </c>
      <c r="AL137" s="42"/>
      <c r="AM137" s="47">
        <v>42552</v>
      </c>
      <c r="AN137" s="46">
        <v>-0.8276</v>
      </c>
      <c r="AO137" s="42"/>
      <c r="AP137" s="47">
        <v>42552</v>
      </c>
      <c r="AQ137" s="46">
        <v>-0.78220000000000001</v>
      </c>
      <c r="AR137" s="42"/>
      <c r="AS137" s="47">
        <v>42552</v>
      </c>
      <c r="AT137" s="46">
        <v>-0.7046</v>
      </c>
      <c r="AU137" s="42"/>
      <c r="AV137" s="47">
        <v>42552</v>
      </c>
      <c r="AW137" s="46">
        <v>-0.59079999999999999</v>
      </c>
      <c r="AX137" s="42"/>
      <c r="AY137" s="47">
        <v>42552</v>
      </c>
      <c r="AZ137" s="46">
        <v>-4.786E-2</v>
      </c>
      <c r="BA137" s="42"/>
      <c r="BB137" s="47">
        <v>42552</v>
      </c>
      <c r="BC137" s="46">
        <v>-2.3859999999999999E-2</v>
      </c>
      <c r="BD137" s="42"/>
      <c r="BE137" s="47">
        <v>42552</v>
      </c>
      <c r="BF137" s="46">
        <v>-1.107E-2</v>
      </c>
      <c r="BG137" s="42"/>
      <c r="BH137" s="47">
        <v>42552</v>
      </c>
      <c r="BI137" s="46">
        <v>7.0000000000000007E-2</v>
      </c>
    </row>
    <row r="138" spans="3:61" x14ac:dyDescent="0.25">
      <c r="C138" s="47">
        <v>42551</v>
      </c>
      <c r="D138" s="46">
        <v>-0.36399999999999999</v>
      </c>
      <c r="E138" s="42"/>
      <c r="F138" s="47">
        <v>42551</v>
      </c>
      <c r="G138" s="46">
        <v>-0.28599999999999998</v>
      </c>
      <c r="H138" s="42"/>
      <c r="I138" s="47">
        <v>42551</v>
      </c>
      <c r="J138" s="46">
        <v>-0.17899999999999999</v>
      </c>
      <c r="K138" s="42"/>
      <c r="L138" s="47">
        <v>42551</v>
      </c>
      <c r="M138" s="46">
        <v>-5.0999999999999997E-2</v>
      </c>
      <c r="N138" s="42"/>
      <c r="O138" s="47">
        <v>42555</v>
      </c>
      <c r="P138" s="46">
        <v>0.46955000000000002</v>
      </c>
      <c r="Q138" s="42"/>
      <c r="R138" s="47">
        <v>42555</v>
      </c>
      <c r="S138" s="46">
        <v>0.65634999999999999</v>
      </c>
      <c r="T138" s="42"/>
      <c r="U138" s="47">
        <v>42555</v>
      </c>
      <c r="V138" s="46">
        <v>0.92815000000000003</v>
      </c>
      <c r="W138" s="42"/>
      <c r="X138" s="47">
        <v>42555</v>
      </c>
      <c r="Y138" s="46">
        <v>1.2349999999999999</v>
      </c>
      <c r="Z138" s="42"/>
      <c r="AA138" s="47">
        <v>42555</v>
      </c>
      <c r="AB138" s="46">
        <v>0.48475000000000001</v>
      </c>
      <c r="AC138" s="42"/>
      <c r="AD138" s="47">
        <v>42555</v>
      </c>
      <c r="AE138" s="46">
        <v>0.51624999999999999</v>
      </c>
      <c r="AF138" s="42"/>
      <c r="AG138" s="47">
        <v>42555</v>
      </c>
      <c r="AH138" s="46">
        <v>0.61850000000000005</v>
      </c>
      <c r="AI138" s="42"/>
      <c r="AJ138" s="47">
        <v>42555</v>
      </c>
      <c r="AK138" s="46">
        <v>0.84587999999999997</v>
      </c>
      <c r="AL138" s="42"/>
      <c r="AM138" s="47">
        <v>42555</v>
      </c>
      <c r="AN138" s="46">
        <v>-0.8236</v>
      </c>
      <c r="AO138" s="42"/>
      <c r="AP138" s="47">
        <v>42555</v>
      </c>
      <c r="AQ138" s="46">
        <v>-0.78320000000000001</v>
      </c>
      <c r="AR138" s="42"/>
      <c r="AS138" s="47">
        <v>42555</v>
      </c>
      <c r="AT138" s="46">
        <v>-0.70660000000000001</v>
      </c>
      <c r="AU138" s="42"/>
      <c r="AV138" s="47">
        <v>42555</v>
      </c>
      <c r="AW138" s="46">
        <v>-0.59499999999999997</v>
      </c>
      <c r="AX138" s="42"/>
      <c r="AY138" s="47">
        <v>42555</v>
      </c>
      <c r="AZ138" s="46">
        <v>-4.7140000000000001E-2</v>
      </c>
      <c r="BA138" s="42"/>
      <c r="BB138" s="47">
        <v>42555</v>
      </c>
      <c r="BC138" s="46">
        <v>-2.1000000000000001E-2</v>
      </c>
      <c r="BD138" s="42"/>
      <c r="BE138" s="47">
        <v>42555</v>
      </c>
      <c r="BF138" s="46">
        <v>-1.536E-2</v>
      </c>
      <c r="BG138" s="42"/>
      <c r="BH138" s="47">
        <v>42555</v>
      </c>
      <c r="BI138" s="46">
        <v>7.0709999999999995E-2</v>
      </c>
    </row>
    <row r="139" spans="3:61" x14ac:dyDescent="0.25">
      <c r="C139" s="47">
        <v>42552</v>
      </c>
      <c r="D139" s="46">
        <v>-0.36299999999999999</v>
      </c>
      <c r="E139" s="42"/>
      <c r="F139" s="47">
        <v>42552</v>
      </c>
      <c r="G139" s="46">
        <v>-0.28999999999999998</v>
      </c>
      <c r="H139" s="42"/>
      <c r="I139" s="47">
        <v>42552</v>
      </c>
      <c r="J139" s="46">
        <v>-0.182</v>
      </c>
      <c r="K139" s="42"/>
      <c r="L139" s="47">
        <v>42552</v>
      </c>
      <c r="M139" s="46">
        <v>-5.1999999999999998E-2</v>
      </c>
      <c r="N139" s="42"/>
      <c r="O139" s="47">
        <v>42556</v>
      </c>
      <c r="P139" s="46">
        <v>0.4703</v>
      </c>
      <c r="Q139" s="42"/>
      <c r="R139" s="47">
        <v>42556</v>
      </c>
      <c r="S139" s="46">
        <v>0.65710000000000002</v>
      </c>
      <c r="T139" s="42"/>
      <c r="U139" s="47">
        <v>42556</v>
      </c>
      <c r="V139" s="46">
        <v>0.9274</v>
      </c>
      <c r="W139" s="42"/>
      <c r="X139" s="47">
        <v>42556</v>
      </c>
      <c r="Y139" s="46">
        <v>1.2337500000000001</v>
      </c>
      <c r="Z139" s="42"/>
      <c r="AA139" s="47">
        <v>42556</v>
      </c>
      <c r="AB139" s="46">
        <v>0.48349999999999999</v>
      </c>
      <c r="AC139" s="42"/>
      <c r="AD139" s="47">
        <v>42556</v>
      </c>
      <c r="AE139" s="46">
        <v>0.51124999999999998</v>
      </c>
      <c r="AF139" s="42"/>
      <c r="AG139" s="47">
        <v>42556</v>
      </c>
      <c r="AH139" s="46">
        <v>0.60499999999999998</v>
      </c>
      <c r="AI139" s="42"/>
      <c r="AJ139" s="47">
        <v>42556</v>
      </c>
      <c r="AK139" s="46">
        <v>0.83525000000000005</v>
      </c>
      <c r="AL139" s="42"/>
      <c r="AM139" s="47">
        <v>42556</v>
      </c>
      <c r="AN139" s="46">
        <v>-0.81659999999999999</v>
      </c>
      <c r="AO139" s="42"/>
      <c r="AP139" s="47">
        <v>42556</v>
      </c>
      <c r="AQ139" s="46">
        <v>-0.78120000000000001</v>
      </c>
      <c r="AR139" s="42"/>
      <c r="AS139" s="47">
        <v>42556</v>
      </c>
      <c r="AT139" s="46">
        <v>-0.70660000000000001</v>
      </c>
      <c r="AU139" s="42"/>
      <c r="AV139" s="47">
        <v>42556</v>
      </c>
      <c r="AW139" s="46">
        <v>-0.59499999999999997</v>
      </c>
      <c r="AX139" s="42"/>
      <c r="AY139" s="47">
        <v>42556</v>
      </c>
      <c r="AZ139" s="46">
        <v>-5.6140000000000002E-2</v>
      </c>
      <c r="BA139" s="42"/>
      <c r="BB139" s="47">
        <v>42556</v>
      </c>
      <c r="BC139" s="46">
        <v>-2.3140000000000001E-2</v>
      </c>
      <c r="BD139" s="42"/>
      <c r="BE139" s="47">
        <v>42556</v>
      </c>
      <c r="BF139" s="46">
        <v>-1.9290000000000002E-2</v>
      </c>
      <c r="BG139" s="42"/>
      <c r="BH139" s="47">
        <v>42556</v>
      </c>
      <c r="BI139" s="46">
        <v>7.0360000000000006E-2</v>
      </c>
    </row>
    <row r="140" spans="3:61" x14ac:dyDescent="0.25">
      <c r="C140" s="47">
        <v>42555</v>
      </c>
      <c r="D140" s="46">
        <v>-0.36299999999999999</v>
      </c>
      <c r="E140" s="42"/>
      <c r="F140" s="47">
        <v>42555</v>
      </c>
      <c r="G140" s="46">
        <v>-0.29099999999999998</v>
      </c>
      <c r="H140" s="42"/>
      <c r="I140" s="47">
        <v>42555</v>
      </c>
      <c r="J140" s="46">
        <v>-0.185</v>
      </c>
      <c r="K140" s="42"/>
      <c r="L140" s="47">
        <v>42555</v>
      </c>
      <c r="M140" s="46">
        <v>-5.5E-2</v>
      </c>
      <c r="N140" s="42"/>
      <c r="O140" s="47">
        <v>42557</v>
      </c>
      <c r="P140" s="46">
        <v>0.47255000000000003</v>
      </c>
      <c r="Q140" s="42"/>
      <c r="R140" s="47">
        <v>42557</v>
      </c>
      <c r="S140" s="46">
        <v>0.66110000000000002</v>
      </c>
      <c r="T140" s="42"/>
      <c r="U140" s="47">
        <v>42557</v>
      </c>
      <c r="V140" s="46">
        <v>0.92415000000000003</v>
      </c>
      <c r="W140" s="42"/>
      <c r="X140" s="47">
        <v>42557</v>
      </c>
      <c r="Y140" s="46">
        <v>1.2304999999999999</v>
      </c>
      <c r="Z140" s="42"/>
      <c r="AA140" s="47">
        <v>42557</v>
      </c>
      <c r="AB140" s="46">
        <v>0.48099999999999998</v>
      </c>
      <c r="AC140" s="42"/>
      <c r="AD140" s="47">
        <v>42557</v>
      </c>
      <c r="AE140" s="46">
        <v>0.52</v>
      </c>
      <c r="AF140" s="42"/>
      <c r="AG140" s="47">
        <v>42557</v>
      </c>
      <c r="AH140" s="46">
        <v>0.61094000000000004</v>
      </c>
      <c r="AI140" s="42"/>
      <c r="AJ140" s="47">
        <v>42557</v>
      </c>
      <c r="AK140" s="46">
        <v>0.83994000000000002</v>
      </c>
      <c r="AL140" s="42"/>
      <c r="AM140" s="47">
        <v>42557</v>
      </c>
      <c r="AN140" s="46">
        <v>-0.81859999999999999</v>
      </c>
      <c r="AO140" s="42"/>
      <c r="AP140" s="47">
        <v>42557</v>
      </c>
      <c r="AQ140" s="46">
        <v>-0.78220000000000001</v>
      </c>
      <c r="AR140" s="42"/>
      <c r="AS140" s="47">
        <v>42557</v>
      </c>
      <c r="AT140" s="46">
        <v>-0.70660000000000001</v>
      </c>
      <c r="AU140" s="42"/>
      <c r="AV140" s="47">
        <v>42557</v>
      </c>
      <c r="AW140" s="46">
        <v>-0.59499999999999997</v>
      </c>
      <c r="AX140" s="42"/>
      <c r="AY140" s="47">
        <v>42557</v>
      </c>
      <c r="AZ140" s="46">
        <v>-0.06</v>
      </c>
      <c r="BA140" s="42"/>
      <c r="BB140" s="47">
        <v>42557</v>
      </c>
      <c r="BC140" s="46">
        <v>-2.743E-2</v>
      </c>
      <c r="BD140" s="42"/>
      <c r="BE140" s="47">
        <v>42557</v>
      </c>
      <c r="BF140" s="46">
        <v>-2.2790000000000001E-2</v>
      </c>
      <c r="BG140" s="42"/>
      <c r="BH140" s="47">
        <v>42557</v>
      </c>
      <c r="BI140" s="46">
        <v>6.6860000000000003E-2</v>
      </c>
    </row>
    <row r="141" spans="3:61" x14ac:dyDescent="0.25">
      <c r="C141" s="47">
        <v>42556</v>
      </c>
      <c r="D141" s="46">
        <v>-0.36299999999999999</v>
      </c>
      <c r="E141" s="42"/>
      <c r="F141" s="47">
        <v>42556</v>
      </c>
      <c r="G141" s="46">
        <v>-0.29199999999999998</v>
      </c>
      <c r="H141" s="42"/>
      <c r="I141" s="47">
        <v>42556</v>
      </c>
      <c r="J141" s="46">
        <v>-0.188</v>
      </c>
      <c r="K141" s="42"/>
      <c r="L141" s="47">
        <v>42556</v>
      </c>
      <c r="M141" s="46">
        <v>-5.8999999999999997E-2</v>
      </c>
      <c r="N141" s="42"/>
      <c r="O141" s="47">
        <v>42558</v>
      </c>
      <c r="P141" s="46">
        <v>0.4743</v>
      </c>
      <c r="Q141" s="42"/>
      <c r="R141" s="47">
        <v>42558</v>
      </c>
      <c r="S141" s="46">
        <v>0.66459999999999997</v>
      </c>
      <c r="T141" s="42"/>
      <c r="U141" s="47">
        <v>42558</v>
      </c>
      <c r="V141" s="46">
        <v>0.93489999999999995</v>
      </c>
      <c r="W141" s="42"/>
      <c r="X141" s="47">
        <v>42558</v>
      </c>
      <c r="Y141" s="46">
        <v>1.2464999999999999</v>
      </c>
      <c r="Z141" s="42"/>
      <c r="AA141" s="47">
        <v>42558</v>
      </c>
      <c r="AB141" s="46">
        <v>0.47725000000000001</v>
      </c>
      <c r="AC141" s="42"/>
      <c r="AD141" s="47">
        <v>42558</v>
      </c>
      <c r="AE141" s="46">
        <v>0.51875000000000004</v>
      </c>
      <c r="AF141" s="42"/>
      <c r="AG141" s="47">
        <v>42558</v>
      </c>
      <c r="AH141" s="46">
        <v>0.61063000000000001</v>
      </c>
      <c r="AI141" s="42"/>
      <c r="AJ141" s="47">
        <v>42558</v>
      </c>
      <c r="AK141" s="46">
        <v>0.84494000000000002</v>
      </c>
      <c r="AL141" s="42"/>
      <c r="AM141" s="47">
        <v>42558</v>
      </c>
      <c r="AN141" s="46">
        <v>-0.81659999999999999</v>
      </c>
      <c r="AO141" s="42"/>
      <c r="AP141" s="47">
        <v>42558</v>
      </c>
      <c r="AQ141" s="46">
        <v>-0.7802</v>
      </c>
      <c r="AR141" s="42"/>
      <c r="AS141" s="47">
        <v>42558</v>
      </c>
      <c r="AT141" s="46">
        <v>-0.70660000000000001</v>
      </c>
      <c r="AU141" s="42"/>
      <c r="AV141" s="47">
        <v>42558</v>
      </c>
      <c r="AW141" s="46">
        <v>-0.59099999999999997</v>
      </c>
      <c r="AX141" s="42"/>
      <c r="AY141" s="47">
        <v>42558</v>
      </c>
      <c r="AZ141" s="46">
        <v>-5.2859999999999997E-2</v>
      </c>
      <c r="BA141" s="42"/>
      <c r="BB141" s="47">
        <v>42558</v>
      </c>
      <c r="BC141" s="46">
        <v>-2.8500000000000001E-2</v>
      </c>
      <c r="BD141" s="42"/>
      <c r="BE141" s="47">
        <v>42558</v>
      </c>
      <c r="BF141" s="46">
        <v>-2.5360000000000001E-2</v>
      </c>
      <c r="BG141" s="42"/>
      <c r="BH141" s="47">
        <v>42558</v>
      </c>
      <c r="BI141" s="46">
        <v>6.25E-2</v>
      </c>
    </row>
    <row r="142" spans="3:61" x14ac:dyDescent="0.25">
      <c r="C142" s="47">
        <v>42557</v>
      </c>
      <c r="D142" s="46">
        <v>-0.36499999999999999</v>
      </c>
      <c r="E142" s="42"/>
      <c r="F142" s="47">
        <v>42557</v>
      </c>
      <c r="G142" s="46">
        <v>-0.29299999999999998</v>
      </c>
      <c r="H142" s="42"/>
      <c r="I142" s="47">
        <v>42557</v>
      </c>
      <c r="J142" s="46">
        <v>-0.189</v>
      </c>
      <c r="K142" s="42"/>
      <c r="L142" s="47">
        <v>42557</v>
      </c>
      <c r="M142" s="46">
        <v>-6.2E-2</v>
      </c>
      <c r="N142" s="42"/>
      <c r="O142" s="47">
        <v>42559</v>
      </c>
      <c r="P142" s="46">
        <v>0.4758</v>
      </c>
      <c r="Q142" s="42"/>
      <c r="R142" s="47">
        <v>42559</v>
      </c>
      <c r="S142" s="46">
        <v>0.66710000000000003</v>
      </c>
      <c r="T142" s="42"/>
      <c r="U142" s="47">
        <v>42559</v>
      </c>
      <c r="V142" s="46">
        <v>0.93740000000000001</v>
      </c>
      <c r="W142" s="42"/>
      <c r="X142" s="47">
        <v>42559</v>
      </c>
      <c r="Y142" s="46">
        <v>1.2530000000000001</v>
      </c>
      <c r="Z142" s="42"/>
      <c r="AA142" s="47">
        <v>42559</v>
      </c>
      <c r="AB142" s="46">
        <v>0.47663</v>
      </c>
      <c r="AC142" s="42"/>
      <c r="AD142" s="47">
        <v>42559</v>
      </c>
      <c r="AE142" s="46">
        <v>0.51500000000000001</v>
      </c>
      <c r="AF142" s="42"/>
      <c r="AG142" s="47">
        <v>42559</v>
      </c>
      <c r="AH142" s="46">
        <v>0.60843999999999998</v>
      </c>
      <c r="AI142" s="42"/>
      <c r="AJ142" s="47">
        <v>42559</v>
      </c>
      <c r="AK142" s="46">
        <v>0.84575</v>
      </c>
      <c r="AL142" s="42"/>
      <c r="AM142" s="47">
        <v>42559</v>
      </c>
      <c r="AN142" s="46">
        <v>-0.81659999999999999</v>
      </c>
      <c r="AO142" s="42"/>
      <c r="AP142" s="47">
        <v>42559</v>
      </c>
      <c r="AQ142" s="46">
        <v>-0.7762</v>
      </c>
      <c r="AR142" s="42"/>
      <c r="AS142" s="47">
        <v>42559</v>
      </c>
      <c r="AT142" s="46">
        <v>-0.7046</v>
      </c>
      <c r="AU142" s="42"/>
      <c r="AV142" s="47">
        <v>42559</v>
      </c>
      <c r="AW142" s="46">
        <v>-0.58699999999999997</v>
      </c>
      <c r="AX142" s="42"/>
      <c r="AY142" s="47">
        <v>42559</v>
      </c>
      <c r="AZ142" s="46">
        <v>-8.3570000000000005E-2</v>
      </c>
      <c r="BA142" s="42"/>
      <c r="BB142" s="47">
        <v>42559</v>
      </c>
      <c r="BC142" s="46">
        <v>-3.3860000000000001E-2</v>
      </c>
      <c r="BD142" s="42"/>
      <c r="BE142" s="47">
        <v>42559</v>
      </c>
      <c r="BF142" s="46">
        <v>-3.5430000000000003E-2</v>
      </c>
      <c r="BG142" s="42"/>
      <c r="BH142" s="47">
        <v>42559</v>
      </c>
      <c r="BI142" s="46">
        <v>5.4789999999999998E-2</v>
      </c>
    </row>
    <row r="143" spans="3:61" x14ac:dyDescent="0.25">
      <c r="C143" s="47">
        <v>42558</v>
      </c>
      <c r="D143" s="46">
        <v>-0.36599999999999999</v>
      </c>
      <c r="E143" s="42"/>
      <c r="F143" s="47">
        <v>42558</v>
      </c>
      <c r="G143" s="46">
        <v>-0.29299999999999998</v>
      </c>
      <c r="H143" s="42"/>
      <c r="I143" s="47">
        <v>42558</v>
      </c>
      <c r="J143" s="46">
        <v>-0.189</v>
      </c>
      <c r="K143" s="42"/>
      <c r="L143" s="47">
        <v>42558</v>
      </c>
      <c r="M143" s="46">
        <v>-6.3E-2</v>
      </c>
      <c r="N143" s="42"/>
      <c r="O143" s="47">
        <v>42562</v>
      </c>
      <c r="P143" s="46">
        <v>0.47785</v>
      </c>
      <c r="Q143" s="42"/>
      <c r="R143" s="47">
        <v>42562</v>
      </c>
      <c r="S143" s="46">
        <v>0.66910000000000003</v>
      </c>
      <c r="T143" s="42"/>
      <c r="U143" s="47">
        <v>42562</v>
      </c>
      <c r="V143" s="46">
        <v>0.95140000000000002</v>
      </c>
      <c r="W143" s="42"/>
      <c r="X143" s="47">
        <v>42562</v>
      </c>
      <c r="Y143" s="46">
        <v>1.2695000000000001</v>
      </c>
      <c r="Z143" s="42"/>
      <c r="AA143" s="47">
        <v>42562</v>
      </c>
      <c r="AB143" s="46">
        <v>0.45600000000000002</v>
      </c>
      <c r="AC143" s="42"/>
      <c r="AD143" s="47">
        <v>42562</v>
      </c>
      <c r="AE143" s="46">
        <v>0.50219000000000003</v>
      </c>
      <c r="AF143" s="42"/>
      <c r="AG143" s="47">
        <v>42562</v>
      </c>
      <c r="AH143" s="46">
        <v>0.58875</v>
      </c>
      <c r="AI143" s="42"/>
      <c r="AJ143" s="47">
        <v>42562</v>
      </c>
      <c r="AK143" s="46">
        <v>0.81930999999999998</v>
      </c>
      <c r="AL143" s="42"/>
      <c r="AM143" s="47">
        <v>42562</v>
      </c>
      <c r="AN143" s="46">
        <v>-0.81559999999999999</v>
      </c>
      <c r="AO143" s="42"/>
      <c r="AP143" s="47">
        <v>42562</v>
      </c>
      <c r="AQ143" s="46">
        <v>-0.7762</v>
      </c>
      <c r="AR143" s="42"/>
      <c r="AS143" s="47">
        <v>42562</v>
      </c>
      <c r="AT143" s="46">
        <v>-0.7056</v>
      </c>
      <c r="AU143" s="42"/>
      <c r="AV143" s="47">
        <v>42562</v>
      </c>
      <c r="AW143" s="46">
        <v>-0.59</v>
      </c>
      <c r="AX143" s="42"/>
      <c r="AY143" s="47">
        <v>42562</v>
      </c>
      <c r="AZ143" s="46">
        <v>-6.6430000000000003E-2</v>
      </c>
      <c r="BA143" s="42"/>
      <c r="BB143" s="47">
        <v>42562</v>
      </c>
      <c r="BC143" s="46">
        <v>-3.4209999999999997E-2</v>
      </c>
      <c r="BD143" s="42"/>
      <c r="BE143" s="47">
        <v>42562</v>
      </c>
      <c r="BF143" s="46">
        <v>-3.2000000000000001E-2</v>
      </c>
      <c r="BG143" s="42"/>
      <c r="BH143" s="47">
        <v>42562</v>
      </c>
      <c r="BI143" s="46">
        <v>5.0360000000000002E-2</v>
      </c>
    </row>
    <row r="144" spans="3:61" x14ac:dyDescent="0.25">
      <c r="C144" s="47">
        <v>42559</v>
      </c>
      <c r="D144" s="46">
        <v>-0.36699999999999999</v>
      </c>
      <c r="E144" s="42"/>
      <c r="F144" s="47">
        <v>42559</v>
      </c>
      <c r="G144" s="46">
        <v>-0.29299999999999998</v>
      </c>
      <c r="H144" s="42"/>
      <c r="I144" s="47">
        <v>42559</v>
      </c>
      <c r="J144" s="46">
        <v>-0.19</v>
      </c>
      <c r="K144" s="42"/>
      <c r="L144" s="47">
        <v>42559</v>
      </c>
      <c r="M144" s="46">
        <v>-5.8999999999999997E-2</v>
      </c>
      <c r="N144" s="42"/>
      <c r="O144" s="47">
        <v>42563</v>
      </c>
      <c r="P144" s="46">
        <v>0.47935</v>
      </c>
      <c r="Q144" s="42"/>
      <c r="R144" s="47">
        <v>42563</v>
      </c>
      <c r="S144" s="46">
        <v>0.67335</v>
      </c>
      <c r="T144" s="42"/>
      <c r="U144" s="47">
        <v>42563</v>
      </c>
      <c r="V144" s="46">
        <v>0.96599999999999997</v>
      </c>
      <c r="W144" s="42"/>
      <c r="X144" s="47">
        <v>42563</v>
      </c>
      <c r="Y144" s="46">
        <v>1.2845</v>
      </c>
      <c r="Z144" s="42"/>
      <c r="AA144" s="47">
        <v>42563</v>
      </c>
      <c r="AB144" s="46">
        <v>0.45350000000000001</v>
      </c>
      <c r="AC144" s="42"/>
      <c r="AD144" s="47">
        <v>42563</v>
      </c>
      <c r="AE144" s="46">
        <v>0.50094000000000005</v>
      </c>
      <c r="AF144" s="42"/>
      <c r="AG144" s="47">
        <v>42563</v>
      </c>
      <c r="AH144" s="46">
        <v>0.59031</v>
      </c>
      <c r="AI144" s="42"/>
      <c r="AJ144" s="47">
        <v>42563</v>
      </c>
      <c r="AK144" s="46">
        <v>0.82099999999999995</v>
      </c>
      <c r="AL144" s="42"/>
      <c r="AM144" s="47">
        <v>42563</v>
      </c>
      <c r="AN144" s="46">
        <v>-0.81120000000000003</v>
      </c>
      <c r="AO144" s="42"/>
      <c r="AP144" s="47">
        <v>42563</v>
      </c>
      <c r="AQ144" s="46">
        <v>-0.7732</v>
      </c>
      <c r="AR144" s="42"/>
      <c r="AS144" s="47">
        <v>42563</v>
      </c>
      <c r="AT144" s="46">
        <v>-0.70520000000000005</v>
      </c>
      <c r="AU144" s="42"/>
      <c r="AV144" s="47">
        <v>42563</v>
      </c>
      <c r="AW144" s="46">
        <v>-0.58420000000000005</v>
      </c>
      <c r="AX144" s="42"/>
      <c r="AY144" s="47">
        <v>42563</v>
      </c>
      <c r="AZ144" s="46">
        <v>-6.2140000000000001E-2</v>
      </c>
      <c r="BA144" s="42"/>
      <c r="BB144" s="47">
        <v>42563</v>
      </c>
      <c r="BC144" s="46">
        <v>-3.1859999999999999E-2</v>
      </c>
      <c r="BD144" s="42"/>
      <c r="BE144" s="47">
        <v>42563</v>
      </c>
      <c r="BF144" s="46">
        <v>-2.6710000000000001E-2</v>
      </c>
      <c r="BG144" s="42"/>
      <c r="BH144" s="47">
        <v>42563</v>
      </c>
      <c r="BI144" s="46">
        <v>5.4640000000000001E-2</v>
      </c>
    </row>
    <row r="145" spans="3:61" x14ac:dyDescent="0.25">
      <c r="C145" s="47">
        <v>42562</v>
      </c>
      <c r="D145" s="46">
        <v>-0.36699999999999999</v>
      </c>
      <c r="E145" s="42"/>
      <c r="F145" s="47">
        <v>42562</v>
      </c>
      <c r="G145" s="46">
        <v>-0.29199999999999998</v>
      </c>
      <c r="H145" s="42"/>
      <c r="I145" s="47">
        <v>42562</v>
      </c>
      <c r="J145" s="46">
        <v>-0.19</v>
      </c>
      <c r="K145" s="42"/>
      <c r="L145" s="47">
        <v>42562</v>
      </c>
      <c r="M145" s="46">
        <v>-6.3E-2</v>
      </c>
      <c r="N145" s="42"/>
      <c r="O145" s="47">
        <v>42564</v>
      </c>
      <c r="P145" s="46">
        <v>0.48135</v>
      </c>
      <c r="Q145" s="42"/>
      <c r="R145" s="47">
        <v>42564</v>
      </c>
      <c r="S145" s="46">
        <v>0.68010000000000004</v>
      </c>
      <c r="T145" s="42"/>
      <c r="U145" s="47">
        <v>42564</v>
      </c>
      <c r="V145" s="46">
        <v>0.98009999999999997</v>
      </c>
      <c r="W145" s="42"/>
      <c r="X145" s="47">
        <v>42564</v>
      </c>
      <c r="Y145" s="46">
        <v>1.2934000000000001</v>
      </c>
      <c r="Z145" s="42"/>
      <c r="AA145" s="47">
        <v>42564</v>
      </c>
      <c r="AB145" s="46">
        <v>0.44600000000000001</v>
      </c>
      <c r="AC145" s="42"/>
      <c r="AD145" s="47">
        <v>42564</v>
      </c>
      <c r="AE145" s="46">
        <v>0.50187999999999999</v>
      </c>
      <c r="AF145" s="42"/>
      <c r="AG145" s="47">
        <v>42564</v>
      </c>
      <c r="AH145" s="46">
        <v>0.59</v>
      </c>
      <c r="AI145" s="42"/>
      <c r="AJ145" s="47">
        <v>42564</v>
      </c>
      <c r="AK145" s="46">
        <v>0.82150000000000001</v>
      </c>
      <c r="AL145" s="42"/>
      <c r="AM145" s="47">
        <v>42564</v>
      </c>
      <c r="AN145" s="46">
        <v>-0.80620000000000003</v>
      </c>
      <c r="AO145" s="42"/>
      <c r="AP145" s="47">
        <v>42564</v>
      </c>
      <c r="AQ145" s="46">
        <v>-0.76739999999999997</v>
      </c>
      <c r="AR145" s="42"/>
      <c r="AS145" s="47">
        <v>42564</v>
      </c>
      <c r="AT145" s="46">
        <v>-0.69920000000000004</v>
      </c>
      <c r="AU145" s="42"/>
      <c r="AV145" s="47">
        <v>42564</v>
      </c>
      <c r="AW145" s="46">
        <v>-0.57340000000000002</v>
      </c>
      <c r="AX145" s="42"/>
      <c r="AY145" s="47">
        <v>42564</v>
      </c>
      <c r="AZ145" s="46">
        <v>-7.1429999999999993E-2</v>
      </c>
      <c r="BA145" s="42"/>
      <c r="BB145" s="47">
        <v>42564</v>
      </c>
      <c r="BC145" s="46">
        <v>-3.9E-2</v>
      </c>
      <c r="BD145" s="42"/>
      <c r="BE145" s="47">
        <v>42564</v>
      </c>
      <c r="BF145" s="46">
        <v>-3.2070000000000001E-2</v>
      </c>
      <c r="BG145" s="42"/>
      <c r="BH145" s="47">
        <v>42564</v>
      </c>
      <c r="BI145" s="46">
        <v>5.679E-2</v>
      </c>
    </row>
    <row r="146" spans="3:61" x14ac:dyDescent="0.25">
      <c r="C146" s="47">
        <v>42563</v>
      </c>
      <c r="D146" s="46">
        <v>-0.36899999999999999</v>
      </c>
      <c r="E146" s="42"/>
      <c r="F146" s="47">
        <v>42563</v>
      </c>
      <c r="G146" s="46">
        <v>-0.29099999999999998</v>
      </c>
      <c r="H146" s="42"/>
      <c r="I146" s="47">
        <v>42563</v>
      </c>
      <c r="J146" s="46">
        <v>-0.191</v>
      </c>
      <c r="K146" s="42"/>
      <c r="L146" s="47">
        <v>42563</v>
      </c>
      <c r="M146" s="46">
        <v>-6.0999999999999999E-2</v>
      </c>
      <c r="N146" s="42"/>
      <c r="O146" s="47">
        <v>42565</v>
      </c>
      <c r="P146" s="46">
        <v>0.48209999999999997</v>
      </c>
      <c r="Q146" s="42"/>
      <c r="R146" s="47">
        <v>42565</v>
      </c>
      <c r="S146" s="46">
        <v>0.67910000000000004</v>
      </c>
      <c r="T146" s="42"/>
      <c r="U146" s="47">
        <v>42565</v>
      </c>
      <c r="V146" s="46">
        <v>0.98334999999999995</v>
      </c>
      <c r="W146" s="42"/>
      <c r="X146" s="47">
        <v>42565</v>
      </c>
      <c r="Y146" s="46">
        <v>1.298</v>
      </c>
      <c r="Z146" s="42"/>
      <c r="AA146" s="47">
        <v>42565</v>
      </c>
      <c r="AB146" s="46">
        <v>0.43225000000000002</v>
      </c>
      <c r="AC146" s="42"/>
      <c r="AD146" s="47">
        <v>42565</v>
      </c>
      <c r="AE146" s="46">
        <v>0.49349999999999999</v>
      </c>
      <c r="AF146" s="42"/>
      <c r="AG146" s="47">
        <v>42565</v>
      </c>
      <c r="AH146" s="46">
        <v>0.58438000000000001</v>
      </c>
      <c r="AI146" s="42"/>
      <c r="AJ146" s="47">
        <v>42565</v>
      </c>
      <c r="AK146" s="46">
        <v>0.81306</v>
      </c>
      <c r="AL146" s="42"/>
      <c r="AM146" s="47">
        <v>42565</v>
      </c>
      <c r="AN146" s="46">
        <v>-0.80520000000000003</v>
      </c>
      <c r="AO146" s="42"/>
      <c r="AP146" s="47">
        <v>42565</v>
      </c>
      <c r="AQ146" s="46">
        <v>-0.76439999999999997</v>
      </c>
      <c r="AR146" s="42"/>
      <c r="AS146" s="47">
        <v>42565</v>
      </c>
      <c r="AT146" s="46">
        <v>-0.69599999999999995</v>
      </c>
      <c r="AU146" s="42"/>
      <c r="AV146" s="47">
        <v>42565</v>
      </c>
      <c r="AW146" s="46">
        <v>-0.56299999999999994</v>
      </c>
      <c r="AX146" s="42"/>
      <c r="AY146" s="47">
        <v>42565</v>
      </c>
      <c r="AZ146" s="46">
        <v>-7.2859999999999994E-2</v>
      </c>
      <c r="BA146" s="42"/>
      <c r="BB146" s="47">
        <v>42565</v>
      </c>
      <c r="BC146" s="46">
        <v>-3.7929999999999998E-2</v>
      </c>
      <c r="BD146" s="42"/>
      <c r="BE146" s="47">
        <v>42565</v>
      </c>
      <c r="BF146" s="46">
        <v>-3.3430000000000001E-2</v>
      </c>
      <c r="BG146" s="42"/>
      <c r="BH146" s="47">
        <v>42565</v>
      </c>
      <c r="BI146" s="46">
        <v>5.5E-2</v>
      </c>
    </row>
    <row r="147" spans="3:61" x14ac:dyDescent="0.25">
      <c r="C147" s="47">
        <v>42564</v>
      </c>
      <c r="D147" s="46">
        <v>-0.371</v>
      </c>
      <c r="E147" s="42"/>
      <c r="F147" s="47">
        <v>42564</v>
      </c>
      <c r="G147" s="46">
        <v>-0.29499999999999998</v>
      </c>
      <c r="H147" s="42"/>
      <c r="I147" s="47">
        <v>42564</v>
      </c>
      <c r="J147" s="46">
        <v>-0.191</v>
      </c>
      <c r="K147" s="42"/>
      <c r="L147" s="47">
        <v>42564</v>
      </c>
      <c r="M147" s="46">
        <v>-6.0999999999999999E-2</v>
      </c>
      <c r="N147" s="42"/>
      <c r="O147" s="47">
        <v>42566</v>
      </c>
      <c r="P147" s="46">
        <v>0.48330000000000001</v>
      </c>
      <c r="Q147" s="42"/>
      <c r="R147" s="47">
        <v>42566</v>
      </c>
      <c r="S147" s="46">
        <v>0.68784999999999996</v>
      </c>
      <c r="T147" s="42"/>
      <c r="U147" s="47">
        <v>42566</v>
      </c>
      <c r="V147" s="46">
        <v>0.99380000000000002</v>
      </c>
      <c r="W147" s="42"/>
      <c r="X147" s="47">
        <v>42566</v>
      </c>
      <c r="Y147" s="46">
        <v>1.3082500000000001</v>
      </c>
      <c r="Z147" s="42"/>
      <c r="AA147" s="47">
        <v>42566</v>
      </c>
      <c r="AB147" s="46">
        <v>0.49537999999999999</v>
      </c>
      <c r="AC147" s="42"/>
      <c r="AD147" s="47">
        <v>42566</v>
      </c>
      <c r="AE147" s="46">
        <v>0.52749999999999997</v>
      </c>
      <c r="AF147" s="42"/>
      <c r="AG147" s="47">
        <v>42566</v>
      </c>
      <c r="AH147" s="46">
        <v>0.62375000000000003</v>
      </c>
      <c r="AI147" s="42"/>
      <c r="AJ147" s="47">
        <v>42566</v>
      </c>
      <c r="AK147" s="46">
        <v>0.83555999999999997</v>
      </c>
      <c r="AL147" s="42"/>
      <c r="AM147" s="47">
        <v>42566</v>
      </c>
      <c r="AN147" s="46">
        <v>-0.79659999999999997</v>
      </c>
      <c r="AO147" s="42"/>
      <c r="AP147" s="47">
        <v>42566</v>
      </c>
      <c r="AQ147" s="46">
        <v>-0.76500000000000001</v>
      </c>
      <c r="AR147" s="42"/>
      <c r="AS147" s="47">
        <v>42566</v>
      </c>
      <c r="AT147" s="46">
        <v>-0.68400000000000005</v>
      </c>
      <c r="AU147" s="42"/>
      <c r="AV147" s="47">
        <v>42566</v>
      </c>
      <c r="AW147" s="46">
        <v>-0.55800000000000005</v>
      </c>
      <c r="AX147" s="42"/>
      <c r="AY147" s="47">
        <v>42566</v>
      </c>
      <c r="AZ147" s="46">
        <v>-8.7859999999999994E-2</v>
      </c>
      <c r="BA147" s="42"/>
      <c r="BB147" s="47">
        <v>42566</v>
      </c>
      <c r="BC147" s="46">
        <v>-4.5429999999999998E-2</v>
      </c>
      <c r="BD147" s="42"/>
      <c r="BE147" s="47">
        <v>42566</v>
      </c>
      <c r="BF147" s="46">
        <v>-3.5209999999999998E-2</v>
      </c>
      <c r="BG147" s="42"/>
      <c r="BH147" s="47">
        <v>42566</v>
      </c>
      <c r="BI147" s="46">
        <v>6.1069999999999999E-2</v>
      </c>
    </row>
    <row r="148" spans="3:61" x14ac:dyDescent="0.25">
      <c r="C148" s="47">
        <v>42565</v>
      </c>
      <c r="D148" s="46">
        <v>-0.371</v>
      </c>
      <c r="E148" s="42"/>
      <c r="F148" s="47">
        <v>42565</v>
      </c>
      <c r="G148" s="46">
        <v>-0.29499999999999998</v>
      </c>
      <c r="H148" s="42"/>
      <c r="I148" s="47">
        <v>42565</v>
      </c>
      <c r="J148" s="46">
        <v>-0.19</v>
      </c>
      <c r="K148" s="42"/>
      <c r="L148" s="47">
        <v>42565</v>
      </c>
      <c r="M148" s="46">
        <v>-6.0999999999999999E-2</v>
      </c>
      <c r="N148" s="42"/>
      <c r="O148" s="47">
        <v>42569</v>
      </c>
      <c r="P148" s="46">
        <v>0.48654999999999998</v>
      </c>
      <c r="Q148" s="42"/>
      <c r="R148" s="47">
        <v>42569</v>
      </c>
      <c r="S148" s="46">
        <v>0.6956</v>
      </c>
      <c r="T148" s="42"/>
      <c r="U148" s="47">
        <v>42569</v>
      </c>
      <c r="V148" s="46">
        <v>1.0027999999999999</v>
      </c>
      <c r="W148" s="42"/>
      <c r="X148" s="47">
        <v>42569</v>
      </c>
      <c r="Y148" s="46">
        <v>1.3264</v>
      </c>
      <c r="Z148" s="42"/>
      <c r="AA148" s="47">
        <v>42569</v>
      </c>
      <c r="AB148" s="46">
        <v>0.48849999999999999</v>
      </c>
      <c r="AC148" s="42"/>
      <c r="AD148" s="47">
        <v>42569</v>
      </c>
      <c r="AE148" s="46">
        <v>0.52312999999999998</v>
      </c>
      <c r="AF148" s="42"/>
      <c r="AG148" s="47">
        <v>42569</v>
      </c>
      <c r="AH148" s="46">
        <v>0.61731000000000003</v>
      </c>
      <c r="AI148" s="42"/>
      <c r="AJ148" s="47">
        <v>42569</v>
      </c>
      <c r="AK148" s="46">
        <v>0.82462999999999997</v>
      </c>
      <c r="AL148" s="42"/>
      <c r="AM148" s="47">
        <v>42569</v>
      </c>
      <c r="AN148" s="46">
        <v>-0.80459999999999998</v>
      </c>
      <c r="AO148" s="42"/>
      <c r="AP148" s="47">
        <v>42569</v>
      </c>
      <c r="AQ148" s="46">
        <v>-0.76700000000000002</v>
      </c>
      <c r="AR148" s="42"/>
      <c r="AS148" s="47">
        <v>42569</v>
      </c>
      <c r="AT148" s="46">
        <v>-0.68300000000000005</v>
      </c>
      <c r="AU148" s="42"/>
      <c r="AV148" s="47">
        <v>42569</v>
      </c>
      <c r="AW148" s="46">
        <v>-0.56000000000000005</v>
      </c>
      <c r="AX148" s="42"/>
      <c r="AY148" s="47">
        <v>42569</v>
      </c>
      <c r="AZ148" s="46">
        <v>-7.9289999999999999E-2</v>
      </c>
      <c r="BA148" s="42"/>
      <c r="BB148" s="47">
        <v>42569</v>
      </c>
      <c r="BC148" s="46">
        <v>-3.9710000000000002E-2</v>
      </c>
      <c r="BD148" s="42"/>
      <c r="BE148" s="47">
        <v>42569</v>
      </c>
      <c r="BF148" s="46">
        <v>-3.3790000000000001E-2</v>
      </c>
      <c r="BG148" s="42"/>
      <c r="BH148" s="47">
        <v>42569</v>
      </c>
      <c r="BI148" s="46">
        <v>6.3930000000000001E-2</v>
      </c>
    </row>
    <row r="149" spans="3:61" x14ac:dyDescent="0.25">
      <c r="C149" s="47">
        <v>42566</v>
      </c>
      <c r="D149" s="46">
        <v>-0.371</v>
      </c>
      <c r="E149" s="42"/>
      <c r="F149" s="47">
        <v>42566</v>
      </c>
      <c r="G149" s="46">
        <v>-0.29299999999999998</v>
      </c>
      <c r="H149" s="42"/>
      <c r="I149" s="47">
        <v>42566</v>
      </c>
      <c r="J149" s="46">
        <v>-0.187</v>
      </c>
      <c r="K149" s="42"/>
      <c r="L149" s="47">
        <v>42566</v>
      </c>
      <c r="M149" s="46">
        <v>-5.7000000000000002E-2</v>
      </c>
      <c r="N149" s="42"/>
      <c r="O149" s="47">
        <v>42570</v>
      </c>
      <c r="P149" s="46">
        <v>0.48530000000000001</v>
      </c>
      <c r="Q149" s="42"/>
      <c r="R149" s="47">
        <v>42570</v>
      </c>
      <c r="S149" s="46">
        <v>0.69710000000000005</v>
      </c>
      <c r="T149" s="42"/>
      <c r="U149" s="47">
        <v>42570</v>
      </c>
      <c r="V149" s="46">
        <v>1.0073000000000001</v>
      </c>
      <c r="W149" s="42"/>
      <c r="X149" s="47">
        <v>42570</v>
      </c>
      <c r="Y149" s="46">
        <v>1.3289</v>
      </c>
      <c r="Z149" s="42"/>
      <c r="AA149" s="47">
        <v>42570</v>
      </c>
      <c r="AB149" s="46">
        <v>0.48599999999999999</v>
      </c>
      <c r="AC149" s="42"/>
      <c r="AD149" s="47">
        <v>42570</v>
      </c>
      <c r="AE149" s="46">
        <v>0.52575000000000005</v>
      </c>
      <c r="AF149" s="42"/>
      <c r="AG149" s="47">
        <v>42570</v>
      </c>
      <c r="AH149" s="46">
        <v>0.61750000000000005</v>
      </c>
      <c r="AI149" s="42"/>
      <c r="AJ149" s="47">
        <v>42570</v>
      </c>
      <c r="AK149" s="46">
        <v>0.83118999999999998</v>
      </c>
      <c r="AL149" s="42"/>
      <c r="AM149" s="47">
        <v>42570</v>
      </c>
      <c r="AN149" s="46">
        <v>-0.80259999999999998</v>
      </c>
      <c r="AO149" s="42"/>
      <c r="AP149" s="47">
        <v>42570</v>
      </c>
      <c r="AQ149" s="46">
        <v>-0.76160000000000005</v>
      </c>
      <c r="AR149" s="42"/>
      <c r="AS149" s="47">
        <v>42570</v>
      </c>
      <c r="AT149" s="46">
        <v>-0.6804</v>
      </c>
      <c r="AU149" s="42"/>
      <c r="AV149" s="47">
        <v>42570</v>
      </c>
      <c r="AW149" s="46">
        <v>-0.55600000000000005</v>
      </c>
      <c r="AX149" s="42"/>
      <c r="AY149" s="47">
        <v>42570</v>
      </c>
      <c r="AZ149" s="46">
        <v>-6.4640000000000003E-2</v>
      </c>
      <c r="BA149" s="42"/>
      <c r="BB149" s="47">
        <v>42570</v>
      </c>
      <c r="BC149" s="46">
        <v>-3.1710000000000002E-2</v>
      </c>
      <c r="BD149" s="42"/>
      <c r="BE149" s="47">
        <v>42570</v>
      </c>
      <c r="BF149" s="46">
        <v>-2.9499999999999998E-2</v>
      </c>
      <c r="BG149" s="42"/>
      <c r="BH149" s="47">
        <v>42570</v>
      </c>
      <c r="BI149" s="46">
        <v>6.2859999999999999E-2</v>
      </c>
    </row>
    <row r="150" spans="3:61" x14ac:dyDescent="0.25">
      <c r="C150" s="47">
        <v>42569</v>
      </c>
      <c r="D150" s="46">
        <v>-0.371</v>
      </c>
      <c r="E150" s="42"/>
      <c r="F150" s="47">
        <v>42569</v>
      </c>
      <c r="G150" s="46">
        <v>-0.29499999999999998</v>
      </c>
      <c r="H150" s="42"/>
      <c r="I150" s="47">
        <v>42569</v>
      </c>
      <c r="J150" s="46">
        <v>-0.191</v>
      </c>
      <c r="K150" s="42"/>
      <c r="L150" s="47">
        <v>42569</v>
      </c>
      <c r="M150" s="46">
        <v>-6.0999999999999999E-2</v>
      </c>
      <c r="N150" s="42"/>
      <c r="O150" s="47">
        <v>42571</v>
      </c>
      <c r="P150" s="46">
        <v>0.4874</v>
      </c>
      <c r="Q150" s="42"/>
      <c r="R150" s="47">
        <v>42571</v>
      </c>
      <c r="S150" s="46">
        <v>0.7016</v>
      </c>
      <c r="T150" s="42"/>
      <c r="U150" s="47">
        <v>42571</v>
      </c>
      <c r="V150" s="46">
        <v>1.0202</v>
      </c>
      <c r="W150" s="42"/>
      <c r="X150" s="47">
        <v>42571</v>
      </c>
      <c r="Y150" s="46">
        <v>1.3449</v>
      </c>
      <c r="Z150" s="42"/>
      <c r="AA150" s="47">
        <v>42571</v>
      </c>
      <c r="AB150" s="46">
        <v>0.48537999999999998</v>
      </c>
      <c r="AC150" s="42"/>
      <c r="AD150" s="47">
        <v>42571</v>
      </c>
      <c r="AE150" s="46">
        <v>0.52324999999999999</v>
      </c>
      <c r="AF150" s="42"/>
      <c r="AG150" s="47">
        <v>42571</v>
      </c>
      <c r="AH150" s="46">
        <v>0.61594000000000004</v>
      </c>
      <c r="AI150" s="42"/>
      <c r="AJ150" s="47">
        <v>42571</v>
      </c>
      <c r="AK150" s="46">
        <v>0.83025000000000004</v>
      </c>
      <c r="AL150" s="42"/>
      <c r="AM150" s="47">
        <v>42571</v>
      </c>
      <c r="AN150" s="46">
        <v>-0.80259999999999998</v>
      </c>
      <c r="AO150" s="42"/>
      <c r="AP150" s="47">
        <v>42571</v>
      </c>
      <c r="AQ150" s="46">
        <v>-0.76019999999999999</v>
      </c>
      <c r="AR150" s="42"/>
      <c r="AS150" s="47">
        <v>42571</v>
      </c>
      <c r="AT150" s="46">
        <v>-0.67700000000000005</v>
      </c>
      <c r="AU150" s="42"/>
      <c r="AV150" s="47">
        <v>42571</v>
      </c>
      <c r="AW150" s="46">
        <v>-0.55120000000000002</v>
      </c>
      <c r="AX150" s="42"/>
      <c r="AY150" s="47">
        <v>42571</v>
      </c>
      <c r="AZ150" s="46">
        <v>-8.0710000000000004E-2</v>
      </c>
      <c r="BA150" s="42"/>
      <c r="BB150" s="47">
        <v>42571</v>
      </c>
      <c r="BC150" s="46">
        <v>-3.6360000000000003E-2</v>
      </c>
      <c r="BD150" s="42"/>
      <c r="BE150" s="47">
        <v>42571</v>
      </c>
      <c r="BF150" s="46">
        <v>-3.3070000000000002E-2</v>
      </c>
      <c r="BG150" s="42"/>
      <c r="BH150" s="47">
        <v>42571</v>
      </c>
      <c r="BI150" s="46">
        <v>6.1429999999999998E-2</v>
      </c>
    </row>
    <row r="151" spans="3:61" x14ac:dyDescent="0.25">
      <c r="C151" s="47">
        <v>42570</v>
      </c>
      <c r="D151" s="46">
        <v>-0.371</v>
      </c>
      <c r="E151" s="42"/>
      <c r="F151" s="47">
        <v>42570</v>
      </c>
      <c r="G151" s="46">
        <v>-0.29499999999999998</v>
      </c>
      <c r="H151" s="42"/>
      <c r="I151" s="47">
        <v>42570</v>
      </c>
      <c r="J151" s="46">
        <v>-0.189</v>
      </c>
      <c r="K151" s="42"/>
      <c r="L151" s="47">
        <v>42570</v>
      </c>
      <c r="M151" s="46">
        <v>-5.8999999999999997E-2</v>
      </c>
      <c r="N151" s="42"/>
      <c r="O151" s="47">
        <v>42572</v>
      </c>
      <c r="P151" s="46">
        <v>0.4879</v>
      </c>
      <c r="Q151" s="42"/>
      <c r="R151" s="47">
        <v>42572</v>
      </c>
      <c r="S151" s="46">
        <v>0.71450000000000002</v>
      </c>
      <c r="T151" s="42"/>
      <c r="U151" s="47">
        <v>42572</v>
      </c>
      <c r="V151" s="46">
        <v>1.0319</v>
      </c>
      <c r="W151" s="42"/>
      <c r="X151" s="47">
        <v>42572</v>
      </c>
      <c r="Y151" s="46">
        <v>1.3589</v>
      </c>
      <c r="Z151" s="42"/>
      <c r="AA151" s="47">
        <v>42572</v>
      </c>
      <c r="AB151" s="46">
        <v>0.48475000000000001</v>
      </c>
      <c r="AC151" s="42"/>
      <c r="AD151" s="47">
        <v>42572</v>
      </c>
      <c r="AE151" s="46">
        <v>0.52600000000000002</v>
      </c>
      <c r="AF151" s="42"/>
      <c r="AG151" s="47">
        <v>42572</v>
      </c>
      <c r="AH151" s="46">
        <v>0.62</v>
      </c>
      <c r="AI151" s="42"/>
      <c r="AJ151" s="47">
        <v>42572</v>
      </c>
      <c r="AK151" s="46">
        <v>0.83869000000000005</v>
      </c>
      <c r="AL151" s="42"/>
      <c r="AM151" s="47">
        <v>42572</v>
      </c>
      <c r="AN151" s="46">
        <v>-0.80259999999999998</v>
      </c>
      <c r="AO151" s="42"/>
      <c r="AP151" s="47">
        <v>42572</v>
      </c>
      <c r="AQ151" s="46">
        <v>-0.75880000000000003</v>
      </c>
      <c r="AR151" s="42"/>
      <c r="AS151" s="47">
        <v>42572</v>
      </c>
      <c r="AT151" s="46">
        <v>-0.67600000000000005</v>
      </c>
      <c r="AU151" s="42"/>
      <c r="AV151" s="47">
        <v>42572</v>
      </c>
      <c r="AW151" s="46">
        <v>-0.54620000000000002</v>
      </c>
      <c r="AX151" s="42"/>
      <c r="AY151" s="47">
        <v>42572</v>
      </c>
      <c r="AZ151" s="46">
        <v>-8.7139999999999995E-2</v>
      </c>
      <c r="BA151" s="42"/>
      <c r="BB151" s="47">
        <v>42572</v>
      </c>
      <c r="BC151" s="46">
        <v>-3.857E-2</v>
      </c>
      <c r="BD151" s="42"/>
      <c r="BE151" s="47">
        <v>42572</v>
      </c>
      <c r="BF151" s="46">
        <v>-3.3860000000000001E-2</v>
      </c>
      <c r="BG151" s="42"/>
      <c r="BH151" s="47">
        <v>42572</v>
      </c>
      <c r="BI151" s="46">
        <v>6.4640000000000003E-2</v>
      </c>
    </row>
    <row r="152" spans="3:61" x14ac:dyDescent="0.25">
      <c r="C152" s="47">
        <v>42571</v>
      </c>
      <c r="D152" s="46">
        <v>-0.371</v>
      </c>
      <c r="E152" s="42"/>
      <c r="F152" s="47">
        <v>42571</v>
      </c>
      <c r="G152" s="46">
        <v>-0.29699999999999999</v>
      </c>
      <c r="H152" s="42"/>
      <c r="I152" s="47">
        <v>42571</v>
      </c>
      <c r="J152" s="46">
        <v>-0.189</v>
      </c>
      <c r="K152" s="42"/>
      <c r="L152" s="47">
        <v>42571</v>
      </c>
      <c r="M152" s="46">
        <v>-5.6000000000000001E-2</v>
      </c>
      <c r="N152" s="42"/>
      <c r="O152" s="47">
        <v>42573</v>
      </c>
      <c r="P152" s="46">
        <v>0.4904</v>
      </c>
      <c r="Q152" s="42"/>
      <c r="R152" s="47">
        <v>42573</v>
      </c>
      <c r="S152" s="46">
        <v>0.72099999999999997</v>
      </c>
      <c r="T152" s="42"/>
      <c r="U152" s="47">
        <v>42573</v>
      </c>
      <c r="V152" s="46">
        <v>1.0444</v>
      </c>
      <c r="W152" s="42"/>
      <c r="X152" s="47">
        <v>42573</v>
      </c>
      <c r="Y152" s="46">
        <v>1.3719000000000001</v>
      </c>
      <c r="Z152" s="42"/>
      <c r="AA152" s="47">
        <v>42573</v>
      </c>
      <c r="AB152" s="46">
        <v>0.48163</v>
      </c>
      <c r="AC152" s="42"/>
      <c r="AD152" s="47">
        <v>42573</v>
      </c>
      <c r="AE152" s="46">
        <v>0.52349999999999997</v>
      </c>
      <c r="AF152" s="42"/>
      <c r="AG152" s="47">
        <v>42573</v>
      </c>
      <c r="AH152" s="46">
        <v>0.61250000000000004</v>
      </c>
      <c r="AI152" s="42"/>
      <c r="AJ152" s="47">
        <v>42573</v>
      </c>
      <c r="AK152" s="46">
        <v>0.82462999999999997</v>
      </c>
      <c r="AL152" s="42"/>
      <c r="AM152" s="47">
        <v>42573</v>
      </c>
      <c r="AN152" s="46">
        <v>-0.79859999999999998</v>
      </c>
      <c r="AO152" s="42"/>
      <c r="AP152" s="47">
        <v>42573</v>
      </c>
      <c r="AQ152" s="46">
        <v>-0.75560000000000005</v>
      </c>
      <c r="AR152" s="42"/>
      <c r="AS152" s="47">
        <v>42573</v>
      </c>
      <c r="AT152" s="46">
        <v>-0.67179999999999995</v>
      </c>
      <c r="AU152" s="42"/>
      <c r="AV152" s="47">
        <v>42573</v>
      </c>
      <c r="AW152" s="46">
        <v>-0.53859999999999997</v>
      </c>
      <c r="AX152" s="42"/>
      <c r="AY152" s="47">
        <v>42573</v>
      </c>
      <c r="AZ152" s="46">
        <v>-6.071E-2</v>
      </c>
      <c r="BA152" s="42"/>
      <c r="BB152" s="47">
        <v>42573</v>
      </c>
      <c r="BC152" s="46">
        <v>-3.2000000000000001E-2</v>
      </c>
      <c r="BD152" s="42"/>
      <c r="BE152" s="47">
        <v>42573</v>
      </c>
      <c r="BF152" s="46">
        <v>-3.1E-2</v>
      </c>
      <c r="BG152" s="42"/>
      <c r="BH152" s="47">
        <v>42573</v>
      </c>
      <c r="BI152" s="46">
        <v>6.6070000000000004E-2</v>
      </c>
    </row>
    <row r="153" spans="3:61" x14ac:dyDescent="0.25">
      <c r="C153" s="47">
        <v>42572</v>
      </c>
      <c r="D153" s="46">
        <v>-0.37</v>
      </c>
      <c r="E153" s="42"/>
      <c r="F153" s="47">
        <v>42572</v>
      </c>
      <c r="G153" s="46">
        <v>-0.29699999999999999</v>
      </c>
      <c r="H153" s="42"/>
      <c r="I153" s="47">
        <v>42572</v>
      </c>
      <c r="J153" s="46">
        <v>-0.188</v>
      </c>
      <c r="K153" s="42"/>
      <c r="L153" s="47">
        <v>42572</v>
      </c>
      <c r="M153" s="46">
        <v>-5.3999999999999999E-2</v>
      </c>
      <c r="N153" s="42"/>
      <c r="O153" s="47">
        <v>42576</v>
      </c>
      <c r="P153" s="46">
        <v>0.4909</v>
      </c>
      <c r="Q153" s="42"/>
      <c r="R153" s="47">
        <v>42576</v>
      </c>
      <c r="S153" s="46">
        <v>0.73350000000000004</v>
      </c>
      <c r="T153" s="42"/>
      <c r="U153" s="47">
        <v>42576</v>
      </c>
      <c r="V153" s="46">
        <v>1.0597000000000001</v>
      </c>
      <c r="W153" s="42"/>
      <c r="X153" s="47">
        <v>42576</v>
      </c>
      <c r="Y153" s="46">
        <v>1.3858999999999999</v>
      </c>
      <c r="Z153" s="42"/>
      <c r="AA153" s="47">
        <v>42576</v>
      </c>
      <c r="AB153" s="46">
        <v>0.47349999999999998</v>
      </c>
      <c r="AC153" s="42"/>
      <c r="AD153" s="47">
        <v>42576</v>
      </c>
      <c r="AE153" s="46">
        <v>0.52349999999999997</v>
      </c>
      <c r="AF153" s="42"/>
      <c r="AG153" s="47">
        <v>42576</v>
      </c>
      <c r="AH153" s="46">
        <v>0.61438000000000004</v>
      </c>
      <c r="AI153" s="42"/>
      <c r="AJ153" s="47">
        <v>42576</v>
      </c>
      <c r="AK153" s="46">
        <v>0.83025000000000004</v>
      </c>
      <c r="AL153" s="42"/>
      <c r="AM153" s="47">
        <v>42576</v>
      </c>
      <c r="AN153" s="46">
        <v>-0.79759999999999998</v>
      </c>
      <c r="AO153" s="42"/>
      <c r="AP153" s="47">
        <v>42576</v>
      </c>
      <c r="AQ153" s="46">
        <v>-0.75460000000000005</v>
      </c>
      <c r="AR153" s="42"/>
      <c r="AS153" s="47">
        <v>42576</v>
      </c>
      <c r="AT153" s="46">
        <v>-0.66979999999999995</v>
      </c>
      <c r="AU153" s="42"/>
      <c r="AV153" s="47">
        <v>42576</v>
      </c>
      <c r="AW153" s="46">
        <v>-0.52900000000000003</v>
      </c>
      <c r="AX153" s="42"/>
      <c r="AY153" s="47">
        <v>42576</v>
      </c>
      <c r="AZ153" s="46">
        <v>-6.7860000000000004E-2</v>
      </c>
      <c r="BA153" s="42"/>
      <c r="BB153" s="47">
        <v>42576</v>
      </c>
      <c r="BC153" s="46">
        <v>-3.3430000000000001E-2</v>
      </c>
      <c r="BD153" s="42"/>
      <c r="BE153" s="47">
        <v>42576</v>
      </c>
      <c r="BF153" s="46">
        <v>-2.921E-2</v>
      </c>
      <c r="BG153" s="42"/>
      <c r="BH153" s="47">
        <v>42576</v>
      </c>
      <c r="BI153" s="46">
        <v>6.8210000000000007E-2</v>
      </c>
    </row>
    <row r="154" spans="3:61" x14ac:dyDescent="0.25">
      <c r="C154" s="47">
        <v>42573</v>
      </c>
      <c r="D154" s="46">
        <v>-0.371</v>
      </c>
      <c r="E154" s="42"/>
      <c r="F154" s="47">
        <v>42573</v>
      </c>
      <c r="G154" s="46">
        <v>-0.29699999999999999</v>
      </c>
      <c r="H154" s="42"/>
      <c r="I154" s="47">
        <v>42573</v>
      </c>
      <c r="J154" s="46">
        <v>-0.189</v>
      </c>
      <c r="K154" s="42"/>
      <c r="L154" s="47">
        <v>42573</v>
      </c>
      <c r="M154" s="46">
        <v>-0.05</v>
      </c>
      <c r="N154" s="42"/>
      <c r="O154" s="47">
        <v>42577</v>
      </c>
      <c r="P154" s="46">
        <v>0.49264999999999998</v>
      </c>
      <c r="Q154" s="42"/>
      <c r="R154" s="47">
        <v>42577</v>
      </c>
      <c r="S154" s="46">
        <v>0.74299999999999999</v>
      </c>
      <c r="T154" s="42"/>
      <c r="U154" s="47">
        <v>42577</v>
      </c>
      <c r="V154" s="46">
        <v>1.0731999999999999</v>
      </c>
      <c r="W154" s="42"/>
      <c r="X154" s="47">
        <v>42577</v>
      </c>
      <c r="Y154" s="46">
        <v>1.3986000000000001</v>
      </c>
      <c r="Z154" s="42"/>
      <c r="AA154" s="47">
        <v>42577</v>
      </c>
      <c r="AB154" s="46">
        <v>0.46100000000000002</v>
      </c>
      <c r="AC154" s="42"/>
      <c r="AD154" s="47">
        <v>42577</v>
      </c>
      <c r="AE154" s="46">
        <v>0.51112999999999997</v>
      </c>
      <c r="AF154" s="42"/>
      <c r="AG154" s="47">
        <v>42577</v>
      </c>
      <c r="AH154" s="46">
        <v>0.59843999999999997</v>
      </c>
      <c r="AI154" s="42"/>
      <c r="AJ154" s="47">
        <v>42577</v>
      </c>
      <c r="AK154" s="46">
        <v>0.81369000000000002</v>
      </c>
      <c r="AL154" s="42"/>
      <c r="AM154" s="47">
        <v>42577</v>
      </c>
      <c r="AN154" s="46">
        <v>-0.79759999999999998</v>
      </c>
      <c r="AO154" s="42"/>
      <c r="AP154" s="47">
        <v>42577</v>
      </c>
      <c r="AQ154" s="46">
        <v>-0.75260000000000005</v>
      </c>
      <c r="AR154" s="42"/>
      <c r="AS154" s="47">
        <v>42577</v>
      </c>
      <c r="AT154" s="46">
        <v>-0.66779999999999995</v>
      </c>
      <c r="AU154" s="42"/>
      <c r="AV154" s="47">
        <v>42577</v>
      </c>
      <c r="AW154" s="46">
        <v>-0.52500000000000002</v>
      </c>
      <c r="AX154" s="42"/>
      <c r="AY154" s="47">
        <v>42577</v>
      </c>
      <c r="AZ154" s="46">
        <v>-7.3569999999999997E-2</v>
      </c>
      <c r="BA154" s="42"/>
      <c r="BB154" s="47">
        <v>42577</v>
      </c>
      <c r="BC154" s="46">
        <v>-3.771E-2</v>
      </c>
      <c r="BD154" s="42"/>
      <c r="BE154" s="47">
        <v>42577</v>
      </c>
      <c r="BF154" s="46">
        <v>-3.243E-2</v>
      </c>
      <c r="BG154" s="42"/>
      <c r="BH154" s="47">
        <v>42577</v>
      </c>
      <c r="BI154" s="46">
        <v>6.6860000000000003E-2</v>
      </c>
    </row>
    <row r="155" spans="3:61" x14ac:dyDescent="0.25">
      <c r="C155" s="47">
        <v>42576</v>
      </c>
      <c r="D155" s="46">
        <v>-0.371</v>
      </c>
      <c r="E155" s="42"/>
      <c r="F155" s="47">
        <v>42576</v>
      </c>
      <c r="G155" s="46">
        <v>-0.29699999999999999</v>
      </c>
      <c r="H155" s="42"/>
      <c r="I155" s="47">
        <v>42576</v>
      </c>
      <c r="J155" s="46">
        <v>-0.188</v>
      </c>
      <c r="K155" s="42"/>
      <c r="L155" s="47">
        <v>42576</v>
      </c>
      <c r="M155" s="46">
        <v>-4.9000000000000002E-2</v>
      </c>
      <c r="N155" s="42"/>
      <c r="O155" s="47">
        <v>42578</v>
      </c>
      <c r="P155" s="46">
        <v>0.49564999999999998</v>
      </c>
      <c r="Q155" s="42"/>
      <c r="R155" s="47">
        <v>42578</v>
      </c>
      <c r="S155" s="46">
        <v>0.75149999999999995</v>
      </c>
      <c r="T155" s="42"/>
      <c r="U155" s="47">
        <v>42578</v>
      </c>
      <c r="V155" s="46">
        <v>1.0867</v>
      </c>
      <c r="W155" s="42"/>
      <c r="X155" s="47">
        <v>42578</v>
      </c>
      <c r="Y155" s="46">
        <v>1.4136</v>
      </c>
      <c r="Z155" s="42"/>
      <c r="AA155" s="47">
        <v>42578</v>
      </c>
      <c r="AB155" s="46">
        <v>0.45194000000000001</v>
      </c>
      <c r="AC155" s="42"/>
      <c r="AD155" s="47">
        <v>42578</v>
      </c>
      <c r="AE155" s="46">
        <v>0.50763000000000003</v>
      </c>
      <c r="AF155" s="42"/>
      <c r="AG155" s="47">
        <v>42578</v>
      </c>
      <c r="AH155" s="46">
        <v>0.59313000000000005</v>
      </c>
      <c r="AI155" s="42"/>
      <c r="AJ155" s="47">
        <v>42578</v>
      </c>
      <c r="AK155" s="46">
        <v>0.80900000000000005</v>
      </c>
      <c r="AL155" s="42"/>
      <c r="AM155" s="47">
        <v>42578</v>
      </c>
      <c r="AN155" s="46">
        <v>-0.79459999999999997</v>
      </c>
      <c r="AO155" s="42"/>
      <c r="AP155" s="47">
        <v>42578</v>
      </c>
      <c r="AQ155" s="46">
        <v>-0.74819999999999998</v>
      </c>
      <c r="AR155" s="42"/>
      <c r="AS155" s="47">
        <v>42578</v>
      </c>
      <c r="AT155" s="46">
        <v>-0.66700000000000004</v>
      </c>
      <c r="AU155" s="42"/>
      <c r="AV155" s="47">
        <v>42578</v>
      </c>
      <c r="AW155" s="46">
        <v>-0.51619999999999999</v>
      </c>
      <c r="AX155" s="42"/>
      <c r="AY155" s="47">
        <v>42578</v>
      </c>
      <c r="AZ155" s="46">
        <v>-7.4139999999999998E-2</v>
      </c>
      <c r="BA155" s="42"/>
      <c r="BB155" s="47">
        <v>42578</v>
      </c>
      <c r="BC155" s="46">
        <v>-3.6999999999999998E-2</v>
      </c>
      <c r="BD155" s="42"/>
      <c r="BE155" s="47">
        <v>42578</v>
      </c>
      <c r="BF155" s="46">
        <v>-2.4930000000000001E-2</v>
      </c>
      <c r="BG155" s="42"/>
      <c r="BH155" s="47">
        <v>42578</v>
      </c>
      <c r="BI155" s="46">
        <v>5.6430000000000001E-2</v>
      </c>
    </row>
    <row r="156" spans="3:61" x14ac:dyDescent="0.25">
      <c r="C156" s="47">
        <v>42577</v>
      </c>
      <c r="D156" s="46">
        <v>-0.371</v>
      </c>
      <c r="E156" s="42"/>
      <c r="F156" s="47">
        <v>42577</v>
      </c>
      <c r="G156" s="46">
        <v>-0.29799999999999999</v>
      </c>
      <c r="H156" s="42"/>
      <c r="I156" s="47">
        <v>42577</v>
      </c>
      <c r="J156" s="46">
        <v>-0.187</v>
      </c>
      <c r="K156" s="42"/>
      <c r="L156" s="47">
        <v>42577</v>
      </c>
      <c r="M156" s="46">
        <v>-4.8000000000000001E-2</v>
      </c>
      <c r="N156" s="42"/>
      <c r="O156" s="47">
        <v>42579</v>
      </c>
      <c r="P156" s="46">
        <v>0.49390000000000001</v>
      </c>
      <c r="Q156" s="42"/>
      <c r="R156" s="47">
        <v>42579</v>
      </c>
      <c r="S156" s="46">
        <v>0.75649999999999995</v>
      </c>
      <c r="T156" s="42"/>
      <c r="U156" s="47">
        <v>42579</v>
      </c>
      <c r="V156" s="46">
        <v>1.0922000000000001</v>
      </c>
      <c r="W156" s="42"/>
      <c r="X156" s="47">
        <v>42579</v>
      </c>
      <c r="Y156" s="46">
        <v>1.42</v>
      </c>
      <c r="Z156" s="42"/>
      <c r="AA156" s="47">
        <v>42579</v>
      </c>
      <c r="AB156" s="46">
        <v>0.43944</v>
      </c>
      <c r="AC156" s="42"/>
      <c r="AD156" s="47">
        <v>42579</v>
      </c>
      <c r="AE156" s="46">
        <v>0.49813000000000002</v>
      </c>
      <c r="AF156" s="42"/>
      <c r="AG156" s="47">
        <v>42579</v>
      </c>
      <c r="AH156" s="46">
        <v>0.58374999999999999</v>
      </c>
      <c r="AI156" s="42"/>
      <c r="AJ156" s="47">
        <v>42579</v>
      </c>
      <c r="AK156" s="46">
        <v>0.80462999999999996</v>
      </c>
      <c r="AL156" s="42"/>
      <c r="AM156" s="47">
        <v>42579</v>
      </c>
      <c r="AN156" s="46">
        <v>-0.79459999999999997</v>
      </c>
      <c r="AO156" s="42"/>
      <c r="AP156" s="47">
        <v>42579</v>
      </c>
      <c r="AQ156" s="46">
        <v>-0.74819999999999998</v>
      </c>
      <c r="AR156" s="42"/>
      <c r="AS156" s="47">
        <v>42579</v>
      </c>
      <c r="AT156" s="46">
        <v>-0.66700000000000004</v>
      </c>
      <c r="AU156" s="42"/>
      <c r="AV156" s="47">
        <v>42579</v>
      </c>
      <c r="AW156" s="46">
        <v>-0.51619999999999999</v>
      </c>
      <c r="AX156" s="42"/>
      <c r="AY156" s="47">
        <v>42579</v>
      </c>
      <c r="AZ156" s="46">
        <v>-6.8430000000000005E-2</v>
      </c>
      <c r="BA156" s="42"/>
      <c r="BB156" s="47">
        <v>42579</v>
      </c>
      <c r="BC156" s="46">
        <v>-3.4860000000000002E-2</v>
      </c>
      <c r="BD156" s="42"/>
      <c r="BE156" s="47">
        <v>42579</v>
      </c>
      <c r="BF156" s="46">
        <v>-2.4570000000000002E-2</v>
      </c>
      <c r="BG156" s="42"/>
      <c r="BH156" s="47">
        <v>42579</v>
      </c>
      <c r="BI156" s="46">
        <v>5.543E-2</v>
      </c>
    </row>
    <row r="157" spans="3:61" x14ac:dyDescent="0.25">
      <c r="C157" s="47">
        <v>42578</v>
      </c>
      <c r="D157" s="46">
        <v>-0.371</v>
      </c>
      <c r="E157" s="42"/>
      <c r="F157" s="47">
        <v>42578</v>
      </c>
      <c r="G157" s="46">
        <v>-0.29799999999999999</v>
      </c>
      <c r="H157" s="42"/>
      <c r="I157" s="47">
        <v>42578</v>
      </c>
      <c r="J157" s="46">
        <v>-0.187</v>
      </c>
      <c r="K157" s="42"/>
      <c r="L157" s="47">
        <v>42578</v>
      </c>
      <c r="M157" s="46">
        <v>-4.9000000000000002E-2</v>
      </c>
      <c r="N157" s="42"/>
      <c r="O157" s="47">
        <v>42580</v>
      </c>
      <c r="P157" s="46">
        <v>0.49590000000000001</v>
      </c>
      <c r="Q157" s="42"/>
      <c r="R157" s="47">
        <v>42580</v>
      </c>
      <c r="S157" s="46">
        <v>0.7591</v>
      </c>
      <c r="T157" s="42"/>
      <c r="U157" s="47">
        <v>42580</v>
      </c>
      <c r="V157" s="46">
        <v>1.1116999999999999</v>
      </c>
      <c r="W157" s="42"/>
      <c r="X157" s="47">
        <v>42580</v>
      </c>
      <c r="Y157" s="46">
        <v>1.4320999999999999</v>
      </c>
      <c r="Z157" s="42"/>
      <c r="AA157" s="47">
        <v>42580</v>
      </c>
      <c r="AB157" s="46">
        <v>0.43006</v>
      </c>
      <c r="AC157" s="42"/>
      <c r="AD157" s="47">
        <v>42580</v>
      </c>
      <c r="AE157" s="46">
        <v>0.49387999999999999</v>
      </c>
      <c r="AF157" s="42"/>
      <c r="AG157" s="47">
        <v>42580</v>
      </c>
      <c r="AH157" s="46">
        <v>0.58062999999999998</v>
      </c>
      <c r="AI157" s="42"/>
      <c r="AJ157" s="47">
        <v>42580</v>
      </c>
      <c r="AK157" s="46">
        <v>0.80118999999999996</v>
      </c>
      <c r="AL157" s="42"/>
      <c r="AM157" s="47">
        <v>42580</v>
      </c>
      <c r="AN157" s="46">
        <v>-0.79759999999999998</v>
      </c>
      <c r="AO157" s="42"/>
      <c r="AP157" s="47">
        <v>42580</v>
      </c>
      <c r="AQ157" s="46">
        <v>-0.74760000000000004</v>
      </c>
      <c r="AR157" s="42"/>
      <c r="AS157" s="47">
        <v>42580</v>
      </c>
      <c r="AT157" s="46">
        <v>-0.66300000000000003</v>
      </c>
      <c r="AU157" s="42"/>
      <c r="AV157" s="47">
        <v>42580</v>
      </c>
      <c r="AW157" s="46">
        <v>-0.51439999999999997</v>
      </c>
      <c r="AX157" s="42"/>
      <c r="AY157" s="47">
        <v>42580</v>
      </c>
      <c r="AZ157" s="46">
        <v>-3.771E-2</v>
      </c>
      <c r="BA157" s="42"/>
      <c r="BB157" s="47">
        <v>42580</v>
      </c>
      <c r="BC157" s="46">
        <v>-7.7099999999999998E-3</v>
      </c>
      <c r="BD157" s="42"/>
      <c r="BE157" s="47">
        <v>42580</v>
      </c>
      <c r="BF157" s="46">
        <v>5.4999999999999997E-3</v>
      </c>
      <c r="BG157" s="42"/>
      <c r="BH157" s="47">
        <v>42580</v>
      </c>
      <c r="BI157" s="46">
        <v>9.3859999999999999E-2</v>
      </c>
    </row>
    <row r="158" spans="3:61" x14ac:dyDescent="0.25">
      <c r="C158" s="47">
        <v>42579</v>
      </c>
      <c r="D158" s="46">
        <v>-0.371</v>
      </c>
      <c r="E158" s="42"/>
      <c r="F158" s="47">
        <v>42579</v>
      </c>
      <c r="G158" s="46">
        <v>-0.29599999999999999</v>
      </c>
      <c r="H158" s="42"/>
      <c r="I158" s="47">
        <v>42579</v>
      </c>
      <c r="J158" s="46">
        <v>-0.186</v>
      </c>
      <c r="K158" s="42"/>
      <c r="L158" s="47">
        <v>42579</v>
      </c>
      <c r="M158" s="46">
        <v>-4.9000000000000002E-2</v>
      </c>
      <c r="N158" s="42"/>
      <c r="O158" s="47">
        <v>42583</v>
      </c>
      <c r="P158" s="46">
        <v>0.49390000000000001</v>
      </c>
      <c r="Q158" s="42"/>
      <c r="R158" s="47">
        <v>42583</v>
      </c>
      <c r="S158" s="46">
        <v>0.7591</v>
      </c>
      <c r="T158" s="42"/>
      <c r="U158" s="47">
        <v>42583</v>
      </c>
      <c r="V158" s="46">
        <v>1.1147</v>
      </c>
      <c r="W158" s="42"/>
      <c r="X158" s="47">
        <v>42583</v>
      </c>
      <c r="Y158" s="46">
        <v>1.4336</v>
      </c>
      <c r="Z158" s="42"/>
      <c r="AA158" s="47">
        <v>42583</v>
      </c>
      <c r="AB158" s="46">
        <v>0.41881000000000002</v>
      </c>
      <c r="AC158" s="42"/>
      <c r="AD158" s="47">
        <v>42583</v>
      </c>
      <c r="AE158" s="46">
        <v>0.49137999999999998</v>
      </c>
      <c r="AF158" s="42"/>
      <c r="AG158" s="47">
        <v>42583</v>
      </c>
      <c r="AH158" s="46">
        <v>0.57969000000000004</v>
      </c>
      <c r="AI158" s="42"/>
      <c r="AJ158" s="47">
        <v>42583</v>
      </c>
      <c r="AK158" s="46">
        <v>0.80149999999999999</v>
      </c>
      <c r="AL158" s="42"/>
      <c r="AM158" s="47">
        <v>42583</v>
      </c>
      <c r="AN158" s="46">
        <v>-0.80600000000000005</v>
      </c>
      <c r="AO158" s="42"/>
      <c r="AP158" s="47">
        <v>42583</v>
      </c>
      <c r="AQ158" s="46">
        <v>-0.752</v>
      </c>
      <c r="AR158" s="42"/>
      <c r="AS158" s="47">
        <v>42583</v>
      </c>
      <c r="AT158" s="46">
        <v>-0.66439999999999999</v>
      </c>
      <c r="AU158" s="42"/>
      <c r="AV158" s="47">
        <v>42583</v>
      </c>
      <c r="AW158" s="46">
        <v>-0.51700000000000002</v>
      </c>
      <c r="AX158" s="42"/>
      <c r="AY158" s="47">
        <v>42583</v>
      </c>
      <c r="AZ158" s="46">
        <v>-5.629E-2</v>
      </c>
      <c r="BA158" s="42"/>
      <c r="BB158" s="47">
        <v>42583</v>
      </c>
      <c r="BC158" s="46">
        <v>-1.521E-2</v>
      </c>
      <c r="BD158" s="42"/>
      <c r="BE158" s="47">
        <v>42583</v>
      </c>
      <c r="BF158" s="46">
        <v>8.7100000000000007E-3</v>
      </c>
      <c r="BG158" s="42"/>
      <c r="BH158" s="47">
        <v>42583</v>
      </c>
      <c r="BI158" s="46">
        <v>9.6710000000000004E-2</v>
      </c>
    </row>
    <row r="159" spans="3:61" x14ac:dyDescent="0.25">
      <c r="C159" s="47">
        <v>42580</v>
      </c>
      <c r="D159" s="46">
        <v>-0.371</v>
      </c>
      <c r="E159" s="42"/>
      <c r="F159" s="47">
        <v>42580</v>
      </c>
      <c r="G159" s="46">
        <v>-0.29699999999999999</v>
      </c>
      <c r="H159" s="42"/>
      <c r="I159" s="47">
        <v>42580</v>
      </c>
      <c r="J159" s="46">
        <v>-0.186</v>
      </c>
      <c r="K159" s="42"/>
      <c r="L159" s="47">
        <v>42580</v>
      </c>
      <c r="M159" s="46">
        <v>-4.9000000000000002E-2</v>
      </c>
      <c r="N159" s="42"/>
      <c r="O159" s="47">
        <v>42584</v>
      </c>
      <c r="P159" s="46">
        <v>0.49390000000000001</v>
      </c>
      <c r="Q159" s="42"/>
      <c r="R159" s="47">
        <v>42584</v>
      </c>
      <c r="S159" s="46">
        <v>0.76759999999999995</v>
      </c>
      <c r="T159" s="42"/>
      <c r="U159" s="47">
        <v>42584</v>
      </c>
      <c r="V159" s="46">
        <v>1.1272</v>
      </c>
      <c r="W159" s="42"/>
      <c r="X159" s="47">
        <v>42584</v>
      </c>
      <c r="Y159" s="46">
        <v>1.4426000000000001</v>
      </c>
      <c r="Z159" s="42"/>
      <c r="AA159" s="47">
        <v>42584</v>
      </c>
      <c r="AB159" s="46">
        <v>0.40788000000000002</v>
      </c>
      <c r="AC159" s="42"/>
      <c r="AD159" s="47">
        <v>42584</v>
      </c>
      <c r="AE159" s="46">
        <v>0.49343999999999999</v>
      </c>
      <c r="AF159" s="42"/>
      <c r="AG159" s="47">
        <v>42584</v>
      </c>
      <c r="AH159" s="46">
        <v>0.57987999999999995</v>
      </c>
      <c r="AI159" s="42"/>
      <c r="AJ159" s="47">
        <v>42584</v>
      </c>
      <c r="AK159" s="46">
        <v>0.80430999999999997</v>
      </c>
      <c r="AL159" s="42"/>
      <c r="AM159" s="47">
        <v>42584</v>
      </c>
      <c r="AN159" s="46">
        <v>-0.80600000000000005</v>
      </c>
      <c r="AO159" s="42"/>
      <c r="AP159" s="47">
        <v>42584</v>
      </c>
      <c r="AQ159" s="46">
        <v>-0.752</v>
      </c>
      <c r="AR159" s="42"/>
      <c r="AS159" s="47">
        <v>42584</v>
      </c>
      <c r="AT159" s="46">
        <v>-0.66279999999999994</v>
      </c>
      <c r="AU159" s="42"/>
      <c r="AV159" s="47">
        <v>42584</v>
      </c>
      <c r="AW159" s="46">
        <v>-0.51100000000000001</v>
      </c>
      <c r="AX159" s="42"/>
      <c r="AY159" s="47">
        <v>42584</v>
      </c>
      <c r="AZ159" s="46">
        <v>-4.9140000000000003E-2</v>
      </c>
      <c r="BA159" s="42"/>
      <c r="BB159" s="47">
        <v>42584</v>
      </c>
      <c r="BC159" s="46">
        <v>-1.379E-2</v>
      </c>
      <c r="BD159" s="42"/>
      <c r="BE159" s="47">
        <v>42584</v>
      </c>
      <c r="BF159" s="46">
        <v>1.086E-2</v>
      </c>
      <c r="BG159" s="42"/>
      <c r="BH159" s="47">
        <v>42584</v>
      </c>
      <c r="BI159" s="46">
        <v>9.6710000000000004E-2</v>
      </c>
    </row>
    <row r="160" spans="3:61" x14ac:dyDescent="0.25">
      <c r="C160" s="47">
        <v>42583</v>
      </c>
      <c r="D160" s="46">
        <v>-0.371</v>
      </c>
      <c r="E160" s="42"/>
      <c r="F160" s="47">
        <v>42583</v>
      </c>
      <c r="G160" s="46">
        <v>-0.29699999999999999</v>
      </c>
      <c r="H160" s="42"/>
      <c r="I160" s="47">
        <v>42583</v>
      </c>
      <c r="J160" s="46">
        <v>-0.186</v>
      </c>
      <c r="K160" s="42"/>
      <c r="L160" s="47">
        <v>42583</v>
      </c>
      <c r="M160" s="46">
        <v>-4.8000000000000001E-2</v>
      </c>
      <c r="N160" s="42"/>
      <c r="O160" s="47">
        <v>42585</v>
      </c>
      <c r="P160" s="46">
        <v>0.49690000000000001</v>
      </c>
      <c r="Q160" s="42"/>
      <c r="R160" s="47">
        <v>42585</v>
      </c>
      <c r="S160" s="46">
        <v>0.77759999999999996</v>
      </c>
      <c r="T160" s="42"/>
      <c r="U160" s="47">
        <v>42585</v>
      </c>
      <c r="V160" s="46">
        <v>1.1442000000000001</v>
      </c>
      <c r="W160" s="42"/>
      <c r="X160" s="47">
        <v>42585</v>
      </c>
      <c r="Y160" s="46">
        <v>1.4546000000000001</v>
      </c>
      <c r="Z160" s="42"/>
      <c r="AA160" s="47">
        <v>42585</v>
      </c>
      <c r="AB160" s="46">
        <v>0.39412999999999998</v>
      </c>
      <c r="AC160" s="42"/>
      <c r="AD160" s="47">
        <v>42585</v>
      </c>
      <c r="AE160" s="46">
        <v>0.48969000000000001</v>
      </c>
      <c r="AF160" s="42"/>
      <c r="AG160" s="47">
        <v>42585</v>
      </c>
      <c r="AH160" s="46">
        <v>0.57769000000000004</v>
      </c>
      <c r="AI160" s="42"/>
      <c r="AJ160" s="47">
        <v>42585</v>
      </c>
      <c r="AK160" s="46">
        <v>0.80493999999999999</v>
      </c>
      <c r="AL160" s="42"/>
      <c r="AM160" s="47">
        <v>42585</v>
      </c>
      <c r="AN160" s="46">
        <v>-0.80200000000000005</v>
      </c>
      <c r="AO160" s="42"/>
      <c r="AP160" s="47">
        <v>42585</v>
      </c>
      <c r="AQ160" s="46">
        <v>-0.752</v>
      </c>
      <c r="AR160" s="42"/>
      <c r="AS160" s="47">
        <v>42585</v>
      </c>
      <c r="AT160" s="46">
        <v>-0.66220000000000001</v>
      </c>
      <c r="AU160" s="42"/>
      <c r="AV160" s="47">
        <v>42585</v>
      </c>
      <c r="AW160" s="46">
        <v>-0.50860000000000005</v>
      </c>
      <c r="AX160" s="42"/>
      <c r="AY160" s="47">
        <v>42585</v>
      </c>
      <c r="AZ160" s="46">
        <v>-5.3429999999999998E-2</v>
      </c>
      <c r="BA160" s="42"/>
      <c r="BB160" s="47">
        <v>42585</v>
      </c>
      <c r="BC160" s="46">
        <v>-1.4500000000000001E-2</v>
      </c>
      <c r="BD160" s="42"/>
      <c r="BE160" s="47">
        <v>42585</v>
      </c>
      <c r="BF160" s="46">
        <v>1.264E-2</v>
      </c>
      <c r="BG160" s="42"/>
      <c r="BH160" s="47">
        <v>42585</v>
      </c>
      <c r="BI160" s="46">
        <v>9.6710000000000004E-2</v>
      </c>
    </row>
    <row r="161" spans="3:61" x14ac:dyDescent="0.25">
      <c r="C161" s="47">
        <v>42584</v>
      </c>
      <c r="D161" s="46">
        <v>-0.371</v>
      </c>
      <c r="E161" s="42"/>
      <c r="F161" s="47">
        <v>42584</v>
      </c>
      <c r="G161" s="46">
        <v>-0.29799999999999999</v>
      </c>
      <c r="H161" s="42"/>
      <c r="I161" s="47">
        <v>42584</v>
      </c>
      <c r="J161" s="46">
        <v>-0.184</v>
      </c>
      <c r="K161" s="42"/>
      <c r="L161" s="47">
        <v>42584</v>
      </c>
      <c r="M161" s="46">
        <v>-4.8000000000000001E-2</v>
      </c>
      <c r="N161" s="42"/>
      <c r="O161" s="47">
        <v>42586</v>
      </c>
      <c r="P161" s="46">
        <v>0.49840000000000001</v>
      </c>
      <c r="Q161" s="42"/>
      <c r="R161" s="47">
        <v>42586</v>
      </c>
      <c r="S161" s="46">
        <v>0.78759999999999997</v>
      </c>
      <c r="T161" s="42"/>
      <c r="U161" s="47">
        <v>42586</v>
      </c>
      <c r="V161" s="46">
        <v>1.1581999999999999</v>
      </c>
      <c r="W161" s="42"/>
      <c r="X161" s="47">
        <v>42586</v>
      </c>
      <c r="Y161" s="46">
        <v>1.4765999999999999</v>
      </c>
      <c r="Z161" s="42"/>
      <c r="AA161" s="47">
        <v>42586</v>
      </c>
      <c r="AB161" s="46">
        <v>0.37663000000000002</v>
      </c>
      <c r="AC161" s="42"/>
      <c r="AD161" s="47">
        <v>42586</v>
      </c>
      <c r="AE161" s="46">
        <v>0.48249999999999998</v>
      </c>
      <c r="AF161" s="42"/>
      <c r="AG161" s="47">
        <v>42586</v>
      </c>
      <c r="AH161" s="46">
        <v>0.56688000000000005</v>
      </c>
      <c r="AI161" s="42"/>
      <c r="AJ161" s="47">
        <v>42586</v>
      </c>
      <c r="AK161" s="46">
        <v>0.80181000000000002</v>
      </c>
      <c r="AL161" s="42"/>
      <c r="AM161" s="47">
        <v>42586</v>
      </c>
      <c r="AN161" s="46">
        <v>-0.80600000000000005</v>
      </c>
      <c r="AO161" s="42"/>
      <c r="AP161" s="47">
        <v>42586</v>
      </c>
      <c r="AQ161" s="46">
        <v>-0.752</v>
      </c>
      <c r="AR161" s="42"/>
      <c r="AS161" s="47">
        <v>42586</v>
      </c>
      <c r="AT161" s="46">
        <v>-0.66220000000000001</v>
      </c>
      <c r="AU161" s="42"/>
      <c r="AV161" s="47">
        <v>42586</v>
      </c>
      <c r="AW161" s="46">
        <v>-0.50860000000000005</v>
      </c>
      <c r="AX161" s="42"/>
      <c r="AY161" s="47">
        <v>42586</v>
      </c>
      <c r="AZ161" s="46">
        <v>-4.9860000000000002E-2</v>
      </c>
      <c r="BA161" s="42"/>
      <c r="BB161" s="47">
        <v>42586</v>
      </c>
      <c r="BC161" s="46">
        <v>-1.8429999999999998E-2</v>
      </c>
      <c r="BD161" s="42"/>
      <c r="BE161" s="47">
        <v>42586</v>
      </c>
      <c r="BF161" s="46">
        <v>1.157E-2</v>
      </c>
      <c r="BG161" s="42"/>
      <c r="BH161" s="47">
        <v>42586</v>
      </c>
      <c r="BI161" s="46">
        <v>9.3859999999999999E-2</v>
      </c>
    </row>
    <row r="162" spans="3:61" x14ac:dyDescent="0.25">
      <c r="C162" s="47">
        <v>42585</v>
      </c>
      <c r="D162" s="46">
        <v>-0.371</v>
      </c>
      <c r="E162" s="42"/>
      <c r="F162" s="47">
        <v>42585</v>
      </c>
      <c r="G162" s="46">
        <v>-0.29899999999999999</v>
      </c>
      <c r="H162" s="42"/>
      <c r="I162" s="47">
        <v>42585</v>
      </c>
      <c r="J162" s="46">
        <v>-0.183</v>
      </c>
      <c r="K162" s="42"/>
      <c r="L162" s="47">
        <v>42585</v>
      </c>
      <c r="M162" s="46">
        <v>-4.7E-2</v>
      </c>
      <c r="N162" s="42"/>
      <c r="O162" s="47">
        <v>42587</v>
      </c>
      <c r="P162" s="46">
        <v>0.50390000000000001</v>
      </c>
      <c r="Q162" s="42"/>
      <c r="R162" s="47">
        <v>42587</v>
      </c>
      <c r="S162" s="46">
        <v>0.79235</v>
      </c>
      <c r="T162" s="42"/>
      <c r="U162" s="47">
        <v>42587</v>
      </c>
      <c r="V162" s="46">
        <v>1.1607000000000001</v>
      </c>
      <c r="W162" s="42"/>
      <c r="X162" s="47">
        <v>42587</v>
      </c>
      <c r="Y162" s="46">
        <v>1.4751000000000001</v>
      </c>
      <c r="Z162" s="42"/>
      <c r="AA162" s="47">
        <v>42587</v>
      </c>
      <c r="AB162" s="46">
        <v>0.30656</v>
      </c>
      <c r="AC162" s="42"/>
      <c r="AD162" s="47">
        <v>42587</v>
      </c>
      <c r="AE162" s="46">
        <v>0.41249999999999998</v>
      </c>
      <c r="AF162" s="42"/>
      <c r="AG162" s="47">
        <v>42587</v>
      </c>
      <c r="AH162" s="46">
        <v>0.52712999999999999</v>
      </c>
      <c r="AI162" s="42"/>
      <c r="AJ162" s="47">
        <v>42587</v>
      </c>
      <c r="AK162" s="46">
        <v>0.73568999999999996</v>
      </c>
      <c r="AL162" s="42"/>
      <c r="AM162" s="47">
        <v>42587</v>
      </c>
      <c r="AN162" s="46">
        <v>-0.80940000000000001</v>
      </c>
      <c r="AO162" s="42"/>
      <c r="AP162" s="47">
        <v>42587</v>
      </c>
      <c r="AQ162" s="46">
        <v>-0.75239999999999996</v>
      </c>
      <c r="AR162" s="42"/>
      <c r="AS162" s="47">
        <v>42587</v>
      </c>
      <c r="AT162" s="46">
        <v>-0.66259999999999997</v>
      </c>
      <c r="AU162" s="42"/>
      <c r="AV162" s="47">
        <v>42587</v>
      </c>
      <c r="AW162" s="46">
        <v>-0.50900000000000001</v>
      </c>
      <c r="AX162" s="42"/>
      <c r="AY162" s="47">
        <v>42587</v>
      </c>
      <c r="AZ162" s="46">
        <v>-6.3710000000000003E-2</v>
      </c>
      <c r="BA162" s="42"/>
      <c r="BB162" s="47">
        <v>42587</v>
      </c>
      <c r="BC162" s="46">
        <v>-2.1499999999999998E-2</v>
      </c>
      <c r="BD162" s="42"/>
      <c r="BE162" s="47">
        <v>42587</v>
      </c>
      <c r="BF162" s="46">
        <v>7.7099999999999998E-3</v>
      </c>
      <c r="BG162" s="42"/>
      <c r="BH162" s="47">
        <v>42587</v>
      </c>
      <c r="BI162" s="46">
        <v>8.7429999999999994E-2</v>
      </c>
    </row>
    <row r="163" spans="3:61" x14ac:dyDescent="0.25">
      <c r="C163" s="47">
        <v>42586</v>
      </c>
      <c r="D163" s="46">
        <v>-0.37</v>
      </c>
      <c r="E163" s="42"/>
      <c r="F163" s="47">
        <v>42586</v>
      </c>
      <c r="G163" s="46">
        <v>-0.29799999999999999</v>
      </c>
      <c r="H163" s="42"/>
      <c r="I163" s="47">
        <v>42586</v>
      </c>
      <c r="J163" s="46">
        <v>-0.183</v>
      </c>
      <c r="K163" s="42"/>
      <c r="L163" s="47">
        <v>42586</v>
      </c>
      <c r="M163" s="46">
        <v>-4.4999999999999998E-2</v>
      </c>
      <c r="N163" s="42"/>
      <c r="O163" s="47">
        <v>42590</v>
      </c>
      <c r="P163" s="46">
        <v>0.51190000000000002</v>
      </c>
      <c r="Q163" s="42"/>
      <c r="R163" s="47">
        <v>42590</v>
      </c>
      <c r="S163" s="46">
        <v>0.80649999999999999</v>
      </c>
      <c r="T163" s="42"/>
      <c r="U163" s="47">
        <v>42590</v>
      </c>
      <c r="V163" s="46">
        <v>1.1852</v>
      </c>
      <c r="W163" s="42"/>
      <c r="X163" s="47">
        <v>42590</v>
      </c>
      <c r="Y163" s="46">
        <v>1.5081</v>
      </c>
      <c r="Z163" s="42"/>
      <c r="AA163" s="47">
        <v>42590</v>
      </c>
      <c r="AB163" s="46">
        <v>0.29813000000000001</v>
      </c>
      <c r="AC163" s="42"/>
      <c r="AD163" s="47">
        <v>42590</v>
      </c>
      <c r="AE163" s="46">
        <v>0.39656000000000002</v>
      </c>
      <c r="AF163" s="42"/>
      <c r="AG163" s="47">
        <v>42590</v>
      </c>
      <c r="AH163" s="46">
        <v>0.51524999999999999</v>
      </c>
      <c r="AI163" s="42"/>
      <c r="AJ163" s="47">
        <v>42590</v>
      </c>
      <c r="AK163" s="46">
        <v>0.72099999999999997</v>
      </c>
      <c r="AL163" s="42"/>
      <c r="AM163" s="47">
        <v>42590</v>
      </c>
      <c r="AN163" s="46">
        <v>-0.80720000000000003</v>
      </c>
      <c r="AO163" s="42"/>
      <c r="AP163" s="47">
        <v>42590</v>
      </c>
      <c r="AQ163" s="46">
        <v>-0.752</v>
      </c>
      <c r="AR163" s="42"/>
      <c r="AS163" s="47">
        <v>42590</v>
      </c>
      <c r="AT163" s="46">
        <v>-0.66120000000000001</v>
      </c>
      <c r="AU163" s="42"/>
      <c r="AV163" s="47">
        <v>42590</v>
      </c>
      <c r="AW163" s="46">
        <v>-0.50839999999999996</v>
      </c>
      <c r="AX163" s="42"/>
      <c r="AY163" s="47">
        <v>42590</v>
      </c>
      <c r="AZ163" s="46">
        <v>-6.2289999999999998E-2</v>
      </c>
      <c r="BA163" s="42"/>
      <c r="BB163" s="47">
        <v>42590</v>
      </c>
      <c r="BC163" s="46">
        <v>-2.3290000000000002E-2</v>
      </c>
      <c r="BD163" s="42"/>
      <c r="BE163" s="47">
        <v>42590</v>
      </c>
      <c r="BF163" s="46">
        <v>7.7099999999999998E-3</v>
      </c>
      <c r="BG163" s="42"/>
      <c r="BH163" s="47">
        <v>42590</v>
      </c>
      <c r="BI163" s="46">
        <v>8.7429999999999994E-2</v>
      </c>
    </row>
    <row r="164" spans="3:61" x14ac:dyDescent="0.25">
      <c r="C164" s="47">
        <v>42587</v>
      </c>
      <c r="D164" s="46">
        <v>-0.37</v>
      </c>
      <c r="E164" s="42"/>
      <c r="F164" s="47">
        <v>42587</v>
      </c>
      <c r="G164" s="46">
        <v>-0.29799999999999999</v>
      </c>
      <c r="H164" s="42"/>
      <c r="I164" s="47">
        <v>42587</v>
      </c>
      <c r="J164" s="46">
        <v>-0.185</v>
      </c>
      <c r="K164" s="42"/>
      <c r="L164" s="47">
        <v>42587</v>
      </c>
      <c r="M164" s="46">
        <v>-4.7E-2</v>
      </c>
      <c r="N164" s="42"/>
      <c r="O164" s="47">
        <v>42591</v>
      </c>
      <c r="P164" s="46">
        <v>0.51315</v>
      </c>
      <c r="Q164" s="42"/>
      <c r="R164" s="47">
        <v>42591</v>
      </c>
      <c r="S164" s="46">
        <v>0.81599999999999995</v>
      </c>
      <c r="T164" s="42"/>
      <c r="U164" s="47">
        <v>42591</v>
      </c>
      <c r="V164" s="46">
        <v>1.1961999999999999</v>
      </c>
      <c r="W164" s="42"/>
      <c r="X164" s="47">
        <v>42591</v>
      </c>
      <c r="Y164" s="46">
        <v>1.5225</v>
      </c>
      <c r="Z164" s="42"/>
      <c r="AA164" s="47">
        <v>42591</v>
      </c>
      <c r="AB164" s="46">
        <v>0.28531000000000001</v>
      </c>
      <c r="AC164" s="42"/>
      <c r="AD164" s="47">
        <v>42591</v>
      </c>
      <c r="AE164" s="46">
        <v>0.38624999999999998</v>
      </c>
      <c r="AF164" s="42"/>
      <c r="AG164" s="47">
        <v>42591</v>
      </c>
      <c r="AH164" s="46">
        <v>0.50588</v>
      </c>
      <c r="AI164" s="42"/>
      <c r="AJ164" s="47">
        <v>42591</v>
      </c>
      <c r="AK164" s="46">
        <v>0.71975</v>
      </c>
      <c r="AL164" s="42"/>
      <c r="AM164" s="47">
        <v>42591</v>
      </c>
      <c r="AN164" s="46">
        <v>-0.80300000000000005</v>
      </c>
      <c r="AO164" s="42"/>
      <c r="AP164" s="47">
        <v>42591</v>
      </c>
      <c r="AQ164" s="46">
        <v>-0.74160000000000004</v>
      </c>
      <c r="AR164" s="42"/>
      <c r="AS164" s="47">
        <v>42591</v>
      </c>
      <c r="AT164" s="46">
        <v>-0.65880000000000005</v>
      </c>
      <c r="AU164" s="42"/>
      <c r="AV164" s="47">
        <v>42591</v>
      </c>
      <c r="AW164" s="46">
        <v>-0.5</v>
      </c>
      <c r="AX164" s="42"/>
      <c r="AY164" s="47">
        <v>42591</v>
      </c>
      <c r="AZ164" s="46">
        <v>-4.8430000000000001E-2</v>
      </c>
      <c r="BA164" s="42"/>
      <c r="BB164" s="47">
        <v>42591</v>
      </c>
      <c r="BC164" s="46">
        <v>-2.043E-2</v>
      </c>
      <c r="BD164" s="42"/>
      <c r="BE164" s="47">
        <v>42591</v>
      </c>
      <c r="BF164" s="46">
        <v>7.7099999999999998E-3</v>
      </c>
      <c r="BG164" s="42"/>
      <c r="BH164" s="47">
        <v>42591</v>
      </c>
      <c r="BI164" s="46">
        <v>9.0289999999999995E-2</v>
      </c>
    </row>
    <row r="165" spans="3:61" x14ac:dyDescent="0.25">
      <c r="C165" s="47">
        <v>42590</v>
      </c>
      <c r="D165" s="46">
        <v>-0.36899999999999999</v>
      </c>
      <c r="E165" s="42"/>
      <c r="F165" s="47">
        <v>42590</v>
      </c>
      <c r="G165" s="46">
        <v>-0.29799999999999999</v>
      </c>
      <c r="H165" s="42"/>
      <c r="I165" s="47">
        <v>42590</v>
      </c>
      <c r="J165" s="46">
        <v>-0.185</v>
      </c>
      <c r="K165" s="42"/>
      <c r="L165" s="47">
        <v>42590</v>
      </c>
      <c r="M165" s="46">
        <v>-4.5999999999999999E-2</v>
      </c>
      <c r="N165" s="42"/>
      <c r="O165" s="47">
        <v>42592</v>
      </c>
      <c r="P165" s="46">
        <v>0.51765000000000005</v>
      </c>
      <c r="Q165" s="42"/>
      <c r="R165" s="47">
        <v>42592</v>
      </c>
      <c r="S165" s="46">
        <v>0.81759999999999999</v>
      </c>
      <c r="T165" s="42"/>
      <c r="U165" s="47">
        <v>42592</v>
      </c>
      <c r="V165" s="46">
        <v>1.2037</v>
      </c>
      <c r="W165" s="42"/>
      <c r="X165" s="47">
        <v>42592</v>
      </c>
      <c r="Y165" s="46">
        <v>1.5245</v>
      </c>
      <c r="Z165" s="42"/>
      <c r="AA165" s="47">
        <v>42592</v>
      </c>
      <c r="AB165" s="46">
        <v>0.28188000000000002</v>
      </c>
      <c r="AC165" s="42"/>
      <c r="AD165" s="47">
        <v>42592</v>
      </c>
      <c r="AE165" s="46">
        <v>0.38124999999999998</v>
      </c>
      <c r="AF165" s="42"/>
      <c r="AG165" s="47">
        <v>42592</v>
      </c>
      <c r="AH165" s="46">
        <v>0.50063000000000002</v>
      </c>
      <c r="AI165" s="42"/>
      <c r="AJ165" s="47">
        <v>42592</v>
      </c>
      <c r="AK165" s="46">
        <v>0.71538000000000002</v>
      </c>
      <c r="AL165" s="42"/>
      <c r="AM165" s="47">
        <v>42592</v>
      </c>
      <c r="AN165" s="46">
        <v>-0.80300000000000005</v>
      </c>
      <c r="AO165" s="42"/>
      <c r="AP165" s="47">
        <v>42592</v>
      </c>
      <c r="AQ165" s="46">
        <v>-0.74160000000000004</v>
      </c>
      <c r="AR165" s="42"/>
      <c r="AS165" s="47">
        <v>42592</v>
      </c>
      <c r="AT165" s="46">
        <v>-0.65880000000000005</v>
      </c>
      <c r="AU165" s="42"/>
      <c r="AV165" s="47">
        <v>42592</v>
      </c>
      <c r="AW165" s="46">
        <v>-0.502</v>
      </c>
      <c r="AX165" s="42"/>
      <c r="AY165" s="47">
        <v>42592</v>
      </c>
      <c r="AZ165" s="46">
        <v>-5.8430000000000003E-2</v>
      </c>
      <c r="BA165" s="42"/>
      <c r="BB165" s="47">
        <v>42592</v>
      </c>
      <c r="BC165" s="46">
        <v>-2.5069999999999999E-2</v>
      </c>
      <c r="BD165" s="42"/>
      <c r="BE165" s="47">
        <v>42592</v>
      </c>
      <c r="BF165" s="46">
        <v>2.1000000000000001E-4</v>
      </c>
      <c r="BG165" s="42"/>
      <c r="BH165" s="47">
        <v>42592</v>
      </c>
      <c r="BI165" s="46">
        <v>8.8859999999999995E-2</v>
      </c>
    </row>
    <row r="166" spans="3:61" x14ac:dyDescent="0.25">
      <c r="C166" s="47">
        <v>42591</v>
      </c>
      <c r="D166" s="46">
        <v>-0.36899999999999999</v>
      </c>
      <c r="E166" s="42"/>
      <c r="F166" s="47">
        <v>42591</v>
      </c>
      <c r="G166" s="46">
        <v>-0.29799999999999999</v>
      </c>
      <c r="H166" s="42"/>
      <c r="I166" s="47">
        <v>42591</v>
      </c>
      <c r="J166" s="46">
        <v>-0.187</v>
      </c>
      <c r="K166" s="42"/>
      <c r="L166" s="47">
        <v>42591</v>
      </c>
      <c r="M166" s="46">
        <v>-4.7E-2</v>
      </c>
      <c r="N166" s="42"/>
      <c r="O166" s="47">
        <v>42593</v>
      </c>
      <c r="P166" s="46">
        <v>0.50765000000000005</v>
      </c>
      <c r="Q166" s="42"/>
      <c r="R166" s="47">
        <v>42593</v>
      </c>
      <c r="S166" s="46">
        <v>0.81699999999999995</v>
      </c>
      <c r="T166" s="42"/>
      <c r="U166" s="47">
        <v>42593</v>
      </c>
      <c r="V166" s="46">
        <v>1.2039500000000001</v>
      </c>
      <c r="W166" s="42"/>
      <c r="X166" s="47">
        <v>42593</v>
      </c>
      <c r="Y166" s="46">
        <v>1.5194999999999999</v>
      </c>
      <c r="Z166" s="42"/>
      <c r="AA166" s="47">
        <v>42593</v>
      </c>
      <c r="AB166" s="46">
        <v>0.28062999999999999</v>
      </c>
      <c r="AC166" s="42"/>
      <c r="AD166" s="47">
        <v>42593</v>
      </c>
      <c r="AE166" s="46">
        <v>0.38562999999999997</v>
      </c>
      <c r="AF166" s="42"/>
      <c r="AG166" s="47">
        <v>42593</v>
      </c>
      <c r="AH166" s="46">
        <v>0.50212999999999997</v>
      </c>
      <c r="AI166" s="42"/>
      <c r="AJ166" s="47">
        <v>42593</v>
      </c>
      <c r="AK166" s="46">
        <v>0.71662999999999999</v>
      </c>
      <c r="AL166" s="42"/>
      <c r="AM166" s="47">
        <v>42593</v>
      </c>
      <c r="AN166" s="46">
        <v>-0.80300000000000005</v>
      </c>
      <c r="AO166" s="42"/>
      <c r="AP166" s="47">
        <v>42593</v>
      </c>
      <c r="AQ166" s="46">
        <v>-0.74160000000000004</v>
      </c>
      <c r="AR166" s="42"/>
      <c r="AS166" s="47">
        <v>42593</v>
      </c>
      <c r="AT166" s="46">
        <v>-0.65880000000000005</v>
      </c>
      <c r="AU166" s="42"/>
      <c r="AV166" s="47">
        <v>42593</v>
      </c>
      <c r="AW166" s="46">
        <v>-0.5</v>
      </c>
      <c r="AX166" s="42"/>
      <c r="AY166" s="47">
        <v>42593</v>
      </c>
      <c r="AZ166" s="46">
        <v>-5.9859999999999997E-2</v>
      </c>
      <c r="BA166" s="42"/>
      <c r="BB166" s="47">
        <v>42593</v>
      </c>
      <c r="BC166" s="46">
        <v>-2.0789999999999999E-2</v>
      </c>
      <c r="BD166" s="42"/>
      <c r="BE166" s="47">
        <v>42593</v>
      </c>
      <c r="BF166" s="46">
        <v>7.3600000000000002E-3</v>
      </c>
      <c r="BG166" s="42"/>
      <c r="BH166" s="47">
        <v>42593</v>
      </c>
      <c r="BI166" s="46">
        <v>9.3140000000000001E-2</v>
      </c>
    </row>
    <row r="167" spans="3:61" x14ac:dyDescent="0.25">
      <c r="C167" s="47">
        <v>42592</v>
      </c>
      <c r="D167" s="46">
        <v>-0.36899999999999999</v>
      </c>
      <c r="E167" s="42"/>
      <c r="F167" s="47">
        <v>42592</v>
      </c>
      <c r="G167" s="46">
        <v>-0.29699999999999999</v>
      </c>
      <c r="H167" s="42"/>
      <c r="I167" s="47">
        <v>42592</v>
      </c>
      <c r="J167" s="46">
        <v>-0.188</v>
      </c>
      <c r="K167" s="42"/>
      <c r="L167" s="47">
        <v>42592</v>
      </c>
      <c r="M167" s="46">
        <v>-4.8000000000000001E-2</v>
      </c>
      <c r="N167" s="42"/>
      <c r="O167" s="47">
        <v>42594</v>
      </c>
      <c r="P167" s="46">
        <v>0.50665000000000004</v>
      </c>
      <c r="Q167" s="42"/>
      <c r="R167" s="47">
        <v>42594</v>
      </c>
      <c r="S167" s="46">
        <v>0.81825000000000003</v>
      </c>
      <c r="T167" s="42"/>
      <c r="U167" s="47">
        <v>42594</v>
      </c>
      <c r="V167" s="46">
        <v>1.2067000000000001</v>
      </c>
      <c r="W167" s="42"/>
      <c r="X167" s="47">
        <v>42594</v>
      </c>
      <c r="Y167" s="46">
        <v>1.5257000000000001</v>
      </c>
      <c r="Z167" s="42"/>
      <c r="AA167" s="47">
        <v>42594</v>
      </c>
      <c r="AB167" s="46">
        <v>0.27938000000000002</v>
      </c>
      <c r="AC167" s="42"/>
      <c r="AD167" s="47">
        <v>42594</v>
      </c>
      <c r="AE167" s="46">
        <v>0.38874999999999998</v>
      </c>
      <c r="AF167" s="42"/>
      <c r="AG167" s="47">
        <v>42594</v>
      </c>
      <c r="AH167" s="46">
        <v>0.50463000000000002</v>
      </c>
      <c r="AI167" s="42"/>
      <c r="AJ167" s="47">
        <v>42594</v>
      </c>
      <c r="AK167" s="46">
        <v>0.72099999999999997</v>
      </c>
      <c r="AL167" s="42"/>
      <c r="AM167" s="47">
        <v>42594</v>
      </c>
      <c r="AN167" s="46">
        <v>-0.80300000000000005</v>
      </c>
      <c r="AO167" s="42"/>
      <c r="AP167" s="47">
        <v>42594</v>
      </c>
      <c r="AQ167" s="46">
        <v>-0.74160000000000004</v>
      </c>
      <c r="AR167" s="42"/>
      <c r="AS167" s="47">
        <v>42594</v>
      </c>
      <c r="AT167" s="46">
        <v>-0.65880000000000005</v>
      </c>
      <c r="AU167" s="42"/>
      <c r="AV167" s="47">
        <v>42594</v>
      </c>
      <c r="AW167" s="46">
        <v>-0.49</v>
      </c>
      <c r="AX167" s="42"/>
      <c r="AY167" s="47">
        <v>42594</v>
      </c>
      <c r="AZ167" s="46">
        <v>-5.8569999999999997E-2</v>
      </c>
      <c r="BA167" s="42"/>
      <c r="BB167" s="47">
        <v>42594</v>
      </c>
      <c r="BC167" s="46">
        <v>-2.0789999999999999E-2</v>
      </c>
      <c r="BD167" s="42"/>
      <c r="BE167" s="47">
        <v>42594</v>
      </c>
      <c r="BF167" s="46">
        <v>3.4299999999999999E-3</v>
      </c>
      <c r="BG167" s="42"/>
      <c r="BH167" s="47">
        <v>42594</v>
      </c>
      <c r="BI167" s="46">
        <v>9.529E-2</v>
      </c>
    </row>
    <row r="168" spans="3:61" x14ac:dyDescent="0.25">
      <c r="C168" s="47">
        <v>42593</v>
      </c>
      <c r="D168" s="46">
        <v>-0.36899999999999999</v>
      </c>
      <c r="E168" s="42"/>
      <c r="F168" s="47">
        <v>42593</v>
      </c>
      <c r="G168" s="46">
        <v>-0.29899999999999999</v>
      </c>
      <c r="H168" s="42"/>
      <c r="I168" s="47">
        <v>42593</v>
      </c>
      <c r="J168" s="46">
        <v>-0.189</v>
      </c>
      <c r="K168" s="42"/>
      <c r="L168" s="47">
        <v>42593</v>
      </c>
      <c r="M168" s="46">
        <v>-4.9000000000000002E-2</v>
      </c>
      <c r="N168" s="42"/>
      <c r="O168" s="47">
        <v>42597</v>
      </c>
      <c r="P168" s="46">
        <v>0.50744</v>
      </c>
      <c r="Q168" s="42"/>
      <c r="R168" s="47">
        <v>42597</v>
      </c>
      <c r="S168" s="46">
        <v>0.80410999999999999</v>
      </c>
      <c r="T168" s="42"/>
      <c r="U168" s="47">
        <v>42597</v>
      </c>
      <c r="V168" s="46">
        <v>1.1974400000000001</v>
      </c>
      <c r="W168" s="42"/>
      <c r="X168" s="47">
        <v>42597</v>
      </c>
      <c r="Y168" s="46">
        <v>1.50661</v>
      </c>
      <c r="Z168" s="42"/>
      <c r="AA168" s="47">
        <v>42597</v>
      </c>
      <c r="AB168" s="46">
        <v>0.27312999999999998</v>
      </c>
      <c r="AC168" s="42"/>
      <c r="AD168" s="47">
        <v>42597</v>
      </c>
      <c r="AE168" s="46">
        <v>0.38562999999999997</v>
      </c>
      <c r="AF168" s="42"/>
      <c r="AG168" s="47">
        <v>42597</v>
      </c>
      <c r="AH168" s="46">
        <v>0.50649999999999995</v>
      </c>
      <c r="AI168" s="42"/>
      <c r="AJ168" s="47">
        <v>42597</v>
      </c>
      <c r="AK168" s="46">
        <v>0.72224999999999995</v>
      </c>
      <c r="AL168" s="42"/>
      <c r="AM168" s="47">
        <v>42597</v>
      </c>
      <c r="AN168" s="46">
        <v>-0.80300000000000005</v>
      </c>
      <c r="AO168" s="42"/>
      <c r="AP168" s="47">
        <v>42597</v>
      </c>
      <c r="AQ168" s="46">
        <v>-0.74160000000000004</v>
      </c>
      <c r="AR168" s="42"/>
      <c r="AS168" s="47">
        <v>42597</v>
      </c>
      <c r="AT168" s="46">
        <v>-0.65780000000000005</v>
      </c>
      <c r="AU168" s="42"/>
      <c r="AV168" s="47">
        <v>42597</v>
      </c>
      <c r="AW168" s="46">
        <v>-0.49</v>
      </c>
      <c r="AX168" s="42"/>
      <c r="AY168" s="47">
        <v>42597</v>
      </c>
      <c r="AZ168" s="46">
        <v>-7.0000000000000007E-2</v>
      </c>
      <c r="BA168" s="42"/>
      <c r="BB168" s="47">
        <v>42597</v>
      </c>
      <c r="BC168" s="46">
        <v>-2.4709999999999999E-2</v>
      </c>
      <c r="BD168" s="42"/>
      <c r="BE168" s="47">
        <v>42597</v>
      </c>
      <c r="BF168" s="46">
        <v>5.0000000000000001E-3</v>
      </c>
      <c r="BG168" s="42"/>
      <c r="BH168" s="47">
        <v>42597</v>
      </c>
      <c r="BI168" s="46">
        <v>0.10285999999999999</v>
      </c>
    </row>
    <row r="169" spans="3:61" x14ac:dyDescent="0.25">
      <c r="C169" s="47">
        <v>42594</v>
      </c>
      <c r="D169" s="46">
        <v>-0.36799999999999999</v>
      </c>
      <c r="E169" s="42"/>
      <c r="F169" s="47">
        <v>42594</v>
      </c>
      <c r="G169" s="46">
        <v>-0.29899999999999999</v>
      </c>
      <c r="H169" s="42"/>
      <c r="I169" s="47">
        <v>42594</v>
      </c>
      <c r="J169" s="46">
        <v>-0.188</v>
      </c>
      <c r="K169" s="42"/>
      <c r="L169" s="47">
        <v>42594</v>
      </c>
      <c r="M169" s="46">
        <v>-4.9000000000000002E-2</v>
      </c>
      <c r="N169" s="42"/>
      <c r="O169" s="47">
        <v>42598</v>
      </c>
      <c r="P169" s="46">
        <v>0.50744</v>
      </c>
      <c r="Q169" s="42"/>
      <c r="R169" s="47">
        <v>42598</v>
      </c>
      <c r="S169" s="46">
        <v>0.80127999999999999</v>
      </c>
      <c r="T169" s="42"/>
      <c r="U169" s="47">
        <v>42598</v>
      </c>
      <c r="V169" s="46">
        <v>1.1945600000000001</v>
      </c>
      <c r="W169" s="42"/>
      <c r="X169" s="47">
        <v>42598</v>
      </c>
      <c r="Y169" s="46">
        <v>1.4982199999999999</v>
      </c>
      <c r="Z169" s="42"/>
      <c r="AA169" s="47">
        <v>42598</v>
      </c>
      <c r="AB169" s="46">
        <v>0.27688000000000001</v>
      </c>
      <c r="AC169" s="42"/>
      <c r="AD169" s="47">
        <v>42598</v>
      </c>
      <c r="AE169" s="46">
        <v>0.38438</v>
      </c>
      <c r="AF169" s="42"/>
      <c r="AG169" s="47">
        <v>42598</v>
      </c>
      <c r="AH169" s="46">
        <v>0.50588</v>
      </c>
      <c r="AI169" s="42"/>
      <c r="AJ169" s="47">
        <v>42598</v>
      </c>
      <c r="AK169" s="46">
        <v>0.72224999999999995</v>
      </c>
      <c r="AL169" s="42"/>
      <c r="AM169" s="47">
        <v>42598</v>
      </c>
      <c r="AN169" s="46">
        <v>-0.80300000000000005</v>
      </c>
      <c r="AO169" s="42"/>
      <c r="AP169" s="47">
        <v>42598</v>
      </c>
      <c r="AQ169" s="46">
        <v>-0.74160000000000004</v>
      </c>
      <c r="AR169" s="42"/>
      <c r="AS169" s="47">
        <v>42598</v>
      </c>
      <c r="AT169" s="46">
        <v>-0.65720000000000001</v>
      </c>
      <c r="AU169" s="42"/>
      <c r="AV169" s="47">
        <v>42598</v>
      </c>
      <c r="AW169" s="46">
        <v>-0.48499999999999999</v>
      </c>
      <c r="AX169" s="42"/>
      <c r="AY169" s="47">
        <v>42598</v>
      </c>
      <c r="AZ169" s="46">
        <v>-4.8140000000000002E-2</v>
      </c>
      <c r="BA169" s="42"/>
      <c r="BB169" s="47">
        <v>42598</v>
      </c>
      <c r="BC169" s="46">
        <v>-1.329E-2</v>
      </c>
      <c r="BD169" s="42"/>
      <c r="BE169" s="47">
        <v>42598</v>
      </c>
      <c r="BF169" s="46">
        <v>1.0359999999999999E-2</v>
      </c>
      <c r="BG169" s="42"/>
      <c r="BH169" s="47">
        <v>42598</v>
      </c>
      <c r="BI169" s="46">
        <v>0.10213999999999999</v>
      </c>
    </row>
    <row r="170" spans="3:61" x14ac:dyDescent="0.25">
      <c r="C170" s="47">
        <v>42597</v>
      </c>
      <c r="D170" s="46">
        <v>-0.36899999999999999</v>
      </c>
      <c r="E170" s="42"/>
      <c r="F170" s="47">
        <v>42597</v>
      </c>
      <c r="G170" s="46">
        <v>-0.29799999999999999</v>
      </c>
      <c r="H170" s="42"/>
      <c r="I170" s="47">
        <v>42597</v>
      </c>
      <c r="J170" s="46">
        <v>-0.189</v>
      </c>
      <c r="K170" s="42"/>
      <c r="L170" s="47">
        <v>42597</v>
      </c>
      <c r="M170" s="46">
        <v>-0.05</v>
      </c>
      <c r="N170" s="42"/>
      <c r="O170" s="47">
        <v>42599</v>
      </c>
      <c r="P170" s="46">
        <v>0.51410999999999996</v>
      </c>
      <c r="Q170" s="42"/>
      <c r="R170" s="47">
        <v>42599</v>
      </c>
      <c r="S170" s="46">
        <v>0.81128</v>
      </c>
      <c r="T170" s="42"/>
      <c r="U170" s="47">
        <v>42599</v>
      </c>
      <c r="V170" s="46">
        <v>1.20678</v>
      </c>
      <c r="W170" s="42"/>
      <c r="X170" s="47">
        <v>42599</v>
      </c>
      <c r="Y170" s="46">
        <v>1.5196100000000001</v>
      </c>
      <c r="Z170" s="42"/>
      <c r="AA170" s="47">
        <v>42599</v>
      </c>
      <c r="AB170" s="46">
        <v>0.27312999999999998</v>
      </c>
      <c r="AC170" s="42"/>
      <c r="AD170" s="47">
        <v>42599</v>
      </c>
      <c r="AE170" s="46">
        <v>0.38313000000000003</v>
      </c>
      <c r="AF170" s="42"/>
      <c r="AG170" s="47">
        <v>42599</v>
      </c>
      <c r="AH170" s="46">
        <v>0.51100000000000001</v>
      </c>
      <c r="AI170" s="42"/>
      <c r="AJ170" s="47">
        <v>42599</v>
      </c>
      <c r="AK170" s="46">
        <v>0.72599999999999998</v>
      </c>
      <c r="AL170" s="42"/>
      <c r="AM170" s="47">
        <v>42599</v>
      </c>
      <c r="AN170" s="46">
        <v>-0.80400000000000005</v>
      </c>
      <c r="AO170" s="42"/>
      <c r="AP170" s="47">
        <v>42599</v>
      </c>
      <c r="AQ170" s="46">
        <v>-0.73860000000000003</v>
      </c>
      <c r="AR170" s="42"/>
      <c r="AS170" s="47">
        <v>42599</v>
      </c>
      <c r="AT170" s="46">
        <v>-0.6552</v>
      </c>
      <c r="AU170" s="42"/>
      <c r="AV170" s="47">
        <v>42599</v>
      </c>
      <c r="AW170" s="46">
        <v>-0.48359999999999997</v>
      </c>
      <c r="AX170" s="42"/>
      <c r="AY170" s="47">
        <v>42599</v>
      </c>
      <c r="AZ170" s="46">
        <v>-5.3859999999999998E-2</v>
      </c>
      <c r="BA170" s="42"/>
      <c r="BB170" s="47">
        <v>42599</v>
      </c>
      <c r="BC170" s="46">
        <v>-1.686E-2</v>
      </c>
      <c r="BD170" s="42"/>
      <c r="BE170" s="47">
        <v>42599</v>
      </c>
      <c r="BF170" s="46">
        <v>1.0359999999999999E-2</v>
      </c>
      <c r="BG170" s="42"/>
      <c r="BH170" s="47">
        <v>42599</v>
      </c>
      <c r="BI170" s="46">
        <v>0.10213999999999999</v>
      </c>
    </row>
    <row r="171" spans="3:61" x14ac:dyDescent="0.25">
      <c r="C171" s="47">
        <v>42598</v>
      </c>
      <c r="D171" s="46">
        <v>-0.36899999999999999</v>
      </c>
      <c r="E171" s="42"/>
      <c r="F171" s="47">
        <v>42598</v>
      </c>
      <c r="G171" s="46">
        <v>-0.29899999999999999</v>
      </c>
      <c r="H171" s="42"/>
      <c r="I171" s="47">
        <v>42598</v>
      </c>
      <c r="J171" s="46">
        <v>-0.189</v>
      </c>
      <c r="K171" s="42"/>
      <c r="L171" s="47">
        <v>42598</v>
      </c>
      <c r="M171" s="46">
        <v>-0.05</v>
      </c>
      <c r="N171" s="42"/>
      <c r="O171" s="47">
        <v>42600</v>
      </c>
      <c r="P171" s="46">
        <v>0.51244000000000001</v>
      </c>
      <c r="Q171" s="42"/>
      <c r="R171" s="47">
        <v>42600</v>
      </c>
      <c r="S171" s="46">
        <v>0.81100000000000005</v>
      </c>
      <c r="T171" s="42"/>
      <c r="U171" s="47">
        <v>42600</v>
      </c>
      <c r="V171" s="46">
        <v>1.21011</v>
      </c>
      <c r="W171" s="42"/>
      <c r="X171" s="47">
        <v>42600</v>
      </c>
      <c r="Y171" s="46">
        <v>1.5154399999999999</v>
      </c>
      <c r="Z171" s="42"/>
      <c r="AA171" s="47">
        <v>42600</v>
      </c>
      <c r="AB171" s="46">
        <v>0.27655999999999997</v>
      </c>
      <c r="AC171" s="42"/>
      <c r="AD171" s="47">
        <v>42600</v>
      </c>
      <c r="AE171" s="46">
        <v>0.38780999999999999</v>
      </c>
      <c r="AF171" s="42"/>
      <c r="AG171" s="47">
        <v>42600</v>
      </c>
      <c r="AH171" s="46">
        <v>0.51312999999999998</v>
      </c>
      <c r="AI171" s="42"/>
      <c r="AJ171" s="47">
        <v>42600</v>
      </c>
      <c r="AK171" s="46">
        <v>0.73380999999999996</v>
      </c>
      <c r="AL171" s="42"/>
      <c r="AM171" s="47">
        <v>42600</v>
      </c>
      <c r="AN171" s="46">
        <v>-0.80620000000000003</v>
      </c>
      <c r="AO171" s="42"/>
      <c r="AP171" s="47">
        <v>42600</v>
      </c>
      <c r="AQ171" s="46">
        <v>-0.73860000000000003</v>
      </c>
      <c r="AR171" s="42"/>
      <c r="AS171" s="47">
        <v>42600</v>
      </c>
      <c r="AT171" s="46">
        <v>-0.65539999999999998</v>
      </c>
      <c r="AU171" s="42"/>
      <c r="AV171" s="47">
        <v>42600</v>
      </c>
      <c r="AW171" s="46">
        <v>-0.48380000000000001</v>
      </c>
      <c r="AX171" s="42"/>
      <c r="AY171" s="47">
        <v>42600</v>
      </c>
      <c r="AZ171" s="46">
        <v>-7.0999999999999994E-2</v>
      </c>
      <c r="BA171" s="42"/>
      <c r="BB171" s="47">
        <v>42600</v>
      </c>
      <c r="BC171" s="46">
        <v>-2.579E-2</v>
      </c>
      <c r="BD171" s="42"/>
      <c r="BE171" s="47">
        <v>42600</v>
      </c>
      <c r="BF171" s="46">
        <v>2.8600000000000001E-3</v>
      </c>
      <c r="BG171" s="42"/>
      <c r="BH171" s="47">
        <v>42600</v>
      </c>
      <c r="BI171" s="46">
        <v>9.8860000000000003E-2</v>
      </c>
    </row>
    <row r="172" spans="3:61" x14ac:dyDescent="0.25">
      <c r="C172" s="47">
        <v>42599</v>
      </c>
      <c r="D172" s="46">
        <v>-0.36899999999999999</v>
      </c>
      <c r="E172" s="42"/>
      <c r="F172" s="47">
        <v>42599</v>
      </c>
      <c r="G172" s="46">
        <v>-0.29799999999999999</v>
      </c>
      <c r="H172" s="42"/>
      <c r="I172" s="47">
        <v>42599</v>
      </c>
      <c r="J172" s="46">
        <v>-0.19</v>
      </c>
      <c r="K172" s="42"/>
      <c r="L172" s="47">
        <v>42599</v>
      </c>
      <c r="M172" s="46">
        <v>-4.9000000000000002E-2</v>
      </c>
      <c r="N172" s="42"/>
      <c r="O172" s="47">
        <v>42601</v>
      </c>
      <c r="P172" s="46">
        <v>0.52105999999999997</v>
      </c>
      <c r="Q172" s="42"/>
      <c r="R172" s="47">
        <v>42601</v>
      </c>
      <c r="S172" s="46">
        <v>0.81711</v>
      </c>
      <c r="T172" s="42"/>
      <c r="U172" s="47">
        <v>42601</v>
      </c>
      <c r="V172" s="46">
        <v>1.2145600000000001</v>
      </c>
      <c r="W172" s="42"/>
      <c r="X172" s="47">
        <v>42601</v>
      </c>
      <c r="Y172" s="46">
        <v>1.52322</v>
      </c>
      <c r="Z172" s="42"/>
      <c r="AA172" s="47">
        <v>42601</v>
      </c>
      <c r="AB172" s="46">
        <v>0.27655999999999997</v>
      </c>
      <c r="AC172" s="42"/>
      <c r="AD172" s="47">
        <v>42601</v>
      </c>
      <c r="AE172" s="46">
        <v>0.38750000000000001</v>
      </c>
      <c r="AF172" s="42"/>
      <c r="AG172" s="47">
        <v>42601</v>
      </c>
      <c r="AH172" s="46">
        <v>0.51624999999999999</v>
      </c>
      <c r="AI172" s="42"/>
      <c r="AJ172" s="47">
        <v>42601</v>
      </c>
      <c r="AK172" s="46">
        <v>0.73431000000000002</v>
      </c>
      <c r="AL172" s="42"/>
      <c r="AM172" s="47">
        <v>42601</v>
      </c>
      <c r="AN172" s="46">
        <v>-0.80640000000000001</v>
      </c>
      <c r="AO172" s="42"/>
      <c r="AP172" s="47">
        <v>42601</v>
      </c>
      <c r="AQ172" s="46">
        <v>-0.73860000000000003</v>
      </c>
      <c r="AR172" s="42"/>
      <c r="AS172" s="47">
        <v>42601</v>
      </c>
      <c r="AT172" s="46">
        <v>-0.65539999999999998</v>
      </c>
      <c r="AU172" s="42"/>
      <c r="AV172" s="47">
        <v>42601</v>
      </c>
      <c r="AW172" s="46">
        <v>-0.48620000000000002</v>
      </c>
      <c r="AX172" s="42"/>
      <c r="AY172" s="47">
        <v>42601</v>
      </c>
      <c r="AZ172" s="46">
        <v>-5.6710000000000003E-2</v>
      </c>
      <c r="BA172" s="42"/>
      <c r="BB172" s="47">
        <v>42601</v>
      </c>
      <c r="BC172" s="46">
        <v>-1.864E-2</v>
      </c>
      <c r="BD172" s="42"/>
      <c r="BE172" s="47">
        <v>42601</v>
      </c>
      <c r="BF172" s="46">
        <v>6.79E-3</v>
      </c>
      <c r="BG172" s="42"/>
      <c r="BH172" s="47">
        <v>42601</v>
      </c>
      <c r="BI172" s="46">
        <v>0.10029</v>
      </c>
    </row>
    <row r="173" spans="3:61" x14ac:dyDescent="0.25">
      <c r="C173" s="47">
        <v>42600</v>
      </c>
      <c r="D173" s="46">
        <v>-0.36899999999999999</v>
      </c>
      <c r="E173" s="42"/>
      <c r="F173" s="47">
        <v>42600</v>
      </c>
      <c r="G173" s="46">
        <v>-0.29899999999999999</v>
      </c>
      <c r="H173" s="42"/>
      <c r="I173" s="47">
        <v>42600</v>
      </c>
      <c r="J173" s="46">
        <v>-0.191</v>
      </c>
      <c r="K173" s="42"/>
      <c r="L173" s="47">
        <v>42600</v>
      </c>
      <c r="M173" s="46">
        <v>-4.8000000000000001E-2</v>
      </c>
      <c r="N173" s="42"/>
      <c r="O173" s="47">
        <v>42604</v>
      </c>
      <c r="P173" s="46">
        <v>0.52217000000000002</v>
      </c>
      <c r="Q173" s="42"/>
      <c r="R173" s="47">
        <v>42604</v>
      </c>
      <c r="S173" s="46">
        <v>0.82543999999999995</v>
      </c>
      <c r="T173" s="42"/>
      <c r="U173" s="47">
        <v>42604</v>
      </c>
      <c r="V173" s="46">
        <v>1.2290000000000001</v>
      </c>
      <c r="W173" s="42"/>
      <c r="X173" s="47">
        <v>42604</v>
      </c>
      <c r="Y173" s="46">
        <v>1.53294</v>
      </c>
      <c r="Z173" s="42"/>
      <c r="AA173" s="47">
        <v>42604</v>
      </c>
      <c r="AB173" s="46">
        <v>0.27406000000000003</v>
      </c>
      <c r="AC173" s="42"/>
      <c r="AD173" s="47">
        <v>42604</v>
      </c>
      <c r="AE173" s="46">
        <v>0.38750000000000001</v>
      </c>
      <c r="AF173" s="42"/>
      <c r="AG173" s="47">
        <v>42604</v>
      </c>
      <c r="AH173" s="46">
        <v>0.51875000000000004</v>
      </c>
      <c r="AI173" s="42"/>
      <c r="AJ173" s="47">
        <v>42604</v>
      </c>
      <c r="AK173" s="46">
        <v>0.73180999999999996</v>
      </c>
      <c r="AL173" s="42"/>
      <c r="AM173" s="47">
        <v>42604</v>
      </c>
      <c r="AN173" s="46">
        <v>-0.80640000000000001</v>
      </c>
      <c r="AO173" s="42"/>
      <c r="AP173" s="47">
        <v>42604</v>
      </c>
      <c r="AQ173" s="46">
        <v>-0.73860000000000003</v>
      </c>
      <c r="AR173" s="42"/>
      <c r="AS173" s="47">
        <v>42604</v>
      </c>
      <c r="AT173" s="46">
        <v>-0.65539999999999998</v>
      </c>
      <c r="AU173" s="42"/>
      <c r="AV173" s="47">
        <v>42604</v>
      </c>
      <c r="AW173" s="46">
        <v>-0.49</v>
      </c>
      <c r="AX173" s="42"/>
      <c r="AY173" s="47">
        <v>42604</v>
      </c>
      <c r="AZ173" s="46">
        <v>-6.2429999999999999E-2</v>
      </c>
      <c r="BA173" s="42"/>
      <c r="BB173" s="47">
        <v>42604</v>
      </c>
      <c r="BC173" s="46">
        <v>-2.3290000000000002E-2</v>
      </c>
      <c r="BD173" s="42"/>
      <c r="BE173" s="47">
        <v>42604</v>
      </c>
      <c r="BF173" s="46">
        <v>3.5699999999999998E-3</v>
      </c>
      <c r="BG173" s="42"/>
      <c r="BH173" s="47">
        <v>42604</v>
      </c>
      <c r="BI173" s="46">
        <v>9.7430000000000003E-2</v>
      </c>
    </row>
    <row r="174" spans="3:61" x14ac:dyDescent="0.25">
      <c r="C174" s="47">
        <v>42601</v>
      </c>
      <c r="D174" s="46">
        <v>-0.36899999999999999</v>
      </c>
      <c r="E174" s="42"/>
      <c r="F174" s="47">
        <v>42601</v>
      </c>
      <c r="G174" s="46">
        <v>-0.29799999999999999</v>
      </c>
      <c r="H174" s="42"/>
      <c r="I174" s="47">
        <v>42601</v>
      </c>
      <c r="J174" s="46">
        <v>-0.189</v>
      </c>
      <c r="K174" s="42"/>
      <c r="L174" s="47">
        <v>42601</v>
      </c>
      <c r="M174" s="46">
        <v>-4.7E-2</v>
      </c>
      <c r="N174" s="42"/>
      <c r="O174" s="47">
        <v>42605</v>
      </c>
      <c r="P174" s="46">
        <v>0.52439000000000002</v>
      </c>
      <c r="Q174" s="42"/>
      <c r="R174" s="47">
        <v>42605</v>
      </c>
      <c r="S174" s="46">
        <v>0.82543999999999995</v>
      </c>
      <c r="T174" s="42"/>
      <c r="U174" s="47">
        <v>42605</v>
      </c>
      <c r="V174" s="46">
        <v>1.2290000000000001</v>
      </c>
      <c r="W174" s="42"/>
      <c r="X174" s="47">
        <v>42605</v>
      </c>
      <c r="Y174" s="46">
        <v>1.5310000000000001</v>
      </c>
      <c r="Z174" s="42"/>
      <c r="AA174" s="47">
        <v>42605</v>
      </c>
      <c r="AB174" s="46">
        <v>0.27406000000000003</v>
      </c>
      <c r="AC174" s="42"/>
      <c r="AD174" s="47">
        <v>42605</v>
      </c>
      <c r="AE174" s="46">
        <v>0.38624999999999998</v>
      </c>
      <c r="AF174" s="42"/>
      <c r="AG174" s="47">
        <v>42605</v>
      </c>
      <c r="AH174" s="46">
        <v>0.51812999999999998</v>
      </c>
      <c r="AI174" s="42"/>
      <c r="AJ174" s="47">
        <v>42605</v>
      </c>
      <c r="AK174" s="46">
        <v>0.73275000000000001</v>
      </c>
      <c r="AL174" s="42"/>
      <c r="AM174" s="47">
        <v>42605</v>
      </c>
      <c r="AN174" s="46">
        <v>-0.80640000000000001</v>
      </c>
      <c r="AO174" s="42"/>
      <c r="AP174" s="47">
        <v>42605</v>
      </c>
      <c r="AQ174" s="46">
        <v>-0.73860000000000003</v>
      </c>
      <c r="AR174" s="42"/>
      <c r="AS174" s="47">
        <v>42605</v>
      </c>
      <c r="AT174" s="46">
        <v>-0.65539999999999998</v>
      </c>
      <c r="AU174" s="42"/>
      <c r="AV174" s="47">
        <v>42605</v>
      </c>
      <c r="AW174" s="46">
        <v>-0.49</v>
      </c>
      <c r="AX174" s="42"/>
      <c r="AY174" s="47">
        <v>42605</v>
      </c>
      <c r="AZ174" s="46">
        <v>-5.3859999999999998E-2</v>
      </c>
      <c r="BA174" s="42"/>
      <c r="BB174" s="47">
        <v>42605</v>
      </c>
      <c r="BC174" s="46">
        <v>-2.5430000000000001E-2</v>
      </c>
      <c r="BD174" s="42"/>
      <c r="BE174" s="47">
        <v>42605</v>
      </c>
      <c r="BF174" s="46">
        <v>1.4300000000000001E-3</v>
      </c>
      <c r="BG174" s="42"/>
      <c r="BH174" s="47">
        <v>42605</v>
      </c>
      <c r="BI174" s="46">
        <v>9.7430000000000003E-2</v>
      </c>
    </row>
    <row r="175" spans="3:61" x14ac:dyDescent="0.25">
      <c r="C175" s="47">
        <v>42604</v>
      </c>
      <c r="D175" s="46">
        <v>-0.36899999999999999</v>
      </c>
      <c r="E175" s="42"/>
      <c r="F175" s="47">
        <v>42604</v>
      </c>
      <c r="G175" s="46">
        <v>-0.29899999999999999</v>
      </c>
      <c r="H175" s="42"/>
      <c r="I175" s="47">
        <v>42604</v>
      </c>
      <c r="J175" s="46">
        <v>-0.19</v>
      </c>
      <c r="K175" s="42"/>
      <c r="L175" s="47">
        <v>42604</v>
      </c>
      <c r="M175" s="46">
        <v>-4.5999999999999999E-2</v>
      </c>
      <c r="N175" s="42"/>
      <c r="O175" s="47">
        <v>42606</v>
      </c>
      <c r="P175" s="46">
        <v>0.51993999999999996</v>
      </c>
      <c r="Q175" s="42"/>
      <c r="R175" s="47">
        <v>42606</v>
      </c>
      <c r="S175" s="46">
        <v>0.82543999999999995</v>
      </c>
      <c r="T175" s="42"/>
      <c r="U175" s="47">
        <v>42606</v>
      </c>
      <c r="V175" s="46">
        <v>1.2234400000000001</v>
      </c>
      <c r="W175" s="42"/>
      <c r="X175" s="47">
        <v>42606</v>
      </c>
      <c r="Y175" s="46">
        <v>1.5265599999999999</v>
      </c>
      <c r="Z175" s="42"/>
      <c r="AA175" s="47">
        <v>42606</v>
      </c>
      <c r="AB175" s="46">
        <v>0.27281</v>
      </c>
      <c r="AC175" s="42"/>
      <c r="AD175" s="47">
        <v>42606</v>
      </c>
      <c r="AE175" s="46">
        <v>0.38688</v>
      </c>
      <c r="AF175" s="42"/>
      <c r="AG175" s="47">
        <v>42606</v>
      </c>
      <c r="AH175" s="46">
        <v>0.51812999999999998</v>
      </c>
      <c r="AI175" s="42"/>
      <c r="AJ175" s="47">
        <v>42606</v>
      </c>
      <c r="AK175" s="46">
        <v>0.73399999999999999</v>
      </c>
      <c r="AL175" s="42"/>
      <c r="AM175" s="47">
        <v>42606</v>
      </c>
      <c r="AN175" s="46">
        <v>-0.80640000000000001</v>
      </c>
      <c r="AO175" s="42"/>
      <c r="AP175" s="47">
        <v>42606</v>
      </c>
      <c r="AQ175" s="46">
        <v>-0.73860000000000003</v>
      </c>
      <c r="AR175" s="42"/>
      <c r="AS175" s="47">
        <v>42606</v>
      </c>
      <c r="AT175" s="46">
        <v>-0.65539999999999998</v>
      </c>
      <c r="AU175" s="42"/>
      <c r="AV175" s="47">
        <v>42606</v>
      </c>
      <c r="AW175" s="46">
        <v>-0.49</v>
      </c>
      <c r="AX175" s="42"/>
      <c r="AY175" s="47">
        <v>42606</v>
      </c>
      <c r="AZ175" s="46">
        <v>-5.3429999999999998E-2</v>
      </c>
      <c r="BA175" s="42"/>
      <c r="BB175" s="47">
        <v>42606</v>
      </c>
      <c r="BC175" s="46">
        <v>-2.7210000000000002E-2</v>
      </c>
      <c r="BD175" s="42"/>
      <c r="BE175" s="47">
        <v>42606</v>
      </c>
      <c r="BF175" s="46">
        <v>0</v>
      </c>
      <c r="BG175" s="42"/>
      <c r="BH175" s="47">
        <v>42606</v>
      </c>
      <c r="BI175" s="46">
        <v>9.9140000000000006E-2</v>
      </c>
    </row>
    <row r="176" spans="3:61" x14ac:dyDescent="0.25">
      <c r="C176" s="47">
        <v>42605</v>
      </c>
      <c r="D176" s="46">
        <v>-0.36899999999999999</v>
      </c>
      <c r="E176" s="42"/>
      <c r="F176" s="47">
        <v>42605</v>
      </c>
      <c r="G176" s="46">
        <v>-0.29799999999999999</v>
      </c>
      <c r="H176" s="42"/>
      <c r="I176" s="47">
        <v>42605</v>
      </c>
      <c r="J176" s="46">
        <v>-0.192</v>
      </c>
      <c r="K176" s="42"/>
      <c r="L176" s="47">
        <v>42605</v>
      </c>
      <c r="M176" s="46">
        <v>-4.7E-2</v>
      </c>
      <c r="N176" s="42"/>
      <c r="O176" s="47">
        <v>42607</v>
      </c>
      <c r="P176" s="46">
        <v>0.52383000000000002</v>
      </c>
      <c r="Q176" s="42"/>
      <c r="R176" s="47">
        <v>42607</v>
      </c>
      <c r="S176" s="46">
        <v>0.82933000000000001</v>
      </c>
      <c r="T176" s="42"/>
      <c r="U176" s="47">
        <v>42607</v>
      </c>
      <c r="V176" s="46">
        <v>1.22428</v>
      </c>
      <c r="W176" s="42"/>
      <c r="X176" s="47">
        <v>42607</v>
      </c>
      <c r="Y176" s="46">
        <v>1.5261100000000001</v>
      </c>
      <c r="Z176" s="42"/>
      <c r="AA176" s="47">
        <v>42607</v>
      </c>
      <c r="AB176" s="46">
        <v>0.27438000000000001</v>
      </c>
      <c r="AC176" s="42"/>
      <c r="AD176" s="47">
        <v>42607</v>
      </c>
      <c r="AE176" s="46">
        <v>0.38718999999999998</v>
      </c>
      <c r="AF176" s="42"/>
      <c r="AG176" s="47">
        <v>42607</v>
      </c>
      <c r="AH176" s="46">
        <v>0.52437999999999996</v>
      </c>
      <c r="AI176" s="42"/>
      <c r="AJ176" s="47">
        <v>42607</v>
      </c>
      <c r="AK176" s="46">
        <v>0.74275000000000002</v>
      </c>
      <c r="AL176" s="42"/>
      <c r="AM176" s="47">
        <v>42607</v>
      </c>
      <c r="AN176" s="46">
        <v>-0.80879999999999996</v>
      </c>
      <c r="AO176" s="42"/>
      <c r="AP176" s="47">
        <v>42607</v>
      </c>
      <c r="AQ176" s="46">
        <v>-0.73860000000000003</v>
      </c>
      <c r="AR176" s="42"/>
      <c r="AS176" s="47">
        <v>42607</v>
      </c>
      <c r="AT176" s="46">
        <v>-0.65559999999999996</v>
      </c>
      <c r="AU176" s="42"/>
      <c r="AV176" s="47">
        <v>42607</v>
      </c>
      <c r="AW176" s="46">
        <v>-0.49199999999999999</v>
      </c>
      <c r="AX176" s="42"/>
      <c r="AY176" s="47">
        <v>42607</v>
      </c>
      <c r="AZ176" s="46">
        <v>-6.3710000000000003E-2</v>
      </c>
      <c r="BA176" s="42"/>
      <c r="BB176" s="47">
        <v>42607</v>
      </c>
      <c r="BC176" s="46">
        <v>-2.6499999999999999E-2</v>
      </c>
      <c r="BD176" s="42"/>
      <c r="BE176" s="47">
        <v>42607</v>
      </c>
      <c r="BF176" s="46">
        <v>-1.07E-3</v>
      </c>
      <c r="BG176" s="42"/>
      <c r="BH176" s="47">
        <v>42607</v>
      </c>
      <c r="BI176" s="46">
        <v>9.9140000000000006E-2</v>
      </c>
    </row>
    <row r="177" spans="3:61" x14ac:dyDescent="0.25">
      <c r="C177" s="47">
        <v>42606</v>
      </c>
      <c r="D177" s="46">
        <v>-0.36799999999999999</v>
      </c>
      <c r="E177" s="42"/>
      <c r="F177" s="47">
        <v>42606</v>
      </c>
      <c r="G177" s="46">
        <v>-0.29799999999999999</v>
      </c>
      <c r="H177" s="42"/>
      <c r="I177" s="47">
        <v>42606</v>
      </c>
      <c r="J177" s="46">
        <v>-0.191</v>
      </c>
      <c r="K177" s="42"/>
      <c r="L177" s="47">
        <v>42606</v>
      </c>
      <c r="M177" s="46">
        <v>-4.8000000000000001E-2</v>
      </c>
      <c r="N177" s="42"/>
      <c r="O177" s="47">
        <v>42608</v>
      </c>
      <c r="P177" s="46">
        <v>0.52439000000000002</v>
      </c>
      <c r="Q177" s="42"/>
      <c r="R177" s="47">
        <v>42608</v>
      </c>
      <c r="S177" s="46">
        <v>0.83343999999999996</v>
      </c>
      <c r="T177" s="42"/>
      <c r="U177" s="47">
        <v>42608</v>
      </c>
      <c r="V177" s="46">
        <v>1.2315</v>
      </c>
      <c r="W177" s="42"/>
      <c r="X177" s="47">
        <v>42608</v>
      </c>
      <c r="Y177" s="46">
        <v>1.5365600000000001</v>
      </c>
      <c r="Z177" s="42"/>
      <c r="AA177" s="47">
        <v>42608</v>
      </c>
      <c r="AB177" s="46">
        <v>0.27562999999999999</v>
      </c>
      <c r="AC177" s="42"/>
      <c r="AD177" s="47">
        <v>42608</v>
      </c>
      <c r="AE177" s="46">
        <v>0.38968999999999998</v>
      </c>
      <c r="AF177" s="42"/>
      <c r="AG177" s="47">
        <v>42608</v>
      </c>
      <c r="AH177" s="46">
        <v>0.52188000000000001</v>
      </c>
      <c r="AI177" s="42"/>
      <c r="AJ177" s="47">
        <v>42608</v>
      </c>
      <c r="AK177" s="46">
        <v>0.73806000000000005</v>
      </c>
      <c r="AL177" s="42"/>
      <c r="AM177" s="47">
        <v>42608</v>
      </c>
      <c r="AN177" s="46">
        <v>-0.80879999999999996</v>
      </c>
      <c r="AO177" s="42"/>
      <c r="AP177" s="47">
        <v>42608</v>
      </c>
      <c r="AQ177" s="46">
        <v>-0.73860000000000003</v>
      </c>
      <c r="AR177" s="42"/>
      <c r="AS177" s="47">
        <v>42608</v>
      </c>
      <c r="AT177" s="46">
        <v>-0.65559999999999996</v>
      </c>
      <c r="AU177" s="42"/>
      <c r="AV177" s="47">
        <v>42608</v>
      </c>
      <c r="AW177" s="46">
        <v>-0.49199999999999999</v>
      </c>
      <c r="AX177" s="42"/>
      <c r="AY177" s="47">
        <v>42608</v>
      </c>
      <c r="AZ177" s="46">
        <v>-6.3E-2</v>
      </c>
      <c r="BA177" s="42"/>
      <c r="BB177" s="47">
        <v>42608</v>
      </c>
      <c r="BC177" s="46">
        <v>-2.2929999999999999E-2</v>
      </c>
      <c r="BD177" s="42"/>
      <c r="BE177" s="47">
        <v>42608</v>
      </c>
      <c r="BF177" s="46">
        <v>1.07E-3</v>
      </c>
      <c r="BG177" s="42"/>
      <c r="BH177" s="47">
        <v>42608</v>
      </c>
      <c r="BI177" s="46">
        <v>9.8140000000000005E-2</v>
      </c>
    </row>
    <row r="178" spans="3:61" x14ac:dyDescent="0.25">
      <c r="C178" s="47">
        <v>42607</v>
      </c>
      <c r="D178" s="46">
        <v>-0.37</v>
      </c>
      <c r="E178" s="42"/>
      <c r="F178" s="47">
        <v>42607</v>
      </c>
      <c r="G178" s="46">
        <v>-0.29799999999999999</v>
      </c>
      <c r="H178" s="42"/>
      <c r="I178" s="47">
        <v>42607</v>
      </c>
      <c r="J178" s="46">
        <v>-0.192</v>
      </c>
      <c r="K178" s="42"/>
      <c r="L178" s="47">
        <v>42607</v>
      </c>
      <c r="M178" s="46">
        <v>-4.9000000000000002E-2</v>
      </c>
      <c r="N178" s="42"/>
      <c r="O178" s="47">
        <v>42612</v>
      </c>
      <c r="P178" s="46">
        <v>0.52322000000000002</v>
      </c>
      <c r="Q178" s="42"/>
      <c r="R178" s="47">
        <v>42612</v>
      </c>
      <c r="S178" s="46">
        <v>0.84211000000000003</v>
      </c>
      <c r="T178" s="42"/>
      <c r="U178" s="47">
        <v>42612</v>
      </c>
      <c r="V178" s="46">
        <v>1.2444999999999999</v>
      </c>
      <c r="W178" s="42"/>
      <c r="X178" s="47">
        <v>42612</v>
      </c>
      <c r="Y178" s="46">
        <v>1.5593300000000001</v>
      </c>
      <c r="Z178" s="42"/>
      <c r="AA178" s="47">
        <v>42612</v>
      </c>
      <c r="AB178" s="46">
        <v>0.27531</v>
      </c>
      <c r="AC178" s="42"/>
      <c r="AD178" s="47">
        <v>42612</v>
      </c>
      <c r="AE178" s="46">
        <v>0.39</v>
      </c>
      <c r="AF178" s="42"/>
      <c r="AG178" s="47">
        <v>42612</v>
      </c>
      <c r="AH178" s="46">
        <v>0.52031000000000005</v>
      </c>
      <c r="AI178" s="42"/>
      <c r="AJ178" s="47">
        <v>42612</v>
      </c>
      <c r="AK178" s="46">
        <v>0.73743999999999998</v>
      </c>
      <c r="AL178" s="42"/>
      <c r="AM178" s="47">
        <v>42612</v>
      </c>
      <c r="AN178" s="46">
        <v>-0.81079999999999997</v>
      </c>
      <c r="AO178" s="42"/>
      <c r="AP178" s="47">
        <v>42612</v>
      </c>
      <c r="AQ178" s="46">
        <v>-0.73660000000000003</v>
      </c>
      <c r="AR178" s="42"/>
      <c r="AS178" s="47">
        <v>42612</v>
      </c>
      <c r="AT178" s="46">
        <v>-0.65359999999999996</v>
      </c>
      <c r="AU178" s="42"/>
      <c r="AV178" s="47">
        <v>42612</v>
      </c>
      <c r="AW178" s="46">
        <v>-0.49</v>
      </c>
      <c r="AX178" s="42"/>
      <c r="AY178" s="47">
        <v>42612</v>
      </c>
      <c r="AZ178" s="46">
        <v>-7.9289999999999999E-2</v>
      </c>
      <c r="BA178" s="42"/>
      <c r="BB178" s="47">
        <v>42612</v>
      </c>
      <c r="BC178" s="46">
        <v>-2.793E-2</v>
      </c>
      <c r="BD178" s="42"/>
      <c r="BE178" s="47">
        <v>42612</v>
      </c>
      <c r="BF178" s="46">
        <v>1.07E-3</v>
      </c>
      <c r="BG178" s="42"/>
      <c r="BH178" s="47">
        <v>42612</v>
      </c>
      <c r="BI178" s="46">
        <v>9.6000000000000002E-2</v>
      </c>
    </row>
    <row r="179" spans="3:61" x14ac:dyDescent="0.25">
      <c r="C179" s="47">
        <v>42608</v>
      </c>
      <c r="D179" s="46">
        <v>-0.371</v>
      </c>
      <c r="E179" s="42"/>
      <c r="F179" s="47">
        <v>42608</v>
      </c>
      <c r="G179" s="46">
        <v>-0.29799999999999999</v>
      </c>
      <c r="H179" s="42"/>
      <c r="I179" s="47">
        <v>42608</v>
      </c>
      <c r="J179" s="46">
        <v>-0.191</v>
      </c>
      <c r="K179" s="42"/>
      <c r="L179" s="47">
        <v>42608</v>
      </c>
      <c r="M179" s="46">
        <v>-0.05</v>
      </c>
      <c r="N179" s="42"/>
      <c r="O179" s="47">
        <v>42613</v>
      </c>
      <c r="P179" s="46">
        <v>0.52488999999999997</v>
      </c>
      <c r="Q179" s="42"/>
      <c r="R179" s="47">
        <v>42613</v>
      </c>
      <c r="S179" s="46">
        <v>0.83933000000000002</v>
      </c>
      <c r="T179" s="42"/>
      <c r="U179" s="47">
        <v>42613</v>
      </c>
      <c r="V179" s="46">
        <v>1.2444999999999999</v>
      </c>
      <c r="W179" s="42"/>
      <c r="X179" s="47">
        <v>42613</v>
      </c>
      <c r="Y179" s="46">
        <v>1.55711</v>
      </c>
      <c r="Z179" s="42"/>
      <c r="AA179" s="47">
        <v>42613</v>
      </c>
      <c r="AB179" s="46">
        <v>0.27468999999999999</v>
      </c>
      <c r="AC179" s="42"/>
      <c r="AD179" s="47">
        <v>42613</v>
      </c>
      <c r="AE179" s="46">
        <v>0.38750000000000001</v>
      </c>
      <c r="AF179" s="42"/>
      <c r="AG179" s="47">
        <v>42613</v>
      </c>
      <c r="AH179" s="46">
        <v>0.52</v>
      </c>
      <c r="AI179" s="42"/>
      <c r="AJ179" s="47">
        <v>42613</v>
      </c>
      <c r="AK179" s="46">
        <v>0.73780999999999997</v>
      </c>
      <c r="AL179" s="42"/>
      <c r="AM179" s="47">
        <v>42613</v>
      </c>
      <c r="AN179" s="46">
        <v>-0.81079999999999997</v>
      </c>
      <c r="AO179" s="42"/>
      <c r="AP179" s="47">
        <v>42613</v>
      </c>
      <c r="AQ179" s="46">
        <v>-0.73640000000000005</v>
      </c>
      <c r="AR179" s="42"/>
      <c r="AS179" s="47">
        <v>42613</v>
      </c>
      <c r="AT179" s="46">
        <v>-0.65280000000000005</v>
      </c>
      <c r="AU179" s="42"/>
      <c r="AV179" s="47">
        <v>42613</v>
      </c>
      <c r="AW179" s="46">
        <v>-0.49</v>
      </c>
      <c r="AX179" s="42"/>
      <c r="AY179" s="47">
        <v>42613</v>
      </c>
      <c r="AZ179" s="46">
        <v>-7.2139999999999996E-2</v>
      </c>
      <c r="BA179" s="42"/>
      <c r="BB179" s="47">
        <v>42613</v>
      </c>
      <c r="BC179" s="46">
        <v>-2.8289999999999999E-2</v>
      </c>
      <c r="BD179" s="42"/>
      <c r="BE179" s="47">
        <v>42613</v>
      </c>
      <c r="BF179" s="46">
        <v>-3.6000000000000002E-4</v>
      </c>
      <c r="BG179" s="42"/>
      <c r="BH179" s="47">
        <v>42613</v>
      </c>
      <c r="BI179" s="46">
        <v>9.3140000000000001E-2</v>
      </c>
    </row>
    <row r="180" spans="3:61" x14ac:dyDescent="0.25">
      <c r="C180" s="47">
        <v>42611</v>
      </c>
      <c r="D180" s="46">
        <v>-0.371</v>
      </c>
      <c r="E180" s="42"/>
      <c r="F180" s="47">
        <v>42611</v>
      </c>
      <c r="G180" s="46">
        <v>-0.29699999999999999</v>
      </c>
      <c r="H180" s="42"/>
      <c r="I180" s="47">
        <v>42611</v>
      </c>
      <c r="J180" s="46">
        <v>-0.193</v>
      </c>
      <c r="K180" s="42"/>
      <c r="L180" s="47">
        <v>42611</v>
      </c>
      <c r="M180" s="46">
        <v>-0.05</v>
      </c>
      <c r="N180" s="42"/>
      <c r="O180" s="47">
        <v>42614</v>
      </c>
      <c r="P180" s="46">
        <v>0.52293999999999996</v>
      </c>
      <c r="Q180" s="42"/>
      <c r="R180" s="47">
        <v>42614</v>
      </c>
      <c r="S180" s="46">
        <v>0.83567000000000002</v>
      </c>
      <c r="T180" s="42"/>
      <c r="U180" s="47">
        <v>42614</v>
      </c>
      <c r="V180" s="46">
        <v>1.25122</v>
      </c>
      <c r="W180" s="42"/>
      <c r="X180" s="47">
        <v>42614</v>
      </c>
      <c r="Y180" s="46">
        <v>1.5655600000000001</v>
      </c>
      <c r="Z180" s="42"/>
      <c r="AA180" s="47">
        <v>42614</v>
      </c>
      <c r="AB180" s="46">
        <v>0.27344000000000002</v>
      </c>
      <c r="AC180" s="42"/>
      <c r="AD180" s="47">
        <v>42614</v>
      </c>
      <c r="AE180" s="46">
        <v>0.38468999999999998</v>
      </c>
      <c r="AF180" s="42"/>
      <c r="AG180" s="47">
        <v>42614</v>
      </c>
      <c r="AH180" s="46">
        <v>0.51749999999999996</v>
      </c>
      <c r="AI180" s="42"/>
      <c r="AJ180" s="47">
        <v>42614</v>
      </c>
      <c r="AK180" s="46">
        <v>0.73806000000000005</v>
      </c>
      <c r="AL180" s="42"/>
      <c r="AM180" s="47">
        <v>42614</v>
      </c>
      <c r="AN180" s="46">
        <v>-0.81079999999999997</v>
      </c>
      <c r="AO180" s="42"/>
      <c r="AP180" s="47">
        <v>42614</v>
      </c>
      <c r="AQ180" s="46">
        <v>-0.73599999999999999</v>
      </c>
      <c r="AR180" s="42"/>
      <c r="AS180" s="47">
        <v>42614</v>
      </c>
      <c r="AT180" s="46">
        <v>-0.65200000000000002</v>
      </c>
      <c r="AU180" s="42"/>
      <c r="AV180" s="47">
        <v>42614</v>
      </c>
      <c r="AW180" s="46">
        <v>-0.48799999999999999</v>
      </c>
      <c r="AX180" s="42"/>
      <c r="AY180" s="47">
        <v>42614</v>
      </c>
      <c r="AZ180" s="46">
        <v>-7.886E-2</v>
      </c>
      <c r="BA180" s="42"/>
      <c r="BB180" s="47">
        <v>42614</v>
      </c>
      <c r="BC180" s="46">
        <v>-3.15E-2</v>
      </c>
      <c r="BD180" s="42"/>
      <c r="BE180" s="47">
        <v>42614</v>
      </c>
      <c r="BF180" s="46">
        <v>-7.1000000000000002E-4</v>
      </c>
      <c r="BG180" s="42"/>
      <c r="BH180" s="47">
        <v>42614</v>
      </c>
      <c r="BI180" s="46">
        <v>9.4570000000000001E-2</v>
      </c>
    </row>
    <row r="181" spans="3:61" x14ac:dyDescent="0.25">
      <c r="C181" s="47">
        <v>42612</v>
      </c>
      <c r="D181" s="46">
        <v>-0.371</v>
      </c>
      <c r="E181" s="42"/>
      <c r="F181" s="47">
        <v>42612</v>
      </c>
      <c r="G181" s="46">
        <v>-0.29899999999999999</v>
      </c>
      <c r="H181" s="42"/>
      <c r="I181" s="47">
        <v>42612</v>
      </c>
      <c r="J181" s="46">
        <v>-0.192</v>
      </c>
      <c r="K181" s="42"/>
      <c r="L181" s="47">
        <v>42612</v>
      </c>
      <c r="M181" s="46">
        <v>-5.0999999999999997E-2</v>
      </c>
      <c r="N181" s="42"/>
      <c r="O181" s="47">
        <v>42615</v>
      </c>
      <c r="P181" s="46">
        <v>0.52571999999999997</v>
      </c>
      <c r="Q181" s="42"/>
      <c r="R181" s="47">
        <v>42615</v>
      </c>
      <c r="S181" s="46">
        <v>0.83511000000000002</v>
      </c>
      <c r="T181" s="42"/>
      <c r="U181" s="47">
        <v>42615</v>
      </c>
      <c r="V181" s="46">
        <v>1.2470600000000001</v>
      </c>
      <c r="W181" s="42"/>
      <c r="X181" s="47">
        <v>42615</v>
      </c>
      <c r="Y181" s="46">
        <v>1.5594399999999999</v>
      </c>
      <c r="Z181" s="42"/>
      <c r="AA181" s="47">
        <v>42615</v>
      </c>
      <c r="AB181" s="46">
        <v>0.27256000000000002</v>
      </c>
      <c r="AC181" s="42"/>
      <c r="AD181" s="47">
        <v>42615</v>
      </c>
      <c r="AE181" s="46">
        <v>0.38438</v>
      </c>
      <c r="AF181" s="42"/>
      <c r="AG181" s="47">
        <v>42615</v>
      </c>
      <c r="AH181" s="46">
        <v>0.51812999999999998</v>
      </c>
      <c r="AI181" s="42"/>
      <c r="AJ181" s="47">
        <v>42615</v>
      </c>
      <c r="AK181" s="46">
        <v>0.73619000000000001</v>
      </c>
      <c r="AL181" s="42"/>
      <c r="AM181" s="47">
        <v>42615</v>
      </c>
      <c r="AN181" s="46">
        <v>-0.81079999999999997</v>
      </c>
      <c r="AO181" s="42"/>
      <c r="AP181" s="47">
        <v>42615</v>
      </c>
      <c r="AQ181" s="46">
        <v>-0.73599999999999999</v>
      </c>
      <c r="AR181" s="42"/>
      <c r="AS181" s="47">
        <v>42615</v>
      </c>
      <c r="AT181" s="46">
        <v>-0.65</v>
      </c>
      <c r="AU181" s="42"/>
      <c r="AV181" s="47">
        <v>42615</v>
      </c>
      <c r="AW181" s="46">
        <v>-0.48799999999999999</v>
      </c>
      <c r="AX181" s="42"/>
      <c r="AY181" s="47">
        <v>42615</v>
      </c>
      <c r="AZ181" s="46">
        <v>-7.8140000000000001E-2</v>
      </c>
      <c r="BA181" s="42"/>
      <c r="BB181" s="47">
        <v>42615</v>
      </c>
      <c r="BC181" s="46">
        <v>-3.007E-2</v>
      </c>
      <c r="BD181" s="42"/>
      <c r="BE181" s="47">
        <v>42615</v>
      </c>
      <c r="BF181" s="46">
        <v>-7.1000000000000002E-4</v>
      </c>
      <c r="BG181" s="42"/>
      <c r="BH181" s="47">
        <v>42615</v>
      </c>
      <c r="BI181" s="46">
        <v>9.3140000000000001E-2</v>
      </c>
    </row>
    <row r="182" spans="3:61" x14ac:dyDescent="0.25">
      <c r="C182" s="47">
        <v>42613</v>
      </c>
      <c r="D182" s="46">
        <v>-0.372</v>
      </c>
      <c r="E182" s="42"/>
      <c r="F182" s="47">
        <v>42613</v>
      </c>
      <c r="G182" s="46">
        <v>-0.29899999999999999</v>
      </c>
      <c r="H182" s="42"/>
      <c r="I182" s="47">
        <v>42613</v>
      </c>
      <c r="J182" s="46">
        <v>-0.192</v>
      </c>
      <c r="K182" s="42"/>
      <c r="L182" s="47">
        <v>42613</v>
      </c>
      <c r="M182" s="46">
        <v>-5.1999999999999998E-2</v>
      </c>
      <c r="N182" s="42"/>
      <c r="O182" s="47">
        <v>42618</v>
      </c>
      <c r="P182" s="46">
        <v>0.51932999999999996</v>
      </c>
      <c r="Q182" s="42"/>
      <c r="R182" s="47">
        <v>42618</v>
      </c>
      <c r="S182" s="46">
        <v>0.83343999999999996</v>
      </c>
      <c r="T182" s="42"/>
      <c r="U182" s="47">
        <v>42618</v>
      </c>
      <c r="V182" s="46">
        <v>1.2486699999999999</v>
      </c>
      <c r="W182" s="42"/>
      <c r="X182" s="47">
        <v>42618</v>
      </c>
      <c r="Y182" s="46">
        <v>1.5624400000000001</v>
      </c>
      <c r="Z182" s="42"/>
      <c r="AA182" s="47">
        <v>42618</v>
      </c>
      <c r="AB182" s="46">
        <v>0.27344000000000002</v>
      </c>
      <c r="AC182" s="42"/>
      <c r="AD182" s="47">
        <v>42618</v>
      </c>
      <c r="AE182" s="46">
        <v>0.38313000000000003</v>
      </c>
      <c r="AF182" s="42"/>
      <c r="AG182" s="47">
        <v>42618</v>
      </c>
      <c r="AH182" s="46">
        <v>0.51844000000000001</v>
      </c>
      <c r="AI182" s="42"/>
      <c r="AJ182" s="47">
        <v>42618</v>
      </c>
      <c r="AK182" s="46">
        <v>0.73775000000000002</v>
      </c>
      <c r="AL182" s="42"/>
      <c r="AM182" s="47">
        <v>42618</v>
      </c>
      <c r="AN182" s="46">
        <v>-0.81079999999999997</v>
      </c>
      <c r="AO182" s="42"/>
      <c r="AP182" s="47">
        <v>42618</v>
      </c>
      <c r="AQ182" s="46">
        <v>-0.73599999999999999</v>
      </c>
      <c r="AR182" s="42"/>
      <c r="AS182" s="47">
        <v>42618</v>
      </c>
      <c r="AT182" s="46">
        <v>-0.65</v>
      </c>
      <c r="AU182" s="42"/>
      <c r="AV182" s="47">
        <v>42618</v>
      </c>
      <c r="AW182" s="46">
        <v>-0.48799999999999999</v>
      </c>
      <c r="AX182" s="42"/>
      <c r="AY182" s="47">
        <v>42618</v>
      </c>
      <c r="AZ182" s="46">
        <v>-7.3859999999999995E-2</v>
      </c>
      <c r="BA182" s="42"/>
      <c r="BB182" s="47">
        <v>42618</v>
      </c>
      <c r="BC182" s="46">
        <v>-2.8639999999999999E-2</v>
      </c>
      <c r="BD182" s="42"/>
      <c r="BE182" s="47">
        <v>42618</v>
      </c>
      <c r="BF182" s="46">
        <v>-2.14E-3</v>
      </c>
      <c r="BG182" s="42"/>
      <c r="BH182" s="47">
        <v>42618</v>
      </c>
      <c r="BI182" s="46">
        <v>9.3140000000000001E-2</v>
      </c>
    </row>
    <row r="183" spans="3:61" x14ac:dyDescent="0.25">
      <c r="C183" s="47">
        <v>42614</v>
      </c>
      <c r="D183" s="46">
        <v>-0.372</v>
      </c>
      <c r="E183" s="42"/>
      <c r="F183" s="47">
        <v>42614</v>
      </c>
      <c r="G183" s="46">
        <v>-0.29899999999999999</v>
      </c>
      <c r="H183" s="42"/>
      <c r="I183" s="47">
        <v>42614</v>
      </c>
      <c r="J183" s="46">
        <v>-0.193</v>
      </c>
      <c r="K183" s="42"/>
      <c r="L183" s="47">
        <v>42614</v>
      </c>
      <c r="M183" s="46">
        <v>-5.0999999999999997E-2</v>
      </c>
      <c r="N183" s="42"/>
      <c r="O183" s="47">
        <v>42619</v>
      </c>
      <c r="P183" s="46">
        <v>0.51656000000000002</v>
      </c>
      <c r="Q183" s="42"/>
      <c r="R183" s="47">
        <v>42619</v>
      </c>
      <c r="S183" s="46">
        <v>0.84067000000000003</v>
      </c>
      <c r="T183" s="42"/>
      <c r="U183" s="47">
        <v>42619</v>
      </c>
      <c r="V183" s="46">
        <v>1.2500599999999999</v>
      </c>
      <c r="W183" s="42"/>
      <c r="X183" s="47">
        <v>42619</v>
      </c>
      <c r="Y183" s="46">
        <v>1.5613299999999999</v>
      </c>
      <c r="Z183" s="42"/>
      <c r="AA183" s="47">
        <v>42619</v>
      </c>
      <c r="AB183" s="46">
        <v>0.27038000000000001</v>
      </c>
      <c r="AC183" s="42"/>
      <c r="AD183" s="47">
        <v>42619</v>
      </c>
      <c r="AE183" s="46">
        <v>0.37924999999999998</v>
      </c>
      <c r="AF183" s="42"/>
      <c r="AG183" s="47">
        <v>42619</v>
      </c>
      <c r="AH183" s="46">
        <v>0.51875000000000004</v>
      </c>
      <c r="AI183" s="42"/>
      <c r="AJ183" s="47">
        <v>42619</v>
      </c>
      <c r="AK183" s="46">
        <v>0.73638000000000003</v>
      </c>
      <c r="AL183" s="42"/>
      <c r="AM183" s="47">
        <v>42619</v>
      </c>
      <c r="AN183" s="46">
        <v>-0.79879999999999995</v>
      </c>
      <c r="AO183" s="42"/>
      <c r="AP183" s="47">
        <v>42619</v>
      </c>
      <c r="AQ183" s="46">
        <v>-0.73299999999999998</v>
      </c>
      <c r="AR183" s="42"/>
      <c r="AS183" s="47">
        <v>42619</v>
      </c>
      <c r="AT183" s="46">
        <v>-0.64800000000000002</v>
      </c>
      <c r="AU183" s="42"/>
      <c r="AV183" s="47">
        <v>42619</v>
      </c>
      <c r="AW183" s="46">
        <v>-0.48399999999999999</v>
      </c>
      <c r="AX183" s="42"/>
      <c r="AY183" s="47">
        <v>42619</v>
      </c>
      <c r="AZ183" s="46">
        <v>-5.8139999999999997E-2</v>
      </c>
      <c r="BA183" s="42"/>
      <c r="BB183" s="47">
        <v>42619</v>
      </c>
      <c r="BC183" s="46">
        <v>-2.8500000000000001E-2</v>
      </c>
      <c r="BD183" s="42"/>
      <c r="BE183" s="47">
        <v>42619</v>
      </c>
      <c r="BF183" s="46">
        <v>-1.64E-3</v>
      </c>
      <c r="BG183" s="42"/>
      <c r="BH183" s="47">
        <v>42619</v>
      </c>
      <c r="BI183" s="46">
        <v>9.3289999999999998E-2</v>
      </c>
    </row>
    <row r="184" spans="3:61" x14ac:dyDescent="0.25">
      <c r="C184" s="47">
        <v>42615</v>
      </c>
      <c r="D184" s="46">
        <v>-0.373</v>
      </c>
      <c r="E184" s="42"/>
      <c r="F184" s="47">
        <v>42615</v>
      </c>
      <c r="G184" s="46">
        <v>-0.30099999999999999</v>
      </c>
      <c r="H184" s="42"/>
      <c r="I184" s="47">
        <v>42615</v>
      </c>
      <c r="J184" s="46">
        <v>-0.193</v>
      </c>
      <c r="K184" s="42"/>
      <c r="L184" s="47">
        <v>42615</v>
      </c>
      <c r="M184" s="46">
        <v>-5.1999999999999998E-2</v>
      </c>
      <c r="N184" s="42"/>
      <c r="O184" s="47">
        <v>42620</v>
      </c>
      <c r="P184" s="46">
        <v>0.51322000000000001</v>
      </c>
      <c r="Q184" s="42"/>
      <c r="R184" s="47">
        <v>42620</v>
      </c>
      <c r="S184" s="46">
        <v>0.83355999999999997</v>
      </c>
      <c r="T184" s="42"/>
      <c r="U184" s="47">
        <v>42620</v>
      </c>
      <c r="V184" s="46">
        <v>1.2336100000000001</v>
      </c>
      <c r="W184" s="42"/>
      <c r="X184" s="47">
        <v>42620</v>
      </c>
      <c r="Y184" s="46">
        <v>1.53922</v>
      </c>
      <c r="Z184" s="42"/>
      <c r="AA184" s="47">
        <v>42620</v>
      </c>
      <c r="AB184" s="46">
        <v>0.26988000000000001</v>
      </c>
      <c r="AC184" s="42"/>
      <c r="AD184" s="47">
        <v>42620</v>
      </c>
      <c r="AE184" s="46">
        <v>0.37824999999999998</v>
      </c>
      <c r="AF184" s="42"/>
      <c r="AG184" s="47">
        <v>42620</v>
      </c>
      <c r="AH184" s="46">
        <v>0.51500000000000001</v>
      </c>
      <c r="AI184" s="42"/>
      <c r="AJ184" s="47">
        <v>42620</v>
      </c>
      <c r="AK184" s="46">
        <v>0.73294000000000004</v>
      </c>
      <c r="AL184" s="42"/>
      <c r="AM184" s="47">
        <v>42620</v>
      </c>
      <c r="AN184" s="46">
        <v>-0.80279999999999996</v>
      </c>
      <c r="AO184" s="42"/>
      <c r="AP184" s="47">
        <v>42620</v>
      </c>
      <c r="AQ184" s="46">
        <v>-0.73099999999999998</v>
      </c>
      <c r="AR184" s="42"/>
      <c r="AS184" s="47">
        <v>42620</v>
      </c>
      <c r="AT184" s="46">
        <v>-0.64800000000000002</v>
      </c>
      <c r="AU184" s="42"/>
      <c r="AV184" s="47">
        <v>42620</v>
      </c>
      <c r="AW184" s="46">
        <v>-0.48199999999999998</v>
      </c>
      <c r="AX184" s="42"/>
      <c r="AY184" s="47">
        <v>42620</v>
      </c>
      <c r="AZ184" s="46">
        <v>-7.0999999999999994E-2</v>
      </c>
      <c r="BA184" s="42"/>
      <c r="BB184" s="47">
        <v>42620</v>
      </c>
      <c r="BC184" s="46">
        <v>-3.0640000000000001E-2</v>
      </c>
      <c r="BD184" s="42"/>
      <c r="BE184" s="47">
        <v>42620</v>
      </c>
      <c r="BF184" s="46">
        <v>-1.2899999999999999E-3</v>
      </c>
      <c r="BG184" s="42"/>
      <c r="BH184" s="47">
        <v>42620</v>
      </c>
      <c r="BI184" s="46">
        <v>9.1999999999999998E-2</v>
      </c>
    </row>
    <row r="185" spans="3:61" x14ac:dyDescent="0.25">
      <c r="C185" s="47">
        <v>42618</v>
      </c>
      <c r="D185" s="46">
        <v>-0.373</v>
      </c>
      <c r="E185" s="42"/>
      <c r="F185" s="47">
        <v>42618</v>
      </c>
      <c r="G185" s="46">
        <v>-0.30099999999999999</v>
      </c>
      <c r="H185" s="42"/>
      <c r="I185" s="47">
        <v>42618</v>
      </c>
      <c r="J185" s="46">
        <v>-0.19500000000000001</v>
      </c>
      <c r="K185" s="42"/>
      <c r="L185" s="47">
        <v>42618</v>
      </c>
      <c r="M185" s="46">
        <v>-5.1999999999999998E-2</v>
      </c>
      <c r="N185" s="42"/>
      <c r="O185" s="47">
        <v>42621</v>
      </c>
      <c r="P185" s="46">
        <v>0.51822000000000001</v>
      </c>
      <c r="Q185" s="42"/>
      <c r="R185" s="47">
        <v>42621</v>
      </c>
      <c r="S185" s="46">
        <v>0.84543999999999997</v>
      </c>
      <c r="T185" s="42"/>
      <c r="U185" s="47">
        <v>42621</v>
      </c>
      <c r="V185" s="46">
        <v>1.23472</v>
      </c>
      <c r="W185" s="42"/>
      <c r="X185" s="47">
        <v>42621</v>
      </c>
      <c r="Y185" s="46">
        <v>1.54033</v>
      </c>
      <c r="Z185" s="42"/>
      <c r="AA185" s="47">
        <v>42621</v>
      </c>
      <c r="AB185" s="46">
        <v>0.26956000000000002</v>
      </c>
      <c r="AC185" s="42"/>
      <c r="AD185" s="47">
        <v>42621</v>
      </c>
      <c r="AE185" s="46">
        <v>0.37544</v>
      </c>
      <c r="AF185" s="42"/>
      <c r="AG185" s="47">
        <v>42621</v>
      </c>
      <c r="AH185" s="46">
        <v>0.51500000000000001</v>
      </c>
      <c r="AI185" s="42"/>
      <c r="AJ185" s="47">
        <v>42621</v>
      </c>
      <c r="AK185" s="46">
        <v>0.73763000000000001</v>
      </c>
      <c r="AL185" s="42"/>
      <c r="AM185" s="47">
        <v>42621</v>
      </c>
      <c r="AN185" s="46">
        <v>-0.80279999999999996</v>
      </c>
      <c r="AO185" s="42"/>
      <c r="AP185" s="47">
        <v>42621</v>
      </c>
      <c r="AQ185" s="46">
        <v>-0.73099999999999998</v>
      </c>
      <c r="AR185" s="42"/>
      <c r="AS185" s="47">
        <v>42621</v>
      </c>
      <c r="AT185" s="46">
        <v>-0.64800000000000002</v>
      </c>
      <c r="AU185" s="42"/>
      <c r="AV185" s="47">
        <v>42621</v>
      </c>
      <c r="AW185" s="46">
        <v>-0.48199999999999998</v>
      </c>
      <c r="AX185" s="42"/>
      <c r="AY185" s="47">
        <v>42621</v>
      </c>
      <c r="AZ185" s="46">
        <v>-8.2430000000000003E-2</v>
      </c>
      <c r="BA185" s="42"/>
      <c r="BB185" s="47">
        <v>42621</v>
      </c>
      <c r="BC185" s="46">
        <v>-3.3140000000000003E-2</v>
      </c>
      <c r="BD185" s="42"/>
      <c r="BE185" s="47">
        <v>42621</v>
      </c>
      <c r="BF185" s="46">
        <v>-5.0000000000000001E-4</v>
      </c>
      <c r="BG185" s="42"/>
      <c r="BH185" s="47">
        <v>42621</v>
      </c>
      <c r="BI185" s="46">
        <v>9.5570000000000002E-2</v>
      </c>
    </row>
    <row r="186" spans="3:61" x14ac:dyDescent="0.25">
      <c r="C186" s="47">
        <v>42619</v>
      </c>
      <c r="D186" s="46">
        <v>-0.372</v>
      </c>
      <c r="E186" s="42"/>
      <c r="F186" s="47">
        <v>42619</v>
      </c>
      <c r="G186" s="46">
        <v>-0.30299999999999999</v>
      </c>
      <c r="H186" s="42"/>
      <c r="I186" s="47">
        <v>42619</v>
      </c>
      <c r="J186" s="46">
        <v>-0.19700000000000001</v>
      </c>
      <c r="K186" s="42"/>
      <c r="L186" s="47">
        <v>42619</v>
      </c>
      <c r="M186" s="46">
        <v>-5.3999999999999999E-2</v>
      </c>
      <c r="N186" s="42"/>
      <c r="O186" s="47">
        <v>42622</v>
      </c>
      <c r="P186" s="46">
        <v>0.52688999999999997</v>
      </c>
      <c r="Q186" s="42"/>
      <c r="R186" s="47">
        <v>42622</v>
      </c>
      <c r="S186" s="46">
        <v>0.85221999999999998</v>
      </c>
      <c r="T186" s="42"/>
      <c r="U186" s="47">
        <v>42622</v>
      </c>
      <c r="V186" s="46">
        <v>1.25</v>
      </c>
      <c r="W186" s="42"/>
      <c r="X186" s="47">
        <v>42622</v>
      </c>
      <c r="Y186" s="46">
        <v>1.5567800000000001</v>
      </c>
      <c r="Z186" s="42"/>
      <c r="AA186" s="47">
        <v>42622</v>
      </c>
      <c r="AB186" s="46">
        <v>0.26988000000000001</v>
      </c>
      <c r="AC186" s="42"/>
      <c r="AD186" s="47">
        <v>42622</v>
      </c>
      <c r="AE186" s="46">
        <v>0.38074999999999998</v>
      </c>
      <c r="AF186" s="42"/>
      <c r="AG186" s="47">
        <v>42622</v>
      </c>
      <c r="AH186" s="46">
        <v>0.52356000000000003</v>
      </c>
      <c r="AI186" s="42"/>
      <c r="AJ186" s="47">
        <v>42622</v>
      </c>
      <c r="AK186" s="46">
        <v>0.747</v>
      </c>
      <c r="AL186" s="42"/>
      <c r="AM186" s="47">
        <v>42622</v>
      </c>
      <c r="AN186" s="46">
        <v>-0.8004</v>
      </c>
      <c r="AO186" s="42"/>
      <c r="AP186" s="47">
        <v>42622</v>
      </c>
      <c r="AQ186" s="46">
        <v>-0.72840000000000005</v>
      </c>
      <c r="AR186" s="42"/>
      <c r="AS186" s="47">
        <v>42622</v>
      </c>
      <c r="AT186" s="46">
        <v>-0.64239999999999997</v>
      </c>
      <c r="AU186" s="42"/>
      <c r="AV186" s="47">
        <v>42622</v>
      </c>
      <c r="AW186" s="46">
        <v>-0.48199999999999998</v>
      </c>
      <c r="AX186" s="42"/>
      <c r="AY186" s="47">
        <v>42622</v>
      </c>
      <c r="AZ186" s="46">
        <v>-7.5139999999999998E-2</v>
      </c>
      <c r="BA186" s="42"/>
      <c r="BB186" s="47">
        <v>42622</v>
      </c>
      <c r="BC186" s="46">
        <v>-3.243E-2</v>
      </c>
      <c r="BD186" s="42"/>
      <c r="BE186" s="47">
        <v>42622</v>
      </c>
      <c r="BF186" s="46">
        <v>-1.5E-3</v>
      </c>
      <c r="BG186" s="42"/>
      <c r="BH186" s="47">
        <v>42622</v>
      </c>
      <c r="BI186" s="46">
        <v>8.6999999999999994E-2</v>
      </c>
    </row>
    <row r="187" spans="3:61" x14ac:dyDescent="0.25">
      <c r="C187" s="47">
        <v>42620</v>
      </c>
      <c r="D187" s="46">
        <v>-0.372</v>
      </c>
      <c r="E187" s="42"/>
      <c r="F187" s="47">
        <v>42620</v>
      </c>
      <c r="G187" s="46">
        <v>-0.30299999999999999</v>
      </c>
      <c r="H187" s="42"/>
      <c r="I187" s="47">
        <v>42620</v>
      </c>
      <c r="J187" s="46">
        <v>-0.19800000000000001</v>
      </c>
      <c r="K187" s="42"/>
      <c r="L187" s="47">
        <v>42620</v>
      </c>
      <c r="M187" s="46">
        <v>-5.8999999999999997E-2</v>
      </c>
      <c r="N187" s="42"/>
      <c r="O187" s="47">
        <v>42625</v>
      </c>
      <c r="P187" s="46">
        <v>0.52771999999999997</v>
      </c>
      <c r="Q187" s="42"/>
      <c r="R187" s="47">
        <v>42625</v>
      </c>
      <c r="S187" s="46">
        <v>0.85577999999999999</v>
      </c>
      <c r="T187" s="42"/>
      <c r="U187" s="47">
        <v>42625</v>
      </c>
      <c r="V187" s="46">
        <v>1.25528</v>
      </c>
      <c r="W187" s="42"/>
      <c r="X187" s="47">
        <v>42625</v>
      </c>
      <c r="Y187" s="46">
        <v>1.5664400000000001</v>
      </c>
      <c r="Z187" s="42"/>
      <c r="AA187" s="47">
        <v>42625</v>
      </c>
      <c r="AB187" s="46">
        <v>0.26938000000000001</v>
      </c>
      <c r="AC187" s="42"/>
      <c r="AD187" s="47">
        <v>42625</v>
      </c>
      <c r="AE187" s="46">
        <v>0.37963000000000002</v>
      </c>
      <c r="AF187" s="42"/>
      <c r="AG187" s="47">
        <v>42625</v>
      </c>
      <c r="AH187" s="46">
        <v>0.52781</v>
      </c>
      <c r="AI187" s="42"/>
      <c r="AJ187" s="47">
        <v>42625</v>
      </c>
      <c r="AK187" s="46">
        <v>0.74824999999999997</v>
      </c>
      <c r="AL187" s="42"/>
      <c r="AM187" s="47">
        <v>42625</v>
      </c>
      <c r="AN187" s="46">
        <v>-0.79779999999999995</v>
      </c>
      <c r="AO187" s="42"/>
      <c r="AP187" s="47">
        <v>42625</v>
      </c>
      <c r="AQ187" s="46">
        <v>-0.7268</v>
      </c>
      <c r="AR187" s="42"/>
      <c r="AS187" s="47">
        <v>42625</v>
      </c>
      <c r="AT187" s="46">
        <v>-0.63980000000000004</v>
      </c>
      <c r="AU187" s="42"/>
      <c r="AV187" s="47">
        <v>42625</v>
      </c>
      <c r="AW187" s="46">
        <v>-0.47799999999999998</v>
      </c>
      <c r="AX187" s="42"/>
      <c r="AY187" s="47">
        <v>42625</v>
      </c>
      <c r="AZ187" s="46">
        <v>-7.3709999999999998E-2</v>
      </c>
      <c r="BA187" s="42"/>
      <c r="BB187" s="47">
        <v>42625</v>
      </c>
      <c r="BC187" s="46">
        <v>-3.5360000000000003E-2</v>
      </c>
      <c r="BD187" s="42"/>
      <c r="BE187" s="47">
        <v>42625</v>
      </c>
      <c r="BF187" s="46">
        <v>-4.79E-3</v>
      </c>
      <c r="BG187" s="42"/>
      <c r="BH187" s="47">
        <v>42625</v>
      </c>
      <c r="BI187" s="46">
        <v>8.9139999999999997E-2</v>
      </c>
    </row>
    <row r="188" spans="3:61" x14ac:dyDescent="0.25">
      <c r="C188" s="47">
        <v>42621</v>
      </c>
      <c r="D188" s="46">
        <v>-0.373</v>
      </c>
      <c r="E188" s="42"/>
      <c r="F188" s="47">
        <v>42621</v>
      </c>
      <c r="G188" s="46">
        <v>-0.30399999999999999</v>
      </c>
      <c r="H188" s="42"/>
      <c r="I188" s="47">
        <v>42621</v>
      </c>
      <c r="J188" s="46">
        <v>-0.20100000000000001</v>
      </c>
      <c r="K188" s="42"/>
      <c r="L188" s="47">
        <v>42621</v>
      </c>
      <c r="M188" s="46">
        <v>-0.06</v>
      </c>
      <c r="N188" s="42"/>
      <c r="O188" s="47">
        <v>42626</v>
      </c>
      <c r="P188" s="46">
        <v>0.52427999999999997</v>
      </c>
      <c r="Q188" s="42"/>
      <c r="R188" s="47">
        <v>42626</v>
      </c>
      <c r="S188" s="46">
        <v>0.85028000000000004</v>
      </c>
      <c r="T188" s="42"/>
      <c r="U188" s="47">
        <v>42626</v>
      </c>
      <c r="V188" s="46">
        <v>1.2489399999999999</v>
      </c>
      <c r="W188" s="42"/>
      <c r="X188" s="47">
        <v>42626</v>
      </c>
      <c r="Y188" s="46">
        <v>1.554</v>
      </c>
      <c r="Z188" s="42"/>
      <c r="AA188" s="47">
        <v>42626</v>
      </c>
      <c r="AB188" s="46">
        <v>0.26562999999999998</v>
      </c>
      <c r="AC188" s="42"/>
      <c r="AD188" s="47">
        <v>42626</v>
      </c>
      <c r="AE188" s="46">
        <v>0.37938</v>
      </c>
      <c r="AF188" s="42"/>
      <c r="AG188" s="47">
        <v>42626</v>
      </c>
      <c r="AH188" s="46">
        <v>0.52937999999999996</v>
      </c>
      <c r="AI188" s="42"/>
      <c r="AJ188" s="47">
        <v>42626</v>
      </c>
      <c r="AK188" s="46">
        <v>0.74824999999999997</v>
      </c>
      <c r="AL188" s="42"/>
      <c r="AM188" s="47">
        <v>42626</v>
      </c>
      <c r="AN188" s="46">
        <v>-0.79579999999999995</v>
      </c>
      <c r="AO188" s="42"/>
      <c r="AP188" s="47">
        <v>42626</v>
      </c>
      <c r="AQ188" s="46">
        <v>-0.73740000000000006</v>
      </c>
      <c r="AR188" s="42"/>
      <c r="AS188" s="47">
        <v>42626</v>
      </c>
      <c r="AT188" s="46">
        <v>-0.64</v>
      </c>
      <c r="AU188" s="42"/>
      <c r="AV188" s="47">
        <v>42626</v>
      </c>
      <c r="AW188" s="46">
        <v>-0.47799999999999998</v>
      </c>
      <c r="AX188" s="42"/>
      <c r="AY188" s="47">
        <v>42626</v>
      </c>
      <c r="AZ188" s="46">
        <v>-6.6570000000000004E-2</v>
      </c>
      <c r="BA188" s="42"/>
      <c r="BB188" s="47">
        <v>42626</v>
      </c>
      <c r="BC188" s="46">
        <v>-3.236E-2</v>
      </c>
      <c r="BD188" s="42"/>
      <c r="BE188" s="47">
        <v>42626</v>
      </c>
      <c r="BF188" s="46">
        <v>-3.0699999999999998E-3</v>
      </c>
      <c r="BG188" s="42"/>
      <c r="BH188" s="47">
        <v>42626</v>
      </c>
      <c r="BI188" s="46">
        <v>9.4140000000000001E-2</v>
      </c>
    </row>
    <row r="189" spans="3:61" x14ac:dyDescent="0.25">
      <c r="C189" s="47">
        <v>42622</v>
      </c>
      <c r="D189" s="46">
        <v>-0.36899999999999999</v>
      </c>
      <c r="E189" s="42"/>
      <c r="F189" s="47">
        <v>42622</v>
      </c>
      <c r="G189" s="46">
        <v>-0.30099999999999999</v>
      </c>
      <c r="H189" s="42"/>
      <c r="I189" s="47">
        <v>42622</v>
      </c>
      <c r="J189" s="46">
        <v>-0.19800000000000001</v>
      </c>
      <c r="K189" s="42"/>
      <c r="L189" s="47">
        <v>42622</v>
      </c>
      <c r="M189" s="46">
        <v>-5.7000000000000002E-2</v>
      </c>
      <c r="N189" s="42"/>
      <c r="O189" s="47">
        <v>42627</v>
      </c>
      <c r="P189" s="46">
        <v>0.52956000000000003</v>
      </c>
      <c r="Q189" s="42"/>
      <c r="R189" s="47">
        <v>42627</v>
      </c>
      <c r="S189" s="46">
        <v>0.85389000000000004</v>
      </c>
      <c r="T189" s="42"/>
      <c r="U189" s="47">
        <v>42627</v>
      </c>
      <c r="V189" s="46">
        <v>1.2528299999999999</v>
      </c>
      <c r="W189" s="42"/>
      <c r="X189" s="47">
        <v>42627</v>
      </c>
      <c r="Y189" s="46">
        <v>1.5562200000000002</v>
      </c>
      <c r="Z189" s="42"/>
      <c r="AA189" s="47">
        <v>42627</v>
      </c>
      <c r="AB189" s="46">
        <v>0.26718999999999998</v>
      </c>
      <c r="AC189" s="42"/>
      <c r="AD189" s="47">
        <v>42627</v>
      </c>
      <c r="AE189" s="46">
        <v>0.37938</v>
      </c>
      <c r="AF189" s="42"/>
      <c r="AG189" s="47">
        <v>42627</v>
      </c>
      <c r="AH189" s="46">
        <v>0.53093999999999997</v>
      </c>
      <c r="AI189" s="42"/>
      <c r="AJ189" s="47">
        <v>42627</v>
      </c>
      <c r="AK189" s="46">
        <v>0.75356000000000001</v>
      </c>
      <c r="AL189" s="42"/>
      <c r="AM189" s="47">
        <v>42627</v>
      </c>
      <c r="AN189" s="46">
        <v>-0.79979999999999996</v>
      </c>
      <c r="AO189" s="42"/>
      <c r="AP189" s="47">
        <v>42627</v>
      </c>
      <c r="AQ189" s="46">
        <v>-0.73740000000000006</v>
      </c>
      <c r="AR189" s="42"/>
      <c r="AS189" s="47">
        <v>42627</v>
      </c>
      <c r="AT189" s="46">
        <v>-0.64100000000000001</v>
      </c>
      <c r="AU189" s="42"/>
      <c r="AV189" s="47">
        <v>42627</v>
      </c>
      <c r="AW189" s="46">
        <v>-0.47799999999999998</v>
      </c>
      <c r="AX189" s="42"/>
      <c r="AY189" s="47">
        <v>42627</v>
      </c>
      <c r="AZ189" s="46">
        <v>-7.8710000000000002E-2</v>
      </c>
      <c r="BA189" s="42"/>
      <c r="BB189" s="47">
        <v>42627</v>
      </c>
      <c r="BC189" s="46">
        <v>-3.6290000000000003E-2</v>
      </c>
      <c r="BD189" s="42"/>
      <c r="BE189" s="47">
        <v>42627</v>
      </c>
      <c r="BF189" s="46">
        <v>-4.0699999999999998E-3</v>
      </c>
      <c r="BG189" s="42"/>
      <c r="BH189" s="47">
        <v>42627</v>
      </c>
      <c r="BI189" s="46">
        <v>8.9859999999999995E-2</v>
      </c>
    </row>
    <row r="190" spans="3:61" x14ac:dyDescent="0.25">
      <c r="C190" s="47">
        <v>42625</v>
      </c>
      <c r="D190" s="46">
        <v>-0.371</v>
      </c>
      <c r="E190" s="42"/>
      <c r="F190" s="47">
        <v>42625</v>
      </c>
      <c r="G190" s="46">
        <v>-0.30299999999999999</v>
      </c>
      <c r="H190" s="42"/>
      <c r="I190" s="47">
        <v>42625</v>
      </c>
      <c r="J190" s="46">
        <v>-0.19800000000000001</v>
      </c>
      <c r="K190" s="42"/>
      <c r="L190" s="47">
        <v>42625</v>
      </c>
      <c r="M190" s="46">
        <v>-5.7000000000000002E-2</v>
      </c>
      <c r="N190" s="42"/>
      <c r="O190" s="47">
        <v>42628</v>
      </c>
      <c r="P190" s="46">
        <v>0.53093999999999997</v>
      </c>
      <c r="Q190" s="42"/>
      <c r="R190" s="47">
        <v>42628</v>
      </c>
      <c r="S190" s="46">
        <v>0.85655999999999999</v>
      </c>
      <c r="T190" s="42"/>
      <c r="U190" s="47">
        <v>42628</v>
      </c>
      <c r="V190" s="46">
        <v>1.25217</v>
      </c>
      <c r="W190" s="42"/>
      <c r="X190" s="47">
        <v>42628</v>
      </c>
      <c r="Y190" s="46">
        <v>1.5501100000000001</v>
      </c>
      <c r="Z190" s="42"/>
      <c r="AA190" s="47">
        <v>42628</v>
      </c>
      <c r="AB190" s="46">
        <v>0.27030999999999999</v>
      </c>
      <c r="AC190" s="42"/>
      <c r="AD190" s="47">
        <v>42628</v>
      </c>
      <c r="AE190" s="46">
        <v>0.38188</v>
      </c>
      <c r="AF190" s="42"/>
      <c r="AG190" s="47">
        <v>42628</v>
      </c>
      <c r="AH190" s="46">
        <v>0.53469</v>
      </c>
      <c r="AI190" s="42"/>
      <c r="AJ190" s="47">
        <v>42628</v>
      </c>
      <c r="AK190" s="46">
        <v>0.75512999999999997</v>
      </c>
      <c r="AL190" s="42"/>
      <c r="AM190" s="47">
        <v>42628</v>
      </c>
      <c r="AN190" s="46">
        <v>-0.79979999999999996</v>
      </c>
      <c r="AO190" s="42"/>
      <c r="AP190" s="47">
        <v>42628</v>
      </c>
      <c r="AQ190" s="46">
        <v>-0.73740000000000006</v>
      </c>
      <c r="AR190" s="42"/>
      <c r="AS190" s="47">
        <v>42628</v>
      </c>
      <c r="AT190" s="46">
        <v>-0.64100000000000001</v>
      </c>
      <c r="AU190" s="42"/>
      <c r="AV190" s="47">
        <v>42628</v>
      </c>
      <c r="AW190" s="46">
        <v>-0.47599999999999998</v>
      </c>
      <c r="AX190" s="42"/>
      <c r="AY190" s="47">
        <v>42628</v>
      </c>
      <c r="AZ190" s="46">
        <v>-9.486E-2</v>
      </c>
      <c r="BA190" s="42"/>
      <c r="BB190" s="47">
        <v>42628</v>
      </c>
      <c r="BC190" s="46">
        <v>-3.5860000000000003E-2</v>
      </c>
      <c r="BD190" s="42"/>
      <c r="BE190" s="47">
        <v>42628</v>
      </c>
      <c r="BF190" s="46">
        <v>-6.5700000000000003E-3</v>
      </c>
      <c r="BG190" s="42"/>
      <c r="BH190" s="47">
        <v>42628</v>
      </c>
      <c r="BI190" s="46">
        <v>9.0999999999999998E-2</v>
      </c>
    </row>
    <row r="191" spans="3:61" x14ac:dyDescent="0.25">
      <c r="C191" s="47">
        <v>42626</v>
      </c>
      <c r="D191" s="46">
        <v>-0.372</v>
      </c>
      <c r="E191" s="42"/>
      <c r="F191" s="47">
        <v>42626</v>
      </c>
      <c r="G191" s="46">
        <v>-0.30199999999999999</v>
      </c>
      <c r="H191" s="42"/>
      <c r="I191" s="47">
        <v>42626</v>
      </c>
      <c r="J191" s="46">
        <v>-0.19900000000000001</v>
      </c>
      <c r="K191" s="42"/>
      <c r="L191" s="47">
        <v>42626</v>
      </c>
      <c r="M191" s="46">
        <v>-5.5E-2</v>
      </c>
      <c r="N191" s="42"/>
      <c r="O191" s="47">
        <v>42629</v>
      </c>
      <c r="P191" s="46">
        <v>0.53178000000000003</v>
      </c>
      <c r="Q191" s="42"/>
      <c r="R191" s="47">
        <v>42629</v>
      </c>
      <c r="S191" s="46">
        <v>0.85711000000000004</v>
      </c>
      <c r="T191" s="42"/>
      <c r="U191" s="47">
        <v>42629</v>
      </c>
      <c r="V191" s="46">
        <v>1.24733</v>
      </c>
      <c r="W191" s="42"/>
      <c r="X191" s="47">
        <v>42629</v>
      </c>
      <c r="Y191" s="46">
        <v>1.5448900000000001</v>
      </c>
      <c r="Z191" s="42"/>
      <c r="AA191" s="47">
        <v>42629</v>
      </c>
      <c r="AB191" s="46">
        <v>0.26938000000000001</v>
      </c>
      <c r="AC191" s="42"/>
      <c r="AD191" s="47">
        <v>42629</v>
      </c>
      <c r="AE191" s="46">
        <v>0.38030999999999998</v>
      </c>
      <c r="AF191" s="42"/>
      <c r="AG191" s="47">
        <v>42629</v>
      </c>
      <c r="AH191" s="46">
        <v>0.52719000000000005</v>
      </c>
      <c r="AI191" s="42"/>
      <c r="AJ191" s="47">
        <v>42629</v>
      </c>
      <c r="AK191" s="46">
        <v>0.74763000000000002</v>
      </c>
      <c r="AL191" s="42"/>
      <c r="AM191" s="47">
        <v>42629</v>
      </c>
      <c r="AN191" s="46">
        <v>-0.80620000000000003</v>
      </c>
      <c r="AO191" s="42"/>
      <c r="AP191" s="47">
        <v>42629</v>
      </c>
      <c r="AQ191" s="46">
        <v>-0.74380000000000002</v>
      </c>
      <c r="AR191" s="42"/>
      <c r="AS191" s="47">
        <v>42629</v>
      </c>
      <c r="AT191" s="46">
        <v>-0.64239999999999997</v>
      </c>
      <c r="AU191" s="42"/>
      <c r="AV191" s="47">
        <v>42629</v>
      </c>
      <c r="AW191" s="46">
        <v>-0.47660000000000002</v>
      </c>
      <c r="AX191" s="42"/>
      <c r="AY191" s="47">
        <v>42629</v>
      </c>
      <c r="AZ191" s="46">
        <v>-9.6290000000000001E-2</v>
      </c>
      <c r="BA191" s="42"/>
      <c r="BB191" s="47">
        <v>42629</v>
      </c>
      <c r="BC191" s="46">
        <v>-3.943E-2</v>
      </c>
      <c r="BD191" s="42"/>
      <c r="BE191" s="47">
        <v>42629</v>
      </c>
      <c r="BF191" s="46">
        <v>-1.1209999999999999E-2</v>
      </c>
      <c r="BG191" s="42"/>
      <c r="BH191" s="47">
        <v>42629</v>
      </c>
      <c r="BI191" s="46">
        <v>8.7139999999999995E-2</v>
      </c>
    </row>
    <row r="192" spans="3:61" x14ac:dyDescent="0.25">
      <c r="C192" s="47">
        <v>42627</v>
      </c>
      <c r="D192" s="46">
        <v>-0.372</v>
      </c>
      <c r="E192" s="42"/>
      <c r="F192" s="47">
        <v>42627</v>
      </c>
      <c r="G192" s="46">
        <v>-0.30299999999999999</v>
      </c>
      <c r="H192" s="42"/>
      <c r="I192" s="47">
        <v>42627</v>
      </c>
      <c r="J192" s="46">
        <v>-0.19900000000000001</v>
      </c>
      <c r="K192" s="42"/>
      <c r="L192" s="47">
        <v>42627</v>
      </c>
      <c r="M192" s="46">
        <v>-5.3999999999999999E-2</v>
      </c>
      <c r="N192" s="42"/>
      <c r="O192" s="47">
        <v>42632</v>
      </c>
      <c r="P192" s="46">
        <v>0.53617000000000004</v>
      </c>
      <c r="Q192" s="42"/>
      <c r="R192" s="47">
        <v>42632</v>
      </c>
      <c r="S192" s="46">
        <v>0.86067000000000005</v>
      </c>
      <c r="T192" s="42"/>
      <c r="U192" s="47">
        <v>42632</v>
      </c>
      <c r="V192" s="46">
        <v>1.2565599999999999</v>
      </c>
      <c r="W192" s="42"/>
      <c r="X192" s="47">
        <v>42632</v>
      </c>
      <c r="Y192" s="46">
        <v>1.5557799999999999</v>
      </c>
      <c r="Z192" s="42"/>
      <c r="AA192" s="47">
        <v>42632</v>
      </c>
      <c r="AB192" s="46">
        <v>0.26712999999999998</v>
      </c>
      <c r="AC192" s="42"/>
      <c r="AD192" s="47">
        <v>42632</v>
      </c>
      <c r="AE192" s="46">
        <v>0.37874999999999998</v>
      </c>
      <c r="AF192" s="42"/>
      <c r="AG192" s="47">
        <v>42632</v>
      </c>
      <c r="AH192" s="46">
        <v>0.52500000000000002</v>
      </c>
      <c r="AI192" s="42"/>
      <c r="AJ192" s="47">
        <v>42632</v>
      </c>
      <c r="AK192" s="46">
        <v>0.74731000000000003</v>
      </c>
      <c r="AL192" s="42"/>
      <c r="AM192" s="47">
        <v>42632</v>
      </c>
      <c r="AN192" s="46">
        <v>-0.81140000000000001</v>
      </c>
      <c r="AO192" s="42"/>
      <c r="AP192" s="47">
        <v>42632</v>
      </c>
      <c r="AQ192" s="46">
        <v>-0.74780000000000002</v>
      </c>
      <c r="AR192" s="42"/>
      <c r="AS192" s="47">
        <v>42632</v>
      </c>
      <c r="AT192" s="46">
        <v>-0.64580000000000004</v>
      </c>
      <c r="AU192" s="42"/>
      <c r="AV192" s="47">
        <v>42632</v>
      </c>
      <c r="AW192" s="46">
        <v>-0.48299999999999998</v>
      </c>
      <c r="AX192" s="42"/>
      <c r="AY192" s="47">
        <v>42632</v>
      </c>
      <c r="AZ192" s="46">
        <v>-8.4860000000000005E-2</v>
      </c>
      <c r="BA192" s="42"/>
      <c r="BB192" s="47">
        <v>42632</v>
      </c>
      <c r="BC192" s="46">
        <v>-3.5709999999999999E-2</v>
      </c>
      <c r="BD192" s="42"/>
      <c r="BE192" s="47">
        <v>42632</v>
      </c>
      <c r="BF192" s="46">
        <v>-1.0500000000000001E-2</v>
      </c>
      <c r="BG192" s="42"/>
      <c r="BH192" s="47">
        <v>42632</v>
      </c>
      <c r="BI192" s="46">
        <v>8.9289999999999994E-2</v>
      </c>
    </row>
    <row r="193" spans="3:61" x14ac:dyDescent="0.25">
      <c r="C193" s="47">
        <v>42628</v>
      </c>
      <c r="D193" s="46">
        <v>-0.371</v>
      </c>
      <c r="E193" s="42"/>
      <c r="F193" s="47">
        <v>42628</v>
      </c>
      <c r="G193" s="46">
        <v>-0.30099999999999999</v>
      </c>
      <c r="H193" s="42"/>
      <c r="I193" s="47">
        <v>42628</v>
      </c>
      <c r="J193" s="46">
        <v>-0.19900000000000001</v>
      </c>
      <c r="K193" s="42"/>
      <c r="L193" s="47">
        <v>42628</v>
      </c>
      <c r="M193" s="46">
        <v>-5.2999999999999999E-2</v>
      </c>
      <c r="N193" s="42"/>
      <c r="O193" s="47">
        <v>42633</v>
      </c>
      <c r="P193" s="46">
        <v>0.54305999999999999</v>
      </c>
      <c r="Q193" s="42"/>
      <c r="R193" s="47">
        <v>42633</v>
      </c>
      <c r="S193" s="46">
        <v>0.86589000000000005</v>
      </c>
      <c r="T193" s="42"/>
      <c r="U193" s="47">
        <v>42633</v>
      </c>
      <c r="V193" s="46">
        <v>1.25939</v>
      </c>
      <c r="W193" s="42"/>
      <c r="X193" s="47">
        <v>42633</v>
      </c>
      <c r="Y193" s="46">
        <v>1.56467</v>
      </c>
      <c r="Z193" s="42"/>
      <c r="AA193" s="47">
        <v>42633</v>
      </c>
      <c r="AB193" s="46">
        <v>0.26838000000000001</v>
      </c>
      <c r="AC193" s="42"/>
      <c r="AD193" s="47">
        <v>42633</v>
      </c>
      <c r="AE193" s="46">
        <v>0.37594</v>
      </c>
      <c r="AF193" s="42"/>
      <c r="AG193" s="47">
        <v>42633</v>
      </c>
      <c r="AH193" s="46">
        <v>0.52344000000000002</v>
      </c>
      <c r="AI193" s="42"/>
      <c r="AJ193" s="47">
        <v>42633</v>
      </c>
      <c r="AK193" s="46">
        <v>0.74512999999999996</v>
      </c>
      <c r="AL193" s="42"/>
      <c r="AM193" s="47">
        <v>42633</v>
      </c>
      <c r="AN193" s="46">
        <v>-0.80740000000000001</v>
      </c>
      <c r="AO193" s="42"/>
      <c r="AP193" s="47">
        <v>42633</v>
      </c>
      <c r="AQ193" s="46">
        <v>-0.74580000000000002</v>
      </c>
      <c r="AR193" s="42"/>
      <c r="AS193" s="47">
        <v>42633</v>
      </c>
      <c r="AT193" s="46">
        <v>-0.64380000000000004</v>
      </c>
      <c r="AU193" s="42"/>
      <c r="AV193" s="47">
        <v>42633</v>
      </c>
      <c r="AW193" s="46">
        <v>-0.48099999999999998</v>
      </c>
      <c r="AX193" s="42"/>
      <c r="AY193" s="47">
        <v>42633</v>
      </c>
      <c r="AZ193" s="46">
        <v>-9.3429999999999999E-2</v>
      </c>
      <c r="BA193" s="42"/>
      <c r="BB193" s="47">
        <v>42633</v>
      </c>
      <c r="BC193" s="46">
        <v>-3.5709999999999999E-2</v>
      </c>
      <c r="BD193" s="42"/>
      <c r="BE193" s="47">
        <v>42633</v>
      </c>
      <c r="BF193" s="46">
        <v>-5.9300000000000004E-3</v>
      </c>
      <c r="BG193" s="42"/>
      <c r="BH193" s="47">
        <v>42633</v>
      </c>
      <c r="BI193" s="46">
        <v>9.2429999999999998E-2</v>
      </c>
    </row>
    <row r="194" spans="3:61" x14ac:dyDescent="0.25">
      <c r="C194" s="47">
        <v>42629</v>
      </c>
      <c r="D194" s="46">
        <v>-0.371</v>
      </c>
      <c r="E194" s="42"/>
      <c r="F194" s="47">
        <v>42629</v>
      </c>
      <c r="G194" s="46">
        <v>-0.30099999999999999</v>
      </c>
      <c r="H194" s="42"/>
      <c r="I194" s="47">
        <v>42629</v>
      </c>
      <c r="J194" s="46">
        <v>-0.20100000000000001</v>
      </c>
      <c r="K194" s="42"/>
      <c r="L194" s="47">
        <v>42629</v>
      </c>
      <c r="M194" s="46">
        <v>-5.3999999999999999E-2</v>
      </c>
      <c r="N194" s="42"/>
      <c r="O194" s="47">
        <v>42634</v>
      </c>
      <c r="P194" s="46">
        <v>0.54632999999999998</v>
      </c>
      <c r="Q194" s="42"/>
      <c r="R194" s="47">
        <v>42634</v>
      </c>
      <c r="S194" s="46">
        <v>0.86333000000000004</v>
      </c>
      <c r="T194" s="42"/>
      <c r="U194" s="47">
        <v>42634</v>
      </c>
      <c r="V194" s="46">
        <v>1.25878</v>
      </c>
      <c r="W194" s="42"/>
      <c r="X194" s="47">
        <v>42634</v>
      </c>
      <c r="Y194" s="46">
        <v>1.5707800000000001</v>
      </c>
      <c r="Z194" s="42"/>
      <c r="AA194" s="47">
        <v>42634</v>
      </c>
      <c r="AB194" s="46">
        <v>0.26488</v>
      </c>
      <c r="AC194" s="42"/>
      <c r="AD194" s="47">
        <v>42634</v>
      </c>
      <c r="AE194" s="46">
        <v>0.37594</v>
      </c>
      <c r="AF194" s="42"/>
      <c r="AG194" s="47">
        <v>42634</v>
      </c>
      <c r="AH194" s="46">
        <v>0.52405999999999997</v>
      </c>
      <c r="AI194" s="42"/>
      <c r="AJ194" s="47">
        <v>42634</v>
      </c>
      <c r="AK194" s="46">
        <v>0.747</v>
      </c>
      <c r="AL194" s="42"/>
      <c r="AM194" s="47">
        <v>42634</v>
      </c>
      <c r="AN194" s="46">
        <v>-0.80740000000000001</v>
      </c>
      <c r="AO194" s="42"/>
      <c r="AP194" s="47">
        <v>42634</v>
      </c>
      <c r="AQ194" s="46">
        <v>-0.74580000000000002</v>
      </c>
      <c r="AR194" s="42"/>
      <c r="AS194" s="47">
        <v>42634</v>
      </c>
      <c r="AT194" s="46">
        <v>-0.64380000000000004</v>
      </c>
      <c r="AU194" s="42"/>
      <c r="AV194" s="47">
        <v>42634</v>
      </c>
      <c r="AW194" s="46">
        <v>-0.48099999999999998</v>
      </c>
      <c r="AX194" s="42"/>
      <c r="AY194" s="47">
        <v>42634</v>
      </c>
      <c r="AZ194" s="46">
        <v>-7.6859999999999998E-2</v>
      </c>
      <c r="BA194" s="42"/>
      <c r="BB194" s="47">
        <v>42634</v>
      </c>
      <c r="BC194" s="46">
        <v>-2.307E-2</v>
      </c>
      <c r="BD194" s="42"/>
      <c r="BE194" s="47">
        <v>42634</v>
      </c>
      <c r="BF194" s="46">
        <v>3.5699999999999998E-3</v>
      </c>
      <c r="BG194" s="42"/>
      <c r="BH194" s="47">
        <v>42634</v>
      </c>
      <c r="BI194" s="46">
        <v>0.10385999999999999</v>
      </c>
    </row>
    <row r="195" spans="3:61" x14ac:dyDescent="0.25">
      <c r="C195" s="47">
        <v>42632</v>
      </c>
      <c r="D195" s="46">
        <v>-0.371</v>
      </c>
      <c r="E195" s="42"/>
      <c r="F195" s="47">
        <v>42632</v>
      </c>
      <c r="G195" s="46">
        <v>-0.30099999999999999</v>
      </c>
      <c r="H195" s="42"/>
      <c r="I195" s="47">
        <v>42632</v>
      </c>
      <c r="J195" s="46">
        <v>-0.20200000000000001</v>
      </c>
      <c r="K195" s="42"/>
      <c r="L195" s="47">
        <v>42632</v>
      </c>
      <c r="M195" s="46">
        <v>-5.6000000000000001E-2</v>
      </c>
      <c r="N195" s="42"/>
      <c r="O195" s="47">
        <v>42635</v>
      </c>
      <c r="P195" s="46">
        <v>0.52527999999999997</v>
      </c>
      <c r="Q195" s="42"/>
      <c r="R195" s="47">
        <v>42635</v>
      </c>
      <c r="S195" s="46">
        <v>0.85672000000000004</v>
      </c>
      <c r="T195" s="42"/>
      <c r="U195" s="47">
        <v>42635</v>
      </c>
      <c r="V195" s="46">
        <v>1.2483299999999999</v>
      </c>
      <c r="W195" s="42"/>
      <c r="X195" s="47">
        <v>42635</v>
      </c>
      <c r="Y195" s="46">
        <v>1.5613299999999999</v>
      </c>
      <c r="Z195" s="42"/>
      <c r="AA195" s="47">
        <v>42635</v>
      </c>
      <c r="AB195" s="46">
        <v>0.26668999999999998</v>
      </c>
      <c r="AC195" s="42"/>
      <c r="AD195" s="47">
        <v>42635</v>
      </c>
      <c r="AE195" s="46">
        <v>0.37656000000000001</v>
      </c>
      <c r="AF195" s="42"/>
      <c r="AG195" s="47">
        <v>42635</v>
      </c>
      <c r="AH195" s="46">
        <v>0.52563000000000004</v>
      </c>
      <c r="AI195" s="42"/>
      <c r="AJ195" s="47">
        <v>42635</v>
      </c>
      <c r="AK195" s="46">
        <v>0.74794000000000005</v>
      </c>
      <c r="AL195" s="42"/>
      <c r="AM195" s="47">
        <v>42635</v>
      </c>
      <c r="AN195" s="46">
        <v>-0.80940000000000001</v>
      </c>
      <c r="AO195" s="42"/>
      <c r="AP195" s="47">
        <v>42635</v>
      </c>
      <c r="AQ195" s="46">
        <v>-0.74580000000000002</v>
      </c>
      <c r="AR195" s="42"/>
      <c r="AS195" s="47">
        <v>42635</v>
      </c>
      <c r="AT195" s="46">
        <v>-0.64580000000000004</v>
      </c>
      <c r="AU195" s="42"/>
      <c r="AV195" s="47">
        <v>42635</v>
      </c>
      <c r="AW195" s="46">
        <v>-0.48299999999999998</v>
      </c>
      <c r="AX195" s="42"/>
      <c r="AY195" s="47">
        <v>42635</v>
      </c>
      <c r="AZ195" s="46">
        <v>-8.2710000000000006E-2</v>
      </c>
      <c r="BA195" s="42"/>
      <c r="BB195" s="47">
        <v>42635</v>
      </c>
      <c r="BC195" s="46">
        <v>-2.0639999999999999E-2</v>
      </c>
      <c r="BD195" s="42"/>
      <c r="BE195" s="47">
        <v>42635</v>
      </c>
      <c r="BF195" s="46">
        <v>5.7099999999999998E-3</v>
      </c>
      <c r="BG195" s="42"/>
      <c r="BH195" s="47">
        <v>42635</v>
      </c>
      <c r="BI195" s="46">
        <v>0.10457</v>
      </c>
    </row>
    <row r="196" spans="3:61" x14ac:dyDescent="0.25">
      <c r="C196" s="47">
        <v>42633</v>
      </c>
      <c r="D196" s="46">
        <v>-0.371</v>
      </c>
      <c r="E196" s="42"/>
      <c r="F196" s="47">
        <v>42633</v>
      </c>
      <c r="G196" s="46">
        <v>-0.30099999999999999</v>
      </c>
      <c r="H196" s="42"/>
      <c r="I196" s="47">
        <v>42633</v>
      </c>
      <c r="J196" s="46">
        <v>-0.2</v>
      </c>
      <c r="K196" s="42"/>
      <c r="L196" s="47">
        <v>42633</v>
      </c>
      <c r="M196" s="46">
        <v>-5.7000000000000002E-2</v>
      </c>
      <c r="N196" s="42"/>
      <c r="O196" s="47">
        <v>42636</v>
      </c>
      <c r="P196" s="46">
        <v>0.52222000000000002</v>
      </c>
      <c r="Q196" s="42"/>
      <c r="R196" s="47">
        <v>42636</v>
      </c>
      <c r="S196" s="46">
        <v>0.85294000000000003</v>
      </c>
      <c r="T196" s="42"/>
      <c r="U196" s="47">
        <v>42636</v>
      </c>
      <c r="V196" s="46">
        <v>1.24472</v>
      </c>
      <c r="W196" s="42"/>
      <c r="X196" s="47">
        <v>42636</v>
      </c>
      <c r="Y196" s="46">
        <v>1.5574400000000002</v>
      </c>
      <c r="Z196" s="42"/>
      <c r="AA196" s="47">
        <v>42636</v>
      </c>
      <c r="AB196" s="46">
        <v>0.26688000000000001</v>
      </c>
      <c r="AC196" s="42"/>
      <c r="AD196" s="47">
        <v>42636</v>
      </c>
      <c r="AE196" s="46">
        <v>0.37624999999999997</v>
      </c>
      <c r="AF196" s="42"/>
      <c r="AG196" s="47">
        <v>42636</v>
      </c>
      <c r="AH196" s="46">
        <v>0.52468999999999999</v>
      </c>
      <c r="AI196" s="42"/>
      <c r="AJ196" s="47">
        <v>42636</v>
      </c>
      <c r="AK196" s="46">
        <v>0.74575000000000002</v>
      </c>
      <c r="AL196" s="42"/>
      <c r="AM196" s="47">
        <v>42636</v>
      </c>
      <c r="AN196" s="46">
        <v>-0.81</v>
      </c>
      <c r="AO196" s="42"/>
      <c r="AP196" s="47">
        <v>42636</v>
      </c>
      <c r="AQ196" s="46">
        <v>-0.74639999999999995</v>
      </c>
      <c r="AR196" s="42"/>
      <c r="AS196" s="47">
        <v>42636</v>
      </c>
      <c r="AT196" s="46">
        <v>-0.64639999999999997</v>
      </c>
      <c r="AU196" s="42"/>
      <c r="AV196" s="47">
        <v>42636</v>
      </c>
      <c r="AW196" s="46">
        <v>-0.48380000000000001</v>
      </c>
      <c r="AX196" s="42"/>
      <c r="AY196" s="47">
        <v>42636</v>
      </c>
      <c r="AZ196" s="46">
        <v>-7.843E-2</v>
      </c>
      <c r="BA196" s="42"/>
      <c r="BB196" s="47">
        <v>42636</v>
      </c>
      <c r="BC196" s="46">
        <v>-1.9140000000000001E-2</v>
      </c>
      <c r="BD196" s="42"/>
      <c r="BE196" s="47">
        <v>42636</v>
      </c>
      <c r="BF196" s="46">
        <v>7.0699999999999999E-3</v>
      </c>
      <c r="BG196" s="42"/>
      <c r="BH196" s="47">
        <v>42636</v>
      </c>
      <c r="BI196" s="46">
        <v>0.10929</v>
      </c>
    </row>
    <row r="197" spans="3:61" x14ac:dyDescent="0.25">
      <c r="C197" s="47">
        <v>42634</v>
      </c>
      <c r="D197" s="46">
        <v>-0.371</v>
      </c>
      <c r="E197" s="42"/>
      <c r="F197" s="47">
        <v>42634</v>
      </c>
      <c r="G197" s="46">
        <v>-0.30099999999999999</v>
      </c>
      <c r="H197" s="42"/>
      <c r="I197" s="47">
        <v>42634</v>
      </c>
      <c r="J197" s="46">
        <v>-0.20100000000000001</v>
      </c>
      <c r="K197" s="42"/>
      <c r="L197" s="47">
        <v>42634</v>
      </c>
      <c r="M197" s="46">
        <v>-5.8000000000000003E-2</v>
      </c>
      <c r="N197" s="42"/>
      <c r="O197" s="47">
        <v>42639</v>
      </c>
      <c r="P197" s="46">
        <v>0.52444000000000002</v>
      </c>
      <c r="Q197" s="42"/>
      <c r="R197" s="47">
        <v>42639</v>
      </c>
      <c r="S197" s="46">
        <v>0.85294000000000003</v>
      </c>
      <c r="T197" s="42"/>
      <c r="U197" s="47">
        <v>42639</v>
      </c>
      <c r="V197" s="46">
        <v>1.24444</v>
      </c>
      <c r="W197" s="42"/>
      <c r="X197" s="47">
        <v>42639</v>
      </c>
      <c r="Y197" s="46">
        <v>1.55522</v>
      </c>
      <c r="Z197" s="42"/>
      <c r="AA197" s="47">
        <v>42639</v>
      </c>
      <c r="AB197" s="46">
        <v>0.26624999999999999</v>
      </c>
      <c r="AC197" s="42"/>
      <c r="AD197" s="47">
        <v>42639</v>
      </c>
      <c r="AE197" s="46">
        <v>0.37594</v>
      </c>
      <c r="AF197" s="42"/>
      <c r="AG197" s="47">
        <v>42639</v>
      </c>
      <c r="AH197" s="46">
        <v>0.52625</v>
      </c>
      <c r="AI197" s="42"/>
      <c r="AJ197" s="47">
        <v>42639</v>
      </c>
      <c r="AK197" s="46">
        <v>0.74919000000000002</v>
      </c>
      <c r="AL197" s="42"/>
      <c r="AM197" s="47">
        <v>42639</v>
      </c>
      <c r="AN197" s="46">
        <v>-0.81</v>
      </c>
      <c r="AO197" s="42"/>
      <c r="AP197" s="47">
        <v>42639</v>
      </c>
      <c r="AQ197" s="46">
        <v>-0.74639999999999995</v>
      </c>
      <c r="AR197" s="42"/>
      <c r="AS197" s="47">
        <v>42639</v>
      </c>
      <c r="AT197" s="46">
        <v>-0.64639999999999997</v>
      </c>
      <c r="AU197" s="42"/>
      <c r="AV197" s="47">
        <v>42639</v>
      </c>
      <c r="AW197" s="46">
        <v>-0.48380000000000001</v>
      </c>
      <c r="AX197" s="42"/>
      <c r="AY197" s="47">
        <v>42639</v>
      </c>
      <c r="AZ197" s="46">
        <v>-7.843E-2</v>
      </c>
      <c r="BA197" s="42"/>
      <c r="BB197" s="47">
        <v>42639</v>
      </c>
      <c r="BC197" s="46">
        <v>-2.0209999999999999E-2</v>
      </c>
      <c r="BD197" s="42"/>
      <c r="BE197" s="47">
        <v>42639</v>
      </c>
      <c r="BF197" s="46">
        <v>8.8599999999999998E-3</v>
      </c>
      <c r="BG197" s="42"/>
      <c r="BH197" s="47">
        <v>42639</v>
      </c>
      <c r="BI197" s="46">
        <v>0.10929</v>
      </c>
    </row>
    <row r="198" spans="3:61" x14ac:dyDescent="0.25">
      <c r="C198" s="47">
        <v>42635</v>
      </c>
      <c r="D198" s="46">
        <v>-0.371</v>
      </c>
      <c r="E198" s="42"/>
      <c r="F198" s="47">
        <v>42635</v>
      </c>
      <c r="G198" s="46">
        <v>-0.30099999999999999</v>
      </c>
      <c r="H198" s="42"/>
      <c r="I198" s="47">
        <v>42635</v>
      </c>
      <c r="J198" s="46">
        <v>-0.20100000000000001</v>
      </c>
      <c r="K198" s="42"/>
      <c r="L198" s="47">
        <v>42635</v>
      </c>
      <c r="M198" s="46">
        <v>-5.8999999999999997E-2</v>
      </c>
      <c r="N198" s="42"/>
      <c r="O198" s="47">
        <v>42640</v>
      </c>
      <c r="P198" s="46">
        <v>0.52666999999999997</v>
      </c>
      <c r="Q198" s="42"/>
      <c r="R198" s="47">
        <v>42640</v>
      </c>
      <c r="S198" s="46">
        <v>0.85377999999999998</v>
      </c>
      <c r="T198" s="42"/>
      <c r="U198" s="47">
        <v>42640</v>
      </c>
      <c r="V198" s="46">
        <v>1.24194</v>
      </c>
      <c r="W198" s="42"/>
      <c r="X198" s="47">
        <v>42640</v>
      </c>
      <c r="Y198" s="46">
        <v>1.55122</v>
      </c>
      <c r="Z198" s="42"/>
      <c r="AA198" s="47">
        <v>42640</v>
      </c>
      <c r="AB198" s="46">
        <v>0.26562999999999998</v>
      </c>
      <c r="AC198" s="42"/>
      <c r="AD198" s="47">
        <v>42640</v>
      </c>
      <c r="AE198" s="46">
        <v>0.37594</v>
      </c>
      <c r="AF198" s="42"/>
      <c r="AG198" s="47">
        <v>42640</v>
      </c>
      <c r="AH198" s="46">
        <v>0.52688000000000001</v>
      </c>
      <c r="AI198" s="42"/>
      <c r="AJ198" s="47">
        <v>42640</v>
      </c>
      <c r="AK198" s="46">
        <v>0.74950000000000006</v>
      </c>
      <c r="AL198" s="42"/>
      <c r="AM198" s="47">
        <v>42640</v>
      </c>
      <c r="AN198" s="46">
        <v>-0.81</v>
      </c>
      <c r="AO198" s="42"/>
      <c r="AP198" s="47">
        <v>42640</v>
      </c>
      <c r="AQ198" s="46">
        <v>-0.74880000000000002</v>
      </c>
      <c r="AR198" s="42"/>
      <c r="AS198" s="47">
        <v>42640</v>
      </c>
      <c r="AT198" s="46">
        <v>-0.64980000000000004</v>
      </c>
      <c r="AU198" s="42"/>
      <c r="AV198" s="47">
        <v>42640</v>
      </c>
      <c r="AW198" s="46">
        <v>-0.4904</v>
      </c>
      <c r="AX198" s="42"/>
      <c r="AY198" s="47">
        <v>42640</v>
      </c>
      <c r="AZ198" s="46">
        <v>-7.3709999999999998E-2</v>
      </c>
      <c r="BA198" s="42"/>
      <c r="BB198" s="47">
        <v>42640</v>
      </c>
      <c r="BC198" s="46">
        <v>-2.3429999999999999E-2</v>
      </c>
      <c r="BD198" s="42"/>
      <c r="BE198" s="47">
        <v>42640</v>
      </c>
      <c r="BF198" s="46">
        <v>4.2100000000000002E-3</v>
      </c>
      <c r="BG198" s="42"/>
      <c r="BH198" s="47">
        <v>42640</v>
      </c>
      <c r="BI198" s="46">
        <v>0.10428999999999999</v>
      </c>
    </row>
    <row r="199" spans="3:61" x14ac:dyDescent="0.25">
      <c r="C199" s="47">
        <v>42636</v>
      </c>
      <c r="D199" s="46">
        <v>-0.37</v>
      </c>
      <c r="E199" s="42"/>
      <c r="F199" s="47">
        <v>42636</v>
      </c>
      <c r="G199" s="46">
        <v>-0.30199999999999999</v>
      </c>
      <c r="H199" s="42"/>
      <c r="I199" s="47">
        <v>42636</v>
      </c>
      <c r="J199" s="46">
        <v>-0.2</v>
      </c>
      <c r="K199" s="42"/>
      <c r="L199" s="47">
        <v>42636</v>
      </c>
      <c r="M199" s="46">
        <v>-5.8999999999999997E-2</v>
      </c>
      <c r="N199" s="42"/>
      <c r="O199" s="47">
        <v>42641</v>
      </c>
      <c r="P199" s="46">
        <v>0.52437999999999996</v>
      </c>
      <c r="Q199" s="42"/>
      <c r="R199" s="47">
        <v>42641</v>
      </c>
      <c r="S199" s="46">
        <v>0.83769000000000005</v>
      </c>
      <c r="T199" s="42"/>
      <c r="U199" s="47">
        <v>42641</v>
      </c>
      <c r="V199" s="46">
        <v>1.23363</v>
      </c>
      <c r="W199" s="42"/>
      <c r="X199" s="47">
        <v>42641</v>
      </c>
      <c r="Y199" s="46">
        <v>1.55138</v>
      </c>
      <c r="Z199" s="42"/>
      <c r="AA199" s="47">
        <v>42641</v>
      </c>
      <c r="AB199" s="46">
        <v>0.26571</v>
      </c>
      <c r="AC199" s="42"/>
      <c r="AD199" s="47">
        <v>42641</v>
      </c>
      <c r="AE199" s="46">
        <v>0.37629000000000001</v>
      </c>
      <c r="AF199" s="42"/>
      <c r="AG199" s="47">
        <v>42641</v>
      </c>
      <c r="AH199" s="46">
        <v>0.52571000000000001</v>
      </c>
      <c r="AI199" s="42"/>
      <c r="AJ199" s="47">
        <v>42641</v>
      </c>
      <c r="AK199" s="46">
        <v>0.75349999999999995</v>
      </c>
      <c r="AL199" s="42"/>
      <c r="AM199" s="47">
        <v>42641</v>
      </c>
      <c r="AN199" s="46">
        <v>-0.80832999999999999</v>
      </c>
      <c r="AO199" s="42"/>
      <c r="AP199" s="47">
        <v>42641</v>
      </c>
      <c r="AQ199" s="46">
        <v>-0.75233000000000005</v>
      </c>
      <c r="AR199" s="42"/>
      <c r="AS199" s="47">
        <v>42641</v>
      </c>
      <c r="AT199" s="46">
        <v>-0.65483000000000002</v>
      </c>
      <c r="AU199" s="42"/>
      <c r="AV199" s="47">
        <v>42641</v>
      </c>
      <c r="AW199" s="46">
        <v>-0.50083</v>
      </c>
      <c r="AX199" s="42"/>
      <c r="AY199" s="47">
        <v>42641</v>
      </c>
      <c r="AZ199" s="46">
        <v>-6.9169999999999995E-2</v>
      </c>
      <c r="BA199" s="42"/>
      <c r="BB199" s="47">
        <v>42641</v>
      </c>
      <c r="BC199" s="46">
        <v>-3.8170000000000003E-2</v>
      </c>
      <c r="BD199" s="42"/>
      <c r="BE199" s="47">
        <v>42641</v>
      </c>
      <c r="BF199" s="46">
        <v>-3.4199999999999999E-3</v>
      </c>
      <c r="BG199" s="42"/>
      <c r="BH199" s="47">
        <v>42641</v>
      </c>
      <c r="BI199" s="46">
        <v>9.7500000000000003E-2</v>
      </c>
    </row>
    <row r="200" spans="3:61" x14ac:dyDescent="0.25">
      <c r="C200" s="47">
        <v>42639</v>
      </c>
      <c r="D200" s="46">
        <v>-0.371</v>
      </c>
      <c r="E200" s="42"/>
      <c r="F200" s="47">
        <v>42639</v>
      </c>
      <c r="G200" s="46">
        <v>-0.30299999999999999</v>
      </c>
      <c r="H200" s="42"/>
      <c r="I200" s="47">
        <v>42639</v>
      </c>
      <c r="J200" s="46">
        <v>-0.19900000000000001</v>
      </c>
      <c r="K200" s="42"/>
      <c r="L200" s="47">
        <v>42639</v>
      </c>
      <c r="M200" s="46">
        <v>-0.06</v>
      </c>
      <c r="N200" s="42"/>
      <c r="O200" s="47">
        <v>42642</v>
      </c>
      <c r="P200" s="46">
        <v>0.52722000000000002</v>
      </c>
      <c r="Q200" s="42"/>
      <c r="R200" s="47">
        <v>42642</v>
      </c>
      <c r="S200" s="46">
        <v>0.84560999999999997</v>
      </c>
      <c r="T200" s="42"/>
      <c r="U200" s="47">
        <v>42642</v>
      </c>
      <c r="V200" s="46">
        <v>1.2377799999999999</v>
      </c>
      <c r="W200" s="42"/>
      <c r="X200" s="47">
        <v>42642</v>
      </c>
      <c r="Y200" s="46">
        <v>1.55633</v>
      </c>
      <c r="Z200" s="42"/>
      <c r="AA200" s="47">
        <v>42642</v>
      </c>
      <c r="AB200" s="46">
        <v>0.26624999999999999</v>
      </c>
      <c r="AC200" s="42"/>
      <c r="AD200" s="47">
        <v>42642</v>
      </c>
      <c r="AE200" s="46">
        <v>0.37863000000000002</v>
      </c>
      <c r="AF200" s="42"/>
      <c r="AG200" s="47">
        <v>42642</v>
      </c>
      <c r="AH200" s="46">
        <v>0.53</v>
      </c>
      <c r="AI200" s="42"/>
      <c r="AJ200" s="47">
        <v>42642</v>
      </c>
      <c r="AK200" s="46">
        <v>0.75494000000000006</v>
      </c>
      <c r="AL200" s="42"/>
      <c r="AM200" s="47">
        <v>42642</v>
      </c>
      <c r="AN200" s="46">
        <v>-0.79600000000000004</v>
      </c>
      <c r="AO200" s="42"/>
      <c r="AP200" s="47">
        <v>42642</v>
      </c>
      <c r="AQ200" s="46">
        <v>-0.74880000000000002</v>
      </c>
      <c r="AR200" s="42"/>
      <c r="AS200" s="47">
        <v>42642</v>
      </c>
      <c r="AT200" s="46">
        <v>-0.65080000000000005</v>
      </c>
      <c r="AU200" s="42"/>
      <c r="AV200" s="47">
        <v>42642</v>
      </c>
      <c r="AW200" s="46">
        <v>-0.4904</v>
      </c>
      <c r="AX200" s="42"/>
      <c r="AY200" s="47">
        <v>42642</v>
      </c>
      <c r="AZ200" s="46">
        <v>-8.0710000000000004E-2</v>
      </c>
      <c r="BA200" s="42"/>
      <c r="BB200" s="47">
        <v>42642</v>
      </c>
      <c r="BC200" s="46">
        <v>-5.1290000000000002E-2</v>
      </c>
      <c r="BD200" s="42"/>
      <c r="BE200" s="47">
        <v>42642</v>
      </c>
      <c r="BF200" s="46">
        <v>1.9300000000000001E-3</v>
      </c>
      <c r="BG200" s="42"/>
      <c r="BH200" s="47">
        <v>42642</v>
      </c>
      <c r="BI200" s="46">
        <v>0.10285999999999999</v>
      </c>
    </row>
    <row r="201" spans="3:61" x14ac:dyDescent="0.25">
      <c r="C201" s="47">
        <v>42640</v>
      </c>
      <c r="D201" s="46">
        <v>-0.371</v>
      </c>
      <c r="E201" s="42"/>
      <c r="F201" s="47">
        <v>42640</v>
      </c>
      <c r="G201" s="46">
        <v>-0.30099999999999999</v>
      </c>
      <c r="H201" s="42"/>
      <c r="I201" s="47">
        <v>42640</v>
      </c>
      <c r="J201" s="46">
        <v>-0.20100000000000001</v>
      </c>
      <c r="K201" s="42"/>
      <c r="L201" s="47">
        <v>42640</v>
      </c>
      <c r="M201" s="46">
        <v>-0.06</v>
      </c>
      <c r="N201" s="42"/>
      <c r="O201" s="47">
        <v>42643</v>
      </c>
      <c r="P201" s="46">
        <v>0.53110999999999997</v>
      </c>
      <c r="Q201" s="42"/>
      <c r="R201" s="47">
        <v>42643</v>
      </c>
      <c r="S201" s="46">
        <v>0.85367000000000004</v>
      </c>
      <c r="T201" s="42"/>
      <c r="U201" s="47">
        <v>42643</v>
      </c>
      <c r="V201" s="46">
        <v>1.2397199999999999</v>
      </c>
      <c r="W201" s="42"/>
      <c r="X201" s="47">
        <v>42643</v>
      </c>
      <c r="Y201" s="46">
        <v>1.5517799999999999</v>
      </c>
      <c r="Z201" s="42"/>
      <c r="AA201" s="47">
        <v>42643</v>
      </c>
      <c r="AB201" s="46">
        <v>0.26874999999999999</v>
      </c>
      <c r="AC201" s="42"/>
      <c r="AD201" s="47">
        <v>42643</v>
      </c>
      <c r="AE201" s="46">
        <v>0.38274999999999998</v>
      </c>
      <c r="AF201" s="42"/>
      <c r="AG201" s="47">
        <v>42643</v>
      </c>
      <c r="AH201" s="46">
        <v>0.53325</v>
      </c>
      <c r="AI201" s="42"/>
      <c r="AJ201" s="47">
        <v>42643</v>
      </c>
      <c r="AK201" s="46">
        <v>0.75649999999999995</v>
      </c>
      <c r="AL201" s="42"/>
      <c r="AM201" s="47">
        <v>42643</v>
      </c>
      <c r="AN201" s="46">
        <v>-0.80200000000000005</v>
      </c>
      <c r="AO201" s="42"/>
      <c r="AP201" s="47">
        <v>42643</v>
      </c>
      <c r="AQ201" s="46">
        <v>-0.75</v>
      </c>
      <c r="AR201" s="42"/>
      <c r="AS201" s="47">
        <v>42643</v>
      </c>
      <c r="AT201" s="46">
        <v>-0.65739999999999998</v>
      </c>
      <c r="AU201" s="42"/>
      <c r="AV201" s="47">
        <v>42643</v>
      </c>
      <c r="AW201" s="46">
        <v>-0.50160000000000005</v>
      </c>
      <c r="AX201" s="42"/>
      <c r="AY201" s="47">
        <v>42643</v>
      </c>
      <c r="AZ201" s="46">
        <v>-4.4999999999999998E-2</v>
      </c>
      <c r="BA201" s="42"/>
      <c r="BB201" s="47">
        <v>42643</v>
      </c>
      <c r="BC201" s="46">
        <v>-2.5930000000000002E-2</v>
      </c>
      <c r="BD201" s="42"/>
      <c r="BE201" s="47">
        <v>42643</v>
      </c>
      <c r="BF201" s="46">
        <v>3.3600000000000001E-3</v>
      </c>
      <c r="BG201" s="42"/>
      <c r="BH201" s="47">
        <v>42643</v>
      </c>
      <c r="BI201" s="46">
        <v>9.9290000000000003E-2</v>
      </c>
    </row>
    <row r="202" spans="3:61" x14ac:dyDescent="0.25">
      <c r="C202" s="47">
        <v>42641</v>
      </c>
      <c r="D202" s="46">
        <v>-0.371</v>
      </c>
      <c r="E202" s="42"/>
      <c r="F202" s="47">
        <v>42641</v>
      </c>
      <c r="G202" s="46">
        <v>-0.30199999999999999</v>
      </c>
      <c r="H202" s="42"/>
      <c r="I202" s="47">
        <v>42641</v>
      </c>
      <c r="J202" s="46">
        <v>-0.20200000000000001</v>
      </c>
      <c r="K202" s="42"/>
      <c r="L202" s="47">
        <v>42641</v>
      </c>
      <c r="M202" s="46">
        <v>-6.0999999999999999E-2</v>
      </c>
      <c r="N202" s="42"/>
      <c r="O202" s="47">
        <v>42646</v>
      </c>
      <c r="P202" s="46">
        <v>0.52832999999999997</v>
      </c>
      <c r="Q202" s="42"/>
      <c r="R202" s="47">
        <v>42646</v>
      </c>
      <c r="S202" s="46">
        <v>0.85789000000000004</v>
      </c>
      <c r="T202" s="42"/>
      <c r="U202" s="47">
        <v>42646</v>
      </c>
      <c r="V202" s="46">
        <v>1.2477800000000001</v>
      </c>
      <c r="W202" s="42"/>
      <c r="X202" s="47">
        <v>42646</v>
      </c>
      <c r="Y202" s="46">
        <v>1.5590000000000002</v>
      </c>
      <c r="Z202" s="42"/>
      <c r="AA202" s="47">
        <v>42646</v>
      </c>
      <c r="AB202" s="46">
        <v>0.26718999999999998</v>
      </c>
      <c r="AC202" s="42"/>
      <c r="AD202" s="47">
        <v>42646</v>
      </c>
      <c r="AE202" s="46">
        <v>0.38274999999999998</v>
      </c>
      <c r="AF202" s="42"/>
      <c r="AG202" s="47">
        <v>42646</v>
      </c>
      <c r="AH202" s="46">
        <v>0.53449999999999998</v>
      </c>
      <c r="AI202" s="42"/>
      <c r="AJ202" s="47">
        <v>42646</v>
      </c>
      <c r="AK202" s="46">
        <v>0.75805999999999996</v>
      </c>
      <c r="AL202" s="42"/>
      <c r="AM202" s="47">
        <v>42646</v>
      </c>
      <c r="AN202" s="46">
        <v>-0.80100000000000005</v>
      </c>
      <c r="AO202" s="42"/>
      <c r="AP202" s="47">
        <v>42646</v>
      </c>
      <c r="AQ202" s="46">
        <v>-0.748</v>
      </c>
      <c r="AR202" s="42"/>
      <c r="AS202" s="47">
        <v>42646</v>
      </c>
      <c r="AT202" s="46">
        <v>-0.65539999999999998</v>
      </c>
      <c r="AU202" s="42"/>
      <c r="AV202" s="47">
        <v>42646</v>
      </c>
      <c r="AW202" s="46">
        <v>-0.49559999999999998</v>
      </c>
      <c r="AX202" s="42"/>
      <c r="AY202" s="47">
        <v>42646</v>
      </c>
      <c r="AZ202" s="46">
        <v>-3.7139999999999999E-2</v>
      </c>
      <c r="BA202" s="42"/>
      <c r="BB202" s="47">
        <v>42646</v>
      </c>
      <c r="BC202" s="46">
        <v>-2.4140000000000002E-2</v>
      </c>
      <c r="BD202" s="42"/>
      <c r="BE202" s="47">
        <v>42646</v>
      </c>
      <c r="BF202" s="46">
        <v>3.7100000000000002E-3</v>
      </c>
      <c r="BG202" s="42"/>
      <c r="BH202" s="47">
        <v>42646</v>
      </c>
      <c r="BI202" s="46">
        <v>0.10357</v>
      </c>
    </row>
    <row r="203" spans="3:61" x14ac:dyDescent="0.25">
      <c r="C203" s="47">
        <v>42642</v>
      </c>
      <c r="D203" s="46">
        <v>-0.371</v>
      </c>
      <c r="E203" s="42"/>
      <c r="F203" s="47">
        <v>42642</v>
      </c>
      <c r="G203" s="46">
        <v>-0.30099999999999999</v>
      </c>
      <c r="H203" s="42"/>
      <c r="I203" s="47">
        <v>42642</v>
      </c>
      <c r="J203" s="46">
        <v>-0.20100000000000001</v>
      </c>
      <c r="K203" s="42"/>
      <c r="L203" s="47">
        <v>42642</v>
      </c>
      <c r="M203" s="46">
        <v>-6.4000000000000001E-2</v>
      </c>
      <c r="N203" s="42"/>
      <c r="O203" s="47">
        <v>42647</v>
      </c>
      <c r="P203" s="46">
        <v>0.52722000000000002</v>
      </c>
      <c r="Q203" s="42"/>
      <c r="R203" s="47">
        <v>42647</v>
      </c>
      <c r="S203" s="46">
        <v>0.86433000000000004</v>
      </c>
      <c r="T203" s="42"/>
      <c r="U203" s="47">
        <v>42647</v>
      </c>
      <c r="V203" s="46">
        <v>1.25139</v>
      </c>
      <c r="W203" s="42"/>
      <c r="X203" s="47">
        <v>42647</v>
      </c>
      <c r="Y203" s="46">
        <v>1.5656699999999999</v>
      </c>
      <c r="Z203" s="42"/>
      <c r="AA203" s="47">
        <v>42647</v>
      </c>
      <c r="AB203" s="46">
        <v>0.26656000000000002</v>
      </c>
      <c r="AC203" s="42"/>
      <c r="AD203" s="47">
        <v>42647</v>
      </c>
      <c r="AE203" s="46">
        <v>0.38274999999999998</v>
      </c>
      <c r="AF203" s="42"/>
      <c r="AG203" s="47">
        <v>42647</v>
      </c>
      <c r="AH203" s="46">
        <v>0.53449999999999998</v>
      </c>
      <c r="AI203" s="42"/>
      <c r="AJ203" s="47">
        <v>42647</v>
      </c>
      <c r="AK203" s="46">
        <v>0.75712999999999997</v>
      </c>
      <c r="AL203" s="42"/>
      <c r="AM203" s="47">
        <v>42647</v>
      </c>
      <c r="AN203" s="46">
        <v>-0.8</v>
      </c>
      <c r="AO203" s="42"/>
      <c r="AP203" s="47">
        <v>42647</v>
      </c>
      <c r="AQ203" s="46">
        <v>-0.74339999999999995</v>
      </c>
      <c r="AR203" s="42"/>
      <c r="AS203" s="47">
        <v>42647</v>
      </c>
      <c r="AT203" s="46">
        <v>-0.65539999999999998</v>
      </c>
      <c r="AU203" s="42"/>
      <c r="AV203" s="47">
        <v>42647</v>
      </c>
      <c r="AW203" s="46">
        <v>-0.49559999999999998</v>
      </c>
      <c r="AX203" s="42"/>
      <c r="AY203" s="47">
        <v>42647</v>
      </c>
      <c r="AZ203" s="46">
        <v>-0.03</v>
      </c>
      <c r="BA203" s="42"/>
      <c r="BB203" s="47">
        <v>42647</v>
      </c>
      <c r="BC203" s="46">
        <v>-2.164E-2</v>
      </c>
      <c r="BD203" s="42"/>
      <c r="BE203" s="47">
        <v>42647</v>
      </c>
      <c r="BF203" s="46">
        <v>5.1399999999999996E-3</v>
      </c>
      <c r="BG203" s="42"/>
      <c r="BH203" s="47">
        <v>42647</v>
      </c>
      <c r="BI203" s="46">
        <v>0.10571</v>
      </c>
    </row>
    <row r="204" spans="3:61" x14ac:dyDescent="0.25">
      <c r="C204" s="47">
        <v>42643</v>
      </c>
      <c r="D204" s="46">
        <v>-0.371</v>
      </c>
      <c r="E204" s="42"/>
      <c r="F204" s="47">
        <v>42643</v>
      </c>
      <c r="G204" s="46">
        <v>-0.30099999999999999</v>
      </c>
      <c r="H204" s="42"/>
      <c r="I204" s="47">
        <v>42643</v>
      </c>
      <c r="J204" s="46">
        <v>-0.20300000000000001</v>
      </c>
      <c r="K204" s="42"/>
      <c r="L204" s="47">
        <v>42643</v>
      </c>
      <c r="M204" s="46">
        <v>-6.4000000000000001E-2</v>
      </c>
      <c r="N204" s="42"/>
      <c r="O204" s="47">
        <v>42648</v>
      </c>
      <c r="P204" s="46">
        <v>0.52566999999999997</v>
      </c>
      <c r="Q204" s="42"/>
      <c r="R204" s="47">
        <v>42648</v>
      </c>
      <c r="S204" s="46">
        <v>0.86794000000000004</v>
      </c>
      <c r="T204" s="42"/>
      <c r="U204" s="47">
        <v>42648</v>
      </c>
      <c r="V204" s="46">
        <v>1.2557800000000001</v>
      </c>
      <c r="W204" s="42"/>
      <c r="X204" s="47">
        <v>42648</v>
      </c>
      <c r="Y204" s="46">
        <v>1.57267</v>
      </c>
      <c r="Z204" s="42"/>
      <c r="AA204" s="47">
        <v>42648</v>
      </c>
      <c r="AB204" s="46">
        <v>0.26406000000000002</v>
      </c>
      <c r="AC204" s="42"/>
      <c r="AD204" s="47">
        <v>42648</v>
      </c>
      <c r="AE204" s="46">
        <v>0.38488</v>
      </c>
      <c r="AF204" s="42"/>
      <c r="AG204" s="47">
        <v>42648</v>
      </c>
      <c r="AH204" s="46">
        <v>0.53537999999999997</v>
      </c>
      <c r="AI204" s="42"/>
      <c r="AJ204" s="47">
        <v>42648</v>
      </c>
      <c r="AK204" s="46">
        <v>0.75931000000000004</v>
      </c>
      <c r="AL204" s="42"/>
      <c r="AM204" s="47">
        <v>42648</v>
      </c>
      <c r="AN204" s="46">
        <v>-0.79579999999999995</v>
      </c>
      <c r="AO204" s="42"/>
      <c r="AP204" s="47">
        <v>42648</v>
      </c>
      <c r="AQ204" s="46">
        <v>-0.73540000000000005</v>
      </c>
      <c r="AR204" s="42"/>
      <c r="AS204" s="47">
        <v>42648</v>
      </c>
      <c r="AT204" s="46">
        <v>-0.64580000000000004</v>
      </c>
      <c r="AU204" s="42"/>
      <c r="AV204" s="47">
        <v>42648</v>
      </c>
      <c r="AW204" s="46">
        <v>-0.48259999999999997</v>
      </c>
      <c r="AX204" s="42"/>
      <c r="AY204" s="47">
        <v>42648</v>
      </c>
      <c r="AZ204" s="46">
        <v>-3.4290000000000001E-2</v>
      </c>
      <c r="BA204" s="42"/>
      <c r="BB204" s="47">
        <v>42648</v>
      </c>
      <c r="BC204" s="46">
        <v>-1.7000000000000001E-2</v>
      </c>
      <c r="BD204" s="42"/>
      <c r="BE204" s="47">
        <v>42648</v>
      </c>
      <c r="BF204" s="46">
        <v>6.7099999999999998E-3</v>
      </c>
      <c r="BG204" s="42"/>
      <c r="BH204" s="47">
        <v>42648</v>
      </c>
      <c r="BI204" s="46">
        <v>0.10943</v>
      </c>
    </row>
    <row r="205" spans="3:61" x14ac:dyDescent="0.25">
      <c r="C205" s="47">
        <v>42646</v>
      </c>
      <c r="D205" s="46">
        <v>-0.371</v>
      </c>
      <c r="E205" s="42"/>
      <c r="F205" s="47">
        <v>42646</v>
      </c>
      <c r="G205" s="46">
        <v>-0.30099999999999999</v>
      </c>
      <c r="H205" s="42"/>
      <c r="I205" s="47">
        <v>42646</v>
      </c>
      <c r="J205" s="46">
        <v>-0.20300000000000001</v>
      </c>
      <c r="K205" s="42"/>
      <c r="L205" s="47">
        <v>42646</v>
      </c>
      <c r="M205" s="46">
        <v>-6.4000000000000001E-2</v>
      </c>
      <c r="N205" s="42"/>
      <c r="O205" s="47">
        <v>42649</v>
      </c>
      <c r="P205" s="46">
        <v>0.52956000000000003</v>
      </c>
      <c r="Q205" s="42"/>
      <c r="R205" s="47">
        <v>42649</v>
      </c>
      <c r="S205" s="46">
        <v>0.87156</v>
      </c>
      <c r="T205" s="42"/>
      <c r="U205" s="47">
        <v>42649</v>
      </c>
      <c r="V205" s="46">
        <v>1.26244</v>
      </c>
      <c r="W205" s="42"/>
      <c r="X205" s="47">
        <v>42649</v>
      </c>
      <c r="Y205" s="46">
        <v>1.5812200000000001</v>
      </c>
      <c r="Z205" s="42"/>
      <c r="AA205" s="47">
        <v>42649</v>
      </c>
      <c r="AB205" s="46">
        <v>0.26594000000000001</v>
      </c>
      <c r="AC205" s="42"/>
      <c r="AD205" s="47">
        <v>42649</v>
      </c>
      <c r="AE205" s="46">
        <v>0.38550000000000001</v>
      </c>
      <c r="AF205" s="42"/>
      <c r="AG205" s="47">
        <v>42649</v>
      </c>
      <c r="AH205" s="46">
        <v>0.53563000000000005</v>
      </c>
      <c r="AI205" s="42"/>
      <c r="AJ205" s="47">
        <v>42649</v>
      </c>
      <c r="AK205" s="46">
        <v>0.76149999999999995</v>
      </c>
      <c r="AL205" s="42"/>
      <c r="AM205" s="47">
        <v>42649</v>
      </c>
      <c r="AN205" s="46">
        <v>-0.79159999999999997</v>
      </c>
      <c r="AO205" s="42"/>
      <c r="AP205" s="47">
        <v>42649</v>
      </c>
      <c r="AQ205" s="46">
        <v>-0.73319999999999996</v>
      </c>
      <c r="AR205" s="42"/>
      <c r="AS205" s="47">
        <v>42649</v>
      </c>
      <c r="AT205" s="46">
        <v>-0.64580000000000004</v>
      </c>
      <c r="AU205" s="42"/>
      <c r="AV205" s="47">
        <v>42649</v>
      </c>
      <c r="AW205" s="46">
        <v>-0.48259999999999997</v>
      </c>
      <c r="AX205" s="42"/>
      <c r="AY205" s="47">
        <v>42649</v>
      </c>
      <c r="AZ205" s="46">
        <v>-3.857E-2</v>
      </c>
      <c r="BA205" s="42"/>
      <c r="BB205" s="47">
        <v>42649</v>
      </c>
      <c r="BC205" s="46">
        <v>-1.9859999999999999E-2</v>
      </c>
      <c r="BD205" s="42"/>
      <c r="BE205" s="47">
        <v>42649</v>
      </c>
      <c r="BF205" s="46">
        <v>5.2900000000000004E-3</v>
      </c>
      <c r="BG205" s="42"/>
      <c r="BH205" s="47">
        <v>42649</v>
      </c>
      <c r="BI205" s="46">
        <v>0.108</v>
      </c>
    </row>
    <row r="206" spans="3:61" x14ac:dyDescent="0.25">
      <c r="C206" s="47">
        <v>42647</v>
      </c>
      <c r="D206" s="46">
        <v>-0.372</v>
      </c>
      <c r="E206" s="42"/>
      <c r="F206" s="47">
        <v>42647</v>
      </c>
      <c r="G206" s="46">
        <v>-0.30099999999999999</v>
      </c>
      <c r="H206" s="42"/>
      <c r="I206" s="47">
        <v>42647</v>
      </c>
      <c r="J206" s="46">
        <v>-0.20200000000000001</v>
      </c>
      <c r="K206" s="42"/>
      <c r="L206" s="47">
        <v>42647</v>
      </c>
      <c r="M206" s="46">
        <v>-6.4000000000000001E-2</v>
      </c>
      <c r="N206" s="42"/>
      <c r="O206" s="47">
        <v>42650</v>
      </c>
      <c r="P206" s="46">
        <v>0.52900000000000003</v>
      </c>
      <c r="Q206" s="42"/>
      <c r="R206" s="47">
        <v>42650</v>
      </c>
      <c r="S206" s="46">
        <v>0.87605999999999995</v>
      </c>
      <c r="T206" s="42"/>
      <c r="U206" s="47">
        <v>42650</v>
      </c>
      <c r="V206" s="46">
        <v>1.2622200000000001</v>
      </c>
      <c r="W206" s="42"/>
      <c r="X206" s="47">
        <v>42650</v>
      </c>
      <c r="Y206" s="46">
        <v>1.58711</v>
      </c>
      <c r="Z206" s="42"/>
      <c r="AA206" s="47">
        <v>42650</v>
      </c>
      <c r="AB206" s="46">
        <v>0.26624999999999999</v>
      </c>
      <c r="AC206" s="42"/>
      <c r="AD206" s="47">
        <v>42650</v>
      </c>
      <c r="AE206" s="46">
        <v>0.39288000000000001</v>
      </c>
      <c r="AF206" s="42"/>
      <c r="AG206" s="47">
        <v>42650</v>
      </c>
      <c r="AH206" s="46">
        <v>0.54662999999999995</v>
      </c>
      <c r="AI206" s="42"/>
      <c r="AJ206" s="47">
        <v>42650</v>
      </c>
      <c r="AK206" s="46">
        <v>0.77868999999999999</v>
      </c>
      <c r="AL206" s="42"/>
      <c r="AM206" s="47">
        <v>42650</v>
      </c>
      <c r="AN206" s="46">
        <v>-0.78959999999999997</v>
      </c>
      <c r="AO206" s="42"/>
      <c r="AP206" s="47">
        <v>42650</v>
      </c>
      <c r="AQ206" s="46">
        <v>-0.73319999999999996</v>
      </c>
      <c r="AR206" s="42"/>
      <c r="AS206" s="47">
        <v>42650</v>
      </c>
      <c r="AT206" s="46">
        <v>-0.64580000000000004</v>
      </c>
      <c r="AU206" s="42"/>
      <c r="AV206" s="47">
        <v>42650</v>
      </c>
      <c r="AW206" s="46">
        <v>-0.48259999999999997</v>
      </c>
      <c r="AX206" s="42"/>
      <c r="AY206" s="47">
        <v>42650</v>
      </c>
      <c r="AZ206" s="46">
        <v>-4.0570000000000002E-2</v>
      </c>
      <c r="BA206" s="42"/>
      <c r="BB206" s="47">
        <v>42650</v>
      </c>
      <c r="BC206" s="46">
        <v>-0.02</v>
      </c>
      <c r="BD206" s="42"/>
      <c r="BE206" s="47">
        <v>42650</v>
      </c>
      <c r="BF206" s="46">
        <v>2.5000000000000001E-3</v>
      </c>
      <c r="BG206" s="42"/>
      <c r="BH206" s="47">
        <v>42650</v>
      </c>
      <c r="BI206" s="46">
        <v>0.107</v>
      </c>
    </row>
    <row r="207" spans="3:61" x14ac:dyDescent="0.25">
      <c r="C207" s="47">
        <v>42648</v>
      </c>
      <c r="D207" s="46">
        <v>-0.371</v>
      </c>
      <c r="E207" s="42"/>
      <c r="F207" s="47">
        <v>42648</v>
      </c>
      <c r="G207" s="46">
        <v>-0.30199999999999999</v>
      </c>
      <c r="H207" s="42"/>
      <c r="I207" s="47">
        <v>42648</v>
      </c>
      <c r="J207" s="46">
        <v>-0.20300000000000001</v>
      </c>
      <c r="K207" s="42"/>
      <c r="L207" s="47">
        <v>42648</v>
      </c>
      <c r="M207" s="46">
        <v>-6.4000000000000001E-2</v>
      </c>
      <c r="N207" s="42"/>
      <c r="O207" s="47">
        <v>42653</v>
      </c>
      <c r="P207" s="46">
        <v>0.52956000000000003</v>
      </c>
      <c r="Q207" s="42"/>
      <c r="R207" s="47">
        <v>42653</v>
      </c>
      <c r="S207" s="46">
        <v>0.87388999999999994</v>
      </c>
      <c r="T207" s="42"/>
      <c r="U207" s="47">
        <v>42653</v>
      </c>
      <c r="V207" s="46">
        <v>1.26033</v>
      </c>
      <c r="W207" s="42"/>
      <c r="X207" s="47">
        <v>42653</v>
      </c>
      <c r="Y207" s="46">
        <v>1.58622</v>
      </c>
      <c r="Z207" s="42"/>
      <c r="AA207" s="47">
        <v>42653</v>
      </c>
      <c r="AB207" s="46">
        <v>0.26856000000000002</v>
      </c>
      <c r="AC207" s="42"/>
      <c r="AD207" s="47">
        <v>42653</v>
      </c>
      <c r="AE207" s="46">
        <v>0.39724999999999999</v>
      </c>
      <c r="AF207" s="42"/>
      <c r="AG207" s="47">
        <v>42653</v>
      </c>
      <c r="AH207" s="46">
        <v>0.55362999999999996</v>
      </c>
      <c r="AI207" s="42"/>
      <c r="AJ207" s="47">
        <v>42653</v>
      </c>
      <c r="AK207" s="46">
        <v>0.78805999999999998</v>
      </c>
      <c r="AL207" s="42"/>
      <c r="AM207" s="47">
        <v>42653</v>
      </c>
      <c r="AN207" s="46">
        <v>-0.78959999999999997</v>
      </c>
      <c r="AO207" s="42"/>
      <c r="AP207" s="47">
        <v>42653</v>
      </c>
      <c r="AQ207" s="46">
        <v>-0.73319999999999996</v>
      </c>
      <c r="AR207" s="42"/>
      <c r="AS207" s="47">
        <v>42653</v>
      </c>
      <c r="AT207" s="46">
        <v>-0.64980000000000004</v>
      </c>
      <c r="AU207" s="42"/>
      <c r="AV207" s="47">
        <v>42653</v>
      </c>
      <c r="AW207" s="46">
        <v>-0.48259999999999997</v>
      </c>
      <c r="AX207" s="42"/>
      <c r="AY207" s="47">
        <v>42653</v>
      </c>
      <c r="AZ207" s="46">
        <v>-3.9710000000000002E-2</v>
      </c>
      <c r="BA207" s="42"/>
      <c r="BB207" s="47">
        <v>42653</v>
      </c>
      <c r="BC207" s="46">
        <v>-2.043E-2</v>
      </c>
      <c r="BD207" s="42"/>
      <c r="BE207" s="47">
        <v>42653</v>
      </c>
      <c r="BF207" s="46">
        <v>4.64E-3</v>
      </c>
      <c r="BG207" s="42"/>
      <c r="BH207" s="47">
        <v>42653</v>
      </c>
      <c r="BI207" s="46">
        <v>0.10614</v>
      </c>
    </row>
    <row r="208" spans="3:61" x14ac:dyDescent="0.25">
      <c r="C208" s="47">
        <v>42649</v>
      </c>
      <c r="D208" s="46">
        <v>-0.371</v>
      </c>
      <c r="E208" s="42"/>
      <c r="F208" s="47">
        <v>42649</v>
      </c>
      <c r="G208" s="46">
        <v>-0.30399999999999999</v>
      </c>
      <c r="H208" s="42"/>
      <c r="I208" s="47">
        <v>42649</v>
      </c>
      <c r="J208" s="46">
        <v>-0.20200000000000001</v>
      </c>
      <c r="K208" s="42"/>
      <c r="L208" s="47">
        <v>42649</v>
      </c>
      <c r="M208" s="46">
        <v>-6.4000000000000001E-2</v>
      </c>
      <c r="N208" s="42"/>
      <c r="O208" s="47">
        <v>42654</v>
      </c>
      <c r="P208" s="46">
        <v>0.53066999999999998</v>
      </c>
      <c r="Q208" s="42"/>
      <c r="R208" s="47">
        <v>42654</v>
      </c>
      <c r="S208" s="46">
        <v>0.87749999999999995</v>
      </c>
      <c r="T208" s="42"/>
      <c r="U208" s="47">
        <v>42654</v>
      </c>
      <c r="V208" s="46">
        <v>1.2635000000000001</v>
      </c>
      <c r="W208" s="42"/>
      <c r="X208" s="47">
        <v>42654</v>
      </c>
      <c r="Y208" s="46">
        <v>1.5912199999999999</v>
      </c>
      <c r="Z208" s="42"/>
      <c r="AA208" s="47">
        <v>42654</v>
      </c>
      <c r="AB208" s="46">
        <v>0.26694000000000001</v>
      </c>
      <c r="AC208" s="42"/>
      <c r="AD208" s="47">
        <v>42654</v>
      </c>
      <c r="AE208" s="46">
        <v>0.39562999999999998</v>
      </c>
      <c r="AF208" s="42"/>
      <c r="AG208" s="47">
        <v>42654</v>
      </c>
      <c r="AH208" s="46">
        <v>0.55488000000000004</v>
      </c>
      <c r="AI208" s="42"/>
      <c r="AJ208" s="47">
        <v>42654</v>
      </c>
      <c r="AK208" s="46">
        <v>0.78649999999999998</v>
      </c>
      <c r="AL208" s="42"/>
      <c r="AM208" s="47">
        <v>42654</v>
      </c>
      <c r="AN208" s="46">
        <v>-0.78759999999999997</v>
      </c>
      <c r="AO208" s="42"/>
      <c r="AP208" s="47">
        <v>42654</v>
      </c>
      <c r="AQ208" s="46">
        <v>-0.73119999999999996</v>
      </c>
      <c r="AR208" s="42"/>
      <c r="AS208" s="47">
        <v>42654</v>
      </c>
      <c r="AT208" s="46">
        <v>-0.64939999999999998</v>
      </c>
      <c r="AU208" s="42"/>
      <c r="AV208" s="47">
        <v>42654</v>
      </c>
      <c r="AW208" s="46">
        <v>-0.48139999999999999</v>
      </c>
      <c r="AX208" s="42"/>
      <c r="AY208" s="47">
        <v>42654</v>
      </c>
      <c r="AZ208" s="46">
        <v>-2.8000000000000001E-2</v>
      </c>
      <c r="BA208" s="42"/>
      <c r="BB208" s="47">
        <v>42654</v>
      </c>
      <c r="BC208" s="46">
        <v>-1.5429999999999999E-2</v>
      </c>
      <c r="BD208" s="42"/>
      <c r="BE208" s="47">
        <v>42654</v>
      </c>
      <c r="BF208" s="46">
        <v>1.0710000000000001E-2</v>
      </c>
      <c r="BG208" s="42"/>
      <c r="BH208" s="47">
        <v>42654</v>
      </c>
      <c r="BI208" s="46">
        <v>0.10971</v>
      </c>
    </row>
    <row r="209" spans="3:61" x14ac:dyDescent="0.25">
      <c r="C209" s="47">
        <v>42650</v>
      </c>
      <c r="D209" s="46">
        <v>-0.371</v>
      </c>
      <c r="E209" s="42"/>
      <c r="F209" s="47">
        <v>42650</v>
      </c>
      <c r="G209" s="46">
        <v>-0.30399999999999999</v>
      </c>
      <c r="H209" s="42"/>
      <c r="I209" s="47">
        <v>42650</v>
      </c>
      <c r="J209" s="46">
        <v>-0.20300000000000001</v>
      </c>
      <c r="K209" s="42"/>
      <c r="L209" s="47">
        <v>42650</v>
      </c>
      <c r="M209" s="46">
        <v>-6.3E-2</v>
      </c>
      <c r="N209" s="42"/>
      <c r="O209" s="47">
        <v>42655</v>
      </c>
      <c r="P209" s="46">
        <v>0.53456000000000004</v>
      </c>
      <c r="Q209" s="42"/>
      <c r="R209" s="47">
        <v>42655</v>
      </c>
      <c r="S209" s="46">
        <v>0.88110999999999995</v>
      </c>
      <c r="T209" s="42"/>
      <c r="U209" s="47">
        <v>42655</v>
      </c>
      <c r="V209" s="46">
        <v>1.2636700000000001</v>
      </c>
      <c r="W209" s="42"/>
      <c r="X209" s="47">
        <v>42655</v>
      </c>
      <c r="Y209" s="46">
        <v>1.5956700000000001</v>
      </c>
      <c r="Z209" s="42"/>
      <c r="AA209" s="47">
        <v>42655</v>
      </c>
      <c r="AB209" s="46">
        <v>0.26662999999999998</v>
      </c>
      <c r="AC209" s="42"/>
      <c r="AD209" s="47">
        <v>42655</v>
      </c>
      <c r="AE209" s="46">
        <v>0.39562999999999998</v>
      </c>
      <c r="AF209" s="42"/>
      <c r="AG209" s="47">
        <v>42655</v>
      </c>
      <c r="AH209" s="46">
        <v>0.55613000000000001</v>
      </c>
      <c r="AI209" s="42"/>
      <c r="AJ209" s="47">
        <v>42655</v>
      </c>
      <c r="AK209" s="46">
        <v>0.79181000000000001</v>
      </c>
      <c r="AL209" s="42"/>
      <c r="AM209" s="47">
        <v>42655</v>
      </c>
      <c r="AN209" s="46">
        <v>-0.78559999999999997</v>
      </c>
      <c r="AO209" s="42"/>
      <c r="AP209" s="47">
        <v>42655</v>
      </c>
      <c r="AQ209" s="46">
        <v>-0.72719999999999996</v>
      </c>
      <c r="AR209" s="42"/>
      <c r="AS209" s="47">
        <v>42655</v>
      </c>
      <c r="AT209" s="46">
        <v>-0.64939999999999998</v>
      </c>
      <c r="AU209" s="42"/>
      <c r="AV209" s="47">
        <v>42655</v>
      </c>
      <c r="AW209" s="46">
        <v>-0.48139999999999999</v>
      </c>
      <c r="AX209" s="42"/>
      <c r="AY209" s="47">
        <v>42655</v>
      </c>
      <c r="AZ209" s="46">
        <v>-2.1139999999999999E-2</v>
      </c>
      <c r="BA209" s="42"/>
      <c r="BB209" s="47">
        <v>42655</v>
      </c>
      <c r="BC209" s="46">
        <v>-9.9299999999999996E-3</v>
      </c>
      <c r="BD209" s="42"/>
      <c r="BE209" s="47">
        <v>42655</v>
      </c>
      <c r="BF209" s="46">
        <v>1.5140000000000001E-2</v>
      </c>
      <c r="BG209" s="42"/>
      <c r="BH209" s="47">
        <v>42655</v>
      </c>
      <c r="BI209" s="46">
        <v>0.11014</v>
      </c>
    </row>
    <row r="210" spans="3:61" x14ac:dyDescent="0.25">
      <c r="C210" s="47">
        <v>42653</v>
      </c>
      <c r="D210" s="46">
        <v>-0.371</v>
      </c>
      <c r="E210" s="42"/>
      <c r="F210" s="47">
        <v>42653</v>
      </c>
      <c r="G210" s="46">
        <v>-0.30499999999999999</v>
      </c>
      <c r="H210" s="42"/>
      <c r="I210" s="47">
        <v>42653</v>
      </c>
      <c r="J210" s="46">
        <v>-0.20300000000000001</v>
      </c>
      <c r="K210" s="42"/>
      <c r="L210" s="47">
        <v>42653</v>
      </c>
      <c r="M210" s="46">
        <v>-6.4000000000000001E-2</v>
      </c>
      <c r="N210" s="42"/>
      <c r="O210" s="47">
        <v>42656</v>
      </c>
      <c r="P210" s="46">
        <v>0.53456000000000004</v>
      </c>
      <c r="Q210" s="42"/>
      <c r="R210" s="47">
        <v>42656</v>
      </c>
      <c r="S210" s="46">
        <v>0.88</v>
      </c>
      <c r="T210" s="42"/>
      <c r="U210" s="47">
        <v>42656</v>
      </c>
      <c r="V210" s="46">
        <v>1.2622800000000001</v>
      </c>
      <c r="W210" s="42"/>
      <c r="X210" s="47">
        <v>42656</v>
      </c>
      <c r="Y210" s="46">
        <v>1.5873300000000001</v>
      </c>
      <c r="Z210" s="42"/>
      <c r="AA210" s="47">
        <v>42656</v>
      </c>
      <c r="AB210" s="46">
        <v>0.26850000000000002</v>
      </c>
      <c r="AC210" s="42"/>
      <c r="AD210" s="47">
        <v>42656</v>
      </c>
      <c r="AE210" s="46">
        <v>0.39788000000000001</v>
      </c>
      <c r="AF210" s="42"/>
      <c r="AG210" s="47">
        <v>42656</v>
      </c>
      <c r="AH210" s="46">
        <v>0.55937999999999999</v>
      </c>
      <c r="AI210" s="42"/>
      <c r="AJ210" s="47">
        <v>42656</v>
      </c>
      <c r="AK210" s="46">
        <v>0.79993999999999998</v>
      </c>
      <c r="AL210" s="42"/>
      <c r="AM210" s="47">
        <v>42656</v>
      </c>
      <c r="AN210" s="46">
        <v>-0.78520000000000001</v>
      </c>
      <c r="AO210" s="42"/>
      <c r="AP210" s="47">
        <v>42656</v>
      </c>
      <c r="AQ210" s="46">
        <v>-0.72619999999999996</v>
      </c>
      <c r="AR210" s="42"/>
      <c r="AS210" s="47">
        <v>42656</v>
      </c>
      <c r="AT210" s="46">
        <v>-0.64800000000000002</v>
      </c>
      <c r="AU210" s="42"/>
      <c r="AV210" s="47">
        <v>42656</v>
      </c>
      <c r="AW210" s="46">
        <v>-0.48280000000000001</v>
      </c>
      <c r="AX210" s="42"/>
      <c r="AY210" s="47">
        <v>42656</v>
      </c>
      <c r="AZ210" s="46">
        <v>-2.5139999999999999E-2</v>
      </c>
      <c r="BA210" s="42"/>
      <c r="BB210" s="47">
        <v>42656</v>
      </c>
      <c r="BC210" s="46">
        <v>-1.171E-2</v>
      </c>
      <c r="BD210" s="42"/>
      <c r="BE210" s="47">
        <v>42656</v>
      </c>
      <c r="BF210" s="46">
        <v>1.0500000000000001E-2</v>
      </c>
      <c r="BG210" s="42"/>
      <c r="BH210" s="47">
        <v>42656</v>
      </c>
      <c r="BI210" s="46">
        <v>0.11157</v>
      </c>
    </row>
    <row r="211" spans="3:61" x14ac:dyDescent="0.25">
      <c r="C211" s="47">
        <v>42654</v>
      </c>
      <c r="D211" s="46">
        <v>-0.371</v>
      </c>
      <c r="E211" s="42"/>
      <c r="F211" s="47">
        <v>42654</v>
      </c>
      <c r="G211" s="46">
        <v>-0.30599999999999999</v>
      </c>
      <c r="H211" s="42"/>
      <c r="I211" s="47">
        <v>42654</v>
      </c>
      <c r="J211" s="46">
        <v>-0.20300000000000001</v>
      </c>
      <c r="K211" s="42"/>
      <c r="L211" s="47">
        <v>42654</v>
      </c>
      <c r="M211" s="46">
        <v>-6.6000000000000003E-2</v>
      </c>
      <c r="N211" s="42"/>
      <c r="O211" s="47">
        <v>42657</v>
      </c>
      <c r="P211" s="46">
        <v>0.53566999999999998</v>
      </c>
      <c r="Q211" s="42"/>
      <c r="R211" s="47">
        <v>42657</v>
      </c>
      <c r="S211" s="46">
        <v>0.88166999999999995</v>
      </c>
      <c r="T211" s="42"/>
      <c r="U211" s="47">
        <v>42657</v>
      </c>
      <c r="V211" s="46">
        <v>1.2622800000000001</v>
      </c>
      <c r="W211" s="42"/>
      <c r="X211" s="47">
        <v>42657</v>
      </c>
      <c r="Y211" s="46">
        <v>1.5856699999999999</v>
      </c>
      <c r="Z211" s="42"/>
      <c r="AA211" s="47">
        <v>42657</v>
      </c>
      <c r="AB211" s="46">
        <v>0.26630999999999999</v>
      </c>
      <c r="AC211" s="42"/>
      <c r="AD211" s="47">
        <v>42657</v>
      </c>
      <c r="AE211" s="46">
        <v>0.40125</v>
      </c>
      <c r="AF211" s="42"/>
      <c r="AG211" s="47">
        <v>42657</v>
      </c>
      <c r="AH211" s="46">
        <v>0.55962999999999996</v>
      </c>
      <c r="AI211" s="42"/>
      <c r="AJ211" s="47">
        <v>42657</v>
      </c>
      <c r="AK211" s="46">
        <v>0.79993999999999998</v>
      </c>
      <c r="AL211" s="42"/>
      <c r="AM211" s="47">
        <v>42657</v>
      </c>
      <c r="AN211" s="46">
        <v>-0.79039999999999999</v>
      </c>
      <c r="AO211" s="42"/>
      <c r="AP211" s="47">
        <v>42657</v>
      </c>
      <c r="AQ211" s="46">
        <v>-0.72819999999999996</v>
      </c>
      <c r="AR211" s="42"/>
      <c r="AS211" s="47">
        <v>42657</v>
      </c>
      <c r="AT211" s="46">
        <v>-0.64700000000000002</v>
      </c>
      <c r="AU211" s="42"/>
      <c r="AV211" s="47">
        <v>42657</v>
      </c>
      <c r="AW211" s="46">
        <v>-0.48280000000000001</v>
      </c>
      <c r="AX211" s="42"/>
      <c r="AY211" s="47">
        <v>42657</v>
      </c>
      <c r="AZ211" s="46">
        <v>-2.8000000000000001E-2</v>
      </c>
      <c r="BA211" s="42"/>
      <c r="BB211" s="47">
        <v>42657</v>
      </c>
      <c r="BC211" s="46">
        <v>-1.2070000000000001E-2</v>
      </c>
      <c r="BD211" s="42"/>
      <c r="BE211" s="47">
        <v>42657</v>
      </c>
      <c r="BF211" s="46">
        <v>1.0500000000000001E-2</v>
      </c>
      <c r="BG211" s="42"/>
      <c r="BH211" s="47">
        <v>42657</v>
      </c>
      <c r="BI211" s="46">
        <v>0.11014</v>
      </c>
    </row>
    <row r="212" spans="3:61" x14ac:dyDescent="0.25">
      <c r="C212" s="47">
        <v>42655</v>
      </c>
      <c r="D212" s="46">
        <v>-0.371</v>
      </c>
      <c r="E212" s="42"/>
      <c r="F212" s="47">
        <v>42655</v>
      </c>
      <c r="G212" s="46">
        <v>-0.309</v>
      </c>
      <c r="H212" s="42"/>
      <c r="I212" s="47">
        <v>42655</v>
      </c>
      <c r="J212" s="46">
        <v>-0.20399999999999999</v>
      </c>
      <c r="K212" s="42"/>
      <c r="L212" s="47">
        <v>42655</v>
      </c>
      <c r="M212" s="46">
        <v>-6.9000000000000006E-2</v>
      </c>
      <c r="N212" s="42"/>
      <c r="O212" s="47">
        <v>42660</v>
      </c>
      <c r="P212" s="46">
        <v>0.52788999999999997</v>
      </c>
      <c r="Q212" s="42"/>
      <c r="R212" s="47">
        <v>42660</v>
      </c>
      <c r="S212" s="46">
        <v>0.87761</v>
      </c>
      <c r="T212" s="42"/>
      <c r="U212" s="47">
        <v>42660</v>
      </c>
      <c r="V212" s="46">
        <v>1.26433</v>
      </c>
      <c r="W212" s="42"/>
      <c r="X212" s="47">
        <v>42660</v>
      </c>
      <c r="Y212" s="46">
        <v>1.58067</v>
      </c>
      <c r="Z212" s="42"/>
      <c r="AA212" s="47">
        <v>42660</v>
      </c>
      <c r="AB212" s="46">
        <v>0.26512999999999998</v>
      </c>
      <c r="AC212" s="42"/>
      <c r="AD212" s="47">
        <v>42660</v>
      </c>
      <c r="AE212" s="46">
        <v>0.40100000000000002</v>
      </c>
      <c r="AF212" s="42"/>
      <c r="AG212" s="47">
        <v>42660</v>
      </c>
      <c r="AH212" s="46">
        <v>0.56637999999999999</v>
      </c>
      <c r="AI212" s="42"/>
      <c r="AJ212" s="47">
        <v>42660</v>
      </c>
      <c r="AK212" s="46">
        <v>0.81213000000000002</v>
      </c>
      <c r="AL212" s="42"/>
      <c r="AM212" s="47">
        <v>42660</v>
      </c>
      <c r="AN212" s="46">
        <v>-0.79039999999999999</v>
      </c>
      <c r="AO212" s="42"/>
      <c r="AP212" s="47">
        <v>42660</v>
      </c>
      <c r="AQ212" s="46">
        <v>-0.72819999999999996</v>
      </c>
      <c r="AR212" s="42"/>
      <c r="AS212" s="47">
        <v>42660</v>
      </c>
      <c r="AT212" s="46">
        <v>-0.64700000000000002</v>
      </c>
      <c r="AU212" s="42"/>
      <c r="AV212" s="47">
        <v>42660</v>
      </c>
      <c r="AW212" s="46">
        <v>-0.48280000000000001</v>
      </c>
      <c r="AX212" s="42"/>
      <c r="AY212" s="47">
        <v>42660</v>
      </c>
      <c r="AZ212" s="46">
        <v>-2.5139999999999999E-2</v>
      </c>
      <c r="BA212" s="42"/>
      <c r="BB212" s="47">
        <v>42660</v>
      </c>
      <c r="BC212" s="46">
        <v>-1.2070000000000001E-2</v>
      </c>
      <c r="BD212" s="42"/>
      <c r="BE212" s="47">
        <v>42660</v>
      </c>
      <c r="BF212" s="46">
        <v>1.336E-2</v>
      </c>
      <c r="BG212" s="42"/>
      <c r="BH212" s="47">
        <v>42660</v>
      </c>
      <c r="BI212" s="46">
        <v>0.113</v>
      </c>
    </row>
    <row r="213" spans="3:61" x14ac:dyDescent="0.25">
      <c r="C213" s="47">
        <v>42656</v>
      </c>
      <c r="D213" s="46">
        <v>-0.372</v>
      </c>
      <c r="E213" s="42"/>
      <c r="F213" s="47">
        <v>42656</v>
      </c>
      <c r="G213" s="46">
        <v>-0.311</v>
      </c>
      <c r="H213" s="42"/>
      <c r="I213" s="47">
        <v>42656</v>
      </c>
      <c r="J213" s="46">
        <v>-0.20399999999999999</v>
      </c>
      <c r="K213" s="42"/>
      <c r="L213" s="47">
        <v>42656</v>
      </c>
      <c r="M213" s="46">
        <v>-7.0999999999999994E-2</v>
      </c>
      <c r="N213" s="42"/>
      <c r="O213" s="47">
        <v>42661</v>
      </c>
      <c r="P213" s="46">
        <v>0.52566999999999997</v>
      </c>
      <c r="Q213" s="42"/>
      <c r="R213" s="47">
        <v>42661</v>
      </c>
      <c r="S213" s="46">
        <v>0.88122</v>
      </c>
      <c r="T213" s="42"/>
      <c r="U213" s="47">
        <v>42661</v>
      </c>
      <c r="V213" s="46">
        <v>1.2607200000000001</v>
      </c>
      <c r="W213" s="42"/>
      <c r="X213" s="47">
        <v>42661</v>
      </c>
      <c r="Y213" s="46">
        <v>1.5712199999999998</v>
      </c>
      <c r="Z213" s="42"/>
      <c r="AA213" s="47">
        <v>42661</v>
      </c>
      <c r="AB213" s="46">
        <v>0.26480999999999999</v>
      </c>
      <c r="AC213" s="42"/>
      <c r="AD213" s="47">
        <v>42661</v>
      </c>
      <c r="AE213" s="46">
        <v>0.40212999999999999</v>
      </c>
      <c r="AF213" s="42"/>
      <c r="AG213" s="47">
        <v>42661</v>
      </c>
      <c r="AH213" s="46">
        <v>0.56569000000000003</v>
      </c>
      <c r="AI213" s="42"/>
      <c r="AJ213" s="47">
        <v>42661</v>
      </c>
      <c r="AK213" s="46">
        <v>0.80556000000000005</v>
      </c>
      <c r="AL213" s="42"/>
      <c r="AM213" s="47">
        <v>42661</v>
      </c>
      <c r="AN213" s="46">
        <v>-0.79100000000000004</v>
      </c>
      <c r="AO213" s="42"/>
      <c r="AP213" s="47">
        <v>42661</v>
      </c>
      <c r="AQ213" s="46">
        <v>-0.7288</v>
      </c>
      <c r="AR213" s="42"/>
      <c r="AS213" s="47">
        <v>42661</v>
      </c>
      <c r="AT213" s="46">
        <v>-0.65100000000000002</v>
      </c>
      <c r="AU213" s="42"/>
      <c r="AV213" s="47">
        <v>42661</v>
      </c>
      <c r="AW213" s="46">
        <v>-0.4884</v>
      </c>
      <c r="AX213" s="42"/>
      <c r="AY213" s="47">
        <v>42661</v>
      </c>
      <c r="AZ213" s="46">
        <v>-2.086E-2</v>
      </c>
      <c r="BA213" s="42"/>
      <c r="BB213" s="47">
        <v>42661</v>
      </c>
      <c r="BC213" s="46">
        <v>-1.171E-2</v>
      </c>
      <c r="BD213" s="42"/>
      <c r="BE213" s="47">
        <v>42661</v>
      </c>
      <c r="BF213" s="46">
        <v>1.2290000000000001E-2</v>
      </c>
      <c r="BG213" s="42"/>
      <c r="BH213" s="47">
        <v>42661</v>
      </c>
      <c r="BI213" s="46">
        <v>0.115</v>
      </c>
    </row>
    <row r="214" spans="3:61" x14ac:dyDescent="0.25">
      <c r="C214" s="47">
        <v>42657</v>
      </c>
      <c r="D214" s="46">
        <v>-0.371</v>
      </c>
      <c r="E214" s="42"/>
      <c r="F214" s="47">
        <v>42657</v>
      </c>
      <c r="G214" s="46">
        <v>-0.311</v>
      </c>
      <c r="H214" s="42"/>
      <c r="I214" s="47">
        <v>42657</v>
      </c>
      <c r="J214" s="46">
        <v>-0.20399999999999999</v>
      </c>
      <c r="K214" s="42"/>
      <c r="L214" s="47">
        <v>42657</v>
      </c>
      <c r="M214" s="46">
        <v>-7.1999999999999995E-2</v>
      </c>
      <c r="N214" s="42"/>
      <c r="O214" s="47">
        <v>42662</v>
      </c>
      <c r="P214" s="46">
        <v>0.52456000000000003</v>
      </c>
      <c r="Q214" s="42"/>
      <c r="R214" s="47">
        <v>42662</v>
      </c>
      <c r="S214" s="46">
        <v>0.88066999999999995</v>
      </c>
      <c r="T214" s="42"/>
      <c r="U214" s="47">
        <v>42662</v>
      </c>
      <c r="V214" s="46">
        <v>1.2557199999999999</v>
      </c>
      <c r="W214" s="42"/>
      <c r="X214" s="47">
        <v>42662</v>
      </c>
      <c r="Y214" s="46">
        <v>1.5640000000000001</v>
      </c>
      <c r="Z214" s="42"/>
      <c r="AA214" s="47">
        <v>42662</v>
      </c>
      <c r="AB214" s="46">
        <v>0.26350000000000001</v>
      </c>
      <c r="AC214" s="42"/>
      <c r="AD214" s="47">
        <v>42662</v>
      </c>
      <c r="AE214" s="46">
        <v>0.40575</v>
      </c>
      <c r="AF214" s="42"/>
      <c r="AG214" s="47">
        <v>42662</v>
      </c>
      <c r="AH214" s="46">
        <v>0.56444000000000005</v>
      </c>
      <c r="AI214" s="42"/>
      <c r="AJ214" s="47">
        <v>42662</v>
      </c>
      <c r="AK214" s="46">
        <v>0.80337999999999998</v>
      </c>
      <c r="AL214" s="42"/>
      <c r="AM214" s="47">
        <v>42662</v>
      </c>
      <c r="AN214" s="46">
        <v>-0.78700000000000003</v>
      </c>
      <c r="AO214" s="42"/>
      <c r="AP214" s="47">
        <v>42662</v>
      </c>
      <c r="AQ214" s="46">
        <v>-0.72260000000000002</v>
      </c>
      <c r="AR214" s="42"/>
      <c r="AS214" s="47">
        <v>42662</v>
      </c>
      <c r="AT214" s="46">
        <v>-0.64480000000000004</v>
      </c>
      <c r="AU214" s="42"/>
      <c r="AV214" s="47">
        <v>42662</v>
      </c>
      <c r="AW214" s="46">
        <v>-0.48399999999999999</v>
      </c>
      <c r="AX214" s="42"/>
      <c r="AY214" s="47">
        <v>42662</v>
      </c>
      <c r="AZ214" s="46">
        <v>-2.657E-2</v>
      </c>
      <c r="BA214" s="42"/>
      <c r="BB214" s="47">
        <v>42662</v>
      </c>
      <c r="BC214" s="46">
        <v>-1.064E-2</v>
      </c>
      <c r="BD214" s="42"/>
      <c r="BE214" s="47">
        <v>42662</v>
      </c>
      <c r="BF214" s="46">
        <v>1.086E-2</v>
      </c>
      <c r="BG214" s="42"/>
      <c r="BH214" s="47">
        <v>42662</v>
      </c>
      <c r="BI214" s="46">
        <v>0.115</v>
      </c>
    </row>
    <row r="215" spans="3:61" x14ac:dyDescent="0.25">
      <c r="C215" s="47">
        <v>42660</v>
      </c>
      <c r="D215" s="46">
        <v>-0.371</v>
      </c>
      <c r="E215" s="42"/>
      <c r="F215" s="47">
        <v>42660</v>
      </c>
      <c r="G215" s="46">
        <v>-0.311</v>
      </c>
      <c r="H215" s="42"/>
      <c r="I215" s="47">
        <v>42660</v>
      </c>
      <c r="J215" s="46">
        <v>-0.20399999999999999</v>
      </c>
      <c r="K215" s="42"/>
      <c r="L215" s="47">
        <v>42660</v>
      </c>
      <c r="M215" s="46">
        <v>-7.0999999999999994E-2</v>
      </c>
      <c r="N215" s="42"/>
      <c r="O215" s="47">
        <v>42663</v>
      </c>
      <c r="P215" s="46">
        <v>0.52400000000000002</v>
      </c>
      <c r="Q215" s="42"/>
      <c r="R215" s="47">
        <v>42663</v>
      </c>
      <c r="S215" s="46">
        <v>0.88178000000000001</v>
      </c>
      <c r="T215" s="42"/>
      <c r="U215" s="47">
        <v>42663</v>
      </c>
      <c r="V215" s="46">
        <v>1.2562800000000001</v>
      </c>
      <c r="W215" s="42"/>
      <c r="X215" s="47">
        <v>42663</v>
      </c>
      <c r="Y215" s="46">
        <v>1.5662199999999999</v>
      </c>
      <c r="Z215" s="42"/>
      <c r="AA215" s="47">
        <v>42663</v>
      </c>
      <c r="AB215" s="46">
        <v>0.26350000000000001</v>
      </c>
      <c r="AC215" s="42"/>
      <c r="AD215" s="47">
        <v>42663</v>
      </c>
      <c r="AE215" s="46">
        <v>0.40200000000000002</v>
      </c>
      <c r="AF215" s="42"/>
      <c r="AG215" s="47">
        <v>42663</v>
      </c>
      <c r="AH215" s="46">
        <v>0.56413000000000002</v>
      </c>
      <c r="AI215" s="42"/>
      <c r="AJ215" s="47">
        <v>42663</v>
      </c>
      <c r="AK215" s="46">
        <v>0.80400000000000005</v>
      </c>
      <c r="AL215" s="42"/>
      <c r="AM215" s="47">
        <v>42663</v>
      </c>
      <c r="AN215" s="46">
        <v>-0.7944</v>
      </c>
      <c r="AO215" s="42"/>
      <c r="AP215" s="47">
        <v>42663</v>
      </c>
      <c r="AQ215" s="46">
        <v>-0.72399999999999998</v>
      </c>
      <c r="AR215" s="42"/>
      <c r="AS215" s="47">
        <v>42663</v>
      </c>
      <c r="AT215" s="46">
        <v>-0.64300000000000002</v>
      </c>
      <c r="AU215" s="42"/>
      <c r="AV215" s="47">
        <v>42663</v>
      </c>
      <c r="AW215" s="46">
        <v>-0.48399999999999999</v>
      </c>
      <c r="AX215" s="42"/>
      <c r="AY215" s="47">
        <v>42663</v>
      </c>
      <c r="AZ215" s="46">
        <v>-2.2290000000000001E-2</v>
      </c>
      <c r="BA215" s="42"/>
      <c r="BB215" s="47">
        <v>42663</v>
      </c>
      <c r="BC215" s="46">
        <v>-8.5000000000000006E-3</v>
      </c>
      <c r="BD215" s="42"/>
      <c r="BE215" s="47">
        <v>42663</v>
      </c>
      <c r="BF215" s="46">
        <v>1.5859999999999999E-2</v>
      </c>
      <c r="BG215" s="42"/>
      <c r="BH215" s="47">
        <v>42663</v>
      </c>
      <c r="BI215" s="46">
        <v>0.11713999999999999</v>
      </c>
    </row>
    <row r="216" spans="3:61" x14ac:dyDescent="0.25">
      <c r="C216" s="47">
        <v>42661</v>
      </c>
      <c r="D216" s="46">
        <v>-0.371</v>
      </c>
      <c r="E216" s="42"/>
      <c r="F216" s="47">
        <v>42661</v>
      </c>
      <c r="G216" s="46">
        <v>-0.312</v>
      </c>
      <c r="H216" s="42"/>
      <c r="I216" s="47">
        <v>42661</v>
      </c>
      <c r="J216" s="46">
        <v>-0.20899999999999999</v>
      </c>
      <c r="K216" s="42"/>
      <c r="L216" s="47">
        <v>42661</v>
      </c>
      <c r="M216" s="46">
        <v>-7.2999999999999995E-2</v>
      </c>
      <c r="N216" s="42"/>
      <c r="O216" s="47">
        <v>42664</v>
      </c>
      <c r="P216" s="46">
        <v>0.53400000000000003</v>
      </c>
      <c r="Q216" s="42"/>
      <c r="R216" s="47">
        <v>42664</v>
      </c>
      <c r="S216" s="46">
        <v>0.88178000000000001</v>
      </c>
      <c r="T216" s="42"/>
      <c r="U216" s="47">
        <v>42664</v>
      </c>
      <c r="V216" s="46">
        <v>1.2571099999999999</v>
      </c>
      <c r="W216" s="42"/>
      <c r="X216" s="47">
        <v>42664</v>
      </c>
      <c r="Y216" s="46">
        <v>1.57178</v>
      </c>
      <c r="Z216" s="42"/>
      <c r="AA216" s="47">
        <v>42664</v>
      </c>
      <c r="AB216" s="46">
        <v>0.26338</v>
      </c>
      <c r="AC216" s="42"/>
      <c r="AD216" s="47">
        <v>42664</v>
      </c>
      <c r="AE216" s="46">
        <v>0.40175</v>
      </c>
      <c r="AF216" s="42"/>
      <c r="AG216" s="47">
        <v>42664</v>
      </c>
      <c r="AH216" s="46">
        <v>0.56381000000000003</v>
      </c>
      <c r="AI216" s="42"/>
      <c r="AJ216" s="47">
        <v>42664</v>
      </c>
      <c r="AK216" s="46">
        <v>0.80181000000000002</v>
      </c>
      <c r="AL216" s="42"/>
      <c r="AM216" s="47">
        <v>42664</v>
      </c>
      <c r="AN216" s="46">
        <v>-0.79239999999999999</v>
      </c>
      <c r="AO216" s="42"/>
      <c r="AP216" s="47">
        <v>42664</v>
      </c>
      <c r="AQ216" s="46">
        <v>-0.72399999999999998</v>
      </c>
      <c r="AR216" s="42"/>
      <c r="AS216" s="47">
        <v>42664</v>
      </c>
      <c r="AT216" s="46">
        <v>-0.64300000000000002</v>
      </c>
      <c r="AU216" s="42"/>
      <c r="AV216" s="47">
        <v>42664</v>
      </c>
      <c r="AW216" s="46">
        <v>-0.48399999999999999</v>
      </c>
      <c r="AX216" s="42"/>
      <c r="AY216" s="47">
        <v>42664</v>
      </c>
      <c r="AZ216" s="46">
        <v>-2.5860000000000001E-2</v>
      </c>
      <c r="BA216" s="42"/>
      <c r="BB216" s="47">
        <v>42664</v>
      </c>
      <c r="BC216" s="46">
        <v>-9.0699999999999999E-3</v>
      </c>
      <c r="BD216" s="42"/>
      <c r="BE216" s="47">
        <v>42664</v>
      </c>
      <c r="BF216" s="46">
        <v>1.4930000000000001E-2</v>
      </c>
      <c r="BG216" s="42"/>
      <c r="BH216" s="47">
        <v>42664</v>
      </c>
      <c r="BI216" s="46">
        <v>0.11729000000000001</v>
      </c>
    </row>
    <row r="217" spans="3:61" x14ac:dyDescent="0.25">
      <c r="C217" s="47">
        <v>42662</v>
      </c>
      <c r="D217" s="46">
        <v>-0.371</v>
      </c>
      <c r="E217" s="42"/>
      <c r="F217" s="47">
        <v>42662</v>
      </c>
      <c r="G217" s="46">
        <v>-0.313</v>
      </c>
      <c r="H217" s="42"/>
      <c r="I217" s="47">
        <v>42662</v>
      </c>
      <c r="J217" s="46">
        <v>-0.21</v>
      </c>
      <c r="K217" s="42"/>
      <c r="L217" s="47">
        <v>42662</v>
      </c>
      <c r="M217" s="46">
        <v>-7.2999999999999995E-2</v>
      </c>
      <c r="N217" s="42"/>
      <c r="O217" s="47">
        <v>42667</v>
      </c>
      <c r="P217" s="46">
        <v>0.53400000000000003</v>
      </c>
      <c r="Q217" s="42"/>
      <c r="R217" s="47">
        <v>42667</v>
      </c>
      <c r="S217" s="46">
        <v>0.88371999999999995</v>
      </c>
      <c r="T217" s="42"/>
      <c r="U217" s="47">
        <v>42667</v>
      </c>
      <c r="V217" s="46">
        <v>1.2557199999999999</v>
      </c>
      <c r="W217" s="42"/>
      <c r="X217" s="47">
        <v>42667</v>
      </c>
      <c r="Y217" s="46">
        <v>1.57067</v>
      </c>
      <c r="Z217" s="42"/>
      <c r="AA217" s="47">
        <v>42667</v>
      </c>
      <c r="AB217" s="46">
        <v>0.26250000000000001</v>
      </c>
      <c r="AC217" s="42"/>
      <c r="AD217" s="47">
        <v>42667</v>
      </c>
      <c r="AE217" s="46">
        <v>0.40125</v>
      </c>
      <c r="AF217" s="42"/>
      <c r="AG217" s="47">
        <v>42667</v>
      </c>
      <c r="AH217" s="46">
        <v>0.56194</v>
      </c>
      <c r="AI217" s="42"/>
      <c r="AJ217" s="47">
        <v>42667</v>
      </c>
      <c r="AK217" s="46">
        <v>0.79993999999999998</v>
      </c>
      <c r="AL217" s="42"/>
      <c r="AM217" s="47">
        <v>42667</v>
      </c>
      <c r="AN217" s="46">
        <v>-0.78839999999999999</v>
      </c>
      <c r="AO217" s="42"/>
      <c r="AP217" s="47">
        <v>42667</v>
      </c>
      <c r="AQ217" s="46">
        <v>-0.72399999999999998</v>
      </c>
      <c r="AR217" s="42"/>
      <c r="AS217" s="47">
        <v>42667</v>
      </c>
      <c r="AT217" s="46">
        <v>-0.64300000000000002</v>
      </c>
      <c r="AU217" s="42"/>
      <c r="AV217" s="47">
        <v>42667</v>
      </c>
      <c r="AW217" s="46">
        <v>-0.48399999999999999</v>
      </c>
      <c r="AX217" s="42"/>
      <c r="AY217" s="47">
        <v>42667</v>
      </c>
      <c r="AZ217" s="46">
        <v>-1.8710000000000001E-2</v>
      </c>
      <c r="BA217" s="42"/>
      <c r="BB217" s="47">
        <v>42667</v>
      </c>
      <c r="BC217" s="46">
        <v>-8.7100000000000007E-3</v>
      </c>
      <c r="BD217" s="42"/>
      <c r="BE217" s="47">
        <v>42667</v>
      </c>
      <c r="BF217" s="46">
        <v>1.529E-2</v>
      </c>
      <c r="BG217" s="42"/>
      <c r="BH217" s="47">
        <v>42667</v>
      </c>
      <c r="BI217" s="46">
        <v>0.11756999999999999</v>
      </c>
    </row>
    <row r="218" spans="3:61" x14ac:dyDescent="0.25">
      <c r="C218" s="47">
        <v>42663</v>
      </c>
      <c r="D218" s="46">
        <v>-0.372</v>
      </c>
      <c r="E218" s="42"/>
      <c r="F218" s="47">
        <v>42663</v>
      </c>
      <c r="G218" s="46">
        <v>-0.313</v>
      </c>
      <c r="H218" s="42"/>
      <c r="I218" s="47">
        <v>42663</v>
      </c>
      <c r="J218" s="46">
        <v>-0.21099999999999999</v>
      </c>
      <c r="K218" s="42"/>
      <c r="L218" s="47">
        <v>42663</v>
      </c>
      <c r="M218" s="46">
        <v>-7.2999999999999995E-2</v>
      </c>
      <c r="N218" s="42"/>
      <c r="O218" s="47">
        <v>42668</v>
      </c>
      <c r="P218" s="46">
        <v>0.53588999999999998</v>
      </c>
      <c r="Q218" s="42"/>
      <c r="R218" s="47">
        <v>42668</v>
      </c>
      <c r="S218" s="46">
        <v>0.88566999999999996</v>
      </c>
      <c r="T218" s="42"/>
      <c r="U218" s="47">
        <v>42668</v>
      </c>
      <c r="V218" s="46">
        <v>1.26044</v>
      </c>
      <c r="W218" s="42"/>
      <c r="X218" s="47">
        <v>42668</v>
      </c>
      <c r="Y218" s="46">
        <v>1.5784400000000001</v>
      </c>
      <c r="Z218" s="42"/>
      <c r="AA218" s="47">
        <v>42668</v>
      </c>
      <c r="AB218" s="46">
        <v>0.26312999999999998</v>
      </c>
      <c r="AC218" s="42"/>
      <c r="AD218" s="47">
        <v>42668</v>
      </c>
      <c r="AE218" s="46">
        <v>0.40125</v>
      </c>
      <c r="AF218" s="42"/>
      <c r="AG218" s="47">
        <v>42668</v>
      </c>
      <c r="AH218" s="46">
        <v>0.5635</v>
      </c>
      <c r="AI218" s="42"/>
      <c r="AJ218" s="47">
        <v>42668</v>
      </c>
      <c r="AK218" s="46">
        <v>0.80306</v>
      </c>
      <c r="AL218" s="42"/>
      <c r="AM218" s="47">
        <v>42668</v>
      </c>
      <c r="AN218" s="46">
        <v>-0.78539999999999999</v>
      </c>
      <c r="AO218" s="42"/>
      <c r="AP218" s="47">
        <v>42668</v>
      </c>
      <c r="AQ218" s="46">
        <v>-0.72599999999999998</v>
      </c>
      <c r="AR218" s="42"/>
      <c r="AS218" s="47">
        <v>42668</v>
      </c>
      <c r="AT218" s="46">
        <v>-0.64300000000000002</v>
      </c>
      <c r="AU218" s="42"/>
      <c r="AV218" s="47">
        <v>42668</v>
      </c>
      <c r="AW218" s="46">
        <v>-0.48399999999999999</v>
      </c>
      <c r="AX218" s="42"/>
      <c r="AY218" s="47">
        <v>42668</v>
      </c>
      <c r="AZ218" s="46">
        <v>-2.443E-2</v>
      </c>
      <c r="BA218" s="42"/>
      <c r="BB218" s="47">
        <v>42668</v>
      </c>
      <c r="BC218" s="46">
        <v>-1.3860000000000001E-2</v>
      </c>
      <c r="BD218" s="42"/>
      <c r="BE218" s="47">
        <v>42668</v>
      </c>
      <c r="BF218" s="46">
        <v>1.286E-2</v>
      </c>
      <c r="BG218" s="42"/>
      <c r="BH218" s="47">
        <v>42668</v>
      </c>
      <c r="BI218" s="46">
        <v>0.11443</v>
      </c>
    </row>
    <row r="219" spans="3:61" x14ac:dyDescent="0.25">
      <c r="C219" s="47">
        <v>42664</v>
      </c>
      <c r="D219" s="46">
        <v>-0.372</v>
      </c>
      <c r="E219" s="42"/>
      <c r="F219" s="47">
        <v>42664</v>
      </c>
      <c r="G219" s="46">
        <v>-0.312</v>
      </c>
      <c r="H219" s="42"/>
      <c r="I219" s="47">
        <v>42664</v>
      </c>
      <c r="J219" s="46">
        <v>-0.21099999999999999</v>
      </c>
      <c r="K219" s="42"/>
      <c r="L219" s="47">
        <v>42664</v>
      </c>
      <c r="M219" s="46">
        <v>-7.3999999999999996E-2</v>
      </c>
      <c r="N219" s="42"/>
      <c r="O219" s="47">
        <v>42669</v>
      </c>
      <c r="P219" s="46">
        <v>0.53478000000000003</v>
      </c>
      <c r="Q219" s="42"/>
      <c r="R219" s="47">
        <v>42669</v>
      </c>
      <c r="S219" s="46">
        <v>0.89039000000000001</v>
      </c>
      <c r="T219" s="42"/>
      <c r="U219" s="47">
        <v>42669</v>
      </c>
      <c r="V219" s="46">
        <v>1.2610000000000001</v>
      </c>
      <c r="W219" s="42"/>
      <c r="X219" s="47">
        <v>42669</v>
      </c>
      <c r="Y219" s="46">
        <v>1.5795599999999999</v>
      </c>
      <c r="Z219" s="42"/>
      <c r="AA219" s="47">
        <v>42669</v>
      </c>
      <c r="AB219" s="46">
        <v>0.26374999999999998</v>
      </c>
      <c r="AC219" s="42"/>
      <c r="AD219" s="47">
        <v>42669</v>
      </c>
      <c r="AE219" s="46">
        <v>0.40238000000000002</v>
      </c>
      <c r="AF219" s="42"/>
      <c r="AG219" s="47">
        <v>42669</v>
      </c>
      <c r="AH219" s="46">
        <v>0.56381000000000003</v>
      </c>
      <c r="AI219" s="42"/>
      <c r="AJ219" s="47">
        <v>42669</v>
      </c>
      <c r="AK219" s="46">
        <v>0.80649999999999999</v>
      </c>
      <c r="AL219" s="42"/>
      <c r="AM219" s="47">
        <v>42669</v>
      </c>
      <c r="AN219" s="46">
        <v>-0.78539999999999999</v>
      </c>
      <c r="AO219" s="42"/>
      <c r="AP219" s="47">
        <v>42669</v>
      </c>
      <c r="AQ219" s="46">
        <v>-0.72799999999999998</v>
      </c>
      <c r="AR219" s="42"/>
      <c r="AS219" s="47">
        <v>42669</v>
      </c>
      <c r="AT219" s="46">
        <v>-0.64319999999999999</v>
      </c>
      <c r="AU219" s="42"/>
      <c r="AV219" s="47">
        <v>42669</v>
      </c>
      <c r="AW219" s="46">
        <v>-0.49</v>
      </c>
      <c r="AX219" s="42"/>
      <c r="AY219" s="47">
        <v>42669</v>
      </c>
      <c r="AZ219" s="46">
        <v>-2.3290000000000002E-2</v>
      </c>
      <c r="BA219" s="42"/>
      <c r="BB219" s="47">
        <v>42669</v>
      </c>
      <c r="BC219" s="46">
        <v>-2.4140000000000002E-2</v>
      </c>
      <c r="BD219" s="42"/>
      <c r="BE219" s="47">
        <v>42669</v>
      </c>
      <c r="BF219" s="46">
        <v>1.129E-2</v>
      </c>
      <c r="BG219" s="42"/>
      <c r="BH219" s="47">
        <v>42669</v>
      </c>
      <c r="BI219" s="46">
        <v>0.11514000000000001</v>
      </c>
    </row>
    <row r="220" spans="3:61" x14ac:dyDescent="0.25">
      <c r="C220" s="47">
        <v>42667</v>
      </c>
      <c r="D220" s="46">
        <v>-0.371</v>
      </c>
      <c r="E220" s="42"/>
      <c r="F220" s="47">
        <v>42667</v>
      </c>
      <c r="G220" s="46">
        <v>-0.311</v>
      </c>
      <c r="H220" s="42"/>
      <c r="I220" s="47">
        <v>42667</v>
      </c>
      <c r="J220" s="46">
        <v>-0.21199999999999999</v>
      </c>
      <c r="K220" s="42"/>
      <c r="L220" s="47">
        <v>42667</v>
      </c>
      <c r="M220" s="46">
        <v>-7.0000000000000007E-2</v>
      </c>
      <c r="N220" s="42"/>
      <c r="O220" s="47">
        <v>42670</v>
      </c>
      <c r="P220" s="46">
        <v>0.53432999999999997</v>
      </c>
      <c r="Q220" s="42"/>
      <c r="R220" s="47">
        <v>42670</v>
      </c>
      <c r="S220" s="46">
        <v>0.88732999999999995</v>
      </c>
      <c r="T220" s="42"/>
      <c r="U220" s="47">
        <v>42670</v>
      </c>
      <c r="V220" s="46">
        <v>1.25878</v>
      </c>
      <c r="W220" s="42"/>
      <c r="X220" s="47">
        <v>42670</v>
      </c>
      <c r="Y220" s="46">
        <v>1.58233</v>
      </c>
      <c r="Z220" s="42"/>
      <c r="AA220" s="47">
        <v>42670</v>
      </c>
      <c r="AB220" s="46">
        <v>0.26750000000000002</v>
      </c>
      <c r="AC220" s="42"/>
      <c r="AD220" s="47">
        <v>42670</v>
      </c>
      <c r="AE220" s="46">
        <v>0.40488000000000002</v>
      </c>
      <c r="AF220" s="42"/>
      <c r="AG220" s="47">
        <v>42670</v>
      </c>
      <c r="AH220" s="46">
        <v>0.56694</v>
      </c>
      <c r="AI220" s="42"/>
      <c r="AJ220" s="47">
        <v>42670</v>
      </c>
      <c r="AK220" s="46">
        <v>0.81494</v>
      </c>
      <c r="AL220" s="42"/>
      <c r="AM220" s="47">
        <v>42670</v>
      </c>
      <c r="AN220" s="46">
        <v>-0.78739999999999999</v>
      </c>
      <c r="AO220" s="42"/>
      <c r="AP220" s="47">
        <v>42670</v>
      </c>
      <c r="AQ220" s="46">
        <v>-0.73</v>
      </c>
      <c r="AR220" s="42"/>
      <c r="AS220" s="47">
        <v>42670</v>
      </c>
      <c r="AT220" s="46">
        <v>-0.64259999999999995</v>
      </c>
      <c r="AU220" s="42"/>
      <c r="AV220" s="47">
        <v>42670</v>
      </c>
      <c r="AW220" s="46">
        <v>-0.48799999999999999</v>
      </c>
      <c r="AX220" s="42"/>
      <c r="AY220" s="47">
        <v>42670</v>
      </c>
      <c r="AZ220" s="46">
        <v>-2.4E-2</v>
      </c>
      <c r="BA220" s="42"/>
      <c r="BB220" s="47">
        <v>42670</v>
      </c>
      <c r="BC220" s="46">
        <v>-1.7000000000000001E-2</v>
      </c>
      <c r="BD220" s="42"/>
      <c r="BE220" s="47">
        <v>42670</v>
      </c>
      <c r="BF220" s="46">
        <v>1.521E-2</v>
      </c>
      <c r="BG220" s="42"/>
      <c r="BH220" s="47">
        <v>42670</v>
      </c>
      <c r="BI220" s="46">
        <v>0.11586</v>
      </c>
    </row>
    <row r="221" spans="3:61" x14ac:dyDescent="0.25">
      <c r="C221" s="47">
        <v>42668</v>
      </c>
      <c r="D221" s="46">
        <v>-0.371</v>
      </c>
      <c r="E221" s="42"/>
      <c r="F221" s="47">
        <v>42668</v>
      </c>
      <c r="G221" s="46">
        <v>-0.312</v>
      </c>
      <c r="H221" s="42"/>
      <c r="I221" s="47">
        <v>42668</v>
      </c>
      <c r="J221" s="46">
        <v>-0.21199999999999999</v>
      </c>
      <c r="K221" s="42"/>
      <c r="L221" s="47">
        <v>42668</v>
      </c>
      <c r="M221" s="46">
        <v>-7.0999999999999994E-2</v>
      </c>
      <c r="N221" s="42"/>
      <c r="O221" s="47">
        <v>42671</v>
      </c>
      <c r="P221" s="46">
        <v>0.53266999999999998</v>
      </c>
      <c r="Q221" s="42"/>
      <c r="R221" s="47">
        <v>42671</v>
      </c>
      <c r="S221" s="46">
        <v>0.88593999999999995</v>
      </c>
      <c r="T221" s="42"/>
      <c r="U221" s="47">
        <v>42671</v>
      </c>
      <c r="V221" s="46">
        <v>1.2582200000000001</v>
      </c>
      <c r="W221" s="42"/>
      <c r="X221" s="47">
        <v>42671</v>
      </c>
      <c r="Y221" s="46">
        <v>1.58233</v>
      </c>
      <c r="Z221" s="42"/>
      <c r="AA221" s="47">
        <v>42671</v>
      </c>
      <c r="AB221" s="46">
        <v>0.26624999999999999</v>
      </c>
      <c r="AC221" s="42"/>
      <c r="AD221" s="47">
        <v>42671</v>
      </c>
      <c r="AE221" s="46">
        <v>0.40488000000000002</v>
      </c>
      <c r="AF221" s="42"/>
      <c r="AG221" s="47">
        <v>42671</v>
      </c>
      <c r="AH221" s="46">
        <v>0.56694</v>
      </c>
      <c r="AI221" s="42"/>
      <c r="AJ221" s="47">
        <v>42671</v>
      </c>
      <c r="AK221" s="46">
        <v>0.81525000000000003</v>
      </c>
      <c r="AL221" s="42"/>
      <c r="AM221" s="47">
        <v>42671</v>
      </c>
      <c r="AN221" s="46">
        <v>-0.78539999999999999</v>
      </c>
      <c r="AO221" s="42"/>
      <c r="AP221" s="47">
        <v>42671</v>
      </c>
      <c r="AQ221" s="46">
        <v>-0.73</v>
      </c>
      <c r="AR221" s="42"/>
      <c r="AS221" s="47">
        <v>42671</v>
      </c>
      <c r="AT221" s="46">
        <v>-0.64359999999999995</v>
      </c>
      <c r="AU221" s="42"/>
      <c r="AV221" s="47">
        <v>42671</v>
      </c>
      <c r="AW221" s="46">
        <v>-0.48799999999999999</v>
      </c>
      <c r="AX221" s="42"/>
      <c r="AY221" s="47">
        <v>42671</v>
      </c>
      <c r="AZ221" s="46">
        <v>-3.1289999999999998E-2</v>
      </c>
      <c r="BA221" s="42"/>
      <c r="BB221" s="47">
        <v>42671</v>
      </c>
      <c r="BC221" s="46">
        <v>-1.7000000000000001E-2</v>
      </c>
      <c r="BD221" s="42"/>
      <c r="BE221" s="47">
        <v>42671</v>
      </c>
      <c r="BF221" s="46">
        <v>1.8429999999999998E-2</v>
      </c>
      <c r="BG221" s="42"/>
      <c r="BH221" s="47">
        <v>42671</v>
      </c>
      <c r="BI221" s="46">
        <v>0.11656999999999999</v>
      </c>
    </row>
    <row r="222" spans="3:61" x14ac:dyDescent="0.25">
      <c r="C222" s="47">
        <v>42669</v>
      </c>
      <c r="D222" s="46">
        <v>-0.372</v>
      </c>
      <c r="E222" s="42"/>
      <c r="F222" s="47">
        <v>42669</v>
      </c>
      <c r="G222" s="46">
        <v>-0.313</v>
      </c>
      <c r="H222" s="42"/>
      <c r="I222" s="47">
        <v>42669</v>
      </c>
      <c r="J222" s="46">
        <v>-0.21199999999999999</v>
      </c>
      <c r="K222" s="42"/>
      <c r="L222" s="47">
        <v>42669</v>
      </c>
      <c r="M222" s="46">
        <v>-7.0000000000000007E-2</v>
      </c>
      <c r="N222" s="42"/>
      <c r="O222" s="47">
        <v>42674</v>
      </c>
      <c r="P222" s="46">
        <v>0.53378000000000003</v>
      </c>
      <c r="Q222" s="42"/>
      <c r="R222" s="47">
        <v>42674</v>
      </c>
      <c r="S222" s="46">
        <v>0.88427999999999995</v>
      </c>
      <c r="T222" s="42"/>
      <c r="U222" s="47">
        <v>42674</v>
      </c>
      <c r="V222" s="46">
        <v>1.256</v>
      </c>
      <c r="W222" s="42"/>
      <c r="X222" s="47">
        <v>42674</v>
      </c>
      <c r="Y222" s="46">
        <v>1.57511</v>
      </c>
      <c r="Z222" s="42"/>
      <c r="AA222" s="47">
        <v>42674</v>
      </c>
      <c r="AB222" s="46">
        <v>0.26500000000000001</v>
      </c>
      <c r="AC222" s="42"/>
      <c r="AD222" s="47">
        <v>42674</v>
      </c>
      <c r="AE222" s="46">
        <v>0.40375</v>
      </c>
      <c r="AF222" s="42"/>
      <c r="AG222" s="47">
        <v>42674</v>
      </c>
      <c r="AH222" s="46">
        <v>0.56630999999999998</v>
      </c>
      <c r="AI222" s="42"/>
      <c r="AJ222" s="47">
        <v>42674</v>
      </c>
      <c r="AK222" s="46">
        <v>0.81399999999999995</v>
      </c>
      <c r="AL222" s="42"/>
      <c r="AM222" s="47">
        <v>42674</v>
      </c>
      <c r="AN222" s="46">
        <v>-0.78539999999999999</v>
      </c>
      <c r="AO222" s="42"/>
      <c r="AP222" s="47">
        <v>42674</v>
      </c>
      <c r="AQ222" s="46">
        <v>-0.73</v>
      </c>
      <c r="AR222" s="42"/>
      <c r="AS222" s="47">
        <v>42674</v>
      </c>
      <c r="AT222" s="46">
        <v>-0.64359999999999995</v>
      </c>
      <c r="AU222" s="42"/>
      <c r="AV222" s="47">
        <v>42674</v>
      </c>
      <c r="AW222" s="46">
        <v>-0.48799999999999999</v>
      </c>
      <c r="AX222" s="42"/>
      <c r="AY222" s="47">
        <v>42674</v>
      </c>
      <c r="AZ222" s="46">
        <v>-4.2139999999999997E-2</v>
      </c>
      <c r="BA222" s="42"/>
      <c r="BB222" s="47">
        <v>42674</v>
      </c>
      <c r="BC222" s="46">
        <v>-2.5860000000000001E-2</v>
      </c>
      <c r="BD222" s="42"/>
      <c r="BE222" s="47">
        <v>42674</v>
      </c>
      <c r="BF222" s="46">
        <v>1.5570000000000001E-2</v>
      </c>
      <c r="BG222" s="42"/>
      <c r="BH222" s="47">
        <v>42674</v>
      </c>
      <c r="BI222" s="46">
        <v>0.115</v>
      </c>
    </row>
    <row r="223" spans="3:61" x14ac:dyDescent="0.25">
      <c r="C223" s="47">
        <v>42670</v>
      </c>
      <c r="D223" s="46">
        <v>-0.372</v>
      </c>
      <c r="E223" s="42"/>
      <c r="F223" s="47">
        <v>42670</v>
      </c>
      <c r="G223" s="46">
        <v>-0.312</v>
      </c>
      <c r="H223" s="42"/>
      <c r="I223" s="47">
        <v>42670</v>
      </c>
      <c r="J223" s="46">
        <v>-0.21299999999999999</v>
      </c>
      <c r="K223" s="42"/>
      <c r="L223" s="47">
        <v>42670</v>
      </c>
      <c r="M223" s="46">
        <v>-7.0000000000000007E-2</v>
      </c>
      <c r="N223" s="42"/>
      <c r="O223" s="47">
        <v>42675</v>
      </c>
      <c r="P223" s="46">
        <v>0.53044000000000002</v>
      </c>
      <c r="Q223" s="42"/>
      <c r="R223" s="47">
        <v>42675</v>
      </c>
      <c r="S223" s="46">
        <v>0.88093999999999995</v>
      </c>
      <c r="T223" s="42"/>
      <c r="U223" s="47">
        <v>42675</v>
      </c>
      <c r="V223" s="46">
        <v>1.2565599999999999</v>
      </c>
      <c r="W223" s="42"/>
      <c r="X223" s="47">
        <v>42675</v>
      </c>
      <c r="Y223" s="46">
        <v>1.5756700000000001</v>
      </c>
      <c r="Z223" s="42"/>
      <c r="AA223" s="47">
        <v>42675</v>
      </c>
      <c r="AB223" s="46">
        <v>0.26562999999999998</v>
      </c>
      <c r="AC223" s="42"/>
      <c r="AD223" s="47">
        <v>42675</v>
      </c>
      <c r="AE223" s="46">
        <v>0.40218999999999999</v>
      </c>
      <c r="AF223" s="42"/>
      <c r="AG223" s="47">
        <v>42675</v>
      </c>
      <c r="AH223" s="46">
        <v>0.5635</v>
      </c>
      <c r="AI223" s="42"/>
      <c r="AJ223" s="47">
        <v>42675</v>
      </c>
      <c r="AK223" s="46">
        <v>0.81337999999999999</v>
      </c>
      <c r="AL223" s="42"/>
      <c r="AM223" s="47">
        <v>42675</v>
      </c>
      <c r="AN223" s="46">
        <v>-0.78539999999999999</v>
      </c>
      <c r="AO223" s="42"/>
      <c r="AP223" s="47">
        <v>42675</v>
      </c>
      <c r="AQ223" s="46">
        <v>-0.73</v>
      </c>
      <c r="AR223" s="42"/>
      <c r="AS223" s="47">
        <v>42675</v>
      </c>
      <c r="AT223" s="46">
        <v>-0.64359999999999995</v>
      </c>
      <c r="AU223" s="42"/>
      <c r="AV223" s="47">
        <v>42675</v>
      </c>
      <c r="AW223" s="46">
        <v>-0.48599999999999999</v>
      </c>
      <c r="AX223" s="42"/>
      <c r="AY223" s="47">
        <v>42675</v>
      </c>
      <c r="AZ223" s="46">
        <v>-2.8570000000000002E-2</v>
      </c>
      <c r="BA223" s="42"/>
      <c r="BB223" s="47">
        <v>42675</v>
      </c>
      <c r="BC223" s="46">
        <v>-1.443E-2</v>
      </c>
      <c r="BD223" s="42"/>
      <c r="BE223" s="47">
        <v>42675</v>
      </c>
      <c r="BF223" s="46">
        <v>1.729E-2</v>
      </c>
      <c r="BG223" s="42"/>
      <c r="BH223" s="47">
        <v>42675</v>
      </c>
      <c r="BI223" s="46">
        <v>0.11713999999999999</v>
      </c>
    </row>
    <row r="224" spans="3:61" x14ac:dyDescent="0.25">
      <c r="C224" s="47">
        <v>42671</v>
      </c>
      <c r="D224" s="46">
        <v>-0.373</v>
      </c>
      <c r="E224" s="42"/>
      <c r="F224" s="47">
        <v>42671</v>
      </c>
      <c r="G224" s="46">
        <v>-0.313</v>
      </c>
      <c r="H224" s="42"/>
      <c r="I224" s="47">
        <v>42671</v>
      </c>
      <c r="J224" s="46">
        <v>-0.21199999999999999</v>
      </c>
      <c r="K224" s="42"/>
      <c r="L224" s="47">
        <v>42671</v>
      </c>
      <c r="M224" s="46">
        <v>-6.9000000000000006E-2</v>
      </c>
      <c r="N224" s="42"/>
      <c r="O224" s="47">
        <v>42676</v>
      </c>
      <c r="P224" s="46">
        <v>0.53200000000000003</v>
      </c>
      <c r="Q224" s="42"/>
      <c r="R224" s="47">
        <v>42676</v>
      </c>
      <c r="S224" s="46">
        <v>0.87566999999999995</v>
      </c>
      <c r="T224" s="42"/>
      <c r="U224" s="47">
        <v>42676</v>
      </c>
      <c r="V224" s="46">
        <v>1.2482199999999999</v>
      </c>
      <c r="W224" s="42"/>
      <c r="X224" s="47">
        <v>42676</v>
      </c>
      <c r="Y224" s="46">
        <v>1.56511</v>
      </c>
      <c r="Z224" s="42"/>
      <c r="AA224" s="47">
        <v>42676</v>
      </c>
      <c r="AB224" s="46">
        <v>0.26562999999999998</v>
      </c>
      <c r="AC224" s="42"/>
      <c r="AD224" s="47">
        <v>42676</v>
      </c>
      <c r="AE224" s="46">
        <v>0.39938000000000001</v>
      </c>
      <c r="AF224" s="42"/>
      <c r="AG224" s="47">
        <v>42676</v>
      </c>
      <c r="AH224" s="46">
        <v>0.55818999999999996</v>
      </c>
      <c r="AI224" s="42"/>
      <c r="AJ224" s="47">
        <v>42676</v>
      </c>
      <c r="AK224" s="46">
        <v>0.80025000000000002</v>
      </c>
      <c r="AL224" s="42"/>
      <c r="AM224" s="47">
        <v>42676</v>
      </c>
      <c r="AN224" s="46">
        <v>-0.7944</v>
      </c>
      <c r="AO224" s="42"/>
      <c r="AP224" s="47">
        <v>42676</v>
      </c>
      <c r="AQ224" s="46">
        <v>-0.73119999999999996</v>
      </c>
      <c r="AR224" s="42"/>
      <c r="AS224" s="47">
        <v>42676</v>
      </c>
      <c r="AT224" s="46">
        <v>-0.64400000000000002</v>
      </c>
      <c r="AU224" s="42"/>
      <c r="AV224" s="47">
        <v>42676</v>
      </c>
      <c r="AW224" s="46">
        <v>-0.49</v>
      </c>
      <c r="AX224" s="42"/>
      <c r="AY224" s="47">
        <v>42676</v>
      </c>
      <c r="AZ224" s="46">
        <v>-3.3570000000000003E-2</v>
      </c>
      <c r="BA224" s="42"/>
      <c r="BB224" s="47">
        <v>42676</v>
      </c>
      <c r="BC224" s="46">
        <v>-4.7140000000000001E-2</v>
      </c>
      <c r="BD224" s="42"/>
      <c r="BE224" s="47">
        <v>42676</v>
      </c>
      <c r="BF224" s="46">
        <v>9.5700000000000004E-3</v>
      </c>
      <c r="BG224" s="42"/>
      <c r="BH224" s="47">
        <v>42676</v>
      </c>
      <c r="BI224" s="46">
        <v>0.11529</v>
      </c>
    </row>
    <row r="225" spans="3:61" x14ac:dyDescent="0.25">
      <c r="C225" s="47">
        <v>42674</v>
      </c>
      <c r="D225" s="46">
        <v>-0.372</v>
      </c>
      <c r="E225" s="42"/>
      <c r="F225" s="47">
        <v>42674</v>
      </c>
      <c r="G225" s="46">
        <v>-0.313</v>
      </c>
      <c r="H225" s="42"/>
      <c r="I225" s="47">
        <v>42674</v>
      </c>
      <c r="J225" s="46">
        <v>-0.21199999999999999</v>
      </c>
      <c r="K225" s="42"/>
      <c r="L225" s="47">
        <v>42674</v>
      </c>
      <c r="M225" s="46">
        <v>-6.9000000000000006E-2</v>
      </c>
      <c r="N225" s="42"/>
      <c r="O225" s="47">
        <v>42677</v>
      </c>
      <c r="P225" s="46">
        <v>0.53256000000000003</v>
      </c>
      <c r="Q225" s="42"/>
      <c r="R225" s="47">
        <v>42677</v>
      </c>
      <c r="S225" s="46">
        <v>0.88093999999999995</v>
      </c>
      <c r="T225" s="42"/>
      <c r="U225" s="47">
        <v>42677</v>
      </c>
      <c r="V225" s="46">
        <v>1.2471099999999999</v>
      </c>
      <c r="W225" s="42"/>
      <c r="X225" s="47">
        <v>42677</v>
      </c>
      <c r="Y225" s="46">
        <v>1.5601099999999999</v>
      </c>
      <c r="Z225" s="42"/>
      <c r="AA225" s="47">
        <v>42677</v>
      </c>
      <c r="AB225" s="46">
        <v>0.26562999999999998</v>
      </c>
      <c r="AC225" s="42"/>
      <c r="AD225" s="47">
        <v>42677</v>
      </c>
      <c r="AE225" s="46">
        <v>0.39900000000000002</v>
      </c>
      <c r="AF225" s="42"/>
      <c r="AG225" s="47">
        <v>42677</v>
      </c>
      <c r="AH225" s="46">
        <v>0.55818999999999996</v>
      </c>
      <c r="AI225" s="42"/>
      <c r="AJ225" s="47">
        <v>42677</v>
      </c>
      <c r="AK225" s="46">
        <v>0.80025000000000002</v>
      </c>
      <c r="AL225" s="42"/>
      <c r="AM225" s="47">
        <v>42677</v>
      </c>
      <c r="AN225" s="46">
        <v>-0.7944</v>
      </c>
      <c r="AO225" s="42"/>
      <c r="AP225" s="47">
        <v>42677</v>
      </c>
      <c r="AQ225" s="46">
        <v>-0.72919999999999996</v>
      </c>
      <c r="AR225" s="42"/>
      <c r="AS225" s="47">
        <v>42677</v>
      </c>
      <c r="AT225" s="46">
        <v>-0.64400000000000002</v>
      </c>
      <c r="AU225" s="42"/>
      <c r="AV225" s="47">
        <v>42677</v>
      </c>
      <c r="AW225" s="46">
        <v>-0.48859999999999998</v>
      </c>
      <c r="AX225" s="42"/>
      <c r="AY225" s="47">
        <v>42677</v>
      </c>
      <c r="AZ225" s="46">
        <v>-0.04</v>
      </c>
      <c r="BA225" s="42"/>
      <c r="BB225" s="47">
        <v>42677</v>
      </c>
      <c r="BC225" s="46">
        <v>-4.086E-2</v>
      </c>
      <c r="BD225" s="42"/>
      <c r="BE225" s="47">
        <v>42677</v>
      </c>
      <c r="BF225" s="46">
        <v>1.2290000000000001E-2</v>
      </c>
      <c r="BG225" s="42"/>
      <c r="BH225" s="47">
        <v>42677</v>
      </c>
      <c r="BI225" s="46">
        <v>0.11529</v>
      </c>
    </row>
    <row r="226" spans="3:61" x14ac:dyDescent="0.25">
      <c r="C226" s="47">
        <v>42675</v>
      </c>
      <c r="D226" s="46">
        <v>-0.374</v>
      </c>
      <c r="E226" s="42"/>
      <c r="F226" s="47">
        <v>42675</v>
      </c>
      <c r="G226" s="46">
        <v>-0.313</v>
      </c>
      <c r="H226" s="42"/>
      <c r="I226" s="47">
        <v>42675</v>
      </c>
      <c r="J226" s="46">
        <v>-0.21099999999999999</v>
      </c>
      <c r="K226" s="42"/>
      <c r="L226" s="47">
        <v>42675</v>
      </c>
      <c r="M226" s="46">
        <v>-6.9000000000000006E-2</v>
      </c>
      <c r="N226" s="42"/>
      <c r="O226" s="47">
        <v>42678</v>
      </c>
      <c r="P226" s="46">
        <v>0.53532999999999997</v>
      </c>
      <c r="Q226" s="42"/>
      <c r="R226" s="47">
        <v>42678</v>
      </c>
      <c r="S226" s="46">
        <v>0.88261000000000001</v>
      </c>
      <c r="T226" s="42"/>
      <c r="U226" s="47">
        <v>42678</v>
      </c>
      <c r="V226" s="46">
        <v>1.2454399999999999</v>
      </c>
      <c r="W226" s="42"/>
      <c r="X226" s="47">
        <v>42678</v>
      </c>
      <c r="Y226" s="46">
        <v>1.5590000000000002</v>
      </c>
      <c r="Z226" s="42"/>
      <c r="AA226" s="47">
        <v>42678</v>
      </c>
      <c r="AB226" s="46">
        <v>0.26562999999999998</v>
      </c>
      <c r="AC226" s="42"/>
      <c r="AD226" s="47">
        <v>42678</v>
      </c>
      <c r="AE226" s="46">
        <v>0.40644000000000002</v>
      </c>
      <c r="AF226" s="42"/>
      <c r="AG226" s="47">
        <v>42678</v>
      </c>
      <c r="AH226" s="46">
        <v>0.56662999999999997</v>
      </c>
      <c r="AI226" s="42"/>
      <c r="AJ226" s="47">
        <v>42678</v>
      </c>
      <c r="AK226" s="46">
        <v>0.81113000000000002</v>
      </c>
      <c r="AL226" s="42"/>
      <c r="AM226" s="47">
        <v>42678</v>
      </c>
      <c r="AN226" s="46">
        <v>-0.78939999999999999</v>
      </c>
      <c r="AO226" s="42"/>
      <c r="AP226" s="47">
        <v>42678</v>
      </c>
      <c r="AQ226" s="46">
        <v>-0.72919999999999996</v>
      </c>
      <c r="AR226" s="42"/>
      <c r="AS226" s="47">
        <v>42678</v>
      </c>
      <c r="AT226" s="46">
        <v>-0.64400000000000002</v>
      </c>
      <c r="AU226" s="42"/>
      <c r="AV226" s="47">
        <v>42678</v>
      </c>
      <c r="AW226" s="46">
        <v>-0.49259999999999998</v>
      </c>
      <c r="AX226" s="42"/>
      <c r="AY226" s="47">
        <v>42678</v>
      </c>
      <c r="AZ226" s="46">
        <v>-4.9140000000000003E-2</v>
      </c>
      <c r="BA226" s="42"/>
      <c r="BB226" s="47">
        <v>42678</v>
      </c>
      <c r="BC226" s="46">
        <v>-5.0569999999999997E-2</v>
      </c>
      <c r="BD226" s="42"/>
      <c r="BE226" s="47">
        <v>42678</v>
      </c>
      <c r="BF226" s="46">
        <v>7.5700000000000003E-3</v>
      </c>
      <c r="BG226" s="42"/>
      <c r="BH226" s="47">
        <v>42678</v>
      </c>
      <c r="BI226" s="46">
        <v>0.10957</v>
      </c>
    </row>
    <row r="227" spans="3:61" x14ac:dyDescent="0.25">
      <c r="C227" s="47">
        <v>42676</v>
      </c>
      <c r="D227" s="46">
        <v>-0.373</v>
      </c>
      <c r="E227" s="42"/>
      <c r="F227" s="47">
        <v>42676</v>
      </c>
      <c r="G227" s="46">
        <v>-0.313</v>
      </c>
      <c r="H227" s="42"/>
      <c r="I227" s="47">
        <v>42676</v>
      </c>
      <c r="J227" s="46">
        <v>-0.21299999999999999</v>
      </c>
      <c r="K227" s="42"/>
      <c r="L227" s="47">
        <v>42676</v>
      </c>
      <c r="M227" s="46">
        <v>-7.0999999999999994E-2</v>
      </c>
      <c r="N227" s="42"/>
      <c r="O227" s="47">
        <v>42681</v>
      </c>
      <c r="P227" s="46">
        <v>0.53532999999999997</v>
      </c>
      <c r="Q227" s="42"/>
      <c r="R227" s="47">
        <v>42681</v>
      </c>
      <c r="S227" s="46">
        <v>0.88678000000000001</v>
      </c>
      <c r="T227" s="42"/>
      <c r="U227" s="47">
        <v>42681</v>
      </c>
      <c r="V227" s="46">
        <v>1.25156</v>
      </c>
      <c r="W227" s="42"/>
      <c r="X227" s="47">
        <v>42681</v>
      </c>
      <c r="Y227" s="46">
        <v>1.5684399999999998</v>
      </c>
      <c r="Z227" s="42"/>
      <c r="AA227" s="47">
        <v>42681</v>
      </c>
      <c r="AB227" s="46">
        <v>0.26124999999999998</v>
      </c>
      <c r="AC227" s="42"/>
      <c r="AD227" s="47">
        <v>42681</v>
      </c>
      <c r="AE227" s="46">
        <v>0.40362999999999999</v>
      </c>
      <c r="AF227" s="42"/>
      <c r="AG227" s="47">
        <v>42681</v>
      </c>
      <c r="AH227" s="46">
        <v>0.56255999999999995</v>
      </c>
      <c r="AI227" s="42"/>
      <c r="AJ227" s="47">
        <v>42681</v>
      </c>
      <c r="AK227" s="46">
        <v>0.80925000000000002</v>
      </c>
      <c r="AL227" s="42"/>
      <c r="AM227" s="47">
        <v>42681</v>
      </c>
      <c r="AN227" s="46">
        <v>-0.78839999999999999</v>
      </c>
      <c r="AO227" s="42"/>
      <c r="AP227" s="47">
        <v>42681</v>
      </c>
      <c r="AQ227" s="46">
        <v>-0.73119999999999996</v>
      </c>
      <c r="AR227" s="42"/>
      <c r="AS227" s="47">
        <v>42681</v>
      </c>
      <c r="AT227" s="46">
        <v>-0.65</v>
      </c>
      <c r="AU227" s="42"/>
      <c r="AV227" s="47">
        <v>42681</v>
      </c>
      <c r="AW227" s="46">
        <v>-0.49480000000000002</v>
      </c>
      <c r="AX227" s="42"/>
      <c r="AY227" s="47">
        <v>42681</v>
      </c>
      <c r="AZ227" s="46">
        <v>-5.3429999999999998E-2</v>
      </c>
      <c r="BA227" s="42"/>
      <c r="BB227" s="47">
        <v>42681</v>
      </c>
      <c r="BC227" s="46">
        <v>-5.1290000000000002E-2</v>
      </c>
      <c r="BD227" s="42"/>
      <c r="BE227" s="47">
        <v>42681</v>
      </c>
      <c r="BF227" s="46">
        <v>9.3600000000000003E-3</v>
      </c>
      <c r="BG227" s="42"/>
      <c r="BH227" s="47">
        <v>42681</v>
      </c>
      <c r="BI227" s="46">
        <v>0.11029</v>
      </c>
    </row>
    <row r="228" spans="3:61" x14ac:dyDescent="0.25">
      <c r="C228" s="47">
        <v>42677</v>
      </c>
      <c r="D228" s="46">
        <v>-0.373</v>
      </c>
      <c r="E228" s="42"/>
      <c r="F228" s="47">
        <v>42677</v>
      </c>
      <c r="G228" s="46">
        <v>-0.313</v>
      </c>
      <c r="H228" s="42"/>
      <c r="I228" s="47">
        <v>42677</v>
      </c>
      <c r="J228" s="46">
        <v>-0.21299999999999999</v>
      </c>
      <c r="K228" s="42"/>
      <c r="L228" s="47">
        <v>42677</v>
      </c>
      <c r="M228" s="46">
        <v>-7.0999999999999994E-2</v>
      </c>
      <c r="N228" s="42"/>
      <c r="O228" s="47">
        <v>42682</v>
      </c>
      <c r="P228" s="46">
        <v>0.53700000000000003</v>
      </c>
      <c r="Q228" s="42"/>
      <c r="R228" s="47">
        <v>42682</v>
      </c>
      <c r="S228" s="46">
        <v>0.88232999999999995</v>
      </c>
      <c r="T228" s="42"/>
      <c r="U228" s="47">
        <v>42682</v>
      </c>
      <c r="V228" s="46">
        <v>1.2537799999999999</v>
      </c>
      <c r="W228" s="42"/>
      <c r="X228" s="47">
        <v>42682</v>
      </c>
      <c r="Y228" s="46">
        <v>1.56789</v>
      </c>
      <c r="Z228" s="42"/>
      <c r="AA228" s="47">
        <v>42682</v>
      </c>
      <c r="AB228" s="46">
        <v>0.26250000000000001</v>
      </c>
      <c r="AC228" s="42"/>
      <c r="AD228" s="47">
        <v>42682</v>
      </c>
      <c r="AE228" s="46">
        <v>0.40131</v>
      </c>
      <c r="AF228" s="42"/>
      <c r="AG228" s="47">
        <v>42682</v>
      </c>
      <c r="AH228" s="46">
        <v>0.56181000000000003</v>
      </c>
      <c r="AI228" s="42"/>
      <c r="AJ228" s="47">
        <v>42682</v>
      </c>
      <c r="AK228" s="46">
        <v>0.80955999999999995</v>
      </c>
      <c r="AL228" s="42"/>
      <c r="AM228" s="47">
        <v>42682</v>
      </c>
      <c r="AN228" s="46">
        <v>-0.78839999999999999</v>
      </c>
      <c r="AO228" s="42"/>
      <c r="AP228" s="47">
        <v>42682</v>
      </c>
      <c r="AQ228" s="46">
        <v>-0.73919999999999997</v>
      </c>
      <c r="AR228" s="42"/>
      <c r="AS228" s="47">
        <v>42682</v>
      </c>
      <c r="AT228" s="46">
        <v>-0.66200000000000003</v>
      </c>
      <c r="AU228" s="42"/>
      <c r="AV228" s="47">
        <v>42682</v>
      </c>
      <c r="AW228" s="46">
        <v>-0.49480000000000002</v>
      </c>
      <c r="AX228" s="42"/>
      <c r="AY228" s="47">
        <v>42682</v>
      </c>
      <c r="AZ228" s="46">
        <v>-7.1709999999999996E-2</v>
      </c>
      <c r="BA228" s="42"/>
      <c r="BB228" s="47">
        <v>42682</v>
      </c>
      <c r="BC228" s="46">
        <v>-6.1289999999999997E-2</v>
      </c>
      <c r="BD228" s="42"/>
      <c r="BE228" s="47">
        <v>42682</v>
      </c>
      <c r="BF228" s="46">
        <v>8.8599999999999998E-3</v>
      </c>
      <c r="BG228" s="42"/>
      <c r="BH228" s="47">
        <v>42682</v>
      </c>
      <c r="BI228" s="46">
        <v>0.107</v>
      </c>
    </row>
    <row r="229" spans="3:61" x14ac:dyDescent="0.25">
      <c r="C229" s="47">
        <v>42678</v>
      </c>
      <c r="D229" s="46">
        <v>-0.373</v>
      </c>
      <c r="E229" s="42"/>
      <c r="F229" s="47">
        <v>42678</v>
      </c>
      <c r="G229" s="46">
        <v>-0.312</v>
      </c>
      <c r="H229" s="42"/>
      <c r="I229" s="47">
        <v>42678</v>
      </c>
      <c r="J229" s="46">
        <v>-0.21299999999999999</v>
      </c>
      <c r="K229" s="42"/>
      <c r="L229" s="47">
        <v>42678</v>
      </c>
      <c r="M229" s="46">
        <v>-7.0999999999999994E-2</v>
      </c>
      <c r="N229" s="42"/>
      <c r="O229" s="47">
        <v>42683</v>
      </c>
      <c r="P229" s="46">
        <v>0.53644000000000003</v>
      </c>
      <c r="Q229" s="42"/>
      <c r="R229" s="47">
        <v>42683</v>
      </c>
      <c r="S229" s="46">
        <v>0.88649999999999995</v>
      </c>
      <c r="T229" s="42"/>
      <c r="U229" s="47">
        <v>42683</v>
      </c>
      <c r="V229" s="46">
        <v>1.2426699999999999</v>
      </c>
      <c r="W229" s="42"/>
      <c r="X229" s="47">
        <v>42683</v>
      </c>
      <c r="Y229" s="46">
        <v>1.5562200000000002</v>
      </c>
      <c r="Z229" s="42"/>
      <c r="AA229" s="47">
        <v>42683</v>
      </c>
      <c r="AB229" s="46">
        <v>0.26088</v>
      </c>
      <c r="AC229" s="42"/>
      <c r="AD229" s="47">
        <v>42683</v>
      </c>
      <c r="AE229" s="46">
        <v>0.40305999999999997</v>
      </c>
      <c r="AF229" s="42"/>
      <c r="AG229" s="47">
        <v>42683</v>
      </c>
      <c r="AH229" s="46">
        <v>0.56255999999999995</v>
      </c>
      <c r="AI229" s="42"/>
      <c r="AJ229" s="47">
        <v>42683</v>
      </c>
      <c r="AK229" s="46">
        <v>0.80962999999999996</v>
      </c>
      <c r="AL229" s="42"/>
      <c r="AM229" s="47">
        <v>42683</v>
      </c>
      <c r="AN229" s="46">
        <v>-0.78739999999999999</v>
      </c>
      <c r="AO229" s="42"/>
      <c r="AP229" s="47">
        <v>42683</v>
      </c>
      <c r="AQ229" s="46">
        <v>-0.73919999999999997</v>
      </c>
      <c r="AR229" s="42"/>
      <c r="AS229" s="47">
        <v>42683</v>
      </c>
      <c r="AT229" s="46">
        <v>-0.66300000000000003</v>
      </c>
      <c r="AU229" s="42"/>
      <c r="AV229" s="47">
        <v>42683</v>
      </c>
      <c r="AW229" s="46">
        <v>-0.49280000000000002</v>
      </c>
      <c r="AX229" s="42"/>
      <c r="AY229" s="47">
        <v>42683</v>
      </c>
      <c r="AZ229" s="46">
        <v>-7.2429999999999994E-2</v>
      </c>
      <c r="BA229" s="42"/>
      <c r="BB229" s="47">
        <v>42683</v>
      </c>
      <c r="BC229" s="46">
        <v>-5.357E-2</v>
      </c>
      <c r="BD229" s="42"/>
      <c r="BE229" s="47">
        <v>42683</v>
      </c>
      <c r="BF229" s="46">
        <v>1.0710000000000001E-2</v>
      </c>
      <c r="BG229" s="42"/>
      <c r="BH229" s="47">
        <v>42683</v>
      </c>
      <c r="BI229" s="46">
        <v>0.10557</v>
      </c>
    </row>
    <row r="230" spans="3:61" x14ac:dyDescent="0.25">
      <c r="C230" s="47">
        <v>42681</v>
      </c>
      <c r="D230" s="46">
        <v>-0.373</v>
      </c>
      <c r="E230" s="42"/>
      <c r="F230" s="47">
        <v>42681</v>
      </c>
      <c r="G230" s="46">
        <v>-0.312</v>
      </c>
      <c r="H230" s="42"/>
      <c r="I230" s="47">
        <v>42681</v>
      </c>
      <c r="J230" s="46">
        <v>-0.21099999999999999</v>
      </c>
      <c r="K230" s="42"/>
      <c r="L230" s="47">
        <v>42681</v>
      </c>
      <c r="M230" s="46">
        <v>-7.0000000000000007E-2</v>
      </c>
      <c r="N230" s="42"/>
      <c r="O230" s="47">
        <v>42684</v>
      </c>
      <c r="P230" s="46">
        <v>0.53817000000000004</v>
      </c>
      <c r="Q230" s="42"/>
      <c r="R230" s="47">
        <v>42684</v>
      </c>
      <c r="S230" s="46">
        <v>0.90205999999999997</v>
      </c>
      <c r="T230" s="42"/>
      <c r="U230" s="47">
        <v>42684</v>
      </c>
      <c r="V230" s="46">
        <v>1.2582200000000001</v>
      </c>
      <c r="W230" s="42"/>
      <c r="X230" s="47">
        <v>42684</v>
      </c>
      <c r="Y230" s="46">
        <v>1.58344</v>
      </c>
      <c r="Z230" s="42"/>
      <c r="AA230" s="47">
        <v>42684</v>
      </c>
      <c r="AB230" s="46">
        <v>0.26588000000000001</v>
      </c>
      <c r="AC230" s="42"/>
      <c r="AD230" s="47">
        <v>42684</v>
      </c>
      <c r="AE230" s="46">
        <v>0.40181</v>
      </c>
      <c r="AF230" s="42"/>
      <c r="AG230" s="47">
        <v>42684</v>
      </c>
      <c r="AH230" s="46">
        <v>0.56255999999999995</v>
      </c>
      <c r="AI230" s="42"/>
      <c r="AJ230" s="47">
        <v>42684</v>
      </c>
      <c r="AK230" s="46">
        <v>0.80806</v>
      </c>
      <c r="AL230" s="42"/>
      <c r="AM230" s="47">
        <v>42684</v>
      </c>
      <c r="AN230" s="46">
        <v>-0.78139999999999998</v>
      </c>
      <c r="AO230" s="42"/>
      <c r="AP230" s="47">
        <v>42684</v>
      </c>
      <c r="AQ230" s="46">
        <v>-0.73519999999999996</v>
      </c>
      <c r="AR230" s="42"/>
      <c r="AS230" s="47">
        <v>42684</v>
      </c>
      <c r="AT230" s="46">
        <v>-0.66300000000000003</v>
      </c>
      <c r="AU230" s="42"/>
      <c r="AV230" s="47">
        <v>42684</v>
      </c>
      <c r="AW230" s="46">
        <v>-0.4904</v>
      </c>
      <c r="AX230" s="42"/>
      <c r="AY230" s="47">
        <v>42684</v>
      </c>
      <c r="AZ230" s="46">
        <v>-6.9570000000000007E-2</v>
      </c>
      <c r="BA230" s="42"/>
      <c r="BB230" s="47">
        <v>42684</v>
      </c>
      <c r="BC230" s="46">
        <v>-5.6860000000000001E-2</v>
      </c>
      <c r="BD230" s="42"/>
      <c r="BE230" s="47">
        <v>42684</v>
      </c>
      <c r="BF230" s="46">
        <v>9.5700000000000004E-3</v>
      </c>
      <c r="BG230" s="42"/>
      <c r="BH230" s="47">
        <v>42684</v>
      </c>
      <c r="BI230" s="46">
        <v>0.10943</v>
      </c>
    </row>
    <row r="231" spans="3:61" x14ac:dyDescent="0.25">
      <c r="C231" s="47">
        <v>42682</v>
      </c>
      <c r="D231" s="46">
        <v>-0.374</v>
      </c>
      <c r="E231" s="42"/>
      <c r="F231" s="47">
        <v>42682</v>
      </c>
      <c r="G231" s="46">
        <v>-0.312</v>
      </c>
      <c r="H231" s="42"/>
      <c r="I231" s="47">
        <v>42682</v>
      </c>
      <c r="J231" s="46">
        <v>-0.21099999999999999</v>
      </c>
      <c r="K231" s="42"/>
      <c r="L231" s="47">
        <v>42682</v>
      </c>
      <c r="M231" s="46">
        <v>-7.0000000000000007E-2</v>
      </c>
      <c r="N231" s="42"/>
      <c r="O231" s="47">
        <v>42685</v>
      </c>
      <c r="P231" s="46">
        <v>0.53817000000000004</v>
      </c>
      <c r="Q231" s="42"/>
      <c r="R231" s="47">
        <v>42685</v>
      </c>
      <c r="S231" s="46">
        <v>0.90566999999999998</v>
      </c>
      <c r="T231" s="42"/>
      <c r="U231" s="47">
        <v>42685</v>
      </c>
      <c r="V231" s="46">
        <v>1.2621100000000001</v>
      </c>
      <c r="W231" s="42"/>
      <c r="X231" s="47">
        <v>42685</v>
      </c>
      <c r="Y231" s="46">
        <v>1.58789</v>
      </c>
      <c r="Z231" s="42"/>
      <c r="AA231" s="47">
        <v>42685</v>
      </c>
      <c r="AB231" s="46">
        <v>0.26674999999999999</v>
      </c>
      <c r="AC231" s="42"/>
      <c r="AD231" s="47">
        <v>42685</v>
      </c>
      <c r="AE231" s="46">
        <v>0.40056000000000003</v>
      </c>
      <c r="AF231" s="42"/>
      <c r="AG231" s="47">
        <v>42685</v>
      </c>
      <c r="AH231" s="46">
        <v>0.56194</v>
      </c>
      <c r="AI231" s="42"/>
      <c r="AJ231" s="47">
        <v>42685</v>
      </c>
      <c r="AK231" s="46">
        <v>0.8115</v>
      </c>
      <c r="AL231" s="42"/>
      <c r="AM231" s="47">
        <v>42685</v>
      </c>
      <c r="AN231" s="46">
        <v>-0.78039999999999998</v>
      </c>
      <c r="AO231" s="42"/>
      <c r="AP231" s="47">
        <v>42685</v>
      </c>
      <c r="AQ231" s="46">
        <v>-0.73119999999999996</v>
      </c>
      <c r="AR231" s="42"/>
      <c r="AS231" s="47">
        <v>42685</v>
      </c>
      <c r="AT231" s="46">
        <v>-0.66100000000000003</v>
      </c>
      <c r="AU231" s="42"/>
      <c r="AV231" s="47">
        <v>42685</v>
      </c>
      <c r="AW231" s="46">
        <v>-0.4844</v>
      </c>
      <c r="AX231" s="42"/>
      <c r="AY231" s="47">
        <v>42685</v>
      </c>
      <c r="AZ231" s="46">
        <v>-6.8140000000000006E-2</v>
      </c>
      <c r="BA231" s="42"/>
      <c r="BB231" s="47">
        <v>42685</v>
      </c>
      <c r="BC231" s="46">
        <v>-6.6860000000000003E-2</v>
      </c>
      <c r="BD231" s="42"/>
      <c r="BE231" s="47">
        <v>42685</v>
      </c>
      <c r="BF231" s="46">
        <v>3.8600000000000001E-3</v>
      </c>
      <c r="BG231" s="42"/>
      <c r="BH231" s="47">
        <v>42685</v>
      </c>
      <c r="BI231" s="46">
        <v>0.10657</v>
      </c>
    </row>
    <row r="232" spans="3:61" x14ac:dyDescent="0.25">
      <c r="C232" s="47">
        <v>42683</v>
      </c>
      <c r="D232" s="46">
        <v>-0.373</v>
      </c>
      <c r="E232" s="42"/>
      <c r="F232" s="47">
        <v>42683</v>
      </c>
      <c r="G232" s="46">
        <v>-0.312</v>
      </c>
      <c r="H232" s="42"/>
      <c r="I232" s="47">
        <v>42683</v>
      </c>
      <c r="J232" s="46">
        <v>-0.21099999999999999</v>
      </c>
      <c r="K232" s="42"/>
      <c r="L232" s="47">
        <v>42683</v>
      </c>
      <c r="M232" s="46">
        <v>-7.0000000000000007E-2</v>
      </c>
      <c r="N232" s="42"/>
      <c r="O232" s="47">
        <v>42688</v>
      </c>
      <c r="P232" s="46">
        <v>0.54205999999999999</v>
      </c>
      <c r="Q232" s="42"/>
      <c r="R232" s="47">
        <v>42688</v>
      </c>
      <c r="S232" s="46">
        <v>0.91122000000000003</v>
      </c>
      <c r="T232" s="42"/>
      <c r="U232" s="47">
        <v>42688</v>
      </c>
      <c r="V232" s="46">
        <v>1.2748900000000001</v>
      </c>
      <c r="W232" s="42"/>
      <c r="X232" s="47">
        <v>42688</v>
      </c>
      <c r="Y232" s="46">
        <v>1.6101100000000002</v>
      </c>
      <c r="Z232" s="42"/>
      <c r="AA232" s="47">
        <v>42688</v>
      </c>
      <c r="AB232" s="46">
        <v>0.26438</v>
      </c>
      <c r="AC232" s="42"/>
      <c r="AD232" s="47">
        <v>42688</v>
      </c>
      <c r="AE232" s="46">
        <v>0.39774999999999999</v>
      </c>
      <c r="AF232" s="42"/>
      <c r="AG232" s="47">
        <v>42688</v>
      </c>
      <c r="AH232" s="46">
        <v>0.56599999999999995</v>
      </c>
      <c r="AI232" s="42"/>
      <c r="AJ232" s="47">
        <v>42688</v>
      </c>
      <c r="AK232" s="46">
        <v>0.81744000000000006</v>
      </c>
      <c r="AL232" s="42"/>
      <c r="AM232" s="47">
        <v>42688</v>
      </c>
      <c r="AN232" s="46">
        <v>-0.78039999999999998</v>
      </c>
      <c r="AO232" s="42"/>
      <c r="AP232" s="47">
        <v>42688</v>
      </c>
      <c r="AQ232" s="46">
        <v>-0.73319999999999996</v>
      </c>
      <c r="AR232" s="42"/>
      <c r="AS232" s="47">
        <v>42688</v>
      </c>
      <c r="AT232" s="46">
        <v>-0.66</v>
      </c>
      <c r="AU232" s="42"/>
      <c r="AV232" s="47">
        <v>42688</v>
      </c>
      <c r="AW232" s="46">
        <v>-0.4844</v>
      </c>
      <c r="AX232" s="42"/>
      <c r="AY232" s="47">
        <v>42688</v>
      </c>
      <c r="AZ232" s="46">
        <v>-5.6710000000000003E-2</v>
      </c>
      <c r="BA232" s="42"/>
      <c r="BB232" s="47">
        <v>42688</v>
      </c>
      <c r="BC232" s="46">
        <v>-6.5430000000000002E-2</v>
      </c>
      <c r="BD232" s="42"/>
      <c r="BE232" s="47">
        <v>42688</v>
      </c>
      <c r="BF232" s="46">
        <v>1E-3</v>
      </c>
      <c r="BG232" s="42"/>
      <c r="BH232" s="47">
        <v>42688</v>
      </c>
      <c r="BI232" s="46">
        <v>0.10514</v>
      </c>
    </row>
    <row r="233" spans="3:61" x14ac:dyDescent="0.25">
      <c r="C233" s="47">
        <v>42684</v>
      </c>
      <c r="D233" s="46">
        <v>-0.373</v>
      </c>
      <c r="E233" s="42"/>
      <c r="F233" s="47">
        <v>42684</v>
      </c>
      <c r="G233" s="46">
        <v>-0.312</v>
      </c>
      <c r="H233" s="42"/>
      <c r="I233" s="47">
        <v>42684</v>
      </c>
      <c r="J233" s="46">
        <v>-0.21099999999999999</v>
      </c>
      <c r="K233" s="42"/>
      <c r="L233" s="47">
        <v>42684</v>
      </c>
      <c r="M233" s="46">
        <v>-7.0999999999999994E-2</v>
      </c>
      <c r="N233" s="42"/>
      <c r="O233" s="47">
        <v>42689</v>
      </c>
      <c r="P233" s="46">
        <v>0.55010999999999999</v>
      </c>
      <c r="Q233" s="42"/>
      <c r="R233" s="47">
        <v>42689</v>
      </c>
      <c r="S233" s="46">
        <v>0.90622000000000003</v>
      </c>
      <c r="T233" s="42"/>
      <c r="U233" s="47">
        <v>42689</v>
      </c>
      <c r="V233" s="46">
        <v>1.2721100000000001</v>
      </c>
      <c r="W233" s="42"/>
      <c r="X233" s="47">
        <v>42689</v>
      </c>
      <c r="Y233" s="46">
        <v>1.60456</v>
      </c>
      <c r="Z233" s="42"/>
      <c r="AA233" s="47">
        <v>42689</v>
      </c>
      <c r="AB233" s="46">
        <v>0.26674999999999999</v>
      </c>
      <c r="AC233" s="42"/>
      <c r="AD233" s="47">
        <v>42689</v>
      </c>
      <c r="AE233" s="46">
        <v>0.39774999999999999</v>
      </c>
      <c r="AF233" s="42"/>
      <c r="AG233" s="47">
        <v>42689</v>
      </c>
      <c r="AH233" s="46">
        <v>0.56569000000000003</v>
      </c>
      <c r="AI233" s="42"/>
      <c r="AJ233" s="47">
        <v>42689</v>
      </c>
      <c r="AK233" s="46">
        <v>0.81181000000000003</v>
      </c>
      <c r="AL233" s="42"/>
      <c r="AM233" s="47">
        <v>42689</v>
      </c>
      <c r="AN233" s="46">
        <v>-0.78639999999999999</v>
      </c>
      <c r="AO233" s="42"/>
      <c r="AP233" s="47">
        <v>42689</v>
      </c>
      <c r="AQ233" s="46">
        <v>-0.73519999999999996</v>
      </c>
      <c r="AR233" s="42"/>
      <c r="AS233" s="47">
        <v>42689</v>
      </c>
      <c r="AT233" s="46">
        <v>-0.66200000000000003</v>
      </c>
      <c r="AU233" s="42"/>
      <c r="AV233" s="47">
        <v>42689</v>
      </c>
      <c r="AW233" s="46">
        <v>-0.48420000000000002</v>
      </c>
      <c r="AX233" s="42"/>
      <c r="AY233" s="47">
        <v>42689</v>
      </c>
      <c r="AZ233" s="46">
        <v>-4.8140000000000002E-2</v>
      </c>
      <c r="BA233" s="42"/>
      <c r="BB233" s="47">
        <v>42689</v>
      </c>
      <c r="BC233" s="46">
        <v>-6.1859999999999998E-2</v>
      </c>
      <c r="BD233" s="42"/>
      <c r="BE233" s="47">
        <v>42689</v>
      </c>
      <c r="BF233" s="46">
        <v>4.5700000000000003E-3</v>
      </c>
      <c r="BG233" s="42"/>
      <c r="BH233" s="47">
        <v>42689</v>
      </c>
      <c r="BI233" s="46">
        <v>0.10657</v>
      </c>
    </row>
    <row r="234" spans="3:61" x14ac:dyDescent="0.25">
      <c r="C234" s="47">
        <v>42685</v>
      </c>
      <c r="D234" s="46">
        <v>-0.374</v>
      </c>
      <c r="E234" s="42"/>
      <c r="F234" s="47">
        <v>42685</v>
      </c>
      <c r="G234" s="46">
        <v>-0.312</v>
      </c>
      <c r="H234" s="42"/>
      <c r="I234" s="47">
        <v>42685</v>
      </c>
      <c r="J234" s="46">
        <v>-0.21</v>
      </c>
      <c r="K234" s="42"/>
      <c r="L234" s="47">
        <v>42685</v>
      </c>
      <c r="M234" s="46">
        <v>-6.9000000000000006E-2</v>
      </c>
      <c r="N234" s="42"/>
      <c r="O234" s="47">
        <v>42690</v>
      </c>
      <c r="P234" s="46">
        <v>0.55456000000000005</v>
      </c>
      <c r="Q234" s="42"/>
      <c r="R234" s="47">
        <v>42690</v>
      </c>
      <c r="S234" s="46">
        <v>0.90871999999999997</v>
      </c>
      <c r="T234" s="42"/>
      <c r="U234" s="47">
        <v>42690</v>
      </c>
      <c r="V234" s="46">
        <v>1.2754400000000001</v>
      </c>
      <c r="W234" s="42"/>
      <c r="X234" s="47">
        <v>42690</v>
      </c>
      <c r="Y234" s="46">
        <v>1.61178</v>
      </c>
      <c r="Z234" s="42"/>
      <c r="AA234" s="47">
        <v>42690</v>
      </c>
      <c r="AB234" s="46">
        <v>0.26674999999999999</v>
      </c>
      <c r="AC234" s="42"/>
      <c r="AD234" s="47">
        <v>42690</v>
      </c>
      <c r="AE234" s="46">
        <v>0.39838000000000001</v>
      </c>
      <c r="AF234" s="42"/>
      <c r="AG234" s="47">
        <v>42690</v>
      </c>
      <c r="AH234" s="46">
        <v>0.56530999999999998</v>
      </c>
      <c r="AI234" s="42"/>
      <c r="AJ234" s="47">
        <v>42690</v>
      </c>
      <c r="AK234" s="46">
        <v>0.81213000000000002</v>
      </c>
      <c r="AL234" s="42"/>
      <c r="AM234" s="47">
        <v>42690</v>
      </c>
      <c r="AN234" s="46">
        <v>-0.78639999999999999</v>
      </c>
      <c r="AO234" s="42"/>
      <c r="AP234" s="47">
        <v>42690</v>
      </c>
      <c r="AQ234" s="46">
        <v>-0.73119999999999996</v>
      </c>
      <c r="AR234" s="42"/>
      <c r="AS234" s="47">
        <v>42690</v>
      </c>
      <c r="AT234" s="46">
        <v>-0.66300000000000003</v>
      </c>
      <c r="AU234" s="42"/>
      <c r="AV234" s="47">
        <v>42690</v>
      </c>
      <c r="AW234" s="46">
        <v>-0.48420000000000002</v>
      </c>
      <c r="AX234" s="42"/>
      <c r="AY234" s="47">
        <v>42690</v>
      </c>
      <c r="AZ234" s="46">
        <v>-4.2430000000000002E-2</v>
      </c>
      <c r="BA234" s="42"/>
      <c r="BB234" s="47">
        <v>42690</v>
      </c>
      <c r="BC234" s="46">
        <v>-5.3999999999999999E-2</v>
      </c>
      <c r="BD234" s="42"/>
      <c r="BE234" s="47">
        <v>42690</v>
      </c>
      <c r="BF234" s="46">
        <v>5.2900000000000004E-3</v>
      </c>
      <c r="BG234" s="42"/>
      <c r="BH234" s="47">
        <v>42690</v>
      </c>
      <c r="BI234" s="46">
        <v>0.108</v>
      </c>
    </row>
    <row r="235" spans="3:61" x14ac:dyDescent="0.25">
      <c r="C235" s="47">
        <v>42688</v>
      </c>
      <c r="D235" s="46">
        <v>-0.373</v>
      </c>
      <c r="E235" s="42"/>
      <c r="F235" s="47">
        <v>42688</v>
      </c>
      <c r="G235" s="46">
        <v>-0.312</v>
      </c>
      <c r="H235" s="42"/>
      <c r="I235" s="47">
        <v>42688</v>
      </c>
      <c r="J235" s="46">
        <v>-0.21099999999999999</v>
      </c>
      <c r="K235" s="42"/>
      <c r="L235" s="47">
        <v>42688</v>
      </c>
      <c r="M235" s="46">
        <v>-7.0000000000000007E-2</v>
      </c>
      <c r="N235" s="42"/>
      <c r="O235" s="47">
        <v>42691</v>
      </c>
      <c r="P235" s="46">
        <v>0.56177999999999995</v>
      </c>
      <c r="Q235" s="42"/>
      <c r="R235" s="47">
        <v>42691</v>
      </c>
      <c r="S235" s="46">
        <v>0.91122000000000003</v>
      </c>
      <c r="T235" s="42"/>
      <c r="U235" s="47">
        <v>42691</v>
      </c>
      <c r="V235" s="46">
        <v>1.2748900000000001</v>
      </c>
      <c r="W235" s="42"/>
      <c r="X235" s="47">
        <v>42691</v>
      </c>
      <c r="Y235" s="46">
        <v>1.60456</v>
      </c>
      <c r="Z235" s="42"/>
      <c r="AA235" s="47">
        <v>42691</v>
      </c>
      <c r="AB235" s="46">
        <v>0.26138</v>
      </c>
      <c r="AC235" s="42"/>
      <c r="AD235" s="47">
        <v>42691</v>
      </c>
      <c r="AE235" s="46">
        <v>0.39768999999999999</v>
      </c>
      <c r="AF235" s="42"/>
      <c r="AG235" s="47">
        <v>42691</v>
      </c>
      <c r="AH235" s="46">
        <v>0.56655999999999995</v>
      </c>
      <c r="AI235" s="42"/>
      <c r="AJ235" s="47">
        <v>42691</v>
      </c>
      <c r="AK235" s="46">
        <v>0.80900000000000005</v>
      </c>
      <c r="AL235" s="42"/>
      <c r="AM235" s="47">
        <v>42691</v>
      </c>
      <c r="AN235" s="46">
        <v>-0.78739999999999999</v>
      </c>
      <c r="AO235" s="42"/>
      <c r="AP235" s="47">
        <v>42691</v>
      </c>
      <c r="AQ235" s="46">
        <v>-0.73119999999999996</v>
      </c>
      <c r="AR235" s="42"/>
      <c r="AS235" s="47">
        <v>42691</v>
      </c>
      <c r="AT235" s="46">
        <v>-0.66300000000000003</v>
      </c>
      <c r="AU235" s="42"/>
      <c r="AV235" s="47">
        <v>42691</v>
      </c>
      <c r="AW235" s="46">
        <v>-0.48620000000000002</v>
      </c>
      <c r="AX235" s="42"/>
      <c r="AY235" s="47">
        <v>42691</v>
      </c>
      <c r="AZ235" s="46">
        <v>-5.0290000000000001E-2</v>
      </c>
      <c r="BA235" s="42"/>
      <c r="BB235" s="47">
        <v>42691</v>
      </c>
      <c r="BC235" s="46">
        <v>-5.3289999999999997E-2</v>
      </c>
      <c r="BD235" s="42"/>
      <c r="BE235" s="47">
        <v>42691</v>
      </c>
      <c r="BF235" s="46">
        <v>7.79E-3</v>
      </c>
      <c r="BG235" s="42"/>
      <c r="BH235" s="47">
        <v>42691</v>
      </c>
      <c r="BI235" s="46">
        <v>0.11086</v>
      </c>
    </row>
    <row r="236" spans="3:61" x14ac:dyDescent="0.25">
      <c r="C236" s="47">
        <v>42689</v>
      </c>
      <c r="D236" s="46">
        <v>-0.371</v>
      </c>
      <c r="E236" s="42"/>
      <c r="F236" s="47">
        <v>42689</v>
      </c>
      <c r="G236" s="46">
        <v>-0.312</v>
      </c>
      <c r="H236" s="42"/>
      <c r="I236" s="47">
        <v>42689</v>
      </c>
      <c r="J236" s="46">
        <v>-0.21099999999999999</v>
      </c>
      <c r="K236" s="42"/>
      <c r="L236" s="47">
        <v>42689</v>
      </c>
      <c r="M236" s="46">
        <v>-7.0999999999999994E-2</v>
      </c>
      <c r="N236" s="42"/>
      <c r="O236" s="47">
        <v>42692</v>
      </c>
      <c r="P236" s="46">
        <v>0.56599999999999995</v>
      </c>
      <c r="Q236" s="42"/>
      <c r="R236" s="47">
        <v>42692</v>
      </c>
      <c r="S236" s="46">
        <v>0.91622000000000003</v>
      </c>
      <c r="T236" s="42"/>
      <c r="U236" s="47">
        <v>42692</v>
      </c>
      <c r="V236" s="46">
        <v>1.2793300000000001</v>
      </c>
      <c r="W236" s="42"/>
      <c r="X236" s="47">
        <v>42692</v>
      </c>
      <c r="Y236" s="46">
        <v>1.6206700000000001</v>
      </c>
      <c r="Z236" s="42"/>
      <c r="AA236" s="47">
        <v>42692</v>
      </c>
      <c r="AB236" s="46">
        <v>0.26300000000000001</v>
      </c>
      <c r="AC236" s="42"/>
      <c r="AD236" s="47">
        <v>42692</v>
      </c>
      <c r="AE236" s="46">
        <v>0.39838000000000001</v>
      </c>
      <c r="AF236" s="42"/>
      <c r="AG236" s="47">
        <v>42692</v>
      </c>
      <c r="AH236" s="46">
        <v>0.56662999999999997</v>
      </c>
      <c r="AI236" s="42"/>
      <c r="AJ236" s="47">
        <v>42692</v>
      </c>
      <c r="AK236" s="46">
        <v>0.80930999999999997</v>
      </c>
      <c r="AL236" s="42"/>
      <c r="AM236" s="47">
        <v>42692</v>
      </c>
      <c r="AN236" s="46">
        <v>-0.78739999999999999</v>
      </c>
      <c r="AO236" s="42"/>
      <c r="AP236" s="47">
        <v>42692</v>
      </c>
      <c r="AQ236" s="46">
        <v>-0.73919999999999997</v>
      </c>
      <c r="AR236" s="42"/>
      <c r="AS236" s="47">
        <v>42692</v>
      </c>
      <c r="AT236" s="46">
        <v>-0.66300000000000003</v>
      </c>
      <c r="AU236" s="42"/>
      <c r="AV236" s="47">
        <v>42692</v>
      </c>
      <c r="AW236" s="46">
        <v>-0.49220000000000003</v>
      </c>
      <c r="AX236" s="42"/>
      <c r="AY236" s="47">
        <v>42692</v>
      </c>
      <c r="AZ236" s="46">
        <v>-5.0999999999999997E-2</v>
      </c>
      <c r="BA236" s="42"/>
      <c r="BB236" s="47">
        <v>42692</v>
      </c>
      <c r="BC236" s="46">
        <v>-5.3710000000000001E-2</v>
      </c>
      <c r="BD236" s="42"/>
      <c r="BE236" s="47">
        <v>42692</v>
      </c>
      <c r="BF236" s="46">
        <v>2.4299999999999999E-3</v>
      </c>
      <c r="BG236" s="42"/>
      <c r="BH236" s="47">
        <v>42692</v>
      </c>
      <c r="BI236" s="46">
        <v>0.11514000000000001</v>
      </c>
    </row>
    <row r="237" spans="3:61" x14ac:dyDescent="0.25">
      <c r="C237" s="47">
        <v>42690</v>
      </c>
      <c r="D237" s="46">
        <v>-0.371</v>
      </c>
      <c r="E237" s="42"/>
      <c r="F237" s="47">
        <v>42690</v>
      </c>
      <c r="G237" s="46">
        <v>-0.311</v>
      </c>
      <c r="H237" s="42"/>
      <c r="I237" s="47">
        <v>42690</v>
      </c>
      <c r="J237" s="46">
        <v>-0.214</v>
      </c>
      <c r="K237" s="42"/>
      <c r="L237" s="47">
        <v>42690</v>
      </c>
      <c r="M237" s="46">
        <v>-7.2999999999999995E-2</v>
      </c>
      <c r="N237" s="42"/>
      <c r="O237" s="47">
        <v>42695</v>
      </c>
      <c r="P237" s="46">
        <v>0.56777999999999995</v>
      </c>
      <c r="Q237" s="42"/>
      <c r="R237" s="47">
        <v>42695</v>
      </c>
      <c r="S237" s="46">
        <v>0.91983000000000004</v>
      </c>
      <c r="T237" s="42"/>
      <c r="U237" s="47">
        <v>42695</v>
      </c>
      <c r="V237" s="46">
        <v>1.27433</v>
      </c>
      <c r="W237" s="42"/>
      <c r="X237" s="47">
        <v>42695</v>
      </c>
      <c r="Y237" s="46">
        <v>1.6228899999999999</v>
      </c>
      <c r="Z237" s="42"/>
      <c r="AA237" s="47">
        <v>42695</v>
      </c>
      <c r="AB237" s="46">
        <v>0.26050000000000001</v>
      </c>
      <c r="AC237" s="42"/>
      <c r="AD237" s="47">
        <v>42695</v>
      </c>
      <c r="AE237" s="46">
        <v>0.39838000000000001</v>
      </c>
      <c r="AF237" s="42"/>
      <c r="AG237" s="47">
        <v>42695</v>
      </c>
      <c r="AH237" s="46">
        <v>0.56162999999999996</v>
      </c>
      <c r="AI237" s="42"/>
      <c r="AJ237" s="47">
        <v>42695</v>
      </c>
      <c r="AK237" s="46">
        <v>0.80649999999999999</v>
      </c>
      <c r="AL237" s="42"/>
      <c r="AM237" s="47">
        <v>42695</v>
      </c>
      <c r="AN237" s="46">
        <v>-0.78739999999999999</v>
      </c>
      <c r="AO237" s="42"/>
      <c r="AP237" s="47">
        <v>42695</v>
      </c>
      <c r="AQ237" s="46">
        <v>-0.74399999999999999</v>
      </c>
      <c r="AR237" s="42"/>
      <c r="AS237" s="47">
        <v>42695</v>
      </c>
      <c r="AT237" s="46">
        <v>-0.66759999999999997</v>
      </c>
      <c r="AU237" s="42"/>
      <c r="AV237" s="47">
        <v>42695</v>
      </c>
      <c r="AW237" s="46">
        <v>-0.49580000000000002</v>
      </c>
      <c r="AX237" s="42"/>
      <c r="AY237" s="47">
        <v>42695</v>
      </c>
      <c r="AZ237" s="46">
        <v>-7.5999999999999998E-2</v>
      </c>
      <c r="BA237" s="42"/>
      <c r="BB237" s="47">
        <v>42695</v>
      </c>
      <c r="BC237" s="46">
        <v>-6.6140000000000004E-2</v>
      </c>
      <c r="BD237" s="42"/>
      <c r="BE237" s="47">
        <v>42695</v>
      </c>
      <c r="BF237" s="46">
        <v>1.64E-3</v>
      </c>
      <c r="BG237" s="42"/>
      <c r="BH237" s="47">
        <v>42695</v>
      </c>
      <c r="BI237" s="46">
        <v>0.11286</v>
      </c>
    </row>
    <row r="238" spans="3:61" x14ac:dyDescent="0.25">
      <c r="C238" s="47">
        <v>42691</v>
      </c>
      <c r="D238" s="46">
        <v>-0.372</v>
      </c>
      <c r="E238" s="42"/>
      <c r="F238" s="47">
        <v>42691</v>
      </c>
      <c r="G238" s="46">
        <v>-0.312</v>
      </c>
      <c r="H238" s="42"/>
      <c r="I238" s="47">
        <v>42691</v>
      </c>
      <c r="J238" s="46">
        <v>-0.215</v>
      </c>
      <c r="K238" s="42"/>
      <c r="L238" s="47">
        <v>42691</v>
      </c>
      <c r="M238" s="46">
        <v>-7.4999999999999997E-2</v>
      </c>
      <c r="N238" s="42"/>
      <c r="O238" s="47">
        <v>42696</v>
      </c>
      <c r="P238" s="46">
        <v>0.58421999999999996</v>
      </c>
      <c r="Q238" s="42"/>
      <c r="R238" s="47">
        <v>42696</v>
      </c>
      <c r="S238" s="46">
        <v>0.92483000000000004</v>
      </c>
      <c r="T238" s="42"/>
      <c r="U238" s="47">
        <v>42696</v>
      </c>
      <c r="V238" s="46">
        <v>1.2782200000000001</v>
      </c>
      <c r="W238" s="42"/>
      <c r="X238" s="47">
        <v>42696</v>
      </c>
      <c r="Y238" s="46">
        <v>1.6278899999999998</v>
      </c>
      <c r="Z238" s="42"/>
      <c r="AA238" s="47">
        <v>42696</v>
      </c>
      <c r="AB238" s="46">
        <v>0.26174999999999998</v>
      </c>
      <c r="AC238" s="42"/>
      <c r="AD238" s="47">
        <v>42696</v>
      </c>
      <c r="AE238" s="46">
        <v>0.39838000000000001</v>
      </c>
      <c r="AF238" s="42"/>
      <c r="AG238" s="47">
        <v>42696</v>
      </c>
      <c r="AH238" s="46">
        <v>0.5585</v>
      </c>
      <c r="AI238" s="42"/>
      <c r="AJ238" s="47">
        <v>42696</v>
      </c>
      <c r="AK238" s="46">
        <v>0.79900000000000004</v>
      </c>
      <c r="AL238" s="42"/>
      <c r="AM238" s="47">
        <v>42696</v>
      </c>
      <c r="AN238" s="46">
        <v>-0.78739999999999999</v>
      </c>
      <c r="AO238" s="42"/>
      <c r="AP238" s="47">
        <v>42696</v>
      </c>
      <c r="AQ238" s="46">
        <v>-0.74539999999999995</v>
      </c>
      <c r="AR238" s="42"/>
      <c r="AS238" s="47">
        <v>42696</v>
      </c>
      <c r="AT238" s="46">
        <v>-0.67400000000000004</v>
      </c>
      <c r="AU238" s="42"/>
      <c r="AV238" s="47">
        <v>42696</v>
      </c>
      <c r="AW238" s="46">
        <v>-0.50239999999999996</v>
      </c>
      <c r="AX238" s="42"/>
      <c r="AY238" s="47">
        <v>42696</v>
      </c>
      <c r="AZ238" s="46">
        <v>-6.4570000000000002E-2</v>
      </c>
      <c r="BA238" s="42"/>
      <c r="BB238" s="47">
        <v>42696</v>
      </c>
      <c r="BC238" s="46">
        <v>-6.2570000000000001E-2</v>
      </c>
      <c r="BD238" s="42"/>
      <c r="BE238" s="47">
        <v>42696</v>
      </c>
      <c r="BF238" s="46">
        <v>6.2100000000000002E-3</v>
      </c>
      <c r="BG238" s="42"/>
      <c r="BH238" s="47">
        <v>42696</v>
      </c>
      <c r="BI238" s="46">
        <v>0.11457000000000001</v>
      </c>
    </row>
    <row r="239" spans="3:61" x14ac:dyDescent="0.25">
      <c r="C239" s="47">
        <v>42692</v>
      </c>
      <c r="D239" s="46">
        <v>-0.373</v>
      </c>
      <c r="E239" s="42"/>
      <c r="F239" s="47">
        <v>42692</v>
      </c>
      <c r="G239" s="46">
        <v>-0.313</v>
      </c>
      <c r="H239" s="42"/>
      <c r="I239" s="47">
        <v>42692</v>
      </c>
      <c r="J239" s="46">
        <v>-0.217</v>
      </c>
      <c r="K239" s="42"/>
      <c r="L239" s="47">
        <v>42692</v>
      </c>
      <c r="M239" s="46">
        <v>-7.6999999999999999E-2</v>
      </c>
      <c r="N239" s="42"/>
      <c r="O239" s="47">
        <v>42697</v>
      </c>
      <c r="P239" s="46">
        <v>0.59199999999999997</v>
      </c>
      <c r="Q239" s="42"/>
      <c r="R239" s="47">
        <v>42697</v>
      </c>
      <c r="S239" s="46">
        <v>0.93010999999999999</v>
      </c>
      <c r="T239" s="42"/>
      <c r="U239" s="47">
        <v>42697</v>
      </c>
      <c r="V239" s="46">
        <v>1.27989</v>
      </c>
      <c r="W239" s="42"/>
      <c r="X239" s="47">
        <v>42697</v>
      </c>
      <c r="Y239" s="46">
        <v>1.6295600000000001</v>
      </c>
      <c r="Z239" s="42"/>
      <c r="AA239" s="47">
        <v>42697</v>
      </c>
      <c r="AB239" s="46">
        <v>0.26174999999999998</v>
      </c>
      <c r="AC239" s="42"/>
      <c r="AD239" s="47">
        <v>42697</v>
      </c>
      <c r="AE239" s="46">
        <v>0.39838000000000001</v>
      </c>
      <c r="AF239" s="42"/>
      <c r="AG239" s="47">
        <v>42697</v>
      </c>
      <c r="AH239" s="46">
        <v>0.55725000000000002</v>
      </c>
      <c r="AI239" s="42"/>
      <c r="AJ239" s="47">
        <v>42697</v>
      </c>
      <c r="AK239" s="46">
        <v>0.79900000000000004</v>
      </c>
      <c r="AL239" s="42"/>
      <c r="AM239" s="47">
        <v>42697</v>
      </c>
      <c r="AN239" s="46">
        <v>-0.78739999999999999</v>
      </c>
      <c r="AO239" s="42"/>
      <c r="AP239" s="47">
        <v>42697</v>
      </c>
      <c r="AQ239" s="46">
        <v>-0.74639999999999995</v>
      </c>
      <c r="AR239" s="42"/>
      <c r="AS239" s="47">
        <v>42697</v>
      </c>
      <c r="AT239" s="46">
        <v>-0.67500000000000004</v>
      </c>
      <c r="AU239" s="42"/>
      <c r="AV239" s="47">
        <v>42697</v>
      </c>
      <c r="AW239" s="46">
        <v>-0.50539999999999996</v>
      </c>
      <c r="AX239" s="42"/>
      <c r="AY239" s="47">
        <v>42697</v>
      </c>
      <c r="AZ239" s="46">
        <v>-7.0569999999999994E-2</v>
      </c>
      <c r="BA239" s="42"/>
      <c r="BB239" s="47">
        <v>42697</v>
      </c>
      <c r="BC239" s="46">
        <v>-6.3710000000000003E-2</v>
      </c>
      <c r="BD239" s="42"/>
      <c r="BE239" s="47">
        <v>42697</v>
      </c>
      <c r="BF239" s="46">
        <v>4.0699999999999998E-3</v>
      </c>
      <c r="BG239" s="42"/>
      <c r="BH239" s="47">
        <v>42697</v>
      </c>
      <c r="BI239" s="46">
        <v>0.11529</v>
      </c>
    </row>
    <row r="240" spans="3:61" x14ac:dyDescent="0.25">
      <c r="C240" s="47">
        <v>42695</v>
      </c>
      <c r="D240" s="46">
        <v>-0.371</v>
      </c>
      <c r="E240" s="42"/>
      <c r="F240" s="47">
        <v>42695</v>
      </c>
      <c r="G240" s="46">
        <v>-0.312</v>
      </c>
      <c r="H240" s="42"/>
      <c r="I240" s="47">
        <v>42695</v>
      </c>
      <c r="J240" s="46">
        <v>-0.219</v>
      </c>
      <c r="K240" s="42"/>
      <c r="L240" s="47">
        <v>42695</v>
      </c>
      <c r="M240" s="46">
        <v>-7.8E-2</v>
      </c>
      <c r="N240" s="42"/>
      <c r="O240" s="47">
        <v>42698</v>
      </c>
      <c r="P240" s="46">
        <v>0.60255999999999998</v>
      </c>
      <c r="Q240" s="42"/>
      <c r="R240" s="47">
        <v>42698</v>
      </c>
      <c r="S240" s="46">
        <v>0.93706</v>
      </c>
      <c r="T240" s="42"/>
      <c r="U240" s="47">
        <v>42698</v>
      </c>
      <c r="V240" s="46">
        <v>1.28878</v>
      </c>
      <c r="W240" s="42"/>
      <c r="X240" s="47">
        <v>42698</v>
      </c>
      <c r="Y240" s="46">
        <v>1.64344</v>
      </c>
      <c r="Z240" s="42"/>
      <c r="AA240" s="47">
        <v>42698</v>
      </c>
      <c r="AB240" s="46">
        <v>0.26112999999999997</v>
      </c>
      <c r="AC240" s="42"/>
      <c r="AD240" s="47">
        <v>42698</v>
      </c>
      <c r="AE240" s="46">
        <v>0.39838000000000001</v>
      </c>
      <c r="AF240" s="42"/>
      <c r="AG240" s="47">
        <v>42698</v>
      </c>
      <c r="AH240" s="46">
        <v>0.55474999999999997</v>
      </c>
      <c r="AI240" s="42"/>
      <c r="AJ240" s="47">
        <v>42698</v>
      </c>
      <c r="AK240" s="46">
        <v>0.80025000000000002</v>
      </c>
      <c r="AL240" s="42"/>
      <c r="AM240" s="47">
        <v>42698</v>
      </c>
      <c r="AN240" s="46">
        <v>-0.78739999999999999</v>
      </c>
      <c r="AO240" s="42"/>
      <c r="AP240" s="47">
        <v>42698</v>
      </c>
      <c r="AQ240" s="46">
        <v>-0.74639999999999995</v>
      </c>
      <c r="AR240" s="42"/>
      <c r="AS240" s="47">
        <v>42698</v>
      </c>
      <c r="AT240" s="46">
        <v>-0.67500000000000004</v>
      </c>
      <c r="AU240" s="42"/>
      <c r="AV240" s="47">
        <v>42698</v>
      </c>
      <c r="AW240" s="46">
        <v>-0.50539999999999996</v>
      </c>
      <c r="AX240" s="42"/>
      <c r="AY240" s="47">
        <v>42698</v>
      </c>
      <c r="AZ240" s="46">
        <v>-7.0290000000000005E-2</v>
      </c>
      <c r="BA240" s="42"/>
      <c r="BB240" s="47">
        <v>42698</v>
      </c>
      <c r="BC240" s="46">
        <v>-6.7290000000000003E-2</v>
      </c>
      <c r="BD240" s="42"/>
      <c r="BE240" s="47">
        <v>42698</v>
      </c>
      <c r="BF240" s="46">
        <v>-5.6999999999999998E-4</v>
      </c>
      <c r="BG240" s="42"/>
      <c r="BH240" s="47">
        <v>42698</v>
      </c>
      <c r="BI240" s="46">
        <v>0.11029</v>
      </c>
    </row>
    <row r="241" spans="3:61" x14ac:dyDescent="0.25">
      <c r="C241" s="47">
        <v>42696</v>
      </c>
      <c r="D241" s="46">
        <v>-0.373</v>
      </c>
      <c r="E241" s="42"/>
      <c r="F241" s="47">
        <v>42696</v>
      </c>
      <c r="G241" s="46">
        <v>-0.313</v>
      </c>
      <c r="H241" s="42"/>
      <c r="I241" s="47">
        <v>42696</v>
      </c>
      <c r="J241" s="46">
        <v>-0.22</v>
      </c>
      <c r="K241" s="42"/>
      <c r="L241" s="47">
        <v>42696</v>
      </c>
      <c r="M241" s="46">
        <v>-7.9000000000000001E-2</v>
      </c>
      <c r="N241" s="42"/>
      <c r="O241" s="47">
        <v>42699</v>
      </c>
      <c r="P241" s="46">
        <v>0.60589000000000004</v>
      </c>
      <c r="Q241" s="42"/>
      <c r="R241" s="47">
        <v>42699</v>
      </c>
      <c r="S241" s="46">
        <v>0.93733</v>
      </c>
      <c r="T241" s="42"/>
      <c r="U241" s="47">
        <v>42699</v>
      </c>
      <c r="V241" s="46">
        <v>1.28989</v>
      </c>
      <c r="W241" s="42"/>
      <c r="X241" s="47">
        <v>42699</v>
      </c>
      <c r="Y241" s="46">
        <v>1.6451099999999999</v>
      </c>
      <c r="Z241" s="42"/>
      <c r="AA241" s="47">
        <v>42699</v>
      </c>
      <c r="AB241" s="46">
        <v>0.26088</v>
      </c>
      <c r="AC241" s="42"/>
      <c r="AD241" s="47">
        <v>42699</v>
      </c>
      <c r="AE241" s="46">
        <v>0.39088000000000001</v>
      </c>
      <c r="AF241" s="42"/>
      <c r="AG241" s="47">
        <v>42699</v>
      </c>
      <c r="AH241" s="46">
        <v>0.55600000000000005</v>
      </c>
      <c r="AI241" s="42"/>
      <c r="AJ241" s="47">
        <v>42699</v>
      </c>
      <c r="AK241" s="46">
        <v>0.79800000000000004</v>
      </c>
      <c r="AL241" s="42"/>
      <c r="AM241" s="47">
        <v>42699</v>
      </c>
      <c r="AN241" s="46">
        <v>-0.78739999999999999</v>
      </c>
      <c r="AO241" s="42"/>
      <c r="AP241" s="47">
        <v>42699</v>
      </c>
      <c r="AQ241" s="46">
        <v>-0.74639999999999995</v>
      </c>
      <c r="AR241" s="42"/>
      <c r="AS241" s="47">
        <v>42699</v>
      </c>
      <c r="AT241" s="46">
        <v>-0.67500000000000004</v>
      </c>
      <c r="AU241" s="42"/>
      <c r="AV241" s="47">
        <v>42699</v>
      </c>
      <c r="AW241" s="46">
        <v>-0.50539999999999996</v>
      </c>
      <c r="AX241" s="42"/>
      <c r="AY241" s="47">
        <v>42699</v>
      </c>
      <c r="AZ241" s="46">
        <v>-7.3139999999999997E-2</v>
      </c>
      <c r="BA241" s="42"/>
      <c r="BB241" s="47">
        <v>42699</v>
      </c>
      <c r="BC241" s="46">
        <v>-7.3859999999999995E-2</v>
      </c>
      <c r="BD241" s="42"/>
      <c r="BE241" s="47">
        <v>42699</v>
      </c>
      <c r="BF241" s="46">
        <v>-3.7100000000000002E-3</v>
      </c>
      <c r="BG241" s="42"/>
      <c r="BH241" s="47">
        <v>42699</v>
      </c>
      <c r="BI241" s="46">
        <v>0.107</v>
      </c>
    </row>
    <row r="242" spans="3:61" x14ac:dyDescent="0.25">
      <c r="C242" s="47">
        <v>42697</v>
      </c>
      <c r="D242" s="46">
        <v>-0.373</v>
      </c>
      <c r="E242" s="42"/>
      <c r="F242" s="47">
        <v>42697</v>
      </c>
      <c r="G242" s="46">
        <v>-0.313</v>
      </c>
      <c r="H242" s="42"/>
      <c r="I242" s="47">
        <v>42697</v>
      </c>
      <c r="J242" s="46">
        <v>-0.22</v>
      </c>
      <c r="K242" s="42"/>
      <c r="L242" s="47">
        <v>42697</v>
      </c>
      <c r="M242" s="46">
        <v>-7.8E-2</v>
      </c>
      <c r="N242" s="42"/>
      <c r="O242" s="47">
        <v>42702</v>
      </c>
      <c r="P242" s="46">
        <v>0.60560999999999998</v>
      </c>
      <c r="Q242" s="42"/>
      <c r="R242" s="47">
        <v>42702</v>
      </c>
      <c r="S242" s="46">
        <v>0.93511</v>
      </c>
      <c r="T242" s="42"/>
      <c r="U242" s="47">
        <v>42702</v>
      </c>
      <c r="V242" s="46">
        <v>1.28989</v>
      </c>
      <c r="W242" s="42"/>
      <c r="X242" s="47">
        <v>42702</v>
      </c>
      <c r="Y242" s="46">
        <v>1.6412200000000001</v>
      </c>
      <c r="Z242" s="42"/>
      <c r="AA242" s="47">
        <v>42702</v>
      </c>
      <c r="AB242" s="46">
        <v>0.26074999999999998</v>
      </c>
      <c r="AC242" s="42"/>
      <c r="AD242" s="47">
        <v>42702</v>
      </c>
      <c r="AE242" s="46">
        <v>0.38774999999999998</v>
      </c>
      <c r="AF242" s="42"/>
      <c r="AG242" s="47">
        <v>42702</v>
      </c>
      <c r="AH242" s="46">
        <v>0.55325000000000002</v>
      </c>
      <c r="AI242" s="42"/>
      <c r="AJ242" s="47">
        <v>42702</v>
      </c>
      <c r="AK242" s="46">
        <v>0.79237999999999997</v>
      </c>
      <c r="AL242" s="42"/>
      <c r="AM242" s="47">
        <v>42702</v>
      </c>
      <c r="AN242" s="46">
        <v>-0.78959999999999997</v>
      </c>
      <c r="AO242" s="42"/>
      <c r="AP242" s="47">
        <v>42702</v>
      </c>
      <c r="AQ242" s="46">
        <v>-0.74639999999999995</v>
      </c>
      <c r="AR242" s="42"/>
      <c r="AS242" s="47">
        <v>42702</v>
      </c>
      <c r="AT242" s="46">
        <v>-0.67500000000000004</v>
      </c>
      <c r="AU242" s="42"/>
      <c r="AV242" s="47">
        <v>42702</v>
      </c>
      <c r="AW242" s="46">
        <v>-0.50539999999999996</v>
      </c>
      <c r="AX242" s="42"/>
      <c r="AY242" s="47">
        <v>42702</v>
      </c>
      <c r="AZ242" s="46">
        <v>-8.2570000000000005E-2</v>
      </c>
      <c r="BA242" s="42"/>
      <c r="BB242" s="47">
        <v>42702</v>
      </c>
      <c r="BC242" s="46">
        <v>-7.5999999999999998E-2</v>
      </c>
      <c r="BD242" s="42"/>
      <c r="BE242" s="47">
        <v>42702</v>
      </c>
      <c r="BF242" s="46">
        <v>3.4299999999999999E-3</v>
      </c>
      <c r="BG242" s="42"/>
      <c r="BH242" s="47">
        <v>42702</v>
      </c>
      <c r="BI242" s="46">
        <v>0.10129000000000001</v>
      </c>
    </row>
    <row r="243" spans="3:61" x14ac:dyDescent="0.25">
      <c r="C243" s="47">
        <v>42698</v>
      </c>
      <c r="D243" s="46">
        <v>-0.373</v>
      </c>
      <c r="E243" s="42"/>
      <c r="F243" s="47">
        <v>42698</v>
      </c>
      <c r="G243" s="46">
        <v>-0.314</v>
      </c>
      <c r="H243" s="42"/>
      <c r="I243" s="47">
        <v>42698</v>
      </c>
      <c r="J243" s="46">
        <v>-0.219</v>
      </c>
      <c r="K243" s="42"/>
      <c r="L243" s="47">
        <v>42698</v>
      </c>
      <c r="M243" s="46">
        <v>-7.9000000000000001E-2</v>
      </c>
      <c r="N243" s="42"/>
      <c r="O243" s="47">
        <v>42703</v>
      </c>
      <c r="P243" s="46">
        <v>0.61672000000000005</v>
      </c>
      <c r="Q243" s="42"/>
      <c r="R243" s="47">
        <v>42703</v>
      </c>
      <c r="S243" s="46">
        <v>0.93067</v>
      </c>
      <c r="T243" s="42"/>
      <c r="U243" s="47">
        <v>42703</v>
      </c>
      <c r="V243" s="46">
        <v>1.29267</v>
      </c>
      <c r="W243" s="42"/>
      <c r="X243" s="47">
        <v>42703</v>
      </c>
      <c r="Y243" s="46">
        <v>1.6406700000000001</v>
      </c>
      <c r="Z243" s="42"/>
      <c r="AA243" s="47">
        <v>42703</v>
      </c>
      <c r="AB243" s="46">
        <v>0.25824999999999998</v>
      </c>
      <c r="AC243" s="42"/>
      <c r="AD243" s="47">
        <v>42703</v>
      </c>
      <c r="AE243" s="46">
        <v>0.38588</v>
      </c>
      <c r="AF243" s="42"/>
      <c r="AG243" s="47">
        <v>42703</v>
      </c>
      <c r="AH243" s="46">
        <v>0.55062999999999995</v>
      </c>
      <c r="AI243" s="42"/>
      <c r="AJ243" s="47">
        <v>42703</v>
      </c>
      <c r="AK243" s="46">
        <v>0.79300000000000004</v>
      </c>
      <c r="AL243" s="42"/>
      <c r="AM243" s="47">
        <v>42703</v>
      </c>
      <c r="AN243" s="46">
        <v>-0.79879999999999995</v>
      </c>
      <c r="AO243" s="42"/>
      <c r="AP243" s="47">
        <v>42703</v>
      </c>
      <c r="AQ243" s="46">
        <v>-0.749</v>
      </c>
      <c r="AR243" s="42"/>
      <c r="AS243" s="47">
        <v>42703</v>
      </c>
      <c r="AT243" s="46">
        <v>-0.68</v>
      </c>
      <c r="AU243" s="42"/>
      <c r="AV243" s="47">
        <v>42703</v>
      </c>
      <c r="AW243" s="46">
        <v>-0.51219999999999999</v>
      </c>
      <c r="AX243" s="42"/>
      <c r="AY243" s="47">
        <v>42703</v>
      </c>
      <c r="AZ243" s="46">
        <v>-0.114</v>
      </c>
      <c r="BA243" s="42"/>
      <c r="BB243" s="47">
        <v>42703</v>
      </c>
      <c r="BC243" s="46">
        <v>-7.5139999999999998E-2</v>
      </c>
      <c r="BD243" s="42"/>
      <c r="BE243" s="47">
        <v>42703</v>
      </c>
      <c r="BF243" s="46">
        <v>4.8599999999999997E-3</v>
      </c>
      <c r="BG243" s="42"/>
      <c r="BH243" s="47">
        <v>42703</v>
      </c>
      <c r="BI243" s="46">
        <v>9.9860000000000004E-2</v>
      </c>
    </row>
    <row r="244" spans="3:61" x14ac:dyDescent="0.25">
      <c r="C244" s="47">
        <v>42699</v>
      </c>
      <c r="D244" s="46">
        <v>-0.373</v>
      </c>
      <c r="E244" s="42"/>
      <c r="F244" s="47">
        <v>42699</v>
      </c>
      <c r="G244" s="46">
        <v>-0.314</v>
      </c>
      <c r="H244" s="42"/>
      <c r="I244" s="47">
        <v>42699</v>
      </c>
      <c r="J244" s="46">
        <v>-0.219</v>
      </c>
      <c r="K244" s="42"/>
      <c r="L244" s="47">
        <v>42699</v>
      </c>
      <c r="M244" s="46">
        <v>-7.9000000000000001E-2</v>
      </c>
      <c r="N244" s="42"/>
      <c r="O244" s="47">
        <v>42704</v>
      </c>
      <c r="P244" s="46">
        <v>0.62366999999999995</v>
      </c>
      <c r="Q244" s="42"/>
      <c r="R244" s="47">
        <v>42704</v>
      </c>
      <c r="S244" s="46">
        <v>0.93416999999999994</v>
      </c>
      <c r="T244" s="42"/>
      <c r="U244" s="47">
        <v>42704</v>
      </c>
      <c r="V244" s="46">
        <v>1.28878</v>
      </c>
      <c r="W244" s="42"/>
      <c r="X244" s="47">
        <v>42704</v>
      </c>
      <c r="Y244" s="46">
        <v>1.639</v>
      </c>
      <c r="Z244" s="42"/>
      <c r="AA244" s="47">
        <v>42704</v>
      </c>
      <c r="AB244" s="46">
        <v>0.26074999999999998</v>
      </c>
      <c r="AC244" s="42"/>
      <c r="AD244" s="47">
        <v>42704</v>
      </c>
      <c r="AE244" s="46">
        <v>0.38463000000000003</v>
      </c>
      <c r="AF244" s="42"/>
      <c r="AG244" s="47">
        <v>42704</v>
      </c>
      <c r="AH244" s="46">
        <v>0.55037999999999998</v>
      </c>
      <c r="AI244" s="42"/>
      <c r="AJ244" s="47">
        <v>42704</v>
      </c>
      <c r="AK244" s="46">
        <v>0.79244000000000003</v>
      </c>
      <c r="AL244" s="42"/>
      <c r="AM244" s="47">
        <v>42704</v>
      </c>
      <c r="AN244" s="46">
        <v>-0.81779999999999997</v>
      </c>
      <c r="AO244" s="42"/>
      <c r="AP244" s="47">
        <v>42704</v>
      </c>
      <c r="AQ244" s="46">
        <v>-0.749</v>
      </c>
      <c r="AR244" s="42"/>
      <c r="AS244" s="47">
        <v>42704</v>
      </c>
      <c r="AT244" s="46">
        <v>-0.68</v>
      </c>
      <c r="AU244" s="42"/>
      <c r="AV244" s="47">
        <v>42704</v>
      </c>
      <c r="AW244" s="46">
        <v>-0.51219999999999999</v>
      </c>
      <c r="AX244" s="42"/>
      <c r="AY244" s="47">
        <v>42704</v>
      </c>
      <c r="AZ244" s="46">
        <v>-0.10971</v>
      </c>
      <c r="BA244" s="42"/>
      <c r="BB244" s="47">
        <v>42704</v>
      </c>
      <c r="BC244" s="46">
        <v>-6.7430000000000004E-2</v>
      </c>
      <c r="BD244" s="42"/>
      <c r="BE244" s="47">
        <v>42704</v>
      </c>
      <c r="BF244" s="46">
        <v>1.1140000000000001E-2</v>
      </c>
      <c r="BG244" s="42"/>
      <c r="BH244" s="47">
        <v>42704</v>
      </c>
      <c r="BI244" s="46">
        <v>0.10528999999999999</v>
      </c>
    </row>
    <row r="245" spans="3:61" x14ac:dyDescent="0.25">
      <c r="C245" s="47">
        <v>42702</v>
      </c>
      <c r="D245" s="46">
        <v>-0.374</v>
      </c>
      <c r="E245" s="42"/>
      <c r="F245" s="47">
        <v>42702</v>
      </c>
      <c r="G245" s="46">
        <v>-0.314</v>
      </c>
      <c r="H245" s="42"/>
      <c r="I245" s="47">
        <v>42702</v>
      </c>
      <c r="J245" s="46">
        <v>-0.219</v>
      </c>
      <c r="K245" s="42"/>
      <c r="L245" s="47">
        <v>42702</v>
      </c>
      <c r="M245" s="46">
        <v>-7.9000000000000001E-2</v>
      </c>
      <c r="N245" s="42"/>
      <c r="O245" s="47">
        <v>42705</v>
      </c>
      <c r="P245" s="46">
        <v>0.63449999999999995</v>
      </c>
      <c r="Q245" s="42"/>
      <c r="R245" s="47">
        <v>42705</v>
      </c>
      <c r="S245" s="46">
        <v>0.94167000000000001</v>
      </c>
      <c r="T245" s="42"/>
      <c r="U245" s="47">
        <v>42705</v>
      </c>
      <c r="V245" s="46">
        <v>1.2909999999999999</v>
      </c>
      <c r="W245" s="42"/>
      <c r="X245" s="47">
        <v>42705</v>
      </c>
      <c r="Y245" s="46">
        <v>1.64344</v>
      </c>
      <c r="Z245" s="42"/>
      <c r="AA245" s="47">
        <v>42705</v>
      </c>
      <c r="AB245" s="46">
        <v>0.25513000000000002</v>
      </c>
      <c r="AC245" s="42"/>
      <c r="AD245" s="47">
        <v>42705</v>
      </c>
      <c r="AE245" s="46">
        <v>0.38450000000000001</v>
      </c>
      <c r="AF245" s="42"/>
      <c r="AG245" s="47">
        <v>42705</v>
      </c>
      <c r="AH245" s="46">
        <v>0.55100000000000005</v>
      </c>
      <c r="AI245" s="42"/>
      <c r="AJ245" s="47">
        <v>42705</v>
      </c>
      <c r="AK245" s="46">
        <v>0.79588000000000003</v>
      </c>
      <c r="AL245" s="42"/>
      <c r="AM245" s="47">
        <v>42705</v>
      </c>
      <c r="AN245" s="46">
        <v>-0.82779999999999998</v>
      </c>
      <c r="AO245" s="42"/>
      <c r="AP245" s="47">
        <v>42705</v>
      </c>
      <c r="AQ245" s="46">
        <v>-0.75</v>
      </c>
      <c r="AR245" s="42"/>
      <c r="AS245" s="47">
        <v>42705</v>
      </c>
      <c r="AT245" s="46">
        <v>-0.67800000000000005</v>
      </c>
      <c r="AU245" s="42"/>
      <c r="AV245" s="47">
        <v>42705</v>
      </c>
      <c r="AW245" s="46">
        <v>-0.50819999999999999</v>
      </c>
      <c r="AX245" s="42"/>
      <c r="AY245" s="47">
        <v>42705</v>
      </c>
      <c r="AZ245" s="46">
        <v>-9.8290000000000002E-2</v>
      </c>
      <c r="BA245" s="42"/>
      <c r="BB245" s="47">
        <v>42705</v>
      </c>
      <c r="BC245" s="46">
        <v>-5.9139999999999998E-2</v>
      </c>
      <c r="BD245" s="42"/>
      <c r="BE245" s="47">
        <v>42705</v>
      </c>
      <c r="BF245" s="46">
        <v>1.15E-2</v>
      </c>
      <c r="BG245" s="42"/>
      <c r="BH245" s="47">
        <v>42705</v>
      </c>
      <c r="BI245" s="46">
        <v>0.10929</v>
      </c>
    </row>
    <row r="246" spans="3:61" x14ac:dyDescent="0.25">
      <c r="C246" s="47">
        <v>42703</v>
      </c>
      <c r="D246" s="46">
        <v>-0.372</v>
      </c>
      <c r="E246" s="42"/>
      <c r="F246" s="47">
        <v>42703</v>
      </c>
      <c r="G246" s="46">
        <v>-0.314</v>
      </c>
      <c r="H246" s="42"/>
      <c r="I246" s="47">
        <v>42703</v>
      </c>
      <c r="J246" s="46">
        <v>-0.219</v>
      </c>
      <c r="K246" s="42"/>
      <c r="L246" s="47">
        <v>42703</v>
      </c>
      <c r="M246" s="46">
        <v>-7.9000000000000001E-2</v>
      </c>
      <c r="N246" s="42"/>
      <c r="O246" s="47">
        <v>42706</v>
      </c>
      <c r="P246" s="46">
        <v>0.64666999999999997</v>
      </c>
      <c r="Q246" s="42"/>
      <c r="R246" s="47">
        <v>42706</v>
      </c>
      <c r="S246" s="46">
        <v>0.94638999999999995</v>
      </c>
      <c r="T246" s="42"/>
      <c r="U246" s="47">
        <v>42706</v>
      </c>
      <c r="V246" s="46">
        <v>1.29156</v>
      </c>
      <c r="W246" s="42"/>
      <c r="X246" s="47">
        <v>42706</v>
      </c>
      <c r="Y246" s="46">
        <v>1.64456</v>
      </c>
      <c r="Z246" s="42"/>
      <c r="AA246" s="47">
        <v>42706</v>
      </c>
      <c r="AB246" s="46">
        <v>0.25938</v>
      </c>
      <c r="AC246" s="42"/>
      <c r="AD246" s="47">
        <v>42706</v>
      </c>
      <c r="AE246" s="46">
        <v>0.38374999999999998</v>
      </c>
      <c r="AF246" s="42"/>
      <c r="AG246" s="47">
        <v>42706</v>
      </c>
      <c r="AH246" s="46">
        <v>0.54849999999999999</v>
      </c>
      <c r="AI246" s="42"/>
      <c r="AJ246" s="47">
        <v>42706</v>
      </c>
      <c r="AK246" s="46">
        <v>0.79362999999999995</v>
      </c>
      <c r="AL246" s="42"/>
      <c r="AM246" s="47">
        <v>42706</v>
      </c>
      <c r="AN246" s="46">
        <v>-0.83579999999999999</v>
      </c>
      <c r="AO246" s="42"/>
      <c r="AP246" s="47">
        <v>42706</v>
      </c>
      <c r="AQ246" s="46">
        <v>-0.747</v>
      </c>
      <c r="AR246" s="42"/>
      <c r="AS246" s="47">
        <v>42706</v>
      </c>
      <c r="AT246" s="46">
        <v>-0.67600000000000005</v>
      </c>
      <c r="AU246" s="42"/>
      <c r="AV246" s="47">
        <v>42706</v>
      </c>
      <c r="AW246" s="46">
        <v>-0.50619999999999998</v>
      </c>
      <c r="AX246" s="42"/>
      <c r="AY246" s="47">
        <v>42706</v>
      </c>
      <c r="AZ246" s="46">
        <v>-0.10971</v>
      </c>
      <c r="BA246" s="42"/>
      <c r="BB246" s="47">
        <v>42706</v>
      </c>
      <c r="BC246" s="46">
        <v>-5.629E-2</v>
      </c>
      <c r="BD246" s="42"/>
      <c r="BE246" s="47">
        <v>42706</v>
      </c>
      <c r="BF246" s="46">
        <v>1.107E-2</v>
      </c>
      <c r="BG246" s="42"/>
      <c r="BH246" s="47">
        <v>42706</v>
      </c>
      <c r="BI246" s="46">
        <v>0.10786</v>
      </c>
    </row>
    <row r="247" spans="3:61" x14ac:dyDescent="0.25">
      <c r="C247" s="47">
        <v>42704</v>
      </c>
      <c r="D247" s="46">
        <v>-0.372</v>
      </c>
      <c r="E247" s="42"/>
      <c r="F247" s="47">
        <v>42704</v>
      </c>
      <c r="G247" s="46">
        <v>-0.314</v>
      </c>
      <c r="H247" s="42"/>
      <c r="I247" s="47">
        <v>42704</v>
      </c>
      <c r="J247" s="46">
        <v>-0.219</v>
      </c>
      <c r="K247" s="42"/>
      <c r="L247" s="47">
        <v>42704</v>
      </c>
      <c r="M247" s="46">
        <v>-0.08</v>
      </c>
      <c r="N247" s="42"/>
      <c r="O247" s="47">
        <v>42709</v>
      </c>
      <c r="P247" s="46">
        <v>0.65193999999999996</v>
      </c>
      <c r="Q247" s="42"/>
      <c r="R247" s="47">
        <v>42709</v>
      </c>
      <c r="S247" s="46">
        <v>0.94806000000000001</v>
      </c>
      <c r="T247" s="42"/>
      <c r="U247" s="47">
        <v>42709</v>
      </c>
      <c r="V247" s="46">
        <v>1.2909999999999999</v>
      </c>
      <c r="W247" s="42"/>
      <c r="X247" s="47">
        <v>42709</v>
      </c>
      <c r="Y247" s="46">
        <v>1.6440000000000001</v>
      </c>
      <c r="Z247" s="42"/>
      <c r="AA247" s="47">
        <v>42709</v>
      </c>
      <c r="AB247" s="46">
        <v>0.26124999999999998</v>
      </c>
      <c r="AC247" s="42"/>
      <c r="AD247" s="47">
        <v>42709</v>
      </c>
      <c r="AE247" s="46">
        <v>0.38363000000000003</v>
      </c>
      <c r="AF247" s="42"/>
      <c r="AG247" s="47">
        <v>42709</v>
      </c>
      <c r="AH247" s="46">
        <v>0.54874999999999996</v>
      </c>
      <c r="AI247" s="42"/>
      <c r="AJ247" s="47">
        <v>42709</v>
      </c>
      <c r="AK247" s="46">
        <v>0.79288000000000003</v>
      </c>
      <c r="AL247" s="42"/>
      <c r="AM247" s="47">
        <v>42709</v>
      </c>
      <c r="AN247" s="46">
        <v>-0.82979999999999998</v>
      </c>
      <c r="AO247" s="42"/>
      <c r="AP247" s="47">
        <v>42709</v>
      </c>
      <c r="AQ247" s="46">
        <v>-0.74639999999999995</v>
      </c>
      <c r="AR247" s="42"/>
      <c r="AS247" s="47">
        <v>42709</v>
      </c>
      <c r="AT247" s="46">
        <v>-0.67479999999999996</v>
      </c>
      <c r="AU247" s="42"/>
      <c r="AV247" s="47">
        <v>42709</v>
      </c>
      <c r="AW247" s="46">
        <v>-0.50580000000000003</v>
      </c>
      <c r="AX247" s="42"/>
      <c r="AY247" s="47">
        <v>42709</v>
      </c>
      <c r="AZ247" s="46">
        <v>-0.10543</v>
      </c>
      <c r="BA247" s="42"/>
      <c r="BB247" s="47">
        <v>42709</v>
      </c>
      <c r="BC247" s="46">
        <v>-6.1289999999999997E-2</v>
      </c>
      <c r="BD247" s="42"/>
      <c r="BE247" s="47">
        <v>42709</v>
      </c>
      <c r="BF247" s="46">
        <v>1.1429999999999999E-2</v>
      </c>
      <c r="BG247" s="42"/>
      <c r="BH247" s="47">
        <v>42709</v>
      </c>
      <c r="BI247" s="46">
        <v>0.10714</v>
      </c>
    </row>
    <row r="248" spans="3:61" x14ac:dyDescent="0.25">
      <c r="C248" s="47">
        <v>42705</v>
      </c>
      <c r="D248" s="46">
        <v>-0.372</v>
      </c>
      <c r="E248" s="42"/>
      <c r="F248" s="47">
        <v>42705</v>
      </c>
      <c r="G248" s="46">
        <v>-0.313</v>
      </c>
      <c r="H248" s="42"/>
      <c r="I248" s="47">
        <v>42705</v>
      </c>
      <c r="J248" s="46">
        <v>-0.219</v>
      </c>
      <c r="K248" s="42"/>
      <c r="L248" s="47">
        <v>42705</v>
      </c>
      <c r="M248" s="46">
        <v>-7.9000000000000001E-2</v>
      </c>
      <c r="N248" s="42"/>
      <c r="O248" s="47">
        <v>42710</v>
      </c>
      <c r="P248" s="46">
        <v>0.64888999999999997</v>
      </c>
      <c r="Q248" s="42"/>
      <c r="R248" s="47">
        <v>42710</v>
      </c>
      <c r="S248" s="46">
        <v>0.95082999999999995</v>
      </c>
      <c r="T248" s="42"/>
      <c r="U248" s="47">
        <v>42710</v>
      </c>
      <c r="V248" s="46">
        <v>1.29322</v>
      </c>
      <c r="W248" s="42"/>
      <c r="X248" s="47">
        <v>42710</v>
      </c>
      <c r="Y248" s="46">
        <v>1.64567</v>
      </c>
      <c r="Z248" s="42"/>
      <c r="AA248" s="47">
        <v>42710</v>
      </c>
      <c r="AB248" s="46">
        <v>0.26188</v>
      </c>
      <c r="AC248" s="42"/>
      <c r="AD248" s="47">
        <v>42710</v>
      </c>
      <c r="AE248" s="46">
        <v>0.38224999999999998</v>
      </c>
      <c r="AF248" s="42"/>
      <c r="AG248" s="47">
        <v>42710</v>
      </c>
      <c r="AH248" s="46">
        <v>0.54388000000000003</v>
      </c>
      <c r="AI248" s="42"/>
      <c r="AJ248" s="47">
        <v>42710</v>
      </c>
      <c r="AK248" s="46">
        <v>0.78913</v>
      </c>
      <c r="AL248" s="42"/>
      <c r="AM248" s="47">
        <v>42710</v>
      </c>
      <c r="AN248" s="46">
        <v>-0.81979999999999997</v>
      </c>
      <c r="AO248" s="42"/>
      <c r="AP248" s="47">
        <v>42710</v>
      </c>
      <c r="AQ248" s="46">
        <v>-0.74019999999999997</v>
      </c>
      <c r="AR248" s="42"/>
      <c r="AS248" s="47">
        <v>42710</v>
      </c>
      <c r="AT248" s="46">
        <v>-0.67259999999999998</v>
      </c>
      <c r="AU248" s="42"/>
      <c r="AV248" s="47">
        <v>42710</v>
      </c>
      <c r="AW248" s="46">
        <v>-0.50160000000000005</v>
      </c>
      <c r="AX248" s="42"/>
      <c r="AY248" s="47">
        <v>42710</v>
      </c>
      <c r="AZ248" s="46">
        <v>-0.11257</v>
      </c>
      <c r="BA248" s="42"/>
      <c r="BB248" s="47">
        <v>42710</v>
      </c>
      <c r="BC248" s="46">
        <v>-5.7709999999999997E-2</v>
      </c>
      <c r="BD248" s="42"/>
      <c r="BE248" s="47">
        <v>42710</v>
      </c>
      <c r="BF248" s="46">
        <v>0.01</v>
      </c>
      <c r="BG248" s="42"/>
      <c r="BH248" s="47">
        <v>42710</v>
      </c>
      <c r="BI248" s="46">
        <v>0.10714</v>
      </c>
    </row>
    <row r="249" spans="3:61" x14ac:dyDescent="0.25">
      <c r="C249" s="47">
        <v>42706</v>
      </c>
      <c r="D249" s="46">
        <v>-0.371</v>
      </c>
      <c r="E249" s="42"/>
      <c r="F249" s="47">
        <v>42706</v>
      </c>
      <c r="G249" s="46">
        <v>-0.313</v>
      </c>
      <c r="H249" s="42"/>
      <c r="I249" s="47">
        <v>42706</v>
      </c>
      <c r="J249" s="46">
        <v>-0.218</v>
      </c>
      <c r="K249" s="42"/>
      <c r="L249" s="47">
        <v>42706</v>
      </c>
      <c r="M249" s="46">
        <v>-7.5999999999999998E-2</v>
      </c>
      <c r="N249" s="42"/>
      <c r="O249" s="47">
        <v>42711</v>
      </c>
      <c r="P249" s="46">
        <v>0.65417000000000003</v>
      </c>
      <c r="Q249" s="42"/>
      <c r="R249" s="47">
        <v>42711</v>
      </c>
      <c r="S249" s="46">
        <v>0.95082999999999995</v>
      </c>
      <c r="T249" s="42"/>
      <c r="U249" s="47">
        <v>42711</v>
      </c>
      <c r="V249" s="46">
        <v>1.29322</v>
      </c>
      <c r="W249" s="42"/>
      <c r="X249" s="47">
        <v>42711</v>
      </c>
      <c r="Y249" s="46">
        <v>1.6451099999999999</v>
      </c>
      <c r="Z249" s="42"/>
      <c r="AA249" s="47">
        <v>42711</v>
      </c>
      <c r="AB249" s="46">
        <v>0.25938</v>
      </c>
      <c r="AC249" s="42"/>
      <c r="AD249" s="47">
        <v>42711</v>
      </c>
      <c r="AE249" s="46">
        <v>0.37938</v>
      </c>
      <c r="AF249" s="42"/>
      <c r="AG249" s="47">
        <v>42711</v>
      </c>
      <c r="AH249" s="46">
        <v>0.54249999999999998</v>
      </c>
      <c r="AI249" s="42"/>
      <c r="AJ249" s="47">
        <v>42711</v>
      </c>
      <c r="AK249" s="46">
        <v>0.79274999999999995</v>
      </c>
      <c r="AL249" s="42"/>
      <c r="AM249" s="47">
        <v>42711</v>
      </c>
      <c r="AN249" s="46">
        <v>-0.81979999999999997</v>
      </c>
      <c r="AO249" s="42"/>
      <c r="AP249" s="47">
        <v>42711</v>
      </c>
      <c r="AQ249" s="46">
        <v>-0.74</v>
      </c>
      <c r="AR249" s="42"/>
      <c r="AS249" s="47">
        <v>42711</v>
      </c>
      <c r="AT249" s="46">
        <v>-0.6714</v>
      </c>
      <c r="AU249" s="42"/>
      <c r="AV249" s="47">
        <v>42711</v>
      </c>
      <c r="AW249" s="46">
        <v>-0.50119999999999998</v>
      </c>
      <c r="AX249" s="42"/>
      <c r="AY249" s="47">
        <v>42711</v>
      </c>
      <c r="AZ249" s="46">
        <v>-0.12257</v>
      </c>
      <c r="BA249" s="42"/>
      <c r="BB249" s="47">
        <v>42711</v>
      </c>
      <c r="BC249" s="46">
        <v>-6.2710000000000002E-2</v>
      </c>
      <c r="BD249" s="42"/>
      <c r="BE249" s="47">
        <v>42711</v>
      </c>
      <c r="BF249" s="46">
        <v>7.1399999999999996E-3</v>
      </c>
      <c r="BG249" s="42"/>
      <c r="BH249" s="47">
        <v>42711</v>
      </c>
      <c r="BI249" s="46">
        <v>0.10943</v>
      </c>
    </row>
    <row r="250" spans="3:61" x14ac:dyDescent="0.25">
      <c r="C250" s="47">
        <v>42709</v>
      </c>
      <c r="D250" s="46">
        <v>-0.373</v>
      </c>
      <c r="E250" s="42"/>
      <c r="F250" s="47">
        <v>42709</v>
      </c>
      <c r="G250" s="46">
        <v>-0.313</v>
      </c>
      <c r="H250" s="42"/>
      <c r="I250" s="47">
        <v>42709</v>
      </c>
      <c r="J250" s="46">
        <v>-0.218</v>
      </c>
      <c r="K250" s="42"/>
      <c r="L250" s="47">
        <v>42709</v>
      </c>
      <c r="M250" s="46">
        <v>-7.8E-2</v>
      </c>
      <c r="N250" s="42"/>
      <c r="O250" s="47">
        <v>42712</v>
      </c>
      <c r="P250" s="46">
        <v>0.66388999999999998</v>
      </c>
      <c r="Q250" s="42"/>
      <c r="R250" s="47">
        <v>42712</v>
      </c>
      <c r="S250" s="46">
        <v>0.95306000000000002</v>
      </c>
      <c r="T250" s="42"/>
      <c r="U250" s="47">
        <v>42712</v>
      </c>
      <c r="V250" s="46">
        <v>1.29322</v>
      </c>
      <c r="W250" s="42"/>
      <c r="X250" s="47">
        <v>42712</v>
      </c>
      <c r="Y250" s="46">
        <v>1.64456</v>
      </c>
      <c r="Z250" s="42"/>
      <c r="AA250" s="47">
        <v>42712</v>
      </c>
      <c r="AB250" s="46">
        <v>0.26</v>
      </c>
      <c r="AC250" s="42"/>
      <c r="AD250" s="47">
        <v>42712</v>
      </c>
      <c r="AE250" s="46">
        <v>0.37687999999999999</v>
      </c>
      <c r="AF250" s="42"/>
      <c r="AG250" s="47">
        <v>42712</v>
      </c>
      <c r="AH250" s="46">
        <v>0.54074999999999995</v>
      </c>
      <c r="AI250" s="42"/>
      <c r="AJ250" s="47">
        <v>42712</v>
      </c>
      <c r="AK250" s="46">
        <v>0.79149999999999998</v>
      </c>
      <c r="AL250" s="42"/>
      <c r="AM250" s="47">
        <v>42712</v>
      </c>
      <c r="AN250" s="46">
        <v>-0.80779999999999996</v>
      </c>
      <c r="AO250" s="42"/>
      <c r="AP250" s="47">
        <v>42712</v>
      </c>
      <c r="AQ250" s="46">
        <v>-0.73580000000000001</v>
      </c>
      <c r="AR250" s="42"/>
      <c r="AS250" s="47">
        <v>42712</v>
      </c>
      <c r="AT250" s="46">
        <v>-0.66920000000000002</v>
      </c>
      <c r="AU250" s="42"/>
      <c r="AV250" s="47">
        <v>42712</v>
      </c>
      <c r="AW250" s="46">
        <v>-0.49880000000000002</v>
      </c>
      <c r="AX250" s="42"/>
      <c r="AY250" s="47">
        <v>42712</v>
      </c>
      <c r="AZ250" s="46">
        <v>-0.12186</v>
      </c>
      <c r="BA250" s="42"/>
      <c r="BB250" s="47">
        <v>42712</v>
      </c>
      <c r="BC250" s="46">
        <v>-5.9859999999999997E-2</v>
      </c>
      <c r="BD250" s="42"/>
      <c r="BE250" s="47">
        <v>42712</v>
      </c>
      <c r="BF250" s="46">
        <v>8.5699999999999995E-3</v>
      </c>
      <c r="BG250" s="42"/>
      <c r="BH250" s="47">
        <v>42712</v>
      </c>
      <c r="BI250" s="46">
        <v>0.108</v>
      </c>
    </row>
    <row r="251" spans="3:61" x14ac:dyDescent="0.25">
      <c r="C251" s="47">
        <v>42710</v>
      </c>
      <c r="D251" s="46">
        <v>-0.372</v>
      </c>
      <c r="E251" s="42"/>
      <c r="F251" s="47">
        <v>42710</v>
      </c>
      <c r="G251" s="46">
        <v>-0.315</v>
      </c>
      <c r="H251" s="42"/>
      <c r="I251" s="47">
        <v>42710</v>
      </c>
      <c r="J251" s="46">
        <v>-0.219</v>
      </c>
      <c r="K251" s="42"/>
      <c r="L251" s="47">
        <v>42710</v>
      </c>
      <c r="M251" s="46">
        <v>-7.9000000000000001E-2</v>
      </c>
      <c r="N251" s="42"/>
      <c r="O251" s="47">
        <v>42713</v>
      </c>
      <c r="P251" s="46">
        <v>0.68</v>
      </c>
      <c r="Q251" s="42"/>
      <c r="R251" s="47">
        <v>42713</v>
      </c>
      <c r="S251" s="46">
        <v>0.95650000000000002</v>
      </c>
      <c r="T251" s="42"/>
      <c r="U251" s="47">
        <v>42713</v>
      </c>
      <c r="V251" s="46">
        <v>1.296</v>
      </c>
      <c r="W251" s="42"/>
      <c r="X251" s="47">
        <v>42713</v>
      </c>
      <c r="Y251" s="46">
        <v>1.6484399999999999</v>
      </c>
      <c r="Z251" s="42"/>
      <c r="AA251" s="47">
        <v>42713</v>
      </c>
      <c r="AB251" s="46">
        <v>0.25888</v>
      </c>
      <c r="AC251" s="42"/>
      <c r="AD251" s="47">
        <v>42713</v>
      </c>
      <c r="AE251" s="46">
        <v>0.37687999999999999</v>
      </c>
      <c r="AF251" s="42"/>
      <c r="AG251" s="47">
        <v>42713</v>
      </c>
      <c r="AH251" s="46">
        <v>0.54013</v>
      </c>
      <c r="AI251" s="42"/>
      <c r="AJ251" s="47">
        <v>42713</v>
      </c>
      <c r="AK251" s="46">
        <v>0.79113</v>
      </c>
      <c r="AL251" s="42"/>
      <c r="AM251" s="47">
        <v>42713</v>
      </c>
      <c r="AN251" s="46">
        <v>-0.81779999999999997</v>
      </c>
      <c r="AO251" s="42"/>
      <c r="AP251" s="47">
        <v>42713</v>
      </c>
      <c r="AQ251" s="46">
        <v>-0.73719999999999997</v>
      </c>
      <c r="AR251" s="42"/>
      <c r="AS251" s="47">
        <v>42713</v>
      </c>
      <c r="AT251" s="46">
        <v>-0.66959999999999997</v>
      </c>
      <c r="AU251" s="42"/>
      <c r="AV251" s="47">
        <v>42713</v>
      </c>
      <c r="AW251" s="46">
        <v>-0.50039999999999996</v>
      </c>
      <c r="AX251" s="42"/>
      <c r="AY251" s="47">
        <v>42713</v>
      </c>
      <c r="AZ251" s="46">
        <v>-0.10786</v>
      </c>
      <c r="BA251" s="42"/>
      <c r="BB251" s="47">
        <v>42713</v>
      </c>
      <c r="BC251" s="46">
        <v>-5.1290000000000002E-2</v>
      </c>
      <c r="BD251" s="42"/>
      <c r="BE251" s="47">
        <v>42713</v>
      </c>
      <c r="BF251" s="46">
        <v>8.5699999999999995E-3</v>
      </c>
      <c r="BG251" s="42"/>
      <c r="BH251" s="47">
        <v>42713</v>
      </c>
      <c r="BI251" s="46">
        <v>0.11457000000000001</v>
      </c>
    </row>
    <row r="252" spans="3:61" x14ac:dyDescent="0.25">
      <c r="C252" s="47">
        <v>42711</v>
      </c>
      <c r="D252" s="46">
        <v>-0.372</v>
      </c>
      <c r="E252" s="42"/>
      <c r="F252" s="47">
        <v>42711</v>
      </c>
      <c r="G252" s="46">
        <v>-0.316</v>
      </c>
      <c r="H252" s="42"/>
      <c r="I252" s="47">
        <v>42711</v>
      </c>
      <c r="J252" s="46">
        <v>-0.217</v>
      </c>
      <c r="K252" s="42"/>
      <c r="L252" s="47">
        <v>42711</v>
      </c>
      <c r="M252" s="46">
        <v>-7.8E-2</v>
      </c>
      <c r="N252" s="42"/>
      <c r="O252" s="47">
        <v>42716</v>
      </c>
      <c r="P252" s="46">
        <v>0.69472</v>
      </c>
      <c r="Q252" s="42"/>
      <c r="R252" s="47">
        <v>42716</v>
      </c>
      <c r="S252" s="46">
        <v>0.95872000000000002</v>
      </c>
      <c r="T252" s="42"/>
      <c r="U252" s="47">
        <v>42716</v>
      </c>
      <c r="V252" s="46">
        <v>1.29878</v>
      </c>
      <c r="W252" s="42"/>
      <c r="X252" s="47">
        <v>42716</v>
      </c>
      <c r="Y252" s="46">
        <v>1.65456</v>
      </c>
      <c r="Z252" s="42"/>
      <c r="AA252" s="47">
        <v>42716</v>
      </c>
      <c r="AB252" s="46">
        <v>0.25638</v>
      </c>
      <c r="AC252" s="42"/>
      <c r="AD252" s="47">
        <v>42716</v>
      </c>
      <c r="AE252" s="46">
        <v>0.37563000000000002</v>
      </c>
      <c r="AF252" s="42"/>
      <c r="AG252" s="47">
        <v>42716</v>
      </c>
      <c r="AH252" s="46">
        <v>0.54013</v>
      </c>
      <c r="AI252" s="42"/>
      <c r="AJ252" s="47">
        <v>42716</v>
      </c>
      <c r="AK252" s="46">
        <v>0.79113</v>
      </c>
      <c r="AL252" s="42"/>
      <c r="AM252" s="47">
        <v>42716</v>
      </c>
      <c r="AN252" s="46">
        <v>-0.81879999999999997</v>
      </c>
      <c r="AO252" s="42"/>
      <c r="AP252" s="47">
        <v>42716</v>
      </c>
      <c r="AQ252" s="46">
        <v>-0.73719999999999997</v>
      </c>
      <c r="AR252" s="42"/>
      <c r="AS252" s="47">
        <v>42716</v>
      </c>
      <c r="AT252" s="46">
        <v>-0.66959999999999997</v>
      </c>
      <c r="AU252" s="42"/>
      <c r="AV252" s="47">
        <v>42716</v>
      </c>
      <c r="AW252" s="46">
        <v>-0.50039999999999996</v>
      </c>
      <c r="AX252" s="42"/>
      <c r="AY252" s="47">
        <v>42716</v>
      </c>
      <c r="AZ252" s="46">
        <v>-0.12214</v>
      </c>
      <c r="BA252" s="42"/>
      <c r="BB252" s="47">
        <v>42716</v>
      </c>
      <c r="BC252" s="46">
        <v>-6.1289999999999997E-2</v>
      </c>
      <c r="BD252" s="42"/>
      <c r="BE252" s="47">
        <v>42716</v>
      </c>
      <c r="BF252" s="46">
        <v>2.8600000000000001E-3</v>
      </c>
      <c r="BG252" s="42"/>
      <c r="BH252" s="47">
        <v>42716</v>
      </c>
      <c r="BI252" s="46">
        <v>0.11243</v>
      </c>
    </row>
    <row r="253" spans="3:61" x14ac:dyDescent="0.25">
      <c r="C253" s="47">
        <v>42712</v>
      </c>
      <c r="D253" s="46">
        <v>-0.372</v>
      </c>
      <c r="E253" s="42"/>
      <c r="F253" s="47">
        <v>42712</v>
      </c>
      <c r="G253" s="46">
        <v>-0.318</v>
      </c>
      <c r="H253" s="42"/>
      <c r="I253" s="47">
        <v>42712</v>
      </c>
      <c r="J253" s="46">
        <v>-0.217</v>
      </c>
      <c r="K253" s="42"/>
      <c r="L253" s="47">
        <v>42712</v>
      </c>
      <c r="M253" s="46">
        <v>-7.8E-2</v>
      </c>
      <c r="N253" s="42"/>
      <c r="O253" s="47">
        <v>42717</v>
      </c>
      <c r="P253" s="46">
        <v>0.70389000000000002</v>
      </c>
      <c r="Q253" s="42"/>
      <c r="R253" s="47">
        <v>42717</v>
      </c>
      <c r="S253" s="46">
        <v>0.96343999999999996</v>
      </c>
      <c r="T253" s="42"/>
      <c r="U253" s="47">
        <v>42717</v>
      </c>
      <c r="V253" s="46">
        <v>1.2982199999999999</v>
      </c>
      <c r="W253" s="42"/>
      <c r="X253" s="47">
        <v>42717</v>
      </c>
      <c r="Y253" s="46">
        <v>1.6539999999999999</v>
      </c>
      <c r="Z253" s="42"/>
      <c r="AA253" s="47">
        <v>42717</v>
      </c>
      <c r="AB253" s="46">
        <v>0.26238</v>
      </c>
      <c r="AC253" s="42"/>
      <c r="AD253" s="47">
        <v>42717</v>
      </c>
      <c r="AE253" s="46">
        <v>0.37687999999999999</v>
      </c>
      <c r="AF253" s="42"/>
      <c r="AG253" s="47">
        <v>42717</v>
      </c>
      <c r="AH253" s="46">
        <v>0.53863000000000005</v>
      </c>
      <c r="AI253" s="42"/>
      <c r="AJ253" s="47">
        <v>42717</v>
      </c>
      <c r="AK253" s="46">
        <v>0.79149999999999998</v>
      </c>
      <c r="AL253" s="42"/>
      <c r="AM253" s="47">
        <v>42717</v>
      </c>
      <c r="AN253" s="46">
        <v>-0.81679999999999997</v>
      </c>
      <c r="AO253" s="42"/>
      <c r="AP253" s="47">
        <v>42717</v>
      </c>
      <c r="AQ253" s="46">
        <v>-0.73719999999999997</v>
      </c>
      <c r="AR253" s="42"/>
      <c r="AS253" s="47">
        <v>42717</v>
      </c>
      <c r="AT253" s="46">
        <v>-0.66959999999999997</v>
      </c>
      <c r="AU253" s="42"/>
      <c r="AV253" s="47">
        <v>42717</v>
      </c>
      <c r="AW253" s="46">
        <v>-0.50039999999999996</v>
      </c>
      <c r="AX253" s="42"/>
      <c r="AY253" s="47">
        <v>42717</v>
      </c>
      <c r="AZ253" s="46">
        <v>-0.12071</v>
      </c>
      <c r="BA253" s="42"/>
      <c r="BB253" s="47">
        <v>42717</v>
      </c>
      <c r="BC253" s="46">
        <v>-5.7709999999999997E-2</v>
      </c>
      <c r="BD253" s="42"/>
      <c r="BE253" s="47">
        <v>42717</v>
      </c>
      <c r="BF253" s="46">
        <v>2.8600000000000001E-3</v>
      </c>
      <c r="BG253" s="42"/>
      <c r="BH253" s="47">
        <v>42717</v>
      </c>
      <c r="BI253" s="46">
        <v>0.11243</v>
      </c>
    </row>
    <row r="254" spans="3:61" x14ac:dyDescent="0.25">
      <c r="C254" s="47">
        <v>42713</v>
      </c>
      <c r="D254" s="46">
        <v>-0.371</v>
      </c>
      <c r="E254" s="42"/>
      <c r="F254" s="47">
        <v>42713</v>
      </c>
      <c r="G254" s="46">
        <v>-0.316</v>
      </c>
      <c r="H254" s="42"/>
      <c r="I254" s="47">
        <v>42713</v>
      </c>
      <c r="J254" s="46">
        <v>-0.217</v>
      </c>
      <c r="K254" s="42"/>
      <c r="L254" s="47">
        <v>42713</v>
      </c>
      <c r="M254" s="46">
        <v>-8.1000000000000003E-2</v>
      </c>
      <c r="N254" s="42"/>
      <c r="O254" s="47">
        <v>42718</v>
      </c>
      <c r="P254" s="46">
        <v>0.70728000000000002</v>
      </c>
      <c r="Q254" s="42"/>
      <c r="R254" s="47">
        <v>42718</v>
      </c>
      <c r="S254" s="46">
        <v>0.97038999999999997</v>
      </c>
      <c r="T254" s="42"/>
      <c r="U254" s="47">
        <v>42718</v>
      </c>
      <c r="V254" s="46">
        <v>1.2982199999999999</v>
      </c>
      <c r="W254" s="42"/>
      <c r="X254" s="47">
        <v>42718</v>
      </c>
      <c r="Y254" s="46">
        <v>1.65456</v>
      </c>
      <c r="Z254" s="42"/>
      <c r="AA254" s="47">
        <v>42718</v>
      </c>
      <c r="AB254" s="46">
        <v>0.26238</v>
      </c>
      <c r="AC254" s="42"/>
      <c r="AD254" s="47">
        <v>42718</v>
      </c>
      <c r="AE254" s="46">
        <v>0.37563000000000002</v>
      </c>
      <c r="AF254" s="42"/>
      <c r="AG254" s="47">
        <v>42718</v>
      </c>
      <c r="AH254" s="46">
        <v>0.54237999999999997</v>
      </c>
      <c r="AI254" s="42"/>
      <c r="AJ254" s="47">
        <v>42718</v>
      </c>
      <c r="AK254" s="46">
        <v>0.79400000000000004</v>
      </c>
      <c r="AL254" s="42"/>
      <c r="AM254" s="47">
        <v>42718</v>
      </c>
      <c r="AN254" s="46">
        <v>-0.82079999999999997</v>
      </c>
      <c r="AO254" s="42"/>
      <c r="AP254" s="47">
        <v>42718</v>
      </c>
      <c r="AQ254" s="46">
        <v>-0.73740000000000006</v>
      </c>
      <c r="AR254" s="42"/>
      <c r="AS254" s="47">
        <v>42718</v>
      </c>
      <c r="AT254" s="46">
        <v>-0.66979999999999995</v>
      </c>
      <c r="AU254" s="42"/>
      <c r="AV254" s="47">
        <v>42718</v>
      </c>
      <c r="AW254" s="46">
        <v>-0.50060000000000004</v>
      </c>
      <c r="AX254" s="42"/>
      <c r="AY254" s="47">
        <v>42718</v>
      </c>
      <c r="AZ254" s="46">
        <v>-0.10929</v>
      </c>
      <c r="BA254" s="42"/>
      <c r="BB254" s="47">
        <v>42718</v>
      </c>
      <c r="BC254" s="46">
        <v>-4.8430000000000001E-2</v>
      </c>
      <c r="BD254" s="42"/>
      <c r="BE254" s="47">
        <v>42718</v>
      </c>
      <c r="BF254" s="46">
        <v>0.01</v>
      </c>
      <c r="BG254" s="42"/>
      <c r="BH254" s="47">
        <v>42718</v>
      </c>
      <c r="BI254" s="46">
        <v>0.11885999999999999</v>
      </c>
    </row>
    <row r="255" spans="3:61" x14ac:dyDescent="0.25">
      <c r="C255" s="47">
        <v>42716</v>
      </c>
      <c r="D255" s="46">
        <v>-0.371</v>
      </c>
      <c r="E255" s="42"/>
      <c r="F255" s="47">
        <v>42716</v>
      </c>
      <c r="G255" s="46">
        <v>-0.316</v>
      </c>
      <c r="H255" s="42"/>
      <c r="I255" s="47">
        <v>42716</v>
      </c>
      <c r="J255" s="46">
        <v>-0.217</v>
      </c>
      <c r="K255" s="42"/>
      <c r="L255" s="47">
        <v>42716</v>
      </c>
      <c r="M255" s="46">
        <v>-8.1000000000000003E-2</v>
      </c>
      <c r="N255" s="42"/>
      <c r="O255" s="47">
        <v>42719</v>
      </c>
      <c r="P255" s="46">
        <v>0.73621999999999999</v>
      </c>
      <c r="Q255" s="42"/>
      <c r="R255" s="47">
        <v>42719</v>
      </c>
      <c r="S255" s="46">
        <v>0.99317</v>
      </c>
      <c r="T255" s="42"/>
      <c r="U255" s="47">
        <v>42719</v>
      </c>
      <c r="V255" s="46">
        <v>1.32267</v>
      </c>
      <c r="W255" s="42"/>
      <c r="X255" s="47">
        <v>42719</v>
      </c>
      <c r="Y255" s="46">
        <v>1.69956</v>
      </c>
      <c r="Z255" s="42"/>
      <c r="AA255" s="47">
        <v>42719</v>
      </c>
      <c r="AB255" s="46">
        <v>0.26050000000000001</v>
      </c>
      <c r="AC255" s="42"/>
      <c r="AD255" s="47">
        <v>42719</v>
      </c>
      <c r="AE255" s="46">
        <v>0.37313000000000002</v>
      </c>
      <c r="AF255" s="42"/>
      <c r="AG255" s="47">
        <v>42719</v>
      </c>
      <c r="AH255" s="46">
        <v>0.54462999999999995</v>
      </c>
      <c r="AI255" s="42"/>
      <c r="AJ255" s="47">
        <v>42719</v>
      </c>
      <c r="AK255" s="46">
        <v>0.79874999999999996</v>
      </c>
      <c r="AL255" s="42"/>
      <c r="AM255" s="47">
        <v>42719</v>
      </c>
      <c r="AN255" s="46">
        <v>-0.82679999999999998</v>
      </c>
      <c r="AO255" s="42"/>
      <c r="AP255" s="47">
        <v>42719</v>
      </c>
      <c r="AQ255" s="46">
        <v>-0.73580000000000001</v>
      </c>
      <c r="AR255" s="42"/>
      <c r="AS255" s="47">
        <v>42719</v>
      </c>
      <c r="AT255" s="46">
        <v>-0.66820000000000002</v>
      </c>
      <c r="AU255" s="42"/>
      <c r="AV255" s="47">
        <v>42719</v>
      </c>
      <c r="AW255" s="46">
        <v>-0.502</v>
      </c>
      <c r="AX255" s="42"/>
      <c r="AY255" s="47">
        <v>42719</v>
      </c>
      <c r="AZ255" s="46">
        <v>-0.11257</v>
      </c>
      <c r="BA255" s="42"/>
      <c r="BB255" s="47">
        <v>42719</v>
      </c>
      <c r="BC255" s="46">
        <v>-3.4139999999999997E-2</v>
      </c>
      <c r="BD255" s="42"/>
      <c r="BE255" s="47">
        <v>42719</v>
      </c>
      <c r="BF255" s="46">
        <v>1.5570000000000001E-2</v>
      </c>
      <c r="BG255" s="42"/>
      <c r="BH255" s="47">
        <v>42719</v>
      </c>
      <c r="BI255" s="46">
        <v>0.12371</v>
      </c>
    </row>
    <row r="256" spans="3:61" x14ac:dyDescent="0.25">
      <c r="C256" s="47">
        <v>42717</v>
      </c>
      <c r="D256" s="46">
        <v>-0.371</v>
      </c>
      <c r="E256" s="42"/>
      <c r="F256" s="47">
        <v>42717</v>
      </c>
      <c r="G256" s="46">
        <v>-0.316</v>
      </c>
      <c r="H256" s="42"/>
      <c r="I256" s="47">
        <v>42717</v>
      </c>
      <c r="J256" s="46">
        <v>-0.218</v>
      </c>
      <c r="K256" s="42"/>
      <c r="L256" s="47">
        <v>42717</v>
      </c>
      <c r="M256" s="46">
        <v>-8.1000000000000003E-2</v>
      </c>
      <c r="N256" s="42"/>
      <c r="O256" s="47">
        <v>42720</v>
      </c>
      <c r="P256" s="46">
        <v>0.73899999999999999</v>
      </c>
      <c r="Q256" s="42"/>
      <c r="R256" s="47">
        <v>42720</v>
      </c>
      <c r="S256" s="46">
        <v>0.99733000000000005</v>
      </c>
      <c r="T256" s="42"/>
      <c r="U256" s="47">
        <v>42720</v>
      </c>
      <c r="V256" s="46">
        <v>1.31989</v>
      </c>
      <c r="W256" s="42"/>
      <c r="X256" s="47">
        <v>42720</v>
      </c>
      <c r="Y256" s="46">
        <v>1.6934399999999998</v>
      </c>
      <c r="Z256" s="42"/>
      <c r="AA256" s="47">
        <v>42720</v>
      </c>
      <c r="AB256" s="46">
        <v>0.26050000000000001</v>
      </c>
      <c r="AC256" s="42"/>
      <c r="AD256" s="47">
        <v>42720</v>
      </c>
      <c r="AE256" s="46">
        <v>0.373</v>
      </c>
      <c r="AF256" s="42"/>
      <c r="AG256" s="47">
        <v>42720</v>
      </c>
      <c r="AH256" s="46">
        <v>0.54313</v>
      </c>
      <c r="AI256" s="42"/>
      <c r="AJ256" s="47">
        <v>42720</v>
      </c>
      <c r="AK256" s="46">
        <v>0.79862999999999995</v>
      </c>
      <c r="AL256" s="42"/>
      <c r="AM256" s="47">
        <v>42720</v>
      </c>
      <c r="AN256" s="46">
        <v>-0.82840000000000003</v>
      </c>
      <c r="AO256" s="42"/>
      <c r="AP256" s="47">
        <v>42720</v>
      </c>
      <c r="AQ256" s="46">
        <v>-0.73880000000000001</v>
      </c>
      <c r="AR256" s="42"/>
      <c r="AS256" s="47">
        <v>42720</v>
      </c>
      <c r="AT256" s="46">
        <v>-0.66900000000000004</v>
      </c>
      <c r="AU256" s="42"/>
      <c r="AV256" s="47">
        <v>42720</v>
      </c>
      <c r="AW256" s="46">
        <v>-0.50319999999999998</v>
      </c>
      <c r="AX256" s="42"/>
      <c r="AY256" s="47">
        <v>42720</v>
      </c>
      <c r="AZ256" s="46">
        <v>-8.1140000000000004E-2</v>
      </c>
      <c r="BA256" s="42"/>
      <c r="BB256" s="47">
        <v>42720</v>
      </c>
      <c r="BC256" s="46">
        <v>-3.057E-2</v>
      </c>
      <c r="BD256" s="42"/>
      <c r="BE256" s="47">
        <v>42720</v>
      </c>
      <c r="BF256" s="46">
        <v>1.6639999999999999E-2</v>
      </c>
      <c r="BG256" s="42"/>
      <c r="BH256" s="47">
        <v>42720</v>
      </c>
      <c r="BI256" s="46">
        <v>0.128</v>
      </c>
    </row>
    <row r="257" spans="3:61" x14ac:dyDescent="0.25">
      <c r="C257" s="47">
        <v>42718</v>
      </c>
      <c r="D257" s="46">
        <v>-0.371</v>
      </c>
      <c r="E257" s="42"/>
      <c r="F257" s="47">
        <v>42718</v>
      </c>
      <c r="G257" s="46">
        <v>-0.316</v>
      </c>
      <c r="H257" s="42"/>
      <c r="I257" s="47">
        <v>42718</v>
      </c>
      <c r="J257" s="46">
        <v>-0.217</v>
      </c>
      <c r="K257" s="42"/>
      <c r="L257" s="47">
        <v>42718</v>
      </c>
      <c r="M257" s="46">
        <v>-8.2000000000000003E-2</v>
      </c>
      <c r="N257" s="42"/>
      <c r="O257" s="47">
        <v>42723</v>
      </c>
      <c r="P257" s="46">
        <v>0.74399999999999999</v>
      </c>
      <c r="Q257" s="42"/>
      <c r="R257" s="47">
        <v>42723</v>
      </c>
      <c r="S257" s="46">
        <v>0.99428000000000005</v>
      </c>
      <c r="T257" s="42"/>
      <c r="U257" s="47">
        <v>42723</v>
      </c>
      <c r="V257" s="46">
        <v>1.3176700000000001</v>
      </c>
      <c r="W257" s="42"/>
      <c r="X257" s="47">
        <v>42723</v>
      </c>
      <c r="Y257" s="46">
        <v>1.6917800000000001</v>
      </c>
      <c r="Z257" s="42"/>
      <c r="AA257" s="47">
        <v>42723</v>
      </c>
      <c r="AB257" s="46">
        <v>0.26174999999999998</v>
      </c>
      <c r="AC257" s="42"/>
      <c r="AD257" s="47">
        <v>42723</v>
      </c>
      <c r="AE257" s="46">
        <v>0.37063000000000001</v>
      </c>
      <c r="AF257" s="42"/>
      <c r="AG257" s="47">
        <v>42723</v>
      </c>
      <c r="AH257" s="46">
        <v>0.54074999999999995</v>
      </c>
      <c r="AI257" s="42"/>
      <c r="AJ257" s="47">
        <v>42723</v>
      </c>
      <c r="AK257" s="46">
        <v>0.79613</v>
      </c>
      <c r="AL257" s="42"/>
      <c r="AM257" s="47">
        <v>42723</v>
      </c>
      <c r="AN257" s="46">
        <v>-0.82040000000000002</v>
      </c>
      <c r="AO257" s="42"/>
      <c r="AP257" s="47">
        <v>42723</v>
      </c>
      <c r="AQ257" s="46">
        <v>-0.73880000000000001</v>
      </c>
      <c r="AR257" s="42"/>
      <c r="AS257" s="47">
        <v>42723</v>
      </c>
      <c r="AT257" s="46">
        <v>-0.66900000000000004</v>
      </c>
      <c r="AU257" s="42"/>
      <c r="AV257" s="47">
        <v>42723</v>
      </c>
      <c r="AW257" s="46">
        <v>-0.50360000000000005</v>
      </c>
      <c r="AX257" s="42"/>
      <c r="AY257" s="47">
        <v>42723</v>
      </c>
      <c r="AZ257" s="46">
        <v>-4.1860000000000001E-2</v>
      </c>
      <c r="BA257" s="42"/>
      <c r="BB257" s="47">
        <v>42723</v>
      </c>
      <c r="BC257" s="46">
        <v>-1.414E-2</v>
      </c>
      <c r="BD257" s="42"/>
      <c r="BE257" s="47">
        <v>42723</v>
      </c>
      <c r="BF257" s="46">
        <v>2.164E-2</v>
      </c>
      <c r="BG257" s="42"/>
      <c r="BH257" s="47">
        <v>42723</v>
      </c>
      <c r="BI257" s="46">
        <v>0.13356999999999999</v>
      </c>
    </row>
    <row r="258" spans="3:61" x14ac:dyDescent="0.25">
      <c r="C258" s="47">
        <v>42719</v>
      </c>
      <c r="D258" s="46">
        <v>-0.37</v>
      </c>
      <c r="E258" s="42"/>
      <c r="F258" s="47">
        <v>42719</v>
      </c>
      <c r="G258" s="46">
        <v>-0.316</v>
      </c>
      <c r="H258" s="42"/>
      <c r="I258" s="47">
        <v>42719</v>
      </c>
      <c r="J258" s="46">
        <v>-0.217</v>
      </c>
      <c r="K258" s="42"/>
      <c r="L258" s="47">
        <v>42719</v>
      </c>
      <c r="M258" s="46">
        <v>-8.1000000000000003E-2</v>
      </c>
      <c r="N258" s="42"/>
      <c r="O258" s="47">
        <v>42724</v>
      </c>
      <c r="P258" s="46">
        <v>0.749</v>
      </c>
      <c r="Q258" s="42"/>
      <c r="R258" s="47">
        <v>42724</v>
      </c>
      <c r="S258" s="46">
        <v>0.99621999999999999</v>
      </c>
      <c r="T258" s="42"/>
      <c r="U258" s="47">
        <v>42724</v>
      </c>
      <c r="V258" s="46">
        <v>1.3204400000000001</v>
      </c>
      <c r="W258" s="42"/>
      <c r="X258" s="47">
        <v>42724</v>
      </c>
      <c r="Y258" s="46">
        <v>1.6906699999999999</v>
      </c>
      <c r="Z258" s="42"/>
      <c r="AA258" s="47">
        <v>42724</v>
      </c>
      <c r="AB258" s="46">
        <v>0.25488</v>
      </c>
      <c r="AC258" s="42"/>
      <c r="AD258" s="47">
        <v>42724</v>
      </c>
      <c r="AE258" s="46">
        <v>0.36525000000000002</v>
      </c>
      <c r="AF258" s="42"/>
      <c r="AG258" s="47">
        <v>42724</v>
      </c>
      <c r="AH258" s="46">
        <v>0.53600000000000003</v>
      </c>
      <c r="AI258" s="42"/>
      <c r="AJ258" s="47">
        <v>42724</v>
      </c>
      <c r="AK258" s="46">
        <v>0.79537999999999998</v>
      </c>
      <c r="AL258" s="42"/>
      <c r="AM258" s="47">
        <v>42724</v>
      </c>
      <c r="AN258" s="46">
        <v>-0.81840000000000002</v>
      </c>
      <c r="AO258" s="42"/>
      <c r="AP258" s="47">
        <v>42724</v>
      </c>
      <c r="AQ258" s="46">
        <v>-0.73880000000000001</v>
      </c>
      <c r="AR258" s="42"/>
      <c r="AS258" s="47">
        <v>42724</v>
      </c>
      <c r="AT258" s="46">
        <v>-0.66900000000000004</v>
      </c>
      <c r="AU258" s="42"/>
      <c r="AV258" s="47">
        <v>42724</v>
      </c>
      <c r="AW258" s="46">
        <v>-0.50360000000000005</v>
      </c>
      <c r="AX258" s="42"/>
      <c r="AY258" s="47">
        <v>42724</v>
      </c>
      <c r="AZ258" s="46">
        <v>-5.2569999999999999E-2</v>
      </c>
      <c r="BA258" s="42"/>
      <c r="BB258" s="47">
        <v>42724</v>
      </c>
      <c r="BC258" s="46">
        <v>-1.057E-2</v>
      </c>
      <c r="BD258" s="42"/>
      <c r="BE258" s="47">
        <v>42724</v>
      </c>
      <c r="BF258" s="46">
        <v>2.0930000000000001E-2</v>
      </c>
      <c r="BG258" s="42"/>
      <c r="BH258" s="47">
        <v>42724</v>
      </c>
      <c r="BI258" s="46">
        <v>0.12642999999999999</v>
      </c>
    </row>
    <row r="259" spans="3:61" x14ac:dyDescent="0.25">
      <c r="C259" s="47">
        <v>42720</v>
      </c>
      <c r="D259" s="46">
        <v>-0.372</v>
      </c>
      <c r="E259" s="42"/>
      <c r="F259" s="47">
        <v>42720</v>
      </c>
      <c r="G259" s="46">
        <v>-0.314</v>
      </c>
      <c r="H259" s="42"/>
      <c r="I259" s="47">
        <v>42720</v>
      </c>
      <c r="J259" s="46">
        <v>-0.216</v>
      </c>
      <c r="K259" s="42"/>
      <c r="L259" s="47">
        <v>42720</v>
      </c>
      <c r="M259" s="46">
        <v>-8.1000000000000003E-2</v>
      </c>
      <c r="N259" s="42"/>
      <c r="O259" s="47">
        <v>42725</v>
      </c>
      <c r="P259" s="46">
        <v>0.755</v>
      </c>
      <c r="Q259" s="42"/>
      <c r="R259" s="47">
        <v>42725</v>
      </c>
      <c r="S259" s="46">
        <v>0.99761</v>
      </c>
      <c r="T259" s="42"/>
      <c r="U259" s="47">
        <v>42725</v>
      </c>
      <c r="V259" s="46">
        <v>1.3160000000000001</v>
      </c>
      <c r="W259" s="42"/>
      <c r="X259" s="47">
        <v>42725</v>
      </c>
      <c r="Y259" s="46">
        <v>1.68956</v>
      </c>
      <c r="Z259" s="42"/>
      <c r="AA259" s="47">
        <v>42725</v>
      </c>
      <c r="AB259" s="46">
        <v>0.25356000000000001</v>
      </c>
      <c r="AC259" s="42"/>
      <c r="AD259" s="47">
        <v>42725</v>
      </c>
      <c r="AE259" s="46">
        <v>0.36213000000000001</v>
      </c>
      <c r="AF259" s="42"/>
      <c r="AG259" s="47">
        <v>42725</v>
      </c>
      <c r="AH259" s="46">
        <v>0.53449999999999998</v>
      </c>
      <c r="AI259" s="42"/>
      <c r="AJ259" s="47">
        <v>42725</v>
      </c>
      <c r="AK259" s="46">
        <v>0.79425000000000001</v>
      </c>
      <c r="AL259" s="42"/>
      <c r="AM259" s="47">
        <v>42725</v>
      </c>
      <c r="AN259" s="46">
        <v>-0.82240000000000002</v>
      </c>
      <c r="AO259" s="42"/>
      <c r="AP259" s="47">
        <v>42725</v>
      </c>
      <c r="AQ259" s="46">
        <v>-0.73880000000000001</v>
      </c>
      <c r="AR259" s="42"/>
      <c r="AS259" s="47">
        <v>42725</v>
      </c>
      <c r="AT259" s="46">
        <v>-0.66900000000000004</v>
      </c>
      <c r="AU259" s="42"/>
      <c r="AV259" s="47">
        <v>42725</v>
      </c>
      <c r="AW259" s="46">
        <v>-0.50360000000000005</v>
      </c>
      <c r="AX259" s="42"/>
      <c r="AY259" s="47">
        <v>42725</v>
      </c>
      <c r="AZ259" s="46">
        <v>-3.9E-2</v>
      </c>
      <c r="BA259" s="42"/>
      <c r="BB259" s="47">
        <v>42725</v>
      </c>
      <c r="BC259" s="46">
        <v>-4.79E-3</v>
      </c>
      <c r="BD259" s="42"/>
      <c r="BE259" s="47">
        <v>42725</v>
      </c>
      <c r="BF259" s="46">
        <v>2.264E-2</v>
      </c>
      <c r="BG259" s="42"/>
      <c r="BH259" s="47">
        <v>42725</v>
      </c>
      <c r="BI259" s="46">
        <v>0.13214000000000001</v>
      </c>
    </row>
    <row r="260" spans="3:61" x14ac:dyDescent="0.25">
      <c r="C260" s="47">
        <v>42723</v>
      </c>
      <c r="D260" s="46">
        <v>-0.371</v>
      </c>
      <c r="E260" s="42"/>
      <c r="F260" s="47">
        <v>42723</v>
      </c>
      <c r="G260" s="46">
        <v>-0.313</v>
      </c>
      <c r="H260" s="42"/>
      <c r="I260" s="47">
        <v>42723</v>
      </c>
      <c r="J260" s="46">
        <v>-0.216</v>
      </c>
      <c r="K260" s="42"/>
      <c r="L260" s="47">
        <v>42723</v>
      </c>
      <c r="M260" s="46">
        <v>-8.1000000000000003E-2</v>
      </c>
      <c r="N260" s="42"/>
      <c r="O260" s="47">
        <v>42726</v>
      </c>
      <c r="P260" s="46">
        <v>0.75610999999999995</v>
      </c>
      <c r="Q260" s="42"/>
      <c r="R260" s="47">
        <v>42726</v>
      </c>
      <c r="S260" s="46">
        <v>0.99705999999999995</v>
      </c>
      <c r="T260" s="42"/>
      <c r="U260" s="47">
        <v>42726</v>
      </c>
      <c r="V260" s="46">
        <v>1.3160000000000001</v>
      </c>
      <c r="W260" s="42"/>
      <c r="X260" s="47">
        <v>42726</v>
      </c>
      <c r="Y260" s="46">
        <v>1.6878899999999999</v>
      </c>
      <c r="Z260" s="42"/>
      <c r="AA260" s="47">
        <v>42726</v>
      </c>
      <c r="AB260" s="46">
        <v>0.26012999999999997</v>
      </c>
      <c r="AC260" s="42"/>
      <c r="AD260" s="47">
        <v>42726</v>
      </c>
      <c r="AE260" s="46">
        <v>0.36337999999999998</v>
      </c>
      <c r="AF260" s="42"/>
      <c r="AG260" s="47">
        <v>42726</v>
      </c>
      <c r="AH260" s="46">
        <v>0.53713</v>
      </c>
      <c r="AI260" s="42"/>
      <c r="AJ260" s="47">
        <v>42726</v>
      </c>
      <c r="AK260" s="46">
        <v>0.79437999999999998</v>
      </c>
      <c r="AL260" s="42"/>
      <c r="AM260" s="47">
        <v>42726</v>
      </c>
      <c r="AN260" s="46">
        <v>-0.79700000000000004</v>
      </c>
      <c r="AO260" s="42"/>
      <c r="AP260" s="47">
        <v>42726</v>
      </c>
      <c r="AQ260" s="46">
        <v>-0.73219999999999996</v>
      </c>
      <c r="AR260" s="42"/>
      <c r="AS260" s="47">
        <v>42726</v>
      </c>
      <c r="AT260" s="46">
        <v>-0.66459999999999997</v>
      </c>
      <c r="AU260" s="42"/>
      <c r="AV260" s="47">
        <v>42726</v>
      </c>
      <c r="AW260" s="46">
        <v>-0.499</v>
      </c>
      <c r="AX260" s="42"/>
      <c r="AY260" s="47">
        <v>42726</v>
      </c>
      <c r="AZ260" s="46">
        <v>-3.3570000000000003E-2</v>
      </c>
      <c r="BA260" s="42"/>
      <c r="BB260" s="47">
        <v>42726</v>
      </c>
      <c r="BC260" s="46">
        <v>-6.9300000000000004E-3</v>
      </c>
      <c r="BD260" s="42"/>
      <c r="BE260" s="47">
        <v>42726</v>
      </c>
      <c r="BF260" s="46">
        <v>1.993E-2</v>
      </c>
      <c r="BG260" s="42"/>
      <c r="BH260" s="47">
        <v>42726</v>
      </c>
      <c r="BI260" s="46">
        <v>0.12942999999999999</v>
      </c>
    </row>
    <row r="261" spans="3:61" x14ac:dyDescent="0.25">
      <c r="C261" s="47">
        <v>42724</v>
      </c>
      <c r="D261" s="46">
        <v>-0.371</v>
      </c>
      <c r="E261" s="42"/>
      <c r="F261" s="47">
        <v>42724</v>
      </c>
      <c r="G261" s="46">
        <v>-0.313</v>
      </c>
      <c r="H261" s="42"/>
      <c r="I261" s="47">
        <v>42724</v>
      </c>
      <c r="J261" s="46">
        <v>-0.218</v>
      </c>
      <c r="K261" s="42"/>
      <c r="L261" s="47">
        <v>42724</v>
      </c>
      <c r="M261" s="46">
        <v>-8.1000000000000003E-2</v>
      </c>
      <c r="N261" s="42"/>
      <c r="O261" s="47">
        <v>42727</v>
      </c>
      <c r="P261" s="46">
        <v>0.76110999999999995</v>
      </c>
      <c r="Q261" s="42"/>
      <c r="R261" s="47">
        <v>42727</v>
      </c>
      <c r="S261" s="46">
        <v>0.99705999999999995</v>
      </c>
      <c r="T261" s="42"/>
      <c r="U261" s="47">
        <v>42727</v>
      </c>
      <c r="V261" s="46">
        <v>1.31656</v>
      </c>
      <c r="W261" s="42"/>
      <c r="X261" s="47">
        <v>42727</v>
      </c>
      <c r="Y261" s="46">
        <v>1.68956</v>
      </c>
      <c r="Z261" s="42"/>
      <c r="AA261" s="47">
        <v>42727</v>
      </c>
      <c r="AB261" s="46">
        <v>0.25824999999999998</v>
      </c>
      <c r="AC261" s="42"/>
      <c r="AD261" s="47">
        <v>42727</v>
      </c>
      <c r="AE261" s="46">
        <v>0.36213000000000001</v>
      </c>
      <c r="AF261" s="42"/>
      <c r="AG261" s="47">
        <v>42727</v>
      </c>
      <c r="AH261" s="46">
        <v>0.53337999999999997</v>
      </c>
      <c r="AI261" s="42"/>
      <c r="AJ261" s="47">
        <v>42727</v>
      </c>
      <c r="AK261" s="46">
        <v>0.78937999999999997</v>
      </c>
      <c r="AL261" s="42"/>
      <c r="AM261" s="47">
        <v>42727</v>
      </c>
      <c r="AN261" s="46">
        <v>-0.80300000000000005</v>
      </c>
      <c r="AO261" s="42"/>
      <c r="AP261" s="47">
        <v>42727</v>
      </c>
      <c r="AQ261" s="46">
        <v>-0.73119999999999996</v>
      </c>
      <c r="AR261" s="42"/>
      <c r="AS261" s="47">
        <v>42727</v>
      </c>
      <c r="AT261" s="46">
        <v>-0.66459999999999997</v>
      </c>
      <c r="AU261" s="42"/>
      <c r="AV261" s="47">
        <v>42727</v>
      </c>
      <c r="AW261" s="46">
        <v>-0.499</v>
      </c>
      <c r="AX261" s="42"/>
      <c r="AY261" s="47">
        <v>42727</v>
      </c>
      <c r="AZ261" s="46">
        <v>-3.5000000000000003E-2</v>
      </c>
      <c r="BA261" s="42"/>
      <c r="BB261" s="47">
        <v>42727</v>
      </c>
      <c r="BC261" s="46">
        <v>-9.7900000000000001E-3</v>
      </c>
      <c r="BD261" s="42"/>
      <c r="BE261" s="47">
        <v>42727</v>
      </c>
      <c r="BF261" s="46">
        <v>2.1360000000000001E-2</v>
      </c>
      <c r="BG261" s="42"/>
      <c r="BH261" s="47">
        <v>42727</v>
      </c>
      <c r="BI261" s="46">
        <v>0.12942999999999999</v>
      </c>
    </row>
    <row r="262" spans="3:61" x14ac:dyDescent="0.25">
      <c r="C262" s="47">
        <v>42725</v>
      </c>
      <c r="D262" s="46">
        <v>-0.36899999999999999</v>
      </c>
      <c r="E262" s="42"/>
      <c r="F262" s="47">
        <v>42725</v>
      </c>
      <c r="G262" s="46">
        <v>-0.315</v>
      </c>
      <c r="H262" s="42"/>
      <c r="I262" s="47">
        <v>42725</v>
      </c>
      <c r="J262" s="46">
        <v>-0.216</v>
      </c>
      <c r="K262" s="42"/>
      <c r="L262" s="47">
        <v>42725</v>
      </c>
      <c r="M262" s="46">
        <v>-8.2000000000000003E-2</v>
      </c>
      <c r="N262" s="42"/>
      <c r="O262" s="47">
        <v>42732</v>
      </c>
      <c r="P262" s="46">
        <v>0.77</v>
      </c>
      <c r="Q262" s="42"/>
      <c r="R262" s="47">
        <v>42732</v>
      </c>
      <c r="S262" s="46">
        <v>0.99817</v>
      </c>
      <c r="T262" s="42"/>
      <c r="U262" s="47">
        <v>42732</v>
      </c>
      <c r="V262" s="46">
        <v>1.3176700000000001</v>
      </c>
      <c r="W262" s="42"/>
      <c r="X262" s="47">
        <v>42732</v>
      </c>
      <c r="Y262" s="46">
        <v>1.69011</v>
      </c>
      <c r="Z262" s="42"/>
      <c r="AA262" s="47">
        <v>42732</v>
      </c>
      <c r="AB262" s="46">
        <v>0.25824999999999998</v>
      </c>
      <c r="AC262" s="42"/>
      <c r="AD262" s="47">
        <v>42732</v>
      </c>
      <c r="AE262" s="46">
        <v>0.36713000000000001</v>
      </c>
      <c r="AF262" s="42"/>
      <c r="AG262" s="47">
        <v>42732</v>
      </c>
      <c r="AH262" s="46">
        <v>0.53337999999999997</v>
      </c>
      <c r="AI262" s="42"/>
      <c r="AJ262" s="47">
        <v>42732</v>
      </c>
      <c r="AK262" s="46">
        <v>0.78563000000000005</v>
      </c>
      <c r="AL262" s="42"/>
      <c r="AM262" s="47">
        <v>42732</v>
      </c>
      <c r="AN262" s="46">
        <v>-0.80979999999999996</v>
      </c>
      <c r="AO262" s="42"/>
      <c r="AP262" s="47">
        <v>42732</v>
      </c>
      <c r="AQ262" s="46">
        <v>-0.73319999999999996</v>
      </c>
      <c r="AR262" s="42"/>
      <c r="AS262" s="47">
        <v>42732</v>
      </c>
      <c r="AT262" s="46">
        <v>-0.66459999999999997</v>
      </c>
      <c r="AU262" s="42"/>
      <c r="AV262" s="47">
        <v>42732</v>
      </c>
      <c r="AW262" s="46">
        <v>-0.499</v>
      </c>
      <c r="AX262" s="42"/>
      <c r="AY262" s="47">
        <v>42732</v>
      </c>
      <c r="AZ262" s="46">
        <v>-3.6999999999999998E-2</v>
      </c>
      <c r="BA262" s="42"/>
      <c r="BB262" s="47">
        <v>42732</v>
      </c>
      <c r="BC262" s="46">
        <v>-1.729E-2</v>
      </c>
      <c r="BD262" s="42"/>
      <c r="BE262" s="47">
        <v>42732</v>
      </c>
      <c r="BF262" s="46">
        <v>1.6639999999999999E-2</v>
      </c>
      <c r="BG262" s="42"/>
      <c r="BH262" s="47">
        <v>42732</v>
      </c>
      <c r="BI262" s="46">
        <v>0.12914</v>
      </c>
    </row>
    <row r="263" spans="3:61" x14ac:dyDescent="0.25">
      <c r="C263" s="47">
        <v>42726</v>
      </c>
      <c r="D263" s="46">
        <v>-0.36899999999999999</v>
      </c>
      <c r="E263" s="42"/>
      <c r="F263" s="47">
        <v>42726</v>
      </c>
      <c r="G263" s="46">
        <v>-0.316</v>
      </c>
      <c r="H263" s="42"/>
      <c r="I263" s="47">
        <v>42726</v>
      </c>
      <c r="J263" s="46">
        <v>-0.216</v>
      </c>
      <c r="K263" s="42"/>
      <c r="L263" s="47">
        <v>42726</v>
      </c>
      <c r="M263" s="46">
        <v>-8.2000000000000003E-2</v>
      </c>
      <c r="N263" s="42"/>
      <c r="O263" s="47">
        <v>42733</v>
      </c>
      <c r="P263" s="46">
        <v>0.77110999999999996</v>
      </c>
      <c r="Q263" s="42"/>
      <c r="R263" s="47">
        <v>42733</v>
      </c>
      <c r="S263" s="46">
        <v>0.99789000000000005</v>
      </c>
      <c r="T263" s="42"/>
      <c r="U263" s="47">
        <v>42733</v>
      </c>
      <c r="V263" s="46">
        <v>1.3176700000000001</v>
      </c>
      <c r="W263" s="42"/>
      <c r="X263" s="47">
        <v>42733</v>
      </c>
      <c r="Y263" s="46">
        <v>1.68733</v>
      </c>
      <c r="Z263" s="42"/>
      <c r="AA263" s="47">
        <v>42733</v>
      </c>
      <c r="AB263" s="46">
        <v>0.25763000000000003</v>
      </c>
      <c r="AC263" s="42"/>
      <c r="AD263" s="47">
        <v>42733</v>
      </c>
      <c r="AE263" s="46">
        <v>0.36675000000000002</v>
      </c>
      <c r="AF263" s="42"/>
      <c r="AG263" s="47">
        <v>42733</v>
      </c>
      <c r="AH263" s="46">
        <v>0.53363000000000005</v>
      </c>
      <c r="AI263" s="42"/>
      <c r="AJ263" s="47">
        <v>42733</v>
      </c>
      <c r="AK263" s="46">
        <v>0.77788000000000002</v>
      </c>
      <c r="AL263" s="42"/>
      <c r="AM263" s="47">
        <v>42733</v>
      </c>
      <c r="AN263" s="46">
        <v>-0.79900000000000004</v>
      </c>
      <c r="AO263" s="42"/>
      <c r="AP263" s="47">
        <v>42733</v>
      </c>
      <c r="AQ263" s="46">
        <v>-0.72919999999999996</v>
      </c>
      <c r="AR263" s="42"/>
      <c r="AS263" s="47">
        <v>42733</v>
      </c>
      <c r="AT263" s="46">
        <v>-0.66259999999999997</v>
      </c>
      <c r="AU263" s="42"/>
      <c r="AV263" s="47">
        <v>42733</v>
      </c>
      <c r="AW263" s="46">
        <v>-0.499</v>
      </c>
      <c r="AX263" s="42"/>
      <c r="AY263" s="47">
        <v>42733</v>
      </c>
      <c r="AZ263" s="46">
        <v>-3.0859999999999999E-2</v>
      </c>
      <c r="BA263" s="42"/>
      <c r="BB263" s="47">
        <v>42733</v>
      </c>
      <c r="BC263" s="46">
        <v>-2.5860000000000001E-2</v>
      </c>
      <c r="BD263" s="42"/>
      <c r="BE263" s="47">
        <v>42733</v>
      </c>
      <c r="BF263" s="46">
        <v>1.9570000000000001E-2</v>
      </c>
      <c r="BG263" s="42"/>
      <c r="BH263" s="47">
        <v>42733</v>
      </c>
      <c r="BI263" s="46">
        <v>0.12586</v>
      </c>
    </row>
    <row r="264" spans="3:61" x14ac:dyDescent="0.25">
      <c r="C264" s="47">
        <v>42727</v>
      </c>
      <c r="D264" s="46">
        <v>-0.36899999999999999</v>
      </c>
      <c r="E264" s="42"/>
      <c r="F264" s="47">
        <v>42727</v>
      </c>
      <c r="G264" s="46">
        <v>-0.317</v>
      </c>
      <c r="H264" s="42"/>
      <c r="I264" s="47">
        <v>42727</v>
      </c>
      <c r="J264" s="46">
        <v>-0.217</v>
      </c>
      <c r="K264" s="42"/>
      <c r="L264" s="47">
        <v>42727</v>
      </c>
      <c r="M264" s="46">
        <v>-8.2000000000000003E-2</v>
      </c>
      <c r="N264" s="42"/>
      <c r="O264" s="47">
        <v>42734</v>
      </c>
      <c r="P264" s="46">
        <v>0.77166999999999997</v>
      </c>
      <c r="Q264" s="42"/>
      <c r="R264" s="47">
        <v>42734</v>
      </c>
      <c r="S264" s="46">
        <v>0.99789000000000005</v>
      </c>
      <c r="T264" s="42"/>
      <c r="U264" s="47">
        <v>42734</v>
      </c>
      <c r="V264" s="46">
        <v>1.3176700000000001</v>
      </c>
      <c r="W264" s="42"/>
      <c r="X264" s="47">
        <v>42734</v>
      </c>
      <c r="Y264" s="46">
        <v>1.68567</v>
      </c>
      <c r="Z264" s="42"/>
      <c r="AA264" s="47">
        <v>42734</v>
      </c>
      <c r="AB264" s="46">
        <v>0.25574999999999998</v>
      </c>
      <c r="AC264" s="42"/>
      <c r="AD264" s="47">
        <v>42734</v>
      </c>
      <c r="AE264" s="46">
        <v>0.36663000000000001</v>
      </c>
      <c r="AF264" s="42"/>
      <c r="AG264" s="47">
        <v>42734</v>
      </c>
      <c r="AH264" s="46">
        <v>0.53300000000000003</v>
      </c>
      <c r="AI264" s="42"/>
      <c r="AJ264" s="47">
        <v>42734</v>
      </c>
      <c r="AK264" s="46">
        <v>0.77649999999999997</v>
      </c>
      <c r="AL264" s="42"/>
      <c r="AM264" s="47">
        <v>42734</v>
      </c>
      <c r="AN264" s="46">
        <v>-0.79900000000000004</v>
      </c>
      <c r="AO264" s="42"/>
      <c r="AP264" s="47">
        <v>42734</v>
      </c>
      <c r="AQ264" s="46">
        <v>-0.72919999999999996</v>
      </c>
      <c r="AR264" s="42"/>
      <c r="AS264" s="47">
        <v>42734</v>
      </c>
      <c r="AT264" s="46">
        <v>-0.66259999999999997</v>
      </c>
      <c r="AU264" s="42"/>
      <c r="AV264" s="47">
        <v>42734</v>
      </c>
      <c r="AW264" s="46">
        <v>-0.499</v>
      </c>
      <c r="AX264" s="42"/>
      <c r="AY264" s="47">
        <v>42734</v>
      </c>
      <c r="AZ264" s="46">
        <v>-8.0860000000000001E-2</v>
      </c>
      <c r="BA264" s="42"/>
      <c r="BB264" s="47">
        <v>42734</v>
      </c>
      <c r="BC264" s="46">
        <v>-4.657E-2</v>
      </c>
      <c r="BD264" s="42"/>
      <c r="BE264" s="47">
        <v>42734</v>
      </c>
      <c r="BF264" s="46">
        <v>1.4930000000000001E-2</v>
      </c>
      <c r="BG264" s="42"/>
      <c r="BH264" s="47">
        <v>42734</v>
      </c>
      <c r="BI264" s="46">
        <v>0.12586</v>
      </c>
    </row>
    <row r="265" spans="3:61" x14ac:dyDescent="0.25">
      <c r="C265" s="47">
        <v>42731</v>
      </c>
      <c r="D265" s="46">
        <v>-0.36899999999999999</v>
      </c>
      <c r="E265" s="42"/>
      <c r="F265" s="47">
        <v>42731</v>
      </c>
      <c r="G265" s="46">
        <v>-0.318</v>
      </c>
      <c r="H265" s="42"/>
      <c r="I265" s="47">
        <v>42731</v>
      </c>
      <c r="J265" s="46">
        <v>-0.22</v>
      </c>
      <c r="K265" s="42"/>
      <c r="L265" s="47">
        <v>42731</v>
      </c>
      <c r="M265" s="46">
        <v>-8.1000000000000003E-2</v>
      </c>
      <c r="N265" s="42"/>
      <c r="O265" s="47"/>
      <c r="P265" s="46"/>
      <c r="Q265" s="42"/>
      <c r="R265" s="47"/>
      <c r="S265" s="46"/>
      <c r="T265" s="42"/>
      <c r="U265" s="47"/>
      <c r="V265" s="46"/>
      <c r="W265" s="42"/>
      <c r="X265" s="47"/>
      <c r="Y265" s="46"/>
      <c r="Z265" s="42"/>
      <c r="AA265" s="47"/>
      <c r="AB265" s="46"/>
      <c r="AC265" s="42"/>
      <c r="AD265" s="47"/>
      <c r="AE265" s="46"/>
      <c r="AF265" s="42"/>
      <c r="AG265" s="47"/>
      <c r="AH265" s="46"/>
      <c r="AI265" s="42"/>
      <c r="AJ265" s="47"/>
      <c r="AK265" s="46"/>
      <c r="AL265" s="42"/>
      <c r="AM265" s="47"/>
      <c r="AN265" s="46"/>
      <c r="AO265" s="42"/>
      <c r="AP265" s="47"/>
      <c r="AQ265" s="46"/>
      <c r="AR265" s="42"/>
      <c r="AS265" s="47"/>
      <c r="AT265" s="46"/>
      <c r="AU265" s="42"/>
      <c r="AV265" s="47"/>
      <c r="AW265" s="46"/>
      <c r="AX265" s="42"/>
      <c r="AY265" s="47"/>
      <c r="AZ265" s="46"/>
      <c r="BA265" s="42"/>
      <c r="BB265" s="47"/>
      <c r="BC265" s="46"/>
      <c r="BD265" s="42"/>
      <c r="BE265" s="47"/>
      <c r="BF265" s="46"/>
      <c r="BG265" s="42"/>
      <c r="BH265" s="47"/>
      <c r="BI265" s="46"/>
    </row>
    <row r="266" spans="3:61" x14ac:dyDescent="0.25">
      <c r="C266" s="47">
        <v>42732</v>
      </c>
      <c r="D266" s="46">
        <v>-0.36599999999999999</v>
      </c>
      <c r="F266" s="47">
        <v>42732</v>
      </c>
      <c r="G266" s="46">
        <v>-0.31900000000000001</v>
      </c>
      <c r="I266" s="47">
        <v>42732</v>
      </c>
      <c r="J266" s="46">
        <v>-0.221</v>
      </c>
      <c r="L266" s="47">
        <v>42732</v>
      </c>
      <c r="M266" s="46">
        <v>-8.2000000000000003E-2</v>
      </c>
      <c r="O266" s="47"/>
      <c r="P266" s="46"/>
      <c r="R266" s="47"/>
      <c r="S266" s="46"/>
      <c r="U266" s="47"/>
      <c r="V266" s="46"/>
      <c r="X266" s="47"/>
      <c r="Y266" s="46"/>
      <c r="AA266" s="47"/>
      <c r="AB266" s="46"/>
      <c r="AD266" s="47"/>
      <c r="AE266" s="46"/>
      <c r="AG266" s="47"/>
      <c r="AH266" s="46"/>
      <c r="AJ266" s="47"/>
      <c r="AK266" s="46"/>
      <c r="AM266" s="47"/>
      <c r="AN266" s="46"/>
      <c r="AP266" s="47"/>
      <c r="AQ266" s="46"/>
      <c r="AS266" s="47"/>
      <c r="AT266" s="46"/>
      <c r="AV266" s="47"/>
      <c r="AW266" s="46"/>
      <c r="AY266" s="47"/>
      <c r="AZ266" s="46"/>
      <c r="BB266" s="47"/>
      <c r="BC266" s="46"/>
      <c r="BE266" s="47"/>
      <c r="BF266" s="46"/>
      <c r="BH266" s="47"/>
      <c r="BI266" s="46"/>
    </row>
    <row r="267" spans="3:61" x14ac:dyDescent="0.25">
      <c r="C267" s="47">
        <v>42733</v>
      </c>
      <c r="D267" s="46">
        <v>-0.36799999999999999</v>
      </c>
      <c r="F267" s="47">
        <v>42733</v>
      </c>
      <c r="G267" s="46">
        <v>-0.31900000000000001</v>
      </c>
      <c r="I267" s="47">
        <v>42733</v>
      </c>
      <c r="J267" s="46">
        <v>-0.221</v>
      </c>
      <c r="L267" s="47">
        <v>42733</v>
      </c>
      <c r="M267" s="46">
        <v>-8.1000000000000003E-2</v>
      </c>
      <c r="O267" s="47"/>
      <c r="P267" s="46"/>
      <c r="R267" s="47"/>
      <c r="S267" s="46"/>
      <c r="U267" s="47"/>
      <c r="V267" s="46"/>
      <c r="X267" s="47"/>
      <c r="Y267" s="46"/>
      <c r="AA267" s="47"/>
      <c r="AB267" s="46"/>
      <c r="AD267" s="47"/>
      <c r="AE267" s="46"/>
      <c r="AG267" s="47"/>
      <c r="AH267" s="46"/>
      <c r="AJ267" s="47"/>
      <c r="AK267" s="46"/>
      <c r="AM267" s="47"/>
      <c r="AN267" s="46"/>
      <c r="AP267" s="47"/>
      <c r="AQ267" s="46"/>
      <c r="AS267" s="47"/>
      <c r="AT267" s="46"/>
      <c r="AV267" s="47"/>
      <c r="AW267" s="46"/>
      <c r="AY267" s="47"/>
      <c r="AZ267" s="46"/>
      <c r="BB267" s="47"/>
      <c r="BC267" s="46"/>
      <c r="BE267" s="47"/>
      <c r="BF267" s="46"/>
      <c r="BH267" s="47"/>
      <c r="BI267" s="46"/>
    </row>
    <row r="268" spans="3:61" x14ac:dyDescent="0.25">
      <c r="C268" s="47">
        <v>42734</v>
      </c>
      <c r="D268" s="46">
        <v>-0.36799999999999999</v>
      </c>
      <c r="F268" s="47">
        <v>42734</v>
      </c>
      <c r="G268" s="46">
        <v>-0.31900000000000001</v>
      </c>
      <c r="I268" s="47">
        <v>42734</v>
      </c>
      <c r="J268" s="46">
        <v>-0.221</v>
      </c>
      <c r="L268" s="47">
        <v>42734</v>
      </c>
      <c r="M268" s="46">
        <v>-8.2000000000000003E-2</v>
      </c>
      <c r="O268" s="47"/>
      <c r="P268" s="46"/>
      <c r="R268" s="47"/>
      <c r="S268" s="46"/>
      <c r="U268" s="47"/>
      <c r="V268" s="46"/>
      <c r="X268" s="47"/>
      <c r="Y268" s="46"/>
      <c r="AA268" s="47"/>
      <c r="AB268" s="46"/>
      <c r="AD268" s="47"/>
      <c r="AE268" s="46"/>
      <c r="AG268" s="47"/>
      <c r="AH268" s="46"/>
      <c r="AJ268" s="47"/>
      <c r="AK268" s="46"/>
      <c r="AM268" s="47"/>
      <c r="AN268" s="46"/>
      <c r="AP268" s="47"/>
      <c r="AQ268" s="46"/>
      <c r="AS268" s="47"/>
      <c r="AT268" s="46"/>
      <c r="AV268" s="47"/>
      <c r="AW268" s="46"/>
      <c r="AY268" s="47"/>
      <c r="AZ268" s="46"/>
      <c r="BB268" s="47"/>
      <c r="BC268" s="46"/>
      <c r="BE268" s="47"/>
      <c r="BF268" s="46"/>
      <c r="BH268" s="47"/>
      <c r="BI268" s="46"/>
    </row>
    <row r="269" spans="3:61" x14ac:dyDescent="0.25">
      <c r="C269" s="47"/>
      <c r="D269" s="46"/>
      <c r="F269" s="47"/>
      <c r="G269" s="46"/>
      <c r="I269" s="47"/>
      <c r="J269" s="46"/>
      <c r="L269" s="47"/>
      <c r="M269" s="46"/>
      <c r="O269" s="47"/>
      <c r="P269" s="46"/>
      <c r="R269" s="47"/>
      <c r="S269" s="46"/>
      <c r="U269" s="47"/>
      <c r="V269" s="46"/>
      <c r="X269" s="47"/>
      <c r="Y269" s="46"/>
      <c r="AA269" s="47"/>
      <c r="AB269" s="46"/>
      <c r="AD269" s="47"/>
      <c r="AE269" s="46"/>
      <c r="AG269" s="47"/>
      <c r="AH269" s="46"/>
      <c r="AJ269" s="47"/>
      <c r="AK269" s="46"/>
      <c r="AM269" s="47"/>
      <c r="AN269" s="46"/>
      <c r="AP269" s="47"/>
      <c r="AQ269" s="46"/>
      <c r="AS269" s="47"/>
      <c r="AT269" s="46"/>
      <c r="AV269" s="47"/>
      <c r="AW269" s="46"/>
      <c r="AY269" s="47"/>
      <c r="AZ269" s="46"/>
      <c r="BB269" s="47"/>
      <c r="BC269" s="46"/>
      <c r="BE269" s="47"/>
      <c r="BF269" s="46"/>
      <c r="BH269" s="47"/>
      <c r="BI269" s="46"/>
    </row>
    <row r="270" spans="3:61" x14ac:dyDescent="0.25">
      <c r="C270" s="47"/>
      <c r="D270" s="46"/>
      <c r="F270" s="47"/>
      <c r="G270" s="46"/>
      <c r="I270" s="47"/>
      <c r="J270" s="46"/>
      <c r="L270" s="47"/>
      <c r="M270" s="46"/>
      <c r="O270" s="47"/>
      <c r="P270" s="46"/>
      <c r="R270" s="47"/>
      <c r="S270" s="46"/>
      <c r="U270" s="47"/>
      <c r="V270" s="46"/>
      <c r="X270" s="47"/>
      <c r="Y270" s="46"/>
      <c r="AA270" s="47"/>
      <c r="AB270" s="46"/>
      <c r="AD270" s="47"/>
      <c r="AE270" s="46"/>
      <c r="AG270" s="47"/>
      <c r="AH270" s="46"/>
      <c r="AJ270" s="47"/>
      <c r="AK270" s="46"/>
      <c r="AM270" s="47"/>
      <c r="AN270" s="46"/>
      <c r="AP270" s="47"/>
      <c r="AQ270" s="46"/>
      <c r="AS270" s="47"/>
      <c r="AT270" s="46"/>
      <c r="AV270" s="47"/>
      <c r="AW270" s="46"/>
      <c r="AY270" s="47"/>
      <c r="AZ270" s="46"/>
      <c r="BB270" s="47"/>
      <c r="BC270" s="46"/>
      <c r="BE270" s="47"/>
      <c r="BF270" s="46"/>
      <c r="BH270" s="47"/>
      <c r="BI270" s="46"/>
    </row>
    <row r="271" spans="3:61" x14ac:dyDescent="0.25">
      <c r="C271" s="47"/>
      <c r="D271" s="46"/>
      <c r="F271" s="47"/>
      <c r="G271" s="46"/>
      <c r="I271" s="47"/>
      <c r="J271" s="46"/>
      <c r="L271" s="47"/>
      <c r="M271" s="46"/>
      <c r="O271" s="47"/>
      <c r="P271" s="46"/>
      <c r="R271" s="47"/>
      <c r="S271" s="46"/>
      <c r="U271" s="47"/>
      <c r="V271" s="46"/>
      <c r="X271" s="47"/>
      <c r="Y271" s="46"/>
      <c r="AA271" s="47"/>
      <c r="AB271" s="46"/>
      <c r="AD271" s="47"/>
      <c r="AE271" s="46"/>
      <c r="AG271" s="47"/>
      <c r="AH271" s="46"/>
      <c r="AJ271" s="47"/>
      <c r="AK271" s="46"/>
      <c r="AM271" s="47"/>
      <c r="AN271" s="46"/>
      <c r="AP271" s="47"/>
      <c r="AQ271" s="46"/>
      <c r="AS271" s="47"/>
      <c r="AT271" s="46"/>
      <c r="AV271" s="47"/>
      <c r="AW271" s="46"/>
      <c r="AY271" s="47"/>
      <c r="AZ271" s="46"/>
      <c r="BB271" s="47"/>
      <c r="BC271" s="46"/>
      <c r="BE271" s="47"/>
      <c r="BF271" s="46"/>
      <c r="BH271" s="47"/>
      <c r="BI271" s="46"/>
    </row>
    <row r="272" spans="3:61" x14ac:dyDescent="0.25">
      <c r="C272" s="47"/>
      <c r="D272" s="46"/>
      <c r="F272" s="47"/>
      <c r="G272" s="46"/>
      <c r="I272" s="47"/>
      <c r="J272" s="46"/>
      <c r="L272" s="47"/>
      <c r="M272" s="46"/>
      <c r="O272" s="47"/>
      <c r="P272" s="46"/>
      <c r="R272" s="47"/>
      <c r="S272" s="46"/>
      <c r="U272" s="47"/>
      <c r="V272" s="46"/>
      <c r="X272" s="47"/>
      <c r="Y272" s="46"/>
      <c r="AA272" s="47"/>
      <c r="AB272" s="46"/>
      <c r="AD272" s="47"/>
      <c r="AE272" s="46"/>
      <c r="AG272" s="47"/>
      <c r="AH272" s="46"/>
      <c r="AJ272" s="47"/>
      <c r="AK272" s="46"/>
      <c r="AM272" s="47"/>
      <c r="AN272" s="46"/>
      <c r="AP272" s="47"/>
      <c r="AQ272" s="46"/>
      <c r="AS272" s="47"/>
      <c r="AT272" s="46"/>
      <c r="AV272" s="47"/>
      <c r="AW272" s="46"/>
      <c r="AY272" s="47"/>
      <c r="AZ272" s="46"/>
      <c r="BB272" s="47"/>
      <c r="BC272" s="46"/>
      <c r="BE272" s="47"/>
      <c r="BF272" s="46"/>
      <c r="BH272" s="47"/>
      <c r="BI272" s="46"/>
    </row>
    <row r="273" spans="3:61" x14ac:dyDescent="0.25">
      <c r="C273" s="47"/>
      <c r="D273" s="46"/>
      <c r="F273" s="47"/>
      <c r="G273" s="46"/>
      <c r="I273" s="47"/>
      <c r="J273" s="46"/>
      <c r="L273" s="47"/>
      <c r="M273" s="46"/>
      <c r="O273" s="47"/>
      <c r="P273" s="46"/>
      <c r="R273" s="47"/>
      <c r="S273" s="46"/>
      <c r="U273" s="47"/>
      <c r="V273" s="46"/>
      <c r="X273" s="47"/>
      <c r="Y273" s="46"/>
      <c r="AA273" s="47"/>
      <c r="AB273" s="46"/>
      <c r="AD273" s="47"/>
      <c r="AE273" s="46"/>
      <c r="AG273" s="47"/>
      <c r="AH273" s="46"/>
      <c r="AJ273" s="47"/>
      <c r="AK273" s="46"/>
      <c r="AM273" s="47"/>
      <c r="AN273" s="46"/>
      <c r="AP273" s="47"/>
      <c r="AQ273" s="46"/>
      <c r="AS273" s="47"/>
      <c r="AT273" s="46"/>
      <c r="AV273" s="47"/>
      <c r="AW273" s="46"/>
      <c r="AY273" s="47"/>
      <c r="AZ273" s="46"/>
      <c r="BB273" s="47"/>
      <c r="BC273" s="46"/>
      <c r="BE273" s="47"/>
      <c r="BF273" s="46"/>
      <c r="BH273" s="47"/>
      <c r="BI273" s="46"/>
    </row>
    <row r="274" spans="3:61" x14ac:dyDescent="0.25">
      <c r="C274" s="47"/>
      <c r="D274" s="46"/>
      <c r="F274" s="47"/>
      <c r="G274" s="46"/>
      <c r="I274" s="47"/>
      <c r="J274" s="46"/>
      <c r="L274" s="47"/>
      <c r="M274" s="46"/>
      <c r="O274" s="47"/>
      <c r="P274" s="46"/>
      <c r="R274" s="47"/>
      <c r="S274" s="46"/>
      <c r="U274" s="47"/>
      <c r="V274" s="46"/>
      <c r="X274" s="47"/>
      <c r="Y274" s="46"/>
      <c r="AA274" s="47"/>
      <c r="AB274" s="46"/>
      <c r="AD274" s="47"/>
      <c r="AE274" s="46"/>
      <c r="AG274" s="47"/>
      <c r="AH274" s="46"/>
      <c r="AJ274" s="47"/>
      <c r="AK274" s="46"/>
      <c r="AM274" s="47"/>
      <c r="AN274" s="46"/>
      <c r="AP274" s="47"/>
      <c r="AQ274" s="46"/>
      <c r="AS274" s="47"/>
      <c r="AT274" s="46"/>
      <c r="AV274" s="47"/>
      <c r="AW274" s="46"/>
      <c r="AY274" s="47"/>
      <c r="AZ274" s="46"/>
      <c r="BB274" s="47"/>
      <c r="BC274" s="46"/>
      <c r="BE274" s="47"/>
      <c r="BF274" s="46"/>
      <c r="BH274" s="47"/>
      <c r="BI274" s="46"/>
    </row>
    <row r="275" spans="3:61" x14ac:dyDescent="0.25">
      <c r="C275" s="47"/>
      <c r="D275" s="46"/>
      <c r="F275" s="47"/>
      <c r="G275" s="46"/>
      <c r="I275" s="47"/>
      <c r="J275" s="46"/>
      <c r="L275" s="47"/>
      <c r="M275" s="46"/>
      <c r="O275" s="47"/>
      <c r="P275" s="46"/>
      <c r="R275" s="47"/>
      <c r="S275" s="46"/>
      <c r="U275" s="47"/>
      <c r="V275" s="46"/>
      <c r="X275" s="47"/>
      <c r="Y275" s="46"/>
      <c r="AA275" s="47"/>
      <c r="AB275" s="46"/>
      <c r="AD275" s="47"/>
      <c r="AE275" s="46"/>
      <c r="AG275" s="47"/>
      <c r="AH275" s="46"/>
      <c r="AJ275" s="47"/>
      <c r="AK275" s="46"/>
      <c r="AM275" s="47"/>
      <c r="AN275" s="46"/>
      <c r="AP275" s="47"/>
      <c r="AQ275" s="46"/>
      <c r="AS275" s="47"/>
      <c r="AT275" s="46"/>
      <c r="AV275" s="47"/>
      <c r="AW275" s="46"/>
      <c r="AY275" s="47"/>
      <c r="AZ275" s="46"/>
      <c r="BB275" s="47"/>
      <c r="BC275" s="46"/>
      <c r="BE275" s="47"/>
      <c r="BF275" s="46"/>
      <c r="BH275" s="47"/>
      <c r="BI275" s="46"/>
    </row>
    <row r="276" spans="3:61" x14ac:dyDescent="0.25">
      <c r="C276" s="47"/>
      <c r="D276" s="46"/>
      <c r="F276" s="47"/>
      <c r="G276" s="46"/>
      <c r="I276" s="47"/>
      <c r="J276" s="46"/>
      <c r="L276" s="47"/>
      <c r="M276" s="46"/>
      <c r="O276" s="47"/>
      <c r="P276" s="46"/>
      <c r="R276" s="47"/>
      <c r="S276" s="46"/>
      <c r="U276" s="47"/>
      <c r="V276" s="46"/>
      <c r="X276" s="47"/>
      <c r="Y276" s="46"/>
      <c r="AA276" s="47"/>
      <c r="AB276" s="46"/>
      <c r="AD276" s="47"/>
      <c r="AE276" s="46"/>
      <c r="AG276" s="47"/>
      <c r="AH276" s="46"/>
      <c r="AJ276" s="47"/>
      <c r="AK276" s="46"/>
      <c r="AM276" s="47"/>
      <c r="AN276" s="46"/>
      <c r="AP276" s="47"/>
      <c r="AQ276" s="46"/>
      <c r="AS276" s="47"/>
      <c r="AT276" s="46"/>
      <c r="AV276" s="47"/>
      <c r="AW276" s="46"/>
      <c r="AY276" s="47"/>
      <c r="AZ276" s="46"/>
      <c r="BB276" s="47"/>
      <c r="BC276" s="46"/>
      <c r="BE276" s="47"/>
      <c r="BF276" s="46"/>
      <c r="BH276" s="47"/>
      <c r="BI276" s="46"/>
    </row>
    <row r="277" spans="3:61" x14ac:dyDescent="0.25">
      <c r="C277" s="47"/>
      <c r="D277" s="46"/>
      <c r="F277" s="47"/>
      <c r="G277" s="46"/>
      <c r="I277" s="47"/>
      <c r="J277" s="46"/>
      <c r="L277" s="47"/>
      <c r="M277" s="46"/>
      <c r="O277" s="47"/>
      <c r="P277" s="46"/>
      <c r="R277" s="47"/>
      <c r="S277" s="46"/>
      <c r="U277" s="47"/>
      <c r="V277" s="46"/>
      <c r="X277" s="47"/>
      <c r="Y277" s="46"/>
      <c r="AA277" s="47"/>
      <c r="AB277" s="46"/>
      <c r="AD277" s="47"/>
      <c r="AE277" s="46"/>
      <c r="AG277" s="47"/>
      <c r="AH277" s="46"/>
      <c r="AJ277" s="47"/>
      <c r="AK277" s="46"/>
      <c r="AM277" s="47"/>
      <c r="AN277" s="46"/>
      <c r="AP277" s="47"/>
      <c r="AQ277" s="46"/>
      <c r="AS277" s="47"/>
      <c r="AT277" s="46"/>
      <c r="AV277" s="47"/>
      <c r="AW277" s="46"/>
      <c r="AY277" s="47"/>
      <c r="AZ277" s="46"/>
      <c r="BB277" s="47"/>
      <c r="BC277" s="46"/>
      <c r="BE277" s="47"/>
      <c r="BF277" s="46"/>
      <c r="BH277" s="47"/>
      <c r="BI277" s="46"/>
    </row>
    <row r="278" spans="3:61" x14ac:dyDescent="0.25">
      <c r="C278" s="47"/>
      <c r="D278" s="46"/>
      <c r="F278" s="47"/>
      <c r="G278" s="46"/>
      <c r="I278" s="47"/>
      <c r="J278" s="46"/>
      <c r="L278" s="47"/>
      <c r="M278" s="46"/>
      <c r="O278" s="47"/>
      <c r="P278" s="46"/>
      <c r="R278" s="47"/>
      <c r="S278" s="46"/>
      <c r="U278" s="47"/>
      <c r="V278" s="46"/>
      <c r="X278" s="47"/>
      <c r="Y278" s="46"/>
      <c r="AA278" s="47"/>
      <c r="AB278" s="46"/>
      <c r="AD278" s="47"/>
      <c r="AE278" s="46"/>
      <c r="AG278" s="47"/>
      <c r="AH278" s="46"/>
      <c r="AJ278" s="47"/>
      <c r="AK278" s="46"/>
      <c r="AM278" s="47"/>
      <c r="AN278" s="46"/>
      <c r="AP278" s="47"/>
      <c r="AQ278" s="46"/>
      <c r="AS278" s="47"/>
      <c r="AT278" s="46"/>
      <c r="AV278" s="47"/>
      <c r="AW278" s="46"/>
      <c r="AY278" s="47"/>
      <c r="AZ278" s="46"/>
      <c r="BB278" s="47"/>
      <c r="BC278" s="46"/>
      <c r="BE278" s="47"/>
      <c r="BF278" s="46"/>
      <c r="BH278" s="47"/>
      <c r="BI278" s="46"/>
    </row>
    <row r="279" spans="3:61" x14ac:dyDescent="0.25">
      <c r="C279" s="47"/>
      <c r="D279" s="46"/>
      <c r="F279" s="47"/>
      <c r="G279" s="46"/>
      <c r="I279" s="47"/>
      <c r="J279" s="46"/>
      <c r="L279" s="47"/>
      <c r="M279" s="46"/>
      <c r="O279" s="47"/>
      <c r="P279" s="46"/>
      <c r="R279" s="47"/>
      <c r="S279" s="46"/>
      <c r="U279" s="47"/>
      <c r="V279" s="46"/>
      <c r="X279" s="47"/>
      <c r="Y279" s="46"/>
      <c r="AA279" s="47"/>
      <c r="AB279" s="46"/>
      <c r="AD279" s="47"/>
      <c r="AE279" s="46"/>
      <c r="AG279" s="47"/>
      <c r="AH279" s="46"/>
      <c r="AJ279" s="47"/>
      <c r="AK279" s="46"/>
      <c r="AM279" s="47"/>
      <c r="AN279" s="46"/>
      <c r="AP279" s="47"/>
      <c r="AQ279" s="46"/>
      <c r="AS279" s="47"/>
      <c r="AT279" s="46"/>
      <c r="AV279" s="47"/>
      <c r="AW279" s="46"/>
      <c r="AY279" s="47"/>
      <c r="AZ279" s="46"/>
      <c r="BB279" s="47"/>
      <c r="BC279" s="46"/>
      <c r="BE279" s="47"/>
      <c r="BF279" s="46"/>
      <c r="BH279" s="47"/>
      <c r="BI279" s="46"/>
    </row>
    <row r="280" spans="3:61" x14ac:dyDescent="0.25">
      <c r="C280" s="47"/>
      <c r="D280" s="46"/>
      <c r="F280" s="47"/>
      <c r="G280" s="46"/>
      <c r="I280" s="47"/>
      <c r="J280" s="46"/>
      <c r="L280" s="47"/>
      <c r="M280" s="46"/>
      <c r="O280" s="47"/>
      <c r="P280" s="46"/>
      <c r="R280" s="47"/>
      <c r="S280" s="46"/>
      <c r="U280" s="47"/>
      <c r="V280" s="46"/>
      <c r="X280" s="47"/>
      <c r="Y280" s="46"/>
      <c r="AA280" s="47"/>
      <c r="AB280" s="46"/>
      <c r="AD280" s="47"/>
      <c r="AE280" s="46"/>
      <c r="AG280" s="47"/>
      <c r="AH280" s="46"/>
      <c r="AJ280" s="47"/>
      <c r="AK280" s="46"/>
      <c r="AM280" s="47"/>
      <c r="AN280" s="46"/>
      <c r="AP280" s="47"/>
      <c r="AQ280" s="46"/>
      <c r="AS280" s="47"/>
      <c r="AT280" s="46"/>
      <c r="AV280" s="47"/>
      <c r="AW280" s="46"/>
      <c r="AY280" s="47"/>
      <c r="AZ280" s="46"/>
      <c r="BB280" s="47"/>
      <c r="BC280" s="46"/>
      <c r="BE280" s="47"/>
      <c r="BF280" s="46"/>
      <c r="BH280" s="47"/>
      <c r="BI280" s="46"/>
    </row>
    <row r="281" spans="3:61" x14ac:dyDescent="0.25">
      <c r="C281" s="47"/>
      <c r="D281" s="46"/>
      <c r="F281" s="47"/>
      <c r="G281" s="46"/>
      <c r="I281" s="47"/>
      <c r="J281" s="46"/>
      <c r="L281" s="47"/>
      <c r="M281" s="46"/>
      <c r="O281" s="47"/>
      <c r="P281" s="46"/>
      <c r="R281" s="47"/>
      <c r="S281" s="46"/>
      <c r="U281" s="47"/>
      <c r="V281" s="46"/>
      <c r="X281" s="47"/>
      <c r="Y281" s="46"/>
      <c r="AA281" s="47"/>
      <c r="AB281" s="46"/>
      <c r="AD281" s="47"/>
      <c r="AE281" s="46"/>
      <c r="AG281" s="47"/>
      <c r="AH281" s="46"/>
      <c r="AJ281" s="47"/>
      <c r="AK281" s="46"/>
      <c r="AM281" s="47"/>
      <c r="AN281" s="46"/>
      <c r="AP281" s="47"/>
      <c r="AQ281" s="46"/>
      <c r="AS281" s="47"/>
      <c r="AT281" s="46"/>
      <c r="AV281" s="47"/>
      <c r="AW281" s="46"/>
      <c r="AY281" s="47"/>
      <c r="AZ281" s="46"/>
      <c r="BB281" s="47"/>
      <c r="BC281" s="46"/>
      <c r="BE281" s="47"/>
      <c r="BF281" s="46"/>
      <c r="BH281" s="47"/>
      <c r="BI281" s="46"/>
    </row>
    <row r="282" spans="3:61" x14ac:dyDescent="0.25">
      <c r="C282" s="47"/>
      <c r="D282" s="46"/>
      <c r="F282" s="47"/>
      <c r="G282" s="46"/>
      <c r="I282" s="47"/>
      <c r="J282" s="46"/>
      <c r="L282" s="47"/>
      <c r="M282" s="46"/>
      <c r="O282" s="47"/>
      <c r="P282" s="46"/>
      <c r="R282" s="47"/>
      <c r="S282" s="46"/>
      <c r="U282" s="47"/>
      <c r="V282" s="46"/>
      <c r="X282" s="47"/>
      <c r="Y282" s="46"/>
      <c r="AA282" s="47"/>
      <c r="AB282" s="46"/>
      <c r="AD282" s="47"/>
      <c r="AE282" s="46"/>
      <c r="AG282" s="47"/>
      <c r="AH282" s="46"/>
      <c r="AJ282" s="47"/>
      <c r="AK282" s="46"/>
      <c r="AM282" s="47"/>
      <c r="AN282" s="46"/>
      <c r="AP282" s="47"/>
      <c r="AQ282" s="46"/>
      <c r="AS282" s="47"/>
      <c r="AT282" s="46"/>
      <c r="AV282" s="47"/>
      <c r="AW282" s="46"/>
      <c r="AY282" s="47"/>
      <c r="AZ282" s="46"/>
      <c r="BB282" s="47"/>
      <c r="BC282" s="46"/>
      <c r="BE282" s="47"/>
      <c r="BF282" s="46"/>
      <c r="BH282" s="47"/>
      <c r="BI282" s="46"/>
    </row>
    <row r="283" spans="3:61" x14ac:dyDescent="0.25">
      <c r="C283" s="47"/>
      <c r="D283" s="46"/>
      <c r="F283" s="47"/>
      <c r="G283" s="46"/>
      <c r="I283" s="47"/>
      <c r="J283" s="46"/>
      <c r="L283" s="47"/>
      <c r="M283" s="46"/>
      <c r="O283" s="47"/>
      <c r="P283" s="46"/>
      <c r="R283" s="47"/>
      <c r="S283" s="46"/>
      <c r="U283" s="47"/>
      <c r="V283" s="46"/>
      <c r="X283" s="47"/>
      <c r="Y283" s="46"/>
      <c r="AA283" s="47"/>
      <c r="AB283" s="46"/>
      <c r="AD283" s="47"/>
      <c r="AE283" s="46"/>
      <c r="AG283" s="47"/>
      <c r="AH283" s="46"/>
      <c r="AJ283" s="47"/>
      <c r="AK283" s="46"/>
      <c r="AM283" s="47"/>
      <c r="AN283" s="46"/>
      <c r="AP283" s="47"/>
      <c r="AQ283" s="46"/>
      <c r="AS283" s="47"/>
      <c r="AT283" s="46"/>
      <c r="AV283" s="47"/>
      <c r="AW283" s="46"/>
      <c r="AY283" s="47"/>
      <c r="AZ283" s="46"/>
      <c r="BB283" s="47"/>
      <c r="BC283" s="46"/>
      <c r="BE283" s="47"/>
      <c r="BF283" s="46"/>
      <c r="BH283" s="47"/>
      <c r="BI283" s="46"/>
    </row>
    <row r="284" spans="3:61" x14ac:dyDescent="0.25">
      <c r="C284" s="47"/>
      <c r="D284" s="46"/>
      <c r="F284" s="47"/>
      <c r="G284" s="46"/>
      <c r="I284" s="47"/>
      <c r="J284" s="46"/>
      <c r="L284" s="47"/>
      <c r="M284" s="46"/>
      <c r="O284" s="47"/>
      <c r="P284" s="46"/>
      <c r="R284" s="47"/>
      <c r="S284" s="46"/>
      <c r="U284" s="47"/>
      <c r="V284" s="46"/>
      <c r="X284" s="47"/>
      <c r="Y284" s="46"/>
      <c r="AA284" s="47"/>
      <c r="AB284" s="46"/>
      <c r="AD284" s="47"/>
      <c r="AE284" s="46"/>
      <c r="AG284" s="47"/>
      <c r="AH284" s="46"/>
      <c r="AJ284" s="47"/>
      <c r="AK284" s="46"/>
      <c r="AM284" s="47"/>
      <c r="AN284" s="46"/>
      <c r="AP284" s="47"/>
      <c r="AQ284" s="46"/>
      <c r="AS284" s="47"/>
      <c r="AT284" s="46"/>
      <c r="AV284" s="47"/>
      <c r="AW284" s="46"/>
      <c r="AY284" s="47"/>
      <c r="AZ284" s="46"/>
      <c r="BB284" s="47"/>
      <c r="BC284" s="46"/>
      <c r="BE284" s="47"/>
      <c r="BF284" s="46"/>
      <c r="BH284" s="47"/>
      <c r="BI284" s="46"/>
    </row>
    <row r="285" spans="3:61" x14ac:dyDescent="0.25">
      <c r="C285" s="47"/>
      <c r="D285" s="46"/>
      <c r="F285" s="47"/>
      <c r="G285" s="46"/>
      <c r="I285" s="47"/>
      <c r="J285" s="46"/>
      <c r="L285" s="47"/>
      <c r="M285" s="46"/>
      <c r="O285" s="47"/>
      <c r="P285" s="46"/>
      <c r="R285" s="47"/>
      <c r="S285" s="46"/>
      <c r="U285" s="47"/>
      <c r="V285" s="46"/>
      <c r="X285" s="47"/>
      <c r="Y285" s="46"/>
      <c r="AA285" s="47"/>
      <c r="AB285" s="46"/>
      <c r="AD285" s="47"/>
      <c r="AE285" s="46"/>
      <c r="AG285" s="47"/>
      <c r="AH285" s="46"/>
      <c r="AJ285" s="47"/>
      <c r="AK285" s="46"/>
      <c r="AM285" s="47"/>
      <c r="AN285" s="46"/>
      <c r="AP285" s="47"/>
      <c r="AQ285" s="46"/>
      <c r="AS285" s="47"/>
      <c r="AT285" s="46"/>
      <c r="AV285" s="47"/>
      <c r="AW285" s="46"/>
      <c r="AY285" s="47"/>
      <c r="AZ285" s="46"/>
      <c r="BB285" s="47"/>
      <c r="BC285" s="46"/>
      <c r="BE285" s="47"/>
      <c r="BF285" s="46"/>
      <c r="BH285" s="47"/>
      <c r="BI285" s="46"/>
    </row>
    <row r="286" spans="3:61" x14ac:dyDescent="0.25">
      <c r="C286" s="47"/>
      <c r="D286" s="46"/>
      <c r="F286" s="47"/>
      <c r="G286" s="46"/>
      <c r="I286" s="47"/>
      <c r="J286" s="46"/>
      <c r="L286" s="47"/>
      <c r="M286" s="46"/>
      <c r="O286" s="47"/>
      <c r="P286" s="46"/>
      <c r="R286" s="47"/>
      <c r="S286" s="46"/>
      <c r="U286" s="47"/>
      <c r="V286" s="46"/>
      <c r="X286" s="47"/>
      <c r="Y286" s="46"/>
      <c r="AA286" s="47"/>
      <c r="AB286" s="46"/>
      <c r="AD286" s="47"/>
      <c r="AE286" s="46"/>
      <c r="AG286" s="47"/>
      <c r="AH286" s="46"/>
      <c r="AJ286" s="47"/>
      <c r="AK286" s="46"/>
      <c r="AM286" s="47"/>
      <c r="AN286" s="46"/>
      <c r="AP286" s="47"/>
      <c r="AQ286" s="46"/>
      <c r="AS286" s="47"/>
      <c r="AT286" s="46"/>
      <c r="AV286" s="47"/>
      <c r="AW286" s="46"/>
      <c r="AY286" s="47"/>
      <c r="AZ286" s="46"/>
      <c r="BB286" s="47"/>
      <c r="BC286" s="46"/>
      <c r="BE286" s="47"/>
      <c r="BF286" s="46"/>
      <c r="BH286" s="47"/>
      <c r="BI286" s="46"/>
    </row>
    <row r="287" spans="3:61" x14ac:dyDescent="0.25">
      <c r="C287" s="47"/>
      <c r="D287" s="46"/>
      <c r="F287" s="47"/>
      <c r="G287" s="46"/>
      <c r="I287" s="47"/>
      <c r="J287" s="46"/>
      <c r="L287" s="47"/>
      <c r="M287" s="46"/>
      <c r="O287" s="47"/>
      <c r="P287" s="46"/>
      <c r="R287" s="47"/>
      <c r="S287" s="46"/>
      <c r="U287" s="47"/>
      <c r="V287" s="46"/>
      <c r="X287" s="47"/>
      <c r="Y287" s="46"/>
      <c r="AA287" s="47"/>
      <c r="AB287" s="46"/>
      <c r="AD287" s="47"/>
      <c r="AE287" s="46"/>
      <c r="AG287" s="47"/>
      <c r="AH287" s="46"/>
      <c r="AJ287" s="47"/>
      <c r="AK287" s="46"/>
      <c r="AM287" s="47"/>
      <c r="AN287" s="46"/>
      <c r="AP287" s="47"/>
      <c r="AQ287" s="46"/>
      <c r="AS287" s="47"/>
      <c r="AT287" s="46"/>
      <c r="AV287" s="47"/>
      <c r="AW287" s="46"/>
      <c r="AY287" s="47"/>
      <c r="AZ287" s="46"/>
      <c r="BB287" s="47"/>
      <c r="BC287" s="46"/>
      <c r="BE287" s="47"/>
      <c r="BF287" s="46"/>
      <c r="BH287" s="47"/>
      <c r="BI287" s="46"/>
    </row>
    <row r="288" spans="3:61" x14ac:dyDescent="0.25">
      <c r="C288" s="47"/>
      <c r="D288" s="46"/>
      <c r="F288" s="47"/>
      <c r="G288" s="46"/>
      <c r="I288" s="47"/>
      <c r="J288" s="46"/>
      <c r="L288" s="47"/>
      <c r="M288" s="46"/>
      <c r="O288" s="47"/>
      <c r="P288" s="46"/>
      <c r="R288" s="47"/>
      <c r="S288" s="46"/>
      <c r="U288" s="47"/>
      <c r="V288" s="46"/>
      <c r="X288" s="47"/>
      <c r="Y288" s="46"/>
      <c r="AA288" s="47"/>
      <c r="AB288" s="46"/>
      <c r="AD288" s="47"/>
      <c r="AE288" s="46"/>
      <c r="AG288" s="47"/>
      <c r="AH288" s="46"/>
      <c r="AJ288" s="47"/>
      <c r="AK288" s="46"/>
      <c r="AM288" s="47"/>
      <c r="AN288" s="46"/>
      <c r="AP288" s="47"/>
      <c r="AQ288" s="46"/>
      <c r="AS288" s="47"/>
      <c r="AT288" s="46"/>
      <c r="AV288" s="47"/>
      <c r="AW288" s="46"/>
      <c r="AY288" s="47"/>
      <c r="AZ288" s="46"/>
      <c r="BB288" s="47"/>
      <c r="BC288" s="46"/>
      <c r="BE288" s="47"/>
      <c r="BF288" s="46"/>
      <c r="BH288" s="47"/>
      <c r="BI288" s="46"/>
    </row>
    <row r="289" spans="3:61" x14ac:dyDescent="0.25">
      <c r="C289" s="47"/>
      <c r="D289" s="46"/>
      <c r="F289" s="47"/>
      <c r="G289" s="46"/>
      <c r="I289" s="47"/>
      <c r="J289" s="46"/>
      <c r="L289" s="47"/>
      <c r="M289" s="46"/>
      <c r="O289" s="47"/>
      <c r="P289" s="46"/>
      <c r="R289" s="47"/>
      <c r="S289" s="46"/>
      <c r="U289" s="47"/>
      <c r="V289" s="46"/>
      <c r="X289" s="47"/>
      <c r="Y289" s="46"/>
      <c r="AA289" s="47"/>
      <c r="AB289" s="46"/>
      <c r="AD289" s="47"/>
      <c r="AE289" s="46"/>
      <c r="AG289" s="47"/>
      <c r="AH289" s="46"/>
      <c r="AJ289" s="47"/>
      <c r="AK289" s="46"/>
      <c r="AM289" s="47"/>
      <c r="AN289" s="46"/>
      <c r="AP289" s="47"/>
      <c r="AQ289" s="46"/>
      <c r="AS289" s="47"/>
      <c r="AT289" s="46"/>
      <c r="AV289" s="47"/>
      <c r="AW289" s="46"/>
      <c r="AY289" s="47"/>
      <c r="AZ289" s="46"/>
      <c r="BB289" s="47"/>
      <c r="BC289" s="46"/>
      <c r="BE289" s="47"/>
      <c r="BF289" s="46"/>
      <c r="BH289" s="47"/>
      <c r="BI289" s="46"/>
    </row>
    <row r="290" spans="3:61" x14ac:dyDescent="0.25">
      <c r="C290" s="47"/>
      <c r="D290" s="46"/>
      <c r="F290" s="47"/>
      <c r="G290" s="46"/>
      <c r="I290" s="47"/>
      <c r="J290" s="46"/>
      <c r="L290" s="47"/>
      <c r="M290" s="46"/>
      <c r="O290" s="47"/>
      <c r="P290" s="46"/>
      <c r="R290" s="47"/>
      <c r="S290" s="46"/>
      <c r="U290" s="47"/>
      <c r="V290" s="46"/>
      <c r="X290" s="47"/>
      <c r="Y290" s="46"/>
      <c r="AA290" s="47"/>
      <c r="AB290" s="46"/>
      <c r="AD290" s="47"/>
      <c r="AE290" s="46"/>
      <c r="AG290" s="47"/>
      <c r="AH290" s="46"/>
      <c r="AJ290" s="47"/>
      <c r="AK290" s="46"/>
      <c r="AM290" s="47"/>
      <c r="AN290" s="46"/>
      <c r="AP290" s="47"/>
      <c r="AQ290" s="46"/>
      <c r="AS290" s="47"/>
      <c r="AT290" s="46"/>
      <c r="AV290" s="47"/>
      <c r="AW290" s="46"/>
      <c r="AY290" s="47"/>
      <c r="AZ290" s="46"/>
      <c r="BB290" s="47"/>
      <c r="BC290" s="46"/>
      <c r="BE290" s="47"/>
      <c r="BF290" s="46"/>
      <c r="BH290" s="47"/>
      <c r="BI290" s="46"/>
    </row>
    <row r="291" spans="3:61" x14ac:dyDescent="0.25">
      <c r="C291" s="47"/>
      <c r="D291" s="46"/>
      <c r="F291" s="47"/>
      <c r="G291" s="46"/>
      <c r="I291" s="47"/>
      <c r="J291" s="46"/>
      <c r="L291" s="47"/>
      <c r="M291" s="46"/>
      <c r="O291" s="47"/>
      <c r="P291" s="46"/>
      <c r="R291" s="47"/>
      <c r="S291" s="46"/>
      <c r="U291" s="47"/>
      <c r="V291" s="46"/>
      <c r="X291" s="47"/>
      <c r="Y291" s="46"/>
      <c r="AA291" s="47"/>
      <c r="AB291" s="46"/>
      <c r="AD291" s="47"/>
      <c r="AE291" s="46"/>
      <c r="AG291" s="47"/>
      <c r="AH291" s="46"/>
      <c r="AJ291" s="47"/>
      <c r="AK291" s="46"/>
      <c r="AM291" s="47"/>
      <c r="AN291" s="46"/>
      <c r="AP291" s="47"/>
      <c r="AQ291" s="46"/>
      <c r="AS291" s="47"/>
      <c r="AT291" s="46"/>
      <c r="AV291" s="47"/>
      <c r="AW291" s="46"/>
      <c r="AY291" s="47"/>
      <c r="AZ291" s="46"/>
      <c r="BB291" s="47"/>
      <c r="BC291" s="46"/>
      <c r="BE291" s="47"/>
      <c r="BF291" s="46"/>
      <c r="BH291" s="47"/>
      <c r="BI291" s="46"/>
    </row>
    <row r="292" spans="3:61" x14ac:dyDescent="0.25">
      <c r="C292" s="47"/>
      <c r="D292" s="46"/>
      <c r="F292" s="47"/>
      <c r="G292" s="46"/>
      <c r="I292" s="47"/>
      <c r="J292" s="46"/>
      <c r="L292" s="47"/>
      <c r="M292" s="46"/>
      <c r="O292" s="47"/>
      <c r="P292" s="46"/>
      <c r="R292" s="47"/>
      <c r="S292" s="46"/>
      <c r="U292" s="47"/>
      <c r="V292" s="46"/>
      <c r="X292" s="47"/>
      <c r="Y292" s="46"/>
      <c r="AA292" s="47"/>
      <c r="AB292" s="46"/>
      <c r="AD292" s="47"/>
      <c r="AE292" s="46"/>
      <c r="AG292" s="47"/>
      <c r="AH292" s="46"/>
      <c r="AJ292" s="47"/>
      <c r="AK292" s="46"/>
      <c r="AM292" s="47"/>
      <c r="AN292" s="46"/>
      <c r="AP292" s="47"/>
      <c r="AQ292" s="46"/>
      <c r="AS292" s="47"/>
      <c r="AT292" s="46"/>
      <c r="AV292" s="47"/>
      <c r="AW292" s="46"/>
      <c r="AY292" s="47"/>
      <c r="AZ292" s="46"/>
      <c r="BB292" s="47"/>
      <c r="BC292" s="46"/>
      <c r="BE292" s="47"/>
      <c r="BF292" s="46"/>
      <c r="BH292" s="47"/>
      <c r="BI292" s="46"/>
    </row>
    <row r="293" spans="3:61" x14ac:dyDescent="0.25">
      <c r="C293" s="47"/>
      <c r="D293" s="46"/>
      <c r="F293" s="47"/>
      <c r="G293" s="46"/>
      <c r="I293" s="47"/>
      <c r="J293" s="46"/>
      <c r="L293" s="47"/>
      <c r="M293" s="46"/>
      <c r="O293" s="47"/>
      <c r="P293" s="46"/>
      <c r="R293" s="47"/>
      <c r="S293" s="46"/>
      <c r="U293" s="47"/>
      <c r="V293" s="46"/>
      <c r="X293" s="47"/>
      <c r="Y293" s="46"/>
      <c r="AA293" s="47"/>
      <c r="AB293" s="46"/>
      <c r="AD293" s="47"/>
      <c r="AE293" s="46"/>
      <c r="AG293" s="47"/>
      <c r="AH293" s="46"/>
      <c r="AJ293" s="47"/>
      <c r="AK293" s="46"/>
      <c r="AM293" s="47"/>
      <c r="AN293" s="46"/>
      <c r="AP293" s="47"/>
      <c r="AQ293" s="46"/>
      <c r="AS293" s="47"/>
      <c r="AT293" s="46"/>
      <c r="AV293" s="47"/>
      <c r="AW293" s="46"/>
      <c r="AY293" s="47"/>
      <c r="AZ293" s="46"/>
      <c r="BB293" s="47"/>
      <c r="BC293" s="46"/>
      <c r="BE293" s="47"/>
      <c r="BF293" s="46"/>
      <c r="BH293" s="47"/>
      <c r="BI293" s="46"/>
    </row>
    <row r="294" spans="3:61" x14ac:dyDescent="0.25">
      <c r="C294" s="47"/>
      <c r="D294" s="46"/>
      <c r="F294" s="47"/>
      <c r="G294" s="46"/>
      <c r="I294" s="47"/>
      <c r="J294" s="46"/>
      <c r="L294" s="47"/>
      <c r="M294" s="46"/>
      <c r="O294" s="47"/>
      <c r="P294" s="46"/>
      <c r="R294" s="47"/>
      <c r="S294" s="46"/>
      <c r="U294" s="47"/>
      <c r="V294" s="46"/>
      <c r="X294" s="47"/>
      <c r="Y294" s="46"/>
      <c r="AA294" s="47"/>
      <c r="AB294" s="46"/>
      <c r="AD294" s="47"/>
      <c r="AE294" s="46"/>
      <c r="AG294" s="47"/>
      <c r="AH294" s="46"/>
      <c r="AJ294" s="47"/>
      <c r="AK294" s="46"/>
      <c r="AM294" s="47"/>
      <c r="AN294" s="46"/>
      <c r="AP294" s="47"/>
      <c r="AQ294" s="46"/>
      <c r="AS294" s="47"/>
      <c r="AT294" s="46"/>
      <c r="AV294" s="47"/>
      <c r="AW294" s="46"/>
      <c r="AY294" s="47"/>
      <c r="AZ294" s="46"/>
      <c r="BB294" s="47"/>
      <c r="BC294" s="46"/>
      <c r="BE294" s="47"/>
      <c r="BF294" s="46"/>
      <c r="BH294" s="47"/>
      <c r="BI294" s="46"/>
    </row>
    <row r="295" spans="3:61" x14ac:dyDescent="0.25">
      <c r="C295" s="47"/>
      <c r="D295" s="46"/>
      <c r="F295" s="47"/>
      <c r="G295" s="46"/>
      <c r="I295" s="47"/>
      <c r="J295" s="46"/>
      <c r="L295" s="47"/>
      <c r="M295" s="46"/>
      <c r="O295" s="47"/>
      <c r="P295" s="46"/>
      <c r="R295" s="47"/>
      <c r="S295" s="46"/>
      <c r="U295" s="47"/>
      <c r="V295" s="46"/>
      <c r="X295" s="47"/>
      <c r="Y295" s="46"/>
      <c r="AA295" s="47"/>
      <c r="AB295" s="46"/>
      <c r="AD295" s="47"/>
      <c r="AE295" s="46"/>
      <c r="AG295" s="47"/>
      <c r="AH295" s="46"/>
      <c r="AJ295" s="47"/>
      <c r="AK295" s="46"/>
      <c r="AM295" s="47"/>
      <c r="AN295" s="46"/>
      <c r="AP295" s="47"/>
      <c r="AQ295" s="46"/>
      <c r="AS295" s="47"/>
      <c r="AT295" s="46"/>
      <c r="AV295" s="47"/>
      <c r="AW295" s="46"/>
      <c r="AY295" s="47"/>
      <c r="AZ295" s="46"/>
      <c r="BB295" s="47"/>
      <c r="BC295" s="46"/>
      <c r="BE295" s="47"/>
      <c r="BF295" s="46"/>
      <c r="BH295" s="47"/>
      <c r="BI295" s="46"/>
    </row>
    <row r="296" spans="3:61" x14ac:dyDescent="0.25">
      <c r="C296" s="47"/>
      <c r="D296" s="46"/>
      <c r="F296" s="47"/>
      <c r="G296" s="46"/>
      <c r="I296" s="47"/>
      <c r="J296" s="46"/>
      <c r="L296" s="47"/>
      <c r="M296" s="46"/>
      <c r="O296" s="47"/>
      <c r="P296" s="46"/>
      <c r="R296" s="47"/>
      <c r="S296" s="46"/>
      <c r="U296" s="47"/>
      <c r="V296" s="46"/>
      <c r="X296" s="47"/>
      <c r="Y296" s="46"/>
      <c r="AA296" s="47"/>
      <c r="AB296" s="46"/>
      <c r="AD296" s="47"/>
      <c r="AE296" s="46"/>
      <c r="AG296" s="47"/>
      <c r="AH296" s="46"/>
      <c r="AJ296" s="47"/>
      <c r="AK296" s="46"/>
      <c r="AM296" s="47"/>
      <c r="AN296" s="46"/>
      <c r="AP296" s="47"/>
      <c r="AQ296" s="46"/>
      <c r="AS296" s="47"/>
      <c r="AT296" s="46"/>
      <c r="AV296" s="47"/>
      <c r="AW296" s="46"/>
      <c r="AY296" s="47"/>
      <c r="AZ296" s="46"/>
      <c r="BB296" s="47"/>
      <c r="BC296" s="46"/>
      <c r="BE296" s="47"/>
      <c r="BF296" s="46"/>
      <c r="BH296" s="47"/>
      <c r="BI296" s="46"/>
    </row>
    <row r="297" spans="3:61" x14ac:dyDescent="0.25">
      <c r="C297" s="47"/>
      <c r="D297" s="46"/>
      <c r="F297" s="47"/>
      <c r="G297" s="46"/>
      <c r="I297" s="47"/>
      <c r="J297" s="46"/>
      <c r="L297" s="47"/>
      <c r="M297" s="46"/>
      <c r="O297" s="47"/>
      <c r="P297" s="46"/>
      <c r="R297" s="47"/>
      <c r="S297" s="46"/>
      <c r="U297" s="47"/>
      <c r="V297" s="46"/>
      <c r="X297" s="47"/>
      <c r="Y297" s="46"/>
      <c r="AA297" s="47"/>
      <c r="AB297" s="46"/>
      <c r="AD297" s="47"/>
      <c r="AE297" s="46"/>
      <c r="AG297" s="47"/>
      <c r="AH297" s="46"/>
      <c r="AJ297" s="47"/>
      <c r="AK297" s="46"/>
      <c r="AM297" s="47"/>
      <c r="AN297" s="46"/>
      <c r="AP297" s="47"/>
      <c r="AQ297" s="46"/>
      <c r="AS297" s="47"/>
      <c r="AT297" s="46"/>
      <c r="AV297" s="47"/>
      <c r="AW297" s="46"/>
      <c r="AY297" s="47"/>
      <c r="AZ297" s="46"/>
      <c r="BB297" s="47"/>
      <c r="BC297" s="46"/>
      <c r="BE297" s="47"/>
      <c r="BF297" s="46"/>
      <c r="BH297" s="47"/>
      <c r="BI297" s="46"/>
    </row>
    <row r="298" spans="3:61" x14ac:dyDescent="0.25">
      <c r="C298" s="47"/>
      <c r="D298" s="46"/>
      <c r="F298" s="47"/>
      <c r="G298" s="46"/>
      <c r="I298" s="47"/>
      <c r="J298" s="46"/>
      <c r="L298" s="47"/>
      <c r="M298" s="46"/>
      <c r="O298" s="47"/>
      <c r="P298" s="46"/>
      <c r="R298" s="47"/>
      <c r="S298" s="46"/>
      <c r="U298" s="47"/>
      <c r="V298" s="46"/>
      <c r="X298" s="47"/>
      <c r="Y298" s="46"/>
      <c r="AA298" s="47"/>
      <c r="AB298" s="46"/>
      <c r="AD298" s="47"/>
      <c r="AE298" s="46"/>
      <c r="AG298" s="47"/>
      <c r="AH298" s="46"/>
      <c r="AJ298" s="47"/>
      <c r="AK298" s="46"/>
      <c r="AM298" s="47"/>
      <c r="AN298" s="46"/>
      <c r="AP298" s="47"/>
      <c r="AQ298" s="46"/>
      <c r="AS298" s="47"/>
      <c r="AT298" s="46"/>
      <c r="AV298" s="47"/>
      <c r="AW298" s="46"/>
      <c r="AY298" s="47"/>
      <c r="AZ298" s="46"/>
      <c r="BB298" s="47"/>
      <c r="BC298" s="46"/>
      <c r="BE298" s="47"/>
      <c r="BF298" s="46"/>
      <c r="BH298" s="47"/>
      <c r="BI298" s="46"/>
    </row>
    <row r="299" spans="3:61" x14ac:dyDescent="0.25">
      <c r="C299" s="47"/>
      <c r="D299" s="46"/>
      <c r="F299" s="47"/>
      <c r="G299" s="46"/>
      <c r="I299" s="47"/>
      <c r="J299" s="46"/>
      <c r="L299" s="47"/>
      <c r="M299" s="46"/>
      <c r="O299" s="47"/>
      <c r="P299" s="46"/>
      <c r="R299" s="47"/>
      <c r="S299" s="46"/>
      <c r="U299" s="47"/>
      <c r="V299" s="46"/>
      <c r="X299" s="47"/>
      <c r="Y299" s="46"/>
      <c r="AA299" s="47"/>
      <c r="AB299" s="46"/>
      <c r="AD299" s="47"/>
      <c r="AE299" s="46"/>
      <c r="AG299" s="47"/>
      <c r="AH299" s="46"/>
      <c r="AJ299" s="47"/>
      <c r="AK299" s="46"/>
      <c r="AM299" s="47"/>
      <c r="AN299" s="46"/>
      <c r="AP299" s="47"/>
      <c r="AQ299" s="46"/>
      <c r="AS299" s="47"/>
      <c r="AT299" s="46"/>
      <c r="AV299" s="47"/>
      <c r="AW299" s="46"/>
      <c r="AY299" s="47"/>
      <c r="AZ299" s="46"/>
      <c r="BB299" s="47"/>
      <c r="BC299" s="46"/>
      <c r="BE299" s="47"/>
      <c r="BF299" s="46"/>
      <c r="BH299" s="47"/>
      <c r="BI299" s="46"/>
    </row>
    <row r="300" spans="3:61" x14ac:dyDescent="0.25">
      <c r="C300" s="47"/>
      <c r="D300" s="46"/>
      <c r="F300" s="47"/>
      <c r="G300" s="46"/>
      <c r="I300" s="47"/>
      <c r="J300" s="46"/>
      <c r="L300" s="47"/>
      <c r="M300" s="46"/>
      <c r="O300" s="47"/>
      <c r="P300" s="46"/>
      <c r="R300" s="47"/>
      <c r="S300" s="46"/>
      <c r="U300" s="47"/>
      <c r="V300" s="46"/>
      <c r="X300" s="47"/>
      <c r="Y300" s="46"/>
      <c r="AA300" s="47"/>
      <c r="AB300" s="46"/>
      <c r="AD300" s="47"/>
      <c r="AE300" s="46"/>
      <c r="AG300" s="47"/>
      <c r="AH300" s="46"/>
      <c r="AJ300" s="47"/>
      <c r="AK300" s="46"/>
      <c r="AM300" s="47"/>
      <c r="AN300" s="46"/>
      <c r="AP300" s="47"/>
      <c r="AQ300" s="46"/>
      <c r="AS300" s="47"/>
      <c r="AT300" s="46"/>
      <c r="AV300" s="47"/>
      <c r="AW300" s="46"/>
      <c r="AY300" s="47"/>
      <c r="AZ300" s="46"/>
      <c r="BB300" s="47"/>
      <c r="BC300" s="46"/>
      <c r="BE300" s="47"/>
      <c r="BF300" s="46"/>
      <c r="BH300" s="47"/>
      <c r="BI300" s="46"/>
    </row>
    <row r="301" spans="3:61" x14ac:dyDescent="0.25">
      <c r="C301" s="47"/>
      <c r="D301" s="46"/>
      <c r="F301" s="47"/>
      <c r="G301" s="46"/>
      <c r="I301" s="47"/>
      <c r="J301" s="46"/>
      <c r="L301" s="47"/>
      <c r="M301" s="46"/>
      <c r="O301" s="47"/>
      <c r="P301" s="46"/>
      <c r="R301" s="47"/>
      <c r="S301" s="46"/>
      <c r="U301" s="47"/>
      <c r="V301" s="46"/>
      <c r="X301" s="47"/>
      <c r="Y301" s="46"/>
      <c r="AA301" s="47"/>
      <c r="AB301" s="46"/>
      <c r="AD301" s="47"/>
      <c r="AE301" s="46"/>
      <c r="AG301" s="47"/>
      <c r="AH301" s="46"/>
      <c r="AJ301" s="47"/>
      <c r="AK301" s="46"/>
      <c r="AM301" s="47"/>
      <c r="AN301" s="46"/>
      <c r="AP301" s="47"/>
      <c r="AQ301" s="46"/>
      <c r="AS301" s="47"/>
      <c r="AT301" s="46"/>
      <c r="AV301" s="47"/>
      <c r="AW301" s="46"/>
      <c r="AY301" s="47"/>
      <c r="AZ301" s="46"/>
      <c r="BB301" s="47"/>
      <c r="BC301" s="46"/>
      <c r="BE301" s="47"/>
      <c r="BF301" s="46"/>
      <c r="BH301" s="47"/>
      <c r="BI301" s="46"/>
    </row>
    <row r="302" spans="3:61" x14ac:dyDescent="0.25">
      <c r="C302" s="47"/>
      <c r="D302" s="46"/>
      <c r="F302" s="47"/>
      <c r="G302" s="46"/>
      <c r="I302" s="47"/>
      <c r="J302" s="46"/>
      <c r="L302" s="47"/>
      <c r="M302" s="46"/>
      <c r="O302" s="47"/>
      <c r="P302" s="46"/>
      <c r="R302" s="47"/>
      <c r="S302" s="46"/>
      <c r="U302" s="47"/>
      <c r="V302" s="46"/>
      <c r="X302" s="47"/>
      <c r="Y302" s="46"/>
      <c r="AA302" s="47"/>
      <c r="AB302" s="46"/>
      <c r="AD302" s="47"/>
      <c r="AE302" s="46"/>
      <c r="AG302" s="47"/>
      <c r="AH302" s="46"/>
      <c r="AJ302" s="47"/>
      <c r="AK302" s="46"/>
      <c r="AM302" s="47"/>
      <c r="AN302" s="46"/>
      <c r="AP302" s="47"/>
      <c r="AQ302" s="46"/>
      <c r="AS302" s="47"/>
      <c r="AT302" s="46"/>
      <c r="AV302" s="47"/>
      <c r="AW302" s="46"/>
      <c r="AY302" s="47"/>
      <c r="AZ302" s="46"/>
      <c r="BB302" s="47"/>
      <c r="BC302" s="46"/>
      <c r="BE302" s="47"/>
      <c r="BF302" s="46"/>
      <c r="BH302" s="47"/>
      <c r="BI302" s="46"/>
    </row>
    <row r="303" spans="3:61" x14ac:dyDescent="0.25">
      <c r="C303" s="47"/>
      <c r="D303" s="46"/>
      <c r="F303" s="47"/>
      <c r="G303" s="46"/>
      <c r="I303" s="47"/>
      <c r="J303" s="46"/>
      <c r="L303" s="47"/>
      <c r="M303" s="46"/>
      <c r="O303" s="47"/>
      <c r="P303" s="46"/>
      <c r="R303" s="47"/>
      <c r="S303" s="46"/>
      <c r="U303" s="47"/>
      <c r="V303" s="46"/>
      <c r="X303" s="47"/>
      <c r="Y303" s="46"/>
      <c r="AA303" s="47"/>
      <c r="AB303" s="46"/>
      <c r="AD303" s="47"/>
      <c r="AE303" s="46"/>
      <c r="AG303" s="47"/>
      <c r="AH303" s="46"/>
      <c r="AJ303" s="47"/>
      <c r="AK303" s="46"/>
      <c r="AM303" s="47"/>
      <c r="AN303" s="46"/>
      <c r="AP303" s="47"/>
      <c r="AQ303" s="46"/>
      <c r="AS303" s="47"/>
      <c r="AT303" s="46"/>
      <c r="AV303" s="47"/>
      <c r="AW303" s="46"/>
      <c r="AY303" s="47"/>
      <c r="AZ303" s="46"/>
      <c r="BB303" s="47"/>
      <c r="BC303" s="46"/>
      <c r="BE303" s="47"/>
      <c r="BF303" s="46"/>
      <c r="BH303" s="47"/>
      <c r="BI303" s="46"/>
    </row>
    <row r="304" spans="3:61" x14ac:dyDescent="0.25">
      <c r="C304" s="47"/>
      <c r="D304" s="46"/>
      <c r="F304" s="47"/>
      <c r="G304" s="46"/>
      <c r="I304" s="47"/>
      <c r="J304" s="46"/>
      <c r="L304" s="47"/>
      <c r="M304" s="46"/>
      <c r="O304" s="47"/>
      <c r="P304" s="46"/>
      <c r="R304" s="47"/>
      <c r="S304" s="46"/>
      <c r="U304" s="47"/>
      <c r="V304" s="46"/>
      <c r="X304" s="47"/>
      <c r="Y304" s="46"/>
      <c r="AA304" s="47"/>
      <c r="AB304" s="46"/>
      <c r="AD304" s="47"/>
      <c r="AE304" s="46"/>
      <c r="AG304" s="47"/>
      <c r="AH304" s="46"/>
      <c r="AJ304" s="47"/>
      <c r="AK304" s="46"/>
      <c r="AM304" s="47"/>
      <c r="AN304" s="46"/>
      <c r="AP304" s="47"/>
      <c r="AQ304" s="46"/>
      <c r="AS304" s="47"/>
      <c r="AT304" s="46"/>
      <c r="AV304" s="47"/>
      <c r="AW304" s="46"/>
      <c r="AY304" s="47"/>
      <c r="AZ304" s="46"/>
      <c r="BB304" s="47"/>
      <c r="BC304" s="46"/>
      <c r="BE304" s="47"/>
      <c r="BF304" s="46"/>
      <c r="BH304" s="47"/>
      <c r="BI304" s="46"/>
    </row>
    <row r="305" spans="3:61" x14ac:dyDescent="0.25">
      <c r="C305" s="47"/>
      <c r="D305" s="46"/>
      <c r="F305" s="47"/>
      <c r="G305" s="46"/>
      <c r="I305" s="47"/>
      <c r="J305" s="46"/>
      <c r="L305" s="47"/>
      <c r="M305" s="46"/>
      <c r="O305" s="47"/>
      <c r="P305" s="46"/>
      <c r="R305" s="47"/>
      <c r="S305" s="46"/>
      <c r="U305" s="47"/>
      <c r="V305" s="46"/>
      <c r="X305" s="47"/>
      <c r="Y305" s="46"/>
      <c r="AA305" s="47"/>
      <c r="AB305" s="46"/>
      <c r="AD305" s="47"/>
      <c r="AE305" s="46"/>
      <c r="AG305" s="47"/>
      <c r="AH305" s="46"/>
      <c r="AJ305" s="47"/>
      <c r="AK305" s="46"/>
      <c r="AM305" s="47"/>
      <c r="AN305" s="46"/>
      <c r="AP305" s="47"/>
      <c r="AQ305" s="46"/>
      <c r="AS305" s="47"/>
      <c r="AT305" s="46"/>
      <c r="AV305" s="47"/>
      <c r="AW305" s="46"/>
      <c r="AY305" s="47"/>
      <c r="AZ305" s="46"/>
      <c r="BB305" s="47"/>
      <c r="BC305" s="46"/>
      <c r="BE305" s="47"/>
      <c r="BF305" s="46"/>
      <c r="BH305" s="47"/>
      <c r="BI305" s="46"/>
    </row>
    <row r="306" spans="3:61" x14ac:dyDescent="0.25">
      <c r="C306" s="47"/>
      <c r="D306" s="46"/>
      <c r="F306" s="47"/>
      <c r="G306" s="46"/>
      <c r="I306" s="47"/>
      <c r="J306" s="46"/>
      <c r="L306" s="47"/>
      <c r="M306" s="46"/>
      <c r="O306" s="47"/>
      <c r="P306" s="46"/>
      <c r="R306" s="47"/>
      <c r="S306" s="46"/>
      <c r="U306" s="47"/>
      <c r="V306" s="46"/>
      <c r="X306" s="47"/>
      <c r="Y306" s="46"/>
      <c r="AA306" s="47"/>
      <c r="AB306" s="46"/>
      <c r="AD306" s="47"/>
      <c r="AE306" s="46"/>
      <c r="AG306" s="47"/>
      <c r="AH306" s="46"/>
      <c r="AJ306" s="47"/>
      <c r="AK306" s="46"/>
      <c r="AM306" s="47"/>
      <c r="AN306" s="46"/>
      <c r="AP306" s="47"/>
      <c r="AQ306" s="46"/>
      <c r="AS306" s="47"/>
      <c r="AT306" s="46"/>
      <c r="AV306" s="47"/>
      <c r="AW306" s="46"/>
      <c r="AY306" s="47"/>
      <c r="AZ306" s="46"/>
      <c r="BB306" s="47"/>
      <c r="BC306" s="46"/>
      <c r="BE306" s="47"/>
      <c r="BF306" s="46"/>
      <c r="BH306" s="47"/>
      <c r="BI306" s="46"/>
    </row>
    <row r="307" spans="3:61" x14ac:dyDescent="0.25">
      <c r="C307" s="47"/>
      <c r="D307" s="46"/>
      <c r="F307" s="47"/>
      <c r="G307" s="46"/>
      <c r="I307" s="47"/>
      <c r="J307" s="46"/>
      <c r="L307" s="47"/>
      <c r="M307" s="46"/>
      <c r="O307" s="47"/>
      <c r="P307" s="46"/>
      <c r="R307" s="47"/>
      <c r="S307" s="46"/>
      <c r="U307" s="47"/>
      <c r="V307" s="46"/>
      <c r="X307" s="47"/>
      <c r="Y307" s="46"/>
      <c r="AA307" s="47"/>
      <c r="AB307" s="46"/>
      <c r="AD307" s="47"/>
      <c r="AE307" s="46"/>
      <c r="AG307" s="47"/>
      <c r="AH307" s="46"/>
      <c r="AJ307" s="47"/>
      <c r="AK307" s="46"/>
      <c r="AM307" s="47"/>
      <c r="AN307" s="46"/>
      <c r="AP307" s="47"/>
      <c r="AQ307" s="46"/>
      <c r="AS307" s="47"/>
      <c r="AT307" s="46"/>
      <c r="AV307" s="47"/>
      <c r="AW307" s="46"/>
      <c r="AY307" s="47"/>
      <c r="AZ307" s="46"/>
      <c r="BB307" s="47"/>
      <c r="BC307" s="46"/>
      <c r="BE307" s="47"/>
      <c r="BF307" s="46"/>
      <c r="BH307" s="47"/>
      <c r="BI307" s="46"/>
    </row>
    <row r="308" spans="3:61" x14ac:dyDescent="0.25">
      <c r="C308" s="47"/>
      <c r="D308" s="46"/>
      <c r="F308" s="47"/>
      <c r="G308" s="46"/>
      <c r="I308" s="47"/>
      <c r="J308" s="46"/>
      <c r="L308" s="47"/>
      <c r="M308" s="46"/>
      <c r="O308" s="47"/>
      <c r="P308" s="46"/>
      <c r="R308" s="47"/>
      <c r="S308" s="46"/>
      <c r="U308" s="47"/>
      <c r="V308" s="46"/>
      <c r="X308" s="47"/>
      <c r="Y308" s="46"/>
      <c r="AA308" s="47"/>
      <c r="AB308" s="46"/>
      <c r="AD308" s="47"/>
      <c r="AE308" s="46"/>
      <c r="AG308" s="47"/>
      <c r="AH308" s="46"/>
      <c r="AJ308" s="47"/>
      <c r="AK308" s="46"/>
      <c r="AM308" s="47"/>
      <c r="AN308" s="46"/>
      <c r="AP308" s="47"/>
      <c r="AQ308" s="46"/>
      <c r="AS308" s="47"/>
      <c r="AT308" s="46"/>
      <c r="AV308" s="47"/>
      <c r="AW308" s="46"/>
      <c r="AY308" s="47"/>
      <c r="AZ308" s="46"/>
      <c r="BB308" s="47"/>
      <c r="BC308" s="46"/>
      <c r="BE308" s="47"/>
      <c r="BF308" s="46"/>
      <c r="BH308" s="47"/>
      <c r="BI308" s="46"/>
    </row>
    <row r="309" spans="3:61" x14ac:dyDescent="0.25">
      <c r="C309" s="47"/>
      <c r="D309" s="46"/>
      <c r="F309" s="47"/>
      <c r="G309" s="46"/>
      <c r="I309" s="47"/>
      <c r="J309" s="46"/>
      <c r="L309" s="47"/>
      <c r="M309" s="46"/>
      <c r="O309" s="47"/>
      <c r="P309" s="46"/>
      <c r="R309" s="47"/>
      <c r="S309" s="46"/>
      <c r="U309" s="47"/>
      <c r="V309" s="46"/>
      <c r="X309" s="47"/>
      <c r="Y309" s="46"/>
      <c r="AA309" s="47"/>
      <c r="AB309" s="46"/>
      <c r="AD309" s="47"/>
      <c r="AE309" s="46"/>
      <c r="AG309" s="47"/>
      <c r="AH309" s="46"/>
      <c r="AJ309" s="47"/>
      <c r="AK309" s="46"/>
      <c r="AM309" s="47"/>
      <c r="AN309" s="46"/>
      <c r="AP309" s="47"/>
      <c r="AQ309" s="46"/>
      <c r="AS309" s="47"/>
      <c r="AT309" s="46"/>
      <c r="AV309" s="47"/>
      <c r="AW309" s="46"/>
      <c r="AY309" s="47"/>
      <c r="AZ309" s="46"/>
      <c r="BB309" s="47"/>
      <c r="BC309" s="46"/>
      <c r="BE309" s="47"/>
      <c r="BF309" s="46"/>
      <c r="BH309" s="47"/>
      <c r="BI309" s="46"/>
    </row>
    <row r="310" spans="3:61" x14ac:dyDescent="0.25">
      <c r="C310" s="47"/>
      <c r="D310" s="46"/>
      <c r="F310" s="47"/>
      <c r="G310" s="46"/>
      <c r="I310" s="47"/>
      <c r="J310" s="46"/>
      <c r="L310" s="47"/>
      <c r="M310" s="46"/>
      <c r="O310" s="47"/>
      <c r="P310" s="46"/>
      <c r="R310" s="47"/>
      <c r="S310" s="46"/>
      <c r="U310" s="47"/>
      <c r="V310" s="46"/>
      <c r="X310" s="47"/>
      <c r="Y310" s="46"/>
      <c r="AA310" s="47"/>
      <c r="AB310" s="46"/>
      <c r="AD310" s="47"/>
      <c r="AE310" s="46"/>
      <c r="AG310" s="47"/>
      <c r="AH310" s="46"/>
      <c r="AJ310" s="47"/>
      <c r="AK310" s="46"/>
      <c r="AM310" s="47"/>
      <c r="AN310" s="46"/>
      <c r="AP310" s="47"/>
      <c r="AQ310" s="46"/>
      <c r="AS310" s="47"/>
      <c r="AT310" s="46"/>
      <c r="AV310" s="47"/>
      <c r="AW310" s="46"/>
      <c r="AY310" s="47"/>
      <c r="AZ310" s="46"/>
      <c r="BB310" s="47"/>
      <c r="BC310" s="46"/>
      <c r="BE310" s="47"/>
      <c r="BF310" s="46"/>
      <c r="BH310" s="47"/>
      <c r="BI310" s="46"/>
    </row>
    <row r="311" spans="3:61" x14ac:dyDescent="0.25">
      <c r="C311" s="47"/>
      <c r="D311" s="46"/>
      <c r="F311" s="47"/>
      <c r="G311" s="46"/>
      <c r="I311" s="47"/>
      <c r="J311" s="46"/>
      <c r="L311" s="47"/>
      <c r="M311" s="46"/>
      <c r="O311" s="47"/>
      <c r="P311" s="46"/>
      <c r="R311" s="47"/>
      <c r="S311" s="46"/>
      <c r="U311" s="47"/>
      <c r="V311" s="46"/>
      <c r="X311" s="47"/>
      <c r="Y311" s="46"/>
      <c r="AA311" s="47"/>
      <c r="AB311" s="46"/>
      <c r="AD311" s="47"/>
      <c r="AE311" s="46"/>
      <c r="AG311" s="47"/>
      <c r="AH311" s="46"/>
      <c r="AJ311" s="47"/>
      <c r="AK311" s="46"/>
      <c r="AM311" s="47"/>
      <c r="AN311" s="46"/>
      <c r="AP311" s="47"/>
      <c r="AQ311" s="46"/>
      <c r="AS311" s="47"/>
      <c r="AT311" s="46"/>
      <c r="AV311" s="47"/>
      <c r="AW311" s="46"/>
      <c r="AY311" s="47"/>
      <c r="AZ311" s="46"/>
      <c r="BB311" s="47"/>
      <c r="BC311" s="46"/>
      <c r="BE311" s="47"/>
      <c r="BF311" s="46"/>
      <c r="BH311" s="47"/>
      <c r="BI311" s="46"/>
    </row>
    <row r="312" spans="3:61" x14ac:dyDescent="0.25">
      <c r="C312" s="47"/>
      <c r="D312" s="46"/>
      <c r="F312" s="47"/>
      <c r="G312" s="46"/>
      <c r="I312" s="47"/>
      <c r="J312" s="46"/>
      <c r="L312" s="47"/>
      <c r="M312" s="46"/>
      <c r="O312" s="47"/>
      <c r="P312" s="46"/>
      <c r="R312" s="47"/>
      <c r="S312" s="46"/>
      <c r="U312" s="47"/>
      <c r="V312" s="46"/>
      <c r="X312" s="47"/>
      <c r="Y312" s="46"/>
      <c r="AA312" s="47"/>
      <c r="AB312" s="46"/>
      <c r="AD312" s="47"/>
      <c r="AE312" s="46"/>
      <c r="AG312" s="47"/>
      <c r="AH312" s="46"/>
      <c r="AJ312" s="47"/>
      <c r="AK312" s="46"/>
      <c r="AM312" s="47"/>
      <c r="AN312" s="46"/>
      <c r="AP312" s="47"/>
      <c r="AQ312" s="46"/>
      <c r="AS312" s="47"/>
      <c r="AT312" s="46"/>
      <c r="AV312" s="47"/>
      <c r="AW312" s="46"/>
      <c r="AY312" s="47"/>
      <c r="AZ312" s="46"/>
      <c r="BB312" s="47"/>
      <c r="BC312" s="46"/>
      <c r="BE312" s="47"/>
      <c r="BF312" s="46"/>
      <c r="BH312" s="47"/>
      <c r="BI312" s="46"/>
    </row>
    <row r="313" spans="3:61" x14ac:dyDescent="0.25">
      <c r="C313" s="47"/>
      <c r="D313" s="46"/>
      <c r="F313" s="47"/>
      <c r="G313" s="46"/>
      <c r="I313" s="47"/>
      <c r="J313" s="46"/>
      <c r="L313" s="47"/>
      <c r="M313" s="46"/>
      <c r="O313" s="47"/>
      <c r="P313" s="46"/>
      <c r="R313" s="47"/>
      <c r="S313" s="46"/>
      <c r="U313" s="47"/>
      <c r="V313" s="46"/>
      <c r="X313" s="47"/>
      <c r="Y313" s="46"/>
      <c r="AA313" s="47"/>
      <c r="AB313" s="46"/>
      <c r="AD313" s="47"/>
      <c r="AE313" s="46"/>
      <c r="AG313" s="47"/>
      <c r="AH313" s="46"/>
      <c r="AJ313" s="47"/>
      <c r="AK313" s="46"/>
      <c r="AM313" s="47"/>
      <c r="AN313" s="46"/>
      <c r="AP313" s="47"/>
      <c r="AQ313" s="46"/>
      <c r="AS313" s="47"/>
      <c r="AT313" s="46"/>
      <c r="AV313" s="47"/>
      <c r="AW313" s="46"/>
      <c r="AY313" s="47"/>
      <c r="AZ313" s="46"/>
      <c r="BB313" s="47"/>
      <c r="BC313" s="46"/>
      <c r="BE313" s="47"/>
      <c r="BF313" s="46"/>
      <c r="BH313" s="47"/>
      <c r="BI313" s="46"/>
    </row>
    <row r="314" spans="3:61" x14ac:dyDescent="0.25">
      <c r="C314" s="47"/>
      <c r="D314" s="46"/>
      <c r="F314" s="47"/>
      <c r="G314" s="46"/>
      <c r="I314" s="47"/>
      <c r="J314" s="46"/>
      <c r="L314" s="47"/>
      <c r="M314" s="46"/>
      <c r="O314" s="47"/>
      <c r="P314" s="46"/>
      <c r="R314" s="47"/>
      <c r="S314" s="46"/>
      <c r="U314" s="47"/>
      <c r="V314" s="46"/>
      <c r="X314" s="47"/>
      <c r="Y314" s="46"/>
      <c r="AA314" s="47"/>
      <c r="AB314" s="46"/>
      <c r="AD314" s="47"/>
      <c r="AE314" s="46"/>
      <c r="AG314" s="47"/>
      <c r="AH314" s="46"/>
      <c r="AJ314" s="47"/>
      <c r="AK314" s="46"/>
      <c r="AM314" s="47"/>
      <c r="AN314" s="46"/>
      <c r="AP314" s="47"/>
      <c r="AQ314" s="46"/>
      <c r="AS314" s="47"/>
      <c r="AT314" s="46"/>
      <c r="AV314" s="47"/>
      <c r="AW314" s="46"/>
      <c r="AY314" s="47"/>
      <c r="AZ314" s="46"/>
      <c r="BB314" s="47"/>
      <c r="BC314" s="46"/>
      <c r="BE314" s="47"/>
      <c r="BF314" s="46"/>
      <c r="BH314" s="47"/>
      <c r="BI314" s="46"/>
    </row>
    <row r="315" spans="3:61" x14ac:dyDescent="0.25">
      <c r="C315" s="47"/>
      <c r="D315" s="46"/>
      <c r="F315" s="47"/>
      <c r="G315" s="46"/>
      <c r="I315" s="47"/>
      <c r="J315" s="46"/>
      <c r="L315" s="47"/>
      <c r="M315" s="46"/>
      <c r="O315" s="47"/>
      <c r="P315" s="46"/>
      <c r="R315" s="47"/>
      <c r="S315" s="46"/>
      <c r="U315" s="47"/>
      <c r="V315" s="46"/>
      <c r="X315" s="47"/>
      <c r="Y315" s="46"/>
      <c r="AA315" s="47"/>
      <c r="AB315" s="46"/>
      <c r="AD315" s="47"/>
      <c r="AE315" s="46"/>
      <c r="AG315" s="47"/>
      <c r="AH315" s="46"/>
      <c r="AJ315" s="47"/>
      <c r="AK315" s="46"/>
      <c r="AM315" s="47"/>
      <c r="AN315" s="46"/>
      <c r="AP315" s="47"/>
      <c r="AQ315" s="46"/>
      <c r="AS315" s="47"/>
      <c r="AT315" s="46"/>
      <c r="AV315" s="47"/>
      <c r="AW315" s="46"/>
      <c r="AY315" s="47"/>
      <c r="AZ315" s="46"/>
      <c r="BB315" s="47"/>
      <c r="BC315" s="46"/>
      <c r="BE315" s="47"/>
      <c r="BF315" s="46"/>
      <c r="BH315" s="47"/>
      <c r="BI315" s="46"/>
    </row>
    <row r="316" spans="3:61" x14ac:dyDescent="0.25">
      <c r="C316" s="47"/>
      <c r="D316" s="46"/>
      <c r="F316" s="47"/>
      <c r="G316" s="46"/>
      <c r="I316" s="47"/>
      <c r="J316" s="46"/>
      <c r="L316" s="47"/>
      <c r="M316" s="46"/>
      <c r="O316" s="47"/>
      <c r="P316" s="46"/>
      <c r="R316" s="47"/>
      <c r="S316" s="46"/>
      <c r="U316" s="47"/>
      <c r="V316" s="46"/>
      <c r="X316" s="47"/>
      <c r="Y316" s="46"/>
      <c r="AA316" s="47"/>
      <c r="AB316" s="46"/>
      <c r="AD316" s="47"/>
      <c r="AE316" s="46"/>
      <c r="AG316" s="47"/>
      <c r="AH316" s="46"/>
      <c r="AJ316" s="47"/>
      <c r="AK316" s="46"/>
      <c r="AM316" s="47"/>
      <c r="AN316" s="46"/>
      <c r="AP316" s="47"/>
      <c r="AQ316" s="46"/>
      <c r="AS316" s="47"/>
      <c r="AT316" s="46"/>
      <c r="AV316" s="47"/>
      <c r="AW316" s="46"/>
      <c r="AY316" s="47"/>
      <c r="AZ316" s="46"/>
      <c r="BB316" s="47"/>
      <c r="BC316" s="46"/>
      <c r="BE316" s="47"/>
      <c r="BF316" s="46"/>
      <c r="BH316" s="47"/>
      <c r="BI316" s="46"/>
    </row>
    <row r="317" spans="3:61" x14ac:dyDescent="0.25">
      <c r="C317" s="47"/>
      <c r="D317" s="46"/>
      <c r="F317" s="47"/>
      <c r="G317" s="46"/>
      <c r="I317" s="47"/>
      <c r="J317" s="46"/>
      <c r="L317" s="47"/>
      <c r="M317" s="46"/>
      <c r="O317" s="47"/>
      <c r="P317" s="46"/>
      <c r="R317" s="47"/>
      <c r="S317" s="46"/>
      <c r="U317" s="47"/>
      <c r="V317" s="46"/>
      <c r="X317" s="47"/>
      <c r="Y317" s="46"/>
      <c r="AA317" s="47"/>
      <c r="AB317" s="46"/>
      <c r="AD317" s="47"/>
      <c r="AE317" s="46"/>
      <c r="AG317" s="47"/>
      <c r="AH317" s="46"/>
      <c r="AJ317" s="47"/>
      <c r="AK317" s="46"/>
      <c r="AM317" s="47"/>
      <c r="AN317" s="46"/>
      <c r="AP317" s="47"/>
      <c r="AQ317" s="46"/>
      <c r="AS317" s="47"/>
      <c r="AT317" s="46"/>
      <c r="AV317" s="47"/>
      <c r="AW317" s="46"/>
      <c r="AY317" s="47"/>
      <c r="AZ317" s="46"/>
      <c r="BB317" s="47"/>
      <c r="BC317" s="46"/>
      <c r="BE317" s="47"/>
      <c r="BF317" s="46"/>
      <c r="BH317" s="47"/>
      <c r="BI317" s="46"/>
    </row>
    <row r="318" spans="3:61" x14ac:dyDescent="0.25">
      <c r="C318" s="47"/>
      <c r="D318" s="46"/>
      <c r="F318" s="47"/>
      <c r="G318" s="46"/>
      <c r="I318" s="47"/>
      <c r="J318" s="46"/>
      <c r="L318" s="47"/>
      <c r="M318" s="46"/>
      <c r="O318" s="47"/>
      <c r="P318" s="46"/>
      <c r="R318" s="47"/>
      <c r="S318" s="46"/>
      <c r="U318" s="47"/>
      <c r="V318" s="46"/>
      <c r="X318" s="47"/>
      <c r="Y318" s="46"/>
      <c r="AA318" s="47"/>
      <c r="AB318" s="46"/>
      <c r="AD318" s="47"/>
      <c r="AE318" s="46"/>
      <c r="AG318" s="47"/>
      <c r="AH318" s="46"/>
      <c r="AJ318" s="47"/>
      <c r="AK318" s="46"/>
      <c r="AM318" s="47"/>
      <c r="AN318" s="46"/>
      <c r="AP318" s="47"/>
      <c r="AQ318" s="46"/>
      <c r="AS318" s="47"/>
      <c r="AT318" s="46"/>
      <c r="AV318" s="47"/>
      <c r="AW318" s="46"/>
      <c r="AY318" s="47"/>
      <c r="AZ318" s="46"/>
      <c r="BB318" s="47"/>
      <c r="BC318" s="46"/>
      <c r="BE318" s="47"/>
      <c r="BF318" s="46"/>
      <c r="BH318" s="47"/>
      <c r="BI318" s="46"/>
    </row>
    <row r="319" spans="3:61" x14ac:dyDescent="0.25">
      <c r="C319" s="47"/>
      <c r="D319" s="46"/>
      <c r="F319" s="47"/>
      <c r="G319" s="46"/>
      <c r="I319" s="47"/>
      <c r="J319" s="46"/>
      <c r="L319" s="47"/>
      <c r="M319" s="46"/>
      <c r="O319" s="47"/>
      <c r="P319" s="46"/>
      <c r="R319" s="47"/>
      <c r="S319" s="46"/>
      <c r="U319" s="47"/>
      <c r="V319" s="46"/>
      <c r="X319" s="47"/>
      <c r="Y319" s="46"/>
      <c r="AA319" s="47"/>
      <c r="AB319" s="46"/>
      <c r="AD319" s="47"/>
      <c r="AE319" s="46"/>
      <c r="AG319" s="47"/>
      <c r="AH319" s="46"/>
      <c r="AJ319" s="47"/>
      <c r="AK319" s="46"/>
      <c r="AM319" s="47"/>
      <c r="AN319" s="46"/>
      <c r="AP319" s="47"/>
      <c r="AQ319" s="46"/>
      <c r="AS319" s="47"/>
      <c r="AT319" s="46"/>
      <c r="AV319" s="47"/>
      <c r="AW319" s="46"/>
      <c r="AY319" s="47"/>
      <c r="AZ319" s="46"/>
      <c r="BB319" s="47"/>
      <c r="BC319" s="46"/>
      <c r="BE319" s="47"/>
      <c r="BF319" s="46"/>
      <c r="BH319" s="47"/>
      <c r="BI319" s="46"/>
    </row>
    <row r="320" spans="3:61" x14ac:dyDescent="0.25">
      <c r="C320" s="47"/>
      <c r="D320" s="46"/>
      <c r="F320" s="47"/>
      <c r="G320" s="46"/>
      <c r="I320" s="47"/>
      <c r="J320" s="46"/>
      <c r="L320" s="47"/>
      <c r="M320" s="46"/>
      <c r="O320" s="47"/>
      <c r="P320" s="46"/>
      <c r="R320" s="47"/>
      <c r="S320" s="46"/>
      <c r="U320" s="47"/>
      <c r="V320" s="46"/>
      <c r="X320" s="47"/>
      <c r="Y320" s="46"/>
      <c r="AA320" s="47"/>
      <c r="AB320" s="46"/>
      <c r="AD320" s="47"/>
      <c r="AE320" s="46"/>
      <c r="AG320" s="47"/>
      <c r="AH320" s="46"/>
      <c r="AJ320" s="47"/>
      <c r="AK320" s="46"/>
      <c r="AM320" s="47"/>
      <c r="AN320" s="46"/>
      <c r="AP320" s="47"/>
      <c r="AQ320" s="46"/>
      <c r="AS320" s="47"/>
      <c r="AT320" s="46"/>
      <c r="AV320" s="47"/>
      <c r="AW320" s="46"/>
      <c r="AY320" s="47"/>
      <c r="AZ320" s="46"/>
      <c r="BB320" s="47"/>
      <c r="BC320" s="46"/>
      <c r="BE320" s="47"/>
      <c r="BF320" s="46"/>
      <c r="BH320" s="47"/>
      <c r="BI320" s="46"/>
    </row>
    <row r="321" spans="3:61" x14ac:dyDescent="0.25">
      <c r="C321" s="47"/>
      <c r="D321" s="46"/>
      <c r="F321" s="47"/>
      <c r="G321" s="46"/>
      <c r="I321" s="47"/>
      <c r="J321" s="46"/>
      <c r="L321" s="47"/>
      <c r="M321" s="46"/>
      <c r="O321" s="47"/>
      <c r="P321" s="46"/>
      <c r="R321" s="47"/>
      <c r="S321" s="46"/>
      <c r="U321" s="47"/>
      <c r="V321" s="46"/>
      <c r="X321" s="47"/>
      <c r="Y321" s="46"/>
      <c r="AA321" s="47"/>
      <c r="AB321" s="46"/>
      <c r="AD321" s="47"/>
      <c r="AE321" s="46"/>
      <c r="AG321" s="47"/>
      <c r="AH321" s="46"/>
      <c r="AJ321" s="47"/>
      <c r="AK321" s="46"/>
      <c r="AM321" s="47"/>
      <c r="AN321" s="46"/>
      <c r="AP321" s="47"/>
      <c r="AQ321" s="46"/>
      <c r="AS321" s="47"/>
      <c r="AT321" s="46"/>
      <c r="AV321" s="47"/>
      <c r="AW321" s="46"/>
      <c r="AY321" s="47"/>
      <c r="AZ321" s="46"/>
      <c r="BB321" s="47"/>
      <c r="BC321" s="46"/>
      <c r="BE321" s="47"/>
      <c r="BF321" s="46"/>
      <c r="BH321" s="47"/>
      <c r="BI321" s="46"/>
    </row>
    <row r="322" spans="3:61" x14ac:dyDescent="0.25">
      <c r="C322" s="47"/>
      <c r="D322" s="46"/>
      <c r="F322" s="47"/>
      <c r="G322" s="46"/>
      <c r="I322" s="47"/>
      <c r="J322" s="46"/>
      <c r="L322" s="47"/>
      <c r="M322" s="46"/>
      <c r="O322" s="47"/>
      <c r="P322" s="46"/>
      <c r="R322" s="47"/>
      <c r="S322" s="46"/>
      <c r="U322" s="47"/>
      <c r="V322" s="46"/>
      <c r="X322" s="47"/>
      <c r="Y322" s="46"/>
      <c r="AA322" s="47"/>
      <c r="AB322" s="46"/>
      <c r="AD322" s="47"/>
      <c r="AE322" s="46"/>
      <c r="AG322" s="47"/>
      <c r="AH322" s="46"/>
      <c r="AJ322" s="47"/>
      <c r="AK322" s="46"/>
      <c r="AM322" s="47"/>
      <c r="AN322" s="46"/>
      <c r="AP322" s="47"/>
      <c r="AQ322" s="46"/>
      <c r="AS322" s="47"/>
      <c r="AT322" s="46"/>
      <c r="AV322" s="47"/>
      <c r="AW322" s="46"/>
      <c r="AY322" s="47"/>
      <c r="AZ322" s="46"/>
      <c r="BB322" s="47"/>
      <c r="BC322" s="46"/>
      <c r="BE322" s="47"/>
      <c r="BF322" s="46"/>
      <c r="BH322" s="47"/>
      <c r="BI322" s="46"/>
    </row>
    <row r="323" spans="3:61" x14ac:dyDescent="0.25">
      <c r="C323" s="47"/>
      <c r="D323" s="46"/>
      <c r="F323" s="47"/>
      <c r="G323" s="46"/>
      <c r="I323" s="47"/>
      <c r="J323" s="46"/>
      <c r="L323" s="47"/>
      <c r="M323" s="46"/>
      <c r="O323" s="47"/>
      <c r="P323" s="46"/>
      <c r="R323" s="47"/>
      <c r="S323" s="46"/>
      <c r="U323" s="47"/>
      <c r="V323" s="46"/>
      <c r="X323" s="47"/>
      <c r="Y323" s="46"/>
      <c r="AA323" s="47"/>
      <c r="AB323" s="46"/>
      <c r="AD323" s="47"/>
      <c r="AE323" s="46"/>
      <c r="AG323" s="47"/>
      <c r="AH323" s="46"/>
      <c r="AJ323" s="47"/>
      <c r="AK323" s="46"/>
      <c r="AM323" s="47"/>
      <c r="AN323" s="46"/>
      <c r="AP323" s="47"/>
      <c r="AQ323" s="46"/>
      <c r="AS323" s="47"/>
      <c r="AT323" s="46"/>
      <c r="AV323" s="47"/>
      <c r="AW323" s="46"/>
      <c r="AY323" s="47"/>
      <c r="AZ323" s="46"/>
      <c r="BB323" s="47"/>
      <c r="BC323" s="46"/>
      <c r="BE323" s="47"/>
      <c r="BF323" s="46"/>
      <c r="BH323" s="47"/>
      <c r="BI323" s="46"/>
    </row>
    <row r="324" spans="3:61" x14ac:dyDescent="0.25">
      <c r="C324" s="47"/>
      <c r="D324" s="46"/>
      <c r="F324" s="47"/>
      <c r="G324" s="46"/>
      <c r="I324" s="47"/>
      <c r="J324" s="46"/>
      <c r="L324" s="47"/>
      <c r="M324" s="46"/>
      <c r="O324" s="47"/>
      <c r="P324" s="46"/>
      <c r="R324" s="47"/>
      <c r="S324" s="46"/>
      <c r="U324" s="47"/>
      <c r="V324" s="46"/>
      <c r="X324" s="47"/>
      <c r="Y324" s="46"/>
      <c r="AA324" s="47"/>
      <c r="AB324" s="46"/>
      <c r="AD324" s="47"/>
      <c r="AE324" s="46"/>
      <c r="AG324" s="47"/>
      <c r="AH324" s="46"/>
      <c r="AJ324" s="47"/>
      <c r="AK324" s="46"/>
      <c r="AM324" s="47"/>
      <c r="AN324" s="46"/>
      <c r="AP324" s="47"/>
      <c r="AQ324" s="46"/>
      <c r="AS324" s="47"/>
      <c r="AT324" s="46"/>
      <c r="AV324" s="47"/>
      <c r="AW324" s="46"/>
      <c r="AY324" s="47"/>
      <c r="AZ324" s="46"/>
      <c r="BB324" s="47"/>
      <c r="BC324" s="46"/>
      <c r="BE324" s="47"/>
      <c r="BF324" s="46"/>
      <c r="BH324" s="47"/>
      <c r="BI324" s="46"/>
    </row>
    <row r="325" spans="3:61" x14ac:dyDescent="0.25">
      <c r="C325" s="47"/>
      <c r="D325" s="46"/>
      <c r="F325" s="47"/>
      <c r="G325" s="46"/>
      <c r="I325" s="47"/>
      <c r="J325" s="46"/>
      <c r="L325" s="47"/>
      <c r="M325" s="46"/>
      <c r="O325" s="47"/>
      <c r="P325" s="46"/>
      <c r="R325" s="47"/>
      <c r="S325" s="46"/>
      <c r="U325" s="47"/>
      <c r="V325" s="46"/>
      <c r="X325" s="47"/>
      <c r="Y325" s="46"/>
      <c r="AA325" s="47"/>
      <c r="AB325" s="46"/>
      <c r="AD325" s="47"/>
      <c r="AE325" s="46"/>
      <c r="AG325" s="47"/>
      <c r="AH325" s="46"/>
      <c r="AJ325" s="47"/>
      <c r="AK325" s="46"/>
      <c r="AM325" s="47"/>
      <c r="AN325" s="46"/>
      <c r="AP325" s="47"/>
      <c r="AQ325" s="46"/>
      <c r="AS325" s="47"/>
      <c r="AT325" s="46"/>
      <c r="AV325" s="47"/>
      <c r="AW325" s="46"/>
      <c r="AY325" s="47"/>
      <c r="AZ325" s="46"/>
      <c r="BB325" s="47"/>
      <c r="BC325" s="46"/>
      <c r="BE325" s="47"/>
      <c r="BF325" s="46"/>
      <c r="BH325" s="47"/>
      <c r="BI325" s="46"/>
    </row>
    <row r="326" spans="3:61" x14ac:dyDescent="0.25">
      <c r="C326" s="47"/>
      <c r="D326" s="46"/>
      <c r="F326" s="47"/>
      <c r="G326" s="46"/>
      <c r="I326" s="47"/>
      <c r="J326" s="46"/>
      <c r="L326" s="47"/>
      <c r="M326" s="46"/>
      <c r="O326" s="47"/>
      <c r="P326" s="46"/>
      <c r="R326" s="47"/>
      <c r="S326" s="46"/>
      <c r="U326" s="47"/>
      <c r="V326" s="46"/>
      <c r="X326" s="47"/>
      <c r="Y326" s="46"/>
      <c r="AA326" s="47"/>
      <c r="AB326" s="46"/>
      <c r="AD326" s="47"/>
      <c r="AE326" s="46"/>
      <c r="AG326" s="47"/>
      <c r="AH326" s="46"/>
      <c r="AJ326" s="47"/>
      <c r="AK326" s="46"/>
      <c r="AM326" s="47"/>
      <c r="AN326" s="46"/>
      <c r="AP326" s="47"/>
      <c r="AQ326" s="46"/>
      <c r="AS326" s="47"/>
      <c r="AT326" s="46"/>
      <c r="AV326" s="47"/>
      <c r="AW326" s="46"/>
      <c r="AY326" s="47"/>
      <c r="AZ326" s="46"/>
      <c r="BB326" s="47"/>
      <c r="BC326" s="46"/>
      <c r="BE326" s="47"/>
      <c r="BF326" s="46"/>
      <c r="BH326" s="47"/>
      <c r="BI326" s="46"/>
    </row>
    <row r="327" spans="3:61" x14ac:dyDescent="0.25">
      <c r="C327" s="47"/>
      <c r="D327" s="46"/>
      <c r="F327" s="47"/>
      <c r="G327" s="46"/>
      <c r="I327" s="47"/>
      <c r="J327" s="46"/>
      <c r="L327" s="47"/>
      <c r="M327" s="46"/>
      <c r="O327" s="47"/>
      <c r="P327" s="46"/>
      <c r="R327" s="47"/>
      <c r="S327" s="46"/>
      <c r="U327" s="47"/>
      <c r="V327" s="46"/>
      <c r="X327" s="47"/>
      <c r="Y327" s="46"/>
      <c r="AA327" s="47"/>
      <c r="AB327" s="46"/>
      <c r="AD327" s="47"/>
      <c r="AE327" s="46"/>
      <c r="AG327" s="47"/>
      <c r="AH327" s="46"/>
      <c r="AJ327" s="47"/>
      <c r="AK327" s="46"/>
      <c r="AM327" s="47"/>
      <c r="AN327" s="46"/>
      <c r="AP327" s="47"/>
      <c r="AQ327" s="46"/>
      <c r="AS327" s="47"/>
      <c r="AT327" s="46"/>
      <c r="AV327" s="47"/>
      <c r="AW327" s="46"/>
      <c r="AY327" s="47"/>
      <c r="AZ327" s="46"/>
      <c r="BB327" s="47"/>
      <c r="BC327" s="46"/>
      <c r="BE327" s="47"/>
      <c r="BF327" s="46"/>
      <c r="BH327" s="47"/>
      <c r="BI327" s="46"/>
    </row>
    <row r="328" spans="3:61" x14ac:dyDescent="0.25">
      <c r="C328" s="47"/>
      <c r="D328" s="46"/>
      <c r="F328" s="47"/>
      <c r="G328" s="46"/>
      <c r="I328" s="47"/>
      <c r="J328" s="46"/>
      <c r="L328" s="47"/>
      <c r="M328" s="46"/>
      <c r="O328" s="47"/>
      <c r="P328" s="46"/>
      <c r="R328" s="47"/>
      <c r="S328" s="46"/>
      <c r="U328" s="47"/>
      <c r="V328" s="46"/>
      <c r="X328" s="47"/>
      <c r="Y328" s="46"/>
      <c r="AA328" s="47"/>
      <c r="AB328" s="46"/>
      <c r="AD328" s="47"/>
      <c r="AE328" s="46"/>
      <c r="AG328" s="47"/>
      <c r="AH328" s="46"/>
      <c r="AJ328" s="47"/>
      <c r="AK328" s="46"/>
      <c r="AM328" s="47"/>
      <c r="AN328" s="46"/>
      <c r="AP328" s="47"/>
      <c r="AQ328" s="46"/>
      <c r="AS328" s="47"/>
      <c r="AT328" s="46"/>
      <c r="AV328" s="47"/>
      <c r="AW328" s="46"/>
      <c r="AY328" s="47"/>
      <c r="AZ328" s="46"/>
      <c r="BB328" s="47"/>
      <c r="BC328" s="46"/>
      <c r="BE328" s="47"/>
      <c r="BF328" s="46"/>
      <c r="BH328" s="47"/>
      <c r="BI328" s="46"/>
    </row>
    <row r="329" spans="3:61" x14ac:dyDescent="0.25">
      <c r="C329" s="47"/>
      <c r="D329" s="46"/>
      <c r="F329" s="47"/>
      <c r="G329" s="46"/>
      <c r="I329" s="47"/>
      <c r="J329" s="46"/>
      <c r="L329" s="47"/>
      <c r="M329" s="46"/>
      <c r="O329" s="47"/>
      <c r="P329" s="46"/>
      <c r="R329" s="47"/>
      <c r="S329" s="46"/>
      <c r="U329" s="47"/>
      <c r="V329" s="46"/>
      <c r="X329" s="47"/>
      <c r="Y329" s="46"/>
      <c r="AA329" s="47"/>
      <c r="AB329" s="46"/>
      <c r="AD329" s="47"/>
      <c r="AE329" s="46"/>
      <c r="AG329" s="47"/>
      <c r="AH329" s="46"/>
      <c r="AJ329" s="47"/>
      <c r="AK329" s="46"/>
      <c r="AM329" s="47"/>
      <c r="AN329" s="46"/>
      <c r="AP329" s="47"/>
      <c r="AQ329" s="46"/>
      <c r="AS329" s="47"/>
      <c r="AT329" s="46"/>
      <c r="AV329" s="47"/>
      <c r="AW329" s="46"/>
      <c r="AY329" s="47"/>
      <c r="AZ329" s="46"/>
      <c r="BB329" s="47"/>
      <c r="BC329" s="46"/>
      <c r="BE329" s="47"/>
      <c r="BF329" s="46"/>
      <c r="BH329" s="47"/>
      <c r="BI329" s="46"/>
    </row>
    <row r="330" spans="3:61" x14ac:dyDescent="0.25">
      <c r="C330" s="47"/>
      <c r="D330" s="46"/>
      <c r="F330" s="47"/>
      <c r="G330" s="46"/>
      <c r="I330" s="47"/>
      <c r="J330" s="46"/>
      <c r="L330" s="47"/>
      <c r="M330" s="46"/>
      <c r="O330" s="47"/>
      <c r="P330" s="46"/>
      <c r="R330" s="47"/>
      <c r="S330" s="46"/>
      <c r="U330" s="47"/>
      <c r="V330" s="46"/>
      <c r="X330" s="47"/>
      <c r="Y330" s="46"/>
      <c r="AA330" s="47"/>
      <c r="AB330" s="46"/>
      <c r="AD330" s="47"/>
      <c r="AE330" s="46"/>
      <c r="AG330" s="47"/>
      <c r="AH330" s="46"/>
      <c r="AJ330" s="47"/>
      <c r="AK330" s="46"/>
      <c r="AM330" s="47"/>
      <c r="AN330" s="46"/>
      <c r="AP330" s="47"/>
      <c r="AQ330" s="46"/>
      <c r="AS330" s="47"/>
      <c r="AT330" s="46"/>
      <c r="AV330" s="47"/>
      <c r="AW330" s="46"/>
      <c r="AY330" s="47"/>
      <c r="AZ330" s="46"/>
      <c r="BB330" s="47"/>
      <c r="BC330" s="46"/>
      <c r="BE330" s="47"/>
      <c r="BF330" s="46"/>
      <c r="BH330" s="47"/>
      <c r="BI330" s="46"/>
    </row>
    <row r="331" spans="3:61" x14ac:dyDescent="0.25">
      <c r="C331" s="47"/>
      <c r="D331" s="46"/>
      <c r="F331" s="47"/>
      <c r="G331" s="46"/>
      <c r="I331" s="47"/>
      <c r="J331" s="46"/>
      <c r="L331" s="47"/>
      <c r="M331" s="46"/>
      <c r="O331" s="47"/>
      <c r="P331" s="46"/>
      <c r="R331" s="47"/>
      <c r="S331" s="46"/>
      <c r="U331" s="47"/>
      <c r="V331" s="46"/>
      <c r="X331" s="47"/>
      <c r="Y331" s="46"/>
      <c r="AA331" s="47"/>
      <c r="AB331" s="46"/>
      <c r="AD331" s="47"/>
      <c r="AE331" s="46"/>
      <c r="AG331" s="47"/>
      <c r="AH331" s="46"/>
      <c r="AJ331" s="47"/>
      <c r="AK331" s="46"/>
      <c r="AM331" s="47"/>
      <c r="AN331" s="46"/>
      <c r="AP331" s="47"/>
      <c r="AQ331" s="46"/>
      <c r="AS331" s="47"/>
      <c r="AT331" s="46"/>
      <c r="AV331" s="47"/>
      <c r="AW331" s="46"/>
      <c r="AY331" s="47"/>
      <c r="AZ331" s="46"/>
      <c r="BB331" s="47"/>
      <c r="BC331" s="46"/>
      <c r="BE331" s="47"/>
      <c r="BF331" s="46"/>
      <c r="BH331" s="47"/>
      <c r="BI331" s="46"/>
    </row>
    <row r="332" spans="3:61" x14ac:dyDescent="0.25">
      <c r="C332" s="47"/>
      <c r="D332" s="46"/>
      <c r="F332" s="47"/>
      <c r="G332" s="46"/>
      <c r="I332" s="47"/>
      <c r="J332" s="46"/>
      <c r="L332" s="47"/>
      <c r="M332" s="46"/>
      <c r="O332" s="47"/>
      <c r="P332" s="46"/>
      <c r="R332" s="47"/>
      <c r="S332" s="46"/>
      <c r="U332" s="47"/>
      <c r="V332" s="46"/>
      <c r="X332" s="47"/>
      <c r="Y332" s="46"/>
      <c r="AA332" s="47"/>
      <c r="AB332" s="46"/>
      <c r="AD332" s="47"/>
      <c r="AE332" s="46"/>
      <c r="AG332" s="47"/>
      <c r="AH332" s="46"/>
      <c r="AJ332" s="47"/>
      <c r="AK332" s="46"/>
      <c r="AM332" s="47"/>
      <c r="AN332" s="46"/>
      <c r="AP332" s="47"/>
      <c r="AQ332" s="46"/>
      <c r="AS332" s="47"/>
      <c r="AT332" s="46"/>
      <c r="AV332" s="47"/>
      <c r="AW332" s="46"/>
      <c r="AY332" s="47"/>
      <c r="AZ332" s="46"/>
      <c r="BB332" s="47"/>
      <c r="BC332" s="46"/>
      <c r="BE332" s="47"/>
      <c r="BF332" s="46"/>
      <c r="BH332" s="47"/>
      <c r="BI332" s="46"/>
    </row>
    <row r="333" spans="3:61" x14ac:dyDescent="0.25">
      <c r="C333" s="47"/>
      <c r="D333" s="46"/>
      <c r="F333" s="47"/>
      <c r="G333" s="46"/>
      <c r="I333" s="47"/>
      <c r="J333" s="46"/>
      <c r="L333" s="47"/>
      <c r="M333" s="46"/>
      <c r="O333" s="47"/>
      <c r="P333" s="46"/>
      <c r="R333" s="47"/>
      <c r="S333" s="46"/>
      <c r="U333" s="47"/>
      <c r="V333" s="46"/>
      <c r="X333" s="47"/>
      <c r="Y333" s="46"/>
      <c r="AA333" s="47"/>
      <c r="AB333" s="46"/>
      <c r="AD333" s="47"/>
      <c r="AE333" s="46"/>
      <c r="AG333" s="47"/>
      <c r="AH333" s="46"/>
      <c r="AJ333" s="47"/>
      <c r="AK333" s="46"/>
      <c r="AM333" s="47"/>
      <c r="AN333" s="46"/>
      <c r="AP333" s="47"/>
      <c r="AQ333" s="46"/>
      <c r="AS333" s="47"/>
      <c r="AT333" s="46"/>
      <c r="AV333" s="47"/>
      <c r="AW333" s="46"/>
      <c r="AY333" s="47"/>
      <c r="AZ333" s="46"/>
      <c r="BB333" s="47"/>
      <c r="BC333" s="46"/>
      <c r="BE333" s="47"/>
      <c r="BF333" s="46"/>
      <c r="BH333" s="47"/>
      <c r="BI333" s="46"/>
    </row>
    <row r="334" spans="3:61" x14ac:dyDescent="0.25">
      <c r="C334" s="47"/>
      <c r="D334" s="46"/>
      <c r="F334" s="47"/>
      <c r="G334" s="46"/>
      <c r="I334" s="47"/>
      <c r="J334" s="46"/>
      <c r="L334" s="47"/>
      <c r="M334" s="46"/>
      <c r="O334" s="47"/>
      <c r="P334" s="46"/>
      <c r="R334" s="47"/>
      <c r="S334" s="46"/>
      <c r="U334" s="47"/>
      <c r="V334" s="46"/>
      <c r="X334" s="47"/>
      <c r="Y334" s="46"/>
      <c r="AA334" s="47"/>
      <c r="AB334" s="46"/>
      <c r="AD334" s="47"/>
      <c r="AE334" s="46"/>
      <c r="AG334" s="47"/>
      <c r="AH334" s="46"/>
      <c r="AJ334" s="47"/>
      <c r="AK334" s="46"/>
      <c r="AM334" s="47"/>
      <c r="AN334" s="46"/>
      <c r="AP334" s="47"/>
      <c r="AQ334" s="46"/>
      <c r="AS334" s="47"/>
      <c r="AT334" s="46"/>
      <c r="AV334" s="47"/>
      <c r="AW334" s="46"/>
      <c r="AY334" s="47"/>
      <c r="AZ334" s="46"/>
      <c r="BB334" s="47"/>
      <c r="BC334" s="46"/>
      <c r="BE334" s="47"/>
      <c r="BF334" s="46"/>
      <c r="BH334" s="47"/>
      <c r="BI334" s="46"/>
    </row>
    <row r="335" spans="3:61" x14ac:dyDescent="0.25">
      <c r="C335" s="47"/>
      <c r="D335" s="46"/>
      <c r="F335" s="47"/>
      <c r="G335" s="46"/>
      <c r="I335" s="47"/>
      <c r="J335" s="46"/>
      <c r="L335" s="47"/>
      <c r="M335" s="46"/>
      <c r="O335" s="47"/>
      <c r="P335" s="46"/>
      <c r="R335" s="47"/>
      <c r="S335" s="46"/>
      <c r="U335" s="47"/>
      <c r="V335" s="46"/>
      <c r="X335" s="47"/>
      <c r="Y335" s="46"/>
      <c r="AA335" s="47"/>
      <c r="AB335" s="46"/>
      <c r="AD335" s="47"/>
      <c r="AE335" s="46"/>
      <c r="AG335" s="47"/>
      <c r="AH335" s="46"/>
      <c r="AJ335" s="47"/>
      <c r="AK335" s="46"/>
      <c r="AM335" s="47"/>
      <c r="AN335" s="46"/>
      <c r="AP335" s="47"/>
      <c r="AQ335" s="46"/>
      <c r="AS335" s="47"/>
      <c r="AT335" s="46"/>
      <c r="AV335" s="47"/>
      <c r="AW335" s="46"/>
      <c r="AY335" s="47"/>
      <c r="AZ335" s="46"/>
      <c r="BB335" s="47"/>
      <c r="BC335" s="46"/>
      <c r="BE335" s="47"/>
      <c r="BF335" s="46"/>
      <c r="BH335" s="47"/>
      <c r="BI335" s="46"/>
    </row>
    <row r="336" spans="3:61" x14ac:dyDescent="0.25">
      <c r="C336" s="47"/>
      <c r="D336" s="46"/>
      <c r="F336" s="47"/>
      <c r="G336" s="46"/>
      <c r="I336" s="47"/>
      <c r="J336" s="46"/>
      <c r="L336" s="47"/>
      <c r="M336" s="46"/>
      <c r="O336" s="47"/>
      <c r="P336" s="46"/>
      <c r="R336" s="47"/>
      <c r="S336" s="46"/>
      <c r="U336" s="47"/>
      <c r="V336" s="46"/>
      <c r="X336" s="47"/>
      <c r="Y336" s="46"/>
      <c r="AA336" s="47"/>
      <c r="AB336" s="46"/>
      <c r="AD336" s="47"/>
      <c r="AE336" s="46"/>
      <c r="AG336" s="47"/>
      <c r="AH336" s="46"/>
      <c r="AJ336" s="47"/>
      <c r="AK336" s="46"/>
      <c r="AM336" s="47"/>
      <c r="AN336" s="46"/>
      <c r="AP336" s="47"/>
      <c r="AQ336" s="46"/>
      <c r="AS336" s="47"/>
      <c r="AT336" s="46"/>
      <c r="AV336" s="47"/>
      <c r="AW336" s="46"/>
      <c r="AY336" s="47"/>
      <c r="AZ336" s="46"/>
      <c r="BB336" s="47"/>
      <c r="BC336" s="46"/>
      <c r="BE336" s="47"/>
      <c r="BF336" s="46"/>
      <c r="BH336" s="47"/>
      <c r="BI336" s="46"/>
    </row>
    <row r="337" spans="3:61" x14ac:dyDescent="0.25">
      <c r="C337" s="47"/>
      <c r="D337" s="46"/>
      <c r="F337" s="47"/>
      <c r="G337" s="46"/>
      <c r="I337" s="47"/>
      <c r="J337" s="46"/>
      <c r="L337" s="47"/>
      <c r="M337" s="46"/>
      <c r="O337" s="47"/>
      <c r="P337" s="46"/>
      <c r="R337" s="47"/>
      <c r="S337" s="46"/>
      <c r="U337" s="47"/>
      <c r="V337" s="46"/>
      <c r="X337" s="47"/>
      <c r="Y337" s="46"/>
      <c r="AA337" s="47"/>
      <c r="AB337" s="46"/>
      <c r="AD337" s="47"/>
      <c r="AE337" s="46"/>
      <c r="AG337" s="47"/>
      <c r="AH337" s="46"/>
      <c r="AJ337" s="47"/>
      <c r="AK337" s="46"/>
      <c r="AM337" s="47"/>
      <c r="AN337" s="46"/>
      <c r="AP337" s="47"/>
      <c r="AQ337" s="46"/>
      <c r="AS337" s="47"/>
      <c r="AT337" s="46"/>
      <c r="AV337" s="47"/>
      <c r="AW337" s="46"/>
      <c r="AY337" s="47"/>
      <c r="AZ337" s="46"/>
      <c r="BB337" s="47"/>
      <c r="BC337" s="46"/>
      <c r="BE337" s="47"/>
      <c r="BF337" s="46"/>
      <c r="BH337" s="47"/>
      <c r="BI337" s="46"/>
    </row>
    <row r="338" spans="3:61" x14ac:dyDescent="0.25">
      <c r="C338" s="47"/>
      <c r="D338" s="46"/>
      <c r="F338" s="47"/>
      <c r="G338" s="46"/>
      <c r="I338" s="47"/>
      <c r="J338" s="46"/>
      <c r="L338" s="47"/>
      <c r="M338" s="46"/>
      <c r="O338" s="47"/>
      <c r="P338" s="46"/>
      <c r="R338" s="47"/>
      <c r="S338" s="46"/>
      <c r="U338" s="47"/>
      <c r="V338" s="46"/>
      <c r="X338" s="47"/>
      <c r="Y338" s="46"/>
      <c r="AA338" s="47"/>
      <c r="AB338" s="46"/>
      <c r="AD338" s="47"/>
      <c r="AE338" s="46"/>
      <c r="AG338" s="47"/>
      <c r="AH338" s="46"/>
      <c r="AJ338" s="47"/>
      <c r="AK338" s="46"/>
      <c r="AM338" s="47"/>
      <c r="AN338" s="46"/>
      <c r="AP338" s="47"/>
      <c r="AQ338" s="46"/>
      <c r="AS338" s="47"/>
      <c r="AT338" s="46"/>
      <c r="AV338" s="47"/>
      <c r="AW338" s="46"/>
      <c r="AY338" s="47"/>
      <c r="AZ338" s="46"/>
      <c r="BB338" s="47"/>
      <c r="BC338" s="46"/>
      <c r="BE338" s="47"/>
      <c r="BF338" s="46"/>
      <c r="BH338" s="47"/>
      <c r="BI338" s="46"/>
    </row>
    <row r="339" spans="3:61" x14ac:dyDescent="0.25">
      <c r="C339" s="47"/>
      <c r="D339" s="46"/>
      <c r="F339" s="47"/>
      <c r="G339" s="46"/>
      <c r="I339" s="47"/>
      <c r="J339" s="46"/>
      <c r="L339" s="47"/>
      <c r="M339" s="46"/>
      <c r="O339" s="47"/>
      <c r="P339" s="46"/>
      <c r="R339" s="47"/>
      <c r="S339" s="46"/>
      <c r="U339" s="47"/>
      <c r="V339" s="46"/>
      <c r="X339" s="47"/>
      <c r="Y339" s="46"/>
      <c r="AA339" s="47"/>
      <c r="AB339" s="46"/>
      <c r="AD339" s="47"/>
      <c r="AE339" s="46"/>
      <c r="AG339" s="47"/>
      <c r="AH339" s="46"/>
      <c r="AJ339" s="47"/>
      <c r="AK339" s="46"/>
      <c r="AM339" s="47"/>
      <c r="AN339" s="46"/>
      <c r="AP339" s="47"/>
      <c r="AQ339" s="46"/>
      <c r="AS339" s="47"/>
      <c r="AT339" s="46"/>
      <c r="AV339" s="47"/>
      <c r="AW339" s="46"/>
      <c r="AY339" s="47"/>
      <c r="AZ339" s="46"/>
      <c r="BB339" s="47"/>
      <c r="BC339" s="46"/>
      <c r="BE339" s="47"/>
      <c r="BF339" s="46"/>
      <c r="BH339" s="47"/>
      <c r="BI339" s="46"/>
    </row>
    <row r="340" spans="3:61" x14ac:dyDescent="0.25">
      <c r="C340" s="47"/>
      <c r="D340" s="46"/>
      <c r="F340" s="47"/>
      <c r="G340" s="46"/>
      <c r="I340" s="47"/>
      <c r="J340" s="46"/>
      <c r="L340" s="47"/>
      <c r="M340" s="46"/>
      <c r="O340" s="47"/>
      <c r="P340" s="46"/>
      <c r="R340" s="47"/>
      <c r="S340" s="46"/>
      <c r="U340" s="47"/>
      <c r="V340" s="46"/>
      <c r="X340" s="47"/>
      <c r="Y340" s="46"/>
      <c r="AA340" s="47"/>
      <c r="AB340" s="46"/>
      <c r="AD340" s="47"/>
      <c r="AE340" s="46"/>
      <c r="AG340" s="47"/>
      <c r="AH340" s="46"/>
      <c r="AJ340" s="47"/>
      <c r="AK340" s="46"/>
      <c r="AM340" s="47"/>
      <c r="AN340" s="46"/>
      <c r="AP340" s="47"/>
      <c r="AQ340" s="46"/>
      <c r="AS340" s="47"/>
      <c r="AT340" s="46"/>
      <c r="AV340" s="47"/>
      <c r="AW340" s="46"/>
      <c r="AY340" s="47"/>
      <c r="AZ340" s="46"/>
      <c r="BB340" s="47"/>
      <c r="BC340" s="46"/>
      <c r="BE340" s="47"/>
      <c r="BF340" s="46"/>
      <c r="BH340" s="47"/>
      <c r="BI340" s="46"/>
    </row>
    <row r="341" spans="3:61" x14ac:dyDescent="0.25">
      <c r="C341" s="47"/>
      <c r="D341" s="46"/>
      <c r="F341" s="47"/>
      <c r="G341" s="46"/>
      <c r="I341" s="47"/>
      <c r="J341" s="46"/>
      <c r="L341" s="47"/>
      <c r="M341" s="46"/>
      <c r="O341" s="47"/>
      <c r="P341" s="46"/>
      <c r="R341" s="47"/>
      <c r="S341" s="46"/>
      <c r="U341" s="47"/>
      <c r="V341" s="46"/>
      <c r="X341" s="47"/>
      <c r="Y341" s="46"/>
      <c r="AA341" s="47"/>
      <c r="AB341" s="46"/>
      <c r="AD341" s="47"/>
      <c r="AE341" s="46"/>
      <c r="AG341" s="47"/>
      <c r="AH341" s="46"/>
      <c r="AJ341" s="47"/>
      <c r="AK341" s="46"/>
      <c r="AM341" s="47"/>
      <c r="AN341" s="46"/>
      <c r="AP341" s="47"/>
      <c r="AQ341" s="46"/>
      <c r="AS341" s="47"/>
      <c r="AT341" s="46"/>
      <c r="AV341" s="47"/>
      <c r="AW341" s="46"/>
      <c r="AY341" s="47"/>
      <c r="AZ341" s="46"/>
      <c r="BB341" s="47"/>
      <c r="BC341" s="46"/>
      <c r="BE341" s="47"/>
      <c r="BF341" s="46"/>
      <c r="BH341" s="47"/>
      <c r="BI341" s="46"/>
    </row>
    <row r="342" spans="3:61" x14ac:dyDescent="0.25">
      <c r="C342" s="47"/>
      <c r="D342" s="46"/>
      <c r="F342" s="47"/>
      <c r="G342" s="46"/>
      <c r="I342" s="47"/>
      <c r="J342" s="46"/>
      <c r="L342" s="47"/>
      <c r="M342" s="46"/>
      <c r="O342" s="47"/>
      <c r="P342" s="46"/>
      <c r="R342" s="47"/>
      <c r="S342" s="46"/>
      <c r="U342" s="47"/>
      <c r="V342" s="46"/>
      <c r="X342" s="47"/>
      <c r="Y342" s="46"/>
      <c r="AA342" s="47"/>
      <c r="AB342" s="46"/>
      <c r="AD342" s="47"/>
      <c r="AE342" s="46"/>
      <c r="AG342" s="47"/>
      <c r="AH342" s="46"/>
      <c r="AJ342" s="47"/>
      <c r="AK342" s="46"/>
      <c r="AM342" s="47"/>
      <c r="AN342" s="46"/>
      <c r="AP342" s="47"/>
      <c r="AQ342" s="46"/>
      <c r="AS342" s="47"/>
      <c r="AT342" s="46"/>
      <c r="AV342" s="47"/>
      <c r="AW342" s="46"/>
      <c r="AY342" s="47"/>
      <c r="AZ342" s="46"/>
      <c r="BB342" s="47"/>
      <c r="BC342" s="46"/>
      <c r="BE342" s="47"/>
      <c r="BF342" s="46"/>
      <c r="BH342" s="47"/>
      <c r="BI342" s="46"/>
    </row>
    <row r="343" spans="3:61" x14ac:dyDescent="0.25">
      <c r="C343" s="47"/>
      <c r="D343" s="46"/>
      <c r="F343" s="47"/>
      <c r="G343" s="46"/>
      <c r="I343" s="47"/>
      <c r="J343" s="46"/>
      <c r="L343" s="47"/>
      <c r="M343" s="46"/>
      <c r="O343" s="47"/>
      <c r="P343" s="46"/>
      <c r="R343" s="47"/>
      <c r="S343" s="46"/>
      <c r="U343" s="47"/>
      <c r="V343" s="46"/>
      <c r="X343" s="47"/>
      <c r="Y343" s="46"/>
      <c r="AA343" s="47"/>
      <c r="AB343" s="46"/>
      <c r="AD343" s="47"/>
      <c r="AE343" s="46"/>
      <c r="AG343" s="47"/>
      <c r="AH343" s="46"/>
      <c r="AJ343" s="47"/>
      <c r="AK343" s="46"/>
      <c r="AM343" s="47"/>
      <c r="AN343" s="46"/>
      <c r="AP343" s="47"/>
      <c r="AQ343" s="46"/>
      <c r="AS343" s="47"/>
      <c r="AT343" s="46"/>
      <c r="AV343" s="47"/>
      <c r="AW343" s="46"/>
      <c r="AY343" s="47"/>
      <c r="AZ343" s="46"/>
      <c r="BB343" s="47"/>
      <c r="BC343" s="46"/>
      <c r="BE343" s="47"/>
      <c r="BF343" s="46"/>
      <c r="BH343" s="47"/>
      <c r="BI343" s="46"/>
    </row>
    <row r="344" spans="3:61" x14ac:dyDescent="0.25">
      <c r="C344" s="47"/>
      <c r="D344" s="46"/>
      <c r="F344" s="47"/>
      <c r="G344" s="46"/>
      <c r="I344" s="47"/>
      <c r="J344" s="46"/>
      <c r="L344" s="47"/>
      <c r="M344" s="46"/>
      <c r="O344" s="47"/>
      <c r="P344" s="46"/>
      <c r="R344" s="47"/>
      <c r="S344" s="46"/>
      <c r="U344" s="47"/>
      <c r="V344" s="46"/>
      <c r="X344" s="47"/>
      <c r="Y344" s="46"/>
      <c r="AA344" s="47"/>
      <c r="AB344" s="46"/>
      <c r="AD344" s="47"/>
      <c r="AE344" s="46"/>
      <c r="AG344" s="47"/>
      <c r="AH344" s="46"/>
      <c r="AJ344" s="47"/>
      <c r="AK344" s="46"/>
      <c r="AM344" s="47"/>
      <c r="AN344" s="46"/>
      <c r="AP344" s="47"/>
      <c r="AQ344" s="46"/>
      <c r="AS344" s="47"/>
      <c r="AT344" s="46"/>
      <c r="AV344" s="47"/>
      <c r="AW344" s="46"/>
      <c r="AY344" s="47"/>
      <c r="AZ344" s="46"/>
      <c r="BB344" s="47"/>
      <c r="BC344" s="46"/>
      <c r="BE344" s="47"/>
      <c r="BF344" s="46"/>
      <c r="BH344" s="47"/>
      <c r="BI344" s="46"/>
    </row>
    <row r="345" spans="3:61" x14ac:dyDescent="0.25">
      <c r="C345" s="47"/>
      <c r="D345" s="46"/>
      <c r="F345" s="47"/>
      <c r="G345" s="46"/>
      <c r="I345" s="47"/>
      <c r="J345" s="46"/>
      <c r="L345" s="47"/>
      <c r="M345" s="46"/>
      <c r="O345" s="47"/>
      <c r="P345" s="46"/>
      <c r="R345" s="47"/>
      <c r="S345" s="46"/>
      <c r="U345" s="47"/>
      <c r="V345" s="46"/>
      <c r="X345" s="47"/>
      <c r="Y345" s="46"/>
      <c r="AA345" s="47"/>
      <c r="AB345" s="46"/>
      <c r="AD345" s="47"/>
      <c r="AE345" s="46"/>
      <c r="AG345" s="47"/>
      <c r="AH345" s="46"/>
      <c r="AJ345" s="47"/>
      <c r="AK345" s="46"/>
      <c r="AM345" s="47"/>
      <c r="AN345" s="46"/>
      <c r="AP345" s="47"/>
      <c r="AQ345" s="46"/>
      <c r="AS345" s="47"/>
      <c r="AT345" s="46"/>
      <c r="AV345" s="47"/>
      <c r="AW345" s="46"/>
      <c r="AY345" s="47"/>
      <c r="AZ345" s="46"/>
      <c r="BB345" s="47"/>
      <c r="BC345" s="46"/>
      <c r="BE345" s="47"/>
      <c r="BF345" s="46"/>
      <c r="BH345" s="47"/>
      <c r="BI345" s="46"/>
    </row>
    <row r="346" spans="3:61" x14ac:dyDescent="0.25">
      <c r="C346" s="47"/>
      <c r="D346" s="46"/>
      <c r="F346" s="47"/>
      <c r="G346" s="46"/>
      <c r="I346" s="47"/>
      <c r="J346" s="46"/>
      <c r="L346" s="47"/>
      <c r="M346" s="46"/>
      <c r="O346" s="47"/>
      <c r="P346" s="46"/>
      <c r="R346" s="47"/>
      <c r="S346" s="46"/>
      <c r="U346" s="47"/>
      <c r="V346" s="46"/>
      <c r="X346" s="47"/>
      <c r="Y346" s="46"/>
      <c r="AA346" s="47"/>
      <c r="AB346" s="46"/>
      <c r="AD346" s="47"/>
      <c r="AE346" s="46"/>
      <c r="AG346" s="47"/>
      <c r="AH346" s="46"/>
      <c r="AJ346" s="47"/>
      <c r="AK346" s="46"/>
      <c r="AM346" s="47"/>
      <c r="AN346" s="46"/>
      <c r="AP346" s="47"/>
      <c r="AQ346" s="46"/>
      <c r="AS346" s="47"/>
      <c r="AT346" s="46"/>
      <c r="AV346" s="47"/>
      <c r="AW346" s="46"/>
      <c r="AY346" s="47"/>
      <c r="AZ346" s="46"/>
      <c r="BB346" s="47"/>
      <c r="BC346" s="46"/>
      <c r="BE346" s="47"/>
      <c r="BF346" s="46"/>
      <c r="BH346" s="47"/>
      <c r="BI346" s="46"/>
    </row>
    <row r="347" spans="3:61" x14ac:dyDescent="0.25">
      <c r="C347" s="47"/>
      <c r="D347" s="46"/>
      <c r="F347" s="47"/>
      <c r="G347" s="46"/>
      <c r="I347" s="47"/>
      <c r="J347" s="46"/>
      <c r="L347" s="47"/>
      <c r="M347" s="46"/>
      <c r="O347" s="47"/>
      <c r="P347" s="46"/>
      <c r="R347" s="47"/>
      <c r="S347" s="46"/>
      <c r="U347" s="47"/>
      <c r="V347" s="46"/>
      <c r="X347" s="47"/>
      <c r="Y347" s="46"/>
      <c r="AA347" s="47"/>
      <c r="AB347" s="46"/>
      <c r="AD347" s="47"/>
      <c r="AE347" s="46"/>
      <c r="AG347" s="47"/>
      <c r="AH347" s="46"/>
      <c r="AJ347" s="47"/>
      <c r="AK347" s="46"/>
      <c r="AM347" s="47"/>
      <c r="AN347" s="46"/>
      <c r="AP347" s="47"/>
      <c r="AQ347" s="46"/>
      <c r="AS347" s="47"/>
      <c r="AT347" s="46"/>
      <c r="AV347" s="47"/>
      <c r="AW347" s="46"/>
      <c r="AY347" s="47"/>
      <c r="AZ347" s="46"/>
      <c r="BB347" s="47"/>
      <c r="BC347" s="46"/>
      <c r="BE347" s="47"/>
      <c r="BF347" s="46"/>
      <c r="BH347" s="47"/>
      <c r="BI347" s="46"/>
    </row>
    <row r="348" spans="3:61" x14ac:dyDescent="0.25">
      <c r="C348" s="47"/>
      <c r="D348" s="46"/>
      <c r="F348" s="47"/>
      <c r="G348" s="46"/>
      <c r="I348" s="47"/>
      <c r="J348" s="46"/>
      <c r="L348" s="47"/>
      <c r="M348" s="46"/>
      <c r="O348" s="47"/>
      <c r="P348" s="46"/>
      <c r="R348" s="47"/>
      <c r="S348" s="46"/>
      <c r="U348" s="47"/>
      <c r="V348" s="46"/>
      <c r="X348" s="47"/>
      <c r="Y348" s="46"/>
      <c r="AA348" s="47"/>
      <c r="AB348" s="46"/>
      <c r="AD348" s="47"/>
      <c r="AE348" s="46"/>
      <c r="AG348" s="47"/>
      <c r="AH348" s="46"/>
      <c r="AJ348" s="47"/>
      <c r="AK348" s="46"/>
      <c r="AM348" s="47"/>
      <c r="AN348" s="46"/>
      <c r="AP348" s="47"/>
      <c r="AQ348" s="46"/>
      <c r="AS348" s="47"/>
      <c r="AT348" s="46"/>
      <c r="AV348" s="47"/>
      <c r="AW348" s="46"/>
      <c r="AY348" s="47"/>
      <c r="AZ348" s="46"/>
      <c r="BB348" s="47"/>
      <c r="BC348" s="46"/>
      <c r="BE348" s="47"/>
      <c r="BF348" s="46"/>
      <c r="BH348" s="47"/>
      <c r="BI348" s="46"/>
    </row>
    <row r="349" spans="3:61" x14ac:dyDescent="0.25">
      <c r="C349" s="47"/>
      <c r="D349" s="46"/>
      <c r="F349" s="47"/>
      <c r="G349" s="46"/>
      <c r="I349" s="47"/>
      <c r="J349" s="46"/>
      <c r="L349" s="47"/>
      <c r="M349" s="46"/>
      <c r="O349" s="47"/>
      <c r="P349" s="46"/>
      <c r="R349" s="47"/>
      <c r="S349" s="46"/>
      <c r="U349" s="47"/>
      <c r="V349" s="46"/>
      <c r="X349" s="47"/>
      <c r="Y349" s="46"/>
      <c r="AA349" s="47"/>
      <c r="AB349" s="46"/>
      <c r="AD349" s="47"/>
      <c r="AE349" s="46"/>
      <c r="AG349" s="47"/>
      <c r="AH349" s="46"/>
      <c r="AJ349" s="47"/>
      <c r="AK349" s="46"/>
      <c r="AM349" s="47"/>
      <c r="AN349" s="46"/>
      <c r="AP349" s="47"/>
      <c r="AQ349" s="46"/>
      <c r="AS349" s="47"/>
      <c r="AT349" s="46"/>
      <c r="AV349" s="47"/>
      <c r="AW349" s="46"/>
      <c r="AY349" s="47"/>
      <c r="AZ349" s="46"/>
      <c r="BB349" s="47"/>
      <c r="BC349" s="46"/>
      <c r="BE349" s="47"/>
      <c r="BF349" s="46"/>
      <c r="BH349" s="47"/>
      <c r="BI349" s="46"/>
    </row>
    <row r="350" spans="3:61" x14ac:dyDescent="0.25">
      <c r="C350" s="47"/>
      <c r="D350" s="46"/>
      <c r="F350" s="47"/>
      <c r="G350" s="46"/>
      <c r="I350" s="47"/>
      <c r="J350" s="46"/>
      <c r="L350" s="47"/>
      <c r="M350" s="46"/>
      <c r="O350" s="47"/>
      <c r="P350" s="46"/>
      <c r="R350" s="47"/>
      <c r="S350" s="46"/>
      <c r="U350" s="47"/>
      <c r="V350" s="46"/>
      <c r="X350" s="47"/>
      <c r="Y350" s="46"/>
      <c r="AA350" s="47"/>
      <c r="AB350" s="46"/>
      <c r="AD350" s="47"/>
      <c r="AE350" s="46"/>
      <c r="AG350" s="47"/>
      <c r="AH350" s="46"/>
      <c r="AJ350" s="47"/>
      <c r="AK350" s="46"/>
      <c r="AM350" s="47"/>
      <c r="AN350" s="46"/>
      <c r="AP350" s="47"/>
      <c r="AQ350" s="46"/>
      <c r="AS350" s="47"/>
      <c r="AT350" s="46"/>
      <c r="AV350" s="47"/>
      <c r="AW350" s="46"/>
      <c r="AY350" s="47"/>
      <c r="AZ350" s="46"/>
      <c r="BB350" s="47"/>
      <c r="BC350" s="46"/>
      <c r="BE350" s="47"/>
      <c r="BF350" s="46"/>
      <c r="BH350" s="47"/>
      <c r="BI350" s="46"/>
    </row>
    <row r="351" spans="3:61" x14ac:dyDescent="0.25">
      <c r="C351" s="47"/>
      <c r="D351" s="46"/>
      <c r="F351" s="47"/>
      <c r="G351" s="46"/>
      <c r="I351" s="47"/>
      <c r="J351" s="46"/>
      <c r="L351" s="47"/>
      <c r="M351" s="46"/>
      <c r="O351" s="47"/>
      <c r="P351" s="46"/>
      <c r="R351" s="47"/>
      <c r="S351" s="46"/>
      <c r="U351" s="47"/>
      <c r="V351" s="46"/>
      <c r="X351" s="47"/>
      <c r="Y351" s="46"/>
      <c r="AA351" s="47"/>
      <c r="AB351" s="46"/>
      <c r="AD351" s="47"/>
      <c r="AE351" s="46"/>
      <c r="AG351" s="47"/>
      <c r="AH351" s="46"/>
      <c r="AJ351" s="47"/>
      <c r="AK351" s="46"/>
      <c r="AM351" s="47"/>
      <c r="AN351" s="46"/>
      <c r="AP351" s="47"/>
      <c r="AQ351" s="46"/>
      <c r="AS351" s="47"/>
      <c r="AT351" s="46"/>
      <c r="AV351" s="47"/>
      <c r="AW351" s="46"/>
      <c r="AY351" s="47"/>
      <c r="AZ351" s="46"/>
      <c r="BB351" s="47"/>
      <c r="BC351" s="46"/>
      <c r="BE351" s="47"/>
      <c r="BF351" s="46"/>
      <c r="BH351" s="47"/>
      <c r="BI351" s="46"/>
    </row>
    <row r="352" spans="3:61" x14ac:dyDescent="0.25">
      <c r="C352" s="47"/>
      <c r="D352" s="46"/>
      <c r="F352" s="47"/>
      <c r="G352" s="46"/>
      <c r="I352" s="47"/>
      <c r="J352" s="46"/>
      <c r="L352" s="47"/>
      <c r="M352" s="46"/>
      <c r="O352" s="47"/>
      <c r="P352" s="46"/>
      <c r="R352" s="47"/>
      <c r="S352" s="46"/>
      <c r="U352" s="47"/>
      <c r="V352" s="46"/>
      <c r="X352" s="47"/>
      <c r="Y352" s="46"/>
      <c r="AA352" s="47"/>
      <c r="AB352" s="46"/>
      <c r="AD352" s="47"/>
      <c r="AE352" s="46"/>
      <c r="AG352" s="47"/>
      <c r="AH352" s="46"/>
      <c r="AJ352" s="47"/>
      <c r="AK352" s="46"/>
      <c r="AM352" s="47"/>
      <c r="AN352" s="46"/>
      <c r="AP352" s="47"/>
      <c r="AQ352" s="46"/>
      <c r="AS352" s="47"/>
      <c r="AT352" s="46"/>
      <c r="AV352" s="47"/>
      <c r="AW352" s="46"/>
      <c r="AY352" s="47"/>
      <c r="AZ352" s="46"/>
      <c r="BB352" s="47"/>
      <c r="BC352" s="46"/>
      <c r="BE352" s="47"/>
      <c r="BF352" s="46"/>
      <c r="BH352" s="47"/>
      <c r="BI352" s="46"/>
    </row>
    <row r="353" spans="3:61" x14ac:dyDescent="0.25">
      <c r="C353" s="47"/>
      <c r="D353" s="46"/>
      <c r="F353" s="47"/>
      <c r="G353" s="46"/>
      <c r="I353" s="47"/>
      <c r="J353" s="46"/>
      <c r="L353" s="47"/>
      <c r="M353" s="46"/>
      <c r="O353" s="47"/>
      <c r="P353" s="46"/>
      <c r="R353" s="47"/>
      <c r="S353" s="46"/>
      <c r="U353" s="47"/>
      <c r="V353" s="46"/>
      <c r="X353" s="47"/>
      <c r="Y353" s="46"/>
      <c r="AA353" s="47"/>
      <c r="AB353" s="46"/>
      <c r="AD353" s="47"/>
      <c r="AE353" s="46"/>
      <c r="AG353" s="47"/>
      <c r="AH353" s="46"/>
      <c r="AJ353" s="47"/>
      <c r="AK353" s="46"/>
      <c r="AM353" s="47"/>
      <c r="AN353" s="46"/>
      <c r="AP353" s="47"/>
      <c r="AQ353" s="46"/>
      <c r="AS353" s="47"/>
      <c r="AT353" s="46"/>
      <c r="AV353" s="47"/>
      <c r="AW353" s="46"/>
      <c r="AY353" s="47"/>
      <c r="AZ353" s="46"/>
      <c r="BB353" s="47"/>
      <c r="BC353" s="46"/>
      <c r="BE353" s="47"/>
      <c r="BF353" s="46"/>
      <c r="BH353" s="47"/>
      <c r="BI353" s="46"/>
    </row>
    <row r="354" spans="3:61" x14ac:dyDescent="0.25">
      <c r="C354" s="47"/>
      <c r="D354" s="46"/>
      <c r="F354" s="47"/>
      <c r="G354" s="46"/>
      <c r="I354" s="47"/>
      <c r="J354" s="46"/>
      <c r="L354" s="47"/>
      <c r="M354" s="46"/>
      <c r="O354" s="47"/>
      <c r="P354" s="46"/>
      <c r="R354" s="47"/>
      <c r="S354" s="46"/>
      <c r="U354" s="47"/>
      <c r="V354" s="46"/>
      <c r="X354" s="47"/>
      <c r="Y354" s="46"/>
      <c r="AA354" s="47"/>
      <c r="AB354" s="46"/>
      <c r="AD354" s="47"/>
      <c r="AE354" s="46"/>
      <c r="AG354" s="47"/>
      <c r="AH354" s="46"/>
      <c r="AJ354" s="47"/>
      <c r="AK354" s="46"/>
      <c r="AM354" s="47"/>
      <c r="AN354" s="46"/>
      <c r="AP354" s="47"/>
      <c r="AQ354" s="46"/>
      <c r="AS354" s="47"/>
      <c r="AT354" s="46"/>
      <c r="AV354" s="47"/>
      <c r="AW354" s="46"/>
      <c r="AY354" s="47"/>
      <c r="AZ354" s="46"/>
      <c r="BB354" s="47"/>
      <c r="BC354" s="46"/>
      <c r="BE354" s="47"/>
      <c r="BF354" s="46"/>
      <c r="BH354" s="47"/>
      <c r="BI354" s="46"/>
    </row>
    <row r="355" spans="3:61" x14ac:dyDescent="0.25">
      <c r="C355" s="47"/>
      <c r="D355" s="46"/>
      <c r="F355" s="47"/>
      <c r="G355" s="46"/>
      <c r="I355" s="47"/>
      <c r="J355" s="46"/>
      <c r="L355" s="47"/>
      <c r="M355" s="46"/>
      <c r="O355" s="47"/>
      <c r="P355" s="46"/>
      <c r="R355" s="47"/>
      <c r="S355" s="46"/>
      <c r="U355" s="47"/>
      <c r="V355" s="46"/>
      <c r="X355" s="47"/>
      <c r="Y355" s="46"/>
      <c r="AA355" s="47"/>
      <c r="AB355" s="46"/>
      <c r="AD355" s="47"/>
      <c r="AE355" s="46"/>
      <c r="AG355" s="47"/>
      <c r="AH355" s="46"/>
      <c r="AJ355" s="47"/>
      <c r="AK355" s="46"/>
      <c r="AM355" s="47"/>
      <c r="AN355" s="46"/>
      <c r="AP355" s="47"/>
      <c r="AQ355" s="46"/>
      <c r="AS355" s="47"/>
      <c r="AT355" s="46"/>
      <c r="AV355" s="47"/>
      <c r="AW355" s="46"/>
      <c r="AY355" s="47"/>
      <c r="AZ355" s="46"/>
      <c r="BB355" s="47"/>
      <c r="BC355" s="46"/>
      <c r="BE355" s="47"/>
      <c r="BF355" s="46"/>
      <c r="BH355" s="47"/>
      <c r="BI355" s="46"/>
    </row>
    <row r="356" spans="3:61" x14ac:dyDescent="0.25">
      <c r="C356" s="47"/>
      <c r="D356" s="46"/>
      <c r="F356" s="47"/>
      <c r="G356" s="46"/>
      <c r="I356" s="47"/>
      <c r="J356" s="46"/>
      <c r="L356" s="47"/>
      <c r="M356" s="46"/>
      <c r="O356" s="47"/>
      <c r="P356" s="46"/>
      <c r="R356" s="47"/>
      <c r="S356" s="46"/>
      <c r="U356" s="47"/>
      <c r="V356" s="46"/>
      <c r="X356" s="47"/>
      <c r="Y356" s="46"/>
      <c r="AA356" s="47"/>
      <c r="AB356" s="46"/>
      <c r="AD356" s="47"/>
      <c r="AE356" s="46"/>
      <c r="AG356" s="47"/>
      <c r="AH356" s="46"/>
      <c r="AJ356" s="47"/>
      <c r="AK356" s="46"/>
      <c r="AM356" s="47"/>
      <c r="AN356" s="46"/>
      <c r="AP356" s="47"/>
      <c r="AQ356" s="46"/>
      <c r="AS356" s="47"/>
      <c r="AT356" s="46"/>
      <c r="AV356" s="47"/>
      <c r="AW356" s="46"/>
      <c r="AY356" s="47"/>
      <c r="AZ356" s="46"/>
      <c r="BB356" s="47"/>
      <c r="BC356" s="46"/>
      <c r="BE356" s="47"/>
      <c r="BF356" s="46"/>
      <c r="BH356" s="47"/>
      <c r="BI356" s="46"/>
    </row>
    <row r="357" spans="3:61" x14ac:dyDescent="0.25">
      <c r="C357" s="47"/>
      <c r="D357" s="46"/>
      <c r="F357" s="47"/>
      <c r="G357" s="46"/>
      <c r="I357" s="47"/>
      <c r="J357" s="46"/>
      <c r="L357" s="47"/>
      <c r="M357" s="46"/>
      <c r="O357" s="47"/>
      <c r="P357" s="46"/>
      <c r="R357" s="47"/>
      <c r="S357" s="46"/>
      <c r="U357" s="47"/>
      <c r="V357" s="46"/>
      <c r="X357" s="47"/>
      <c r="Y357" s="46"/>
      <c r="AA357" s="47"/>
      <c r="AB357" s="46"/>
      <c r="AD357" s="47"/>
      <c r="AE357" s="46"/>
      <c r="AG357" s="47"/>
      <c r="AH357" s="46"/>
      <c r="AJ357" s="47"/>
      <c r="AK357" s="46"/>
      <c r="AM357" s="47"/>
      <c r="AN357" s="46"/>
      <c r="AP357" s="47"/>
      <c r="AQ357" s="46"/>
      <c r="AS357" s="47"/>
      <c r="AT357" s="46"/>
      <c r="AV357" s="47"/>
      <c r="AW357" s="46"/>
      <c r="AY357" s="47"/>
      <c r="AZ357" s="46"/>
      <c r="BB357" s="47"/>
      <c r="BC357" s="46"/>
      <c r="BE357" s="47"/>
      <c r="BF357" s="46"/>
      <c r="BH357" s="47"/>
      <c r="BI357" s="46"/>
    </row>
    <row r="358" spans="3:61" x14ac:dyDescent="0.25">
      <c r="C358" s="47"/>
      <c r="D358" s="46"/>
      <c r="F358" s="47"/>
      <c r="G358" s="46"/>
      <c r="I358" s="47"/>
      <c r="J358" s="46"/>
      <c r="L358" s="47"/>
      <c r="M358" s="46"/>
      <c r="O358" s="47"/>
      <c r="P358" s="46"/>
      <c r="R358" s="47"/>
      <c r="S358" s="46"/>
      <c r="U358" s="47"/>
      <c r="V358" s="46"/>
      <c r="X358" s="47"/>
      <c r="Y358" s="46"/>
      <c r="AA358" s="47"/>
      <c r="AB358" s="46"/>
      <c r="AD358" s="47"/>
      <c r="AE358" s="46"/>
      <c r="AG358" s="47"/>
      <c r="AH358" s="46"/>
      <c r="AJ358" s="47"/>
      <c r="AK358" s="46"/>
      <c r="AM358" s="47"/>
      <c r="AN358" s="46"/>
      <c r="AP358" s="47"/>
      <c r="AQ358" s="46"/>
      <c r="AS358" s="47"/>
      <c r="AT358" s="46"/>
      <c r="AV358" s="47"/>
      <c r="AW358" s="46"/>
      <c r="AY358" s="47"/>
      <c r="AZ358" s="46"/>
      <c r="BB358" s="47"/>
      <c r="BC358" s="46"/>
      <c r="BE358" s="47"/>
      <c r="BF358" s="46"/>
      <c r="BH358" s="47"/>
      <c r="BI358" s="46"/>
    </row>
    <row r="359" spans="3:61" x14ac:dyDescent="0.25">
      <c r="C359" s="47"/>
      <c r="D359" s="46"/>
      <c r="F359" s="47"/>
      <c r="G359" s="46"/>
      <c r="I359" s="47"/>
      <c r="J359" s="46"/>
      <c r="L359" s="47"/>
      <c r="M359" s="46"/>
      <c r="O359" s="47"/>
      <c r="P359" s="46"/>
      <c r="R359" s="47"/>
      <c r="S359" s="46"/>
      <c r="U359" s="47"/>
      <c r="V359" s="46"/>
      <c r="X359" s="47"/>
      <c r="Y359" s="46"/>
      <c r="AA359" s="47"/>
      <c r="AB359" s="46"/>
      <c r="AD359" s="47"/>
      <c r="AE359" s="46"/>
      <c r="AG359" s="47"/>
      <c r="AH359" s="46"/>
      <c r="AJ359" s="47"/>
      <c r="AK359" s="46"/>
      <c r="AM359" s="47"/>
      <c r="AN359" s="46"/>
      <c r="AP359" s="47"/>
      <c r="AQ359" s="46"/>
      <c r="AS359" s="47"/>
      <c r="AT359" s="46"/>
      <c r="AV359" s="47"/>
      <c r="AW359" s="46"/>
      <c r="AY359" s="47"/>
      <c r="AZ359" s="46"/>
      <c r="BB359" s="47"/>
      <c r="BC359" s="46"/>
      <c r="BE359" s="47"/>
      <c r="BF359" s="46"/>
      <c r="BH359" s="47"/>
      <c r="BI359" s="46"/>
    </row>
    <row r="360" spans="3:61" x14ac:dyDescent="0.25">
      <c r="C360" s="47"/>
      <c r="D360" s="46"/>
      <c r="F360" s="47"/>
      <c r="G360" s="46"/>
      <c r="I360" s="47"/>
      <c r="J360" s="46"/>
      <c r="L360" s="47"/>
      <c r="M360" s="46"/>
      <c r="O360" s="47"/>
      <c r="P360" s="46"/>
      <c r="R360" s="47"/>
      <c r="S360" s="46"/>
      <c r="U360" s="47"/>
      <c r="V360" s="46"/>
      <c r="X360" s="47"/>
      <c r="Y360" s="46"/>
      <c r="AA360" s="47"/>
      <c r="AB360" s="46"/>
      <c r="AD360" s="47"/>
      <c r="AE360" s="46"/>
      <c r="AG360" s="47"/>
      <c r="AH360" s="46"/>
      <c r="AJ360" s="47"/>
      <c r="AK360" s="46"/>
      <c r="AM360" s="47"/>
      <c r="AN360" s="46"/>
      <c r="AP360" s="47"/>
      <c r="AQ360" s="46"/>
      <c r="AS360" s="47"/>
      <c r="AT360" s="46"/>
      <c r="AV360" s="47"/>
      <c r="AW360" s="46"/>
      <c r="AY360" s="47"/>
      <c r="AZ360" s="46"/>
      <c r="BB360" s="47"/>
      <c r="BC360" s="46"/>
      <c r="BE360" s="47"/>
      <c r="BF360" s="46"/>
      <c r="BH360" s="47"/>
      <c r="BI360" s="46"/>
    </row>
    <row r="361" spans="3:61" x14ac:dyDescent="0.25">
      <c r="C361" s="47"/>
      <c r="D361" s="46"/>
      <c r="F361" s="47"/>
      <c r="G361" s="46"/>
      <c r="I361" s="47"/>
      <c r="J361" s="46"/>
      <c r="L361" s="47"/>
      <c r="M361" s="46"/>
      <c r="O361" s="47"/>
      <c r="P361" s="46"/>
      <c r="R361" s="47"/>
      <c r="S361" s="46"/>
      <c r="U361" s="47"/>
      <c r="V361" s="46"/>
      <c r="X361" s="47"/>
      <c r="Y361" s="46"/>
      <c r="AA361" s="47"/>
      <c r="AB361" s="46"/>
      <c r="AD361" s="47"/>
      <c r="AE361" s="46"/>
      <c r="AG361" s="47"/>
      <c r="AH361" s="46"/>
      <c r="AJ361" s="47"/>
      <c r="AK361" s="46"/>
      <c r="AM361" s="47"/>
      <c r="AN361" s="46"/>
      <c r="AP361" s="47"/>
      <c r="AQ361" s="46"/>
      <c r="AS361" s="47"/>
      <c r="AT361" s="46"/>
      <c r="AV361" s="47"/>
      <c r="AW361" s="46"/>
      <c r="AY361" s="47"/>
      <c r="AZ361" s="46"/>
      <c r="BB361" s="47"/>
      <c r="BC361" s="46"/>
      <c r="BE361" s="47"/>
      <c r="BF361" s="46"/>
      <c r="BH361" s="47"/>
      <c r="BI361" s="46"/>
    </row>
    <row r="362" spans="3:61" x14ac:dyDescent="0.25">
      <c r="C362" s="47"/>
      <c r="D362" s="46"/>
      <c r="F362" s="47"/>
      <c r="G362" s="46"/>
      <c r="I362" s="47"/>
      <c r="J362" s="46"/>
      <c r="L362" s="47"/>
      <c r="M362" s="46"/>
      <c r="O362" s="47"/>
      <c r="P362" s="46"/>
      <c r="R362" s="47"/>
      <c r="S362" s="46"/>
      <c r="U362" s="47"/>
      <c r="V362" s="46"/>
      <c r="X362" s="47"/>
      <c r="Y362" s="46"/>
      <c r="AA362" s="47"/>
      <c r="AB362" s="46"/>
      <c r="AD362" s="47"/>
      <c r="AE362" s="46"/>
      <c r="AG362" s="47"/>
      <c r="AH362" s="46"/>
      <c r="AJ362" s="47"/>
      <c r="AK362" s="46"/>
      <c r="AM362" s="47"/>
      <c r="AN362" s="46"/>
      <c r="AP362" s="47"/>
      <c r="AQ362" s="46"/>
      <c r="AS362" s="47"/>
      <c r="AT362" s="46"/>
      <c r="AV362" s="47"/>
      <c r="AW362" s="46"/>
      <c r="AY362" s="47"/>
      <c r="AZ362" s="46"/>
      <c r="BB362" s="47"/>
      <c r="BC362" s="46"/>
      <c r="BE362" s="47"/>
      <c r="BF362" s="46"/>
      <c r="BH362" s="47"/>
      <c r="BI362" s="46"/>
    </row>
    <row r="363" spans="3:61" x14ac:dyDescent="0.25">
      <c r="C363" s="47"/>
      <c r="D363" s="46"/>
      <c r="F363" s="47"/>
      <c r="G363" s="46"/>
      <c r="I363" s="47"/>
      <c r="J363" s="46"/>
      <c r="L363" s="47"/>
      <c r="M363" s="46"/>
      <c r="O363" s="47"/>
      <c r="P363" s="46"/>
      <c r="R363" s="47"/>
      <c r="S363" s="46"/>
      <c r="U363" s="47"/>
      <c r="V363" s="46"/>
      <c r="X363" s="47"/>
      <c r="Y363" s="46"/>
      <c r="AA363" s="47"/>
      <c r="AB363" s="46"/>
      <c r="AD363" s="47"/>
      <c r="AE363" s="46"/>
      <c r="AG363" s="47"/>
      <c r="AH363" s="46"/>
      <c r="AJ363" s="47"/>
      <c r="AK363" s="46"/>
      <c r="AM363" s="47"/>
      <c r="AN363" s="46"/>
      <c r="AP363" s="47"/>
      <c r="AQ363" s="46"/>
      <c r="AS363" s="47"/>
      <c r="AT363" s="46"/>
      <c r="AV363" s="47"/>
      <c r="AW363" s="46"/>
      <c r="AY363" s="47"/>
      <c r="AZ363" s="46"/>
      <c r="BB363" s="47"/>
      <c r="BC363" s="46"/>
      <c r="BE363" s="47"/>
      <c r="BF363" s="46"/>
      <c r="BH363" s="47"/>
      <c r="BI363" s="46"/>
    </row>
    <row r="364" spans="3:61" x14ac:dyDescent="0.25">
      <c r="C364" s="47"/>
      <c r="D364" s="46"/>
      <c r="F364" s="47"/>
      <c r="G364" s="46"/>
      <c r="I364" s="47"/>
      <c r="J364" s="46"/>
      <c r="L364" s="47"/>
      <c r="M364" s="46"/>
      <c r="O364" s="47"/>
      <c r="P364" s="46"/>
      <c r="R364" s="47"/>
      <c r="S364" s="46"/>
      <c r="U364" s="47"/>
      <c r="V364" s="46"/>
      <c r="X364" s="47"/>
      <c r="Y364" s="46"/>
      <c r="AA364" s="47"/>
      <c r="AB364" s="46"/>
      <c r="AD364" s="47"/>
      <c r="AE364" s="46"/>
      <c r="AG364" s="47"/>
      <c r="AH364" s="46"/>
      <c r="AJ364" s="47"/>
      <c r="AK364" s="46"/>
      <c r="AM364" s="47"/>
      <c r="AN364" s="46"/>
      <c r="AP364" s="47"/>
      <c r="AQ364" s="46"/>
      <c r="AS364" s="47"/>
      <c r="AT364" s="46"/>
      <c r="AV364" s="47"/>
      <c r="AW364" s="46"/>
      <c r="AY364" s="47"/>
      <c r="AZ364" s="46"/>
      <c r="BB364" s="47"/>
      <c r="BC364" s="46"/>
      <c r="BE364" s="47"/>
      <c r="BF364" s="46"/>
      <c r="BH364" s="47"/>
      <c r="BI364" s="46"/>
    </row>
    <row r="365" spans="3:61" x14ac:dyDescent="0.25">
      <c r="C365" s="47"/>
      <c r="D365" s="46"/>
      <c r="F365" s="47"/>
      <c r="G365" s="46"/>
      <c r="I365" s="47"/>
      <c r="J365" s="46"/>
      <c r="L365" s="47"/>
      <c r="M365" s="46"/>
      <c r="O365" s="47"/>
      <c r="P365" s="46"/>
      <c r="R365" s="47"/>
      <c r="S365" s="46"/>
      <c r="U365" s="47"/>
      <c r="V365" s="46"/>
      <c r="X365" s="47"/>
      <c r="Y365" s="46"/>
      <c r="AA365" s="47"/>
      <c r="AB365" s="46"/>
      <c r="AD365" s="47"/>
      <c r="AE365" s="46"/>
      <c r="AG365" s="47"/>
      <c r="AH365" s="46"/>
      <c r="AJ365" s="47"/>
      <c r="AK365" s="46"/>
      <c r="AM365" s="47"/>
      <c r="AN365" s="46"/>
      <c r="AP365" s="47"/>
      <c r="AQ365" s="46"/>
      <c r="AS365" s="47"/>
      <c r="AT365" s="46"/>
      <c r="AV365" s="47"/>
      <c r="AW365" s="46"/>
      <c r="AY365" s="47"/>
      <c r="AZ365" s="46"/>
      <c r="BB365" s="47"/>
      <c r="BC365" s="46"/>
      <c r="BE365" s="47"/>
      <c r="BF365" s="46"/>
      <c r="BH365" s="47"/>
      <c r="BI365" s="46"/>
    </row>
    <row r="366" spans="3:61" x14ac:dyDescent="0.25">
      <c r="C366" s="47"/>
      <c r="D366" s="46"/>
      <c r="F366" s="47"/>
      <c r="G366" s="46"/>
      <c r="I366" s="47"/>
      <c r="J366" s="46"/>
      <c r="L366" s="47"/>
      <c r="M366" s="46"/>
      <c r="O366" s="47"/>
      <c r="P366" s="46"/>
      <c r="R366" s="47"/>
      <c r="S366" s="46"/>
      <c r="U366" s="47"/>
      <c r="V366" s="46"/>
      <c r="X366" s="47"/>
      <c r="Y366" s="46"/>
      <c r="AA366" s="47"/>
      <c r="AB366" s="46"/>
      <c r="AD366" s="47"/>
      <c r="AE366" s="46"/>
      <c r="AG366" s="47"/>
      <c r="AH366" s="46"/>
      <c r="AJ366" s="47"/>
      <c r="AK366" s="46"/>
      <c r="AM366" s="47"/>
      <c r="AN366" s="46"/>
      <c r="AP366" s="47"/>
      <c r="AQ366" s="46"/>
      <c r="AS366" s="47"/>
      <c r="AT366" s="46"/>
      <c r="AV366" s="47"/>
      <c r="AW366" s="46"/>
      <c r="AY366" s="47"/>
      <c r="AZ366" s="46"/>
      <c r="BB366" s="47"/>
      <c r="BC366" s="46"/>
      <c r="BE366" s="47"/>
      <c r="BF366" s="46"/>
      <c r="BH366" s="47"/>
      <c r="BI366" s="46"/>
    </row>
    <row r="367" spans="3:61" x14ac:dyDescent="0.25">
      <c r="C367" s="47"/>
      <c r="D367" s="46"/>
      <c r="F367" s="47"/>
      <c r="G367" s="46"/>
      <c r="I367" s="47"/>
      <c r="J367" s="46"/>
      <c r="L367" s="47"/>
      <c r="M367" s="46"/>
      <c r="O367" s="47"/>
      <c r="P367" s="46"/>
      <c r="R367" s="47"/>
      <c r="S367" s="46"/>
      <c r="U367" s="47"/>
      <c r="V367" s="46"/>
      <c r="X367" s="47"/>
      <c r="Y367" s="46"/>
      <c r="AA367" s="47"/>
      <c r="AB367" s="46"/>
      <c r="AD367" s="47"/>
      <c r="AE367" s="46"/>
      <c r="AG367" s="47"/>
      <c r="AH367" s="46"/>
      <c r="AJ367" s="47"/>
      <c r="AK367" s="46"/>
      <c r="AM367" s="47"/>
      <c r="AN367" s="46"/>
      <c r="AP367" s="47"/>
      <c r="AQ367" s="46"/>
      <c r="AS367" s="47"/>
      <c r="AT367" s="46"/>
      <c r="AV367" s="47"/>
      <c r="AW367" s="46"/>
      <c r="AY367" s="47"/>
      <c r="AZ367" s="46"/>
      <c r="BB367" s="47"/>
      <c r="BC367" s="46"/>
      <c r="BE367" s="47"/>
      <c r="BF367" s="46"/>
      <c r="BH367" s="47"/>
      <c r="BI367" s="46"/>
    </row>
    <row r="368" spans="3:61" x14ac:dyDescent="0.25">
      <c r="C368" s="47"/>
      <c r="D368" s="46"/>
      <c r="F368" s="47"/>
      <c r="G368" s="46"/>
      <c r="I368" s="47"/>
      <c r="J368" s="46"/>
      <c r="L368" s="47"/>
      <c r="M368" s="46"/>
      <c r="O368" s="47"/>
      <c r="P368" s="46"/>
      <c r="R368" s="47"/>
      <c r="S368" s="46"/>
      <c r="U368" s="47"/>
      <c r="V368" s="46"/>
      <c r="X368" s="47"/>
      <c r="Y368" s="46"/>
      <c r="AA368" s="47"/>
      <c r="AB368" s="46"/>
      <c r="AD368" s="47"/>
      <c r="AE368" s="46"/>
      <c r="AG368" s="47"/>
      <c r="AH368" s="46"/>
      <c r="AJ368" s="47"/>
      <c r="AK368" s="46"/>
      <c r="AM368" s="47"/>
      <c r="AN368" s="46"/>
      <c r="AP368" s="47"/>
      <c r="AQ368" s="46"/>
      <c r="AS368" s="47"/>
      <c r="AT368" s="46"/>
      <c r="AV368" s="47"/>
      <c r="AW368" s="46"/>
      <c r="AY368" s="47"/>
      <c r="AZ368" s="46"/>
      <c r="BB368" s="47"/>
      <c r="BC368" s="46"/>
      <c r="BE368" s="47"/>
      <c r="BF368" s="46"/>
      <c r="BH368" s="47"/>
      <c r="BI368" s="46"/>
    </row>
    <row r="369" spans="3:61" x14ac:dyDescent="0.25">
      <c r="C369" s="47"/>
      <c r="D369" s="46"/>
      <c r="F369" s="47"/>
      <c r="G369" s="46"/>
      <c r="I369" s="47"/>
      <c r="J369" s="46"/>
      <c r="L369" s="47"/>
      <c r="M369" s="46"/>
      <c r="O369" s="47"/>
      <c r="P369" s="46"/>
      <c r="R369" s="47"/>
      <c r="S369" s="46"/>
      <c r="U369" s="47"/>
      <c r="V369" s="46"/>
      <c r="X369" s="47"/>
      <c r="Y369" s="46"/>
      <c r="AA369" s="47"/>
      <c r="AB369" s="46"/>
      <c r="AD369" s="47"/>
      <c r="AE369" s="46"/>
      <c r="AG369" s="47"/>
      <c r="AH369" s="46"/>
      <c r="AJ369" s="47"/>
      <c r="AK369" s="46"/>
      <c r="AM369" s="47"/>
      <c r="AN369" s="46"/>
      <c r="AP369" s="47"/>
      <c r="AQ369" s="46"/>
      <c r="AS369" s="47"/>
      <c r="AT369" s="46"/>
      <c r="AV369" s="47"/>
      <c r="AW369" s="46"/>
      <c r="AY369" s="47"/>
      <c r="AZ369" s="46"/>
      <c r="BB369" s="47"/>
      <c r="BC369" s="46"/>
      <c r="BE369" s="47"/>
      <c r="BF369" s="46"/>
      <c r="BH369" s="47"/>
      <c r="BI369" s="46"/>
    </row>
    <row r="370" spans="3:61" x14ac:dyDescent="0.25">
      <c r="C370" s="47"/>
      <c r="D370" s="46"/>
      <c r="F370" s="47"/>
      <c r="G370" s="46"/>
      <c r="I370" s="47"/>
      <c r="J370" s="46"/>
      <c r="L370" s="47"/>
      <c r="M370" s="46"/>
      <c r="O370" s="47"/>
      <c r="P370" s="46"/>
      <c r="R370" s="47"/>
      <c r="S370" s="46"/>
      <c r="U370" s="47"/>
      <c r="V370" s="46"/>
      <c r="X370" s="47"/>
      <c r="Y370" s="46"/>
      <c r="AA370" s="47"/>
      <c r="AB370" s="46"/>
      <c r="AD370" s="47"/>
      <c r="AE370" s="46"/>
      <c r="AG370" s="47"/>
      <c r="AH370" s="46"/>
      <c r="AJ370" s="47"/>
      <c r="AK370" s="46"/>
      <c r="AM370" s="47"/>
      <c r="AN370" s="46"/>
      <c r="AP370" s="47"/>
      <c r="AQ370" s="46"/>
      <c r="AS370" s="47"/>
      <c r="AT370" s="46"/>
      <c r="AV370" s="47"/>
      <c r="AW370" s="46"/>
      <c r="AY370" s="47"/>
      <c r="AZ370" s="46"/>
      <c r="BB370" s="47"/>
      <c r="BC370" s="46"/>
      <c r="BE370" s="47"/>
      <c r="BF370" s="46"/>
      <c r="BH370" s="47"/>
      <c r="BI370" s="46"/>
    </row>
    <row r="371" spans="3:61" x14ac:dyDescent="0.25">
      <c r="C371" s="47"/>
      <c r="D371" s="46"/>
      <c r="F371" s="47"/>
      <c r="G371" s="46"/>
      <c r="I371" s="47"/>
      <c r="J371" s="46"/>
      <c r="L371" s="47"/>
      <c r="M371" s="46"/>
      <c r="O371" s="47"/>
      <c r="P371" s="46"/>
      <c r="R371" s="47"/>
      <c r="S371" s="46"/>
      <c r="U371" s="47"/>
      <c r="V371" s="46"/>
      <c r="X371" s="47"/>
      <c r="Y371" s="46"/>
      <c r="AA371" s="47"/>
      <c r="AB371" s="46"/>
      <c r="AD371" s="47"/>
      <c r="AE371" s="46"/>
      <c r="AG371" s="47"/>
      <c r="AH371" s="46"/>
      <c r="AJ371" s="47"/>
      <c r="AK371" s="46"/>
      <c r="AM371" s="47"/>
      <c r="AN371" s="46"/>
      <c r="AP371" s="47"/>
      <c r="AQ371" s="46"/>
      <c r="AS371" s="47"/>
      <c r="AT371" s="46"/>
      <c r="AV371" s="47"/>
      <c r="AW371" s="46"/>
      <c r="AY371" s="47"/>
      <c r="AZ371" s="46"/>
      <c r="BB371" s="47"/>
      <c r="BC371" s="46"/>
      <c r="BE371" s="47"/>
      <c r="BF371" s="46"/>
      <c r="BH371" s="47"/>
      <c r="BI371" s="46"/>
    </row>
    <row r="372" spans="3:61" x14ac:dyDescent="0.25">
      <c r="C372" s="47"/>
      <c r="D372" s="46"/>
      <c r="F372" s="47"/>
      <c r="G372" s="46"/>
      <c r="I372" s="47"/>
      <c r="J372" s="46"/>
      <c r="L372" s="47"/>
      <c r="M372" s="46"/>
      <c r="O372" s="47"/>
      <c r="P372" s="46"/>
      <c r="R372" s="47"/>
      <c r="S372" s="46"/>
      <c r="U372" s="47"/>
      <c r="V372" s="46"/>
      <c r="X372" s="47"/>
      <c r="Y372" s="46"/>
      <c r="AA372" s="47"/>
      <c r="AB372" s="46"/>
      <c r="AD372" s="47"/>
      <c r="AE372" s="46"/>
      <c r="AG372" s="47"/>
      <c r="AH372" s="46"/>
      <c r="AJ372" s="47"/>
      <c r="AK372" s="46"/>
      <c r="AM372" s="47"/>
      <c r="AN372" s="46"/>
      <c r="AP372" s="47"/>
      <c r="AQ372" s="46"/>
      <c r="AS372" s="47"/>
      <c r="AT372" s="46"/>
      <c r="AV372" s="47"/>
      <c r="AW372" s="46"/>
      <c r="AY372" s="47"/>
      <c r="AZ372" s="46"/>
      <c r="BB372" s="47"/>
      <c r="BC372" s="46"/>
      <c r="BE372" s="47"/>
      <c r="BF372" s="46"/>
      <c r="BH372" s="47"/>
      <c r="BI372" s="46"/>
    </row>
    <row r="373" spans="3:61" x14ac:dyDescent="0.25">
      <c r="C373" s="47"/>
      <c r="D373" s="46"/>
      <c r="F373" s="47"/>
      <c r="G373" s="46"/>
      <c r="I373" s="47"/>
      <c r="J373" s="46"/>
      <c r="L373" s="47"/>
      <c r="M373" s="46"/>
      <c r="O373" s="47"/>
      <c r="P373" s="46"/>
      <c r="R373" s="47"/>
      <c r="S373" s="46"/>
      <c r="U373" s="47"/>
      <c r="V373" s="46"/>
      <c r="X373" s="47"/>
      <c r="Y373" s="46"/>
      <c r="AA373" s="47"/>
      <c r="AB373" s="46"/>
      <c r="AD373" s="47"/>
      <c r="AE373" s="46"/>
      <c r="AG373" s="47"/>
      <c r="AH373" s="46"/>
      <c r="AJ373" s="47"/>
      <c r="AK373" s="46"/>
      <c r="AM373" s="47"/>
      <c r="AN373" s="46"/>
      <c r="AP373" s="47"/>
      <c r="AQ373" s="46"/>
      <c r="AS373" s="47"/>
      <c r="AT373" s="46"/>
      <c r="AV373" s="47"/>
      <c r="AW373" s="46"/>
      <c r="AY373" s="47"/>
      <c r="AZ373" s="46"/>
      <c r="BB373" s="47"/>
      <c r="BC373" s="46"/>
      <c r="BE373" s="47"/>
      <c r="BF373" s="46"/>
      <c r="BH373" s="47"/>
      <c r="BI373" s="46"/>
    </row>
    <row r="374" spans="3:61" x14ac:dyDescent="0.25">
      <c r="C374" s="47"/>
      <c r="D374" s="46"/>
      <c r="F374" s="47"/>
      <c r="G374" s="46"/>
      <c r="I374" s="47"/>
      <c r="J374" s="46"/>
      <c r="L374" s="47"/>
      <c r="M374" s="46"/>
      <c r="O374" s="47"/>
      <c r="P374" s="46"/>
      <c r="R374" s="47"/>
      <c r="S374" s="46"/>
      <c r="U374" s="47"/>
      <c r="V374" s="46"/>
      <c r="X374" s="47"/>
      <c r="Y374" s="46"/>
      <c r="AA374" s="47"/>
      <c r="AB374" s="46"/>
      <c r="AD374" s="47"/>
      <c r="AE374" s="46"/>
      <c r="AG374" s="47"/>
      <c r="AH374" s="46"/>
      <c r="AJ374" s="47"/>
      <c r="AK374" s="46"/>
      <c r="AM374" s="47"/>
      <c r="AN374" s="46"/>
      <c r="AP374" s="47"/>
      <c r="AQ374" s="46"/>
      <c r="AS374" s="47"/>
      <c r="AT374" s="46"/>
      <c r="AV374" s="47"/>
      <c r="AW374" s="46"/>
      <c r="AY374" s="47"/>
      <c r="AZ374" s="46"/>
      <c r="BB374" s="47"/>
      <c r="BC374" s="46"/>
      <c r="BE374" s="47"/>
      <c r="BF374" s="46"/>
      <c r="BH374" s="47"/>
      <c r="BI374" s="46"/>
    </row>
    <row r="375" spans="3:61" x14ac:dyDescent="0.25">
      <c r="C375" s="47"/>
      <c r="D375" s="46"/>
      <c r="F375" s="47"/>
      <c r="G375" s="46"/>
      <c r="I375" s="47"/>
      <c r="J375" s="46"/>
      <c r="L375" s="47"/>
      <c r="M375" s="46"/>
      <c r="O375" s="47"/>
      <c r="P375" s="46"/>
      <c r="R375" s="47"/>
      <c r="S375" s="46"/>
      <c r="U375" s="47"/>
      <c r="V375" s="46"/>
      <c r="X375" s="47"/>
      <c r="Y375" s="46"/>
      <c r="AA375" s="47"/>
      <c r="AB375" s="46"/>
      <c r="AD375" s="47"/>
      <c r="AE375" s="46"/>
      <c r="AG375" s="47"/>
      <c r="AH375" s="46"/>
      <c r="AJ375" s="47"/>
      <c r="AK375" s="46"/>
      <c r="AM375" s="47"/>
      <c r="AN375" s="46"/>
      <c r="AP375" s="47"/>
      <c r="AQ375" s="46"/>
      <c r="AS375" s="47"/>
      <c r="AT375" s="46"/>
      <c r="AV375" s="47"/>
      <c r="AW375" s="46"/>
      <c r="AY375" s="47"/>
      <c r="AZ375" s="46"/>
      <c r="BB375" s="47"/>
      <c r="BC375" s="46"/>
      <c r="BE375" s="47"/>
      <c r="BF375" s="46"/>
      <c r="BH375" s="47"/>
      <c r="BI375" s="46"/>
    </row>
    <row r="376" spans="3:61" x14ac:dyDescent="0.25">
      <c r="C376" s="47"/>
      <c r="D376" s="46"/>
      <c r="F376" s="47"/>
      <c r="G376" s="46"/>
      <c r="I376" s="47"/>
      <c r="J376" s="46"/>
      <c r="L376" s="47"/>
      <c r="M376" s="46"/>
      <c r="O376" s="47"/>
      <c r="P376" s="46"/>
      <c r="R376" s="47"/>
      <c r="S376" s="46"/>
      <c r="U376" s="47"/>
      <c r="V376" s="46"/>
      <c r="X376" s="47"/>
      <c r="Y376" s="46"/>
      <c r="AA376" s="47"/>
      <c r="AB376" s="46"/>
      <c r="AD376" s="47"/>
      <c r="AE376" s="46"/>
      <c r="AG376" s="47"/>
      <c r="AH376" s="46"/>
      <c r="AJ376" s="47"/>
      <c r="AK376" s="46"/>
      <c r="AM376" s="47"/>
      <c r="AN376" s="46"/>
      <c r="AP376" s="47"/>
      <c r="AQ376" s="46"/>
      <c r="AS376" s="47"/>
      <c r="AT376" s="46"/>
      <c r="AV376" s="47"/>
      <c r="AW376" s="46"/>
      <c r="AY376" s="47"/>
      <c r="AZ376" s="46"/>
      <c r="BB376" s="47"/>
      <c r="BC376" s="46"/>
      <c r="BE376" s="47"/>
      <c r="BF376" s="46"/>
      <c r="BH376" s="47"/>
      <c r="BI376" s="46"/>
    </row>
    <row r="377" spans="3:61" x14ac:dyDescent="0.25">
      <c r="C377" s="47"/>
      <c r="D377" s="46"/>
      <c r="F377" s="47"/>
      <c r="G377" s="46"/>
      <c r="I377" s="47"/>
      <c r="J377" s="46"/>
      <c r="L377" s="47"/>
      <c r="M377" s="46"/>
      <c r="O377" s="47"/>
      <c r="P377" s="46"/>
      <c r="R377" s="47"/>
      <c r="S377" s="46"/>
      <c r="U377" s="47"/>
      <c r="V377" s="46"/>
      <c r="X377" s="47"/>
      <c r="Y377" s="46"/>
      <c r="AA377" s="47"/>
      <c r="AB377" s="46"/>
      <c r="AD377" s="47"/>
      <c r="AE377" s="46"/>
      <c r="AG377" s="47"/>
      <c r="AH377" s="46"/>
      <c r="AJ377" s="47"/>
      <c r="AK377" s="46"/>
      <c r="AM377" s="47"/>
      <c r="AN377" s="46"/>
      <c r="AP377" s="47"/>
      <c r="AQ377" s="46"/>
      <c r="AS377" s="47"/>
      <c r="AT377" s="46"/>
      <c r="AV377" s="47"/>
      <c r="AW377" s="46"/>
      <c r="AY377" s="47"/>
      <c r="AZ377" s="46"/>
      <c r="BB377" s="47"/>
      <c r="BC377" s="46"/>
      <c r="BE377" s="47"/>
      <c r="BF377" s="46"/>
      <c r="BH377" s="47"/>
      <c r="BI377" s="46"/>
    </row>
    <row r="378" spans="3:61" x14ac:dyDescent="0.25">
      <c r="C378" s="47"/>
      <c r="D378" s="46"/>
      <c r="F378" s="47"/>
      <c r="G378" s="46"/>
      <c r="I378" s="47"/>
      <c r="J378" s="46"/>
      <c r="L378" s="47"/>
      <c r="M378" s="46"/>
      <c r="O378" s="47"/>
      <c r="P378" s="46"/>
      <c r="R378" s="47"/>
      <c r="S378" s="46"/>
      <c r="U378" s="47"/>
      <c r="V378" s="46"/>
      <c r="X378" s="47"/>
      <c r="Y378" s="46"/>
      <c r="AA378" s="47"/>
      <c r="AB378" s="46"/>
      <c r="AD378" s="47"/>
      <c r="AE378" s="46"/>
      <c r="AG378" s="47"/>
      <c r="AH378" s="46"/>
      <c r="AJ378" s="47"/>
      <c r="AK378" s="46"/>
      <c r="AM378" s="47"/>
      <c r="AN378" s="46"/>
      <c r="AP378" s="47"/>
      <c r="AQ378" s="46"/>
      <c r="AS378" s="47"/>
      <c r="AT378" s="46"/>
      <c r="AV378" s="47"/>
      <c r="AW378" s="46"/>
      <c r="AY378" s="47"/>
      <c r="AZ378" s="46"/>
      <c r="BB378" s="47"/>
      <c r="BC378" s="46"/>
      <c r="BE378" s="47"/>
      <c r="BF378" s="46"/>
      <c r="BH378" s="47"/>
      <c r="BI378" s="46"/>
    </row>
    <row r="379" spans="3:61" x14ac:dyDescent="0.25">
      <c r="C379" s="47"/>
      <c r="D379" s="46"/>
      <c r="F379" s="47"/>
      <c r="G379" s="46"/>
      <c r="I379" s="47"/>
      <c r="J379" s="46"/>
      <c r="L379" s="47"/>
      <c r="M379" s="46"/>
      <c r="O379" s="47"/>
      <c r="P379" s="46"/>
      <c r="R379" s="47"/>
      <c r="S379" s="46"/>
      <c r="U379" s="47"/>
      <c r="V379" s="46"/>
      <c r="X379" s="47"/>
      <c r="Y379" s="46"/>
      <c r="AA379" s="47"/>
      <c r="AB379" s="46"/>
      <c r="AD379" s="47"/>
      <c r="AE379" s="46"/>
      <c r="AG379" s="47"/>
      <c r="AH379" s="46"/>
      <c r="AJ379" s="47"/>
      <c r="AK379" s="46"/>
      <c r="AM379" s="47"/>
      <c r="AN379" s="46"/>
      <c r="AP379" s="47"/>
      <c r="AQ379" s="46"/>
      <c r="AS379" s="47"/>
      <c r="AT379" s="46"/>
      <c r="AV379" s="47"/>
      <c r="AW379" s="46"/>
      <c r="AY379" s="47"/>
      <c r="AZ379" s="46"/>
      <c r="BB379" s="47"/>
      <c r="BC379" s="46"/>
      <c r="BE379" s="47"/>
      <c r="BF379" s="46"/>
      <c r="BH379" s="47"/>
      <c r="BI379" s="46"/>
    </row>
    <row r="380" spans="3:61" x14ac:dyDescent="0.25">
      <c r="C380" s="47"/>
      <c r="D380" s="46"/>
      <c r="F380" s="47"/>
      <c r="G380" s="46"/>
      <c r="I380" s="47"/>
      <c r="J380" s="46"/>
      <c r="L380" s="47"/>
      <c r="M380" s="46"/>
      <c r="O380" s="47"/>
      <c r="P380" s="46"/>
      <c r="R380" s="47"/>
      <c r="S380" s="46"/>
      <c r="U380" s="47"/>
      <c r="V380" s="46"/>
      <c r="X380" s="47"/>
      <c r="Y380" s="46"/>
      <c r="AA380" s="47"/>
      <c r="AB380" s="46"/>
      <c r="AD380" s="47"/>
      <c r="AE380" s="46"/>
      <c r="AG380" s="47"/>
      <c r="AH380" s="46"/>
      <c r="AJ380" s="47"/>
      <c r="AK380" s="46"/>
      <c r="AM380" s="47"/>
      <c r="AN380" s="46"/>
      <c r="AP380" s="47"/>
      <c r="AQ380" s="46"/>
      <c r="AS380" s="47"/>
      <c r="AT380" s="46"/>
      <c r="AV380" s="47"/>
      <c r="AW380" s="46"/>
      <c r="AY380" s="47"/>
      <c r="AZ380" s="46"/>
      <c r="BB380" s="47"/>
      <c r="BC380" s="46"/>
      <c r="BE380" s="47"/>
      <c r="BF380" s="46"/>
      <c r="BH380" s="47"/>
      <c r="BI380" s="46"/>
    </row>
    <row r="381" spans="3:61" x14ac:dyDescent="0.25">
      <c r="C381" s="47"/>
      <c r="D381" s="46"/>
      <c r="F381" s="47"/>
      <c r="G381" s="46"/>
      <c r="I381" s="47"/>
      <c r="J381" s="46"/>
      <c r="L381" s="47"/>
      <c r="M381" s="46"/>
      <c r="O381" s="47"/>
      <c r="P381" s="46"/>
      <c r="R381" s="47"/>
      <c r="S381" s="46"/>
      <c r="U381" s="47"/>
      <c r="V381" s="46"/>
      <c r="X381" s="47"/>
      <c r="Y381" s="46"/>
      <c r="AA381" s="47"/>
      <c r="AB381" s="46"/>
      <c r="AD381" s="47"/>
      <c r="AE381" s="46"/>
      <c r="AG381" s="47"/>
      <c r="AH381" s="46"/>
      <c r="AJ381" s="47"/>
      <c r="AK381" s="46"/>
      <c r="AM381" s="47"/>
      <c r="AN381" s="46"/>
      <c r="AP381" s="47"/>
      <c r="AQ381" s="46"/>
      <c r="AS381" s="47"/>
      <c r="AT381" s="46"/>
      <c r="AV381" s="47"/>
      <c r="AW381" s="46"/>
      <c r="AY381" s="47"/>
      <c r="AZ381" s="46"/>
      <c r="BB381" s="47"/>
      <c r="BC381" s="46"/>
      <c r="BE381" s="47"/>
      <c r="BF381" s="46"/>
      <c r="BH381" s="47"/>
      <c r="BI381" s="46"/>
    </row>
    <row r="382" spans="3:61" x14ac:dyDescent="0.25">
      <c r="C382" s="47"/>
      <c r="D382" s="46"/>
      <c r="F382" s="47"/>
      <c r="G382" s="46"/>
      <c r="I382" s="47"/>
      <c r="J382" s="46"/>
      <c r="L382" s="47"/>
      <c r="M382" s="46"/>
      <c r="O382" s="47"/>
      <c r="P382" s="46"/>
      <c r="R382" s="47"/>
      <c r="S382" s="46"/>
      <c r="U382" s="47"/>
      <c r="V382" s="46"/>
      <c r="X382" s="47"/>
      <c r="Y382" s="46"/>
      <c r="AA382" s="47"/>
      <c r="AB382" s="46"/>
      <c r="AD382" s="47"/>
      <c r="AE382" s="46"/>
      <c r="AG382" s="47"/>
      <c r="AH382" s="46"/>
      <c r="AJ382" s="47"/>
      <c r="AK382" s="46"/>
      <c r="AM382" s="47"/>
      <c r="AN382" s="46"/>
      <c r="AP382" s="47"/>
      <c r="AQ382" s="46"/>
      <c r="AS382" s="47"/>
      <c r="AT382" s="46"/>
      <c r="AV382" s="47"/>
      <c r="AW382" s="46"/>
      <c r="AY382" s="47"/>
      <c r="AZ382" s="46"/>
      <c r="BB382" s="47"/>
      <c r="BC382" s="46"/>
      <c r="BE382" s="47"/>
      <c r="BF382" s="46"/>
      <c r="BH382" s="47"/>
      <c r="BI382" s="46"/>
    </row>
    <row r="383" spans="3:61" x14ac:dyDescent="0.25">
      <c r="C383" s="47"/>
      <c r="D383" s="46"/>
      <c r="F383" s="47"/>
      <c r="G383" s="46"/>
      <c r="I383" s="47"/>
      <c r="J383" s="46"/>
      <c r="L383" s="47"/>
      <c r="M383" s="46"/>
      <c r="O383" s="47"/>
      <c r="P383" s="46"/>
      <c r="R383" s="47"/>
      <c r="S383" s="46"/>
      <c r="U383" s="47"/>
      <c r="V383" s="46"/>
      <c r="X383" s="47"/>
      <c r="Y383" s="46"/>
      <c r="AA383" s="47"/>
      <c r="AB383" s="46"/>
      <c r="AD383" s="47"/>
      <c r="AE383" s="46"/>
      <c r="AG383" s="47"/>
      <c r="AH383" s="46"/>
      <c r="AJ383" s="47"/>
      <c r="AK383" s="46"/>
      <c r="AM383" s="47"/>
      <c r="AN383" s="46"/>
      <c r="AP383" s="47"/>
      <c r="AQ383" s="46"/>
      <c r="AS383" s="47"/>
      <c r="AT383" s="46"/>
      <c r="AV383" s="47"/>
      <c r="AW383" s="46"/>
      <c r="AY383" s="47"/>
      <c r="AZ383" s="46"/>
      <c r="BB383" s="47"/>
      <c r="BC383" s="46"/>
      <c r="BE383" s="47"/>
      <c r="BF383" s="46"/>
      <c r="BH383" s="47"/>
      <c r="BI383" s="46"/>
    </row>
    <row r="384" spans="3:61" x14ac:dyDescent="0.25">
      <c r="C384" s="47"/>
      <c r="D384" s="46"/>
      <c r="F384" s="47"/>
      <c r="G384" s="46"/>
      <c r="I384" s="47"/>
      <c r="J384" s="46"/>
      <c r="L384" s="47"/>
      <c r="M384" s="46"/>
      <c r="O384" s="47"/>
      <c r="P384" s="46"/>
      <c r="R384" s="47"/>
      <c r="S384" s="46"/>
      <c r="U384" s="47"/>
      <c r="V384" s="46"/>
      <c r="X384" s="47"/>
      <c r="Y384" s="46"/>
      <c r="AA384" s="47"/>
      <c r="AB384" s="46"/>
      <c r="AD384" s="47"/>
      <c r="AE384" s="46"/>
      <c r="AG384" s="47"/>
      <c r="AH384" s="46"/>
      <c r="AJ384" s="47"/>
      <c r="AK384" s="46"/>
      <c r="AM384" s="47"/>
      <c r="AN384" s="46"/>
      <c r="AP384" s="47"/>
      <c r="AQ384" s="46"/>
      <c r="AS384" s="47"/>
      <c r="AT384" s="46"/>
      <c r="AV384" s="47"/>
      <c r="AW384" s="46"/>
      <c r="AY384" s="47"/>
      <c r="AZ384" s="46"/>
      <c r="BB384" s="47"/>
      <c r="BC384" s="46"/>
      <c r="BE384" s="47"/>
      <c r="BF384" s="46"/>
      <c r="BH384" s="47"/>
      <c r="BI384" s="46"/>
    </row>
    <row r="385" spans="3:61" x14ac:dyDescent="0.25">
      <c r="C385" s="47"/>
      <c r="D385" s="46"/>
      <c r="F385" s="47"/>
      <c r="G385" s="46"/>
      <c r="I385" s="47"/>
      <c r="J385" s="46"/>
      <c r="L385" s="47"/>
      <c r="M385" s="46"/>
      <c r="O385" s="47"/>
      <c r="P385" s="46"/>
      <c r="R385" s="47"/>
      <c r="S385" s="46"/>
      <c r="U385" s="47"/>
      <c r="V385" s="46"/>
      <c r="X385" s="47"/>
      <c r="Y385" s="46"/>
      <c r="AA385" s="47"/>
      <c r="AB385" s="46"/>
      <c r="AD385" s="47"/>
      <c r="AE385" s="46"/>
      <c r="AG385" s="47"/>
      <c r="AH385" s="46"/>
      <c r="AJ385" s="47"/>
      <c r="AK385" s="46"/>
      <c r="AM385" s="47"/>
      <c r="AN385" s="46"/>
      <c r="AP385" s="47"/>
      <c r="AQ385" s="46"/>
      <c r="AS385" s="47"/>
      <c r="AT385" s="46"/>
      <c r="AV385" s="47"/>
      <c r="AW385" s="46"/>
      <c r="AY385" s="47"/>
      <c r="AZ385" s="46"/>
      <c r="BB385" s="47"/>
      <c r="BC385" s="46"/>
      <c r="BE385" s="47"/>
      <c r="BF385" s="46"/>
      <c r="BH385" s="47"/>
      <c r="BI385" s="46"/>
    </row>
    <row r="386" spans="3:61" x14ac:dyDescent="0.25">
      <c r="C386" s="47"/>
      <c r="D386" s="46"/>
      <c r="F386" s="47"/>
      <c r="G386" s="46"/>
      <c r="I386" s="47"/>
      <c r="J386" s="46"/>
      <c r="L386" s="47"/>
      <c r="M386" s="46"/>
      <c r="O386" s="47"/>
      <c r="P386" s="46"/>
      <c r="R386" s="47"/>
      <c r="S386" s="46"/>
      <c r="U386" s="47"/>
      <c r="V386" s="46"/>
      <c r="X386" s="47"/>
      <c r="Y386" s="46"/>
      <c r="AA386" s="47"/>
      <c r="AB386" s="46"/>
      <c r="AD386" s="47"/>
      <c r="AE386" s="46"/>
      <c r="AG386" s="47"/>
      <c r="AH386" s="46"/>
      <c r="AJ386" s="47"/>
      <c r="AK386" s="46"/>
      <c r="AM386" s="47"/>
      <c r="AN386" s="46"/>
      <c r="AP386" s="47"/>
      <c r="AQ386" s="46"/>
      <c r="AS386" s="47"/>
      <c r="AT386" s="46"/>
      <c r="AV386" s="47"/>
      <c r="AW386" s="46"/>
      <c r="AY386" s="47"/>
      <c r="AZ386" s="46"/>
      <c r="BB386" s="47"/>
      <c r="BC386" s="46"/>
      <c r="BE386" s="47"/>
      <c r="BF386" s="46"/>
      <c r="BH386" s="47"/>
      <c r="BI386" s="46"/>
    </row>
    <row r="387" spans="3:61" x14ac:dyDescent="0.25">
      <c r="C387" s="47"/>
      <c r="D387" s="46"/>
      <c r="F387" s="47"/>
      <c r="G387" s="46"/>
      <c r="I387" s="47"/>
      <c r="J387" s="46"/>
      <c r="L387" s="47"/>
      <c r="M387" s="46"/>
      <c r="O387" s="47"/>
      <c r="P387" s="46"/>
      <c r="R387" s="47"/>
      <c r="S387" s="46"/>
      <c r="U387" s="47"/>
      <c r="V387" s="46"/>
      <c r="X387" s="47"/>
      <c r="Y387" s="46"/>
      <c r="AA387" s="47"/>
      <c r="AB387" s="46"/>
      <c r="AD387" s="47"/>
      <c r="AE387" s="46"/>
      <c r="AG387" s="47"/>
      <c r="AH387" s="46"/>
      <c r="AJ387" s="47"/>
      <c r="AK387" s="46"/>
      <c r="AM387" s="47"/>
      <c r="AN387" s="46"/>
      <c r="AP387" s="47"/>
      <c r="AQ387" s="46"/>
      <c r="AS387" s="47"/>
      <c r="AT387" s="46"/>
      <c r="AV387" s="47"/>
      <c r="AW387" s="46"/>
      <c r="AY387" s="47"/>
      <c r="AZ387" s="46"/>
      <c r="BB387" s="47"/>
      <c r="BC387" s="46"/>
      <c r="BE387" s="47"/>
      <c r="BF387" s="46"/>
      <c r="BH387" s="47"/>
      <c r="BI387" s="46"/>
    </row>
    <row r="388" spans="3:61" x14ac:dyDescent="0.25">
      <c r="C388" s="47"/>
      <c r="D388" s="46"/>
      <c r="F388" s="47"/>
      <c r="G388" s="46"/>
      <c r="I388" s="47"/>
      <c r="J388" s="46"/>
      <c r="L388" s="47"/>
      <c r="M388" s="46"/>
      <c r="O388" s="47"/>
      <c r="P388" s="46"/>
      <c r="R388" s="47"/>
      <c r="S388" s="46"/>
      <c r="U388" s="47"/>
      <c r="V388" s="46"/>
      <c r="X388" s="47"/>
      <c r="Y388" s="46"/>
      <c r="AA388" s="47"/>
      <c r="AB388" s="46"/>
      <c r="AD388" s="47"/>
      <c r="AE388" s="46"/>
      <c r="AG388" s="47"/>
      <c r="AH388" s="46"/>
      <c r="AJ388" s="47"/>
      <c r="AK388" s="46"/>
      <c r="AM388" s="47"/>
      <c r="AN388" s="46"/>
      <c r="AP388" s="47"/>
      <c r="AQ388" s="46"/>
      <c r="AS388" s="47"/>
      <c r="AT388" s="46"/>
      <c r="AV388" s="47"/>
      <c r="AW388" s="46"/>
      <c r="AY388" s="47"/>
      <c r="AZ388" s="46"/>
      <c r="BB388" s="47"/>
      <c r="BC388" s="46"/>
      <c r="BE388" s="47"/>
      <c r="BF388" s="46"/>
      <c r="BH388" s="47"/>
      <c r="BI388" s="46"/>
    </row>
    <row r="389" spans="3:61" x14ac:dyDescent="0.25">
      <c r="C389" s="47"/>
      <c r="D389" s="46"/>
      <c r="F389" s="47"/>
      <c r="G389" s="46"/>
      <c r="I389" s="47"/>
      <c r="J389" s="46"/>
      <c r="L389" s="47"/>
      <c r="M389" s="46"/>
      <c r="O389" s="47"/>
      <c r="P389" s="46"/>
      <c r="R389" s="47"/>
      <c r="S389" s="46"/>
      <c r="U389" s="47"/>
      <c r="V389" s="46"/>
      <c r="X389" s="47"/>
      <c r="Y389" s="46"/>
      <c r="AA389" s="47"/>
      <c r="AB389" s="46"/>
      <c r="AD389" s="47"/>
      <c r="AE389" s="46"/>
      <c r="AG389" s="47"/>
      <c r="AH389" s="46"/>
      <c r="AJ389" s="47"/>
      <c r="AK389" s="46"/>
      <c r="AM389" s="47"/>
      <c r="AN389" s="46"/>
      <c r="AP389" s="47"/>
      <c r="AQ389" s="46"/>
      <c r="AS389" s="47"/>
      <c r="AT389" s="46"/>
      <c r="AV389" s="47"/>
      <c r="AW389" s="46"/>
      <c r="AY389" s="47"/>
      <c r="AZ389" s="46"/>
      <c r="BB389" s="47"/>
      <c r="BC389" s="46"/>
      <c r="BE389" s="47"/>
      <c r="BF389" s="46"/>
      <c r="BH389" s="47"/>
      <c r="BI389" s="46"/>
    </row>
    <row r="390" spans="3:61" x14ac:dyDescent="0.25">
      <c r="C390" s="47"/>
      <c r="D390" s="46"/>
      <c r="F390" s="47"/>
      <c r="G390" s="46"/>
      <c r="I390" s="47"/>
      <c r="J390" s="46"/>
      <c r="L390" s="47"/>
      <c r="M390" s="46"/>
      <c r="O390" s="47"/>
      <c r="P390" s="46"/>
      <c r="R390" s="47"/>
      <c r="S390" s="46"/>
      <c r="U390" s="47"/>
      <c r="V390" s="46"/>
      <c r="X390" s="47"/>
      <c r="Y390" s="46"/>
      <c r="AA390" s="47"/>
      <c r="AB390" s="46"/>
      <c r="AD390" s="47"/>
      <c r="AE390" s="46"/>
      <c r="AG390" s="47"/>
      <c r="AH390" s="46"/>
      <c r="AJ390" s="47"/>
      <c r="AK390" s="46"/>
      <c r="AM390" s="47"/>
      <c r="AN390" s="46"/>
      <c r="AP390" s="47"/>
      <c r="AQ390" s="46"/>
      <c r="AS390" s="47"/>
      <c r="AT390" s="46"/>
      <c r="AV390" s="47"/>
      <c r="AW390" s="46"/>
      <c r="AY390" s="47"/>
      <c r="AZ390" s="46"/>
      <c r="BB390" s="47"/>
      <c r="BC390" s="46"/>
      <c r="BE390" s="47"/>
      <c r="BF390" s="46"/>
      <c r="BH390" s="47"/>
      <c r="BI390" s="46"/>
    </row>
    <row r="391" spans="3:61" x14ac:dyDescent="0.25">
      <c r="C391" s="47"/>
      <c r="D391" s="46"/>
      <c r="F391" s="47"/>
      <c r="G391" s="46"/>
      <c r="I391" s="47"/>
      <c r="J391" s="46"/>
      <c r="L391" s="47"/>
      <c r="M391" s="46"/>
      <c r="O391" s="47"/>
      <c r="P391" s="46"/>
      <c r="R391" s="47"/>
      <c r="S391" s="46"/>
      <c r="U391" s="47"/>
      <c r="V391" s="46"/>
      <c r="X391" s="47"/>
      <c r="Y391" s="46"/>
      <c r="AA391" s="47"/>
      <c r="AB391" s="46"/>
      <c r="AD391" s="47"/>
      <c r="AE391" s="46"/>
      <c r="AG391" s="47"/>
      <c r="AH391" s="46"/>
      <c r="AJ391" s="47"/>
      <c r="AK391" s="46"/>
      <c r="AM391" s="47"/>
      <c r="AN391" s="46"/>
      <c r="AP391" s="47"/>
      <c r="AQ391" s="46"/>
      <c r="AS391" s="47"/>
      <c r="AT391" s="46"/>
      <c r="AV391" s="47"/>
      <c r="AW391" s="46"/>
      <c r="AY391" s="47"/>
      <c r="AZ391" s="46"/>
      <c r="BB391" s="47"/>
      <c r="BC391" s="46"/>
      <c r="BE391" s="47"/>
      <c r="BF391" s="46"/>
      <c r="BH391" s="47"/>
      <c r="BI391" s="46"/>
    </row>
    <row r="392" spans="3:61" x14ac:dyDescent="0.25">
      <c r="C392" s="47"/>
      <c r="D392" s="46"/>
      <c r="F392" s="47"/>
      <c r="G392" s="46"/>
      <c r="I392" s="47"/>
      <c r="J392" s="46"/>
      <c r="L392" s="47"/>
      <c r="M392" s="46"/>
      <c r="O392" s="47"/>
      <c r="P392" s="46"/>
      <c r="R392" s="47"/>
      <c r="S392" s="46"/>
      <c r="U392" s="47"/>
      <c r="V392" s="46"/>
      <c r="X392" s="47"/>
      <c r="Y392" s="46"/>
      <c r="AA392" s="47"/>
      <c r="AB392" s="46"/>
      <c r="AD392" s="47"/>
      <c r="AE392" s="46"/>
      <c r="AG392" s="47"/>
      <c r="AH392" s="46"/>
      <c r="AJ392" s="47"/>
      <c r="AK392" s="46"/>
      <c r="AM392" s="47"/>
      <c r="AN392" s="46"/>
      <c r="AP392" s="47"/>
      <c r="AQ392" s="46"/>
      <c r="AS392" s="47"/>
      <c r="AT392" s="46"/>
      <c r="AV392" s="47"/>
      <c r="AW392" s="46"/>
      <c r="AY392" s="47"/>
      <c r="AZ392" s="46"/>
      <c r="BB392" s="47"/>
      <c r="BC392" s="46"/>
      <c r="BE392" s="47"/>
      <c r="BF392" s="46"/>
      <c r="BH392" s="47"/>
      <c r="BI392" s="46"/>
    </row>
    <row r="393" spans="3:61" x14ac:dyDescent="0.25">
      <c r="C393" s="47"/>
      <c r="D393" s="46"/>
      <c r="F393" s="47"/>
      <c r="G393" s="46"/>
      <c r="I393" s="47"/>
      <c r="J393" s="46"/>
      <c r="L393" s="47"/>
      <c r="M393" s="46"/>
      <c r="O393" s="47"/>
      <c r="P393" s="46"/>
      <c r="R393" s="47"/>
      <c r="S393" s="46"/>
      <c r="U393" s="47"/>
      <c r="V393" s="46"/>
      <c r="X393" s="47"/>
      <c r="Y393" s="46"/>
      <c r="AA393" s="47"/>
      <c r="AB393" s="46"/>
      <c r="AD393" s="47"/>
      <c r="AE393" s="46"/>
      <c r="AG393" s="47"/>
      <c r="AH393" s="46"/>
      <c r="AJ393" s="47"/>
      <c r="AK393" s="46"/>
      <c r="AM393" s="47"/>
      <c r="AN393" s="46"/>
      <c r="AP393" s="47"/>
      <c r="AQ393" s="46"/>
      <c r="AS393" s="47"/>
      <c r="AT393" s="46"/>
      <c r="AV393" s="47"/>
      <c r="AW393" s="46"/>
      <c r="AY393" s="47"/>
      <c r="AZ393" s="46"/>
      <c r="BB393" s="47"/>
      <c r="BC393" s="46"/>
      <c r="BE393" s="47"/>
      <c r="BF393" s="46"/>
      <c r="BH393" s="47"/>
      <c r="BI393" s="46"/>
    </row>
    <row r="394" spans="3:61" x14ac:dyDescent="0.25">
      <c r="C394" s="47"/>
      <c r="D394" s="46"/>
      <c r="F394" s="47"/>
      <c r="G394" s="46"/>
      <c r="I394" s="47"/>
      <c r="J394" s="46"/>
      <c r="L394" s="47"/>
      <c r="M394" s="46"/>
      <c r="O394" s="47"/>
      <c r="P394" s="46"/>
      <c r="R394" s="47"/>
      <c r="S394" s="46"/>
      <c r="U394" s="47"/>
      <c r="V394" s="46"/>
      <c r="X394" s="47"/>
      <c r="Y394" s="46"/>
      <c r="AA394" s="47"/>
      <c r="AB394" s="46"/>
      <c r="AD394" s="47"/>
      <c r="AE394" s="46"/>
      <c r="AG394" s="47"/>
      <c r="AH394" s="46"/>
      <c r="AJ394" s="47"/>
      <c r="AK394" s="46"/>
      <c r="AM394" s="47"/>
      <c r="AN394" s="46"/>
      <c r="AP394" s="47"/>
      <c r="AQ394" s="46"/>
      <c r="AS394" s="47"/>
      <c r="AT394" s="46"/>
      <c r="AV394" s="47"/>
      <c r="AW394" s="46"/>
      <c r="AY394" s="47"/>
      <c r="AZ394" s="46"/>
      <c r="BB394" s="47"/>
      <c r="BC394" s="46"/>
      <c r="BE394" s="47"/>
      <c r="BF394" s="46"/>
      <c r="BH394" s="47"/>
      <c r="BI394" s="46"/>
    </row>
    <row r="395" spans="3:61" x14ac:dyDescent="0.25">
      <c r="C395" s="47"/>
      <c r="D395" s="46"/>
      <c r="F395" s="47"/>
      <c r="G395" s="46"/>
      <c r="I395" s="47"/>
      <c r="J395" s="46"/>
      <c r="L395" s="47"/>
      <c r="M395" s="46"/>
      <c r="O395" s="47"/>
      <c r="P395" s="46"/>
      <c r="R395" s="47"/>
      <c r="S395" s="46"/>
      <c r="U395" s="47"/>
      <c r="V395" s="46"/>
      <c r="X395" s="47"/>
      <c r="Y395" s="46"/>
      <c r="AA395" s="47"/>
      <c r="AB395" s="46"/>
      <c r="AD395" s="47"/>
      <c r="AE395" s="46"/>
      <c r="AG395" s="47"/>
      <c r="AH395" s="46"/>
      <c r="AJ395" s="47"/>
      <c r="AK395" s="46"/>
      <c r="AM395" s="47"/>
      <c r="AN395" s="46"/>
      <c r="AP395" s="47"/>
      <c r="AQ395" s="46"/>
      <c r="AS395" s="47"/>
      <c r="AT395" s="46"/>
      <c r="AV395" s="47"/>
      <c r="AW395" s="46"/>
      <c r="AY395" s="47"/>
      <c r="AZ395" s="46"/>
      <c r="BB395" s="47"/>
      <c r="BC395" s="46"/>
      <c r="BE395" s="47"/>
      <c r="BF395" s="46"/>
      <c r="BH395" s="47"/>
      <c r="BI395" s="46"/>
    </row>
    <row r="396" spans="3:61" x14ac:dyDescent="0.25">
      <c r="C396" s="47"/>
      <c r="D396" s="46"/>
      <c r="F396" s="47"/>
      <c r="G396" s="46"/>
      <c r="I396" s="47"/>
      <c r="J396" s="46"/>
      <c r="L396" s="47"/>
      <c r="M396" s="46"/>
      <c r="O396" s="47"/>
      <c r="P396" s="46"/>
      <c r="R396" s="47"/>
      <c r="S396" s="46"/>
      <c r="U396" s="47"/>
      <c r="V396" s="46"/>
      <c r="X396" s="47"/>
      <c r="Y396" s="46"/>
      <c r="AA396" s="47"/>
      <c r="AB396" s="46"/>
      <c r="AD396" s="47"/>
      <c r="AE396" s="46"/>
      <c r="AG396" s="47"/>
      <c r="AH396" s="46"/>
      <c r="AJ396" s="47"/>
      <c r="AK396" s="46"/>
      <c r="AM396" s="47"/>
      <c r="AN396" s="46"/>
      <c r="AP396" s="47"/>
      <c r="AQ396" s="46"/>
      <c r="AS396" s="47"/>
      <c r="AT396" s="46"/>
      <c r="AV396" s="47"/>
      <c r="AW396" s="46"/>
      <c r="AY396" s="47"/>
      <c r="AZ396" s="46"/>
      <c r="BB396" s="47"/>
      <c r="BC396" s="46"/>
      <c r="BE396" s="47"/>
      <c r="BF396" s="46"/>
      <c r="BH396" s="47"/>
      <c r="BI396" s="46"/>
    </row>
    <row r="397" spans="3:61" x14ac:dyDescent="0.25">
      <c r="C397" s="47"/>
      <c r="D397" s="46"/>
      <c r="F397" s="47"/>
      <c r="G397" s="46"/>
      <c r="I397" s="47"/>
      <c r="J397" s="46"/>
      <c r="L397" s="47"/>
      <c r="M397" s="46"/>
      <c r="O397" s="47"/>
      <c r="P397" s="46"/>
      <c r="R397" s="47"/>
      <c r="S397" s="46"/>
      <c r="U397" s="47"/>
      <c r="V397" s="46"/>
      <c r="X397" s="47"/>
      <c r="Y397" s="46"/>
      <c r="AA397" s="47"/>
      <c r="AB397" s="46"/>
      <c r="AD397" s="47"/>
      <c r="AE397" s="46"/>
      <c r="AG397" s="47"/>
      <c r="AH397" s="46"/>
      <c r="AJ397" s="47"/>
      <c r="AK397" s="46"/>
      <c r="AM397" s="47"/>
      <c r="AN397" s="46"/>
      <c r="AP397" s="47"/>
      <c r="AQ397" s="46"/>
      <c r="AS397" s="47"/>
      <c r="AT397" s="46"/>
      <c r="AV397" s="47"/>
      <c r="AW397" s="46"/>
      <c r="AY397" s="47"/>
      <c r="AZ397" s="46"/>
      <c r="BB397" s="47"/>
      <c r="BC397" s="46"/>
      <c r="BE397" s="47"/>
      <c r="BF397" s="46"/>
      <c r="BH397" s="47"/>
      <c r="BI397" s="46"/>
    </row>
    <row r="398" spans="3:61" x14ac:dyDescent="0.25">
      <c r="C398" s="47"/>
      <c r="D398" s="46"/>
      <c r="F398" s="47"/>
      <c r="G398" s="46"/>
      <c r="I398" s="47"/>
      <c r="J398" s="46"/>
      <c r="L398" s="47"/>
      <c r="M398" s="46"/>
      <c r="O398" s="47"/>
      <c r="P398" s="46"/>
      <c r="R398" s="47"/>
      <c r="S398" s="46"/>
      <c r="U398" s="47"/>
      <c r="V398" s="46"/>
      <c r="X398" s="47"/>
      <c r="Y398" s="46"/>
      <c r="AA398" s="47"/>
      <c r="AB398" s="46"/>
      <c r="AD398" s="47"/>
      <c r="AE398" s="46"/>
      <c r="AG398" s="47"/>
      <c r="AH398" s="46"/>
      <c r="AJ398" s="47"/>
      <c r="AK398" s="46"/>
      <c r="AM398" s="47"/>
      <c r="AN398" s="46"/>
      <c r="AP398" s="47"/>
      <c r="AQ398" s="46"/>
      <c r="AS398" s="47"/>
      <c r="AT398" s="46"/>
      <c r="AV398" s="47"/>
      <c r="AW398" s="46"/>
      <c r="AY398" s="47"/>
      <c r="AZ398" s="46"/>
      <c r="BB398" s="47"/>
      <c r="BC398" s="46"/>
      <c r="BE398" s="47"/>
      <c r="BF398" s="46"/>
      <c r="BH398" s="47"/>
      <c r="BI398" s="46"/>
    </row>
    <row r="399" spans="3:61" x14ac:dyDescent="0.25">
      <c r="C399" s="47"/>
      <c r="D399" s="46"/>
      <c r="F399" s="47"/>
      <c r="G399" s="46"/>
      <c r="I399" s="47"/>
      <c r="J399" s="46"/>
      <c r="L399" s="47"/>
      <c r="M399" s="46"/>
      <c r="O399" s="47"/>
      <c r="P399" s="46"/>
      <c r="R399" s="47"/>
      <c r="S399" s="46"/>
      <c r="U399" s="47"/>
      <c r="V399" s="46"/>
      <c r="X399" s="47"/>
      <c r="Y399" s="46"/>
      <c r="AA399" s="47"/>
      <c r="AB399" s="46"/>
      <c r="AD399" s="47"/>
      <c r="AE399" s="46"/>
      <c r="AG399" s="47"/>
      <c r="AH399" s="46"/>
      <c r="AJ399" s="47"/>
      <c r="AK399" s="46"/>
      <c r="AM399" s="47"/>
      <c r="AN399" s="46"/>
      <c r="AP399" s="47"/>
      <c r="AQ399" s="46"/>
      <c r="AS399" s="47"/>
      <c r="AT399" s="46"/>
      <c r="AV399" s="47"/>
      <c r="AW399" s="46"/>
      <c r="AY399" s="47"/>
      <c r="AZ399" s="46"/>
      <c r="BB399" s="47"/>
      <c r="BC399" s="46"/>
      <c r="BE399" s="47"/>
      <c r="BF399" s="46"/>
      <c r="BH399" s="47"/>
      <c r="BI399" s="46"/>
    </row>
    <row r="400" spans="3:61" x14ac:dyDescent="0.25">
      <c r="C400" s="47"/>
      <c r="D400" s="46"/>
      <c r="F400" s="47"/>
      <c r="G400" s="46"/>
      <c r="I400" s="47"/>
      <c r="J400" s="46"/>
      <c r="L400" s="47"/>
      <c r="M400" s="46"/>
      <c r="O400" s="47"/>
      <c r="P400" s="46"/>
      <c r="R400" s="47"/>
      <c r="S400" s="46"/>
      <c r="U400" s="47"/>
      <c r="V400" s="46"/>
      <c r="X400" s="47"/>
      <c r="Y400" s="46"/>
      <c r="AA400" s="47"/>
      <c r="AB400" s="46"/>
      <c r="AD400" s="47"/>
      <c r="AE400" s="46"/>
      <c r="AG400" s="47"/>
      <c r="AH400" s="46"/>
      <c r="AJ400" s="47"/>
      <c r="AK400" s="46"/>
      <c r="AM400" s="47"/>
      <c r="AN400" s="46"/>
      <c r="AP400" s="47"/>
      <c r="AQ400" s="46"/>
      <c r="AS400" s="47"/>
      <c r="AT400" s="46"/>
      <c r="AV400" s="47"/>
      <c r="AW400" s="46"/>
      <c r="AY400" s="47"/>
      <c r="AZ400" s="46"/>
      <c r="BB400" s="47"/>
      <c r="BC400" s="46"/>
      <c r="BE400" s="47"/>
      <c r="BF400" s="46"/>
      <c r="BH400" s="47"/>
      <c r="BI400" s="46"/>
    </row>
    <row r="401" spans="3:61" x14ac:dyDescent="0.25">
      <c r="C401" s="47"/>
      <c r="D401" s="46"/>
      <c r="F401" s="47"/>
      <c r="G401" s="46"/>
      <c r="I401" s="47"/>
      <c r="J401" s="46"/>
      <c r="L401" s="47"/>
      <c r="M401" s="46"/>
      <c r="O401" s="47"/>
      <c r="P401" s="46"/>
      <c r="R401" s="47"/>
      <c r="S401" s="46"/>
      <c r="U401" s="47"/>
      <c r="V401" s="46"/>
      <c r="X401" s="47"/>
      <c r="Y401" s="46"/>
      <c r="AA401" s="47"/>
      <c r="AB401" s="46"/>
      <c r="AD401" s="47"/>
      <c r="AE401" s="46"/>
      <c r="AG401" s="47"/>
      <c r="AH401" s="46"/>
      <c r="AJ401" s="47"/>
      <c r="AK401" s="46"/>
      <c r="AM401" s="47"/>
      <c r="AN401" s="46"/>
      <c r="AP401" s="47"/>
      <c r="AQ401" s="46"/>
      <c r="AS401" s="47"/>
      <c r="AT401" s="46"/>
      <c r="AV401" s="47"/>
      <c r="AW401" s="46"/>
      <c r="AY401" s="47"/>
      <c r="AZ401" s="46"/>
      <c r="BB401" s="47"/>
      <c r="BC401" s="46"/>
      <c r="BE401" s="47"/>
      <c r="BF401" s="46"/>
      <c r="BH401" s="47"/>
      <c r="BI401" s="46"/>
    </row>
    <row r="402" spans="3:61" x14ac:dyDescent="0.25">
      <c r="C402" s="47"/>
      <c r="D402" s="46"/>
      <c r="F402" s="47"/>
      <c r="G402" s="46"/>
      <c r="I402" s="47"/>
      <c r="J402" s="46"/>
      <c r="L402" s="47"/>
      <c r="M402" s="46"/>
      <c r="O402" s="47"/>
      <c r="P402" s="46"/>
      <c r="R402" s="47"/>
      <c r="S402" s="46"/>
      <c r="U402" s="47"/>
      <c r="V402" s="46"/>
      <c r="X402" s="47"/>
      <c r="Y402" s="46"/>
      <c r="AA402" s="47"/>
      <c r="AB402" s="46"/>
      <c r="AD402" s="47"/>
      <c r="AE402" s="46"/>
      <c r="AG402" s="47"/>
      <c r="AH402" s="46"/>
      <c r="AJ402" s="47"/>
      <c r="AK402" s="46"/>
      <c r="AM402" s="47"/>
      <c r="AN402" s="46"/>
      <c r="AP402" s="47"/>
      <c r="AQ402" s="46"/>
      <c r="AS402" s="47"/>
      <c r="AT402" s="46"/>
      <c r="AV402" s="47"/>
      <c r="AW402" s="46"/>
      <c r="AY402" s="47"/>
      <c r="AZ402" s="46"/>
      <c r="BB402" s="47"/>
      <c r="BC402" s="46"/>
      <c r="BE402" s="47"/>
      <c r="BF402" s="46"/>
      <c r="BH402" s="47"/>
      <c r="BI402" s="46"/>
    </row>
    <row r="403" spans="3:61" x14ac:dyDescent="0.25">
      <c r="C403" s="47"/>
      <c r="D403" s="46"/>
      <c r="F403" s="47"/>
      <c r="G403" s="46"/>
      <c r="I403" s="47"/>
      <c r="J403" s="46"/>
      <c r="L403" s="47"/>
      <c r="M403" s="46"/>
      <c r="O403" s="47"/>
      <c r="P403" s="46"/>
      <c r="R403" s="47"/>
      <c r="S403" s="46"/>
      <c r="U403" s="47"/>
      <c r="V403" s="46"/>
      <c r="X403" s="47"/>
      <c r="Y403" s="46"/>
      <c r="AA403" s="47"/>
      <c r="AB403" s="46"/>
      <c r="AD403" s="47"/>
      <c r="AE403" s="46"/>
      <c r="AG403" s="47"/>
      <c r="AH403" s="46"/>
      <c r="AJ403" s="47"/>
      <c r="AK403" s="46"/>
      <c r="AM403" s="47"/>
      <c r="AN403" s="46"/>
      <c r="AP403" s="47"/>
      <c r="AQ403" s="46"/>
      <c r="AS403" s="47"/>
      <c r="AT403" s="46"/>
      <c r="AV403" s="47"/>
      <c r="AW403" s="46"/>
      <c r="AY403" s="47"/>
      <c r="AZ403" s="46"/>
      <c r="BB403" s="47"/>
      <c r="BC403" s="46"/>
      <c r="BE403" s="47"/>
      <c r="BF403" s="46"/>
      <c r="BH403" s="47"/>
      <c r="BI403" s="46"/>
    </row>
    <row r="404" spans="3:61" x14ac:dyDescent="0.25">
      <c r="C404" s="47"/>
      <c r="D404" s="46"/>
      <c r="F404" s="47"/>
      <c r="G404" s="46"/>
      <c r="I404" s="47"/>
      <c r="J404" s="46"/>
      <c r="L404" s="47"/>
      <c r="M404" s="46"/>
      <c r="O404" s="47"/>
      <c r="P404" s="46"/>
      <c r="R404" s="47"/>
      <c r="S404" s="46"/>
      <c r="U404" s="47"/>
      <c r="V404" s="46"/>
      <c r="X404" s="47"/>
      <c r="Y404" s="46"/>
      <c r="AA404" s="47"/>
      <c r="AB404" s="46"/>
      <c r="AD404" s="47"/>
      <c r="AE404" s="46"/>
      <c r="AG404" s="47"/>
      <c r="AH404" s="46"/>
      <c r="AJ404" s="47"/>
      <c r="AK404" s="46"/>
      <c r="AM404" s="47"/>
      <c r="AN404" s="46"/>
      <c r="AP404" s="47"/>
      <c r="AQ404" s="46"/>
      <c r="AS404" s="47"/>
      <c r="AT404" s="46"/>
      <c r="AV404" s="47"/>
      <c r="AW404" s="46"/>
      <c r="AY404" s="47"/>
      <c r="AZ404" s="46"/>
      <c r="BB404" s="47"/>
      <c r="BC404" s="46"/>
      <c r="BE404" s="47"/>
      <c r="BF404" s="46"/>
      <c r="BH404" s="47"/>
      <c r="BI404" s="46"/>
    </row>
    <row r="405" spans="3:61" x14ac:dyDescent="0.25">
      <c r="C405" s="47"/>
      <c r="D405" s="46"/>
      <c r="F405" s="47"/>
      <c r="G405" s="46"/>
      <c r="I405" s="47"/>
      <c r="J405" s="46"/>
      <c r="L405" s="47"/>
      <c r="M405" s="46"/>
      <c r="O405" s="47"/>
      <c r="P405" s="46"/>
      <c r="R405" s="47"/>
      <c r="S405" s="46"/>
      <c r="U405" s="47"/>
      <c r="V405" s="46"/>
      <c r="X405" s="47"/>
      <c r="Y405" s="46"/>
      <c r="AA405" s="47"/>
      <c r="AB405" s="46"/>
      <c r="AD405" s="47"/>
      <c r="AE405" s="46"/>
      <c r="AG405" s="47"/>
      <c r="AH405" s="46"/>
      <c r="AJ405" s="47"/>
      <c r="AK405" s="46"/>
      <c r="AM405" s="47"/>
      <c r="AN405" s="46"/>
      <c r="AP405" s="47"/>
      <c r="AQ405" s="46"/>
      <c r="AS405" s="47"/>
      <c r="AT405" s="46"/>
      <c r="AV405" s="47"/>
      <c r="AW405" s="46"/>
      <c r="AY405" s="47"/>
      <c r="AZ405" s="46"/>
      <c r="BB405" s="47"/>
      <c r="BC405" s="46"/>
      <c r="BE405" s="47"/>
      <c r="BF405" s="46"/>
      <c r="BH405" s="47"/>
      <c r="BI405" s="46"/>
    </row>
    <row r="406" spans="3:61" x14ac:dyDescent="0.25">
      <c r="C406" s="47"/>
      <c r="D406" s="46"/>
      <c r="F406" s="47"/>
      <c r="G406" s="46"/>
      <c r="I406" s="47"/>
      <c r="J406" s="46"/>
      <c r="L406" s="47"/>
      <c r="M406" s="46"/>
      <c r="O406" s="47"/>
      <c r="P406" s="46"/>
      <c r="R406" s="47"/>
      <c r="S406" s="46"/>
      <c r="U406" s="47"/>
      <c r="V406" s="46"/>
      <c r="X406" s="47"/>
      <c r="Y406" s="46"/>
      <c r="AA406" s="47"/>
      <c r="AB406" s="46"/>
      <c r="AD406" s="47"/>
      <c r="AE406" s="46"/>
      <c r="AG406" s="47"/>
      <c r="AH406" s="46"/>
      <c r="AJ406" s="47"/>
      <c r="AK406" s="46"/>
      <c r="AM406" s="47"/>
      <c r="AN406" s="46"/>
      <c r="AP406" s="47"/>
      <c r="AQ406" s="46"/>
      <c r="AS406" s="47"/>
      <c r="AT406" s="46"/>
      <c r="AV406" s="47"/>
      <c r="AW406" s="46"/>
      <c r="AY406" s="47"/>
      <c r="AZ406" s="46"/>
      <c r="BB406" s="47"/>
      <c r="BC406" s="46"/>
      <c r="BE406" s="47"/>
      <c r="BF406" s="46"/>
      <c r="BH406" s="47"/>
      <c r="BI406" s="46"/>
    </row>
    <row r="407" spans="3:61" x14ac:dyDescent="0.25">
      <c r="C407" s="47"/>
      <c r="D407" s="46"/>
      <c r="F407" s="47"/>
      <c r="G407" s="46"/>
      <c r="I407" s="47"/>
      <c r="J407" s="46"/>
      <c r="L407" s="47"/>
      <c r="M407" s="46"/>
      <c r="O407" s="47"/>
      <c r="P407" s="46"/>
      <c r="R407" s="47"/>
      <c r="S407" s="46"/>
      <c r="U407" s="47"/>
      <c r="V407" s="46"/>
      <c r="X407" s="47"/>
      <c r="Y407" s="46"/>
      <c r="AA407" s="47"/>
      <c r="AB407" s="46"/>
      <c r="AD407" s="47"/>
      <c r="AE407" s="46"/>
      <c r="AG407" s="47"/>
      <c r="AH407" s="46"/>
      <c r="AJ407" s="47"/>
      <c r="AK407" s="46"/>
      <c r="AM407" s="47"/>
      <c r="AN407" s="46"/>
      <c r="AP407" s="47"/>
      <c r="AQ407" s="46"/>
      <c r="AS407" s="47"/>
      <c r="AT407" s="46"/>
      <c r="AV407" s="47"/>
      <c r="AW407" s="46"/>
      <c r="AY407" s="47"/>
      <c r="AZ407" s="46"/>
      <c r="BB407" s="47"/>
      <c r="BC407" s="46"/>
      <c r="BE407" s="47"/>
      <c r="BF407" s="46"/>
      <c r="BH407" s="47"/>
      <c r="BI407" s="46"/>
    </row>
    <row r="408" spans="3:61" x14ac:dyDescent="0.25">
      <c r="C408" s="47"/>
      <c r="D408" s="46"/>
      <c r="F408" s="47"/>
      <c r="G408" s="46"/>
      <c r="I408" s="47"/>
      <c r="J408" s="46"/>
      <c r="L408" s="47"/>
      <c r="M408" s="46"/>
      <c r="O408" s="47"/>
      <c r="P408" s="46"/>
      <c r="R408" s="47"/>
      <c r="S408" s="46"/>
      <c r="U408" s="47"/>
      <c r="V408" s="46"/>
      <c r="X408" s="47"/>
      <c r="Y408" s="46"/>
      <c r="AA408" s="47"/>
      <c r="AB408" s="46"/>
      <c r="AD408" s="47"/>
      <c r="AE408" s="46"/>
      <c r="AG408" s="47"/>
      <c r="AH408" s="46"/>
      <c r="AJ408" s="47"/>
      <c r="AK408" s="46"/>
      <c r="AM408" s="47"/>
      <c r="AN408" s="46"/>
      <c r="AP408" s="47"/>
      <c r="AQ408" s="46"/>
      <c r="AS408" s="47"/>
      <c r="AT408" s="46"/>
      <c r="AV408" s="47"/>
      <c r="AW408" s="46"/>
      <c r="AY408" s="47"/>
      <c r="AZ408" s="46"/>
      <c r="BB408" s="47"/>
      <c r="BC408" s="46"/>
      <c r="BE408" s="47"/>
      <c r="BF408" s="46"/>
      <c r="BH408" s="47"/>
      <c r="BI408" s="46"/>
    </row>
    <row r="409" spans="3:61" x14ac:dyDescent="0.25">
      <c r="C409" s="47"/>
      <c r="D409" s="46"/>
      <c r="F409" s="47"/>
      <c r="G409" s="46"/>
      <c r="I409" s="47"/>
      <c r="J409" s="46"/>
      <c r="L409" s="47"/>
      <c r="M409" s="46"/>
      <c r="O409" s="47"/>
      <c r="P409" s="46"/>
      <c r="R409" s="47"/>
      <c r="S409" s="46"/>
      <c r="U409" s="47"/>
      <c r="V409" s="46"/>
      <c r="X409" s="47"/>
      <c r="Y409" s="46"/>
      <c r="AA409" s="47"/>
      <c r="AB409" s="46"/>
      <c r="AD409" s="47"/>
      <c r="AE409" s="46"/>
      <c r="AG409" s="47"/>
      <c r="AH409" s="46"/>
      <c r="AJ409" s="47"/>
      <c r="AK409" s="46"/>
      <c r="AM409" s="47"/>
      <c r="AN409" s="46"/>
      <c r="AP409" s="47"/>
      <c r="AQ409" s="46"/>
      <c r="AS409" s="47"/>
      <c r="AT409" s="46"/>
      <c r="AV409" s="47"/>
      <c r="AW409" s="46"/>
      <c r="AY409" s="47"/>
      <c r="AZ409" s="46"/>
      <c r="BB409" s="47"/>
      <c r="BC409" s="46"/>
      <c r="BE409" s="47"/>
      <c r="BF409" s="46"/>
      <c r="BH409" s="47"/>
      <c r="BI409" s="46"/>
    </row>
    <row r="410" spans="3:61" x14ac:dyDescent="0.25">
      <c r="C410" s="47"/>
      <c r="D410" s="46"/>
      <c r="F410" s="47"/>
      <c r="G410" s="46"/>
      <c r="I410" s="47"/>
      <c r="J410" s="46"/>
      <c r="L410" s="47"/>
      <c r="M410" s="46"/>
      <c r="O410" s="47"/>
      <c r="P410" s="46"/>
      <c r="R410" s="47"/>
      <c r="S410" s="46"/>
      <c r="U410" s="47"/>
      <c r="V410" s="46"/>
      <c r="X410" s="47"/>
      <c r="Y410" s="46"/>
      <c r="AA410" s="47"/>
      <c r="AB410" s="46"/>
      <c r="AD410" s="47"/>
      <c r="AE410" s="46"/>
      <c r="AG410" s="47"/>
      <c r="AH410" s="46"/>
      <c r="AJ410" s="47"/>
      <c r="AK410" s="46"/>
      <c r="AM410" s="47"/>
      <c r="AN410" s="46"/>
      <c r="AP410" s="47"/>
      <c r="AQ410" s="46"/>
      <c r="AS410" s="47"/>
      <c r="AT410" s="46"/>
      <c r="AV410" s="47"/>
      <c r="AW410" s="46"/>
      <c r="AY410" s="47"/>
      <c r="AZ410" s="46"/>
      <c r="BB410" s="47"/>
      <c r="BC410" s="46"/>
      <c r="BE410" s="47"/>
      <c r="BF410" s="46"/>
      <c r="BH410" s="47"/>
      <c r="BI410" s="46"/>
    </row>
    <row r="411" spans="3:61" x14ac:dyDescent="0.25">
      <c r="C411" s="47"/>
      <c r="D411" s="46"/>
      <c r="F411" s="47"/>
      <c r="G411" s="46"/>
      <c r="I411" s="47"/>
      <c r="J411" s="46"/>
      <c r="L411" s="47"/>
      <c r="M411" s="46"/>
      <c r="O411" s="47"/>
      <c r="P411" s="46"/>
      <c r="R411" s="47"/>
      <c r="S411" s="46"/>
      <c r="U411" s="47"/>
      <c r="V411" s="46"/>
      <c r="X411" s="47"/>
      <c r="Y411" s="46"/>
      <c r="AA411" s="47"/>
      <c r="AB411" s="46"/>
      <c r="AD411" s="47"/>
      <c r="AE411" s="46"/>
      <c r="AG411" s="47"/>
      <c r="AH411" s="46"/>
      <c r="AJ411" s="47"/>
      <c r="AK411" s="46"/>
      <c r="AM411" s="47"/>
      <c r="AN411" s="46"/>
      <c r="AP411" s="47"/>
      <c r="AQ411" s="46"/>
      <c r="AS411" s="47"/>
      <c r="AT411" s="46"/>
      <c r="AV411" s="47"/>
      <c r="AW411" s="46"/>
      <c r="AY411" s="47"/>
      <c r="AZ411" s="46"/>
      <c r="BB411" s="47"/>
      <c r="BC411" s="46"/>
      <c r="BE411" s="47"/>
      <c r="BF411" s="46"/>
      <c r="BH411" s="47"/>
      <c r="BI411" s="46"/>
    </row>
    <row r="412" spans="3:61" x14ac:dyDescent="0.25">
      <c r="C412" s="47"/>
      <c r="D412" s="46"/>
      <c r="F412" s="47"/>
      <c r="G412" s="46"/>
      <c r="I412" s="47"/>
      <c r="J412" s="46"/>
      <c r="L412" s="47"/>
      <c r="M412" s="46"/>
      <c r="O412" s="47"/>
      <c r="P412" s="46"/>
      <c r="R412" s="47"/>
      <c r="S412" s="46"/>
      <c r="U412" s="47"/>
      <c r="V412" s="46"/>
      <c r="X412" s="47"/>
      <c r="Y412" s="46"/>
      <c r="AA412" s="47"/>
      <c r="AB412" s="46"/>
      <c r="AD412" s="47"/>
      <c r="AE412" s="46"/>
      <c r="AG412" s="47"/>
      <c r="AH412" s="46"/>
      <c r="AJ412" s="47"/>
      <c r="AK412" s="46"/>
      <c r="AM412" s="47"/>
      <c r="AN412" s="46"/>
      <c r="AP412" s="47"/>
      <c r="AQ412" s="46"/>
      <c r="AS412" s="47"/>
      <c r="AT412" s="46"/>
      <c r="AV412" s="47"/>
      <c r="AW412" s="46"/>
      <c r="AY412" s="47"/>
      <c r="AZ412" s="46"/>
      <c r="BB412" s="47"/>
      <c r="BC412" s="46"/>
      <c r="BE412" s="47"/>
      <c r="BF412" s="46"/>
      <c r="BH412" s="47"/>
      <c r="BI412" s="46"/>
    </row>
    <row r="413" spans="3:61" x14ac:dyDescent="0.25">
      <c r="C413" s="47"/>
      <c r="D413" s="46"/>
      <c r="F413" s="47"/>
      <c r="G413" s="46"/>
      <c r="I413" s="47"/>
      <c r="J413" s="46"/>
      <c r="L413" s="47"/>
      <c r="M413" s="46"/>
      <c r="O413" s="47"/>
      <c r="P413" s="46"/>
      <c r="R413" s="47"/>
      <c r="S413" s="46"/>
      <c r="U413" s="47"/>
      <c r="V413" s="46"/>
      <c r="X413" s="47"/>
      <c r="Y413" s="46"/>
      <c r="AA413" s="47"/>
      <c r="AB413" s="46"/>
      <c r="AD413" s="47"/>
      <c r="AE413" s="46"/>
      <c r="AG413" s="47"/>
      <c r="AH413" s="46"/>
      <c r="AJ413" s="47"/>
      <c r="AK413" s="46"/>
      <c r="AM413" s="47"/>
      <c r="AN413" s="46"/>
      <c r="AP413" s="47"/>
      <c r="AQ413" s="46"/>
      <c r="AS413" s="47"/>
      <c r="AT413" s="46"/>
      <c r="AV413" s="47"/>
      <c r="AW413" s="46"/>
      <c r="AY413" s="47"/>
      <c r="AZ413" s="46"/>
      <c r="BB413" s="47"/>
      <c r="BC413" s="46"/>
      <c r="BE413" s="47"/>
      <c r="BF413" s="46"/>
      <c r="BH413" s="47"/>
      <c r="BI413" s="46"/>
    </row>
    <row r="414" spans="3:61" x14ac:dyDescent="0.25">
      <c r="C414" s="47"/>
      <c r="D414" s="46"/>
      <c r="F414" s="47"/>
      <c r="G414" s="46"/>
      <c r="I414" s="47"/>
      <c r="J414" s="46"/>
      <c r="L414" s="47"/>
      <c r="M414" s="46"/>
      <c r="O414" s="47"/>
      <c r="P414" s="46"/>
      <c r="R414" s="47"/>
      <c r="S414" s="46"/>
      <c r="U414" s="47"/>
      <c r="V414" s="46"/>
      <c r="X414" s="47"/>
      <c r="Y414" s="46"/>
      <c r="AA414" s="47"/>
      <c r="AB414" s="46"/>
      <c r="AD414" s="47"/>
      <c r="AE414" s="46"/>
      <c r="AG414" s="47"/>
      <c r="AH414" s="46"/>
      <c r="AJ414" s="47"/>
      <c r="AK414" s="46"/>
      <c r="AM414" s="47"/>
      <c r="AN414" s="46"/>
      <c r="AP414" s="47"/>
      <c r="AQ414" s="46"/>
      <c r="AS414" s="47"/>
      <c r="AT414" s="46"/>
      <c r="AV414" s="47"/>
      <c r="AW414" s="46"/>
      <c r="AY414" s="47"/>
      <c r="AZ414" s="46"/>
      <c r="BB414" s="47"/>
      <c r="BC414" s="46"/>
      <c r="BE414" s="47"/>
      <c r="BF414" s="46"/>
      <c r="BH414" s="47"/>
      <c r="BI414" s="46"/>
    </row>
    <row r="415" spans="3:61" x14ac:dyDescent="0.25">
      <c r="C415" s="47"/>
      <c r="D415" s="46"/>
      <c r="F415" s="47"/>
      <c r="G415" s="46"/>
      <c r="I415" s="47"/>
      <c r="J415" s="46"/>
      <c r="L415" s="47"/>
      <c r="M415" s="46"/>
      <c r="O415" s="47"/>
      <c r="P415" s="46"/>
      <c r="R415" s="47"/>
      <c r="S415" s="46"/>
      <c r="U415" s="47"/>
      <c r="V415" s="46"/>
      <c r="X415" s="47"/>
      <c r="Y415" s="46"/>
      <c r="AA415" s="47"/>
      <c r="AB415" s="46"/>
      <c r="AD415" s="47"/>
      <c r="AE415" s="46"/>
      <c r="AG415" s="47"/>
      <c r="AH415" s="46"/>
      <c r="AJ415" s="47"/>
      <c r="AK415" s="46"/>
      <c r="AM415" s="47"/>
      <c r="AN415" s="46"/>
      <c r="AP415" s="47"/>
      <c r="AQ415" s="46"/>
      <c r="AS415" s="47"/>
      <c r="AT415" s="46"/>
      <c r="AV415" s="47"/>
      <c r="AW415" s="46"/>
      <c r="AY415" s="47"/>
      <c r="AZ415" s="46"/>
      <c r="BB415" s="47"/>
      <c r="BC415" s="46"/>
      <c r="BE415" s="47"/>
      <c r="BF415" s="46"/>
      <c r="BH415" s="47"/>
      <c r="BI415" s="46"/>
    </row>
    <row r="416" spans="3:61" x14ac:dyDescent="0.25">
      <c r="C416" s="47"/>
      <c r="D416" s="46"/>
      <c r="F416" s="47"/>
      <c r="G416" s="46"/>
      <c r="I416" s="47"/>
      <c r="J416" s="46"/>
      <c r="L416" s="47"/>
      <c r="M416" s="46"/>
      <c r="O416" s="47"/>
      <c r="P416" s="46"/>
      <c r="R416" s="47"/>
      <c r="S416" s="46"/>
      <c r="U416" s="47"/>
      <c r="V416" s="46"/>
      <c r="X416" s="47"/>
      <c r="Y416" s="46"/>
      <c r="AA416" s="47"/>
      <c r="AB416" s="46"/>
      <c r="AD416" s="47"/>
      <c r="AE416" s="46"/>
      <c r="AG416" s="47"/>
      <c r="AH416" s="46"/>
      <c r="AJ416" s="47"/>
      <c r="AK416" s="46"/>
      <c r="AM416" s="47"/>
      <c r="AN416" s="46"/>
      <c r="AP416" s="47"/>
      <c r="AQ416" s="46"/>
      <c r="AS416" s="47"/>
      <c r="AT416" s="46"/>
      <c r="AV416" s="47"/>
      <c r="AW416" s="46"/>
      <c r="AY416" s="47"/>
      <c r="AZ416" s="46"/>
      <c r="BB416" s="47"/>
      <c r="BC416" s="46"/>
      <c r="BE416" s="47"/>
      <c r="BF416" s="46"/>
      <c r="BH416" s="47"/>
      <c r="BI416" s="46"/>
    </row>
    <row r="417" spans="3:61" x14ac:dyDescent="0.25">
      <c r="C417" s="47"/>
      <c r="D417" s="46"/>
      <c r="F417" s="47"/>
      <c r="G417" s="46"/>
      <c r="I417" s="47"/>
      <c r="J417" s="46"/>
      <c r="L417" s="47"/>
      <c r="M417" s="46"/>
      <c r="O417" s="47"/>
      <c r="P417" s="46"/>
      <c r="R417" s="47"/>
      <c r="S417" s="46"/>
      <c r="U417" s="47"/>
      <c r="V417" s="46"/>
      <c r="X417" s="47"/>
      <c r="Y417" s="46"/>
      <c r="AA417" s="47"/>
      <c r="AB417" s="46"/>
      <c r="AD417" s="47"/>
      <c r="AE417" s="46"/>
      <c r="AG417" s="47"/>
      <c r="AH417" s="46"/>
      <c r="AJ417" s="47"/>
      <c r="AK417" s="46"/>
      <c r="AM417" s="47"/>
      <c r="AN417" s="46"/>
      <c r="AP417" s="47"/>
      <c r="AQ417" s="46"/>
      <c r="AS417" s="47"/>
      <c r="AT417" s="46"/>
      <c r="AV417" s="47"/>
      <c r="AW417" s="46"/>
      <c r="AY417" s="47"/>
      <c r="AZ417" s="46"/>
      <c r="BB417" s="47"/>
      <c r="BC417" s="46"/>
      <c r="BE417" s="47"/>
      <c r="BF417" s="46"/>
      <c r="BH417" s="47"/>
      <c r="BI417" s="46"/>
    </row>
    <row r="418" spans="3:61" x14ac:dyDescent="0.25">
      <c r="C418" s="47"/>
      <c r="D418" s="46"/>
      <c r="F418" s="47"/>
      <c r="G418" s="46"/>
      <c r="I418" s="47"/>
      <c r="J418" s="46"/>
      <c r="L418" s="47"/>
      <c r="M418" s="46"/>
      <c r="O418" s="47"/>
      <c r="P418" s="46"/>
      <c r="R418" s="47"/>
      <c r="S418" s="46"/>
      <c r="U418" s="47"/>
      <c r="V418" s="46"/>
      <c r="X418" s="47"/>
      <c r="Y418" s="46"/>
      <c r="AA418" s="47"/>
      <c r="AB418" s="46"/>
      <c r="AD418" s="47"/>
      <c r="AE418" s="46"/>
      <c r="AG418" s="47"/>
      <c r="AH418" s="46"/>
      <c r="AJ418" s="47"/>
      <c r="AK418" s="46"/>
      <c r="AM418" s="47"/>
      <c r="AN418" s="46"/>
      <c r="AP418" s="47"/>
      <c r="AQ418" s="46"/>
      <c r="AS418" s="47"/>
      <c r="AT418" s="46"/>
      <c r="AV418" s="47"/>
      <c r="AW418" s="46"/>
      <c r="AY418" s="47"/>
      <c r="AZ418" s="46"/>
      <c r="BB418" s="47"/>
      <c r="BC418" s="46"/>
      <c r="BE418" s="47"/>
      <c r="BF418" s="46"/>
      <c r="BH418" s="47"/>
      <c r="BI418" s="46"/>
    </row>
    <row r="419" spans="3:61" x14ac:dyDescent="0.25">
      <c r="C419" s="47"/>
      <c r="D419" s="46"/>
      <c r="F419" s="47"/>
      <c r="G419" s="46"/>
      <c r="I419" s="47"/>
      <c r="J419" s="46"/>
      <c r="L419" s="47"/>
      <c r="M419" s="46"/>
      <c r="O419" s="47"/>
      <c r="P419" s="46"/>
      <c r="R419" s="47"/>
      <c r="S419" s="46"/>
      <c r="U419" s="47"/>
      <c r="V419" s="46"/>
      <c r="X419" s="47"/>
      <c r="Y419" s="46"/>
      <c r="AA419" s="47"/>
      <c r="AB419" s="46"/>
      <c r="AD419" s="47"/>
      <c r="AE419" s="46"/>
      <c r="AG419" s="47"/>
      <c r="AH419" s="46"/>
      <c r="AJ419" s="47"/>
      <c r="AK419" s="46"/>
      <c r="AM419" s="47"/>
      <c r="AN419" s="46"/>
      <c r="AP419" s="47"/>
      <c r="AQ419" s="46"/>
      <c r="AS419" s="47"/>
      <c r="AT419" s="46"/>
      <c r="AV419" s="47"/>
      <c r="AW419" s="46"/>
      <c r="AY419" s="47"/>
      <c r="AZ419" s="46"/>
      <c r="BB419" s="47"/>
      <c r="BC419" s="46"/>
      <c r="BE419" s="47"/>
      <c r="BF419" s="46"/>
      <c r="BH419" s="47"/>
      <c r="BI419" s="46"/>
    </row>
    <row r="420" spans="3:61" x14ac:dyDescent="0.25">
      <c r="C420" s="47"/>
      <c r="D420" s="46"/>
      <c r="F420" s="47"/>
      <c r="G420" s="46"/>
      <c r="I420" s="47"/>
      <c r="J420" s="46"/>
      <c r="L420" s="47"/>
      <c r="M420" s="46"/>
      <c r="O420" s="47"/>
      <c r="P420" s="46"/>
      <c r="R420" s="47"/>
      <c r="S420" s="46"/>
      <c r="U420" s="47"/>
      <c r="V420" s="46"/>
      <c r="X420" s="47"/>
      <c r="Y420" s="46"/>
      <c r="AA420" s="47"/>
      <c r="AB420" s="46"/>
      <c r="AD420" s="47"/>
      <c r="AE420" s="46"/>
      <c r="AG420" s="47"/>
      <c r="AH420" s="46"/>
      <c r="AJ420" s="47"/>
      <c r="AK420" s="46"/>
      <c r="AM420" s="47"/>
      <c r="AN420" s="46"/>
      <c r="AP420" s="47"/>
      <c r="AQ420" s="46"/>
      <c r="AS420" s="47"/>
      <c r="AT420" s="46"/>
      <c r="AV420" s="47"/>
      <c r="AW420" s="46"/>
      <c r="AY420" s="47"/>
      <c r="AZ420" s="46"/>
      <c r="BB420" s="47"/>
      <c r="BC420" s="46"/>
      <c r="BE420" s="47"/>
      <c r="BF420" s="46"/>
      <c r="BH420" s="47"/>
      <c r="BI420" s="46"/>
    </row>
    <row r="421" spans="3:61" x14ac:dyDescent="0.25">
      <c r="C421" s="47"/>
      <c r="D421" s="46"/>
      <c r="F421" s="47"/>
      <c r="G421" s="46"/>
      <c r="I421" s="47"/>
      <c r="J421" s="46"/>
      <c r="L421" s="47"/>
      <c r="M421" s="46"/>
      <c r="O421" s="47"/>
      <c r="P421" s="46"/>
      <c r="R421" s="47"/>
      <c r="S421" s="46"/>
      <c r="U421" s="47"/>
      <c r="V421" s="46"/>
      <c r="X421" s="47"/>
      <c r="Y421" s="46"/>
      <c r="AA421" s="47"/>
      <c r="AB421" s="46"/>
      <c r="AD421" s="47"/>
      <c r="AE421" s="46"/>
      <c r="AG421" s="47"/>
      <c r="AH421" s="46"/>
      <c r="AJ421" s="47"/>
      <c r="AK421" s="46"/>
      <c r="AM421" s="47"/>
      <c r="AN421" s="46"/>
      <c r="AP421" s="47"/>
      <c r="AQ421" s="46"/>
      <c r="AS421" s="47"/>
      <c r="AT421" s="46"/>
      <c r="AV421" s="47"/>
      <c r="AW421" s="46"/>
      <c r="AY421" s="47"/>
      <c r="AZ421" s="46"/>
      <c r="BB421" s="47"/>
      <c r="BC421" s="46"/>
      <c r="BE421" s="47"/>
      <c r="BF421" s="46"/>
      <c r="BH421" s="47"/>
      <c r="BI421" s="46"/>
    </row>
    <row r="422" spans="3:61" x14ac:dyDescent="0.25">
      <c r="C422" s="47"/>
      <c r="D422" s="46"/>
      <c r="F422" s="47"/>
      <c r="G422" s="46"/>
      <c r="I422" s="47"/>
      <c r="J422" s="46"/>
      <c r="L422" s="47"/>
      <c r="M422" s="46"/>
      <c r="O422" s="47"/>
      <c r="P422" s="46"/>
      <c r="R422" s="47"/>
      <c r="S422" s="46"/>
      <c r="U422" s="47"/>
      <c r="V422" s="46"/>
      <c r="X422" s="47"/>
      <c r="Y422" s="46"/>
      <c r="AA422" s="47"/>
      <c r="AB422" s="46"/>
      <c r="AD422" s="47"/>
      <c r="AE422" s="46"/>
      <c r="AG422" s="47"/>
      <c r="AH422" s="46"/>
      <c r="AJ422" s="47"/>
      <c r="AK422" s="46"/>
      <c r="AM422" s="47"/>
      <c r="AN422" s="46"/>
      <c r="AP422" s="47"/>
      <c r="AQ422" s="46"/>
      <c r="AS422" s="47"/>
      <c r="AT422" s="46"/>
      <c r="AV422" s="47"/>
      <c r="AW422" s="46"/>
      <c r="AY422" s="47"/>
      <c r="AZ422" s="46"/>
      <c r="BB422" s="47"/>
      <c r="BC422" s="46"/>
      <c r="BE422" s="47"/>
      <c r="BF422" s="46"/>
      <c r="BH422" s="47"/>
      <c r="BI422" s="46"/>
    </row>
    <row r="423" spans="3:61" x14ac:dyDescent="0.25">
      <c r="C423" s="47"/>
      <c r="D423" s="46"/>
      <c r="F423" s="47"/>
      <c r="G423" s="46"/>
      <c r="I423" s="47"/>
      <c r="J423" s="46"/>
      <c r="L423" s="47"/>
      <c r="M423" s="46"/>
      <c r="O423" s="47"/>
      <c r="P423" s="46"/>
      <c r="R423" s="47"/>
      <c r="S423" s="46"/>
      <c r="U423" s="47"/>
      <c r="V423" s="46"/>
      <c r="X423" s="47"/>
      <c r="Y423" s="46"/>
      <c r="AA423" s="47"/>
      <c r="AB423" s="46"/>
      <c r="AD423" s="47"/>
      <c r="AE423" s="46"/>
      <c r="AG423" s="47"/>
      <c r="AH423" s="46"/>
      <c r="AJ423" s="47"/>
      <c r="AK423" s="46"/>
      <c r="AM423" s="47"/>
      <c r="AN423" s="46"/>
      <c r="AP423" s="47"/>
      <c r="AQ423" s="46"/>
      <c r="AS423" s="47"/>
      <c r="AT423" s="46"/>
      <c r="AV423" s="47"/>
      <c r="AW423" s="46"/>
      <c r="AY423" s="47"/>
      <c r="AZ423" s="46"/>
      <c r="BB423" s="47"/>
      <c r="BC423" s="46"/>
      <c r="BE423" s="47"/>
      <c r="BF423" s="46"/>
      <c r="BH423" s="47"/>
      <c r="BI423" s="46"/>
    </row>
    <row r="424" spans="3:61" x14ac:dyDescent="0.25">
      <c r="C424" s="47"/>
      <c r="D424" s="46"/>
      <c r="F424" s="47"/>
      <c r="G424" s="46"/>
      <c r="I424" s="47"/>
      <c r="J424" s="46"/>
      <c r="L424" s="47"/>
      <c r="M424" s="46"/>
      <c r="O424" s="47"/>
      <c r="P424" s="46"/>
      <c r="R424" s="47"/>
      <c r="S424" s="46"/>
      <c r="U424" s="47"/>
      <c r="V424" s="46"/>
      <c r="X424" s="47"/>
      <c r="Y424" s="46"/>
      <c r="AA424" s="47"/>
      <c r="AB424" s="46"/>
      <c r="AD424" s="47"/>
      <c r="AE424" s="46"/>
      <c r="AG424" s="47"/>
      <c r="AH424" s="46"/>
      <c r="AJ424" s="47"/>
      <c r="AK424" s="46"/>
      <c r="AM424" s="47"/>
      <c r="AN424" s="46"/>
      <c r="AP424" s="47"/>
      <c r="AQ424" s="46"/>
      <c r="AS424" s="47"/>
      <c r="AT424" s="46"/>
      <c r="AV424" s="47"/>
      <c r="AW424" s="46"/>
      <c r="AY424" s="47"/>
      <c r="AZ424" s="46"/>
      <c r="BB424" s="47"/>
      <c r="BC424" s="46"/>
      <c r="BE424" s="47"/>
      <c r="BF424" s="46"/>
      <c r="BH424" s="47"/>
      <c r="BI424" s="46"/>
    </row>
    <row r="425" spans="3:61" x14ac:dyDescent="0.25">
      <c r="C425" s="47"/>
      <c r="D425" s="46"/>
      <c r="F425" s="47"/>
      <c r="G425" s="46"/>
      <c r="I425" s="47"/>
      <c r="J425" s="46"/>
      <c r="L425" s="47"/>
      <c r="M425" s="46"/>
      <c r="O425" s="47"/>
      <c r="P425" s="46"/>
      <c r="R425" s="47"/>
      <c r="S425" s="46"/>
      <c r="U425" s="47"/>
      <c r="V425" s="46"/>
      <c r="X425" s="47"/>
      <c r="Y425" s="46"/>
      <c r="AA425" s="47"/>
      <c r="AB425" s="46"/>
      <c r="AD425" s="47"/>
      <c r="AE425" s="46"/>
      <c r="AG425" s="47"/>
      <c r="AH425" s="46"/>
      <c r="AJ425" s="47"/>
      <c r="AK425" s="46"/>
      <c r="AM425" s="47"/>
      <c r="AN425" s="46"/>
      <c r="AP425" s="47"/>
      <c r="AQ425" s="46"/>
      <c r="AS425" s="47"/>
      <c r="AT425" s="46"/>
      <c r="AV425" s="47"/>
      <c r="AW425" s="46"/>
      <c r="AY425" s="47"/>
      <c r="AZ425" s="46"/>
      <c r="BB425" s="47"/>
      <c r="BC425" s="46"/>
      <c r="BE425" s="47"/>
      <c r="BF425" s="46"/>
      <c r="BH425" s="47"/>
      <c r="BI425" s="46"/>
    </row>
    <row r="426" spans="3:61" x14ac:dyDescent="0.25">
      <c r="C426" s="47"/>
      <c r="D426" s="46"/>
      <c r="F426" s="47"/>
      <c r="G426" s="46"/>
      <c r="I426" s="47"/>
      <c r="J426" s="46"/>
      <c r="L426" s="47"/>
      <c r="M426" s="46"/>
      <c r="O426" s="47"/>
      <c r="P426" s="46"/>
      <c r="R426" s="47"/>
      <c r="S426" s="46"/>
      <c r="U426" s="47"/>
      <c r="V426" s="46"/>
      <c r="X426" s="47"/>
      <c r="Y426" s="46"/>
      <c r="AA426" s="47"/>
      <c r="AB426" s="46"/>
      <c r="AD426" s="47"/>
      <c r="AE426" s="46"/>
      <c r="AG426" s="47"/>
      <c r="AH426" s="46"/>
      <c r="AJ426" s="47"/>
      <c r="AK426" s="46"/>
      <c r="AM426" s="47"/>
      <c r="AN426" s="46"/>
      <c r="AP426" s="47"/>
      <c r="AQ426" s="46"/>
      <c r="AS426" s="47"/>
      <c r="AT426" s="46"/>
      <c r="AV426" s="47"/>
      <c r="AW426" s="46"/>
      <c r="AY426" s="47"/>
      <c r="AZ426" s="46"/>
      <c r="BB426" s="47"/>
      <c r="BC426" s="46"/>
      <c r="BE426" s="47"/>
      <c r="BF426" s="46"/>
      <c r="BH426" s="47"/>
      <c r="BI426" s="46"/>
    </row>
    <row r="427" spans="3:61" x14ac:dyDescent="0.25">
      <c r="C427" s="47"/>
      <c r="D427" s="46"/>
      <c r="F427" s="47"/>
      <c r="G427" s="46"/>
      <c r="I427" s="47"/>
      <c r="J427" s="46"/>
      <c r="L427" s="47"/>
      <c r="M427" s="46"/>
      <c r="O427" s="47"/>
      <c r="P427" s="46"/>
      <c r="R427" s="47"/>
      <c r="S427" s="46"/>
      <c r="U427" s="47"/>
      <c r="V427" s="46"/>
      <c r="X427" s="47"/>
      <c r="Y427" s="46"/>
      <c r="AA427" s="47"/>
      <c r="AB427" s="46"/>
      <c r="AD427" s="47"/>
      <c r="AE427" s="46"/>
      <c r="AG427" s="47"/>
      <c r="AH427" s="46"/>
      <c r="AJ427" s="47"/>
      <c r="AK427" s="46"/>
      <c r="AM427" s="47"/>
      <c r="AN427" s="46"/>
      <c r="AP427" s="47"/>
      <c r="AQ427" s="46"/>
      <c r="AS427" s="47"/>
      <c r="AT427" s="46"/>
      <c r="AV427" s="47"/>
      <c r="AW427" s="46"/>
      <c r="AY427" s="47"/>
      <c r="AZ427" s="46"/>
      <c r="BB427" s="47"/>
      <c r="BC427" s="46"/>
      <c r="BE427" s="47"/>
      <c r="BF427" s="46"/>
      <c r="BH427" s="47"/>
      <c r="BI427" s="46"/>
    </row>
    <row r="428" spans="3:61" x14ac:dyDescent="0.25">
      <c r="C428" s="47"/>
      <c r="D428" s="46"/>
      <c r="F428" s="47"/>
      <c r="G428" s="46"/>
      <c r="I428" s="47"/>
      <c r="J428" s="46"/>
      <c r="L428" s="47"/>
      <c r="M428" s="46"/>
      <c r="O428" s="47"/>
      <c r="P428" s="46"/>
      <c r="R428" s="47"/>
      <c r="S428" s="46"/>
      <c r="U428" s="47"/>
      <c r="V428" s="46"/>
      <c r="X428" s="47"/>
      <c r="Y428" s="46"/>
      <c r="AA428" s="47"/>
      <c r="AB428" s="46"/>
      <c r="AD428" s="47"/>
      <c r="AE428" s="46"/>
      <c r="AG428" s="47"/>
      <c r="AH428" s="46"/>
      <c r="AJ428" s="47"/>
      <c r="AK428" s="46"/>
      <c r="AM428" s="47"/>
      <c r="AN428" s="46"/>
      <c r="AP428" s="47"/>
      <c r="AQ428" s="46"/>
      <c r="AS428" s="47"/>
      <c r="AT428" s="46"/>
      <c r="AV428" s="47"/>
      <c r="AW428" s="46"/>
      <c r="AY428" s="47"/>
      <c r="AZ428" s="46"/>
      <c r="BB428" s="47"/>
      <c r="BC428" s="46"/>
      <c r="BE428" s="47"/>
      <c r="BF428" s="46"/>
      <c r="BH428" s="47"/>
      <c r="BI428" s="46"/>
    </row>
    <row r="429" spans="3:61" x14ac:dyDescent="0.25">
      <c r="C429" s="47"/>
      <c r="D429" s="46"/>
      <c r="F429" s="47"/>
      <c r="G429" s="46"/>
      <c r="I429" s="47"/>
      <c r="J429" s="46"/>
      <c r="L429" s="47"/>
      <c r="M429" s="46"/>
      <c r="O429" s="47"/>
      <c r="P429" s="46"/>
      <c r="R429" s="47"/>
      <c r="S429" s="46"/>
      <c r="U429" s="47"/>
      <c r="V429" s="46"/>
      <c r="X429" s="47"/>
      <c r="Y429" s="46"/>
      <c r="AA429" s="47"/>
      <c r="AB429" s="46"/>
      <c r="AD429" s="47"/>
      <c r="AE429" s="46"/>
      <c r="AG429" s="47"/>
      <c r="AH429" s="46"/>
      <c r="AJ429" s="47"/>
      <c r="AK429" s="46"/>
      <c r="AM429" s="47"/>
      <c r="AN429" s="46"/>
      <c r="AP429" s="47"/>
      <c r="AQ429" s="46"/>
      <c r="AS429" s="47"/>
      <c r="AT429" s="46"/>
      <c r="AV429" s="47"/>
      <c r="AW429" s="46"/>
      <c r="AY429" s="47"/>
      <c r="AZ429" s="46"/>
      <c r="BB429" s="47"/>
      <c r="BC429" s="46"/>
      <c r="BE429" s="47"/>
      <c r="BF429" s="46"/>
      <c r="BH429" s="47"/>
      <c r="BI429" s="46"/>
    </row>
    <row r="430" spans="3:61" x14ac:dyDescent="0.25">
      <c r="C430" s="47"/>
      <c r="D430" s="46"/>
      <c r="F430" s="47"/>
      <c r="G430" s="46"/>
      <c r="I430" s="47"/>
      <c r="J430" s="46"/>
      <c r="L430" s="47"/>
      <c r="M430" s="46"/>
      <c r="O430" s="47"/>
      <c r="P430" s="46"/>
      <c r="R430" s="47"/>
      <c r="S430" s="46"/>
      <c r="U430" s="47"/>
      <c r="V430" s="46"/>
      <c r="X430" s="47"/>
      <c r="Y430" s="46"/>
      <c r="AA430" s="47"/>
      <c r="AB430" s="46"/>
      <c r="AD430" s="47"/>
      <c r="AE430" s="46"/>
      <c r="AG430" s="47"/>
      <c r="AH430" s="46"/>
      <c r="AJ430" s="47"/>
      <c r="AK430" s="46"/>
      <c r="AM430" s="47"/>
      <c r="AN430" s="46"/>
      <c r="AP430" s="47"/>
      <c r="AQ430" s="46"/>
      <c r="AS430" s="47"/>
      <c r="AT430" s="46"/>
      <c r="AV430" s="47"/>
      <c r="AW430" s="46"/>
      <c r="AY430" s="47"/>
      <c r="AZ430" s="46"/>
      <c r="BB430" s="47"/>
      <c r="BC430" s="46"/>
      <c r="BE430" s="47"/>
      <c r="BF430" s="46"/>
      <c r="BH430" s="47"/>
      <c r="BI430" s="46"/>
    </row>
    <row r="431" spans="3:61" x14ac:dyDescent="0.25">
      <c r="C431" s="47"/>
      <c r="D431" s="46"/>
      <c r="F431" s="47"/>
      <c r="G431" s="46"/>
      <c r="I431" s="47"/>
      <c r="J431" s="46"/>
      <c r="L431" s="47"/>
      <c r="M431" s="46"/>
      <c r="O431" s="47"/>
      <c r="P431" s="46"/>
      <c r="R431" s="47"/>
      <c r="S431" s="46"/>
      <c r="U431" s="47"/>
      <c r="V431" s="46"/>
      <c r="X431" s="47"/>
      <c r="Y431" s="46"/>
      <c r="AA431" s="47"/>
      <c r="AB431" s="46"/>
      <c r="AD431" s="47"/>
      <c r="AE431" s="46"/>
      <c r="AG431" s="47"/>
      <c r="AH431" s="46"/>
      <c r="AJ431" s="47"/>
      <c r="AK431" s="46"/>
      <c r="AM431" s="47"/>
      <c r="AN431" s="46"/>
      <c r="AP431" s="47"/>
      <c r="AQ431" s="46"/>
      <c r="AS431" s="47"/>
      <c r="AT431" s="46"/>
      <c r="AV431" s="47"/>
      <c r="AW431" s="46"/>
      <c r="AY431" s="47"/>
      <c r="AZ431" s="46"/>
      <c r="BB431" s="47"/>
      <c r="BC431" s="46"/>
      <c r="BE431" s="47"/>
      <c r="BF431" s="46"/>
      <c r="BH431" s="47"/>
      <c r="BI431" s="46"/>
    </row>
    <row r="432" spans="3:61" x14ac:dyDescent="0.25">
      <c r="C432" s="47"/>
      <c r="D432" s="46"/>
      <c r="F432" s="47"/>
      <c r="G432" s="46"/>
      <c r="I432" s="47"/>
      <c r="J432" s="46"/>
      <c r="L432" s="47"/>
      <c r="M432" s="46"/>
      <c r="O432" s="47"/>
      <c r="P432" s="46"/>
      <c r="R432" s="47"/>
      <c r="S432" s="46"/>
      <c r="U432" s="47"/>
      <c r="V432" s="46"/>
      <c r="X432" s="47"/>
      <c r="Y432" s="46"/>
      <c r="AA432" s="47"/>
      <c r="AB432" s="46"/>
      <c r="AD432" s="47"/>
      <c r="AE432" s="46"/>
      <c r="AG432" s="47"/>
      <c r="AH432" s="46"/>
      <c r="AJ432" s="47"/>
      <c r="AK432" s="46"/>
      <c r="AM432" s="47"/>
      <c r="AN432" s="46"/>
      <c r="AP432" s="47"/>
      <c r="AQ432" s="46"/>
      <c r="AS432" s="47"/>
      <c r="AT432" s="46"/>
      <c r="AV432" s="47"/>
      <c r="AW432" s="46"/>
      <c r="AY432" s="47"/>
      <c r="AZ432" s="46"/>
      <c r="BB432" s="47"/>
      <c r="BC432" s="46"/>
      <c r="BE432" s="47"/>
      <c r="BF432" s="46"/>
      <c r="BH432" s="47"/>
      <c r="BI432" s="46"/>
    </row>
    <row r="433" spans="3:61" x14ac:dyDescent="0.25">
      <c r="C433" s="47"/>
      <c r="D433" s="46"/>
      <c r="F433" s="47"/>
      <c r="G433" s="46"/>
      <c r="I433" s="47"/>
      <c r="J433" s="46"/>
      <c r="L433" s="47"/>
      <c r="M433" s="46"/>
      <c r="O433" s="47"/>
      <c r="P433" s="46"/>
      <c r="R433" s="47"/>
      <c r="S433" s="46"/>
      <c r="U433" s="47"/>
      <c r="V433" s="46"/>
      <c r="X433" s="47"/>
      <c r="Y433" s="46"/>
      <c r="AA433" s="47"/>
      <c r="AB433" s="46"/>
      <c r="AD433" s="47"/>
      <c r="AE433" s="46"/>
      <c r="AG433" s="47"/>
      <c r="AH433" s="46"/>
      <c r="AJ433" s="47"/>
      <c r="AK433" s="46"/>
      <c r="AM433" s="47"/>
      <c r="AN433" s="46"/>
      <c r="AP433" s="47"/>
      <c r="AQ433" s="46"/>
      <c r="AS433" s="47"/>
      <c r="AT433" s="46"/>
      <c r="AV433" s="47"/>
      <c r="AW433" s="46"/>
      <c r="AY433" s="47"/>
      <c r="AZ433" s="46"/>
      <c r="BB433" s="47"/>
      <c r="BC433" s="46"/>
      <c r="BE433" s="47"/>
      <c r="BF433" s="46"/>
      <c r="BH433" s="47"/>
      <c r="BI433" s="46"/>
    </row>
    <row r="434" spans="3:61" x14ac:dyDescent="0.25">
      <c r="C434" s="47"/>
      <c r="D434" s="46"/>
      <c r="F434" s="47"/>
      <c r="G434" s="46"/>
      <c r="I434" s="47"/>
      <c r="J434" s="46"/>
      <c r="L434" s="47"/>
      <c r="M434" s="46"/>
      <c r="O434" s="47"/>
      <c r="P434" s="46"/>
      <c r="R434" s="47"/>
      <c r="S434" s="46"/>
      <c r="U434" s="47"/>
      <c r="V434" s="46"/>
      <c r="X434" s="47"/>
      <c r="Y434" s="46"/>
      <c r="AA434" s="47"/>
      <c r="AB434" s="46"/>
      <c r="AD434" s="47"/>
      <c r="AE434" s="46"/>
      <c r="AG434" s="47"/>
      <c r="AH434" s="46"/>
      <c r="AJ434" s="47"/>
      <c r="AK434" s="46"/>
      <c r="AM434" s="47"/>
      <c r="AN434" s="46"/>
      <c r="AP434" s="47"/>
      <c r="AQ434" s="46"/>
      <c r="AS434" s="47"/>
      <c r="AT434" s="46"/>
      <c r="AV434" s="47"/>
      <c r="AW434" s="46"/>
      <c r="AY434" s="47"/>
      <c r="AZ434" s="46"/>
      <c r="BB434" s="47"/>
      <c r="BC434" s="46"/>
      <c r="BE434" s="47"/>
      <c r="BF434" s="46"/>
      <c r="BH434" s="47"/>
      <c r="BI434" s="46"/>
    </row>
    <row r="435" spans="3:61" x14ac:dyDescent="0.25">
      <c r="C435" s="47"/>
      <c r="D435" s="46"/>
      <c r="F435" s="47"/>
      <c r="G435" s="46"/>
      <c r="I435" s="47"/>
      <c r="J435" s="46"/>
      <c r="L435" s="47"/>
      <c r="M435" s="46"/>
      <c r="O435" s="47"/>
      <c r="P435" s="46"/>
      <c r="R435" s="47"/>
      <c r="S435" s="46"/>
      <c r="U435" s="47"/>
      <c r="V435" s="46"/>
      <c r="X435" s="47"/>
      <c r="Y435" s="46"/>
      <c r="AA435" s="47"/>
      <c r="AB435" s="46"/>
      <c r="AD435" s="47"/>
      <c r="AE435" s="46"/>
      <c r="AG435" s="47"/>
      <c r="AH435" s="46"/>
      <c r="AJ435" s="47"/>
      <c r="AK435" s="46"/>
      <c r="AM435" s="47"/>
      <c r="AN435" s="46"/>
      <c r="AP435" s="47"/>
      <c r="AQ435" s="46"/>
      <c r="AS435" s="47"/>
      <c r="AT435" s="46"/>
      <c r="AV435" s="47"/>
      <c r="AW435" s="46"/>
      <c r="AY435" s="47"/>
      <c r="AZ435" s="46"/>
      <c r="BB435" s="47"/>
      <c r="BC435" s="46"/>
      <c r="BE435" s="47"/>
      <c r="BF435" s="46"/>
      <c r="BH435" s="47"/>
      <c r="BI435" s="46"/>
    </row>
    <row r="436" spans="3:61" x14ac:dyDescent="0.25">
      <c r="C436" s="47"/>
      <c r="D436" s="46"/>
      <c r="F436" s="47"/>
      <c r="G436" s="46"/>
      <c r="I436" s="47"/>
      <c r="J436" s="46"/>
      <c r="L436" s="47"/>
      <c r="M436" s="46"/>
      <c r="O436" s="47"/>
      <c r="P436" s="46"/>
      <c r="R436" s="47"/>
      <c r="S436" s="46"/>
      <c r="U436" s="47"/>
      <c r="V436" s="46"/>
      <c r="X436" s="47"/>
      <c r="Y436" s="46"/>
      <c r="AA436" s="47"/>
      <c r="AB436" s="46"/>
      <c r="AD436" s="47"/>
      <c r="AE436" s="46"/>
      <c r="AG436" s="47"/>
      <c r="AH436" s="46"/>
      <c r="AJ436" s="47"/>
      <c r="AK436" s="46"/>
      <c r="AM436" s="47"/>
      <c r="AN436" s="46"/>
      <c r="AP436" s="47"/>
      <c r="AQ436" s="46"/>
      <c r="AS436" s="47"/>
      <c r="AT436" s="46"/>
      <c r="AV436" s="47"/>
      <c r="AW436" s="46"/>
      <c r="AY436" s="47"/>
      <c r="AZ436" s="46"/>
      <c r="BB436" s="47"/>
      <c r="BC436" s="46"/>
      <c r="BE436" s="47"/>
      <c r="BF436" s="46"/>
      <c r="BH436" s="47"/>
      <c r="BI436" s="46"/>
    </row>
    <row r="437" spans="3:61" x14ac:dyDescent="0.25">
      <c r="C437" s="47"/>
      <c r="D437" s="46"/>
      <c r="F437" s="47"/>
      <c r="G437" s="46"/>
      <c r="I437" s="47"/>
      <c r="J437" s="46"/>
      <c r="L437" s="47"/>
      <c r="M437" s="46"/>
      <c r="O437" s="47"/>
      <c r="P437" s="46"/>
      <c r="R437" s="47"/>
      <c r="S437" s="46"/>
      <c r="U437" s="47"/>
      <c r="V437" s="46"/>
      <c r="X437" s="47"/>
      <c r="Y437" s="46"/>
      <c r="AA437" s="47"/>
      <c r="AB437" s="46"/>
      <c r="AD437" s="47"/>
      <c r="AE437" s="46"/>
      <c r="AG437" s="47"/>
      <c r="AH437" s="46"/>
      <c r="AJ437" s="47"/>
      <c r="AK437" s="46"/>
      <c r="AM437" s="47"/>
      <c r="AN437" s="46"/>
      <c r="AP437" s="47"/>
      <c r="AQ437" s="46"/>
      <c r="AS437" s="47"/>
      <c r="AT437" s="46"/>
      <c r="AV437" s="47"/>
      <c r="AW437" s="46"/>
      <c r="AY437" s="47"/>
      <c r="AZ437" s="46"/>
      <c r="BB437" s="47"/>
      <c r="BC437" s="46"/>
      <c r="BE437" s="47"/>
      <c r="BF437" s="46"/>
      <c r="BH437" s="47"/>
      <c r="BI437" s="46"/>
    </row>
    <row r="438" spans="3:61" x14ac:dyDescent="0.25">
      <c r="C438" s="47"/>
      <c r="D438" s="46"/>
      <c r="F438" s="47"/>
      <c r="G438" s="46"/>
      <c r="I438" s="47"/>
      <c r="J438" s="46"/>
      <c r="L438" s="47"/>
      <c r="M438" s="46"/>
      <c r="O438" s="47"/>
      <c r="P438" s="46"/>
      <c r="R438" s="47"/>
      <c r="S438" s="46"/>
      <c r="U438" s="47"/>
      <c r="V438" s="46"/>
      <c r="X438" s="47"/>
      <c r="Y438" s="46"/>
      <c r="AA438" s="47"/>
      <c r="AB438" s="46"/>
      <c r="AD438" s="47"/>
      <c r="AE438" s="46"/>
      <c r="AG438" s="47"/>
      <c r="AH438" s="46"/>
      <c r="AJ438" s="47"/>
      <c r="AK438" s="46"/>
      <c r="AM438" s="47"/>
      <c r="AN438" s="46"/>
      <c r="AP438" s="47"/>
      <c r="AQ438" s="46"/>
      <c r="AS438" s="47"/>
      <c r="AT438" s="46"/>
      <c r="AV438" s="47"/>
      <c r="AW438" s="46"/>
      <c r="AY438" s="47"/>
      <c r="AZ438" s="46"/>
      <c r="BB438" s="47"/>
      <c r="BC438" s="46"/>
      <c r="BE438" s="47"/>
      <c r="BF438" s="46"/>
      <c r="BH438" s="47"/>
      <c r="BI438" s="46"/>
    </row>
    <row r="439" spans="3:61" x14ac:dyDescent="0.25">
      <c r="C439" s="47"/>
      <c r="D439" s="46"/>
      <c r="F439" s="47"/>
      <c r="G439" s="46"/>
      <c r="I439" s="47"/>
      <c r="J439" s="46"/>
      <c r="L439" s="47"/>
      <c r="M439" s="46"/>
      <c r="O439" s="47"/>
      <c r="P439" s="46"/>
      <c r="R439" s="47"/>
      <c r="S439" s="46"/>
      <c r="U439" s="47"/>
      <c r="V439" s="46"/>
      <c r="X439" s="47"/>
      <c r="Y439" s="46"/>
      <c r="AA439" s="47"/>
      <c r="AB439" s="46"/>
      <c r="AD439" s="47"/>
      <c r="AE439" s="46"/>
      <c r="AG439" s="47"/>
      <c r="AH439" s="46"/>
      <c r="AJ439" s="47"/>
      <c r="AK439" s="46"/>
      <c r="AM439" s="47"/>
      <c r="AN439" s="46"/>
      <c r="AP439" s="47"/>
      <c r="AQ439" s="46"/>
      <c r="AS439" s="47"/>
      <c r="AT439" s="46"/>
      <c r="AV439" s="47"/>
      <c r="AW439" s="46"/>
      <c r="AY439" s="47"/>
      <c r="AZ439" s="46"/>
      <c r="BB439" s="47"/>
      <c r="BC439" s="46"/>
      <c r="BE439" s="47"/>
      <c r="BF439" s="46"/>
      <c r="BH439" s="47"/>
      <c r="BI439" s="46"/>
    </row>
    <row r="440" spans="3:61" x14ac:dyDescent="0.25">
      <c r="C440" s="47"/>
      <c r="D440" s="46"/>
      <c r="F440" s="47"/>
      <c r="G440" s="46"/>
      <c r="I440" s="47"/>
      <c r="J440" s="46"/>
      <c r="L440" s="47"/>
      <c r="M440" s="46"/>
      <c r="O440" s="47"/>
      <c r="P440" s="46"/>
      <c r="R440" s="47"/>
      <c r="S440" s="46"/>
      <c r="U440" s="47"/>
      <c r="V440" s="46"/>
      <c r="X440" s="47"/>
      <c r="Y440" s="46"/>
      <c r="AA440" s="47"/>
      <c r="AB440" s="46"/>
      <c r="AD440" s="47"/>
      <c r="AE440" s="46"/>
      <c r="AG440" s="47"/>
      <c r="AH440" s="46"/>
      <c r="AJ440" s="47"/>
      <c r="AK440" s="46"/>
      <c r="AM440" s="47"/>
      <c r="AN440" s="46"/>
      <c r="AP440" s="47"/>
      <c r="AQ440" s="46"/>
      <c r="AS440" s="47"/>
      <c r="AT440" s="46"/>
      <c r="AV440" s="47"/>
      <c r="AW440" s="46"/>
      <c r="AY440" s="47"/>
      <c r="AZ440" s="46"/>
      <c r="BB440" s="47"/>
      <c r="BC440" s="46"/>
      <c r="BE440" s="47"/>
      <c r="BF440" s="46"/>
      <c r="BH440" s="47"/>
      <c r="BI440" s="46"/>
    </row>
    <row r="441" spans="3:61" x14ac:dyDescent="0.25">
      <c r="C441" s="47"/>
      <c r="D441" s="46"/>
      <c r="F441" s="47"/>
      <c r="G441" s="46"/>
      <c r="I441" s="47"/>
      <c r="J441" s="46"/>
      <c r="L441" s="47"/>
      <c r="M441" s="46"/>
      <c r="O441" s="47"/>
      <c r="P441" s="46"/>
      <c r="R441" s="47"/>
      <c r="S441" s="46"/>
      <c r="U441" s="47"/>
      <c r="V441" s="46"/>
      <c r="X441" s="47"/>
      <c r="Y441" s="46"/>
      <c r="AA441" s="47"/>
      <c r="AB441" s="46"/>
      <c r="AD441" s="47"/>
      <c r="AE441" s="46"/>
      <c r="AG441" s="47"/>
      <c r="AH441" s="46"/>
      <c r="AJ441" s="47"/>
      <c r="AK441" s="46"/>
      <c r="AM441" s="47"/>
      <c r="AN441" s="46"/>
      <c r="AP441" s="47"/>
      <c r="AQ441" s="46"/>
      <c r="AS441" s="47"/>
      <c r="AT441" s="46"/>
      <c r="AV441" s="47"/>
      <c r="AW441" s="46"/>
      <c r="AY441" s="47"/>
      <c r="AZ441" s="46"/>
      <c r="BB441" s="47"/>
      <c r="BC441" s="46"/>
      <c r="BE441" s="47"/>
      <c r="BF441" s="46"/>
      <c r="BH441" s="47"/>
      <c r="BI441" s="46"/>
    </row>
    <row r="442" spans="3:61" x14ac:dyDescent="0.25">
      <c r="C442" s="47"/>
      <c r="D442" s="46"/>
      <c r="F442" s="47"/>
      <c r="G442" s="46"/>
      <c r="I442" s="47"/>
      <c r="J442" s="46"/>
      <c r="L442" s="47"/>
      <c r="M442" s="46"/>
      <c r="O442" s="47"/>
      <c r="P442" s="46"/>
      <c r="R442" s="47"/>
      <c r="S442" s="46"/>
      <c r="U442" s="47"/>
      <c r="V442" s="46"/>
      <c r="X442" s="47"/>
      <c r="Y442" s="46"/>
      <c r="AA442" s="47"/>
      <c r="AB442" s="46"/>
      <c r="AD442" s="47"/>
      <c r="AE442" s="46"/>
      <c r="AG442" s="47"/>
      <c r="AH442" s="46"/>
      <c r="AJ442" s="47"/>
      <c r="AK442" s="46"/>
      <c r="AM442" s="47"/>
      <c r="AN442" s="46"/>
      <c r="AP442" s="47"/>
      <c r="AQ442" s="46"/>
      <c r="AS442" s="47"/>
      <c r="AT442" s="46"/>
      <c r="AV442" s="47"/>
      <c r="AW442" s="46"/>
      <c r="AY442" s="47"/>
      <c r="AZ442" s="46"/>
      <c r="BB442" s="47"/>
      <c r="BC442" s="46"/>
      <c r="BE442" s="47"/>
      <c r="BF442" s="46"/>
      <c r="BH442" s="47"/>
      <c r="BI442" s="46"/>
    </row>
    <row r="443" spans="3:61" x14ac:dyDescent="0.25">
      <c r="C443" s="47"/>
      <c r="D443" s="46"/>
      <c r="F443" s="47"/>
      <c r="G443" s="46"/>
      <c r="I443" s="47"/>
      <c r="J443" s="46"/>
      <c r="L443" s="47"/>
      <c r="M443" s="46"/>
      <c r="O443" s="47"/>
      <c r="P443" s="46"/>
      <c r="R443" s="47"/>
      <c r="S443" s="46"/>
      <c r="U443" s="47"/>
      <c r="V443" s="46"/>
      <c r="X443" s="47"/>
      <c r="Y443" s="46"/>
      <c r="AA443" s="47"/>
      <c r="AB443" s="46"/>
      <c r="AD443" s="47"/>
      <c r="AE443" s="46"/>
      <c r="AG443" s="47"/>
      <c r="AH443" s="46"/>
      <c r="AJ443" s="47"/>
      <c r="AK443" s="46"/>
      <c r="AM443" s="47"/>
      <c r="AN443" s="46"/>
      <c r="AP443" s="47"/>
      <c r="AQ443" s="46"/>
      <c r="AS443" s="47"/>
      <c r="AT443" s="46"/>
      <c r="AV443" s="47"/>
      <c r="AW443" s="46"/>
      <c r="AY443" s="47"/>
      <c r="AZ443" s="46"/>
      <c r="BB443" s="47"/>
      <c r="BC443" s="46"/>
      <c r="BE443" s="47"/>
      <c r="BF443" s="46"/>
      <c r="BH443" s="47"/>
      <c r="BI443" s="46"/>
    </row>
    <row r="444" spans="3:61" x14ac:dyDescent="0.25">
      <c r="C444" s="47"/>
      <c r="D444" s="46"/>
      <c r="F444" s="47"/>
      <c r="G444" s="46"/>
      <c r="I444" s="47"/>
      <c r="J444" s="46"/>
      <c r="L444" s="47"/>
      <c r="M444" s="46"/>
      <c r="O444" s="47"/>
      <c r="P444" s="46"/>
      <c r="R444" s="47"/>
      <c r="S444" s="46"/>
      <c r="U444" s="47"/>
      <c r="V444" s="46"/>
      <c r="X444" s="47"/>
      <c r="Y444" s="46"/>
      <c r="AA444" s="47"/>
      <c r="AB444" s="46"/>
      <c r="AD444" s="47"/>
      <c r="AE444" s="46"/>
      <c r="AG444" s="47"/>
      <c r="AH444" s="46"/>
      <c r="AJ444" s="47"/>
      <c r="AK444" s="46"/>
      <c r="AM444" s="47"/>
      <c r="AN444" s="46"/>
      <c r="AP444" s="47"/>
      <c r="AQ444" s="46"/>
      <c r="AS444" s="47"/>
      <c r="AT444" s="46"/>
      <c r="AV444" s="47"/>
      <c r="AW444" s="46"/>
      <c r="AY444" s="47"/>
      <c r="AZ444" s="46"/>
      <c r="BB444" s="47"/>
      <c r="BC444" s="46"/>
      <c r="BE444" s="47"/>
      <c r="BF444" s="46"/>
      <c r="BH444" s="47"/>
      <c r="BI444" s="46"/>
    </row>
    <row r="445" spans="3:61" x14ac:dyDescent="0.25">
      <c r="C445" s="47"/>
      <c r="D445" s="46"/>
      <c r="F445" s="47"/>
      <c r="G445" s="46"/>
      <c r="I445" s="47"/>
      <c r="J445" s="46"/>
      <c r="L445" s="47"/>
      <c r="M445" s="46"/>
      <c r="O445" s="47"/>
      <c r="P445" s="46"/>
      <c r="R445" s="47"/>
      <c r="S445" s="46"/>
      <c r="U445" s="47"/>
      <c r="V445" s="46"/>
      <c r="X445" s="47"/>
      <c r="Y445" s="46"/>
      <c r="AA445" s="47"/>
      <c r="AB445" s="46"/>
      <c r="AD445" s="47"/>
      <c r="AE445" s="46"/>
      <c r="AG445" s="47"/>
      <c r="AH445" s="46"/>
      <c r="AJ445" s="47"/>
      <c r="AK445" s="46"/>
      <c r="AM445" s="47"/>
      <c r="AN445" s="46"/>
      <c r="AP445" s="47"/>
      <c r="AQ445" s="46"/>
      <c r="AS445" s="47"/>
      <c r="AT445" s="46"/>
      <c r="AV445" s="47"/>
      <c r="AW445" s="46"/>
      <c r="AY445" s="47"/>
      <c r="AZ445" s="46"/>
      <c r="BB445" s="47"/>
      <c r="BC445" s="46"/>
      <c r="BE445" s="47"/>
      <c r="BF445" s="46"/>
      <c r="BH445" s="47"/>
      <c r="BI445" s="46"/>
    </row>
    <row r="446" spans="3:61" x14ac:dyDescent="0.25">
      <c r="C446" s="47"/>
      <c r="D446" s="46"/>
      <c r="F446" s="47"/>
      <c r="G446" s="46"/>
      <c r="I446" s="47"/>
      <c r="J446" s="46"/>
      <c r="L446" s="47"/>
      <c r="M446" s="46"/>
      <c r="O446" s="47"/>
      <c r="P446" s="46"/>
      <c r="R446" s="47"/>
      <c r="S446" s="46"/>
      <c r="U446" s="47"/>
      <c r="V446" s="46"/>
      <c r="X446" s="47"/>
      <c r="Y446" s="46"/>
      <c r="AA446" s="47"/>
      <c r="AB446" s="46"/>
      <c r="AD446" s="47"/>
      <c r="AE446" s="46"/>
      <c r="AG446" s="47"/>
      <c r="AH446" s="46"/>
      <c r="AJ446" s="47"/>
      <c r="AK446" s="46"/>
      <c r="AM446" s="47"/>
      <c r="AN446" s="46"/>
      <c r="AP446" s="47"/>
      <c r="AQ446" s="46"/>
      <c r="AS446" s="47"/>
      <c r="AT446" s="46"/>
      <c r="AV446" s="47"/>
      <c r="AW446" s="46"/>
      <c r="AY446" s="47"/>
      <c r="AZ446" s="46"/>
      <c r="BB446" s="47"/>
      <c r="BC446" s="46"/>
      <c r="BE446" s="47"/>
      <c r="BF446" s="46"/>
      <c r="BH446" s="47"/>
      <c r="BI446" s="46"/>
    </row>
    <row r="447" spans="3:61" x14ac:dyDescent="0.25">
      <c r="C447" s="47"/>
      <c r="D447" s="46"/>
      <c r="F447" s="47"/>
      <c r="G447" s="46"/>
      <c r="I447" s="47"/>
      <c r="J447" s="46"/>
      <c r="L447" s="47"/>
      <c r="M447" s="46"/>
      <c r="O447" s="47"/>
      <c r="P447" s="46"/>
      <c r="R447" s="47"/>
      <c r="S447" s="46"/>
      <c r="U447" s="47"/>
      <c r="V447" s="46"/>
      <c r="X447" s="47"/>
      <c r="Y447" s="46"/>
      <c r="AA447" s="47"/>
      <c r="AB447" s="46"/>
      <c r="AD447" s="47"/>
      <c r="AE447" s="46"/>
      <c r="AG447" s="47"/>
      <c r="AH447" s="46"/>
      <c r="AJ447" s="47"/>
      <c r="AK447" s="46"/>
      <c r="AM447" s="47"/>
      <c r="AN447" s="46"/>
      <c r="AP447" s="47"/>
      <c r="AQ447" s="46"/>
      <c r="AS447" s="47"/>
      <c r="AT447" s="46"/>
      <c r="AV447" s="47"/>
      <c r="AW447" s="46"/>
      <c r="AY447" s="47"/>
      <c r="AZ447" s="46"/>
      <c r="BB447" s="47"/>
      <c r="BC447" s="46"/>
      <c r="BE447" s="47"/>
      <c r="BF447" s="46"/>
      <c r="BH447" s="47"/>
      <c r="BI447" s="46"/>
    </row>
    <row r="448" spans="3:61" x14ac:dyDescent="0.25">
      <c r="C448" s="47"/>
      <c r="D448" s="46"/>
      <c r="F448" s="47"/>
      <c r="G448" s="46"/>
      <c r="I448" s="47"/>
      <c r="J448" s="46"/>
      <c r="L448" s="47"/>
      <c r="M448" s="46"/>
      <c r="O448" s="47"/>
      <c r="P448" s="46"/>
      <c r="R448" s="47"/>
      <c r="S448" s="46"/>
      <c r="U448" s="47"/>
      <c r="V448" s="46"/>
      <c r="X448" s="47"/>
      <c r="Y448" s="46"/>
      <c r="AA448" s="47"/>
      <c r="AB448" s="46"/>
      <c r="AD448" s="47"/>
      <c r="AE448" s="46"/>
      <c r="AG448" s="47"/>
      <c r="AH448" s="46"/>
      <c r="AJ448" s="47"/>
      <c r="AK448" s="46"/>
      <c r="AM448" s="47"/>
      <c r="AN448" s="46"/>
      <c r="AP448" s="47"/>
      <c r="AQ448" s="46"/>
      <c r="AS448" s="47"/>
      <c r="AT448" s="46"/>
      <c r="AV448" s="47"/>
      <c r="AW448" s="46"/>
      <c r="AY448" s="47"/>
      <c r="AZ448" s="46"/>
      <c r="BB448" s="47"/>
      <c r="BC448" s="46"/>
      <c r="BE448" s="47"/>
      <c r="BF448" s="46"/>
      <c r="BH448" s="47"/>
      <c r="BI448" s="46"/>
    </row>
    <row r="449" spans="3:61" x14ac:dyDescent="0.25">
      <c r="C449" s="47"/>
      <c r="D449" s="46"/>
      <c r="F449" s="47"/>
      <c r="G449" s="46"/>
      <c r="I449" s="47"/>
      <c r="J449" s="46"/>
      <c r="L449" s="47"/>
      <c r="M449" s="46"/>
      <c r="O449" s="47"/>
      <c r="P449" s="46"/>
      <c r="R449" s="47"/>
      <c r="S449" s="46"/>
      <c r="U449" s="47"/>
      <c r="V449" s="46"/>
      <c r="X449" s="47"/>
      <c r="Y449" s="46"/>
      <c r="AA449" s="47"/>
      <c r="AB449" s="46"/>
      <c r="AD449" s="47"/>
      <c r="AE449" s="46"/>
      <c r="AG449" s="47"/>
      <c r="AH449" s="46"/>
      <c r="AJ449" s="47"/>
      <c r="AK449" s="46"/>
      <c r="AM449" s="47"/>
      <c r="AN449" s="46"/>
      <c r="AP449" s="47"/>
      <c r="AQ449" s="46"/>
      <c r="AS449" s="47"/>
      <c r="AT449" s="46"/>
      <c r="AV449" s="47"/>
      <c r="AW449" s="46"/>
      <c r="AY449" s="47"/>
      <c r="AZ449" s="46"/>
      <c r="BB449" s="47"/>
      <c r="BC449" s="46"/>
      <c r="BE449" s="47"/>
      <c r="BF449" s="46"/>
      <c r="BH449" s="47"/>
      <c r="BI449" s="46"/>
    </row>
    <row r="450" spans="3:61" x14ac:dyDescent="0.25">
      <c r="C450" s="47"/>
      <c r="D450" s="46"/>
      <c r="F450" s="47"/>
      <c r="G450" s="46"/>
      <c r="I450" s="47"/>
      <c r="J450" s="46"/>
      <c r="L450" s="47"/>
      <c r="M450" s="46"/>
      <c r="O450" s="47"/>
      <c r="P450" s="46"/>
      <c r="R450" s="47"/>
      <c r="S450" s="46"/>
      <c r="U450" s="47"/>
      <c r="V450" s="46"/>
      <c r="X450" s="47"/>
      <c r="Y450" s="46"/>
      <c r="AA450" s="47"/>
      <c r="AB450" s="46"/>
      <c r="AD450" s="47"/>
      <c r="AE450" s="46"/>
      <c r="AG450" s="47"/>
      <c r="AH450" s="46"/>
      <c r="AJ450" s="47"/>
      <c r="AK450" s="46"/>
      <c r="AM450" s="47"/>
      <c r="AN450" s="46"/>
      <c r="AP450" s="47"/>
      <c r="AQ450" s="46"/>
      <c r="AS450" s="47"/>
      <c r="AT450" s="46"/>
      <c r="AV450" s="47"/>
      <c r="AW450" s="46"/>
      <c r="AY450" s="47"/>
      <c r="AZ450" s="46"/>
      <c r="BB450" s="47"/>
      <c r="BC450" s="46"/>
      <c r="BE450" s="47"/>
      <c r="BF450" s="46"/>
      <c r="BH450" s="47"/>
      <c r="BI450" s="46"/>
    </row>
    <row r="451" spans="3:61" x14ac:dyDescent="0.25">
      <c r="C451" s="47"/>
      <c r="D451" s="46"/>
      <c r="F451" s="47"/>
      <c r="G451" s="46"/>
      <c r="I451" s="47"/>
      <c r="J451" s="46"/>
      <c r="L451" s="47"/>
      <c r="M451" s="46"/>
      <c r="O451" s="47"/>
      <c r="P451" s="46"/>
      <c r="R451" s="47"/>
      <c r="S451" s="46"/>
      <c r="U451" s="47"/>
      <c r="V451" s="46"/>
      <c r="X451" s="47"/>
      <c r="Y451" s="46"/>
      <c r="AA451" s="47"/>
      <c r="AB451" s="46"/>
      <c r="AD451" s="47"/>
      <c r="AE451" s="46"/>
      <c r="AG451" s="47"/>
      <c r="AH451" s="46"/>
      <c r="AJ451" s="47"/>
      <c r="AK451" s="46"/>
      <c r="AM451" s="47"/>
      <c r="AN451" s="46"/>
      <c r="AP451" s="47"/>
      <c r="AQ451" s="46"/>
      <c r="AS451" s="47"/>
      <c r="AT451" s="46"/>
      <c r="AV451" s="47"/>
      <c r="AW451" s="46"/>
      <c r="AY451" s="47"/>
      <c r="AZ451" s="46"/>
      <c r="BB451" s="47"/>
      <c r="BC451" s="46"/>
      <c r="BE451" s="47"/>
      <c r="BF451" s="46"/>
      <c r="BH451" s="47"/>
      <c r="BI451" s="46"/>
    </row>
    <row r="452" spans="3:61" x14ac:dyDescent="0.25">
      <c r="C452" s="47"/>
      <c r="D452" s="46"/>
      <c r="F452" s="47"/>
      <c r="G452" s="46"/>
      <c r="I452" s="47"/>
      <c r="J452" s="46"/>
      <c r="L452" s="47"/>
      <c r="M452" s="46"/>
      <c r="O452" s="47"/>
      <c r="P452" s="46"/>
      <c r="R452" s="47"/>
      <c r="S452" s="46"/>
      <c r="U452" s="47"/>
      <c r="V452" s="46"/>
      <c r="X452" s="47"/>
      <c r="Y452" s="46"/>
      <c r="AA452" s="47"/>
      <c r="AB452" s="46"/>
      <c r="AD452" s="47"/>
      <c r="AE452" s="46"/>
      <c r="AG452" s="47"/>
      <c r="AH452" s="46"/>
      <c r="AJ452" s="47"/>
      <c r="AK452" s="46"/>
      <c r="AM452" s="47"/>
      <c r="AN452" s="46"/>
      <c r="AP452" s="47"/>
      <c r="AQ452" s="46"/>
      <c r="AS452" s="47"/>
      <c r="AT452" s="46"/>
      <c r="AV452" s="47"/>
      <c r="AW452" s="46"/>
      <c r="AY452" s="47"/>
      <c r="AZ452" s="46"/>
      <c r="BB452" s="47"/>
      <c r="BC452" s="46"/>
      <c r="BE452" s="47"/>
      <c r="BF452" s="46"/>
      <c r="BH452" s="47"/>
      <c r="BI452" s="46"/>
    </row>
    <row r="453" spans="3:61" x14ac:dyDescent="0.25">
      <c r="C453" s="47"/>
      <c r="D453" s="46"/>
      <c r="F453" s="47"/>
      <c r="G453" s="46"/>
      <c r="I453" s="47"/>
      <c r="J453" s="46"/>
      <c r="L453" s="47"/>
      <c r="M453" s="46"/>
      <c r="O453" s="47"/>
      <c r="P453" s="46"/>
      <c r="R453" s="47"/>
      <c r="S453" s="46"/>
      <c r="U453" s="47"/>
      <c r="V453" s="46"/>
      <c r="X453" s="47"/>
      <c r="Y453" s="46"/>
      <c r="AA453" s="47"/>
      <c r="AB453" s="46"/>
      <c r="AD453" s="47"/>
      <c r="AE453" s="46"/>
      <c r="AG453" s="47"/>
      <c r="AH453" s="46"/>
      <c r="AJ453" s="47"/>
      <c r="AK453" s="46"/>
      <c r="AM453" s="47"/>
      <c r="AN453" s="46"/>
      <c r="AP453" s="47"/>
      <c r="AQ453" s="46"/>
      <c r="AS453" s="47"/>
      <c r="AT453" s="46"/>
      <c r="AV453" s="47"/>
      <c r="AW453" s="46"/>
      <c r="AY453" s="47"/>
      <c r="AZ453" s="46"/>
      <c r="BB453" s="47"/>
      <c r="BC453" s="46"/>
      <c r="BE453" s="47"/>
      <c r="BF453" s="46"/>
      <c r="BH453" s="47"/>
      <c r="BI453" s="46"/>
    </row>
    <row r="454" spans="3:61" x14ac:dyDescent="0.25">
      <c r="C454" s="47"/>
      <c r="D454" s="46"/>
      <c r="F454" s="47"/>
      <c r="G454" s="46"/>
      <c r="I454" s="47"/>
      <c r="J454" s="46"/>
      <c r="L454" s="47"/>
      <c r="M454" s="46"/>
      <c r="O454" s="47"/>
      <c r="P454" s="46"/>
      <c r="R454" s="47"/>
      <c r="S454" s="46"/>
      <c r="U454" s="47"/>
      <c r="V454" s="46"/>
      <c r="X454" s="47"/>
      <c r="Y454" s="46"/>
      <c r="AA454" s="47"/>
      <c r="AB454" s="46"/>
      <c r="AD454" s="47"/>
      <c r="AE454" s="46"/>
      <c r="AG454" s="47"/>
      <c r="AH454" s="46"/>
      <c r="AJ454" s="47"/>
      <c r="AK454" s="46"/>
      <c r="AM454" s="47"/>
      <c r="AN454" s="46"/>
      <c r="AP454" s="47"/>
      <c r="AQ454" s="46"/>
      <c r="AS454" s="47"/>
      <c r="AT454" s="46"/>
      <c r="AV454" s="47"/>
      <c r="AW454" s="46"/>
      <c r="AY454" s="47"/>
      <c r="AZ454" s="46"/>
      <c r="BB454" s="47"/>
      <c r="BC454" s="46"/>
      <c r="BE454" s="47"/>
      <c r="BF454" s="46"/>
      <c r="BH454" s="47"/>
      <c r="BI454" s="46"/>
    </row>
    <row r="455" spans="3:61" x14ac:dyDescent="0.25">
      <c r="C455" s="47"/>
      <c r="D455" s="46"/>
      <c r="F455" s="47"/>
      <c r="G455" s="46"/>
      <c r="I455" s="47"/>
      <c r="J455" s="46"/>
      <c r="L455" s="47"/>
      <c r="M455" s="46"/>
      <c r="O455" s="47"/>
      <c r="P455" s="46"/>
      <c r="R455" s="47"/>
      <c r="S455" s="46"/>
      <c r="U455" s="47"/>
      <c r="V455" s="46"/>
      <c r="X455" s="47"/>
      <c r="Y455" s="46"/>
      <c r="AA455" s="47"/>
      <c r="AB455" s="46"/>
      <c r="AD455" s="47"/>
      <c r="AE455" s="46"/>
      <c r="AG455" s="47"/>
      <c r="AH455" s="46"/>
      <c r="AJ455" s="47"/>
      <c r="AK455" s="46"/>
      <c r="AM455" s="47"/>
      <c r="AN455" s="46"/>
      <c r="AP455" s="47"/>
      <c r="AQ455" s="46"/>
      <c r="AS455" s="47"/>
      <c r="AT455" s="46"/>
      <c r="AV455" s="47"/>
      <c r="AW455" s="46"/>
      <c r="AY455" s="47"/>
      <c r="AZ455" s="46"/>
      <c r="BB455" s="47"/>
      <c r="BC455" s="46"/>
      <c r="BE455" s="47"/>
      <c r="BF455" s="46"/>
      <c r="BH455" s="47"/>
      <c r="BI455" s="46"/>
    </row>
    <row r="456" spans="3:61" x14ac:dyDescent="0.25">
      <c r="C456" s="47"/>
      <c r="D456" s="46"/>
      <c r="F456" s="47"/>
      <c r="G456" s="46"/>
      <c r="I456" s="47"/>
      <c r="J456" s="46"/>
      <c r="L456" s="47"/>
      <c r="M456" s="46"/>
      <c r="O456" s="47"/>
      <c r="P456" s="46"/>
      <c r="R456" s="47"/>
      <c r="S456" s="46"/>
      <c r="U456" s="47"/>
      <c r="V456" s="46"/>
      <c r="X456" s="47"/>
      <c r="Y456" s="46"/>
      <c r="AA456" s="47"/>
      <c r="AB456" s="46"/>
      <c r="AD456" s="47"/>
      <c r="AE456" s="46"/>
      <c r="AG456" s="47"/>
      <c r="AH456" s="46"/>
      <c r="AJ456" s="47"/>
      <c r="AK456" s="46"/>
      <c r="AM456" s="47"/>
      <c r="AN456" s="46"/>
      <c r="AP456" s="47"/>
      <c r="AQ456" s="46"/>
      <c r="AS456" s="47"/>
      <c r="AT456" s="46"/>
      <c r="AV456" s="47"/>
      <c r="AW456" s="46"/>
      <c r="AY456" s="47"/>
      <c r="AZ456" s="46"/>
      <c r="BB456" s="47"/>
      <c r="BC456" s="46"/>
      <c r="BE456" s="47"/>
      <c r="BF456" s="46"/>
      <c r="BH456" s="47"/>
      <c r="BI456" s="46"/>
    </row>
    <row r="457" spans="3:61" x14ac:dyDescent="0.25">
      <c r="C457" s="47"/>
      <c r="D457" s="46"/>
      <c r="F457" s="47"/>
      <c r="G457" s="46"/>
      <c r="I457" s="47"/>
      <c r="J457" s="46"/>
      <c r="L457" s="47"/>
      <c r="M457" s="46"/>
      <c r="O457" s="47"/>
      <c r="P457" s="46"/>
      <c r="R457" s="47"/>
      <c r="S457" s="46"/>
      <c r="U457" s="47"/>
      <c r="V457" s="46"/>
      <c r="X457" s="47"/>
      <c r="Y457" s="46"/>
      <c r="AA457" s="47"/>
      <c r="AB457" s="46"/>
      <c r="AD457" s="47"/>
      <c r="AE457" s="46"/>
      <c r="AG457" s="47"/>
      <c r="AH457" s="46"/>
      <c r="AJ457" s="47"/>
      <c r="AK457" s="46"/>
      <c r="AM457" s="47"/>
      <c r="AN457" s="46"/>
      <c r="AP457" s="47"/>
      <c r="AQ457" s="46"/>
      <c r="AS457" s="47"/>
      <c r="AT457" s="46"/>
      <c r="AV457" s="47"/>
      <c r="AW457" s="46"/>
      <c r="AY457" s="47"/>
      <c r="AZ457" s="46"/>
      <c r="BB457" s="47"/>
      <c r="BC457" s="46"/>
      <c r="BE457" s="47"/>
      <c r="BF457" s="46"/>
      <c r="BH457" s="47"/>
      <c r="BI457" s="46"/>
    </row>
    <row r="458" spans="3:61" x14ac:dyDescent="0.25">
      <c r="C458" s="47"/>
      <c r="D458" s="46"/>
      <c r="F458" s="47"/>
      <c r="G458" s="46"/>
      <c r="I458" s="47"/>
      <c r="J458" s="46"/>
      <c r="L458" s="47"/>
      <c r="M458" s="46"/>
      <c r="O458" s="47"/>
      <c r="P458" s="46"/>
      <c r="R458" s="47"/>
      <c r="S458" s="46"/>
      <c r="U458" s="47"/>
      <c r="V458" s="46"/>
      <c r="X458" s="47"/>
      <c r="Y458" s="46"/>
      <c r="AA458" s="47"/>
      <c r="AB458" s="46"/>
      <c r="AD458" s="47"/>
      <c r="AE458" s="46"/>
      <c r="AG458" s="47"/>
      <c r="AH458" s="46"/>
      <c r="AJ458" s="47"/>
      <c r="AK458" s="46"/>
      <c r="AM458" s="47"/>
      <c r="AN458" s="46"/>
      <c r="AP458" s="47"/>
      <c r="AQ458" s="46"/>
      <c r="AS458" s="47"/>
      <c r="AT458" s="46"/>
      <c r="AV458" s="47"/>
      <c r="AW458" s="46"/>
      <c r="AY458" s="47"/>
      <c r="AZ458" s="46"/>
      <c r="BB458" s="47"/>
      <c r="BC458" s="46"/>
      <c r="BE458" s="47"/>
      <c r="BF458" s="46"/>
      <c r="BH458" s="47"/>
      <c r="BI458" s="46"/>
    </row>
    <row r="459" spans="3:61" x14ac:dyDescent="0.25">
      <c r="C459" s="47"/>
      <c r="D459" s="46"/>
      <c r="F459" s="47"/>
      <c r="G459" s="46"/>
      <c r="I459" s="47"/>
      <c r="J459" s="46"/>
      <c r="L459" s="47"/>
      <c r="M459" s="46"/>
      <c r="O459" s="47"/>
      <c r="P459" s="46"/>
      <c r="R459" s="47"/>
      <c r="S459" s="46"/>
      <c r="U459" s="47"/>
      <c r="V459" s="46"/>
      <c r="X459" s="47"/>
      <c r="Y459" s="46"/>
      <c r="AA459" s="47"/>
      <c r="AB459" s="46"/>
      <c r="AD459" s="47"/>
      <c r="AE459" s="46"/>
      <c r="AG459" s="47"/>
      <c r="AH459" s="46"/>
      <c r="AJ459" s="47"/>
      <c r="AK459" s="46"/>
      <c r="AM459" s="47"/>
      <c r="AN459" s="46"/>
      <c r="AP459" s="47"/>
      <c r="AQ459" s="46"/>
      <c r="AS459" s="47"/>
      <c r="AT459" s="46"/>
      <c r="AV459" s="47"/>
      <c r="AW459" s="46"/>
      <c r="AY459" s="47"/>
      <c r="AZ459" s="46"/>
      <c r="BB459" s="47"/>
      <c r="BC459" s="46"/>
      <c r="BE459" s="47"/>
      <c r="BF459" s="46"/>
      <c r="BH459" s="47"/>
      <c r="BI459" s="46"/>
    </row>
    <row r="460" spans="3:61" x14ac:dyDescent="0.25">
      <c r="C460" s="47"/>
      <c r="D460" s="46"/>
      <c r="F460" s="47"/>
      <c r="G460" s="46"/>
      <c r="I460" s="47"/>
      <c r="J460" s="46"/>
      <c r="L460" s="47"/>
      <c r="M460" s="46"/>
      <c r="O460" s="47"/>
      <c r="P460" s="46"/>
      <c r="R460" s="47"/>
      <c r="S460" s="46"/>
      <c r="U460" s="47"/>
      <c r="V460" s="46"/>
      <c r="X460" s="47"/>
      <c r="Y460" s="46"/>
      <c r="AA460" s="47"/>
      <c r="AB460" s="46"/>
      <c r="AD460" s="47"/>
      <c r="AE460" s="46"/>
      <c r="AG460" s="47"/>
      <c r="AH460" s="46"/>
      <c r="AJ460" s="47"/>
      <c r="AK460" s="46"/>
      <c r="AM460" s="47"/>
      <c r="AN460" s="46"/>
      <c r="AP460" s="47"/>
      <c r="AQ460" s="46"/>
      <c r="AS460" s="47"/>
      <c r="AT460" s="46"/>
      <c r="AV460" s="47"/>
      <c r="AW460" s="46"/>
      <c r="AY460" s="47"/>
      <c r="AZ460" s="46"/>
      <c r="BB460" s="47"/>
      <c r="BC460" s="46"/>
      <c r="BE460" s="47"/>
      <c r="BF460" s="46"/>
      <c r="BH460" s="47"/>
      <c r="BI460" s="46"/>
    </row>
    <row r="461" spans="3:61" x14ac:dyDescent="0.25">
      <c r="C461" s="47"/>
      <c r="D461" s="46"/>
      <c r="F461" s="47"/>
      <c r="G461" s="46"/>
      <c r="I461" s="47"/>
      <c r="J461" s="46"/>
      <c r="L461" s="47"/>
      <c r="M461" s="46"/>
      <c r="O461" s="47"/>
      <c r="P461" s="46"/>
      <c r="R461" s="47"/>
      <c r="S461" s="46"/>
      <c r="U461" s="47"/>
      <c r="V461" s="46"/>
      <c r="X461" s="47"/>
      <c r="Y461" s="46"/>
      <c r="AA461" s="47"/>
      <c r="AB461" s="46"/>
      <c r="AD461" s="47"/>
      <c r="AE461" s="46"/>
      <c r="AG461" s="47"/>
      <c r="AH461" s="46"/>
      <c r="AJ461" s="47"/>
      <c r="AK461" s="46"/>
      <c r="AM461" s="47"/>
      <c r="AN461" s="46"/>
      <c r="AP461" s="47"/>
      <c r="AQ461" s="46"/>
      <c r="AS461" s="47"/>
      <c r="AT461" s="46"/>
      <c r="AV461" s="47"/>
      <c r="AW461" s="46"/>
      <c r="AY461" s="47"/>
      <c r="AZ461" s="46"/>
      <c r="BB461" s="47"/>
      <c r="BC461" s="46"/>
      <c r="BE461" s="47"/>
      <c r="BF461" s="46"/>
      <c r="BH461" s="47"/>
      <c r="BI461" s="46"/>
    </row>
    <row r="462" spans="3:61" x14ac:dyDescent="0.25">
      <c r="C462" s="47"/>
      <c r="D462" s="46"/>
      <c r="F462" s="47"/>
      <c r="G462" s="46"/>
      <c r="I462" s="47"/>
      <c r="J462" s="46"/>
      <c r="L462" s="47"/>
      <c r="M462" s="46"/>
      <c r="O462" s="47"/>
      <c r="P462" s="46"/>
      <c r="R462" s="47"/>
      <c r="S462" s="46"/>
      <c r="U462" s="47"/>
      <c r="V462" s="46"/>
      <c r="X462" s="47"/>
      <c r="Y462" s="46"/>
      <c r="AA462" s="47"/>
      <c r="AB462" s="46"/>
      <c r="AD462" s="47"/>
      <c r="AE462" s="46"/>
      <c r="AG462" s="47"/>
      <c r="AH462" s="46"/>
      <c r="AJ462" s="47"/>
      <c r="AK462" s="46"/>
      <c r="AM462" s="47"/>
      <c r="AN462" s="46"/>
      <c r="AP462" s="47"/>
      <c r="AQ462" s="46"/>
      <c r="AS462" s="47"/>
      <c r="AT462" s="46"/>
      <c r="AV462" s="47"/>
      <c r="AW462" s="46"/>
      <c r="AY462" s="47"/>
      <c r="AZ462" s="46"/>
      <c r="BB462" s="47"/>
      <c r="BC462" s="46"/>
      <c r="BE462" s="47"/>
      <c r="BF462" s="46"/>
      <c r="BH462" s="47"/>
      <c r="BI462" s="46"/>
    </row>
    <row r="463" spans="3:61" x14ac:dyDescent="0.25">
      <c r="C463" s="47"/>
      <c r="D463" s="46"/>
      <c r="F463" s="47"/>
      <c r="G463" s="46"/>
      <c r="I463" s="47"/>
      <c r="J463" s="46"/>
      <c r="L463" s="47"/>
      <c r="M463" s="46"/>
      <c r="O463" s="47"/>
      <c r="P463" s="46"/>
      <c r="R463" s="47"/>
      <c r="S463" s="46"/>
      <c r="U463" s="47"/>
      <c r="V463" s="46"/>
      <c r="X463" s="47"/>
      <c r="Y463" s="46"/>
      <c r="AA463" s="47"/>
      <c r="AB463" s="46"/>
      <c r="AD463" s="47"/>
      <c r="AE463" s="46"/>
      <c r="AG463" s="47"/>
      <c r="AH463" s="46"/>
      <c r="AJ463" s="47"/>
      <c r="AK463" s="46"/>
      <c r="AM463" s="47"/>
      <c r="AN463" s="46"/>
      <c r="AP463" s="47"/>
      <c r="AQ463" s="46"/>
      <c r="AS463" s="47"/>
      <c r="AT463" s="46"/>
      <c r="AV463" s="47"/>
      <c r="AW463" s="46"/>
      <c r="AY463" s="47"/>
      <c r="AZ463" s="46"/>
      <c r="BB463" s="47"/>
      <c r="BC463" s="46"/>
      <c r="BE463" s="47"/>
      <c r="BF463" s="46"/>
      <c r="BH463" s="47"/>
      <c r="BI463" s="46"/>
    </row>
    <row r="464" spans="3:61" x14ac:dyDescent="0.25">
      <c r="C464" s="47"/>
      <c r="D464" s="46"/>
      <c r="F464" s="47"/>
      <c r="G464" s="46"/>
      <c r="I464" s="47"/>
      <c r="J464" s="46"/>
      <c r="L464" s="47"/>
      <c r="M464" s="46"/>
      <c r="O464" s="47"/>
      <c r="P464" s="46"/>
      <c r="R464" s="47"/>
      <c r="S464" s="46"/>
      <c r="U464" s="47"/>
      <c r="V464" s="46"/>
      <c r="X464" s="47"/>
      <c r="Y464" s="46"/>
      <c r="AA464" s="47"/>
      <c r="AB464" s="46"/>
      <c r="AD464" s="47"/>
      <c r="AE464" s="46"/>
      <c r="AG464" s="47"/>
      <c r="AH464" s="46"/>
      <c r="AJ464" s="47"/>
      <c r="AK464" s="46"/>
      <c r="AM464" s="47"/>
      <c r="AN464" s="46"/>
      <c r="AP464" s="47"/>
      <c r="AQ464" s="46"/>
      <c r="AS464" s="47"/>
      <c r="AT464" s="46"/>
      <c r="AV464" s="47"/>
      <c r="AW464" s="46"/>
      <c r="AY464" s="47"/>
      <c r="AZ464" s="46"/>
      <c r="BB464" s="47"/>
      <c r="BC464" s="46"/>
      <c r="BE464" s="47"/>
      <c r="BF464" s="46"/>
      <c r="BH464" s="47"/>
      <c r="BI464" s="46"/>
    </row>
    <row r="465" spans="3:61" x14ac:dyDescent="0.25">
      <c r="C465" s="47"/>
      <c r="D465" s="46"/>
      <c r="F465" s="47"/>
      <c r="G465" s="46"/>
      <c r="I465" s="47"/>
      <c r="J465" s="46"/>
      <c r="L465" s="47"/>
      <c r="M465" s="46"/>
      <c r="O465" s="47"/>
      <c r="P465" s="46"/>
      <c r="R465" s="47"/>
      <c r="S465" s="46"/>
      <c r="U465" s="47"/>
      <c r="V465" s="46"/>
      <c r="X465" s="47"/>
      <c r="Y465" s="46"/>
      <c r="AA465" s="47"/>
      <c r="AB465" s="46"/>
      <c r="AD465" s="47"/>
      <c r="AE465" s="46"/>
      <c r="AG465" s="47"/>
      <c r="AH465" s="46"/>
      <c r="AJ465" s="47"/>
      <c r="AK465" s="46"/>
      <c r="AM465" s="47"/>
      <c r="AN465" s="46"/>
      <c r="AP465" s="47"/>
      <c r="AQ465" s="46"/>
      <c r="AS465" s="47"/>
      <c r="AT465" s="46"/>
      <c r="AV465" s="47"/>
      <c r="AW465" s="46"/>
      <c r="AY465" s="47"/>
      <c r="AZ465" s="46"/>
      <c r="BB465" s="47"/>
      <c r="BC465" s="46"/>
      <c r="BE465" s="47"/>
      <c r="BF465" s="46"/>
      <c r="BH465" s="47"/>
      <c r="BI465" s="46"/>
    </row>
    <row r="466" spans="3:61" x14ac:dyDescent="0.25">
      <c r="C466" s="47"/>
      <c r="D466" s="46"/>
      <c r="F466" s="47"/>
      <c r="G466" s="46"/>
      <c r="I466" s="47"/>
      <c r="J466" s="46"/>
      <c r="L466" s="47"/>
      <c r="M466" s="46"/>
      <c r="O466" s="47"/>
      <c r="P466" s="46"/>
      <c r="R466" s="47"/>
      <c r="S466" s="46"/>
      <c r="U466" s="47"/>
      <c r="V466" s="46"/>
      <c r="X466" s="47"/>
      <c r="Y466" s="46"/>
      <c r="AA466" s="47"/>
      <c r="AB466" s="46"/>
      <c r="AD466" s="47"/>
      <c r="AE466" s="46"/>
      <c r="AG466" s="47"/>
      <c r="AH466" s="46"/>
      <c r="AJ466" s="47"/>
      <c r="AK466" s="46"/>
      <c r="AM466" s="47"/>
      <c r="AN466" s="46"/>
      <c r="AP466" s="47"/>
      <c r="AQ466" s="46"/>
      <c r="AS466" s="47"/>
      <c r="AT466" s="46"/>
      <c r="AV466" s="47"/>
      <c r="AW466" s="46"/>
      <c r="AY466" s="47"/>
      <c r="AZ466" s="46"/>
      <c r="BB466" s="47"/>
      <c r="BC466" s="46"/>
      <c r="BE466" s="47"/>
      <c r="BF466" s="46"/>
      <c r="BH466" s="47"/>
      <c r="BI466" s="46"/>
    </row>
    <row r="467" spans="3:61" x14ac:dyDescent="0.25">
      <c r="C467" s="47"/>
      <c r="D467" s="46"/>
      <c r="F467" s="47"/>
      <c r="G467" s="46"/>
      <c r="I467" s="47"/>
      <c r="J467" s="46"/>
      <c r="L467" s="47"/>
      <c r="M467" s="46"/>
      <c r="O467" s="47"/>
      <c r="P467" s="46"/>
      <c r="R467" s="47"/>
      <c r="S467" s="46"/>
      <c r="U467" s="47"/>
      <c r="V467" s="46"/>
      <c r="X467" s="47"/>
      <c r="Y467" s="46"/>
      <c r="AA467" s="47"/>
      <c r="AB467" s="46"/>
      <c r="AD467" s="47"/>
      <c r="AE467" s="46"/>
      <c r="AG467" s="47"/>
      <c r="AH467" s="46"/>
      <c r="AJ467" s="47"/>
      <c r="AK467" s="46"/>
      <c r="AM467" s="47"/>
      <c r="AN467" s="46"/>
      <c r="AP467" s="47"/>
      <c r="AQ467" s="46"/>
      <c r="AS467" s="47"/>
      <c r="AT467" s="46"/>
      <c r="AV467" s="47"/>
      <c r="AW467" s="46"/>
      <c r="AY467" s="47"/>
      <c r="AZ467" s="46"/>
      <c r="BB467" s="47"/>
      <c r="BC467" s="46"/>
      <c r="BE467" s="47"/>
      <c r="BF467" s="46"/>
      <c r="BH467" s="47"/>
      <c r="BI467" s="46"/>
    </row>
    <row r="468" spans="3:61" x14ac:dyDescent="0.25">
      <c r="C468" s="47"/>
      <c r="D468" s="46"/>
      <c r="F468" s="47"/>
      <c r="G468" s="46"/>
      <c r="I468" s="47"/>
      <c r="J468" s="46"/>
      <c r="L468" s="47"/>
      <c r="M468" s="46"/>
      <c r="O468" s="47"/>
      <c r="P468" s="46"/>
      <c r="R468" s="47"/>
      <c r="S468" s="46"/>
      <c r="U468" s="47"/>
      <c r="V468" s="46"/>
      <c r="X468" s="47"/>
      <c r="Y468" s="46"/>
      <c r="AA468" s="47"/>
      <c r="AB468" s="46"/>
      <c r="AD468" s="47"/>
      <c r="AE468" s="46"/>
      <c r="AG468" s="47"/>
      <c r="AH468" s="46"/>
      <c r="AJ468" s="47"/>
      <c r="AK468" s="46"/>
      <c r="AM468" s="47"/>
      <c r="AN468" s="46"/>
      <c r="AP468" s="47"/>
      <c r="AQ468" s="46"/>
      <c r="AS468" s="47"/>
      <c r="AT468" s="46"/>
      <c r="AV468" s="47"/>
      <c r="AW468" s="46"/>
      <c r="AY468" s="47"/>
      <c r="AZ468" s="46"/>
      <c r="BB468" s="47"/>
      <c r="BC468" s="46"/>
      <c r="BE468" s="47"/>
      <c r="BF468" s="46"/>
      <c r="BH468" s="47"/>
      <c r="BI468" s="46"/>
    </row>
    <row r="469" spans="3:61" x14ac:dyDescent="0.25">
      <c r="C469" s="47"/>
      <c r="D469" s="46"/>
      <c r="F469" s="47"/>
      <c r="G469" s="46"/>
      <c r="I469" s="47"/>
      <c r="J469" s="46"/>
      <c r="L469" s="47"/>
      <c r="M469" s="46"/>
      <c r="O469" s="47"/>
      <c r="P469" s="46"/>
      <c r="R469" s="47"/>
      <c r="S469" s="46"/>
      <c r="U469" s="47"/>
      <c r="V469" s="46"/>
      <c r="X469" s="47"/>
      <c r="Y469" s="46"/>
      <c r="AA469" s="47"/>
      <c r="AB469" s="46"/>
      <c r="AD469" s="47"/>
      <c r="AE469" s="46"/>
      <c r="AG469" s="47"/>
      <c r="AH469" s="46"/>
      <c r="AJ469" s="47"/>
      <c r="AK469" s="46"/>
      <c r="AM469" s="47"/>
      <c r="AN469" s="46"/>
      <c r="AP469" s="47"/>
      <c r="AQ469" s="46"/>
      <c r="AS469" s="47"/>
      <c r="AT469" s="46"/>
      <c r="AV469" s="47"/>
      <c r="AW469" s="46"/>
      <c r="AY469" s="47"/>
      <c r="AZ469" s="46"/>
      <c r="BB469" s="47"/>
      <c r="BC469" s="46"/>
      <c r="BE469" s="47"/>
      <c r="BF469" s="46"/>
      <c r="BH469" s="47"/>
      <c r="BI469" s="46"/>
    </row>
    <row r="470" spans="3:61" x14ac:dyDescent="0.25">
      <c r="C470" s="47"/>
      <c r="D470" s="46"/>
      <c r="F470" s="47"/>
      <c r="G470" s="46"/>
      <c r="I470" s="47"/>
      <c r="J470" s="46"/>
      <c r="L470" s="47"/>
      <c r="M470" s="46"/>
      <c r="O470" s="47"/>
      <c r="P470" s="46"/>
      <c r="R470" s="47"/>
      <c r="S470" s="46"/>
      <c r="U470" s="47"/>
      <c r="V470" s="46"/>
      <c r="X470" s="47"/>
      <c r="Y470" s="46"/>
      <c r="AA470" s="47"/>
      <c r="AB470" s="46"/>
      <c r="AD470" s="47"/>
      <c r="AE470" s="46"/>
      <c r="AG470" s="47"/>
      <c r="AH470" s="46"/>
      <c r="AJ470" s="47"/>
      <c r="AK470" s="46"/>
      <c r="AM470" s="47"/>
      <c r="AN470" s="46"/>
      <c r="AP470" s="47"/>
      <c r="AQ470" s="46"/>
      <c r="AS470" s="47"/>
      <c r="AT470" s="46"/>
      <c r="AV470" s="47"/>
      <c r="AW470" s="46"/>
      <c r="AY470" s="47"/>
      <c r="AZ470" s="46"/>
      <c r="BB470" s="47"/>
      <c r="BC470" s="46"/>
      <c r="BE470" s="47"/>
      <c r="BF470" s="46"/>
      <c r="BH470" s="47"/>
      <c r="BI470" s="46"/>
    </row>
    <row r="471" spans="3:61" x14ac:dyDescent="0.25">
      <c r="C471" s="47"/>
      <c r="D471" s="46"/>
      <c r="F471" s="47"/>
      <c r="G471" s="46"/>
      <c r="I471" s="47"/>
      <c r="J471" s="46"/>
      <c r="L471" s="47"/>
      <c r="M471" s="46"/>
      <c r="O471" s="47"/>
      <c r="P471" s="46"/>
      <c r="R471" s="47"/>
      <c r="S471" s="46"/>
      <c r="U471" s="47"/>
      <c r="V471" s="46"/>
      <c r="X471" s="47"/>
      <c r="Y471" s="46"/>
      <c r="AA471" s="47"/>
      <c r="AB471" s="46"/>
      <c r="AD471" s="47"/>
      <c r="AE471" s="46"/>
      <c r="AG471" s="47"/>
      <c r="AH471" s="46"/>
      <c r="AJ471" s="47"/>
      <c r="AK471" s="46"/>
      <c r="AM471" s="47"/>
      <c r="AN471" s="46"/>
      <c r="AP471" s="47"/>
      <c r="AQ471" s="46"/>
      <c r="AS471" s="47"/>
      <c r="AT471" s="46"/>
      <c r="AV471" s="47"/>
      <c r="AW471" s="46"/>
      <c r="AY471" s="47"/>
      <c r="AZ471" s="46"/>
      <c r="BB471" s="47"/>
      <c r="BC471" s="46"/>
      <c r="BE471" s="47"/>
      <c r="BF471" s="46"/>
      <c r="BH471" s="47"/>
      <c r="BI471" s="46"/>
    </row>
    <row r="472" spans="3:61" x14ac:dyDescent="0.25">
      <c r="C472" s="47"/>
      <c r="D472" s="46"/>
      <c r="F472" s="47"/>
      <c r="G472" s="46"/>
      <c r="I472" s="47"/>
      <c r="J472" s="46"/>
      <c r="L472" s="47"/>
      <c r="M472" s="46"/>
      <c r="O472" s="47"/>
      <c r="P472" s="46"/>
      <c r="R472" s="47"/>
      <c r="S472" s="46"/>
      <c r="U472" s="47"/>
      <c r="V472" s="46"/>
      <c r="X472" s="47"/>
      <c r="Y472" s="46"/>
      <c r="AA472" s="47"/>
      <c r="AB472" s="46"/>
      <c r="AD472" s="47"/>
      <c r="AE472" s="46"/>
      <c r="AG472" s="47"/>
      <c r="AH472" s="46"/>
      <c r="AJ472" s="47"/>
      <c r="AK472" s="46"/>
      <c r="AM472" s="47"/>
      <c r="AN472" s="46"/>
      <c r="AP472" s="47"/>
      <c r="AQ472" s="46"/>
      <c r="AS472" s="47"/>
      <c r="AT472" s="46"/>
      <c r="AV472" s="47"/>
      <c r="AW472" s="46"/>
      <c r="AY472" s="47"/>
      <c r="AZ472" s="46"/>
      <c r="BB472" s="47"/>
      <c r="BC472" s="46"/>
      <c r="BE472" s="47"/>
      <c r="BF472" s="46"/>
      <c r="BH472" s="47"/>
      <c r="BI472" s="46"/>
    </row>
    <row r="473" spans="3:61" x14ac:dyDescent="0.25">
      <c r="C473" s="47"/>
      <c r="D473" s="46"/>
      <c r="F473" s="47"/>
      <c r="G473" s="46"/>
      <c r="I473" s="47"/>
      <c r="J473" s="46"/>
      <c r="L473" s="47"/>
      <c r="M473" s="46"/>
      <c r="O473" s="47"/>
      <c r="P473" s="46"/>
      <c r="R473" s="47"/>
      <c r="S473" s="46"/>
      <c r="U473" s="47"/>
      <c r="V473" s="46"/>
      <c r="X473" s="47"/>
      <c r="Y473" s="46"/>
      <c r="AA473" s="47"/>
      <c r="AB473" s="46"/>
      <c r="AD473" s="47"/>
      <c r="AE473" s="46"/>
      <c r="AG473" s="47"/>
      <c r="AH473" s="46"/>
      <c r="AJ473" s="47"/>
      <c r="AK473" s="46"/>
      <c r="AM473" s="47"/>
      <c r="AN473" s="46"/>
      <c r="AP473" s="47"/>
      <c r="AQ473" s="46"/>
      <c r="AS473" s="47"/>
      <c r="AT473" s="46"/>
      <c r="AV473" s="47"/>
      <c r="AW473" s="46"/>
      <c r="AY473" s="47"/>
      <c r="AZ473" s="46"/>
      <c r="BB473" s="47"/>
      <c r="BC473" s="46"/>
      <c r="BE473" s="47"/>
      <c r="BF473" s="46"/>
      <c r="BH473" s="47"/>
      <c r="BI473" s="46"/>
    </row>
    <row r="474" spans="3:61" x14ac:dyDescent="0.25">
      <c r="C474" s="47"/>
      <c r="D474" s="46"/>
      <c r="F474" s="47"/>
      <c r="G474" s="46"/>
      <c r="I474" s="47"/>
      <c r="J474" s="46"/>
      <c r="L474" s="47"/>
      <c r="M474" s="46"/>
      <c r="O474" s="47"/>
      <c r="P474" s="46"/>
      <c r="R474" s="47"/>
      <c r="S474" s="46"/>
      <c r="U474" s="47"/>
      <c r="V474" s="46"/>
      <c r="X474" s="47"/>
      <c r="Y474" s="46"/>
      <c r="AA474" s="47"/>
      <c r="AB474" s="46"/>
      <c r="AD474" s="47"/>
      <c r="AE474" s="46"/>
      <c r="AG474" s="47"/>
      <c r="AH474" s="46"/>
      <c r="AJ474" s="47"/>
      <c r="AK474" s="46"/>
      <c r="AM474" s="47"/>
      <c r="AN474" s="46"/>
      <c r="AP474" s="47"/>
      <c r="AQ474" s="46"/>
      <c r="AS474" s="47"/>
      <c r="AT474" s="46"/>
      <c r="AV474" s="47"/>
      <c r="AW474" s="46"/>
      <c r="AY474" s="47"/>
      <c r="AZ474" s="46"/>
      <c r="BB474" s="47"/>
      <c r="BC474" s="46"/>
      <c r="BE474" s="47"/>
      <c r="BF474" s="46"/>
      <c r="BH474" s="47"/>
      <c r="BI474" s="46"/>
    </row>
    <row r="475" spans="3:61" x14ac:dyDescent="0.25">
      <c r="C475" s="47"/>
      <c r="D475" s="46"/>
      <c r="F475" s="47"/>
      <c r="G475" s="46"/>
      <c r="I475" s="47"/>
      <c r="J475" s="46"/>
      <c r="L475" s="47"/>
      <c r="M475" s="46"/>
      <c r="O475" s="47"/>
      <c r="P475" s="46"/>
      <c r="R475" s="47"/>
      <c r="S475" s="46"/>
      <c r="U475" s="47"/>
      <c r="V475" s="46"/>
      <c r="X475" s="47"/>
      <c r="Y475" s="46"/>
      <c r="AA475" s="47"/>
      <c r="AB475" s="46"/>
      <c r="AD475" s="47"/>
      <c r="AE475" s="46"/>
      <c r="AG475" s="47"/>
      <c r="AH475" s="46"/>
      <c r="AJ475" s="47"/>
      <c r="AK475" s="46"/>
      <c r="AM475" s="47"/>
      <c r="AN475" s="46"/>
      <c r="AP475" s="47"/>
      <c r="AQ475" s="46"/>
      <c r="AS475" s="47"/>
      <c r="AT475" s="46"/>
      <c r="AV475" s="47"/>
      <c r="AW475" s="46"/>
      <c r="AY475" s="47"/>
      <c r="AZ475" s="46"/>
      <c r="BB475" s="47"/>
      <c r="BC475" s="46"/>
      <c r="BE475" s="47"/>
      <c r="BF475" s="46"/>
      <c r="BH475" s="47"/>
      <c r="BI475" s="46"/>
    </row>
    <row r="476" spans="3:61" x14ac:dyDescent="0.25">
      <c r="C476" s="47"/>
      <c r="D476" s="46"/>
      <c r="F476" s="47"/>
      <c r="G476" s="46"/>
      <c r="I476" s="47"/>
      <c r="J476" s="46"/>
      <c r="L476" s="47"/>
      <c r="M476" s="46"/>
      <c r="O476" s="47"/>
      <c r="P476" s="46"/>
      <c r="R476" s="47"/>
      <c r="S476" s="46"/>
      <c r="U476" s="47"/>
      <c r="V476" s="46"/>
      <c r="X476" s="47"/>
      <c r="Y476" s="46"/>
      <c r="AA476" s="47"/>
      <c r="AB476" s="46"/>
      <c r="AD476" s="47"/>
      <c r="AE476" s="46"/>
      <c r="AG476" s="47"/>
      <c r="AH476" s="46"/>
      <c r="AJ476" s="47"/>
      <c r="AK476" s="46"/>
      <c r="AM476" s="47"/>
      <c r="AN476" s="46"/>
      <c r="AP476" s="47"/>
      <c r="AQ476" s="46"/>
      <c r="AS476" s="47"/>
      <c r="AT476" s="46"/>
      <c r="AV476" s="47"/>
      <c r="AW476" s="46"/>
      <c r="AY476" s="47"/>
      <c r="AZ476" s="46"/>
      <c r="BB476" s="47"/>
      <c r="BC476" s="46"/>
      <c r="BE476" s="47"/>
      <c r="BF476" s="46"/>
      <c r="BH476" s="47"/>
      <c r="BI476" s="46"/>
    </row>
    <row r="477" spans="3:61" x14ac:dyDescent="0.25">
      <c r="C477" s="47"/>
      <c r="D477" s="46"/>
      <c r="F477" s="47"/>
      <c r="G477" s="46"/>
      <c r="I477" s="47"/>
      <c r="J477" s="46"/>
      <c r="L477" s="47"/>
      <c r="M477" s="46"/>
      <c r="O477" s="47"/>
      <c r="P477" s="46"/>
      <c r="R477" s="47"/>
      <c r="S477" s="46"/>
      <c r="U477" s="47"/>
      <c r="V477" s="46"/>
      <c r="X477" s="47"/>
      <c r="Y477" s="46"/>
      <c r="AA477" s="47"/>
      <c r="AB477" s="46"/>
      <c r="AD477" s="47"/>
      <c r="AE477" s="46"/>
      <c r="AG477" s="47"/>
      <c r="AH477" s="46"/>
      <c r="AJ477" s="47"/>
      <c r="AK477" s="46"/>
      <c r="AM477" s="47"/>
      <c r="AN477" s="46"/>
      <c r="AP477" s="47"/>
      <c r="AQ477" s="46"/>
      <c r="AS477" s="47"/>
      <c r="AT477" s="46"/>
      <c r="AV477" s="47"/>
      <c r="AW477" s="46"/>
      <c r="AY477" s="47"/>
      <c r="AZ477" s="46"/>
      <c r="BB477" s="47"/>
      <c r="BC477" s="46"/>
      <c r="BE477" s="47"/>
      <c r="BF477" s="46"/>
      <c r="BH477" s="47"/>
      <c r="BI477" s="46"/>
    </row>
    <row r="478" spans="3:61" x14ac:dyDescent="0.25">
      <c r="C478" s="47"/>
      <c r="D478" s="46"/>
      <c r="F478" s="47"/>
      <c r="G478" s="46"/>
      <c r="I478" s="47"/>
      <c r="J478" s="46"/>
      <c r="L478" s="47"/>
      <c r="M478" s="46"/>
      <c r="O478" s="47"/>
      <c r="P478" s="46"/>
      <c r="R478" s="47"/>
      <c r="S478" s="46"/>
      <c r="U478" s="47"/>
      <c r="V478" s="46"/>
      <c r="X478" s="47"/>
      <c r="Y478" s="46"/>
      <c r="AA478" s="47"/>
      <c r="AB478" s="46"/>
      <c r="AD478" s="47"/>
      <c r="AE478" s="46"/>
      <c r="AG478" s="47"/>
      <c r="AH478" s="46"/>
      <c r="AJ478" s="47"/>
      <c r="AK478" s="46"/>
      <c r="AM478" s="47"/>
      <c r="AN478" s="46"/>
      <c r="AP478" s="47"/>
      <c r="AQ478" s="46"/>
      <c r="AS478" s="47"/>
      <c r="AT478" s="46"/>
      <c r="AV478" s="47"/>
      <c r="AW478" s="46"/>
      <c r="AY478" s="47"/>
      <c r="AZ478" s="46"/>
      <c r="BB478" s="47"/>
      <c r="BC478" s="46"/>
      <c r="BE478" s="47"/>
      <c r="BF478" s="46"/>
      <c r="BH478" s="47"/>
      <c r="BI478" s="46"/>
    </row>
    <row r="479" spans="3:61" x14ac:dyDescent="0.25">
      <c r="C479" s="47"/>
      <c r="D479" s="46"/>
      <c r="F479" s="47"/>
      <c r="G479" s="46"/>
      <c r="I479" s="47"/>
      <c r="J479" s="46"/>
      <c r="L479" s="47"/>
      <c r="M479" s="46"/>
      <c r="O479" s="47"/>
      <c r="P479" s="46"/>
      <c r="R479" s="47"/>
      <c r="S479" s="46"/>
      <c r="U479" s="47"/>
      <c r="V479" s="46"/>
      <c r="X479" s="47"/>
      <c r="Y479" s="46"/>
      <c r="AA479" s="47"/>
      <c r="AB479" s="46"/>
      <c r="AD479" s="47"/>
      <c r="AE479" s="46"/>
      <c r="AG479" s="47"/>
      <c r="AH479" s="46"/>
      <c r="AJ479" s="47"/>
      <c r="AK479" s="46"/>
      <c r="AM479" s="47"/>
      <c r="AN479" s="46"/>
      <c r="AP479" s="47"/>
      <c r="AQ479" s="46"/>
      <c r="AS479" s="47"/>
      <c r="AT479" s="46"/>
      <c r="AV479" s="47"/>
      <c r="AW479" s="46"/>
      <c r="AY479" s="47"/>
      <c r="AZ479" s="46"/>
      <c r="BB479" s="47"/>
      <c r="BC479" s="46"/>
      <c r="BE479" s="47"/>
      <c r="BF479" s="46"/>
      <c r="BH479" s="47"/>
      <c r="BI479" s="46"/>
    </row>
    <row r="480" spans="3:61" x14ac:dyDescent="0.25">
      <c r="C480" s="47"/>
      <c r="D480" s="46"/>
      <c r="F480" s="47"/>
      <c r="G480" s="46"/>
      <c r="I480" s="47"/>
      <c r="J480" s="46"/>
      <c r="L480" s="47"/>
      <c r="M480" s="46"/>
      <c r="O480" s="47"/>
      <c r="P480" s="46"/>
      <c r="R480" s="47"/>
      <c r="S480" s="46"/>
      <c r="U480" s="47"/>
      <c r="V480" s="46"/>
      <c r="X480" s="47"/>
      <c r="Y480" s="46"/>
      <c r="AA480" s="47"/>
      <c r="AB480" s="46"/>
      <c r="AD480" s="47"/>
      <c r="AE480" s="46"/>
      <c r="AG480" s="47"/>
      <c r="AH480" s="46"/>
      <c r="AJ480" s="47"/>
      <c r="AK480" s="46"/>
      <c r="AM480" s="47"/>
      <c r="AN480" s="46"/>
      <c r="AP480" s="47"/>
      <c r="AQ480" s="46"/>
      <c r="AS480" s="47"/>
      <c r="AT480" s="46"/>
      <c r="AV480" s="47"/>
      <c r="AW480" s="46"/>
      <c r="AY480" s="47"/>
      <c r="AZ480" s="46"/>
      <c r="BB480" s="47"/>
      <c r="BC480" s="46"/>
      <c r="BE480" s="47"/>
      <c r="BF480" s="46"/>
      <c r="BH480" s="47"/>
      <c r="BI480" s="46"/>
    </row>
    <row r="481" spans="3:61" x14ac:dyDescent="0.25">
      <c r="C481" s="47"/>
      <c r="D481" s="46"/>
      <c r="F481" s="47"/>
      <c r="G481" s="46"/>
      <c r="I481" s="47"/>
      <c r="J481" s="46"/>
      <c r="L481" s="47"/>
      <c r="M481" s="46"/>
      <c r="O481" s="47"/>
      <c r="P481" s="46"/>
      <c r="R481" s="47"/>
      <c r="S481" s="46"/>
      <c r="U481" s="47"/>
      <c r="V481" s="46"/>
      <c r="X481" s="47"/>
      <c r="Y481" s="46"/>
      <c r="AA481" s="47"/>
      <c r="AB481" s="46"/>
      <c r="AD481" s="47"/>
      <c r="AE481" s="46"/>
      <c r="AG481" s="47"/>
      <c r="AH481" s="46"/>
      <c r="AJ481" s="47"/>
      <c r="AK481" s="46"/>
      <c r="AM481" s="47"/>
      <c r="AN481" s="46"/>
      <c r="AP481" s="47"/>
      <c r="AQ481" s="46"/>
      <c r="AS481" s="47"/>
      <c r="AT481" s="46"/>
      <c r="AV481" s="47"/>
      <c r="AW481" s="46"/>
      <c r="AY481" s="47"/>
      <c r="AZ481" s="46"/>
      <c r="BB481" s="47"/>
      <c r="BC481" s="46"/>
      <c r="BE481" s="47"/>
      <c r="BF481" s="46"/>
      <c r="BH481" s="47"/>
      <c r="BI481" s="46"/>
    </row>
    <row r="482" spans="3:61" x14ac:dyDescent="0.25">
      <c r="C482" s="47"/>
      <c r="D482" s="46"/>
      <c r="F482" s="47"/>
      <c r="G482" s="46"/>
      <c r="I482" s="47"/>
      <c r="J482" s="46"/>
      <c r="L482" s="47"/>
      <c r="M482" s="46"/>
      <c r="O482" s="47"/>
      <c r="P482" s="46"/>
      <c r="R482" s="47"/>
      <c r="S482" s="46"/>
      <c r="U482" s="47"/>
      <c r="V482" s="46"/>
      <c r="X482" s="47"/>
      <c r="Y482" s="46"/>
      <c r="AA482" s="47"/>
      <c r="AB482" s="46"/>
      <c r="AD482" s="47"/>
      <c r="AE482" s="46"/>
      <c r="AG482" s="47"/>
      <c r="AH482" s="46"/>
      <c r="AJ482" s="47"/>
      <c r="AK482" s="46"/>
      <c r="AM482" s="47"/>
      <c r="AN482" s="46"/>
      <c r="AP482" s="47"/>
      <c r="AQ482" s="46"/>
      <c r="AS482" s="47"/>
      <c r="AT482" s="46"/>
      <c r="AV482" s="47"/>
      <c r="AW482" s="46"/>
      <c r="AY482" s="47"/>
      <c r="AZ482" s="46"/>
      <c r="BB482" s="47"/>
      <c r="BC482" s="46"/>
      <c r="BE482" s="47"/>
      <c r="BF482" s="46"/>
      <c r="BH482" s="47"/>
      <c r="BI482" s="46"/>
    </row>
    <row r="483" spans="3:61" x14ac:dyDescent="0.25">
      <c r="C483" s="47"/>
      <c r="D483" s="46"/>
      <c r="F483" s="47"/>
      <c r="G483" s="46"/>
      <c r="I483" s="47"/>
      <c r="J483" s="46"/>
      <c r="L483" s="47"/>
      <c r="M483" s="46"/>
      <c r="O483" s="47"/>
      <c r="P483" s="46"/>
      <c r="R483" s="47"/>
      <c r="S483" s="46"/>
      <c r="U483" s="47"/>
      <c r="V483" s="46"/>
      <c r="X483" s="47"/>
      <c r="Y483" s="46"/>
      <c r="AA483" s="47"/>
      <c r="AB483" s="46"/>
      <c r="AD483" s="47"/>
      <c r="AE483" s="46"/>
      <c r="AG483" s="47"/>
      <c r="AH483" s="46"/>
      <c r="AJ483" s="47"/>
      <c r="AK483" s="46"/>
      <c r="AM483" s="47"/>
      <c r="AN483" s="46"/>
      <c r="AP483" s="47"/>
      <c r="AQ483" s="46"/>
      <c r="AS483" s="47"/>
      <c r="AT483" s="46"/>
      <c r="AV483" s="47"/>
      <c r="AW483" s="46"/>
      <c r="AY483" s="47"/>
      <c r="AZ483" s="46"/>
      <c r="BB483" s="47"/>
      <c r="BC483" s="46"/>
      <c r="BE483" s="47"/>
      <c r="BF483" s="46"/>
      <c r="BH483" s="47"/>
      <c r="BI483" s="46"/>
    </row>
    <row r="484" spans="3:61" x14ac:dyDescent="0.25">
      <c r="C484" s="47"/>
      <c r="D484" s="46"/>
      <c r="F484" s="47"/>
      <c r="G484" s="46"/>
      <c r="I484" s="47"/>
      <c r="J484" s="46"/>
      <c r="L484" s="47"/>
      <c r="M484" s="46"/>
      <c r="O484" s="47"/>
      <c r="P484" s="46"/>
      <c r="R484" s="47"/>
      <c r="S484" s="46"/>
      <c r="U484" s="47"/>
      <c r="V484" s="46"/>
      <c r="X484" s="47"/>
      <c r="Y484" s="46"/>
      <c r="AA484" s="47"/>
      <c r="AB484" s="46"/>
      <c r="AD484" s="47"/>
      <c r="AE484" s="46"/>
      <c r="AG484" s="47"/>
      <c r="AH484" s="46"/>
      <c r="AJ484" s="47"/>
      <c r="AK484" s="46"/>
      <c r="AM484" s="47"/>
      <c r="AN484" s="46"/>
      <c r="AP484" s="47"/>
      <c r="AQ484" s="46"/>
      <c r="AS484" s="47"/>
      <c r="AT484" s="46"/>
      <c r="AV484" s="47"/>
      <c r="AW484" s="46"/>
      <c r="AY484" s="47"/>
      <c r="AZ484" s="46"/>
      <c r="BB484" s="47"/>
      <c r="BC484" s="46"/>
      <c r="BE484" s="47"/>
      <c r="BF484" s="46"/>
      <c r="BH484" s="47"/>
      <c r="BI484" s="46"/>
    </row>
    <row r="485" spans="3:61" x14ac:dyDescent="0.25">
      <c r="C485" s="47"/>
      <c r="D485" s="46"/>
      <c r="F485" s="47"/>
      <c r="G485" s="46"/>
      <c r="I485" s="47"/>
      <c r="J485" s="46"/>
      <c r="L485" s="47"/>
      <c r="M485" s="46"/>
      <c r="O485" s="47"/>
      <c r="P485" s="46"/>
      <c r="R485" s="47"/>
      <c r="S485" s="46"/>
      <c r="U485" s="47"/>
      <c r="V485" s="46"/>
      <c r="X485" s="47"/>
      <c r="Y485" s="46"/>
      <c r="AA485" s="47"/>
      <c r="AB485" s="46"/>
      <c r="AD485" s="47"/>
      <c r="AE485" s="46"/>
      <c r="AG485" s="47"/>
      <c r="AH485" s="46"/>
      <c r="AJ485" s="47"/>
      <c r="AK485" s="46"/>
      <c r="AM485" s="47"/>
      <c r="AN485" s="46"/>
      <c r="AP485" s="47"/>
      <c r="AQ485" s="46"/>
      <c r="AS485" s="47"/>
      <c r="AT485" s="46"/>
      <c r="AV485" s="47"/>
      <c r="AW485" s="46"/>
      <c r="AY485" s="47"/>
      <c r="AZ485" s="46"/>
      <c r="BB485" s="47"/>
      <c r="BC485" s="46"/>
      <c r="BE485" s="47"/>
      <c r="BF485" s="46"/>
      <c r="BH485" s="47"/>
      <c r="BI485" s="46"/>
    </row>
    <row r="486" spans="3:61" x14ac:dyDescent="0.25">
      <c r="C486" s="47"/>
      <c r="D486" s="46"/>
      <c r="F486" s="47"/>
      <c r="G486" s="46"/>
      <c r="I486" s="47"/>
      <c r="J486" s="46"/>
      <c r="L486" s="47"/>
      <c r="M486" s="46"/>
      <c r="O486" s="47"/>
      <c r="P486" s="46"/>
      <c r="R486" s="47"/>
      <c r="S486" s="46"/>
      <c r="U486" s="47"/>
      <c r="V486" s="46"/>
      <c r="X486" s="47"/>
      <c r="Y486" s="46"/>
      <c r="AA486" s="47"/>
      <c r="AB486" s="46"/>
      <c r="AD486" s="47"/>
      <c r="AE486" s="46"/>
      <c r="AG486" s="47"/>
      <c r="AH486" s="46"/>
      <c r="AJ486" s="47"/>
      <c r="AK486" s="46"/>
      <c r="AM486" s="47"/>
      <c r="AN486" s="46"/>
      <c r="AP486" s="47"/>
      <c r="AQ486" s="46"/>
      <c r="AS486" s="47"/>
      <c r="AT486" s="46"/>
      <c r="AV486" s="47"/>
      <c r="AW486" s="46"/>
      <c r="AY486" s="47"/>
      <c r="AZ486" s="46"/>
      <c r="BB486" s="47"/>
      <c r="BC486" s="46"/>
      <c r="BE486" s="47"/>
      <c r="BF486" s="46"/>
      <c r="BH486" s="47"/>
      <c r="BI486" s="46"/>
    </row>
    <row r="487" spans="3:61" x14ac:dyDescent="0.25">
      <c r="C487" s="47"/>
      <c r="D487" s="46"/>
      <c r="F487" s="47"/>
      <c r="G487" s="46"/>
      <c r="I487" s="47"/>
      <c r="J487" s="46"/>
      <c r="L487" s="47"/>
      <c r="M487" s="46"/>
      <c r="O487" s="47"/>
      <c r="P487" s="46"/>
      <c r="R487" s="47"/>
      <c r="S487" s="46"/>
      <c r="U487" s="47"/>
      <c r="V487" s="46"/>
      <c r="X487" s="47"/>
      <c r="Y487" s="46"/>
      <c r="AA487" s="47"/>
      <c r="AB487" s="46"/>
      <c r="AD487" s="47"/>
      <c r="AE487" s="46"/>
      <c r="AG487" s="47"/>
      <c r="AH487" s="46"/>
      <c r="AJ487" s="47"/>
      <c r="AK487" s="46"/>
      <c r="AM487" s="47"/>
      <c r="AN487" s="46"/>
      <c r="AP487" s="47"/>
      <c r="AQ487" s="46"/>
      <c r="AS487" s="47"/>
      <c r="AT487" s="46"/>
      <c r="AV487" s="47"/>
      <c r="AW487" s="46"/>
      <c r="AY487" s="47"/>
      <c r="AZ487" s="46"/>
      <c r="BB487" s="47"/>
      <c r="BC487" s="46"/>
      <c r="BE487" s="47"/>
      <c r="BF487" s="46"/>
      <c r="BH487" s="47"/>
      <c r="BI487" s="46"/>
    </row>
    <row r="488" spans="3:61" x14ac:dyDescent="0.25">
      <c r="C488" s="47"/>
      <c r="D488" s="46"/>
      <c r="F488" s="47"/>
      <c r="G488" s="46"/>
      <c r="I488" s="47"/>
      <c r="J488" s="46"/>
      <c r="L488" s="47"/>
      <c r="M488" s="46"/>
      <c r="O488" s="47"/>
      <c r="P488" s="46"/>
      <c r="R488" s="47"/>
      <c r="S488" s="46"/>
      <c r="U488" s="47"/>
      <c r="V488" s="46"/>
      <c r="X488" s="47"/>
      <c r="Y488" s="46"/>
      <c r="AA488" s="47"/>
      <c r="AB488" s="46"/>
      <c r="AD488" s="47"/>
      <c r="AE488" s="46"/>
      <c r="AG488" s="47"/>
      <c r="AH488" s="46"/>
      <c r="AJ488" s="47"/>
      <c r="AK488" s="46"/>
      <c r="AM488" s="47"/>
      <c r="AN488" s="46"/>
      <c r="AP488" s="47"/>
      <c r="AQ488" s="46"/>
      <c r="AS488" s="47"/>
      <c r="AT488" s="46"/>
      <c r="AV488" s="47"/>
      <c r="AW488" s="46"/>
      <c r="AY488" s="47"/>
      <c r="AZ488" s="46"/>
      <c r="BB488" s="47"/>
      <c r="BC488" s="46"/>
      <c r="BE488" s="47"/>
      <c r="BF488" s="46"/>
      <c r="BH488" s="47"/>
      <c r="BI488" s="46"/>
    </row>
    <row r="489" spans="3:61" x14ac:dyDescent="0.25">
      <c r="C489" s="47"/>
      <c r="D489" s="46"/>
      <c r="F489" s="47"/>
      <c r="G489" s="46"/>
      <c r="I489" s="47"/>
      <c r="J489" s="46"/>
      <c r="L489" s="47"/>
      <c r="M489" s="46"/>
      <c r="O489" s="47"/>
      <c r="P489" s="46"/>
      <c r="R489" s="47"/>
      <c r="S489" s="46"/>
      <c r="U489" s="47"/>
      <c r="V489" s="46"/>
      <c r="X489" s="47"/>
      <c r="Y489" s="46"/>
      <c r="AA489" s="47"/>
      <c r="AB489" s="46"/>
      <c r="AD489" s="47"/>
      <c r="AE489" s="46"/>
      <c r="AG489" s="47"/>
      <c r="AH489" s="46"/>
      <c r="AJ489" s="47"/>
      <c r="AK489" s="46"/>
      <c r="AM489" s="47"/>
      <c r="AN489" s="46"/>
      <c r="AP489" s="47"/>
      <c r="AQ489" s="46"/>
      <c r="AS489" s="47"/>
      <c r="AT489" s="46"/>
      <c r="AV489" s="47"/>
      <c r="AW489" s="46"/>
      <c r="AY489" s="47"/>
      <c r="AZ489" s="46"/>
      <c r="BB489" s="47"/>
      <c r="BC489" s="46"/>
      <c r="BE489" s="47"/>
      <c r="BF489" s="46"/>
      <c r="BH489" s="47"/>
      <c r="BI489" s="46"/>
    </row>
    <row r="490" spans="3:61" x14ac:dyDescent="0.25">
      <c r="C490" s="47"/>
      <c r="D490" s="46"/>
      <c r="F490" s="47"/>
      <c r="G490" s="46"/>
      <c r="I490" s="47"/>
      <c r="J490" s="46"/>
      <c r="L490" s="47"/>
      <c r="M490" s="46"/>
      <c r="O490" s="47"/>
      <c r="P490" s="46"/>
      <c r="R490" s="47"/>
      <c r="S490" s="46"/>
      <c r="U490" s="47"/>
      <c r="V490" s="46"/>
      <c r="X490" s="47"/>
      <c r="Y490" s="46"/>
      <c r="AA490" s="47"/>
      <c r="AB490" s="46"/>
      <c r="AD490" s="47"/>
      <c r="AE490" s="46"/>
      <c r="AG490" s="47"/>
      <c r="AH490" s="46"/>
      <c r="AJ490" s="47"/>
      <c r="AK490" s="46"/>
      <c r="AM490" s="47"/>
      <c r="AN490" s="46"/>
      <c r="AP490" s="47"/>
      <c r="AQ490" s="46"/>
      <c r="AS490" s="47"/>
      <c r="AT490" s="46"/>
      <c r="AV490" s="47"/>
      <c r="AW490" s="46"/>
      <c r="AY490" s="47"/>
      <c r="AZ490" s="46"/>
      <c r="BB490" s="47"/>
      <c r="BC490" s="46"/>
      <c r="BE490" s="47"/>
      <c r="BF490" s="46"/>
      <c r="BH490" s="47"/>
      <c r="BI490" s="46"/>
    </row>
    <row r="491" spans="3:61" x14ac:dyDescent="0.25">
      <c r="C491" s="47"/>
      <c r="D491" s="46"/>
      <c r="F491" s="47"/>
      <c r="G491" s="46"/>
      <c r="I491" s="47"/>
      <c r="J491" s="46"/>
      <c r="L491" s="47"/>
      <c r="M491" s="46"/>
      <c r="O491" s="47"/>
      <c r="P491" s="46"/>
      <c r="R491" s="47"/>
      <c r="S491" s="46"/>
      <c r="U491" s="47"/>
      <c r="V491" s="46"/>
      <c r="X491" s="47"/>
      <c r="Y491" s="46"/>
      <c r="AA491" s="47"/>
      <c r="AB491" s="46"/>
      <c r="AD491" s="47"/>
      <c r="AE491" s="46"/>
      <c r="AG491" s="47"/>
      <c r="AH491" s="46"/>
      <c r="AJ491" s="47"/>
      <c r="AK491" s="46"/>
      <c r="AM491" s="47"/>
      <c r="AN491" s="46"/>
      <c r="AP491" s="47"/>
      <c r="AQ491" s="46"/>
      <c r="AS491" s="47"/>
      <c r="AT491" s="46"/>
      <c r="AV491" s="47"/>
      <c r="AW491" s="46"/>
      <c r="AY491" s="47"/>
      <c r="AZ491" s="46"/>
      <c r="BB491" s="47"/>
      <c r="BC491" s="46"/>
      <c r="BE491" s="47"/>
      <c r="BF491" s="46"/>
      <c r="BH491" s="47"/>
      <c r="BI491" s="46"/>
    </row>
    <row r="492" spans="3:61" x14ac:dyDescent="0.25">
      <c r="C492" s="47"/>
      <c r="D492" s="46"/>
      <c r="F492" s="47"/>
      <c r="G492" s="46"/>
      <c r="I492" s="47"/>
      <c r="J492" s="46"/>
      <c r="L492" s="47"/>
      <c r="M492" s="46"/>
      <c r="O492" s="47"/>
      <c r="P492" s="46"/>
      <c r="R492" s="47"/>
      <c r="S492" s="46"/>
      <c r="U492" s="47"/>
      <c r="V492" s="46"/>
      <c r="X492" s="47"/>
      <c r="Y492" s="46"/>
      <c r="AA492" s="47"/>
      <c r="AB492" s="46"/>
      <c r="AD492" s="47"/>
      <c r="AE492" s="46"/>
      <c r="AG492" s="47"/>
      <c r="AH492" s="46"/>
      <c r="AJ492" s="47"/>
      <c r="AK492" s="46"/>
      <c r="AM492" s="47"/>
      <c r="AN492" s="46"/>
      <c r="AP492" s="47"/>
      <c r="AQ492" s="46"/>
      <c r="AS492" s="47"/>
      <c r="AT492" s="46"/>
      <c r="AV492" s="47"/>
      <c r="AW492" s="46"/>
      <c r="AY492" s="47"/>
      <c r="AZ492" s="46"/>
      <c r="BB492" s="47"/>
      <c r="BC492" s="46"/>
      <c r="BE492" s="47"/>
      <c r="BF492" s="46"/>
      <c r="BH492" s="47"/>
      <c r="BI492" s="46"/>
    </row>
    <row r="493" spans="3:61" x14ac:dyDescent="0.25">
      <c r="C493" s="47"/>
      <c r="D493" s="46"/>
      <c r="F493" s="47"/>
      <c r="G493" s="46"/>
      <c r="I493" s="47"/>
      <c r="J493" s="46"/>
      <c r="L493" s="47"/>
      <c r="M493" s="46"/>
      <c r="O493" s="47"/>
      <c r="P493" s="46"/>
      <c r="R493" s="47"/>
      <c r="S493" s="46"/>
      <c r="U493" s="47"/>
      <c r="V493" s="46"/>
      <c r="X493" s="47"/>
      <c r="Y493" s="46"/>
      <c r="AA493" s="47"/>
      <c r="AB493" s="46"/>
      <c r="AD493" s="47"/>
      <c r="AE493" s="46"/>
      <c r="AG493" s="47"/>
      <c r="AH493" s="46"/>
      <c r="AJ493" s="47"/>
      <c r="AK493" s="46"/>
      <c r="AM493" s="47"/>
      <c r="AN493" s="46"/>
      <c r="AP493" s="47"/>
      <c r="AQ493" s="46"/>
      <c r="AS493" s="47"/>
      <c r="AT493" s="46"/>
      <c r="AV493" s="47"/>
      <c r="AW493" s="46"/>
      <c r="AY493" s="47"/>
      <c r="AZ493" s="46"/>
      <c r="BB493" s="47"/>
      <c r="BC493" s="46"/>
      <c r="BE493" s="47"/>
      <c r="BF493" s="46"/>
      <c r="BH493" s="47"/>
      <c r="BI493" s="46"/>
    </row>
    <row r="494" spans="3:61" x14ac:dyDescent="0.25">
      <c r="C494" s="47"/>
      <c r="D494" s="46"/>
      <c r="F494" s="47"/>
      <c r="G494" s="46"/>
      <c r="I494" s="47"/>
      <c r="J494" s="46"/>
      <c r="L494" s="47"/>
      <c r="M494" s="46"/>
      <c r="O494" s="47"/>
      <c r="P494" s="46"/>
      <c r="R494" s="47"/>
      <c r="S494" s="46"/>
      <c r="U494" s="47"/>
      <c r="V494" s="46"/>
      <c r="X494" s="47"/>
      <c r="Y494" s="46"/>
      <c r="AA494" s="47"/>
      <c r="AB494" s="46"/>
      <c r="AD494" s="47"/>
      <c r="AE494" s="46"/>
      <c r="AG494" s="47"/>
      <c r="AH494" s="46"/>
      <c r="AJ494" s="47"/>
      <c r="AK494" s="46"/>
      <c r="AM494" s="47"/>
      <c r="AN494" s="46"/>
      <c r="AP494" s="47"/>
      <c r="AQ494" s="46"/>
      <c r="AS494" s="47"/>
      <c r="AT494" s="46"/>
      <c r="AV494" s="47"/>
      <c r="AW494" s="46"/>
      <c r="AY494" s="47"/>
      <c r="AZ494" s="46"/>
      <c r="BB494" s="47"/>
      <c r="BC494" s="46"/>
      <c r="BE494" s="47"/>
      <c r="BF494" s="46"/>
      <c r="BH494" s="47"/>
      <c r="BI494" s="46"/>
    </row>
    <row r="495" spans="3:61" x14ac:dyDescent="0.25">
      <c r="C495" s="47"/>
      <c r="D495" s="46"/>
      <c r="F495" s="47"/>
      <c r="G495" s="46"/>
      <c r="I495" s="47"/>
      <c r="J495" s="46"/>
      <c r="L495" s="47"/>
      <c r="M495" s="46"/>
      <c r="O495" s="47"/>
      <c r="P495" s="46"/>
      <c r="R495" s="47"/>
      <c r="S495" s="46"/>
      <c r="U495" s="47"/>
      <c r="V495" s="46"/>
      <c r="X495" s="47"/>
      <c r="Y495" s="46"/>
      <c r="AA495" s="47"/>
      <c r="AB495" s="46"/>
      <c r="AD495" s="47"/>
      <c r="AE495" s="46"/>
      <c r="AG495" s="47"/>
      <c r="AH495" s="46"/>
      <c r="AJ495" s="47"/>
      <c r="AK495" s="46"/>
      <c r="AM495" s="47"/>
      <c r="AN495" s="46"/>
      <c r="AP495" s="47"/>
      <c r="AQ495" s="46"/>
      <c r="AS495" s="47"/>
      <c r="AT495" s="46"/>
      <c r="AV495" s="47"/>
      <c r="AW495" s="46"/>
      <c r="AY495" s="47"/>
      <c r="AZ495" s="46"/>
      <c r="BB495" s="47"/>
      <c r="BC495" s="46"/>
      <c r="BE495" s="47"/>
      <c r="BF495" s="46"/>
      <c r="BH495" s="47"/>
      <c r="BI495" s="46"/>
    </row>
    <row r="496" spans="3:61" x14ac:dyDescent="0.25">
      <c r="C496" s="47"/>
      <c r="D496" s="46"/>
      <c r="F496" s="47"/>
      <c r="G496" s="46"/>
      <c r="I496" s="47"/>
      <c r="J496" s="46"/>
      <c r="L496" s="47"/>
      <c r="M496" s="46"/>
      <c r="O496" s="47"/>
      <c r="P496" s="46"/>
      <c r="R496" s="47"/>
      <c r="S496" s="46"/>
      <c r="U496" s="47"/>
      <c r="V496" s="46"/>
      <c r="X496" s="47"/>
      <c r="Y496" s="46"/>
      <c r="AA496" s="47"/>
      <c r="AB496" s="46"/>
      <c r="AD496" s="47"/>
      <c r="AE496" s="46"/>
      <c r="AG496" s="47"/>
      <c r="AH496" s="46"/>
      <c r="AJ496" s="47"/>
      <c r="AK496" s="46"/>
      <c r="AM496" s="47"/>
      <c r="AN496" s="46"/>
      <c r="AP496" s="47"/>
      <c r="AQ496" s="46"/>
      <c r="AS496" s="47"/>
      <c r="AT496" s="46"/>
      <c r="AV496" s="47"/>
      <c r="AW496" s="46"/>
      <c r="AY496" s="47"/>
      <c r="AZ496" s="46"/>
      <c r="BB496" s="47"/>
      <c r="BC496" s="46"/>
      <c r="BE496" s="47"/>
      <c r="BF496" s="46"/>
      <c r="BH496" s="47"/>
      <c r="BI496" s="46"/>
    </row>
    <row r="497" spans="3:61" x14ac:dyDescent="0.25">
      <c r="C497" s="47"/>
      <c r="D497" s="46"/>
      <c r="F497" s="47"/>
      <c r="G497" s="46"/>
      <c r="I497" s="47"/>
      <c r="J497" s="46"/>
      <c r="L497" s="47"/>
      <c r="M497" s="46"/>
      <c r="O497" s="47"/>
      <c r="P497" s="46"/>
      <c r="R497" s="47"/>
      <c r="S497" s="46"/>
      <c r="U497" s="47"/>
      <c r="V497" s="46"/>
      <c r="X497" s="47"/>
      <c r="Y497" s="46"/>
      <c r="AA497" s="47"/>
      <c r="AB497" s="46"/>
      <c r="AD497" s="47"/>
      <c r="AE497" s="46"/>
      <c r="AG497" s="47"/>
      <c r="AH497" s="46"/>
      <c r="AJ497" s="47"/>
      <c r="AK497" s="46"/>
      <c r="AM497" s="47"/>
      <c r="AN497" s="46"/>
      <c r="AP497" s="47"/>
      <c r="AQ497" s="46"/>
      <c r="AS497" s="47"/>
      <c r="AT497" s="46"/>
      <c r="AV497" s="47"/>
      <c r="AW497" s="46"/>
      <c r="AY497" s="47"/>
      <c r="AZ497" s="46"/>
      <c r="BB497" s="47"/>
      <c r="BC497" s="46"/>
      <c r="BE497" s="47"/>
      <c r="BF497" s="46"/>
      <c r="BH497" s="47"/>
      <c r="BI497" s="46"/>
    </row>
    <row r="498" spans="3:61" x14ac:dyDescent="0.25">
      <c r="C498" s="47"/>
      <c r="D498" s="46"/>
      <c r="F498" s="47"/>
      <c r="G498" s="46"/>
      <c r="I498" s="47"/>
      <c r="J498" s="46"/>
      <c r="L498" s="47"/>
      <c r="M498" s="46"/>
      <c r="O498" s="47"/>
      <c r="P498" s="46"/>
      <c r="R498" s="47"/>
      <c r="S498" s="46"/>
      <c r="U498" s="47"/>
      <c r="V498" s="46"/>
      <c r="X498" s="47"/>
      <c r="Y498" s="46"/>
      <c r="AA498" s="47"/>
      <c r="AB498" s="46"/>
      <c r="AD498" s="47"/>
      <c r="AE498" s="46"/>
      <c r="AG498" s="47"/>
      <c r="AH498" s="46"/>
      <c r="AJ498" s="47"/>
      <c r="AK498" s="46"/>
      <c r="AM498" s="47"/>
      <c r="AN498" s="46"/>
      <c r="AP498" s="47"/>
      <c r="AQ498" s="46"/>
      <c r="AS498" s="47"/>
      <c r="AT498" s="46"/>
      <c r="AV498" s="47"/>
      <c r="AW498" s="46"/>
      <c r="AY498" s="47"/>
      <c r="AZ498" s="46"/>
      <c r="BB498" s="47"/>
      <c r="BC498" s="46"/>
      <c r="BE498" s="47"/>
      <c r="BF498" s="46"/>
      <c r="BH498" s="47"/>
      <c r="BI498" s="46"/>
    </row>
    <row r="499" spans="3:61" x14ac:dyDescent="0.25">
      <c r="C499" s="47"/>
      <c r="D499" s="46"/>
      <c r="F499" s="47"/>
      <c r="G499" s="46"/>
      <c r="I499" s="47"/>
      <c r="J499" s="46"/>
      <c r="L499" s="47"/>
      <c r="M499" s="46"/>
      <c r="O499" s="47"/>
      <c r="P499" s="46"/>
      <c r="R499" s="47"/>
      <c r="S499" s="46"/>
      <c r="U499" s="47"/>
      <c r="V499" s="46"/>
      <c r="X499" s="47"/>
      <c r="Y499" s="46"/>
      <c r="AA499" s="47"/>
      <c r="AB499" s="46"/>
      <c r="AD499" s="47"/>
      <c r="AE499" s="46"/>
      <c r="AG499" s="47"/>
      <c r="AH499" s="46"/>
      <c r="AJ499" s="47"/>
      <c r="AK499" s="46"/>
      <c r="AM499" s="47"/>
      <c r="AN499" s="46"/>
      <c r="AP499" s="47"/>
      <c r="AQ499" s="46"/>
      <c r="AS499" s="47"/>
      <c r="AT499" s="46"/>
      <c r="AV499" s="47"/>
      <c r="AW499" s="46"/>
      <c r="AY499" s="47"/>
      <c r="AZ499" s="46"/>
      <c r="BB499" s="47"/>
      <c r="BC499" s="46"/>
      <c r="BE499" s="47"/>
      <c r="BF499" s="46"/>
      <c r="BH499" s="47"/>
      <c r="BI499" s="46"/>
    </row>
    <row r="500" spans="3:61" x14ac:dyDescent="0.25">
      <c r="C500" s="47"/>
      <c r="D500" s="46"/>
      <c r="F500" s="47"/>
      <c r="G500" s="46"/>
      <c r="I500" s="47"/>
      <c r="J500" s="46"/>
      <c r="L500" s="47"/>
      <c r="M500" s="46"/>
      <c r="O500" s="47"/>
      <c r="P500" s="46"/>
      <c r="R500" s="47"/>
      <c r="S500" s="46"/>
      <c r="U500" s="47"/>
      <c r="V500" s="46"/>
      <c r="X500" s="47"/>
      <c r="Y500" s="46"/>
      <c r="AA500" s="47"/>
      <c r="AB500" s="46"/>
      <c r="AD500" s="47"/>
      <c r="AE500" s="46"/>
      <c r="AG500" s="47"/>
      <c r="AH500" s="46"/>
      <c r="AJ500" s="47"/>
      <c r="AK500" s="46"/>
      <c r="AM500" s="47"/>
      <c r="AN500" s="46"/>
      <c r="AP500" s="47"/>
      <c r="AQ500" s="46"/>
      <c r="AS500" s="47"/>
      <c r="AT500" s="46"/>
      <c r="AV500" s="47"/>
      <c r="AW500" s="46"/>
      <c r="AY500" s="47"/>
      <c r="AZ500" s="46"/>
      <c r="BB500" s="47"/>
      <c r="BC500" s="46"/>
      <c r="BE500" s="47"/>
      <c r="BF500" s="46"/>
      <c r="BH500" s="47"/>
      <c r="BI500" s="46"/>
    </row>
    <row r="501" spans="3:61" x14ac:dyDescent="0.25">
      <c r="C501" s="47"/>
      <c r="D501" s="46"/>
      <c r="F501" s="47"/>
      <c r="G501" s="46"/>
      <c r="I501" s="47"/>
      <c r="J501" s="46"/>
      <c r="L501" s="47"/>
      <c r="M501" s="46"/>
      <c r="O501" s="47"/>
      <c r="P501" s="46"/>
      <c r="R501" s="47"/>
      <c r="S501" s="46"/>
      <c r="U501" s="47"/>
      <c r="V501" s="46"/>
      <c r="X501" s="47"/>
      <c r="Y501" s="46"/>
      <c r="AA501" s="47"/>
      <c r="AB501" s="46"/>
      <c r="AD501" s="47"/>
      <c r="AE501" s="46"/>
      <c r="AG501" s="47"/>
      <c r="AH501" s="46"/>
      <c r="AJ501" s="47"/>
      <c r="AK501" s="46"/>
      <c r="AM501" s="47"/>
      <c r="AN501" s="46"/>
      <c r="AP501" s="47"/>
      <c r="AQ501" s="46"/>
      <c r="AS501" s="47"/>
      <c r="AT501" s="46"/>
      <c r="AV501" s="47"/>
      <c r="AW501" s="46"/>
      <c r="AY501" s="47"/>
      <c r="AZ501" s="46"/>
      <c r="BB501" s="47"/>
      <c r="BC501" s="46"/>
      <c r="BE501" s="47"/>
      <c r="BF501" s="46"/>
      <c r="BH501" s="47"/>
      <c r="BI501" s="46"/>
    </row>
    <row r="502" spans="3:61" x14ac:dyDescent="0.25">
      <c r="C502" s="47"/>
      <c r="D502" s="46"/>
      <c r="F502" s="47"/>
      <c r="G502" s="46"/>
      <c r="I502" s="47"/>
      <c r="J502" s="46"/>
      <c r="L502" s="47"/>
      <c r="M502" s="46"/>
      <c r="O502" s="47"/>
      <c r="P502" s="46"/>
      <c r="R502" s="47"/>
      <c r="S502" s="46"/>
      <c r="U502" s="47"/>
      <c r="V502" s="46"/>
      <c r="X502" s="47"/>
      <c r="Y502" s="46"/>
      <c r="AA502" s="47"/>
      <c r="AB502" s="46"/>
      <c r="AD502" s="47"/>
      <c r="AE502" s="46"/>
      <c r="AG502" s="47"/>
      <c r="AH502" s="46"/>
      <c r="AJ502" s="47"/>
      <c r="AK502" s="46"/>
      <c r="AM502" s="47"/>
      <c r="AN502" s="46"/>
      <c r="AP502" s="47"/>
      <c r="AQ502" s="46"/>
      <c r="AS502" s="47"/>
      <c r="AT502" s="46"/>
      <c r="AV502" s="47"/>
      <c r="AW502" s="46"/>
      <c r="AY502" s="47"/>
      <c r="AZ502" s="46"/>
      <c r="BB502" s="47"/>
      <c r="BC502" s="46"/>
      <c r="BE502" s="47"/>
      <c r="BF502" s="46"/>
      <c r="BH502" s="47"/>
      <c r="BI502" s="46"/>
    </row>
    <row r="503" spans="3:61" x14ac:dyDescent="0.25">
      <c r="C503" s="47"/>
      <c r="D503" s="46"/>
      <c r="F503" s="47"/>
      <c r="G503" s="46"/>
      <c r="I503" s="47"/>
      <c r="J503" s="46"/>
      <c r="L503" s="47"/>
      <c r="M503" s="46"/>
      <c r="O503" s="47"/>
      <c r="P503" s="46"/>
      <c r="R503" s="47"/>
      <c r="S503" s="46"/>
      <c r="U503" s="47"/>
      <c r="V503" s="46"/>
      <c r="X503" s="47"/>
      <c r="Y503" s="46"/>
      <c r="AA503" s="47"/>
      <c r="AB503" s="46"/>
      <c r="AD503" s="47"/>
      <c r="AE503" s="46"/>
      <c r="AG503" s="47"/>
      <c r="AH503" s="46"/>
      <c r="AJ503" s="47"/>
      <c r="AK503" s="46"/>
      <c r="AM503" s="47"/>
      <c r="AN503" s="46"/>
      <c r="AP503" s="47"/>
      <c r="AQ503" s="46"/>
      <c r="AS503" s="47"/>
      <c r="AT503" s="46"/>
      <c r="AV503" s="47"/>
      <c r="AW503" s="46"/>
      <c r="AY503" s="47"/>
      <c r="AZ503" s="46"/>
      <c r="BB503" s="47"/>
      <c r="BC503" s="46"/>
      <c r="BE503" s="47"/>
      <c r="BF503" s="46"/>
      <c r="BH503" s="47"/>
      <c r="BI503" s="46"/>
    </row>
    <row r="504" spans="3:61" x14ac:dyDescent="0.25">
      <c r="C504" s="47"/>
      <c r="D504" s="46"/>
      <c r="F504" s="47"/>
      <c r="G504" s="46"/>
      <c r="I504" s="47"/>
      <c r="J504" s="46"/>
      <c r="L504" s="47"/>
      <c r="M504" s="46"/>
      <c r="O504" s="47"/>
      <c r="P504" s="46"/>
      <c r="R504" s="47"/>
      <c r="S504" s="46"/>
      <c r="U504" s="47"/>
      <c r="V504" s="46"/>
      <c r="X504" s="47"/>
      <c r="Y504" s="46"/>
      <c r="AA504" s="47"/>
      <c r="AB504" s="46"/>
      <c r="AD504" s="47"/>
      <c r="AE504" s="46"/>
      <c r="AG504" s="47"/>
      <c r="AH504" s="46"/>
      <c r="AJ504" s="47"/>
      <c r="AK504" s="46"/>
      <c r="AM504" s="47"/>
      <c r="AN504" s="46"/>
      <c r="AP504" s="47"/>
      <c r="AQ504" s="46"/>
      <c r="AS504" s="47"/>
      <c r="AT504" s="46"/>
      <c r="AV504" s="47"/>
      <c r="AW504" s="46"/>
      <c r="AY504" s="47"/>
      <c r="AZ504" s="46"/>
      <c r="BB504" s="47"/>
      <c r="BC504" s="46"/>
      <c r="BE504" s="47"/>
      <c r="BF504" s="46"/>
      <c r="BH504" s="47"/>
      <c r="BI504" s="46"/>
    </row>
    <row r="505" spans="3:61" x14ac:dyDescent="0.25">
      <c r="C505" s="47"/>
      <c r="D505" s="46"/>
      <c r="F505" s="47"/>
      <c r="G505" s="46"/>
      <c r="I505" s="47"/>
      <c r="J505" s="46"/>
      <c r="L505" s="47"/>
      <c r="M505" s="46"/>
      <c r="O505" s="47"/>
      <c r="P505" s="46"/>
      <c r="R505" s="47"/>
      <c r="S505" s="46"/>
      <c r="U505" s="47"/>
      <c r="V505" s="46"/>
      <c r="X505" s="47"/>
      <c r="Y505" s="46"/>
      <c r="AA505" s="47"/>
      <c r="AB505" s="46"/>
      <c r="AD505" s="47"/>
      <c r="AE505" s="46"/>
      <c r="AG505" s="47"/>
      <c r="AH505" s="46"/>
      <c r="AJ505" s="47"/>
      <c r="AK505" s="46"/>
      <c r="AM505" s="47"/>
      <c r="AN505" s="46"/>
      <c r="AP505" s="47"/>
      <c r="AQ505" s="46"/>
      <c r="AS505" s="47"/>
      <c r="AT505" s="46"/>
      <c r="AV505" s="47"/>
      <c r="AW505" s="46"/>
      <c r="AY505" s="47"/>
      <c r="AZ505" s="46"/>
      <c r="BB505" s="47"/>
      <c r="BC505" s="46"/>
      <c r="BE505" s="47"/>
      <c r="BF505" s="46"/>
      <c r="BH505" s="47"/>
      <c r="BI505" s="46"/>
    </row>
    <row r="506" spans="3:61" x14ac:dyDescent="0.25">
      <c r="C506" s="47"/>
      <c r="D506" s="46"/>
      <c r="F506" s="47"/>
      <c r="G506" s="46"/>
      <c r="I506" s="47"/>
      <c r="J506" s="46"/>
      <c r="L506" s="47"/>
      <c r="M506" s="46"/>
      <c r="O506" s="47"/>
      <c r="P506" s="46"/>
      <c r="R506" s="47"/>
      <c r="S506" s="46"/>
      <c r="U506" s="47"/>
      <c r="V506" s="46"/>
      <c r="X506" s="47"/>
      <c r="Y506" s="46"/>
      <c r="AA506" s="47"/>
      <c r="AB506" s="46"/>
      <c r="AD506" s="47"/>
      <c r="AE506" s="46"/>
      <c r="AG506" s="47"/>
      <c r="AH506" s="46"/>
      <c r="AJ506" s="47"/>
      <c r="AK506" s="46"/>
      <c r="AM506" s="47"/>
      <c r="AN506" s="46"/>
      <c r="AP506" s="47"/>
      <c r="AQ506" s="46"/>
      <c r="AS506" s="47"/>
      <c r="AT506" s="46"/>
      <c r="AV506" s="47"/>
      <c r="AW506" s="46"/>
      <c r="AY506" s="47"/>
      <c r="AZ506" s="46"/>
      <c r="BB506" s="47"/>
      <c r="BC506" s="46"/>
      <c r="BE506" s="47"/>
      <c r="BF506" s="46"/>
      <c r="BH506" s="47"/>
      <c r="BI506" s="46"/>
    </row>
    <row r="507" spans="3:61" x14ac:dyDescent="0.25">
      <c r="C507" s="47"/>
      <c r="D507" s="46"/>
      <c r="F507" s="47"/>
      <c r="G507" s="46"/>
      <c r="I507" s="47"/>
      <c r="J507" s="46"/>
      <c r="L507" s="47"/>
      <c r="M507" s="46"/>
      <c r="O507" s="47"/>
      <c r="P507" s="46"/>
      <c r="R507" s="47"/>
      <c r="S507" s="46"/>
      <c r="U507" s="47"/>
      <c r="V507" s="46"/>
      <c r="X507" s="47"/>
      <c r="Y507" s="46"/>
      <c r="AA507" s="47"/>
      <c r="AB507" s="46"/>
      <c r="AD507" s="47"/>
      <c r="AE507" s="46"/>
      <c r="AG507" s="47"/>
      <c r="AH507" s="46"/>
      <c r="AJ507" s="47"/>
      <c r="AK507" s="46"/>
      <c r="AM507" s="47"/>
      <c r="AN507" s="46"/>
      <c r="AP507" s="47"/>
      <c r="AQ507" s="46"/>
      <c r="AS507" s="47"/>
      <c r="AT507" s="46"/>
      <c r="AV507" s="47"/>
      <c r="AW507" s="46"/>
      <c r="AY507" s="47"/>
      <c r="AZ507" s="46"/>
      <c r="BB507" s="47"/>
      <c r="BC507" s="46"/>
      <c r="BE507" s="47"/>
      <c r="BF507" s="46"/>
      <c r="BH507" s="47"/>
      <c r="BI507" s="46"/>
    </row>
    <row r="508" spans="3:61" x14ac:dyDescent="0.25">
      <c r="C508" s="47"/>
      <c r="D508" s="46"/>
      <c r="F508" s="47"/>
      <c r="G508" s="46"/>
      <c r="I508" s="47"/>
      <c r="J508" s="46"/>
      <c r="L508" s="47"/>
      <c r="M508" s="46"/>
      <c r="O508" s="47"/>
      <c r="P508" s="46"/>
      <c r="R508" s="47"/>
      <c r="S508" s="46"/>
      <c r="U508" s="47"/>
      <c r="V508" s="46"/>
      <c r="X508" s="47"/>
      <c r="Y508" s="46"/>
      <c r="AA508" s="47"/>
      <c r="AB508" s="46"/>
      <c r="AD508" s="47"/>
      <c r="AE508" s="46"/>
      <c r="AG508" s="47"/>
      <c r="AH508" s="46"/>
      <c r="AJ508" s="47"/>
      <c r="AK508" s="46"/>
      <c r="AM508" s="47"/>
      <c r="AN508" s="46"/>
      <c r="AP508" s="47"/>
      <c r="AQ508" s="46"/>
      <c r="AS508" s="47"/>
      <c r="AT508" s="46"/>
      <c r="AV508" s="47"/>
      <c r="AW508" s="46"/>
      <c r="AY508" s="47"/>
      <c r="AZ508" s="46"/>
      <c r="BB508" s="47"/>
      <c r="BC508" s="46"/>
      <c r="BE508" s="47"/>
      <c r="BF508" s="46"/>
      <c r="BH508" s="47"/>
      <c r="BI508" s="46"/>
    </row>
    <row r="509" spans="3:61" x14ac:dyDescent="0.25">
      <c r="C509" s="47"/>
      <c r="D509" s="46"/>
      <c r="F509" s="47"/>
      <c r="G509" s="46"/>
      <c r="I509" s="47"/>
      <c r="J509" s="46"/>
      <c r="L509" s="47"/>
      <c r="M509" s="46"/>
      <c r="O509" s="47"/>
      <c r="P509" s="46"/>
      <c r="R509" s="47"/>
      <c r="S509" s="46"/>
      <c r="U509" s="47"/>
      <c r="V509" s="46"/>
      <c r="X509" s="47"/>
      <c r="Y509" s="46"/>
      <c r="AA509" s="47"/>
      <c r="AB509" s="46"/>
      <c r="AD509" s="47"/>
      <c r="AE509" s="46"/>
      <c r="AG509" s="47"/>
      <c r="AH509" s="46"/>
      <c r="AJ509" s="47"/>
      <c r="AK509" s="46"/>
      <c r="AM509" s="47"/>
      <c r="AN509" s="46"/>
      <c r="AP509" s="47"/>
      <c r="AQ509" s="46"/>
      <c r="AS509" s="47"/>
      <c r="AT509" s="46"/>
      <c r="AV509" s="47"/>
      <c r="AW509" s="46"/>
      <c r="AY509" s="47"/>
      <c r="AZ509" s="46"/>
      <c r="BB509" s="47"/>
      <c r="BC509" s="46"/>
      <c r="BE509" s="47"/>
      <c r="BF509" s="46"/>
      <c r="BH509" s="47"/>
      <c r="BI509" s="46"/>
    </row>
    <row r="510" spans="3:61" x14ac:dyDescent="0.25">
      <c r="C510" s="47"/>
      <c r="D510" s="46"/>
      <c r="F510" s="47"/>
      <c r="G510" s="46"/>
      <c r="I510" s="47"/>
      <c r="J510" s="46"/>
      <c r="L510" s="47"/>
      <c r="M510" s="46"/>
      <c r="O510" s="47"/>
      <c r="P510" s="46"/>
      <c r="R510" s="47"/>
      <c r="S510" s="46"/>
      <c r="U510" s="47"/>
      <c r="V510" s="46"/>
      <c r="X510" s="47"/>
      <c r="Y510" s="46"/>
      <c r="AA510" s="47"/>
      <c r="AB510" s="46"/>
      <c r="AD510" s="47"/>
      <c r="AE510" s="46"/>
      <c r="AG510" s="47"/>
      <c r="AH510" s="46"/>
      <c r="AJ510" s="47"/>
      <c r="AK510" s="46"/>
      <c r="AM510" s="47"/>
      <c r="AN510" s="46"/>
      <c r="AP510" s="47"/>
      <c r="AQ510" s="46"/>
      <c r="AS510" s="47"/>
      <c r="AT510" s="46"/>
      <c r="AV510" s="47"/>
      <c r="AW510" s="46"/>
      <c r="AY510" s="47"/>
      <c r="AZ510" s="46"/>
      <c r="BB510" s="47"/>
      <c r="BC510" s="46"/>
      <c r="BE510" s="47"/>
      <c r="BF510" s="46"/>
      <c r="BH510" s="47"/>
      <c r="BI510" s="46"/>
    </row>
    <row r="511" spans="3:61" x14ac:dyDescent="0.25">
      <c r="C511" s="47"/>
      <c r="D511" s="46"/>
      <c r="F511" s="47"/>
      <c r="G511" s="46"/>
      <c r="I511" s="47"/>
      <c r="J511" s="46"/>
      <c r="L511" s="47"/>
      <c r="M511" s="46"/>
      <c r="O511" s="47"/>
      <c r="P511" s="46"/>
      <c r="R511" s="47"/>
      <c r="S511" s="46"/>
      <c r="U511" s="47"/>
      <c r="V511" s="46"/>
      <c r="X511" s="47"/>
      <c r="Y511" s="46"/>
      <c r="AA511" s="47"/>
      <c r="AB511" s="46"/>
      <c r="AD511" s="47"/>
      <c r="AE511" s="46"/>
      <c r="AG511" s="47"/>
      <c r="AH511" s="46"/>
      <c r="AJ511" s="47"/>
      <c r="AK511" s="46"/>
      <c r="AM511" s="47"/>
      <c r="AN511" s="46"/>
      <c r="AP511" s="47"/>
      <c r="AQ511" s="46"/>
      <c r="AS511" s="47"/>
      <c r="AT511" s="46"/>
      <c r="AV511" s="47"/>
      <c r="AW511" s="46"/>
      <c r="AY511" s="47"/>
      <c r="AZ511" s="46"/>
      <c r="BB511" s="47"/>
      <c r="BC511" s="46"/>
      <c r="BE511" s="47"/>
      <c r="BF511" s="46"/>
      <c r="BH511" s="47"/>
      <c r="BI511" s="46"/>
    </row>
    <row r="512" spans="3:61" x14ac:dyDescent="0.25">
      <c r="C512" s="47"/>
      <c r="D512" s="46"/>
      <c r="F512" s="47"/>
      <c r="G512" s="46"/>
      <c r="I512" s="47"/>
      <c r="J512" s="46"/>
      <c r="L512" s="47"/>
      <c r="M512" s="46"/>
      <c r="O512" s="47"/>
      <c r="P512" s="46"/>
      <c r="R512" s="47"/>
      <c r="S512" s="46"/>
      <c r="U512" s="47"/>
      <c r="V512" s="46"/>
      <c r="X512" s="47"/>
      <c r="Y512" s="46"/>
      <c r="AA512" s="47"/>
      <c r="AB512" s="46"/>
      <c r="AD512" s="47"/>
      <c r="AE512" s="46"/>
      <c r="AG512" s="47"/>
      <c r="AH512" s="46"/>
      <c r="AJ512" s="47"/>
      <c r="AK512" s="46"/>
      <c r="AM512" s="47"/>
      <c r="AN512" s="46"/>
      <c r="AP512" s="47"/>
      <c r="AQ512" s="46"/>
      <c r="AS512" s="47"/>
      <c r="AT512" s="46"/>
      <c r="AV512" s="47"/>
      <c r="AW512" s="46"/>
      <c r="AY512" s="47"/>
      <c r="AZ512" s="46"/>
      <c r="BB512" s="47"/>
      <c r="BC512" s="46"/>
      <c r="BE512" s="47"/>
      <c r="BF512" s="46"/>
      <c r="BH512" s="47"/>
      <c r="BI512" s="46"/>
    </row>
    <row r="513" spans="3:61" x14ac:dyDescent="0.25">
      <c r="C513" s="47"/>
      <c r="D513" s="46"/>
      <c r="F513" s="47"/>
      <c r="G513" s="46"/>
      <c r="I513" s="47"/>
      <c r="J513" s="46"/>
      <c r="L513" s="47"/>
      <c r="M513" s="46"/>
      <c r="O513" s="47"/>
      <c r="P513" s="46"/>
      <c r="R513" s="47"/>
      <c r="S513" s="46"/>
      <c r="U513" s="47"/>
      <c r="V513" s="46"/>
      <c r="X513" s="47"/>
      <c r="Y513" s="46"/>
      <c r="AA513" s="47"/>
      <c r="AB513" s="46"/>
      <c r="AD513" s="47"/>
      <c r="AE513" s="46"/>
      <c r="AG513" s="47"/>
      <c r="AH513" s="46"/>
      <c r="AJ513" s="47"/>
      <c r="AK513" s="46"/>
      <c r="AM513" s="47"/>
      <c r="AN513" s="46"/>
      <c r="AP513" s="47"/>
      <c r="AQ513" s="46"/>
      <c r="AS513" s="47"/>
      <c r="AT513" s="46"/>
      <c r="AV513" s="47"/>
      <c r="AW513" s="46"/>
      <c r="AY513" s="47"/>
      <c r="AZ513" s="46"/>
      <c r="BB513" s="47"/>
      <c r="BC513" s="46"/>
      <c r="BE513" s="47"/>
      <c r="BF513" s="46"/>
      <c r="BH513" s="47"/>
      <c r="BI513" s="46"/>
    </row>
    <row r="514" spans="3:61" x14ac:dyDescent="0.25">
      <c r="C514" s="47"/>
      <c r="D514" s="46"/>
      <c r="F514" s="47"/>
      <c r="G514" s="46"/>
      <c r="I514" s="47"/>
      <c r="J514" s="46"/>
      <c r="L514" s="47"/>
      <c r="M514" s="46"/>
      <c r="O514" s="47"/>
      <c r="P514" s="46"/>
      <c r="R514" s="47"/>
      <c r="S514" s="46"/>
      <c r="U514" s="47"/>
      <c r="V514" s="46"/>
      <c r="X514" s="47"/>
      <c r="Y514" s="46"/>
      <c r="AA514" s="47"/>
      <c r="AB514" s="46"/>
      <c r="AD514" s="47"/>
      <c r="AE514" s="46"/>
      <c r="AG514" s="47"/>
      <c r="AH514" s="46"/>
      <c r="AJ514" s="47"/>
      <c r="AK514" s="46"/>
      <c r="AM514" s="47"/>
      <c r="AN514" s="46"/>
      <c r="AP514" s="47"/>
      <c r="AQ514" s="46"/>
      <c r="AS514" s="47"/>
      <c r="AT514" s="46"/>
      <c r="AV514" s="47"/>
      <c r="AW514" s="46"/>
      <c r="AY514" s="47"/>
      <c r="AZ514" s="46"/>
      <c r="BB514" s="47"/>
      <c r="BC514" s="46"/>
      <c r="BE514" s="47"/>
      <c r="BF514" s="46"/>
      <c r="BH514" s="47"/>
      <c r="BI514" s="46"/>
    </row>
    <row r="515" spans="3:61" x14ac:dyDescent="0.25">
      <c r="C515" s="47"/>
      <c r="D515" s="46"/>
      <c r="F515" s="47"/>
      <c r="G515" s="46"/>
      <c r="I515" s="47"/>
      <c r="J515" s="46"/>
      <c r="L515" s="47"/>
      <c r="M515" s="46"/>
      <c r="O515" s="47"/>
      <c r="P515" s="46"/>
      <c r="R515" s="47"/>
      <c r="S515" s="46"/>
      <c r="U515" s="47"/>
      <c r="V515" s="46"/>
      <c r="X515" s="47"/>
      <c r="Y515" s="46"/>
      <c r="AA515" s="47"/>
      <c r="AB515" s="46"/>
      <c r="AD515" s="47"/>
      <c r="AE515" s="46"/>
      <c r="AG515" s="47"/>
      <c r="AH515" s="46"/>
      <c r="AJ515" s="47"/>
      <c r="AK515" s="46"/>
      <c r="AM515" s="47"/>
      <c r="AN515" s="46"/>
      <c r="AP515" s="47"/>
      <c r="AQ515" s="46"/>
      <c r="AS515" s="47"/>
      <c r="AT515" s="46"/>
      <c r="AV515" s="47"/>
      <c r="AW515" s="46"/>
      <c r="AY515" s="47"/>
      <c r="AZ515" s="46"/>
      <c r="BB515" s="47"/>
      <c r="BC515" s="46"/>
      <c r="BE515" s="47"/>
      <c r="BF515" s="46"/>
      <c r="BH515" s="47"/>
      <c r="BI515" s="46"/>
    </row>
    <row r="516" spans="3:61" x14ac:dyDescent="0.25">
      <c r="C516" s="47"/>
      <c r="D516" s="46"/>
      <c r="F516" s="47"/>
      <c r="G516" s="46"/>
      <c r="I516" s="47"/>
      <c r="J516" s="46"/>
      <c r="L516" s="47"/>
      <c r="M516" s="46"/>
      <c r="O516" s="47"/>
      <c r="P516" s="46"/>
      <c r="R516" s="47"/>
      <c r="S516" s="46"/>
      <c r="U516" s="47"/>
      <c r="V516" s="46"/>
      <c r="X516" s="47"/>
      <c r="Y516" s="46"/>
      <c r="AA516" s="47"/>
      <c r="AB516" s="46"/>
      <c r="AD516" s="47"/>
      <c r="AE516" s="46"/>
      <c r="AG516" s="47"/>
      <c r="AH516" s="46"/>
      <c r="AJ516" s="47"/>
      <c r="AK516" s="46"/>
      <c r="AM516" s="47"/>
      <c r="AN516" s="46"/>
      <c r="AP516" s="47"/>
      <c r="AQ516" s="46"/>
      <c r="AS516" s="47"/>
      <c r="AT516" s="46"/>
      <c r="AV516" s="47"/>
      <c r="AW516" s="46"/>
      <c r="AY516" s="47"/>
      <c r="AZ516" s="46"/>
      <c r="BB516" s="47"/>
      <c r="BC516" s="46"/>
      <c r="BE516" s="47"/>
      <c r="BF516" s="46"/>
      <c r="BH516" s="47"/>
      <c r="BI516" s="46"/>
    </row>
    <row r="517" spans="3:61" x14ac:dyDescent="0.25">
      <c r="C517" s="47"/>
      <c r="D517" s="46"/>
      <c r="F517" s="47"/>
      <c r="G517" s="46"/>
      <c r="I517" s="47"/>
      <c r="J517" s="46"/>
      <c r="L517" s="47"/>
      <c r="M517" s="46"/>
      <c r="O517" s="47"/>
      <c r="P517" s="46"/>
      <c r="R517" s="47"/>
      <c r="S517" s="46"/>
      <c r="U517" s="47"/>
      <c r="V517" s="46"/>
      <c r="X517" s="47"/>
      <c r="Y517" s="46"/>
      <c r="AA517" s="47"/>
      <c r="AB517" s="46"/>
      <c r="AD517" s="47"/>
      <c r="AE517" s="46"/>
      <c r="AG517" s="47"/>
      <c r="AH517" s="46"/>
      <c r="AJ517" s="47"/>
      <c r="AK517" s="46"/>
      <c r="AM517" s="47"/>
      <c r="AN517" s="46"/>
      <c r="AP517" s="47"/>
      <c r="AQ517" s="46"/>
      <c r="AS517" s="47"/>
      <c r="AT517" s="46"/>
      <c r="AV517" s="47"/>
      <c r="AW517" s="46"/>
      <c r="AY517" s="47"/>
      <c r="AZ517" s="46"/>
      <c r="BB517" s="47"/>
      <c r="BC517" s="46"/>
      <c r="BE517" s="47"/>
      <c r="BF517" s="46"/>
      <c r="BH517" s="47"/>
      <c r="BI517" s="46"/>
    </row>
    <row r="518" spans="3:61" x14ac:dyDescent="0.25">
      <c r="C518" s="47"/>
      <c r="D518" s="46"/>
      <c r="F518" s="47"/>
      <c r="G518" s="46"/>
      <c r="I518" s="47"/>
      <c r="J518" s="46"/>
      <c r="L518" s="47"/>
      <c r="M518" s="46"/>
      <c r="O518" s="47"/>
      <c r="P518" s="46"/>
      <c r="R518" s="47"/>
      <c r="S518" s="46"/>
      <c r="U518" s="47"/>
      <c r="V518" s="46"/>
      <c r="X518" s="47"/>
      <c r="Y518" s="46"/>
      <c r="AA518" s="47"/>
      <c r="AB518" s="46"/>
      <c r="AD518" s="47"/>
      <c r="AE518" s="46"/>
      <c r="AG518" s="47"/>
      <c r="AH518" s="46"/>
      <c r="AJ518" s="47"/>
      <c r="AK518" s="46"/>
      <c r="AM518" s="47"/>
      <c r="AN518" s="46"/>
      <c r="AP518" s="47"/>
      <c r="AQ518" s="46"/>
      <c r="AS518" s="47"/>
      <c r="AT518" s="46"/>
      <c r="AV518" s="47"/>
      <c r="AW518" s="46"/>
      <c r="AY518" s="47"/>
      <c r="AZ518" s="46"/>
      <c r="BB518" s="47"/>
      <c r="BC518" s="46"/>
      <c r="BE518" s="47"/>
      <c r="BF518" s="46"/>
      <c r="BH518" s="47"/>
      <c r="BI518" s="46"/>
    </row>
    <row r="519" spans="3:61" x14ac:dyDescent="0.25">
      <c r="C519" s="47"/>
      <c r="D519" s="46"/>
      <c r="F519" s="47"/>
      <c r="G519" s="46"/>
      <c r="I519" s="47"/>
      <c r="J519" s="46"/>
      <c r="L519" s="47"/>
      <c r="M519" s="46"/>
      <c r="O519" s="47"/>
      <c r="P519" s="46"/>
      <c r="R519" s="47"/>
      <c r="S519" s="46"/>
      <c r="U519" s="47"/>
      <c r="V519" s="46"/>
      <c r="X519" s="47"/>
      <c r="Y519" s="46"/>
      <c r="AA519" s="47"/>
      <c r="AB519" s="46"/>
      <c r="AD519" s="47"/>
      <c r="AE519" s="46"/>
      <c r="AG519" s="47"/>
      <c r="AH519" s="46"/>
      <c r="AJ519" s="47"/>
      <c r="AK519" s="46"/>
      <c r="AM519" s="47"/>
      <c r="AN519" s="46"/>
      <c r="AP519" s="47"/>
      <c r="AQ519" s="46"/>
      <c r="AS519" s="47"/>
      <c r="AT519" s="46"/>
      <c r="AV519" s="47"/>
      <c r="AW519" s="46"/>
      <c r="AY519" s="47"/>
      <c r="AZ519" s="46"/>
      <c r="BB519" s="47"/>
      <c r="BC519" s="46"/>
      <c r="BE519" s="47"/>
      <c r="BF519" s="46"/>
      <c r="BH519" s="47"/>
      <c r="BI519" s="46"/>
    </row>
    <row r="520" spans="3:61" x14ac:dyDescent="0.25">
      <c r="C520" s="47"/>
      <c r="D520" s="46"/>
      <c r="F520" s="47"/>
      <c r="G520" s="46"/>
      <c r="I520" s="47"/>
      <c r="J520" s="46"/>
      <c r="L520" s="47"/>
      <c r="M520" s="46"/>
      <c r="O520" s="47"/>
      <c r="P520" s="46"/>
      <c r="R520" s="47"/>
      <c r="S520" s="46"/>
      <c r="U520" s="47"/>
      <c r="V520" s="46"/>
      <c r="X520" s="47"/>
      <c r="Y520" s="46"/>
      <c r="AA520" s="47"/>
      <c r="AB520" s="46"/>
      <c r="AD520" s="47"/>
      <c r="AE520" s="46"/>
      <c r="AG520" s="47"/>
      <c r="AH520" s="46"/>
      <c r="AJ520" s="47"/>
      <c r="AK520" s="46"/>
      <c r="AM520" s="47"/>
      <c r="AN520" s="46"/>
      <c r="AP520" s="47"/>
      <c r="AQ520" s="46"/>
      <c r="AS520" s="47"/>
      <c r="AT520" s="46"/>
      <c r="AV520" s="47"/>
      <c r="AW520" s="46"/>
      <c r="AY520" s="47"/>
      <c r="AZ520" s="46"/>
      <c r="BB520" s="47"/>
      <c r="BC520" s="46"/>
      <c r="BE520" s="47"/>
      <c r="BF520" s="46"/>
      <c r="BH520" s="47"/>
      <c r="BI520" s="46"/>
    </row>
  </sheetData>
  <mergeCells count="21">
    <mergeCell ref="AG8:AH8"/>
    <mergeCell ref="A1:D1"/>
    <mergeCell ref="C8:D8"/>
    <mergeCell ref="F8:G8"/>
    <mergeCell ref="I8:J8"/>
    <mergeCell ref="L8:M8"/>
    <mergeCell ref="O8:P8"/>
    <mergeCell ref="R8:S8"/>
    <mergeCell ref="U8:V8"/>
    <mergeCell ref="X8:Y8"/>
    <mergeCell ref="AA8:AB8"/>
    <mergeCell ref="AD8:AE8"/>
    <mergeCell ref="BB8:BC8"/>
    <mergeCell ref="BE8:BF8"/>
    <mergeCell ref="BH8:BI8"/>
    <mergeCell ref="AJ8:AK8"/>
    <mergeCell ref="AM8:AN8"/>
    <mergeCell ref="AP8:AQ8"/>
    <mergeCell ref="AS8:AT8"/>
    <mergeCell ref="AV8:AW8"/>
    <mergeCell ref="AY8:AZ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7030A0"/>
  </sheetPr>
  <dimension ref="A1:AW89"/>
  <sheetViews>
    <sheetView showGridLines="0" topLeftCell="B1" zoomScale="80" zoomScaleNormal="80" workbookViewId="0">
      <selection activeCell="E71" sqref="E71"/>
    </sheetView>
  </sheetViews>
  <sheetFormatPr baseColWidth="10" defaultColWidth="11.42578125" defaultRowHeight="15" x14ac:dyDescent="0.25"/>
  <cols>
    <col min="2" max="2" width="25.28515625" customWidth="1"/>
    <col min="3" max="3" width="11.28515625" bestFit="1" customWidth="1"/>
    <col min="4" max="4" width="10" bestFit="1" customWidth="1"/>
    <col min="5" max="11" width="9.85546875" bestFit="1" customWidth="1"/>
    <col min="12" max="12" width="12.42578125" bestFit="1" customWidth="1"/>
    <col min="13" max="13" width="15.85546875" customWidth="1"/>
    <col min="14" max="14" width="8.7109375" bestFit="1" customWidth="1"/>
    <col min="15" max="15" width="9.85546875" bestFit="1" customWidth="1"/>
    <col min="16" max="16" width="7.7109375" bestFit="1" customWidth="1"/>
    <col min="17" max="18" width="8.7109375" bestFit="1" customWidth="1"/>
    <col min="19" max="19" width="7.7109375" bestFit="1" customWidth="1"/>
    <col min="20" max="20" width="21.140625" customWidth="1"/>
    <col min="33" max="48" width="26.42578125" customWidth="1"/>
    <col min="49" max="49" width="15.28515625" bestFit="1" customWidth="1"/>
    <col min="50" max="52" width="16.28515625" bestFit="1" customWidth="1"/>
    <col min="53" max="54" width="16.85546875" bestFit="1" customWidth="1"/>
    <col min="55" max="62" width="16.28515625" bestFit="1" customWidth="1"/>
  </cols>
  <sheetData>
    <row r="1" spans="1:48" ht="26.45" thickBot="1" x14ac:dyDescent="0.55000000000000004">
      <c r="A1" s="161" t="s">
        <v>4886</v>
      </c>
      <c r="B1" s="161"/>
      <c r="C1" s="161"/>
      <c r="D1" s="161"/>
    </row>
    <row r="3" spans="1:48" ht="14.45" x14ac:dyDescent="0.3">
      <c r="A3" s="13" t="s">
        <v>14</v>
      </c>
      <c r="B3" s="14">
        <f>Date!E3</f>
        <v>42734</v>
      </c>
    </row>
    <row r="4" spans="1:48" ht="18" x14ac:dyDescent="0.35">
      <c r="A4" s="13" t="s">
        <v>15</v>
      </c>
      <c r="B4" s="15" t="s">
        <v>16</v>
      </c>
      <c r="E4" s="164" t="s">
        <v>4887</v>
      </c>
      <c r="F4" s="164"/>
      <c r="G4" s="164"/>
      <c r="H4" s="164"/>
      <c r="I4" s="164"/>
      <c r="J4" s="164"/>
      <c r="K4" s="164"/>
      <c r="L4" s="164"/>
      <c r="M4" s="164"/>
      <c r="N4" s="164"/>
      <c r="O4" s="164"/>
    </row>
    <row r="5" spans="1:48" ht="14.45" x14ac:dyDescent="0.3">
      <c r="A5" s="13" t="s">
        <v>4888</v>
      </c>
      <c r="B5" s="15" t="s">
        <v>4889</v>
      </c>
    </row>
    <row r="6" spans="1:48" ht="28.9" x14ac:dyDescent="0.3">
      <c r="T6" s="100" t="s">
        <v>4890</v>
      </c>
    </row>
    <row r="7" spans="1:48" ht="18.75" x14ac:dyDescent="0.3">
      <c r="C7" s="26" t="s">
        <v>4891</v>
      </c>
      <c r="AG7" s="101"/>
      <c r="AH7" s="101" t="s">
        <v>4888</v>
      </c>
      <c r="AI7" s="101" t="s">
        <v>4889</v>
      </c>
      <c r="AJ7" s="101"/>
      <c r="AK7" s="101"/>
      <c r="AL7" s="101"/>
      <c r="AM7" s="101"/>
      <c r="AN7" s="101"/>
      <c r="AO7" s="101"/>
      <c r="AP7" s="101"/>
      <c r="AQ7" s="101"/>
      <c r="AR7" s="101"/>
      <c r="AS7" s="101"/>
      <c r="AT7" s="101"/>
      <c r="AU7" s="101"/>
      <c r="AV7" s="101"/>
    </row>
    <row r="8" spans="1:48" ht="14.45" customHeight="1" x14ac:dyDescent="0.25">
      <c r="B8" s="42" t="s">
        <v>14</v>
      </c>
      <c r="C8" s="50" t="s">
        <v>4892</v>
      </c>
      <c r="D8" s="102" t="s">
        <v>4893</v>
      </c>
      <c r="E8" s="103">
        <v>2.5000000000000001E-3</v>
      </c>
      <c r="F8" s="103">
        <v>5.0000000000000001E-3</v>
      </c>
      <c r="G8" s="103">
        <v>0.01</v>
      </c>
      <c r="H8" s="103">
        <v>1.4999999999999999E-2</v>
      </c>
      <c r="I8" s="103">
        <v>0.02</v>
      </c>
      <c r="J8" s="103">
        <v>2.5000000000000001E-2</v>
      </c>
      <c r="K8" s="103">
        <v>0.03</v>
      </c>
      <c r="L8" s="103">
        <v>3.5000000000000003E-2</v>
      </c>
      <c r="M8" s="103">
        <v>0.04</v>
      </c>
      <c r="N8" s="103">
        <v>0.05</v>
      </c>
      <c r="O8" s="103">
        <v>0.06</v>
      </c>
      <c r="P8" s="103">
        <v>7.0000000000000007E-2</v>
      </c>
      <c r="Q8" s="103">
        <v>0.08</v>
      </c>
      <c r="R8" s="103">
        <v>0.09</v>
      </c>
      <c r="T8" s="102"/>
      <c r="U8" s="102"/>
      <c r="V8" s="102"/>
      <c r="W8" s="102"/>
      <c r="X8" s="102"/>
      <c r="Y8" s="102"/>
      <c r="Z8" s="102"/>
      <c r="AA8" s="102"/>
      <c r="AB8" s="102"/>
      <c r="AC8" s="102"/>
      <c r="AD8" s="102"/>
      <c r="AE8" s="102"/>
      <c r="AG8" s="101" t="s">
        <v>4893</v>
      </c>
      <c r="AH8" s="104">
        <v>0.01</v>
      </c>
      <c r="AI8" s="104">
        <v>1.7500000000000002E-2</v>
      </c>
      <c r="AJ8" s="104">
        <v>0.02</v>
      </c>
      <c r="AK8" s="104">
        <v>2.2499999999999999E-2</v>
      </c>
      <c r="AL8" s="104">
        <v>2.5000000000000001E-2</v>
      </c>
      <c r="AM8" s="104">
        <v>0.03</v>
      </c>
      <c r="AN8" s="104">
        <v>3.5000000000000003E-2</v>
      </c>
      <c r="AO8" s="104">
        <v>0.04</v>
      </c>
      <c r="AP8" s="104">
        <v>0.05</v>
      </c>
      <c r="AQ8" s="104">
        <v>0.06</v>
      </c>
      <c r="AR8" s="104">
        <v>7.0000000000000007E-2</v>
      </c>
      <c r="AS8" s="104">
        <v>0.08</v>
      </c>
      <c r="AT8" s="104">
        <v>0.09</v>
      </c>
      <c r="AU8" s="104">
        <v>0.1</v>
      </c>
      <c r="AV8" s="101"/>
    </row>
    <row r="9" spans="1:48" ht="14.45" customHeight="1" x14ac:dyDescent="0.25">
      <c r="B9" s="51">
        <f t="shared" ref="B9:B21" si="0">EDATE($B$3,12*AF9)</f>
        <v>43099</v>
      </c>
      <c r="C9" s="105" t="s">
        <v>4894</v>
      </c>
      <c r="D9" s="102">
        <v>167.6</v>
      </c>
      <c r="E9" s="102">
        <v>157.09</v>
      </c>
      <c r="F9" s="102">
        <v>146.08000000000001</v>
      </c>
      <c r="G9" s="102">
        <v>124.07</v>
      </c>
      <c r="H9" s="102">
        <v>110.69</v>
      </c>
      <c r="I9" s="102">
        <v>100.97</v>
      </c>
      <c r="J9" s="102">
        <v>94.43</v>
      </c>
      <c r="K9" s="102">
        <v>89.37</v>
      </c>
      <c r="L9" s="102">
        <v>85.18</v>
      </c>
      <c r="M9" s="102">
        <v>81.680000000000007</v>
      </c>
      <c r="N9" s="102">
        <v>76.12</v>
      </c>
      <c r="O9" s="102">
        <v>71.739999999999995</v>
      </c>
      <c r="P9" s="102">
        <v>68.2</v>
      </c>
      <c r="Q9" s="102">
        <v>65.25</v>
      </c>
      <c r="R9" s="102">
        <v>62.72</v>
      </c>
      <c r="T9" s="102"/>
      <c r="U9" s="102"/>
      <c r="V9" s="102"/>
      <c r="W9" s="102"/>
      <c r="X9" s="102"/>
      <c r="Y9" s="102"/>
      <c r="Z9" s="102"/>
      <c r="AA9" s="102"/>
      <c r="AB9" s="102"/>
      <c r="AC9" s="102"/>
      <c r="AD9" s="102"/>
      <c r="AE9" s="102"/>
      <c r="AF9">
        <v>1</v>
      </c>
      <c r="AG9" s="101" t="s">
        <v>4895</v>
      </c>
      <c r="AH9" s="101" t="s">
        <v>4896</v>
      </c>
      <c r="AI9" s="101" t="s">
        <v>4897</v>
      </c>
      <c r="AJ9" s="101" t="s">
        <v>4898</v>
      </c>
      <c r="AK9" s="101" t="s">
        <v>4899</v>
      </c>
      <c r="AL9" s="101" t="s">
        <v>4900</v>
      </c>
      <c r="AM9" s="101" t="s">
        <v>4901</v>
      </c>
      <c r="AN9" s="101" t="s">
        <v>4902</v>
      </c>
      <c r="AO9" s="101" t="s">
        <v>4903</v>
      </c>
      <c r="AP9" s="101" t="s">
        <v>4904</v>
      </c>
      <c r="AQ9" s="101" t="s">
        <v>4905</v>
      </c>
      <c r="AR9" s="101" t="s">
        <v>4906</v>
      </c>
      <c r="AS9" s="101" t="s">
        <v>4907</v>
      </c>
      <c r="AT9" s="101" t="s">
        <v>4908</v>
      </c>
      <c r="AU9" s="101" t="s">
        <v>4909</v>
      </c>
      <c r="AV9" s="101"/>
    </row>
    <row r="10" spans="1:48" ht="14.45" customHeight="1" x14ac:dyDescent="0.25">
      <c r="B10" s="51">
        <f t="shared" si="0"/>
        <v>43464</v>
      </c>
      <c r="C10" s="105" t="s">
        <v>4910</v>
      </c>
      <c r="D10" s="102">
        <v>167.6</v>
      </c>
      <c r="E10" s="102">
        <v>159.59</v>
      </c>
      <c r="F10" s="102">
        <v>151.13999999999999</v>
      </c>
      <c r="G10" s="102">
        <v>134.22999999999999</v>
      </c>
      <c r="H10" s="102">
        <v>119.85</v>
      </c>
      <c r="I10" s="102">
        <v>107.47</v>
      </c>
      <c r="J10" s="102">
        <v>99.8</v>
      </c>
      <c r="K10" s="102">
        <v>94.07</v>
      </c>
      <c r="L10" s="102">
        <v>89.4</v>
      </c>
      <c r="M10" s="102">
        <v>85.55</v>
      </c>
      <c r="N10" s="102">
        <v>79.55</v>
      </c>
      <c r="O10" s="102">
        <v>74.88</v>
      </c>
      <c r="P10" s="102">
        <v>71.14</v>
      </c>
      <c r="Q10" s="102">
        <v>68.03</v>
      </c>
      <c r="R10" s="102">
        <v>65.39</v>
      </c>
      <c r="T10" s="102"/>
      <c r="U10" s="102"/>
      <c r="V10" s="102"/>
      <c r="W10" s="102"/>
      <c r="X10" s="102"/>
      <c r="Y10" s="102"/>
      <c r="Z10" s="102"/>
      <c r="AA10" s="102"/>
      <c r="AB10" s="102"/>
      <c r="AC10" s="102"/>
      <c r="AD10" s="102"/>
      <c r="AE10" s="102"/>
      <c r="AF10">
        <v>2</v>
      </c>
      <c r="AG10" s="101" t="s">
        <v>4911</v>
      </c>
      <c r="AH10" s="101" t="s">
        <v>4912</v>
      </c>
      <c r="AI10" s="101" t="s">
        <v>4913</v>
      </c>
      <c r="AJ10" s="101" t="s">
        <v>4914</v>
      </c>
      <c r="AK10" s="101" t="s">
        <v>4915</v>
      </c>
      <c r="AL10" s="101" t="s">
        <v>4916</v>
      </c>
      <c r="AM10" s="101" t="s">
        <v>4917</v>
      </c>
      <c r="AN10" s="101" t="s">
        <v>4918</v>
      </c>
      <c r="AO10" s="101" t="s">
        <v>4919</v>
      </c>
      <c r="AP10" s="101" t="s">
        <v>4920</v>
      </c>
      <c r="AQ10" s="101" t="s">
        <v>4921</v>
      </c>
      <c r="AR10" s="101" t="s">
        <v>4922</v>
      </c>
      <c r="AS10" s="101" t="s">
        <v>4923</v>
      </c>
      <c r="AT10" s="101" t="s">
        <v>4924</v>
      </c>
      <c r="AU10" s="101" t="s">
        <v>4925</v>
      </c>
      <c r="AV10" s="101"/>
    </row>
    <row r="11" spans="1:48" ht="14.45" customHeight="1" x14ac:dyDescent="0.25">
      <c r="B11" s="51">
        <f t="shared" si="0"/>
        <v>43829</v>
      </c>
      <c r="C11" s="105" t="s">
        <v>4926</v>
      </c>
      <c r="D11" s="102">
        <v>167.6</v>
      </c>
      <c r="E11" s="102">
        <v>156.38999999999999</v>
      </c>
      <c r="F11" s="102">
        <v>144.66999999999999</v>
      </c>
      <c r="G11" s="102">
        <v>121.22</v>
      </c>
      <c r="H11" s="102">
        <v>108.71</v>
      </c>
      <c r="I11" s="102">
        <v>98.34</v>
      </c>
      <c r="J11" s="102">
        <v>91.78</v>
      </c>
      <c r="K11" s="102">
        <v>86.67</v>
      </c>
      <c r="L11" s="102">
        <v>82.55</v>
      </c>
      <c r="M11" s="102">
        <v>79.12</v>
      </c>
      <c r="N11" s="102">
        <v>73.66</v>
      </c>
      <c r="O11" s="102">
        <v>69.45</v>
      </c>
      <c r="P11" s="102">
        <v>66.06</v>
      </c>
      <c r="Q11" s="102">
        <v>63.25</v>
      </c>
      <c r="R11" s="102">
        <v>60.86</v>
      </c>
      <c r="T11" s="102"/>
      <c r="U11" s="102"/>
      <c r="V11" s="102"/>
      <c r="W11" s="102"/>
      <c r="X11" s="102"/>
      <c r="Y11" s="102"/>
      <c r="Z11" s="102"/>
      <c r="AA11" s="102"/>
      <c r="AB11" s="102"/>
      <c r="AC11" s="102"/>
      <c r="AD11" s="102"/>
      <c r="AE11" s="102"/>
      <c r="AF11">
        <v>3</v>
      </c>
      <c r="AG11" s="101" t="s">
        <v>4927</v>
      </c>
      <c r="AH11" s="101" t="s">
        <v>4928</v>
      </c>
      <c r="AI11" s="101" t="s">
        <v>4929</v>
      </c>
      <c r="AJ11" s="101" t="s">
        <v>4930</v>
      </c>
      <c r="AK11" s="101" t="s">
        <v>4931</v>
      </c>
      <c r="AL11" s="101" t="s">
        <v>4932</v>
      </c>
      <c r="AM11" s="101" t="s">
        <v>4933</v>
      </c>
      <c r="AN11" s="101" t="s">
        <v>4934</v>
      </c>
      <c r="AO11" s="101" t="s">
        <v>4935</v>
      </c>
      <c r="AP11" s="101" t="s">
        <v>4936</v>
      </c>
      <c r="AQ11" s="101" t="s">
        <v>4937</v>
      </c>
      <c r="AR11" s="101" t="s">
        <v>4938</v>
      </c>
      <c r="AS11" s="101" t="s">
        <v>4939</v>
      </c>
      <c r="AT11" s="101" t="s">
        <v>4940</v>
      </c>
      <c r="AU11" s="101" t="s">
        <v>4941</v>
      </c>
      <c r="AV11" s="101"/>
    </row>
    <row r="12" spans="1:48" ht="14.45" customHeight="1" x14ac:dyDescent="0.25">
      <c r="B12" s="51">
        <f t="shared" si="0"/>
        <v>44195</v>
      </c>
      <c r="C12" s="105" t="s">
        <v>4942</v>
      </c>
      <c r="D12" s="102">
        <v>167.6</v>
      </c>
      <c r="E12" s="102">
        <v>152.87</v>
      </c>
      <c r="F12" s="102">
        <v>137.01</v>
      </c>
      <c r="G12" s="102">
        <v>104.67</v>
      </c>
      <c r="H12" s="102">
        <v>94.06</v>
      </c>
      <c r="I12" s="102">
        <v>85.41</v>
      </c>
      <c r="J12" s="102">
        <v>79.95</v>
      </c>
      <c r="K12" s="102">
        <v>75.7</v>
      </c>
      <c r="L12" s="102">
        <v>72.260000000000005</v>
      </c>
      <c r="M12" s="102">
        <v>69.38</v>
      </c>
      <c r="N12" s="102">
        <v>64.77</v>
      </c>
      <c r="O12" s="102">
        <v>61.17</v>
      </c>
      <c r="P12" s="102">
        <v>58.25</v>
      </c>
      <c r="Q12" s="102">
        <v>55.79</v>
      </c>
      <c r="R12" s="102">
        <v>53.7</v>
      </c>
      <c r="T12" s="102"/>
      <c r="U12" s="102"/>
      <c r="V12" s="102"/>
      <c r="W12" s="102"/>
      <c r="X12" s="102"/>
      <c r="Y12" s="102"/>
      <c r="Z12" s="102"/>
      <c r="AA12" s="102"/>
      <c r="AB12" s="102"/>
      <c r="AC12" s="102"/>
      <c r="AD12" s="102"/>
      <c r="AE12" s="102"/>
      <c r="AF12">
        <v>4</v>
      </c>
      <c r="AG12" s="101" t="s">
        <v>4943</v>
      </c>
      <c r="AH12" s="101" t="s">
        <v>4944</v>
      </c>
      <c r="AI12" s="101" t="s">
        <v>4945</v>
      </c>
      <c r="AJ12" s="101" t="s">
        <v>4946</v>
      </c>
      <c r="AK12" s="101" t="s">
        <v>4947</v>
      </c>
      <c r="AL12" s="101" t="s">
        <v>4948</v>
      </c>
      <c r="AM12" s="101" t="s">
        <v>4949</v>
      </c>
      <c r="AN12" s="101" t="s">
        <v>4950</v>
      </c>
      <c r="AO12" s="101" t="s">
        <v>4951</v>
      </c>
      <c r="AP12" s="101" t="s">
        <v>4952</v>
      </c>
      <c r="AQ12" s="101" t="s">
        <v>4953</v>
      </c>
      <c r="AR12" s="101" t="s">
        <v>4954</v>
      </c>
      <c r="AS12" s="101" t="s">
        <v>4955</v>
      </c>
      <c r="AT12" s="101" t="s">
        <v>4956</v>
      </c>
      <c r="AU12" s="101" t="s">
        <v>4957</v>
      </c>
      <c r="AV12" s="101"/>
    </row>
    <row r="13" spans="1:48" ht="14.45" customHeight="1" x14ac:dyDescent="0.25">
      <c r="B13" s="51">
        <f t="shared" si="0"/>
        <v>44560</v>
      </c>
      <c r="C13" s="105" t="s">
        <v>4958</v>
      </c>
      <c r="D13" s="102">
        <v>157.43</v>
      </c>
      <c r="E13" s="102">
        <v>146.68</v>
      </c>
      <c r="F13" s="102">
        <v>127.21</v>
      </c>
      <c r="G13" s="102">
        <v>86.87</v>
      </c>
      <c r="H13" s="102">
        <v>77.489999999999995</v>
      </c>
      <c r="I13" s="102">
        <v>69.84</v>
      </c>
      <c r="J13" s="102">
        <v>64.930000000000007</v>
      </c>
      <c r="K13" s="102">
        <v>61.14</v>
      </c>
      <c r="L13" s="102">
        <v>58.09</v>
      </c>
      <c r="M13" s="102">
        <v>55.57</v>
      </c>
      <c r="N13" s="102">
        <v>51.62</v>
      </c>
      <c r="O13" s="102">
        <v>48.62</v>
      </c>
      <c r="P13" s="102">
        <v>46.23</v>
      </c>
      <c r="Q13" s="102">
        <v>44.26</v>
      </c>
      <c r="R13" s="102">
        <v>42.6</v>
      </c>
      <c r="T13" s="102"/>
      <c r="U13" s="102"/>
      <c r="V13" s="102"/>
      <c r="W13" s="102"/>
      <c r="X13" s="102"/>
      <c r="Y13" s="102"/>
      <c r="Z13" s="102"/>
      <c r="AA13" s="102"/>
      <c r="AB13" s="102"/>
      <c r="AC13" s="102"/>
      <c r="AD13" s="102"/>
      <c r="AE13" s="102"/>
      <c r="AF13">
        <v>5</v>
      </c>
      <c r="AG13" s="101" t="s">
        <v>4959</v>
      </c>
      <c r="AH13" s="101" t="s">
        <v>4960</v>
      </c>
      <c r="AI13" s="101" t="s">
        <v>4961</v>
      </c>
      <c r="AJ13" s="101" t="s">
        <v>4962</v>
      </c>
      <c r="AK13" s="101" t="s">
        <v>4963</v>
      </c>
      <c r="AL13" s="101" t="s">
        <v>4964</v>
      </c>
      <c r="AM13" s="101" t="s">
        <v>4965</v>
      </c>
      <c r="AN13" s="101" t="s">
        <v>4966</v>
      </c>
      <c r="AO13" s="101" t="s">
        <v>4967</v>
      </c>
      <c r="AP13" s="101" t="s">
        <v>4968</v>
      </c>
      <c r="AQ13" s="101" t="s">
        <v>4969</v>
      </c>
      <c r="AR13" s="101" t="s">
        <v>4970</v>
      </c>
      <c r="AS13" s="101" t="s">
        <v>4971</v>
      </c>
      <c r="AT13" s="101" t="s">
        <v>4972</v>
      </c>
      <c r="AU13" s="101" t="s">
        <v>4973</v>
      </c>
      <c r="AV13" s="101"/>
    </row>
    <row r="14" spans="1:48" ht="14.45" customHeight="1" x14ac:dyDescent="0.25">
      <c r="B14" s="51">
        <f t="shared" si="0"/>
        <v>44925</v>
      </c>
      <c r="C14" s="105" t="s">
        <v>4974</v>
      </c>
      <c r="D14" s="102">
        <v>110.91</v>
      </c>
      <c r="E14" s="102">
        <v>109.44</v>
      </c>
      <c r="F14" s="102">
        <v>96.63</v>
      </c>
      <c r="G14" s="102">
        <v>73.069999999999993</v>
      </c>
      <c r="H14" s="102">
        <v>64.84</v>
      </c>
      <c r="I14" s="102">
        <v>58.22</v>
      </c>
      <c r="J14" s="102">
        <v>53.94</v>
      </c>
      <c r="K14" s="102">
        <v>50.65</v>
      </c>
      <c r="L14" s="102">
        <v>48</v>
      </c>
      <c r="M14" s="102">
        <v>45.82</v>
      </c>
      <c r="N14" s="102">
        <v>42.39</v>
      </c>
      <c r="O14" s="102">
        <v>39.79</v>
      </c>
      <c r="P14" s="102">
        <v>37.72</v>
      </c>
      <c r="Q14" s="102">
        <v>36.020000000000003</v>
      </c>
      <c r="R14" s="102">
        <v>34.6</v>
      </c>
      <c r="T14" s="102"/>
      <c r="U14" s="102"/>
      <c r="V14" s="102"/>
      <c r="W14" s="102"/>
      <c r="X14" s="102"/>
      <c r="Y14" s="102"/>
      <c r="Z14" s="102"/>
      <c r="AA14" s="102"/>
      <c r="AB14" s="102"/>
      <c r="AC14" s="102"/>
      <c r="AD14" s="102"/>
      <c r="AE14" s="102"/>
      <c r="AF14">
        <v>6</v>
      </c>
      <c r="AG14" s="101" t="s">
        <v>4975</v>
      </c>
      <c r="AH14" s="101" t="s">
        <v>4976</v>
      </c>
      <c r="AI14" s="101" t="s">
        <v>4977</v>
      </c>
      <c r="AJ14" s="101" t="s">
        <v>4978</v>
      </c>
      <c r="AK14" s="101" t="s">
        <v>4979</v>
      </c>
      <c r="AL14" s="101" t="s">
        <v>4980</v>
      </c>
      <c r="AM14" s="101" t="s">
        <v>4981</v>
      </c>
      <c r="AN14" s="101" t="s">
        <v>4982</v>
      </c>
      <c r="AO14" s="101" t="s">
        <v>4983</v>
      </c>
      <c r="AP14" s="101" t="s">
        <v>4984</v>
      </c>
      <c r="AQ14" s="101" t="s">
        <v>4985</v>
      </c>
      <c r="AR14" s="101" t="s">
        <v>4986</v>
      </c>
      <c r="AS14" s="101" t="s">
        <v>4987</v>
      </c>
      <c r="AT14" s="101" t="s">
        <v>4988</v>
      </c>
      <c r="AU14" s="101" t="s">
        <v>4989</v>
      </c>
      <c r="AV14" s="101"/>
    </row>
    <row r="15" spans="1:48" ht="14.45" customHeight="1" x14ac:dyDescent="0.25">
      <c r="B15" s="51">
        <f t="shared" si="0"/>
        <v>45290</v>
      </c>
      <c r="C15" s="105" t="s">
        <v>4990</v>
      </c>
      <c r="D15" s="102">
        <v>91.12</v>
      </c>
      <c r="E15" s="102">
        <v>95.59</v>
      </c>
      <c r="F15" s="102">
        <v>85.37</v>
      </c>
      <c r="G15" s="102">
        <v>68.010000000000005</v>
      </c>
      <c r="H15" s="102">
        <v>60.58</v>
      </c>
      <c r="I15" s="102">
        <v>54.64</v>
      </c>
      <c r="J15" s="102">
        <v>50.79</v>
      </c>
      <c r="K15" s="102">
        <v>47.83</v>
      </c>
      <c r="L15" s="102">
        <v>45.46</v>
      </c>
      <c r="M15" s="102">
        <v>43.51</v>
      </c>
      <c r="N15" s="102">
        <v>40.44</v>
      </c>
      <c r="O15" s="102">
        <v>38.11</v>
      </c>
      <c r="P15" s="102">
        <v>36.26</v>
      </c>
      <c r="Q15" s="102">
        <v>34.74</v>
      </c>
      <c r="R15" s="102">
        <v>33.450000000000003</v>
      </c>
      <c r="T15" s="102"/>
      <c r="U15" s="102"/>
      <c r="V15" s="102"/>
      <c r="W15" s="102"/>
      <c r="X15" s="102"/>
      <c r="Y15" s="102"/>
      <c r="Z15" s="102"/>
      <c r="AA15" s="102"/>
      <c r="AB15" s="102"/>
      <c r="AC15" s="102"/>
      <c r="AD15" s="102"/>
      <c r="AE15" s="102"/>
      <c r="AF15">
        <v>7</v>
      </c>
      <c r="AG15" s="101" t="s">
        <v>4991</v>
      </c>
      <c r="AH15" s="101" t="s">
        <v>4992</v>
      </c>
      <c r="AI15" s="101" t="s">
        <v>4993</v>
      </c>
      <c r="AJ15" s="101" t="s">
        <v>4994</v>
      </c>
      <c r="AK15" s="101" t="s">
        <v>4995</v>
      </c>
      <c r="AL15" s="101" t="s">
        <v>4996</v>
      </c>
      <c r="AM15" s="101" t="s">
        <v>4997</v>
      </c>
      <c r="AN15" s="101" t="s">
        <v>4998</v>
      </c>
      <c r="AO15" s="101" t="s">
        <v>4999</v>
      </c>
      <c r="AP15" s="101" t="s">
        <v>5000</v>
      </c>
      <c r="AQ15" s="101" t="s">
        <v>5001</v>
      </c>
      <c r="AR15" s="101" t="s">
        <v>5002</v>
      </c>
      <c r="AS15" s="101" t="s">
        <v>5003</v>
      </c>
      <c r="AT15" s="101" t="s">
        <v>5004</v>
      </c>
      <c r="AU15" s="101" t="s">
        <v>5005</v>
      </c>
      <c r="AV15" s="101"/>
    </row>
    <row r="16" spans="1:48" ht="14.45" customHeight="1" x14ac:dyDescent="0.25">
      <c r="B16" s="51">
        <f t="shared" si="0"/>
        <v>45656</v>
      </c>
      <c r="C16" s="105" t="s">
        <v>5006</v>
      </c>
      <c r="D16" s="102">
        <v>80.349999999999994</v>
      </c>
      <c r="E16" s="102">
        <v>88.2</v>
      </c>
      <c r="F16" s="102">
        <v>79.58</v>
      </c>
      <c r="G16" s="102">
        <v>65.52</v>
      </c>
      <c r="H16" s="102">
        <v>58.65</v>
      </c>
      <c r="I16" s="102">
        <v>53.15</v>
      </c>
      <c r="J16" s="102">
        <v>49.58</v>
      </c>
      <c r="K16" s="102">
        <v>46.83</v>
      </c>
      <c r="L16" s="102">
        <v>44.63</v>
      </c>
      <c r="M16" s="102">
        <v>42.81</v>
      </c>
      <c r="N16" s="102">
        <v>39.94</v>
      </c>
      <c r="O16" s="102">
        <v>37.75</v>
      </c>
      <c r="P16" s="102">
        <v>35.99</v>
      </c>
      <c r="Q16" s="102">
        <v>34.53</v>
      </c>
      <c r="R16" s="102">
        <v>33.28</v>
      </c>
      <c r="T16" s="102"/>
      <c r="U16" s="102"/>
      <c r="V16" s="102"/>
      <c r="W16" s="102"/>
      <c r="X16" s="102"/>
      <c r="Y16" s="102"/>
      <c r="Z16" s="102"/>
      <c r="AA16" s="102"/>
      <c r="AB16" s="102"/>
      <c r="AC16" s="102"/>
      <c r="AD16" s="102"/>
      <c r="AE16" s="102"/>
      <c r="AF16">
        <v>8</v>
      </c>
      <c r="AG16" s="101" t="s">
        <v>5007</v>
      </c>
      <c r="AH16" s="101" t="s">
        <v>5008</v>
      </c>
      <c r="AI16" s="101" t="s">
        <v>5009</v>
      </c>
      <c r="AJ16" s="101" t="s">
        <v>5010</v>
      </c>
      <c r="AK16" s="101" t="s">
        <v>5011</v>
      </c>
      <c r="AL16" s="101" t="s">
        <v>5012</v>
      </c>
      <c r="AM16" s="101" t="s">
        <v>5013</v>
      </c>
      <c r="AN16" s="101" t="s">
        <v>5014</v>
      </c>
      <c r="AO16" s="101" t="s">
        <v>5015</v>
      </c>
      <c r="AP16" s="101" t="s">
        <v>5016</v>
      </c>
      <c r="AQ16" s="101" t="s">
        <v>5017</v>
      </c>
      <c r="AR16" s="101" t="s">
        <v>5018</v>
      </c>
      <c r="AS16" s="101" t="s">
        <v>5019</v>
      </c>
      <c r="AT16" s="101" t="s">
        <v>5020</v>
      </c>
      <c r="AU16" s="101" t="s">
        <v>5021</v>
      </c>
      <c r="AV16" s="101"/>
    </row>
    <row r="17" spans="2:49" ht="14.45" customHeight="1" x14ac:dyDescent="0.25">
      <c r="B17" s="51">
        <f t="shared" si="0"/>
        <v>46021</v>
      </c>
      <c r="C17" s="105" t="s">
        <v>5022</v>
      </c>
      <c r="D17" s="102">
        <v>73.78</v>
      </c>
      <c r="E17" s="102">
        <v>83.63</v>
      </c>
      <c r="F17" s="102">
        <v>76.11</v>
      </c>
      <c r="G17" s="102">
        <v>64.06</v>
      </c>
      <c r="H17" s="102">
        <v>57.57</v>
      </c>
      <c r="I17" s="102">
        <v>52.36</v>
      </c>
      <c r="J17" s="102">
        <v>48.97</v>
      </c>
      <c r="K17" s="102">
        <v>46.35</v>
      </c>
      <c r="L17" s="102">
        <v>44.25</v>
      </c>
      <c r="M17" s="102">
        <v>42.5</v>
      </c>
      <c r="N17" s="102">
        <v>39.729999999999997</v>
      </c>
      <c r="O17" s="102">
        <v>37.6</v>
      </c>
      <c r="P17" s="102">
        <v>35.89</v>
      </c>
      <c r="Q17" s="102">
        <v>34.450000000000003</v>
      </c>
      <c r="R17" s="102">
        <v>33.229999999999997</v>
      </c>
      <c r="T17" s="102"/>
      <c r="U17" s="102"/>
      <c r="V17" s="102"/>
      <c r="W17" s="102"/>
      <c r="X17" s="102"/>
      <c r="Y17" s="102"/>
      <c r="Z17" s="102"/>
      <c r="AA17" s="102"/>
      <c r="AB17" s="102"/>
      <c r="AC17" s="102"/>
      <c r="AD17" s="102"/>
      <c r="AE17" s="102"/>
      <c r="AF17">
        <v>9</v>
      </c>
      <c r="AG17" s="101" t="s">
        <v>5023</v>
      </c>
      <c r="AH17" s="101" t="s">
        <v>5024</v>
      </c>
      <c r="AI17" s="101" t="s">
        <v>5025</v>
      </c>
      <c r="AJ17" s="101" t="s">
        <v>5026</v>
      </c>
      <c r="AK17" s="101" t="s">
        <v>5027</v>
      </c>
      <c r="AL17" s="101" t="s">
        <v>5028</v>
      </c>
      <c r="AM17" s="101" t="s">
        <v>5029</v>
      </c>
      <c r="AN17" s="101" t="s">
        <v>5030</v>
      </c>
      <c r="AO17" s="101" t="s">
        <v>5031</v>
      </c>
      <c r="AP17" s="101" t="s">
        <v>5032</v>
      </c>
      <c r="AQ17" s="101" t="s">
        <v>5033</v>
      </c>
      <c r="AR17" s="101" t="s">
        <v>5034</v>
      </c>
      <c r="AS17" s="101" t="s">
        <v>5035</v>
      </c>
      <c r="AT17" s="101" t="s">
        <v>5036</v>
      </c>
      <c r="AU17" s="101" t="s">
        <v>5037</v>
      </c>
      <c r="AV17" s="101"/>
    </row>
    <row r="18" spans="2:49" ht="14.45" customHeight="1" x14ac:dyDescent="0.25">
      <c r="B18" s="51">
        <f t="shared" si="0"/>
        <v>46386</v>
      </c>
      <c r="C18" s="105" t="s">
        <v>5038</v>
      </c>
      <c r="D18" s="102">
        <v>69.41</v>
      </c>
      <c r="E18" s="102">
        <v>80.53</v>
      </c>
      <c r="F18" s="102">
        <v>73.81</v>
      </c>
      <c r="G18" s="102">
        <v>63.1</v>
      </c>
      <c r="H18" s="102">
        <v>56.89</v>
      </c>
      <c r="I18" s="102">
        <v>51.88</v>
      </c>
      <c r="J18" s="102">
        <v>48.61</v>
      </c>
      <c r="K18" s="102">
        <v>46.08</v>
      </c>
      <c r="L18" s="102">
        <v>44.03</v>
      </c>
      <c r="M18" s="102">
        <v>42.33</v>
      </c>
      <c r="N18" s="102">
        <v>39.619999999999997</v>
      </c>
      <c r="O18" s="102">
        <v>37.53</v>
      </c>
      <c r="P18" s="102">
        <v>35.83</v>
      </c>
      <c r="Q18" s="102">
        <v>34.409999999999997</v>
      </c>
      <c r="R18" s="102">
        <v>33.19</v>
      </c>
      <c r="T18" s="102"/>
      <c r="U18" s="102"/>
      <c r="V18" s="102"/>
      <c r="W18" s="102"/>
      <c r="X18" s="102"/>
      <c r="Y18" s="102"/>
      <c r="Z18" s="102"/>
      <c r="AA18" s="102"/>
      <c r="AB18" s="102"/>
      <c r="AC18" s="102"/>
      <c r="AD18" s="102"/>
      <c r="AE18" s="102"/>
      <c r="AF18">
        <v>10</v>
      </c>
      <c r="AG18" s="101" t="s">
        <v>5039</v>
      </c>
      <c r="AH18" s="101" t="s">
        <v>5040</v>
      </c>
      <c r="AI18" s="101" t="s">
        <v>5041</v>
      </c>
      <c r="AJ18" s="101" t="s">
        <v>5042</v>
      </c>
      <c r="AK18" s="101" t="s">
        <v>5043</v>
      </c>
      <c r="AL18" s="101" t="s">
        <v>5044</v>
      </c>
      <c r="AM18" s="101" t="s">
        <v>5045</v>
      </c>
      <c r="AN18" s="101" t="s">
        <v>5046</v>
      </c>
      <c r="AO18" s="101" t="s">
        <v>5047</v>
      </c>
      <c r="AP18" s="101" t="s">
        <v>5048</v>
      </c>
      <c r="AQ18" s="101" t="s">
        <v>5049</v>
      </c>
      <c r="AR18" s="101" t="s">
        <v>5050</v>
      </c>
      <c r="AS18" s="101" t="s">
        <v>5051</v>
      </c>
      <c r="AT18" s="101" t="s">
        <v>5052</v>
      </c>
      <c r="AU18" s="101" t="s">
        <v>5053</v>
      </c>
      <c r="AV18" s="101"/>
    </row>
    <row r="19" spans="2:49" ht="14.45" customHeight="1" x14ac:dyDescent="0.25">
      <c r="B19" s="51">
        <f t="shared" si="0"/>
        <v>47117</v>
      </c>
      <c r="C19" s="105" t="s">
        <v>5054</v>
      </c>
      <c r="D19" s="102">
        <v>64</v>
      </c>
      <c r="E19" s="102">
        <v>76.569999999999993</v>
      </c>
      <c r="F19" s="102">
        <v>70.930000000000007</v>
      </c>
      <c r="G19" s="102">
        <v>61.83</v>
      </c>
      <c r="H19" s="102">
        <v>56.02</v>
      </c>
      <c r="I19" s="102">
        <v>51.29</v>
      </c>
      <c r="J19" s="102">
        <v>48.18</v>
      </c>
      <c r="K19" s="102">
        <v>45.74</v>
      </c>
      <c r="L19" s="102">
        <v>43.78</v>
      </c>
      <c r="M19" s="102">
        <v>42.12</v>
      </c>
      <c r="N19" s="102">
        <v>39.479999999999997</v>
      </c>
      <c r="O19" s="102">
        <v>37.42</v>
      </c>
      <c r="P19" s="102">
        <v>35.75</v>
      </c>
      <c r="Q19" s="102">
        <v>34.340000000000003</v>
      </c>
      <c r="R19" s="102">
        <v>33.14</v>
      </c>
      <c r="T19" s="102"/>
      <c r="U19" s="102"/>
      <c r="V19" s="102"/>
      <c r="W19" s="102"/>
      <c r="X19" s="102"/>
      <c r="Y19" s="102"/>
      <c r="Z19" s="102"/>
      <c r="AA19" s="102"/>
      <c r="AB19" s="102"/>
      <c r="AC19" s="102"/>
      <c r="AD19" s="102"/>
      <c r="AE19" s="102"/>
      <c r="AF19">
        <v>12</v>
      </c>
      <c r="AG19" s="101" t="s">
        <v>5055</v>
      </c>
      <c r="AH19" s="101" t="s">
        <v>5056</v>
      </c>
      <c r="AI19" s="101" t="s">
        <v>5057</v>
      </c>
      <c r="AJ19" s="101" t="s">
        <v>5058</v>
      </c>
      <c r="AK19" s="101" t="s">
        <v>5059</v>
      </c>
      <c r="AL19" s="101" t="s">
        <v>5060</v>
      </c>
      <c r="AM19" s="101" t="s">
        <v>5061</v>
      </c>
      <c r="AN19" s="101" t="s">
        <v>5062</v>
      </c>
      <c r="AO19" s="101" t="s">
        <v>5063</v>
      </c>
      <c r="AP19" s="101" t="s">
        <v>5064</v>
      </c>
      <c r="AQ19" s="101" t="s">
        <v>5065</v>
      </c>
      <c r="AR19" s="101" t="s">
        <v>5066</v>
      </c>
      <c r="AS19" s="101" t="s">
        <v>5067</v>
      </c>
      <c r="AT19" s="101" t="s">
        <v>5068</v>
      </c>
      <c r="AU19" s="101" t="s">
        <v>5069</v>
      </c>
      <c r="AV19" s="101"/>
    </row>
    <row r="20" spans="2:49" ht="14.45" customHeight="1" x14ac:dyDescent="0.25">
      <c r="B20" s="51">
        <f t="shared" si="0"/>
        <v>48212</v>
      </c>
      <c r="C20" s="105" t="s">
        <v>5070</v>
      </c>
      <c r="D20" s="102">
        <v>60.03</v>
      </c>
      <c r="E20" s="102">
        <v>73.19</v>
      </c>
      <c r="F20" s="102">
        <v>68.540000000000006</v>
      </c>
      <c r="G20" s="102">
        <v>60.83</v>
      </c>
      <c r="H20" s="102">
        <v>55.27</v>
      </c>
      <c r="I20" s="102">
        <v>50.84</v>
      </c>
      <c r="J20" s="102">
        <v>47.85</v>
      </c>
      <c r="K20" s="102">
        <v>45.5</v>
      </c>
      <c r="L20" s="102">
        <v>43.58</v>
      </c>
      <c r="M20" s="102">
        <v>41.97</v>
      </c>
      <c r="N20" s="102">
        <v>39.369999999999997</v>
      </c>
      <c r="O20" s="102">
        <v>37.35</v>
      </c>
      <c r="P20" s="102">
        <v>35.69</v>
      </c>
      <c r="Q20" s="102">
        <v>34.29</v>
      </c>
      <c r="R20" s="102">
        <v>33.090000000000003</v>
      </c>
      <c r="T20" s="102"/>
      <c r="U20" s="102"/>
      <c r="V20" s="102"/>
      <c r="W20" s="102"/>
      <c r="X20" s="102"/>
      <c r="Y20" s="102"/>
      <c r="Z20" s="102"/>
      <c r="AA20" s="102"/>
      <c r="AB20" s="102"/>
      <c r="AC20" s="102"/>
      <c r="AD20" s="102"/>
      <c r="AE20" s="102"/>
      <c r="AF20">
        <v>15</v>
      </c>
      <c r="AG20" s="101" t="s">
        <v>5071</v>
      </c>
      <c r="AH20" s="101" t="s">
        <v>5072</v>
      </c>
      <c r="AI20" s="101" t="s">
        <v>5073</v>
      </c>
      <c r="AJ20" s="101" t="s">
        <v>5074</v>
      </c>
      <c r="AK20" s="101" t="s">
        <v>5075</v>
      </c>
      <c r="AL20" s="101" t="s">
        <v>5076</v>
      </c>
      <c r="AM20" s="101" t="s">
        <v>5077</v>
      </c>
      <c r="AN20" s="101" t="s">
        <v>5078</v>
      </c>
      <c r="AO20" s="101" t="s">
        <v>5079</v>
      </c>
      <c r="AP20" s="101" t="s">
        <v>5080</v>
      </c>
      <c r="AQ20" s="101" t="s">
        <v>5081</v>
      </c>
      <c r="AR20" s="101" t="s">
        <v>5082</v>
      </c>
      <c r="AS20" s="101" t="s">
        <v>5083</v>
      </c>
      <c r="AT20" s="101" t="s">
        <v>5084</v>
      </c>
      <c r="AU20" s="101" t="s">
        <v>5085</v>
      </c>
      <c r="AV20" s="101"/>
    </row>
    <row r="21" spans="2:49" ht="14.45" customHeight="1" x14ac:dyDescent="0.25">
      <c r="B21" s="51">
        <f t="shared" si="0"/>
        <v>50039</v>
      </c>
      <c r="C21" s="105" t="s">
        <v>5086</v>
      </c>
      <c r="D21" s="102">
        <v>57.51</v>
      </c>
      <c r="E21" s="102">
        <v>71.89</v>
      </c>
      <c r="F21" s="102">
        <v>67.56</v>
      </c>
      <c r="G21" s="102">
        <v>59.97</v>
      </c>
      <c r="H21" s="102">
        <v>54.58</v>
      </c>
      <c r="I21" s="102">
        <v>50.48</v>
      </c>
      <c r="J21" s="102">
        <v>47.58</v>
      </c>
      <c r="K21" s="102">
        <v>45.3</v>
      </c>
      <c r="L21" s="102">
        <v>43.42</v>
      </c>
      <c r="M21" s="102">
        <v>41.84</v>
      </c>
      <c r="N21" s="102">
        <v>39.28</v>
      </c>
      <c r="O21" s="102">
        <v>37.28</v>
      </c>
      <c r="P21" s="102">
        <v>35.630000000000003</v>
      </c>
      <c r="Q21" s="102">
        <v>34.25</v>
      </c>
      <c r="R21" s="102">
        <v>33.049999999999997</v>
      </c>
      <c r="T21" s="102"/>
      <c r="U21" s="102"/>
      <c r="V21" s="102"/>
      <c r="W21" s="102"/>
      <c r="X21" s="102"/>
      <c r="Y21" s="102"/>
      <c r="Z21" s="102"/>
      <c r="AA21" s="102"/>
      <c r="AB21" s="102"/>
      <c r="AC21" s="102"/>
      <c r="AD21" s="102"/>
      <c r="AE21" s="102"/>
      <c r="AF21">
        <v>20</v>
      </c>
      <c r="AG21" s="101" t="s">
        <v>5087</v>
      </c>
      <c r="AH21" s="101" t="s">
        <v>5088</v>
      </c>
      <c r="AI21" s="101" t="s">
        <v>5089</v>
      </c>
      <c r="AJ21" s="101" t="s">
        <v>5090</v>
      </c>
      <c r="AK21" s="101" t="s">
        <v>5091</v>
      </c>
      <c r="AL21" s="101" t="s">
        <v>5092</v>
      </c>
      <c r="AM21" s="101" t="s">
        <v>5093</v>
      </c>
      <c r="AN21" s="101" t="s">
        <v>5094</v>
      </c>
      <c r="AO21" s="101" t="s">
        <v>5095</v>
      </c>
      <c r="AP21" s="101" t="s">
        <v>5096</v>
      </c>
      <c r="AQ21" s="101" t="s">
        <v>5097</v>
      </c>
      <c r="AR21" s="101" t="s">
        <v>5098</v>
      </c>
      <c r="AS21" s="101" t="s">
        <v>5099</v>
      </c>
      <c r="AT21" s="101" t="s">
        <v>5100</v>
      </c>
      <c r="AU21" s="101" t="s">
        <v>5101</v>
      </c>
      <c r="AV21" s="101"/>
    </row>
    <row r="22" spans="2:49" ht="14.45" customHeight="1" x14ac:dyDescent="0.25">
      <c r="B22" s="106"/>
      <c r="T22" s="102"/>
      <c r="U22" s="102"/>
      <c r="V22" s="102"/>
      <c r="W22" s="102"/>
      <c r="X22" s="102"/>
      <c r="Y22" s="102"/>
      <c r="Z22" s="102"/>
      <c r="AA22" s="102"/>
      <c r="AB22" s="102"/>
      <c r="AC22" s="102"/>
      <c r="AD22" s="102"/>
      <c r="AE22" s="102"/>
    </row>
    <row r="23" spans="2:49" ht="14.45" customHeight="1" x14ac:dyDescent="0.25">
      <c r="B23" s="106"/>
      <c r="T23" s="102"/>
      <c r="U23" s="102"/>
      <c r="V23" s="102"/>
      <c r="W23" s="102"/>
      <c r="X23" s="102"/>
      <c r="Y23" s="102"/>
      <c r="Z23" s="102"/>
      <c r="AA23" s="102"/>
      <c r="AB23" s="102"/>
      <c r="AC23" s="102"/>
      <c r="AD23" s="102"/>
      <c r="AE23" s="102"/>
    </row>
    <row r="24" spans="2:49" x14ac:dyDescent="0.25">
      <c r="B24" s="106"/>
      <c r="C24" s="107"/>
    </row>
    <row r="25" spans="2:49" ht="18.75" x14ac:dyDescent="0.3">
      <c r="B25" s="106"/>
      <c r="C25" s="26" t="s">
        <v>1462</v>
      </c>
      <c r="AG25" s="101"/>
      <c r="AH25" s="101" t="s">
        <v>4888</v>
      </c>
      <c r="AI25" s="101" t="s">
        <v>4889</v>
      </c>
      <c r="AJ25" s="101"/>
      <c r="AK25" s="101"/>
      <c r="AL25" s="101"/>
      <c r="AM25" s="101"/>
      <c r="AN25" s="101"/>
      <c r="AO25" s="101"/>
      <c r="AP25" s="101"/>
      <c r="AQ25" s="101"/>
      <c r="AR25" s="101"/>
      <c r="AS25" s="101"/>
      <c r="AT25" s="101"/>
      <c r="AU25" s="101"/>
      <c r="AV25" s="101"/>
      <c r="AW25" s="101"/>
    </row>
    <row r="26" spans="2:49" ht="14.45" customHeight="1" x14ac:dyDescent="0.25">
      <c r="B26" s="42" t="s">
        <v>14</v>
      </c>
      <c r="C26" s="50" t="s">
        <v>4892</v>
      </c>
      <c r="D26" s="102" t="s">
        <v>4893</v>
      </c>
      <c r="E26" s="103">
        <v>2.5000000000000001E-3</v>
      </c>
      <c r="F26" s="103">
        <v>5.0000000000000001E-3</v>
      </c>
      <c r="G26" s="103">
        <v>0.01</v>
      </c>
      <c r="H26" s="103">
        <v>1.4999999999999999E-2</v>
      </c>
      <c r="I26" s="103">
        <v>0.02</v>
      </c>
      <c r="J26" s="103">
        <v>2.5000000000000001E-2</v>
      </c>
      <c r="K26" s="103">
        <v>0.03</v>
      </c>
      <c r="L26" s="103">
        <v>3.5000000000000003E-2</v>
      </c>
      <c r="M26" s="103">
        <v>0.04</v>
      </c>
      <c r="N26" s="103">
        <v>0.05</v>
      </c>
      <c r="O26" s="103">
        <v>0.06</v>
      </c>
      <c r="P26" s="103">
        <v>7.0000000000000007E-2</v>
      </c>
      <c r="Q26" s="103">
        <v>0.08</v>
      </c>
      <c r="R26" s="103">
        <v>0.09</v>
      </c>
      <c r="S26" s="103">
        <v>0.1</v>
      </c>
      <c r="T26" s="103">
        <v>0.11</v>
      </c>
      <c r="U26" s="103">
        <v>0.12</v>
      </c>
      <c r="V26" s="102"/>
      <c r="W26" s="102"/>
      <c r="AG26" s="101" t="s">
        <v>4893</v>
      </c>
      <c r="AH26" s="101" t="s">
        <v>5102</v>
      </c>
      <c r="AI26" s="101" t="s">
        <v>5103</v>
      </c>
      <c r="AJ26" s="101" t="s">
        <v>5104</v>
      </c>
      <c r="AK26" s="101" t="s">
        <v>5105</v>
      </c>
      <c r="AL26" s="101" t="s">
        <v>5106</v>
      </c>
      <c r="AM26" s="101" t="s">
        <v>5107</v>
      </c>
      <c r="AN26" s="101" t="s">
        <v>5108</v>
      </c>
      <c r="AO26" s="101" t="s">
        <v>5109</v>
      </c>
      <c r="AP26" s="101" t="s">
        <v>5110</v>
      </c>
      <c r="AQ26" s="101" t="s">
        <v>5111</v>
      </c>
      <c r="AR26" s="101" t="s">
        <v>5112</v>
      </c>
      <c r="AS26" s="101" t="s">
        <v>5113</v>
      </c>
      <c r="AT26" s="101" t="s">
        <v>5114</v>
      </c>
      <c r="AU26" s="101" t="s">
        <v>5115</v>
      </c>
      <c r="AV26" s="101" t="s">
        <v>5116</v>
      </c>
      <c r="AW26" s="101" t="s">
        <v>5117</v>
      </c>
    </row>
    <row r="27" spans="2:49" ht="14.45" customHeight="1" x14ac:dyDescent="0.25">
      <c r="B27" s="51">
        <f t="shared" ref="B27:B41" si="1">EDATE($B$3,12*AF27)</f>
        <v>43099</v>
      </c>
      <c r="C27" s="105" t="s">
        <v>4894</v>
      </c>
      <c r="D27" s="102">
        <v>31.84</v>
      </c>
      <c r="E27" s="102">
        <v>72.569999999999993</v>
      </c>
      <c r="F27" s="102">
        <v>52.22</v>
      </c>
      <c r="G27" s="102">
        <v>35.6</v>
      </c>
      <c r="H27" s="102">
        <v>29.28</v>
      </c>
      <c r="I27" s="102">
        <v>29.27</v>
      </c>
      <c r="J27" s="102">
        <v>31.07</v>
      </c>
      <c r="K27" s="102">
        <v>33.049999999999997</v>
      </c>
      <c r="L27" s="102">
        <v>34.880000000000003</v>
      </c>
      <c r="M27" s="102">
        <v>36.520000000000003</v>
      </c>
      <c r="N27" s="102">
        <v>39.32</v>
      </c>
      <c r="O27" s="102">
        <v>41.61</v>
      </c>
      <c r="P27" s="102">
        <v>43.55</v>
      </c>
      <c r="Q27" s="102">
        <v>45.22</v>
      </c>
      <c r="R27" s="102">
        <v>46.7</v>
      </c>
      <c r="S27" s="102">
        <v>48.01</v>
      </c>
      <c r="T27" s="102">
        <v>49.2</v>
      </c>
      <c r="U27" s="102">
        <v>50.28</v>
      </c>
      <c r="V27" s="102"/>
      <c r="W27" s="102"/>
      <c r="AF27">
        <v>1</v>
      </c>
      <c r="AG27" s="101" t="s">
        <v>5118</v>
      </c>
      <c r="AH27" s="101" t="s">
        <v>5119</v>
      </c>
      <c r="AI27" s="101" t="s">
        <v>5120</v>
      </c>
      <c r="AJ27" s="101" t="s">
        <v>5121</v>
      </c>
      <c r="AK27" s="101" t="s">
        <v>5122</v>
      </c>
      <c r="AL27" s="101" t="s">
        <v>5123</v>
      </c>
      <c r="AM27" s="101" t="s">
        <v>5124</v>
      </c>
      <c r="AN27" s="101" t="s">
        <v>5125</v>
      </c>
      <c r="AO27" s="101" t="s">
        <v>5126</v>
      </c>
      <c r="AP27" s="101" t="s">
        <v>5127</v>
      </c>
      <c r="AQ27" s="101" t="s">
        <v>5128</v>
      </c>
      <c r="AR27" s="101" t="s">
        <v>5129</v>
      </c>
      <c r="AS27" s="101" t="s">
        <v>5130</v>
      </c>
      <c r="AT27" s="101" t="s">
        <v>5131</v>
      </c>
      <c r="AU27" s="101" t="s">
        <v>5132</v>
      </c>
      <c r="AV27" s="101" t="s">
        <v>5133</v>
      </c>
      <c r="AW27" s="101" t="s">
        <v>5134</v>
      </c>
    </row>
    <row r="28" spans="2:49" ht="14.45" customHeight="1" x14ac:dyDescent="0.25">
      <c r="B28" s="51">
        <f t="shared" si="1"/>
        <v>43464</v>
      </c>
      <c r="C28" s="105" t="s">
        <v>4910</v>
      </c>
      <c r="D28" s="102">
        <v>34.83</v>
      </c>
      <c r="E28" s="102">
        <v>82.7</v>
      </c>
      <c r="F28" s="102">
        <v>60.7</v>
      </c>
      <c r="G28" s="102">
        <v>41.18</v>
      </c>
      <c r="H28" s="102">
        <v>34.82</v>
      </c>
      <c r="I28" s="102">
        <v>32.97</v>
      </c>
      <c r="J28" s="102">
        <v>32.54</v>
      </c>
      <c r="K28" s="102">
        <v>32.93</v>
      </c>
      <c r="L28" s="102">
        <v>33.700000000000003</v>
      </c>
      <c r="M28" s="102">
        <v>34.590000000000003</v>
      </c>
      <c r="N28" s="102">
        <v>36.42</v>
      </c>
      <c r="O28" s="102">
        <v>38.11</v>
      </c>
      <c r="P28" s="102">
        <v>39.619999999999997</v>
      </c>
      <c r="Q28" s="102">
        <v>40.97</v>
      </c>
      <c r="R28" s="102">
        <v>42.19</v>
      </c>
      <c r="S28" s="102">
        <v>43.29</v>
      </c>
      <c r="T28" s="102">
        <v>44.3</v>
      </c>
      <c r="U28" s="102">
        <v>45.23</v>
      </c>
      <c r="V28" s="102"/>
      <c r="W28" s="102"/>
      <c r="AF28">
        <v>2</v>
      </c>
      <c r="AG28" s="101" t="s">
        <v>5135</v>
      </c>
      <c r="AH28" s="101" t="s">
        <v>5136</v>
      </c>
      <c r="AI28" s="101" t="s">
        <v>5137</v>
      </c>
      <c r="AJ28" s="101" t="s">
        <v>5138</v>
      </c>
      <c r="AK28" s="101" t="s">
        <v>5139</v>
      </c>
      <c r="AL28" s="101" t="s">
        <v>5140</v>
      </c>
      <c r="AM28" s="101" t="s">
        <v>5141</v>
      </c>
      <c r="AN28" s="101" t="s">
        <v>5142</v>
      </c>
      <c r="AO28" s="101" t="s">
        <v>5143</v>
      </c>
      <c r="AP28" s="101" t="s">
        <v>5144</v>
      </c>
      <c r="AQ28" s="101" t="s">
        <v>5145</v>
      </c>
      <c r="AR28" s="101" t="s">
        <v>5146</v>
      </c>
      <c r="AS28" s="101" t="s">
        <v>5147</v>
      </c>
      <c r="AT28" s="101" t="s">
        <v>5148</v>
      </c>
      <c r="AU28" s="101" t="s">
        <v>5149</v>
      </c>
      <c r="AV28" s="101" t="s">
        <v>5150</v>
      </c>
      <c r="AW28" s="101" t="s">
        <v>5151</v>
      </c>
    </row>
    <row r="29" spans="2:49" ht="14.45" customHeight="1" x14ac:dyDescent="0.25">
      <c r="B29" s="51">
        <f t="shared" si="1"/>
        <v>43829</v>
      </c>
      <c r="C29" s="105" t="s">
        <v>4926</v>
      </c>
      <c r="D29" s="102">
        <v>38.57</v>
      </c>
      <c r="E29" s="102">
        <v>96.71</v>
      </c>
      <c r="F29" s="102">
        <v>70.55</v>
      </c>
      <c r="G29" s="102">
        <v>48.08</v>
      </c>
      <c r="H29" s="102">
        <v>40.119999999999997</v>
      </c>
      <c r="I29" s="102">
        <v>37.25</v>
      </c>
      <c r="J29" s="102">
        <v>36</v>
      </c>
      <c r="K29" s="102">
        <v>35.57</v>
      </c>
      <c r="L29" s="102">
        <v>35.590000000000003</v>
      </c>
      <c r="M29" s="102">
        <v>35.840000000000003</v>
      </c>
      <c r="N29" s="102">
        <v>36.659999999999997</v>
      </c>
      <c r="O29" s="102">
        <v>37.6</v>
      </c>
      <c r="P29" s="102">
        <v>38.520000000000003</v>
      </c>
      <c r="Q29" s="102">
        <v>39.380000000000003</v>
      </c>
      <c r="R29" s="102">
        <v>40.19</v>
      </c>
      <c r="S29" s="102">
        <v>40.93</v>
      </c>
      <c r="T29" s="102">
        <v>41.61</v>
      </c>
      <c r="U29" s="102">
        <v>42.25</v>
      </c>
      <c r="V29" s="102"/>
      <c r="W29" s="102"/>
      <c r="AF29">
        <v>3</v>
      </c>
      <c r="AG29" s="101" t="s">
        <v>5152</v>
      </c>
      <c r="AH29" s="101" t="s">
        <v>5153</v>
      </c>
      <c r="AI29" s="101" t="s">
        <v>5154</v>
      </c>
      <c r="AJ29" s="101" t="s">
        <v>5155</v>
      </c>
      <c r="AK29" s="101" t="s">
        <v>5156</v>
      </c>
      <c r="AL29" s="101" t="s">
        <v>5157</v>
      </c>
      <c r="AM29" s="101" t="s">
        <v>5158</v>
      </c>
      <c r="AN29" s="101" t="s">
        <v>5159</v>
      </c>
      <c r="AO29" s="101" t="s">
        <v>5160</v>
      </c>
      <c r="AP29" s="101" t="s">
        <v>5161</v>
      </c>
      <c r="AQ29" s="101" t="s">
        <v>5162</v>
      </c>
      <c r="AR29" s="101" t="s">
        <v>5163</v>
      </c>
      <c r="AS29" s="101" t="s">
        <v>5164</v>
      </c>
      <c r="AT29" s="101" t="s">
        <v>5165</v>
      </c>
      <c r="AU29" s="101" t="s">
        <v>5166</v>
      </c>
      <c r="AV29" s="101" t="s">
        <v>5167</v>
      </c>
      <c r="AW29" s="101" t="s">
        <v>5168</v>
      </c>
    </row>
    <row r="30" spans="2:49" ht="15" customHeight="1" x14ac:dyDescent="0.25">
      <c r="B30" s="51">
        <f t="shared" si="1"/>
        <v>44195</v>
      </c>
      <c r="C30" s="105" t="s">
        <v>4942</v>
      </c>
      <c r="D30" s="102">
        <v>40.22</v>
      </c>
      <c r="E30" s="102">
        <v>104.09</v>
      </c>
      <c r="F30" s="102">
        <v>75.56</v>
      </c>
      <c r="G30" s="102">
        <v>52.22</v>
      </c>
      <c r="H30" s="102">
        <v>43.27</v>
      </c>
      <c r="I30" s="102">
        <v>39.51</v>
      </c>
      <c r="J30" s="102">
        <v>37.590000000000003</v>
      </c>
      <c r="K30" s="102">
        <v>36.6</v>
      </c>
      <c r="L30" s="102">
        <v>36.14</v>
      </c>
      <c r="M30" s="102">
        <v>36</v>
      </c>
      <c r="N30" s="102">
        <v>36.21</v>
      </c>
      <c r="O30" s="102">
        <v>36.71</v>
      </c>
      <c r="P30" s="102">
        <v>37.28</v>
      </c>
      <c r="Q30" s="102">
        <v>37.869999999999997</v>
      </c>
      <c r="R30" s="102">
        <v>38.44</v>
      </c>
      <c r="S30" s="102">
        <v>38.979999999999997</v>
      </c>
      <c r="T30" s="102">
        <v>39.479999999999997</v>
      </c>
      <c r="U30" s="102">
        <v>39.96</v>
      </c>
      <c r="V30" s="102"/>
      <c r="W30" s="102"/>
      <c r="AF30">
        <v>4</v>
      </c>
      <c r="AG30" s="101" t="s">
        <v>5169</v>
      </c>
      <c r="AH30" s="101" t="s">
        <v>5170</v>
      </c>
      <c r="AI30" s="101" t="s">
        <v>5171</v>
      </c>
      <c r="AJ30" s="101" t="s">
        <v>5172</v>
      </c>
      <c r="AK30" s="101" t="s">
        <v>5173</v>
      </c>
      <c r="AL30" s="101" t="s">
        <v>5174</v>
      </c>
      <c r="AM30" s="101" t="s">
        <v>5175</v>
      </c>
      <c r="AN30" s="101" t="s">
        <v>5176</v>
      </c>
      <c r="AO30" s="101" t="s">
        <v>5177</v>
      </c>
      <c r="AP30" s="101" t="s">
        <v>5178</v>
      </c>
      <c r="AQ30" s="101" t="s">
        <v>5179</v>
      </c>
      <c r="AR30" s="101" t="s">
        <v>5180</v>
      </c>
      <c r="AS30" s="101" t="s">
        <v>5181</v>
      </c>
      <c r="AT30" s="101" t="s">
        <v>5182</v>
      </c>
      <c r="AU30" s="101" t="s">
        <v>5183</v>
      </c>
      <c r="AV30" s="101" t="s">
        <v>5184</v>
      </c>
      <c r="AW30" s="101" t="s">
        <v>5185</v>
      </c>
    </row>
    <row r="31" spans="2:49" ht="15" customHeight="1" x14ac:dyDescent="0.25">
      <c r="B31" s="51">
        <f t="shared" si="1"/>
        <v>44560</v>
      </c>
      <c r="C31" s="105" t="s">
        <v>4958</v>
      </c>
      <c r="D31" s="102">
        <v>40.6</v>
      </c>
      <c r="E31" s="102">
        <v>110.28</v>
      </c>
      <c r="F31" s="102">
        <v>78.989999999999995</v>
      </c>
      <c r="G31" s="102">
        <v>54.73</v>
      </c>
      <c r="H31" s="102">
        <v>45.03</v>
      </c>
      <c r="I31" s="102">
        <v>40.56</v>
      </c>
      <c r="J31" s="102">
        <v>38.049999999999997</v>
      </c>
      <c r="K31" s="102">
        <v>36.58</v>
      </c>
      <c r="L31" s="102">
        <v>35.729999999999997</v>
      </c>
      <c r="M31" s="102">
        <v>35.25</v>
      </c>
      <c r="N31" s="102">
        <v>34.950000000000003</v>
      </c>
      <c r="O31" s="102">
        <v>35.07</v>
      </c>
      <c r="P31" s="102">
        <v>35.36</v>
      </c>
      <c r="Q31" s="102">
        <v>35.72</v>
      </c>
      <c r="R31" s="102">
        <v>36.090000000000003</v>
      </c>
      <c r="S31" s="102">
        <v>36.450000000000003</v>
      </c>
      <c r="T31" s="102">
        <v>36.81</v>
      </c>
      <c r="U31" s="102">
        <v>37.15</v>
      </c>
      <c r="V31" s="102"/>
      <c r="W31" s="102"/>
      <c r="AF31">
        <v>5</v>
      </c>
      <c r="AG31" s="101" t="s">
        <v>5186</v>
      </c>
      <c r="AH31" s="101" t="s">
        <v>5187</v>
      </c>
      <c r="AI31" s="101" t="s">
        <v>5188</v>
      </c>
      <c r="AJ31" s="101" t="s">
        <v>5189</v>
      </c>
      <c r="AK31" s="101" t="s">
        <v>5190</v>
      </c>
      <c r="AL31" s="101" t="s">
        <v>5191</v>
      </c>
      <c r="AM31" s="101" t="s">
        <v>5192</v>
      </c>
      <c r="AN31" s="101" t="s">
        <v>5193</v>
      </c>
      <c r="AO31" s="101" t="s">
        <v>5194</v>
      </c>
      <c r="AP31" s="101" t="s">
        <v>5195</v>
      </c>
      <c r="AQ31" s="101" t="s">
        <v>5196</v>
      </c>
      <c r="AR31" s="101" t="s">
        <v>5197</v>
      </c>
      <c r="AS31" s="101" t="s">
        <v>5198</v>
      </c>
      <c r="AT31" s="101" t="s">
        <v>5199</v>
      </c>
      <c r="AU31" s="101" t="s">
        <v>5200</v>
      </c>
      <c r="AV31" s="101" t="s">
        <v>5201</v>
      </c>
      <c r="AW31" s="101" t="s">
        <v>5202</v>
      </c>
    </row>
    <row r="32" spans="2:49" ht="15" customHeight="1" x14ac:dyDescent="0.25">
      <c r="B32" s="51">
        <f t="shared" si="1"/>
        <v>44925</v>
      </c>
      <c r="C32" s="105" t="s">
        <v>4974</v>
      </c>
      <c r="D32" s="102">
        <v>40.17</v>
      </c>
      <c r="E32" s="102">
        <v>114.56</v>
      </c>
      <c r="F32" s="102">
        <v>80.78</v>
      </c>
      <c r="G32" s="102">
        <v>55.91</v>
      </c>
      <c r="H32" s="102">
        <v>45.76</v>
      </c>
      <c r="I32" s="102">
        <v>40.78</v>
      </c>
      <c r="J32" s="102">
        <v>37.86</v>
      </c>
      <c r="K32" s="102">
        <v>36.04</v>
      </c>
      <c r="L32" s="102">
        <v>34.89</v>
      </c>
      <c r="M32" s="102">
        <v>34.17</v>
      </c>
      <c r="N32" s="102">
        <v>33.49</v>
      </c>
      <c r="O32" s="102">
        <v>33.340000000000003</v>
      </c>
      <c r="P32" s="102">
        <v>33.42</v>
      </c>
      <c r="Q32" s="102">
        <v>33.6</v>
      </c>
      <c r="R32" s="102">
        <v>33.83</v>
      </c>
      <c r="S32" s="102">
        <v>34.08</v>
      </c>
      <c r="T32" s="102">
        <v>34.33</v>
      </c>
      <c r="U32" s="102">
        <v>34.57</v>
      </c>
      <c r="V32" s="102"/>
      <c r="W32" s="102"/>
      <c r="AF32">
        <v>6</v>
      </c>
      <c r="AG32" s="101" t="s">
        <v>5203</v>
      </c>
      <c r="AH32" s="101" t="s">
        <v>5204</v>
      </c>
      <c r="AI32" s="101" t="s">
        <v>5205</v>
      </c>
      <c r="AJ32" s="101" t="s">
        <v>5206</v>
      </c>
      <c r="AK32" s="101" t="s">
        <v>5207</v>
      </c>
      <c r="AL32" s="101" t="s">
        <v>5208</v>
      </c>
      <c r="AM32" s="101" t="s">
        <v>5209</v>
      </c>
      <c r="AN32" s="101" t="s">
        <v>5210</v>
      </c>
      <c r="AO32" s="101" t="s">
        <v>5211</v>
      </c>
      <c r="AP32" s="101" t="s">
        <v>5212</v>
      </c>
      <c r="AQ32" s="101" t="s">
        <v>5213</v>
      </c>
      <c r="AR32" s="101" t="s">
        <v>5214</v>
      </c>
      <c r="AS32" s="101" t="s">
        <v>5215</v>
      </c>
      <c r="AT32" s="101" t="s">
        <v>5216</v>
      </c>
      <c r="AU32" s="101" t="s">
        <v>5217</v>
      </c>
      <c r="AV32" s="101" t="s">
        <v>5218</v>
      </c>
      <c r="AW32" s="101" t="s">
        <v>5219</v>
      </c>
    </row>
    <row r="33" spans="2:49" ht="15" customHeight="1" x14ac:dyDescent="0.25">
      <c r="B33" s="51">
        <f t="shared" si="1"/>
        <v>45290</v>
      </c>
      <c r="C33" s="105" t="s">
        <v>4990</v>
      </c>
      <c r="D33" s="102">
        <v>39.549999999999997</v>
      </c>
      <c r="E33" s="102">
        <v>117.87</v>
      </c>
      <c r="F33" s="102">
        <v>81.78</v>
      </c>
      <c r="G33" s="102">
        <v>56.49</v>
      </c>
      <c r="H33" s="102">
        <v>46.07</v>
      </c>
      <c r="I33" s="102">
        <v>40.78</v>
      </c>
      <c r="J33" s="102">
        <v>37.6</v>
      </c>
      <c r="K33" s="102">
        <v>35.57</v>
      </c>
      <c r="L33" s="102">
        <v>34.25</v>
      </c>
      <c r="M33" s="102">
        <v>33.4</v>
      </c>
      <c r="N33" s="102">
        <v>32.54</v>
      </c>
      <c r="O33" s="102">
        <v>32.270000000000003</v>
      </c>
      <c r="P33" s="102">
        <v>32.270000000000003</v>
      </c>
      <c r="Q33" s="102">
        <v>32.39</v>
      </c>
      <c r="R33" s="102">
        <v>32.58</v>
      </c>
      <c r="S33" s="102">
        <v>32.79</v>
      </c>
      <c r="T33" s="102">
        <v>33.01</v>
      </c>
      <c r="U33" s="102">
        <v>33.229999999999997</v>
      </c>
      <c r="V33" s="102"/>
      <c r="W33" s="102"/>
      <c r="AF33">
        <v>7</v>
      </c>
      <c r="AG33" s="101" t="s">
        <v>5220</v>
      </c>
      <c r="AH33" s="101" t="s">
        <v>5221</v>
      </c>
      <c r="AI33" s="101" t="s">
        <v>5222</v>
      </c>
      <c r="AJ33" s="101" t="s">
        <v>5223</v>
      </c>
      <c r="AK33" s="101" t="s">
        <v>5224</v>
      </c>
      <c r="AL33" s="101" t="s">
        <v>5225</v>
      </c>
      <c r="AM33" s="101" t="s">
        <v>5226</v>
      </c>
      <c r="AN33" s="101" t="s">
        <v>5227</v>
      </c>
      <c r="AO33" s="101" t="s">
        <v>5228</v>
      </c>
      <c r="AP33" s="101" t="s">
        <v>5229</v>
      </c>
      <c r="AQ33" s="101" t="s">
        <v>5230</v>
      </c>
      <c r="AR33" s="101" t="s">
        <v>5231</v>
      </c>
      <c r="AS33" s="101" t="s">
        <v>5232</v>
      </c>
      <c r="AT33" s="101" t="s">
        <v>5233</v>
      </c>
      <c r="AU33" s="101" t="s">
        <v>5234</v>
      </c>
      <c r="AV33" s="101" t="s">
        <v>5235</v>
      </c>
      <c r="AW33" s="101" t="s">
        <v>5236</v>
      </c>
    </row>
    <row r="34" spans="2:49" ht="15" customHeight="1" x14ac:dyDescent="0.25">
      <c r="B34" s="51">
        <f t="shared" si="1"/>
        <v>45656</v>
      </c>
      <c r="C34" s="105" t="s">
        <v>5006</v>
      </c>
      <c r="D34" s="102">
        <v>38.43</v>
      </c>
      <c r="E34" s="102">
        <v>119</v>
      </c>
      <c r="F34" s="102">
        <v>81.39</v>
      </c>
      <c r="G34" s="102">
        <v>56.12</v>
      </c>
      <c r="H34" s="102">
        <v>45.65</v>
      </c>
      <c r="I34" s="102">
        <v>40.18</v>
      </c>
      <c r="J34" s="102">
        <v>36.83</v>
      </c>
      <c r="K34" s="102">
        <v>34.65</v>
      </c>
      <c r="L34" s="102">
        <v>33.21</v>
      </c>
      <c r="M34" s="102">
        <v>32.26</v>
      </c>
      <c r="N34" s="102">
        <v>31.27</v>
      </c>
      <c r="O34" s="102">
        <v>30.91</v>
      </c>
      <c r="P34" s="102">
        <v>30.85</v>
      </c>
      <c r="Q34" s="102">
        <v>30.92</v>
      </c>
      <c r="R34" s="102">
        <v>31.06</v>
      </c>
      <c r="S34" s="102">
        <v>31.24</v>
      </c>
      <c r="T34" s="102">
        <v>31.43</v>
      </c>
      <c r="U34" s="102">
        <v>31.62</v>
      </c>
      <c r="V34" s="102"/>
      <c r="W34" s="102"/>
      <c r="AF34">
        <v>8</v>
      </c>
      <c r="AG34" s="101" t="s">
        <v>5237</v>
      </c>
      <c r="AH34" s="101" t="s">
        <v>5238</v>
      </c>
      <c r="AI34" s="101" t="s">
        <v>5239</v>
      </c>
      <c r="AJ34" s="101" t="s">
        <v>5240</v>
      </c>
      <c r="AK34" s="101" t="s">
        <v>5241</v>
      </c>
      <c r="AL34" s="101" t="s">
        <v>5242</v>
      </c>
      <c r="AM34" s="101" t="s">
        <v>5243</v>
      </c>
      <c r="AN34" s="101" t="s">
        <v>5244</v>
      </c>
      <c r="AO34" s="101" t="s">
        <v>5245</v>
      </c>
      <c r="AP34" s="101" t="s">
        <v>5246</v>
      </c>
      <c r="AQ34" s="101" t="s">
        <v>5247</v>
      </c>
      <c r="AR34" s="101" t="s">
        <v>5248</v>
      </c>
      <c r="AS34" s="101" t="s">
        <v>5249</v>
      </c>
      <c r="AT34" s="101" t="s">
        <v>5250</v>
      </c>
      <c r="AU34" s="101" t="s">
        <v>5251</v>
      </c>
      <c r="AV34" s="101" t="s">
        <v>5252</v>
      </c>
      <c r="AW34" s="101" t="s">
        <v>5253</v>
      </c>
    </row>
    <row r="35" spans="2:49" ht="15" customHeight="1" x14ac:dyDescent="0.25">
      <c r="B35" s="51">
        <f t="shared" si="1"/>
        <v>46021</v>
      </c>
      <c r="C35" s="105" t="s">
        <v>5022</v>
      </c>
      <c r="D35" s="102">
        <v>37.58</v>
      </c>
      <c r="E35" s="102">
        <v>121.14</v>
      </c>
      <c r="F35" s="102">
        <v>81.400000000000006</v>
      </c>
      <c r="G35" s="102">
        <v>55.91</v>
      </c>
      <c r="H35" s="102">
        <v>45.35</v>
      </c>
      <c r="I35" s="102">
        <v>39.75</v>
      </c>
      <c r="J35" s="102">
        <v>36.28</v>
      </c>
      <c r="K35" s="102">
        <v>34</v>
      </c>
      <c r="L35" s="102">
        <v>32.49</v>
      </c>
      <c r="M35" s="102">
        <v>31.5</v>
      </c>
      <c r="N35" s="102">
        <v>30.44</v>
      </c>
      <c r="O35" s="102">
        <v>30.04</v>
      </c>
      <c r="P35" s="102">
        <v>29.96</v>
      </c>
      <c r="Q35" s="102">
        <v>30.02</v>
      </c>
      <c r="R35" s="102">
        <v>30.15</v>
      </c>
      <c r="S35" s="102">
        <v>30.32</v>
      </c>
      <c r="T35" s="102">
        <v>30.5</v>
      </c>
      <c r="U35" s="102">
        <v>30.68</v>
      </c>
      <c r="V35" s="102"/>
      <c r="W35" s="102"/>
      <c r="AF35">
        <v>9</v>
      </c>
      <c r="AG35" s="101" t="s">
        <v>5254</v>
      </c>
      <c r="AH35" s="101" t="s">
        <v>5255</v>
      </c>
      <c r="AI35" s="101" t="s">
        <v>5256</v>
      </c>
      <c r="AJ35" s="101" t="s">
        <v>5257</v>
      </c>
      <c r="AK35" s="101" t="s">
        <v>5258</v>
      </c>
      <c r="AL35" s="101" t="s">
        <v>5259</v>
      </c>
      <c r="AM35" s="101" t="s">
        <v>5260</v>
      </c>
      <c r="AN35" s="101" t="s">
        <v>5261</v>
      </c>
      <c r="AO35" s="101" t="s">
        <v>5262</v>
      </c>
      <c r="AP35" s="101" t="s">
        <v>5263</v>
      </c>
      <c r="AQ35" s="101" t="s">
        <v>5264</v>
      </c>
      <c r="AR35" s="101" t="s">
        <v>5265</v>
      </c>
      <c r="AS35" s="101" t="s">
        <v>5266</v>
      </c>
      <c r="AT35" s="101" t="s">
        <v>5267</v>
      </c>
      <c r="AU35" s="101" t="s">
        <v>5268</v>
      </c>
      <c r="AV35" s="101" t="s">
        <v>5269</v>
      </c>
      <c r="AW35" s="101" t="s">
        <v>5270</v>
      </c>
    </row>
    <row r="36" spans="2:49" ht="15" customHeight="1" x14ac:dyDescent="0.25">
      <c r="B36" s="51">
        <f t="shared" si="1"/>
        <v>46386</v>
      </c>
      <c r="C36" s="105" t="s">
        <v>5038</v>
      </c>
      <c r="D36" s="102">
        <v>36.869999999999997</v>
      </c>
      <c r="E36" s="102">
        <v>124.05</v>
      </c>
      <c r="F36" s="102">
        <v>81.62</v>
      </c>
      <c r="G36" s="102">
        <v>55.77</v>
      </c>
      <c r="H36" s="102">
        <v>45.12</v>
      </c>
      <c r="I36" s="102">
        <v>39.409999999999997</v>
      </c>
      <c r="J36" s="102">
        <v>35.85</v>
      </c>
      <c r="K36" s="102">
        <v>33.51</v>
      </c>
      <c r="L36" s="102">
        <v>31.96</v>
      </c>
      <c r="M36" s="102">
        <v>30.93</v>
      </c>
      <c r="N36" s="102">
        <v>29.84</v>
      </c>
      <c r="O36" s="102">
        <v>29.43</v>
      </c>
      <c r="P36" s="102">
        <v>29.34</v>
      </c>
      <c r="Q36" s="102">
        <v>29.4</v>
      </c>
      <c r="R36" s="102">
        <v>29.54</v>
      </c>
      <c r="S36" s="102">
        <v>29.71</v>
      </c>
      <c r="T36" s="102">
        <v>29.9</v>
      </c>
      <c r="U36" s="102">
        <v>30.09</v>
      </c>
      <c r="V36" s="102"/>
      <c r="W36" s="102"/>
      <c r="AF36">
        <v>10</v>
      </c>
      <c r="AG36" s="101" t="s">
        <v>5271</v>
      </c>
      <c r="AH36" s="101" t="s">
        <v>5272</v>
      </c>
      <c r="AI36" s="101" t="s">
        <v>5273</v>
      </c>
      <c r="AJ36" s="101" t="s">
        <v>5274</v>
      </c>
      <c r="AK36" s="101" t="s">
        <v>5275</v>
      </c>
      <c r="AL36" s="101" t="s">
        <v>5276</v>
      </c>
      <c r="AM36" s="101" t="s">
        <v>5277</v>
      </c>
      <c r="AN36" s="101" t="s">
        <v>5278</v>
      </c>
      <c r="AO36" s="101" t="s">
        <v>5279</v>
      </c>
      <c r="AP36" s="101" t="s">
        <v>5280</v>
      </c>
      <c r="AQ36" s="101" t="s">
        <v>5281</v>
      </c>
      <c r="AR36" s="101" t="s">
        <v>5282</v>
      </c>
      <c r="AS36" s="101" t="s">
        <v>5283</v>
      </c>
      <c r="AT36" s="101" t="s">
        <v>5284</v>
      </c>
      <c r="AU36" s="101" t="s">
        <v>5285</v>
      </c>
      <c r="AV36" s="101" t="s">
        <v>5286</v>
      </c>
      <c r="AW36" s="101" t="s">
        <v>5287</v>
      </c>
    </row>
    <row r="37" spans="2:49" ht="15" customHeight="1" x14ac:dyDescent="0.25">
      <c r="B37" s="51">
        <f t="shared" si="1"/>
        <v>47117</v>
      </c>
      <c r="C37" s="105" t="s">
        <v>5054</v>
      </c>
      <c r="D37" s="102">
        <v>34.880000000000003</v>
      </c>
      <c r="E37" s="102">
        <v>124.38</v>
      </c>
      <c r="F37" s="102">
        <v>79.540000000000006</v>
      </c>
      <c r="G37" s="102">
        <v>54.07</v>
      </c>
      <c r="H37" s="102">
        <v>43.63</v>
      </c>
      <c r="I37" s="102">
        <v>37.93</v>
      </c>
      <c r="J37" s="102">
        <v>34.33</v>
      </c>
      <c r="K37" s="102">
        <v>31.95</v>
      </c>
      <c r="L37" s="102">
        <v>30.37</v>
      </c>
      <c r="M37" s="102">
        <v>29.32</v>
      </c>
      <c r="N37" s="102">
        <v>28.22</v>
      </c>
      <c r="O37" s="102">
        <v>27.82</v>
      </c>
      <c r="P37" s="102">
        <v>27.74</v>
      </c>
      <c r="Q37" s="102">
        <v>27.8</v>
      </c>
      <c r="R37" s="102">
        <v>27.94</v>
      </c>
      <c r="S37" s="102">
        <v>28.12</v>
      </c>
      <c r="T37" s="102">
        <v>28.3</v>
      </c>
      <c r="U37" s="102">
        <v>28.5</v>
      </c>
      <c r="V37" s="102"/>
      <c r="W37" s="102"/>
      <c r="AF37">
        <v>12</v>
      </c>
      <c r="AG37" s="101" t="s">
        <v>5288</v>
      </c>
      <c r="AH37" s="101" t="s">
        <v>5289</v>
      </c>
      <c r="AI37" s="101" t="s">
        <v>5290</v>
      </c>
      <c r="AJ37" s="101" t="s">
        <v>5291</v>
      </c>
      <c r="AK37" s="101" t="s">
        <v>5292</v>
      </c>
      <c r="AL37" s="101" t="s">
        <v>5293</v>
      </c>
      <c r="AM37" s="101" t="s">
        <v>5294</v>
      </c>
      <c r="AN37" s="101" t="s">
        <v>5295</v>
      </c>
      <c r="AO37" s="101" t="s">
        <v>5296</v>
      </c>
      <c r="AP37" s="101" t="s">
        <v>5297</v>
      </c>
      <c r="AQ37" s="101" t="s">
        <v>5298</v>
      </c>
      <c r="AR37" s="101" t="s">
        <v>5299</v>
      </c>
      <c r="AS37" s="101" t="s">
        <v>5300</v>
      </c>
      <c r="AT37" s="101" t="s">
        <v>5301</v>
      </c>
      <c r="AU37" s="101" t="s">
        <v>5302</v>
      </c>
      <c r="AV37" s="101" t="s">
        <v>5303</v>
      </c>
      <c r="AW37" s="101" t="s">
        <v>5304</v>
      </c>
    </row>
    <row r="38" spans="2:49" ht="15" customHeight="1" x14ac:dyDescent="0.25">
      <c r="B38" s="51">
        <f t="shared" si="1"/>
        <v>48212</v>
      </c>
      <c r="C38" s="105" t="s">
        <v>5070</v>
      </c>
      <c r="D38" s="102">
        <v>33.17</v>
      </c>
      <c r="E38" s="102">
        <v>133.1</v>
      </c>
      <c r="F38" s="102">
        <v>79.08</v>
      </c>
      <c r="G38" s="102">
        <v>52.9</v>
      </c>
      <c r="H38" s="102">
        <v>42.45</v>
      </c>
      <c r="I38" s="102">
        <v>36.700000000000003</v>
      </c>
      <c r="J38" s="102">
        <v>33.07</v>
      </c>
      <c r="K38" s="102">
        <v>30.67</v>
      </c>
      <c r="L38" s="102">
        <v>29.09</v>
      </c>
      <c r="M38" s="102">
        <v>28.05</v>
      </c>
      <c r="N38" s="102">
        <v>26.99</v>
      </c>
      <c r="O38" s="102">
        <v>26.63</v>
      </c>
      <c r="P38" s="102">
        <v>26.59</v>
      </c>
      <c r="Q38" s="102">
        <v>26.69</v>
      </c>
      <c r="R38" s="102">
        <v>26.86</v>
      </c>
      <c r="S38" s="102">
        <v>27.06</v>
      </c>
      <c r="T38" s="102">
        <v>27.27</v>
      </c>
      <c r="U38" s="102">
        <v>27.49</v>
      </c>
      <c r="V38" s="102"/>
      <c r="W38" s="102"/>
      <c r="AF38">
        <v>15</v>
      </c>
      <c r="AG38" s="101" t="s">
        <v>5305</v>
      </c>
      <c r="AH38" s="101" t="s">
        <v>5306</v>
      </c>
      <c r="AI38" s="101" t="s">
        <v>5307</v>
      </c>
      <c r="AJ38" s="101" t="s">
        <v>5308</v>
      </c>
      <c r="AK38" s="101" t="s">
        <v>5309</v>
      </c>
      <c r="AL38" s="101" t="s">
        <v>5310</v>
      </c>
      <c r="AM38" s="101" t="s">
        <v>5311</v>
      </c>
      <c r="AN38" s="101" t="s">
        <v>5312</v>
      </c>
      <c r="AO38" s="101" t="s">
        <v>5313</v>
      </c>
      <c r="AP38" s="101" t="s">
        <v>5314</v>
      </c>
      <c r="AQ38" s="101" t="s">
        <v>5315</v>
      </c>
      <c r="AR38" s="101" t="s">
        <v>5316</v>
      </c>
      <c r="AS38" s="101" t="s">
        <v>5317</v>
      </c>
      <c r="AT38" s="101" t="s">
        <v>5318</v>
      </c>
      <c r="AU38" s="101" t="s">
        <v>5319</v>
      </c>
      <c r="AV38" s="101" t="s">
        <v>5320</v>
      </c>
      <c r="AW38" s="101" t="s">
        <v>5321</v>
      </c>
    </row>
    <row r="39" spans="2:49" ht="15" customHeight="1" x14ac:dyDescent="0.25">
      <c r="B39" s="51">
        <f t="shared" si="1"/>
        <v>50039</v>
      </c>
      <c r="C39" s="105" t="s">
        <v>5086</v>
      </c>
      <c r="D39" s="102">
        <v>30.84</v>
      </c>
      <c r="E39" s="102">
        <v>152.54</v>
      </c>
      <c r="F39" s="102">
        <v>77.59</v>
      </c>
      <c r="G39" s="102">
        <v>50.59</v>
      </c>
      <c r="H39" s="102">
        <v>40.299999999999997</v>
      </c>
      <c r="I39" s="102">
        <v>34.630000000000003</v>
      </c>
      <c r="J39" s="102">
        <v>31.07</v>
      </c>
      <c r="K39" s="102">
        <v>28.74</v>
      </c>
      <c r="L39" s="102">
        <v>27.21</v>
      </c>
      <c r="M39" s="102">
        <v>26.24</v>
      </c>
      <c r="N39" s="102">
        <v>25.27</v>
      </c>
      <c r="O39" s="102">
        <v>24.96</v>
      </c>
      <c r="P39" s="102">
        <v>24.96</v>
      </c>
      <c r="Q39" s="102">
        <v>25.08</v>
      </c>
      <c r="R39" s="102">
        <v>25.26</v>
      </c>
      <c r="S39" s="102">
        <v>25.47</v>
      </c>
      <c r="T39" s="102">
        <v>25.68</v>
      </c>
      <c r="U39" s="102">
        <v>25.9</v>
      </c>
      <c r="V39" s="102"/>
      <c r="W39" s="102"/>
      <c r="AF39">
        <v>20</v>
      </c>
      <c r="AG39" s="101" t="s">
        <v>5322</v>
      </c>
      <c r="AH39" s="101" t="s">
        <v>5323</v>
      </c>
      <c r="AI39" s="101" t="s">
        <v>5324</v>
      </c>
      <c r="AJ39" s="101" t="s">
        <v>5325</v>
      </c>
      <c r="AK39" s="101" t="s">
        <v>5326</v>
      </c>
      <c r="AL39" s="101" t="s">
        <v>5327</v>
      </c>
      <c r="AM39" s="101" t="s">
        <v>5328</v>
      </c>
      <c r="AN39" s="101" t="s">
        <v>5329</v>
      </c>
      <c r="AO39" s="101" t="s">
        <v>5330</v>
      </c>
      <c r="AP39" s="101" t="s">
        <v>5331</v>
      </c>
      <c r="AQ39" s="101" t="s">
        <v>5332</v>
      </c>
      <c r="AR39" s="101" t="s">
        <v>5333</v>
      </c>
      <c r="AS39" s="101" t="s">
        <v>5334</v>
      </c>
      <c r="AT39" s="101" t="s">
        <v>5335</v>
      </c>
      <c r="AU39" s="101" t="s">
        <v>5336</v>
      </c>
      <c r="AV39" s="101" t="s">
        <v>5337</v>
      </c>
      <c r="AW39" s="101" t="s">
        <v>5338</v>
      </c>
    </row>
    <row r="40" spans="2:49" ht="15" customHeight="1" x14ac:dyDescent="0.25">
      <c r="B40" s="51">
        <f t="shared" si="1"/>
        <v>51865</v>
      </c>
      <c r="C40" s="105" t="s">
        <v>5339</v>
      </c>
      <c r="D40" s="102">
        <v>29.99</v>
      </c>
      <c r="E40" s="102">
        <v>303.17</v>
      </c>
      <c r="F40" s="102">
        <v>80.81</v>
      </c>
      <c r="G40" s="102">
        <v>50.37</v>
      </c>
      <c r="H40" s="102">
        <v>39.68</v>
      </c>
      <c r="I40" s="102">
        <v>33.9</v>
      </c>
      <c r="J40" s="102">
        <v>30.3</v>
      </c>
      <c r="K40" s="102">
        <v>27.98</v>
      </c>
      <c r="L40" s="102">
        <v>26.49</v>
      </c>
      <c r="M40" s="102">
        <v>25.55</v>
      </c>
      <c r="N40" s="102">
        <v>24.65</v>
      </c>
      <c r="O40" s="102">
        <v>24.41</v>
      </c>
      <c r="P40" s="102">
        <v>24.45</v>
      </c>
      <c r="Q40" s="102">
        <v>24.61</v>
      </c>
      <c r="R40" s="102">
        <v>24.82</v>
      </c>
      <c r="S40" s="102">
        <v>25.06</v>
      </c>
      <c r="T40" s="102">
        <v>25.3</v>
      </c>
      <c r="U40" s="102">
        <v>25.54</v>
      </c>
      <c r="V40" s="102"/>
      <c r="W40" s="102"/>
      <c r="AF40">
        <v>25</v>
      </c>
      <c r="AG40" s="101" t="s">
        <v>5340</v>
      </c>
      <c r="AH40" s="101" t="s">
        <v>5341</v>
      </c>
      <c r="AI40" s="101" t="s">
        <v>5342</v>
      </c>
      <c r="AJ40" s="101" t="s">
        <v>5343</v>
      </c>
      <c r="AK40" s="101" t="s">
        <v>5344</v>
      </c>
      <c r="AL40" s="101" t="s">
        <v>5345</v>
      </c>
      <c r="AM40" s="101" t="s">
        <v>5346</v>
      </c>
      <c r="AN40" s="101" t="s">
        <v>5347</v>
      </c>
      <c r="AO40" s="101" t="s">
        <v>5348</v>
      </c>
      <c r="AP40" s="101" t="s">
        <v>5349</v>
      </c>
      <c r="AQ40" s="101" t="s">
        <v>5350</v>
      </c>
      <c r="AR40" s="101" t="s">
        <v>5351</v>
      </c>
      <c r="AS40" s="101" t="s">
        <v>5352</v>
      </c>
      <c r="AT40" s="101" t="s">
        <v>5353</v>
      </c>
      <c r="AU40" s="101" t="s">
        <v>5354</v>
      </c>
      <c r="AV40" s="101" t="s">
        <v>5355</v>
      </c>
      <c r="AW40" s="101" t="s">
        <v>5356</v>
      </c>
    </row>
    <row r="41" spans="2:49" ht="15" customHeight="1" x14ac:dyDescent="0.25">
      <c r="B41" s="51">
        <f t="shared" si="1"/>
        <v>53691</v>
      </c>
      <c r="C41" s="105" t="s">
        <v>5357</v>
      </c>
      <c r="D41" s="102">
        <v>29.58</v>
      </c>
      <c r="E41" s="102">
        <v>303.17</v>
      </c>
      <c r="F41" s="102">
        <v>86.65</v>
      </c>
      <c r="G41" s="102">
        <v>50.86</v>
      </c>
      <c r="H41" s="102">
        <v>39.56</v>
      </c>
      <c r="I41" s="102">
        <v>33.6</v>
      </c>
      <c r="J41" s="102">
        <v>29.95</v>
      </c>
      <c r="K41" s="102">
        <v>27.61</v>
      </c>
      <c r="L41" s="102">
        <v>26.13</v>
      </c>
      <c r="M41" s="102">
        <v>25.21</v>
      </c>
      <c r="N41" s="102">
        <v>24.36</v>
      </c>
      <c r="O41" s="102">
        <v>24.17</v>
      </c>
      <c r="P41" s="102">
        <v>24.24</v>
      </c>
      <c r="Q41" s="102">
        <v>24.44</v>
      </c>
      <c r="R41" s="102">
        <v>24.69</v>
      </c>
      <c r="S41" s="102">
        <v>24.95</v>
      </c>
      <c r="T41" s="102">
        <v>25.21</v>
      </c>
      <c r="U41" s="102">
        <v>25.47</v>
      </c>
      <c r="V41" s="102"/>
      <c r="W41" s="102"/>
      <c r="AF41">
        <v>30</v>
      </c>
      <c r="AG41" s="101" t="s">
        <v>5358</v>
      </c>
      <c r="AH41" s="101" t="s">
        <v>5359</v>
      </c>
      <c r="AI41" s="101" t="s">
        <v>5360</v>
      </c>
      <c r="AJ41" s="101" t="s">
        <v>5361</v>
      </c>
      <c r="AK41" s="101" t="s">
        <v>5362</v>
      </c>
      <c r="AL41" s="101" t="s">
        <v>5363</v>
      </c>
      <c r="AM41" s="101" t="s">
        <v>5364</v>
      </c>
      <c r="AN41" s="101" t="s">
        <v>5365</v>
      </c>
      <c r="AO41" s="101" t="s">
        <v>5366</v>
      </c>
      <c r="AP41" s="101" t="s">
        <v>5367</v>
      </c>
      <c r="AQ41" s="101" t="s">
        <v>5368</v>
      </c>
      <c r="AR41" s="101" t="s">
        <v>5369</v>
      </c>
      <c r="AS41" s="101" t="s">
        <v>5370</v>
      </c>
      <c r="AT41" s="101" t="s">
        <v>5371</v>
      </c>
      <c r="AU41" s="101" t="s">
        <v>5372</v>
      </c>
      <c r="AV41" s="101" t="s">
        <v>5373</v>
      </c>
      <c r="AW41" s="101" t="s">
        <v>5374</v>
      </c>
    </row>
    <row r="42" spans="2:49" x14ac:dyDescent="0.25">
      <c r="B42" s="106"/>
    </row>
    <row r="43" spans="2:49" x14ac:dyDescent="0.25">
      <c r="B43" s="106"/>
      <c r="AG43">
        <f>_xll.BDH(AJ39,B4,B3,B3)</f>
        <v>33.715000000000003</v>
      </c>
    </row>
    <row r="44" spans="2:49" x14ac:dyDescent="0.25">
      <c r="B44" s="106"/>
    </row>
    <row r="45" spans="2:49" ht="18.75" x14ac:dyDescent="0.3">
      <c r="B45" s="106"/>
      <c r="C45" s="26" t="s">
        <v>1939</v>
      </c>
      <c r="AG45" s="101"/>
      <c r="AH45" s="101" t="s">
        <v>4888</v>
      </c>
      <c r="AI45" s="101" t="s">
        <v>4889</v>
      </c>
      <c r="AJ45" s="101"/>
      <c r="AK45" s="101"/>
      <c r="AL45" s="101"/>
      <c r="AM45" s="101"/>
      <c r="AN45" s="101"/>
      <c r="AO45" s="101"/>
      <c r="AP45" s="101"/>
      <c r="AQ45" s="101"/>
      <c r="AR45" s="101"/>
      <c r="AS45" s="101"/>
      <c r="AT45" s="101"/>
      <c r="AU45" s="101"/>
    </row>
    <row r="46" spans="2:49" ht="14.45" customHeight="1" x14ac:dyDescent="0.25">
      <c r="B46" s="42" t="s">
        <v>14</v>
      </c>
      <c r="C46" s="50" t="s">
        <v>4892</v>
      </c>
      <c r="D46" s="102" t="s">
        <v>4893</v>
      </c>
      <c r="E46" s="103">
        <v>2.5000000000000001E-3</v>
      </c>
      <c r="F46" s="103">
        <v>5.0000000000000001E-3</v>
      </c>
      <c r="G46" s="103">
        <v>0.01</v>
      </c>
      <c r="H46" s="103">
        <v>1.4999999999999999E-2</v>
      </c>
      <c r="I46" s="103">
        <v>0.02</v>
      </c>
      <c r="J46" s="103">
        <v>2.5000000000000001E-2</v>
      </c>
      <c r="K46" s="103">
        <v>0.03</v>
      </c>
      <c r="L46" s="103">
        <v>3.5000000000000003E-2</v>
      </c>
      <c r="M46" s="103">
        <v>0.04</v>
      </c>
      <c r="N46" s="103">
        <v>0.05</v>
      </c>
      <c r="O46" s="103">
        <v>0.06</v>
      </c>
      <c r="P46" s="103">
        <v>7.0000000000000007E-2</v>
      </c>
      <c r="Q46" s="103">
        <v>0.08</v>
      </c>
      <c r="R46" s="102"/>
      <c r="S46" s="102"/>
      <c r="T46" s="102"/>
      <c r="AG46" s="101" t="s">
        <v>4893</v>
      </c>
      <c r="AH46" s="101" t="s">
        <v>5102</v>
      </c>
      <c r="AI46" s="101" t="s">
        <v>5103</v>
      </c>
      <c r="AJ46" s="101" t="s">
        <v>5104</v>
      </c>
      <c r="AK46" s="101" t="s">
        <v>5375</v>
      </c>
      <c r="AL46" s="101" t="s">
        <v>5105</v>
      </c>
      <c r="AM46" s="101" t="s">
        <v>5106</v>
      </c>
      <c r="AN46" s="101" t="s">
        <v>5107</v>
      </c>
      <c r="AO46" s="101" t="s">
        <v>5108</v>
      </c>
      <c r="AP46" s="101" t="s">
        <v>5109</v>
      </c>
      <c r="AQ46" s="101" t="s">
        <v>5110</v>
      </c>
      <c r="AR46" s="101" t="s">
        <v>5111</v>
      </c>
      <c r="AS46" s="101" t="s">
        <v>5112</v>
      </c>
      <c r="AT46" s="101" t="s">
        <v>5113</v>
      </c>
      <c r="AU46" s="101"/>
    </row>
    <row r="47" spans="2:49" ht="14.45" customHeight="1" x14ac:dyDescent="0.25">
      <c r="B47" s="51">
        <f t="shared" ref="B47:B59" si="2">EDATE($B$3,12*AF47)</f>
        <v>43099</v>
      </c>
      <c r="C47" s="50" t="s">
        <v>4894</v>
      </c>
      <c r="D47" s="102">
        <v>31.33</v>
      </c>
      <c r="E47" s="102">
        <v>74.06</v>
      </c>
      <c r="F47" s="102">
        <v>49.72</v>
      </c>
      <c r="G47" s="102">
        <v>31.53</v>
      </c>
      <c r="H47" s="102">
        <v>31.75</v>
      </c>
      <c r="I47" s="102">
        <v>35.32</v>
      </c>
      <c r="J47" s="102">
        <v>38.49</v>
      </c>
      <c r="K47" s="102">
        <v>41.12</v>
      </c>
      <c r="L47" s="102">
        <v>43.34</v>
      </c>
      <c r="M47" s="102">
        <v>45.23</v>
      </c>
      <c r="N47" s="102">
        <v>48.36</v>
      </c>
      <c r="O47" s="102">
        <v>50.87</v>
      </c>
      <c r="P47" s="102">
        <v>52.96</v>
      </c>
      <c r="Q47" s="102">
        <v>54.76</v>
      </c>
      <c r="R47" s="102"/>
      <c r="S47" s="102"/>
      <c r="T47" s="102"/>
      <c r="U47" s="102"/>
      <c r="AF47">
        <v>1</v>
      </c>
      <c r="AG47" s="101" t="s">
        <v>5376</v>
      </c>
      <c r="AH47" s="101" t="s">
        <v>5377</v>
      </c>
      <c r="AI47" s="101" t="s">
        <v>5378</v>
      </c>
      <c r="AJ47" s="101" t="s">
        <v>5379</v>
      </c>
      <c r="AK47" s="101" t="s">
        <v>5380</v>
      </c>
      <c r="AL47" s="101" t="s">
        <v>5381</v>
      </c>
      <c r="AM47" s="101" t="s">
        <v>5382</v>
      </c>
      <c r="AN47" s="101" t="s">
        <v>5383</v>
      </c>
      <c r="AO47" s="101" t="s">
        <v>5384</v>
      </c>
      <c r="AP47" s="101" t="s">
        <v>5385</v>
      </c>
      <c r="AQ47" s="101" t="s">
        <v>5386</v>
      </c>
      <c r="AR47" s="101" t="s">
        <v>5387</v>
      </c>
      <c r="AS47" s="101" t="s">
        <v>5388</v>
      </c>
      <c r="AT47" s="101" t="s">
        <v>5389</v>
      </c>
      <c r="AU47" s="101"/>
    </row>
    <row r="48" spans="2:49" ht="14.45" customHeight="1" x14ac:dyDescent="0.25">
      <c r="B48" s="51">
        <f t="shared" si="2"/>
        <v>43464</v>
      </c>
      <c r="C48" s="50" t="s">
        <v>4910</v>
      </c>
      <c r="D48" s="102">
        <v>77.19</v>
      </c>
      <c r="E48" s="102">
        <v>155.47</v>
      </c>
      <c r="F48" s="102">
        <v>94.56</v>
      </c>
      <c r="G48" s="102">
        <v>52.4</v>
      </c>
      <c r="H48" s="102">
        <v>52.4</v>
      </c>
      <c r="I48" s="102">
        <v>57.72</v>
      </c>
      <c r="J48" s="102">
        <v>61.25</v>
      </c>
      <c r="K48" s="102">
        <v>63.67</v>
      </c>
      <c r="L48" s="102">
        <v>65.48</v>
      </c>
      <c r="M48" s="102">
        <v>66.94</v>
      </c>
      <c r="N48" s="102">
        <v>69.239999999999995</v>
      </c>
      <c r="O48" s="102">
        <v>71.069999999999993</v>
      </c>
      <c r="P48" s="102">
        <v>72.61</v>
      </c>
      <c r="Q48" s="102">
        <v>73.95</v>
      </c>
      <c r="R48" s="102"/>
      <c r="S48" s="102"/>
      <c r="T48" s="102"/>
      <c r="U48" s="102"/>
      <c r="AF48">
        <v>2</v>
      </c>
      <c r="AG48" s="101" t="s">
        <v>5390</v>
      </c>
      <c r="AH48" s="101" t="s">
        <v>5391</v>
      </c>
      <c r="AI48" s="101" t="s">
        <v>5392</v>
      </c>
      <c r="AJ48" s="101" t="s">
        <v>5393</v>
      </c>
      <c r="AK48" s="101" t="s">
        <v>5394</v>
      </c>
      <c r="AL48" s="101" t="s">
        <v>5395</v>
      </c>
      <c r="AM48" s="101" t="s">
        <v>5396</v>
      </c>
      <c r="AN48" s="101" t="s">
        <v>5397</v>
      </c>
      <c r="AO48" s="101" t="s">
        <v>5398</v>
      </c>
      <c r="AP48" s="101" t="s">
        <v>5399</v>
      </c>
      <c r="AQ48" s="101" t="s">
        <v>5400</v>
      </c>
      <c r="AR48" s="101" t="s">
        <v>5401</v>
      </c>
      <c r="AS48" s="101" t="s">
        <v>5402</v>
      </c>
      <c r="AT48" s="101" t="s">
        <v>5403</v>
      </c>
      <c r="AU48" s="101"/>
    </row>
    <row r="49" spans="2:47" ht="14.45" customHeight="1" x14ac:dyDescent="0.25">
      <c r="B49" s="51">
        <f t="shared" si="2"/>
        <v>43829</v>
      </c>
      <c r="C49" s="50" t="s">
        <v>4926</v>
      </c>
      <c r="D49" s="102">
        <v>82.03</v>
      </c>
      <c r="E49" s="102">
        <v>164.81</v>
      </c>
      <c r="F49" s="102">
        <v>104.26</v>
      </c>
      <c r="G49" s="102">
        <v>68</v>
      </c>
      <c r="H49" s="102">
        <v>63.46</v>
      </c>
      <c r="I49" s="102">
        <v>63.62</v>
      </c>
      <c r="J49" s="102">
        <v>63.98</v>
      </c>
      <c r="K49" s="102">
        <v>64.430000000000007</v>
      </c>
      <c r="L49" s="102">
        <v>64.94</v>
      </c>
      <c r="M49" s="102">
        <v>65.489999999999995</v>
      </c>
      <c r="N49" s="102">
        <v>66.58</v>
      </c>
      <c r="O49" s="102">
        <v>67.63</v>
      </c>
      <c r="P49" s="102">
        <v>68.59</v>
      </c>
      <c r="Q49" s="102">
        <v>69.47</v>
      </c>
      <c r="R49" s="102"/>
      <c r="S49" s="102"/>
      <c r="T49" s="102"/>
      <c r="U49" s="102"/>
      <c r="AF49">
        <v>3</v>
      </c>
      <c r="AG49" s="101" t="s">
        <v>5404</v>
      </c>
      <c r="AH49" s="101" t="s">
        <v>5405</v>
      </c>
      <c r="AI49" s="101" t="s">
        <v>5406</v>
      </c>
      <c r="AJ49" s="101" t="s">
        <v>5407</v>
      </c>
      <c r="AK49" s="101" t="s">
        <v>5408</v>
      </c>
      <c r="AL49" s="101" t="s">
        <v>5409</v>
      </c>
      <c r="AM49" s="101" t="s">
        <v>5410</v>
      </c>
      <c r="AN49" s="101" t="s">
        <v>5411</v>
      </c>
      <c r="AO49" s="101" t="s">
        <v>5412</v>
      </c>
      <c r="AP49" s="101" t="s">
        <v>5413</v>
      </c>
      <c r="AQ49" s="101" t="s">
        <v>5414</v>
      </c>
      <c r="AR49" s="101" t="s">
        <v>5415</v>
      </c>
      <c r="AS49" s="101" t="s">
        <v>5416</v>
      </c>
      <c r="AT49" s="101" t="s">
        <v>5417</v>
      </c>
      <c r="AU49" s="101"/>
    </row>
    <row r="50" spans="2:47" ht="14.45" customHeight="1" x14ac:dyDescent="0.25">
      <c r="B50" s="51">
        <f t="shared" si="2"/>
        <v>44195</v>
      </c>
      <c r="C50" s="50" t="s">
        <v>4942</v>
      </c>
      <c r="D50" s="102">
        <v>82.48</v>
      </c>
      <c r="E50" s="102">
        <v>170.69</v>
      </c>
      <c r="F50" s="102">
        <v>108.85</v>
      </c>
      <c r="G50" s="102">
        <v>74.599999999999994</v>
      </c>
      <c r="H50" s="102">
        <v>67.55</v>
      </c>
      <c r="I50" s="102">
        <v>65.040000000000006</v>
      </c>
      <c r="J50" s="102">
        <v>63.42</v>
      </c>
      <c r="K50" s="102">
        <v>62.37</v>
      </c>
      <c r="L50" s="102">
        <v>61.71</v>
      </c>
      <c r="M50" s="102">
        <v>61.3</v>
      </c>
      <c r="N50" s="102">
        <v>60.97</v>
      </c>
      <c r="O50" s="102">
        <v>60.98</v>
      </c>
      <c r="P50" s="102">
        <v>61.17</v>
      </c>
      <c r="Q50" s="102">
        <v>61.44</v>
      </c>
      <c r="R50" s="102"/>
      <c r="S50" s="102"/>
      <c r="T50" s="102"/>
      <c r="U50" s="102"/>
      <c r="AF50">
        <v>4</v>
      </c>
      <c r="AG50" s="101" t="s">
        <v>5418</v>
      </c>
      <c r="AH50" s="101" t="s">
        <v>5419</v>
      </c>
      <c r="AI50" s="101" t="s">
        <v>5420</v>
      </c>
      <c r="AJ50" s="101" t="s">
        <v>5421</v>
      </c>
      <c r="AK50" s="101" t="s">
        <v>5422</v>
      </c>
      <c r="AL50" s="101" t="s">
        <v>5423</v>
      </c>
      <c r="AM50" s="101" t="s">
        <v>5424</v>
      </c>
      <c r="AN50" s="101" t="s">
        <v>5425</v>
      </c>
      <c r="AO50" s="101" t="s">
        <v>5426</v>
      </c>
      <c r="AP50" s="101" t="s">
        <v>5427</v>
      </c>
      <c r="AQ50" s="101" t="s">
        <v>5428</v>
      </c>
      <c r="AR50" s="101" t="s">
        <v>5429</v>
      </c>
      <c r="AS50" s="101" t="s">
        <v>5430</v>
      </c>
      <c r="AT50" s="101" t="s">
        <v>5431</v>
      </c>
      <c r="AU50" s="101"/>
    </row>
    <row r="51" spans="2:47" ht="14.45" customHeight="1" x14ac:dyDescent="0.25">
      <c r="B51" s="51">
        <f t="shared" si="2"/>
        <v>44560</v>
      </c>
      <c r="C51" s="50" t="s">
        <v>4958</v>
      </c>
      <c r="D51" s="102">
        <v>80.709999999999994</v>
      </c>
      <c r="E51" s="102">
        <v>176.63</v>
      </c>
      <c r="F51" s="102">
        <v>110.71</v>
      </c>
      <c r="G51" s="102">
        <v>76.989999999999995</v>
      </c>
      <c r="H51" s="102">
        <v>68.52</v>
      </c>
      <c r="I51" s="102">
        <v>64.69</v>
      </c>
      <c r="J51" s="102">
        <v>62.2</v>
      </c>
      <c r="K51" s="102">
        <v>60.52</v>
      </c>
      <c r="L51" s="102">
        <v>59.37</v>
      </c>
      <c r="M51" s="102">
        <v>58.57</v>
      </c>
      <c r="N51" s="102">
        <v>57.64</v>
      </c>
      <c r="O51" s="102">
        <v>57.21</v>
      </c>
      <c r="P51" s="102">
        <v>57.06</v>
      </c>
      <c r="Q51" s="102">
        <v>57.06</v>
      </c>
      <c r="R51" s="102"/>
      <c r="S51" s="102"/>
      <c r="T51" s="102"/>
      <c r="U51" s="102"/>
      <c r="AF51">
        <v>5</v>
      </c>
      <c r="AG51" s="101" t="s">
        <v>5432</v>
      </c>
      <c r="AH51" s="101" t="s">
        <v>5433</v>
      </c>
      <c r="AI51" s="101" t="s">
        <v>5434</v>
      </c>
      <c r="AJ51" s="101" t="s">
        <v>5435</v>
      </c>
      <c r="AK51" s="101" t="s">
        <v>5436</v>
      </c>
      <c r="AL51" s="101" t="s">
        <v>5437</v>
      </c>
      <c r="AM51" s="101" t="s">
        <v>5438</v>
      </c>
      <c r="AN51" s="101" t="s">
        <v>5439</v>
      </c>
      <c r="AO51" s="101" t="s">
        <v>5440</v>
      </c>
      <c r="AP51" s="101" t="s">
        <v>5441</v>
      </c>
      <c r="AQ51" s="101" t="s">
        <v>5442</v>
      </c>
      <c r="AR51" s="101" t="s">
        <v>5443</v>
      </c>
      <c r="AS51" s="101" t="s">
        <v>5444</v>
      </c>
      <c r="AT51" s="101" t="s">
        <v>5445</v>
      </c>
      <c r="AU51" s="101"/>
    </row>
    <row r="52" spans="2:47" ht="14.45" customHeight="1" x14ac:dyDescent="0.25">
      <c r="B52" s="51">
        <f t="shared" si="2"/>
        <v>44925</v>
      </c>
      <c r="C52" s="50" t="s">
        <v>4974</v>
      </c>
      <c r="D52" s="102">
        <v>78.790000000000006</v>
      </c>
      <c r="E52" s="102">
        <v>189.07</v>
      </c>
      <c r="F52" s="102">
        <v>112.95</v>
      </c>
      <c r="G52" s="102">
        <v>78.25</v>
      </c>
      <c r="H52" s="102">
        <v>68.47</v>
      </c>
      <c r="I52" s="102">
        <v>63.55</v>
      </c>
      <c r="J52" s="102">
        <v>60.26</v>
      </c>
      <c r="K52" s="102">
        <v>57.94</v>
      </c>
      <c r="L52" s="102">
        <v>56.26</v>
      </c>
      <c r="M52" s="102">
        <v>55.01</v>
      </c>
      <c r="N52" s="102">
        <v>53.35</v>
      </c>
      <c r="O52" s="102">
        <v>52.36</v>
      </c>
      <c r="P52" s="102">
        <v>51.75</v>
      </c>
      <c r="Q52" s="102">
        <v>51.38</v>
      </c>
      <c r="R52" s="102"/>
      <c r="S52" s="102"/>
      <c r="T52" s="102"/>
      <c r="U52" s="102"/>
      <c r="AF52">
        <v>6</v>
      </c>
      <c r="AG52" s="101" t="s">
        <v>5446</v>
      </c>
      <c r="AH52" s="101" t="s">
        <v>5447</v>
      </c>
      <c r="AI52" s="101" t="s">
        <v>5448</v>
      </c>
      <c r="AJ52" s="101" t="s">
        <v>5449</v>
      </c>
      <c r="AK52" s="101" t="s">
        <v>5450</v>
      </c>
      <c r="AL52" s="101" t="s">
        <v>5451</v>
      </c>
      <c r="AM52" s="101" t="s">
        <v>5452</v>
      </c>
      <c r="AN52" s="101" t="s">
        <v>5453</v>
      </c>
      <c r="AO52" s="101" t="s">
        <v>5454</v>
      </c>
      <c r="AP52" s="101" t="s">
        <v>5455</v>
      </c>
      <c r="AQ52" s="101" t="s">
        <v>5456</v>
      </c>
      <c r="AR52" s="101" t="s">
        <v>5457</v>
      </c>
      <c r="AS52" s="101" t="s">
        <v>5458</v>
      </c>
      <c r="AT52" s="101" t="s">
        <v>5459</v>
      </c>
      <c r="AU52" s="101"/>
    </row>
    <row r="53" spans="2:47" ht="14.45" customHeight="1" x14ac:dyDescent="0.25">
      <c r="B53" s="51">
        <f t="shared" si="2"/>
        <v>45290</v>
      </c>
      <c r="C53" s="50" t="s">
        <v>4990</v>
      </c>
      <c r="D53" s="102">
        <v>75.47</v>
      </c>
      <c r="E53" s="102">
        <v>197.73</v>
      </c>
      <c r="F53" s="102">
        <v>112.62</v>
      </c>
      <c r="G53" s="102">
        <v>77.739999999999995</v>
      </c>
      <c r="H53" s="102">
        <v>67.3</v>
      </c>
      <c r="I53" s="102">
        <v>61.81</v>
      </c>
      <c r="J53" s="102">
        <v>58.14</v>
      </c>
      <c r="K53" s="102">
        <v>55.54</v>
      </c>
      <c r="L53" s="102">
        <v>53.64</v>
      </c>
      <c r="M53" s="102">
        <v>52.21</v>
      </c>
      <c r="N53" s="102">
        <v>50.26</v>
      </c>
      <c r="O53" s="102">
        <v>49.04</v>
      </c>
      <c r="P53" s="102">
        <v>48.25</v>
      </c>
      <c r="Q53" s="102">
        <v>47.73</v>
      </c>
      <c r="R53" s="102"/>
      <c r="S53" s="102"/>
      <c r="T53" s="102"/>
      <c r="U53" s="102"/>
      <c r="AF53">
        <v>7</v>
      </c>
      <c r="AG53" s="101" t="s">
        <v>5460</v>
      </c>
      <c r="AH53" s="101" t="s">
        <v>5461</v>
      </c>
      <c r="AI53" s="101" t="s">
        <v>5462</v>
      </c>
      <c r="AJ53" s="101" t="s">
        <v>5463</v>
      </c>
      <c r="AK53" s="101" t="s">
        <v>5464</v>
      </c>
      <c r="AL53" s="101" t="s">
        <v>5465</v>
      </c>
      <c r="AM53" s="101" t="s">
        <v>5466</v>
      </c>
      <c r="AN53" s="101" t="s">
        <v>5467</v>
      </c>
      <c r="AO53" s="101" t="s">
        <v>5468</v>
      </c>
      <c r="AP53" s="101" t="s">
        <v>5469</v>
      </c>
      <c r="AQ53" s="101" t="s">
        <v>5470</v>
      </c>
      <c r="AR53" s="101" t="s">
        <v>5471</v>
      </c>
      <c r="AS53" s="101" t="s">
        <v>5472</v>
      </c>
      <c r="AT53" s="101" t="s">
        <v>5473</v>
      </c>
      <c r="AU53" s="101"/>
    </row>
    <row r="54" spans="2:47" ht="14.45" customHeight="1" x14ac:dyDescent="0.25">
      <c r="B54" s="51">
        <f t="shared" si="2"/>
        <v>45656</v>
      </c>
      <c r="C54" s="50" t="s">
        <v>5006</v>
      </c>
      <c r="D54" s="102">
        <v>73.17</v>
      </c>
      <c r="E54" s="102">
        <v>220.08</v>
      </c>
      <c r="F54" s="102">
        <v>113.68</v>
      </c>
      <c r="G54" s="102">
        <v>77.52</v>
      </c>
      <c r="H54" s="102">
        <v>66.36</v>
      </c>
      <c r="I54" s="102">
        <v>60.34</v>
      </c>
      <c r="J54" s="102">
        <v>56.3</v>
      </c>
      <c r="K54" s="102">
        <v>53.42</v>
      </c>
      <c r="L54" s="102">
        <v>51.28</v>
      </c>
      <c r="M54" s="102">
        <v>49.65</v>
      </c>
      <c r="N54" s="102">
        <v>47.38</v>
      </c>
      <c r="O54" s="102">
        <v>45.91</v>
      </c>
      <c r="P54" s="102">
        <v>44.93</v>
      </c>
      <c r="Q54" s="102">
        <v>44.26</v>
      </c>
      <c r="R54" s="102"/>
      <c r="S54" s="102"/>
      <c r="T54" s="102"/>
      <c r="U54" s="102"/>
      <c r="AF54">
        <v>8</v>
      </c>
      <c r="AG54" s="101" t="s">
        <v>5474</v>
      </c>
      <c r="AH54" s="101" t="s">
        <v>5475</v>
      </c>
      <c r="AI54" s="101" t="s">
        <v>5476</v>
      </c>
      <c r="AJ54" s="101" t="s">
        <v>5477</v>
      </c>
      <c r="AK54" s="101" t="s">
        <v>5478</v>
      </c>
      <c r="AL54" s="101" t="s">
        <v>5479</v>
      </c>
      <c r="AM54" s="101" t="s">
        <v>5480</v>
      </c>
      <c r="AN54" s="101" t="s">
        <v>5481</v>
      </c>
      <c r="AO54" s="101" t="s">
        <v>5482</v>
      </c>
      <c r="AP54" s="101" t="s">
        <v>5483</v>
      </c>
      <c r="AQ54" s="101" t="s">
        <v>5484</v>
      </c>
      <c r="AR54" s="101" t="s">
        <v>5485</v>
      </c>
      <c r="AS54" s="101" t="s">
        <v>5486</v>
      </c>
      <c r="AT54" s="101" t="s">
        <v>5487</v>
      </c>
      <c r="AU54" s="101"/>
    </row>
    <row r="55" spans="2:47" ht="14.45" customHeight="1" x14ac:dyDescent="0.25">
      <c r="B55" s="51">
        <f t="shared" si="2"/>
        <v>46021</v>
      </c>
      <c r="C55" s="50" t="s">
        <v>5022</v>
      </c>
      <c r="D55" s="102">
        <v>70.98</v>
      </c>
      <c r="E55" s="102">
        <v>258.95999999999998</v>
      </c>
      <c r="F55" s="102">
        <v>114.51</v>
      </c>
      <c r="G55" s="102">
        <v>77.13</v>
      </c>
      <c r="H55" s="102">
        <v>65.47</v>
      </c>
      <c r="I55" s="102">
        <v>59.12</v>
      </c>
      <c r="J55" s="102">
        <v>54.87</v>
      </c>
      <c r="K55" s="102">
        <v>51.83</v>
      </c>
      <c r="L55" s="102">
        <v>49.58</v>
      </c>
      <c r="M55" s="102">
        <v>47.85</v>
      </c>
      <c r="N55" s="102">
        <v>45.41</v>
      </c>
      <c r="O55" s="102">
        <v>43.82</v>
      </c>
      <c r="P55" s="102">
        <v>42.73</v>
      </c>
      <c r="Q55" s="102">
        <v>41.96</v>
      </c>
      <c r="R55" s="102"/>
      <c r="S55" s="102"/>
      <c r="T55" s="102"/>
      <c r="U55" s="102"/>
      <c r="AF55">
        <v>9</v>
      </c>
      <c r="AG55" s="101" t="s">
        <v>5488</v>
      </c>
      <c r="AH55" s="101" t="s">
        <v>5489</v>
      </c>
      <c r="AI55" s="101" t="s">
        <v>5490</v>
      </c>
      <c r="AJ55" s="101" t="s">
        <v>5491</v>
      </c>
      <c r="AK55" s="101" t="s">
        <v>5492</v>
      </c>
      <c r="AL55" s="101" t="s">
        <v>5493</v>
      </c>
      <c r="AM55" s="101" t="s">
        <v>5494</v>
      </c>
      <c r="AN55" s="101" t="s">
        <v>5495</v>
      </c>
      <c r="AO55" s="101" t="s">
        <v>5496</v>
      </c>
      <c r="AP55" s="101" t="s">
        <v>5497</v>
      </c>
      <c r="AQ55" s="101" t="s">
        <v>5498</v>
      </c>
      <c r="AR55" s="101" t="s">
        <v>5499</v>
      </c>
      <c r="AS55" s="101" t="s">
        <v>5500</v>
      </c>
      <c r="AT55" s="101" t="s">
        <v>5501</v>
      </c>
      <c r="AU55" s="101"/>
    </row>
    <row r="56" spans="2:47" ht="14.45" customHeight="1" x14ac:dyDescent="0.25">
      <c r="B56" s="51">
        <f t="shared" si="2"/>
        <v>46386</v>
      </c>
      <c r="C56" s="50" t="s">
        <v>5038</v>
      </c>
      <c r="D56" s="102">
        <v>69.3</v>
      </c>
      <c r="E56" s="102">
        <v>393.06</v>
      </c>
      <c r="F56" s="102">
        <v>115.99</v>
      </c>
      <c r="G56" s="102">
        <v>76.989999999999995</v>
      </c>
      <c r="H56" s="102">
        <v>64.89</v>
      </c>
      <c r="I56" s="102">
        <v>58.29</v>
      </c>
      <c r="J56" s="102">
        <v>53.91</v>
      </c>
      <c r="K56" s="102">
        <v>50.78</v>
      </c>
      <c r="L56" s="102">
        <v>48.46</v>
      </c>
      <c r="M56" s="102">
        <v>46.68</v>
      </c>
      <c r="N56" s="102">
        <v>44.16</v>
      </c>
      <c r="O56" s="102">
        <v>42.5</v>
      </c>
      <c r="P56" s="102">
        <v>41.36</v>
      </c>
      <c r="Q56" s="102">
        <v>40.54</v>
      </c>
      <c r="R56" s="102"/>
      <c r="S56" s="102"/>
      <c r="T56" s="102"/>
      <c r="U56" s="102"/>
      <c r="AF56">
        <v>10</v>
      </c>
      <c r="AG56" s="101" t="s">
        <v>5502</v>
      </c>
      <c r="AH56" s="101" t="s">
        <v>5503</v>
      </c>
      <c r="AI56" s="101" t="s">
        <v>5504</v>
      </c>
      <c r="AJ56" s="101" t="s">
        <v>5505</v>
      </c>
      <c r="AK56" s="101" t="s">
        <v>5506</v>
      </c>
      <c r="AL56" s="101" t="s">
        <v>5507</v>
      </c>
      <c r="AM56" s="101" t="s">
        <v>5508</v>
      </c>
      <c r="AN56" s="101" t="s">
        <v>5509</v>
      </c>
      <c r="AO56" s="101" t="s">
        <v>5510</v>
      </c>
      <c r="AP56" s="101" t="s">
        <v>5511</v>
      </c>
      <c r="AQ56" s="101" t="s">
        <v>5512</v>
      </c>
      <c r="AR56" s="101" t="s">
        <v>5513</v>
      </c>
      <c r="AS56" s="101" t="s">
        <v>5514</v>
      </c>
      <c r="AT56" s="101" t="s">
        <v>5515</v>
      </c>
      <c r="AU56" s="101"/>
    </row>
    <row r="57" spans="2:47" ht="14.45" customHeight="1" x14ac:dyDescent="0.25">
      <c r="B57" s="51">
        <f t="shared" si="2"/>
        <v>47117</v>
      </c>
      <c r="C57" s="50" t="s">
        <v>5054</v>
      </c>
      <c r="D57" s="102">
        <v>65.930000000000007</v>
      </c>
      <c r="E57" s="102">
        <v>393.06</v>
      </c>
      <c r="F57" s="102">
        <v>116.84</v>
      </c>
      <c r="G57" s="102">
        <v>75.73</v>
      </c>
      <c r="H57" s="102">
        <v>63.2</v>
      </c>
      <c r="I57" s="102">
        <v>56.35</v>
      </c>
      <c r="J57" s="102">
        <v>51.79</v>
      </c>
      <c r="K57" s="102">
        <v>48.53</v>
      </c>
      <c r="L57" s="102">
        <v>46.07</v>
      </c>
      <c r="M57" s="102">
        <v>44.16</v>
      </c>
      <c r="N57" s="102">
        <v>41.38</v>
      </c>
      <c r="O57" s="102">
        <v>39.479999999999997</v>
      </c>
      <c r="P57" s="102">
        <v>38.119999999999997</v>
      </c>
      <c r="Q57" s="102">
        <v>37.11</v>
      </c>
      <c r="R57" s="102"/>
      <c r="S57" s="102"/>
      <c r="T57" s="102"/>
      <c r="U57" s="102"/>
      <c r="AF57">
        <v>12</v>
      </c>
      <c r="AG57" s="101" t="s">
        <v>5516</v>
      </c>
      <c r="AH57" s="101" t="s">
        <v>5517</v>
      </c>
      <c r="AI57" s="101" t="s">
        <v>5518</v>
      </c>
      <c r="AJ57" s="101" t="s">
        <v>5519</v>
      </c>
      <c r="AK57" s="101" t="s">
        <v>5520</v>
      </c>
      <c r="AL57" s="101" t="s">
        <v>5521</v>
      </c>
      <c r="AM57" s="101" t="s">
        <v>5522</v>
      </c>
      <c r="AN57" s="101" t="s">
        <v>5523</v>
      </c>
      <c r="AO57" s="101" t="s">
        <v>5524</v>
      </c>
      <c r="AP57" s="101" t="s">
        <v>5525</v>
      </c>
      <c r="AQ57" s="101" t="s">
        <v>5526</v>
      </c>
      <c r="AR57" s="101" t="s">
        <v>5527</v>
      </c>
      <c r="AS57" s="101" t="s">
        <v>5528</v>
      </c>
      <c r="AT57" s="101" t="s">
        <v>5529</v>
      </c>
      <c r="AU57" s="101"/>
    </row>
    <row r="58" spans="2:47" ht="14.45" customHeight="1" x14ac:dyDescent="0.25">
      <c r="B58" s="51">
        <f t="shared" si="2"/>
        <v>48212</v>
      </c>
      <c r="C58" s="50" t="s">
        <v>5070</v>
      </c>
      <c r="D58" s="102">
        <v>63.7</v>
      </c>
      <c r="E58" s="102">
        <v>393.06</v>
      </c>
      <c r="F58" s="102">
        <v>132.38999999999999</v>
      </c>
      <c r="G58" s="102">
        <v>76.92</v>
      </c>
      <c r="H58" s="102">
        <v>62.47</v>
      </c>
      <c r="I58" s="102">
        <v>54.81</v>
      </c>
      <c r="J58" s="102">
        <v>49.84</v>
      </c>
      <c r="K58" s="102">
        <v>46.34</v>
      </c>
      <c r="L58" s="102">
        <v>43.75</v>
      </c>
      <c r="M58" s="102">
        <v>41.76</v>
      </c>
      <c r="N58" s="102">
        <v>38.93</v>
      </c>
      <c r="O58" s="102">
        <v>37.049999999999997</v>
      </c>
      <c r="P58" s="102">
        <v>35.72</v>
      </c>
      <c r="Q58" s="102">
        <v>34.76</v>
      </c>
      <c r="R58" s="102"/>
      <c r="S58" s="102"/>
      <c r="T58" s="102"/>
      <c r="U58" s="102"/>
      <c r="AF58">
        <v>15</v>
      </c>
      <c r="AG58" s="101" t="s">
        <v>5530</v>
      </c>
      <c r="AH58" s="101" t="s">
        <v>5531</v>
      </c>
      <c r="AI58" s="101" t="s">
        <v>5532</v>
      </c>
      <c r="AJ58" s="101" t="s">
        <v>5533</v>
      </c>
      <c r="AK58" s="101" t="s">
        <v>5534</v>
      </c>
      <c r="AL58" s="101" t="s">
        <v>5535</v>
      </c>
      <c r="AM58" s="101" t="s">
        <v>5536</v>
      </c>
      <c r="AN58" s="101" t="s">
        <v>5537</v>
      </c>
      <c r="AO58" s="101" t="s">
        <v>5538</v>
      </c>
      <c r="AP58" s="101" t="s">
        <v>5539</v>
      </c>
      <c r="AQ58" s="101" t="s">
        <v>5540</v>
      </c>
      <c r="AR58" s="101" t="s">
        <v>5541</v>
      </c>
      <c r="AS58" s="101" t="s">
        <v>5542</v>
      </c>
      <c r="AT58" s="101" t="s">
        <v>5543</v>
      </c>
      <c r="AU58" s="101"/>
    </row>
    <row r="59" spans="2:47" ht="14.45" customHeight="1" x14ac:dyDescent="0.25">
      <c r="B59" s="51">
        <f t="shared" si="2"/>
        <v>50039</v>
      </c>
      <c r="C59" s="50" t="s">
        <v>5086</v>
      </c>
      <c r="D59" s="102">
        <v>62.39</v>
      </c>
      <c r="E59" s="102">
        <v>393.06</v>
      </c>
      <c r="F59" s="102">
        <v>175.31</v>
      </c>
      <c r="G59" s="102">
        <v>78.430000000000007</v>
      </c>
      <c r="H59" s="102">
        <v>62.08</v>
      </c>
      <c r="I59" s="102">
        <v>53.85</v>
      </c>
      <c r="J59" s="102">
        <v>48.64</v>
      </c>
      <c r="K59" s="102">
        <v>45</v>
      </c>
      <c r="L59" s="102">
        <v>42.32</v>
      </c>
      <c r="M59" s="102">
        <v>40.25</v>
      </c>
      <c r="N59" s="102">
        <v>37.270000000000003</v>
      </c>
      <c r="O59" s="102">
        <v>35.25</v>
      </c>
      <c r="P59" s="102">
        <v>33.79</v>
      </c>
      <c r="Q59" s="102">
        <v>32.69</v>
      </c>
      <c r="R59" s="102"/>
      <c r="S59" s="102"/>
      <c r="T59" s="102"/>
      <c r="U59" s="102"/>
      <c r="AF59">
        <v>20</v>
      </c>
      <c r="AG59" s="101" t="s">
        <v>5544</v>
      </c>
      <c r="AH59" s="101" t="s">
        <v>5545</v>
      </c>
      <c r="AI59" s="101" t="s">
        <v>5546</v>
      </c>
      <c r="AJ59" s="101" t="s">
        <v>5547</v>
      </c>
      <c r="AK59" s="101" t="s">
        <v>5548</v>
      </c>
      <c r="AL59" s="101" t="s">
        <v>5549</v>
      </c>
      <c r="AM59" s="101" t="s">
        <v>5550</v>
      </c>
      <c r="AN59" s="101" t="s">
        <v>5551</v>
      </c>
      <c r="AO59" s="101" t="s">
        <v>5552</v>
      </c>
      <c r="AP59" s="101" t="s">
        <v>5553</v>
      </c>
      <c r="AQ59" s="101" t="s">
        <v>5554</v>
      </c>
      <c r="AR59" s="101" t="s">
        <v>5555</v>
      </c>
      <c r="AS59" s="101" t="s">
        <v>5556</v>
      </c>
      <c r="AT59" s="101" t="s">
        <v>5557</v>
      </c>
      <c r="AU59" s="101"/>
    </row>
    <row r="60" spans="2:47" x14ac:dyDescent="0.25">
      <c r="B60" s="106"/>
      <c r="D60" s="102"/>
      <c r="E60" s="102"/>
      <c r="F60" s="102"/>
      <c r="G60" s="102"/>
      <c r="H60" s="102"/>
      <c r="I60" s="102"/>
      <c r="J60" s="102"/>
      <c r="K60" s="102"/>
      <c r="L60" s="102"/>
      <c r="M60" s="102"/>
      <c r="N60" s="102"/>
      <c r="O60" s="102"/>
      <c r="P60" s="102"/>
      <c r="Q60" s="102"/>
      <c r="R60" s="102"/>
      <c r="S60" s="102"/>
      <c r="T60" s="102"/>
      <c r="U60" s="102"/>
    </row>
    <row r="61" spans="2:47" x14ac:dyDescent="0.25">
      <c r="B61" s="106"/>
      <c r="D61" s="102"/>
      <c r="E61" s="102"/>
      <c r="F61" s="102"/>
      <c r="G61" s="102"/>
      <c r="H61" s="102"/>
      <c r="I61" s="102"/>
      <c r="J61" s="102"/>
      <c r="K61" s="102"/>
      <c r="L61" s="102"/>
      <c r="M61" s="102"/>
      <c r="N61" s="102"/>
      <c r="O61" s="102"/>
      <c r="P61" s="102"/>
      <c r="Q61" s="102"/>
      <c r="R61" s="102"/>
      <c r="S61" s="102"/>
      <c r="T61" s="102"/>
      <c r="U61" s="102"/>
    </row>
    <row r="62" spans="2:47" x14ac:dyDescent="0.25">
      <c r="B62" s="106"/>
    </row>
    <row r="63" spans="2:47" ht="18.75" x14ac:dyDescent="0.3">
      <c r="B63" s="106"/>
      <c r="C63" s="26" t="s">
        <v>3076</v>
      </c>
      <c r="AG63" s="101"/>
      <c r="AH63" s="101" t="s">
        <v>4888</v>
      </c>
      <c r="AI63" s="101" t="s">
        <v>4889</v>
      </c>
      <c r="AJ63" s="101"/>
      <c r="AK63" s="101"/>
      <c r="AL63" s="101"/>
      <c r="AM63" s="101"/>
      <c r="AN63" s="101"/>
      <c r="AO63" s="101"/>
    </row>
    <row r="64" spans="2:47" x14ac:dyDescent="0.25">
      <c r="B64" s="42" t="s">
        <v>14</v>
      </c>
      <c r="C64" s="50" t="s">
        <v>4892</v>
      </c>
      <c r="D64" s="50" t="s">
        <v>4893</v>
      </c>
      <c r="E64" s="103">
        <v>1.4999999999999999E-2</v>
      </c>
      <c r="F64" s="103">
        <v>0.02</v>
      </c>
      <c r="G64" s="103">
        <v>2.5000000000000001E-2</v>
      </c>
      <c r="H64" s="103">
        <v>0.03</v>
      </c>
      <c r="I64" s="103">
        <v>3.5000000000000003E-2</v>
      </c>
      <c r="J64" s="103">
        <v>0.04</v>
      </c>
      <c r="K64" s="103">
        <v>0.05</v>
      </c>
      <c r="L64" s="103">
        <v>0.06</v>
      </c>
      <c r="M64" s="121"/>
      <c r="AG64" s="101" t="s">
        <v>4893</v>
      </c>
      <c r="AH64" s="101" t="s">
        <v>5103</v>
      </c>
      <c r="AI64" s="101" t="s">
        <v>5104</v>
      </c>
      <c r="AJ64" s="101" t="s">
        <v>5375</v>
      </c>
      <c r="AK64" s="101" t="s">
        <v>5105</v>
      </c>
      <c r="AL64" s="101" t="s">
        <v>5106</v>
      </c>
      <c r="AM64" s="101" t="s">
        <v>5107</v>
      </c>
      <c r="AN64" s="101" t="s">
        <v>5558</v>
      </c>
      <c r="AO64" s="101"/>
    </row>
    <row r="65" spans="2:45" ht="39" customHeight="1" x14ac:dyDescent="0.25">
      <c r="B65" s="51">
        <f t="shared" ref="B65:B74" si="3">EDATE($B$3,12*AF65)</f>
        <v>43099</v>
      </c>
      <c r="C65" s="108" t="s">
        <v>4894</v>
      </c>
      <c r="D65" s="109" t="str">
        <f>_xll.BDH(AG65,$B$4,$B$3,$B$3)</f>
        <v>#N/A N/A</v>
      </c>
      <c r="E65" s="102">
        <v>655.02</v>
      </c>
      <c r="F65" s="102">
        <v>468.74</v>
      </c>
      <c r="G65" s="102">
        <v>398.61</v>
      </c>
      <c r="H65" s="102">
        <v>356.18</v>
      </c>
      <c r="I65" s="102">
        <v>326.43</v>
      </c>
      <c r="J65" s="102">
        <v>304.60000000000002</v>
      </c>
      <c r="K65" s="102">
        <v>269.47000000000003</v>
      </c>
      <c r="L65" s="102">
        <v>246.21</v>
      </c>
      <c r="M65" s="100" t="s">
        <v>5559</v>
      </c>
      <c r="AF65">
        <v>1</v>
      </c>
      <c r="AG65" s="101" t="s">
        <v>5560</v>
      </c>
      <c r="AH65" s="101" t="s">
        <v>5561</v>
      </c>
      <c r="AI65" s="101" t="s">
        <v>5562</v>
      </c>
      <c r="AJ65" s="101" t="s">
        <v>5563</v>
      </c>
      <c r="AK65" s="101" t="s">
        <v>5564</v>
      </c>
      <c r="AL65" s="101" t="s">
        <v>5565</v>
      </c>
      <c r="AM65" s="101" t="s">
        <v>5566</v>
      </c>
      <c r="AN65" s="101" t="s">
        <v>5567</v>
      </c>
      <c r="AO65" s="101"/>
    </row>
    <row r="66" spans="2:45" x14ac:dyDescent="0.25">
      <c r="B66" s="51">
        <f t="shared" si="3"/>
        <v>43464</v>
      </c>
      <c r="C66" s="108" t="s">
        <v>4910</v>
      </c>
      <c r="D66" s="109" t="str">
        <f>_xll.BDH(AG66,$B$4,$B$3,$B$3)</f>
        <v>#N/A N/A</v>
      </c>
      <c r="E66" s="102"/>
      <c r="F66" s="102"/>
      <c r="G66" s="102"/>
      <c r="H66" s="102"/>
      <c r="I66" s="102"/>
      <c r="J66" s="102"/>
      <c r="K66" s="102">
        <v>432.51</v>
      </c>
      <c r="L66" s="102">
        <v>339.73</v>
      </c>
      <c r="M66" s="121"/>
      <c r="AF66">
        <v>2</v>
      </c>
      <c r="AG66" s="101" t="s">
        <v>5568</v>
      </c>
      <c r="AH66" s="101" t="s">
        <v>5569</v>
      </c>
      <c r="AI66" s="101" t="s">
        <v>5570</v>
      </c>
      <c r="AJ66" s="101" t="s">
        <v>5571</v>
      </c>
      <c r="AK66" s="101" t="s">
        <v>5572</v>
      </c>
      <c r="AL66" s="101" t="s">
        <v>5573</v>
      </c>
      <c r="AM66" s="101" t="s">
        <v>5574</v>
      </c>
      <c r="AN66" s="101" t="s">
        <v>5575</v>
      </c>
      <c r="AO66" s="101"/>
    </row>
    <row r="67" spans="2:45" x14ac:dyDescent="0.25">
      <c r="B67" s="51">
        <f t="shared" si="3"/>
        <v>43829</v>
      </c>
      <c r="C67" s="108" t="s">
        <v>4926</v>
      </c>
      <c r="D67" s="109" t="str">
        <f>_xll.BDH(AG67,$B$4,$B$3,$B$3)</f>
        <v>#N/A N/A</v>
      </c>
      <c r="E67" s="170">
        <f>(E66*2+E69)/3</f>
        <v>0</v>
      </c>
      <c r="F67" s="170">
        <f>(F66*2+F69)/3</f>
        <v>0</v>
      </c>
      <c r="G67" s="170">
        <f>(G66*2+G69)/3</f>
        <v>0</v>
      </c>
      <c r="H67" s="170">
        <f>(H66*2+H69)/3</f>
        <v>62.946666666666665</v>
      </c>
      <c r="I67" s="170">
        <f>(I66*2+I69)/3</f>
        <v>49.776666666666671</v>
      </c>
      <c r="J67" s="170">
        <f>(J66*2+J69)/3</f>
        <v>43.629999999999995</v>
      </c>
      <c r="K67" s="170">
        <f>(K66*2+K69)/3</f>
        <v>324.62</v>
      </c>
      <c r="L67" s="170">
        <f>(L66*2+L69)/3</f>
        <v>258.85333333333335</v>
      </c>
      <c r="M67" s="121"/>
      <c r="AF67">
        <v>3</v>
      </c>
      <c r="AG67" s="101" t="s">
        <v>5576</v>
      </c>
      <c r="AH67" s="101" t="s">
        <v>5577</v>
      </c>
      <c r="AI67" s="101" t="s">
        <v>5578</v>
      </c>
      <c r="AJ67" s="101" t="s">
        <v>5579</v>
      </c>
      <c r="AK67" s="101" t="s">
        <v>5580</v>
      </c>
      <c r="AL67" s="101" t="s">
        <v>5581</v>
      </c>
      <c r="AM67" s="101" t="s">
        <v>5582</v>
      </c>
      <c r="AN67" s="101" t="s">
        <v>5583</v>
      </c>
      <c r="AO67" s="101"/>
    </row>
    <row r="68" spans="2:45" x14ac:dyDescent="0.25">
      <c r="B68" s="51">
        <f t="shared" si="3"/>
        <v>44195</v>
      </c>
      <c r="C68" s="108" t="s">
        <v>4942</v>
      </c>
      <c r="D68" s="109" t="str">
        <f>_xll.BDH(AG68,$B$4,$B$3,$B$3)</f>
        <v>#N/A N/A</v>
      </c>
      <c r="E68" s="170">
        <f>(E67+E69)/2</f>
        <v>0</v>
      </c>
      <c r="F68" s="170">
        <f>(F67+F69)/2</f>
        <v>0</v>
      </c>
      <c r="G68" s="170">
        <f>(G67+G69)/2</f>
        <v>0</v>
      </c>
      <c r="H68" s="170">
        <f>(H67+H69)/2</f>
        <v>125.89333333333333</v>
      </c>
      <c r="I68" s="170">
        <f>(I67+I69)/2</f>
        <v>99.553333333333342</v>
      </c>
      <c r="J68" s="170">
        <f>(J67+J69)/2</f>
        <v>87.259999999999991</v>
      </c>
      <c r="K68" s="170">
        <f>(K67+K69)/2</f>
        <v>216.73000000000002</v>
      </c>
      <c r="L68" s="170">
        <f>(L67+L69)/2</f>
        <v>177.97666666666669</v>
      </c>
      <c r="M68" s="121"/>
      <c r="AF68">
        <v>4</v>
      </c>
      <c r="AG68" s="101" t="s">
        <v>5584</v>
      </c>
      <c r="AH68" s="101" t="s">
        <v>5585</v>
      </c>
      <c r="AI68" s="101" t="s">
        <v>5586</v>
      </c>
      <c r="AJ68" s="101" t="s">
        <v>5587</v>
      </c>
      <c r="AK68" s="101" t="s">
        <v>5588</v>
      </c>
      <c r="AL68" s="101" t="s">
        <v>5589</v>
      </c>
      <c r="AM68" s="101" t="s">
        <v>5590</v>
      </c>
      <c r="AN68" s="101" t="s">
        <v>5591</v>
      </c>
      <c r="AO68" s="101"/>
    </row>
    <row r="69" spans="2:45" x14ac:dyDescent="0.25">
      <c r="B69" s="51">
        <f t="shared" si="3"/>
        <v>44560</v>
      </c>
      <c r="C69" s="108" t="s">
        <v>4958</v>
      </c>
      <c r="D69" s="109" t="str">
        <f>_xll.BDH(AG69,$B$4,$B$3,$B$3)</f>
        <v>#N/A N/A</v>
      </c>
      <c r="E69" s="102"/>
      <c r="F69" s="102"/>
      <c r="G69" s="102"/>
      <c r="H69" s="102">
        <v>188.84</v>
      </c>
      <c r="I69" s="102">
        <v>149.33000000000001</v>
      </c>
      <c r="J69" s="102">
        <v>130.88999999999999</v>
      </c>
      <c r="K69" s="102">
        <v>108.84</v>
      </c>
      <c r="L69" s="102">
        <v>97.1</v>
      </c>
      <c r="M69" s="121"/>
      <c r="AF69">
        <v>5</v>
      </c>
      <c r="AG69" s="101" t="s">
        <v>5592</v>
      </c>
      <c r="AH69" s="101" t="s">
        <v>5593</v>
      </c>
      <c r="AI69" s="101" t="s">
        <v>5594</v>
      </c>
      <c r="AJ69" s="101" t="s">
        <v>5595</v>
      </c>
      <c r="AK69" s="101" t="s">
        <v>5596</v>
      </c>
      <c r="AL69" s="101" t="s">
        <v>5597</v>
      </c>
      <c r="AM69" s="101" t="s">
        <v>5598</v>
      </c>
      <c r="AN69" s="101" t="s">
        <v>5599</v>
      </c>
      <c r="AO69" s="101"/>
    </row>
    <row r="70" spans="2:45" x14ac:dyDescent="0.25">
      <c r="B70" s="51">
        <f t="shared" si="3"/>
        <v>44925</v>
      </c>
      <c r="C70" s="108" t="s">
        <v>4974</v>
      </c>
      <c r="D70" s="109" t="str">
        <f>_xll.BDH(AG70,$B$4,$B$3,$B$3)</f>
        <v>#N/A Invalid Security</v>
      </c>
      <c r="E70" s="102"/>
      <c r="F70" s="102">
        <v>165.94</v>
      </c>
      <c r="G70" s="102">
        <v>120.27</v>
      </c>
      <c r="H70" s="102">
        <v>101.25</v>
      </c>
      <c r="I70" s="102">
        <v>90.46</v>
      </c>
      <c r="J70" s="102">
        <v>83.27</v>
      </c>
      <c r="K70" s="102">
        <v>72.739999999999995</v>
      </c>
      <c r="L70" s="102">
        <v>66.459999999999994</v>
      </c>
      <c r="M70" s="121"/>
      <c r="AF70">
        <v>6</v>
      </c>
      <c r="AG70" s="101" t="s">
        <v>5600</v>
      </c>
      <c r="AH70" s="101" t="s">
        <v>5601</v>
      </c>
      <c r="AI70" s="101" t="s">
        <v>5602</v>
      </c>
      <c r="AJ70" s="101" t="s">
        <v>5603</v>
      </c>
      <c r="AK70" s="101" t="s">
        <v>5604</v>
      </c>
      <c r="AL70" s="101" t="s">
        <v>5605</v>
      </c>
      <c r="AM70" s="101" t="s">
        <v>5606</v>
      </c>
      <c r="AN70" s="101" t="s">
        <v>5607</v>
      </c>
      <c r="AO70" s="101"/>
    </row>
    <row r="71" spans="2:45" x14ac:dyDescent="0.25">
      <c r="B71" s="51">
        <f t="shared" si="3"/>
        <v>45290</v>
      </c>
      <c r="C71" s="108" t="s">
        <v>4990</v>
      </c>
      <c r="D71" s="109" t="str">
        <f>_xll.BDH(AG71,$B$4,$B$3,$B$3)</f>
        <v>#N/A N/A</v>
      </c>
      <c r="E71" s="102"/>
      <c r="F71" s="102">
        <v>136.41999999999999</v>
      </c>
      <c r="G71" s="102">
        <v>103.8</v>
      </c>
      <c r="H71" s="102">
        <v>87.79</v>
      </c>
      <c r="I71" s="102">
        <v>79.75</v>
      </c>
      <c r="J71" s="102">
        <v>74.25</v>
      </c>
      <c r="K71" s="102">
        <v>65.930000000000007</v>
      </c>
      <c r="L71" s="102">
        <v>60.86</v>
      </c>
      <c r="M71" s="121"/>
      <c r="AF71">
        <v>7</v>
      </c>
      <c r="AG71" s="101" t="s">
        <v>5608</v>
      </c>
      <c r="AH71" s="101" t="s">
        <v>5609</v>
      </c>
      <c r="AI71" s="101" t="s">
        <v>5610</v>
      </c>
      <c r="AJ71" s="101" t="s">
        <v>5611</v>
      </c>
      <c r="AK71" s="101" t="s">
        <v>5612</v>
      </c>
      <c r="AL71" s="101" t="s">
        <v>5613</v>
      </c>
      <c r="AM71" s="101" t="s">
        <v>5614</v>
      </c>
      <c r="AN71" s="101" t="s">
        <v>5615</v>
      </c>
      <c r="AO71" s="101"/>
    </row>
    <row r="72" spans="2:45" x14ac:dyDescent="0.25">
      <c r="B72" s="51">
        <f t="shared" si="3"/>
        <v>45656</v>
      </c>
      <c r="C72" s="108" t="s">
        <v>5006</v>
      </c>
      <c r="D72" s="109" t="str">
        <f>_xll.BDH(AG72,$B$4,$B$3,$B$3)</f>
        <v>#N/A Invalid Security</v>
      </c>
      <c r="E72" s="102"/>
      <c r="F72" s="102">
        <v>125.36</v>
      </c>
      <c r="G72" s="102">
        <v>99.3</v>
      </c>
      <c r="H72" s="102">
        <v>86.01</v>
      </c>
      <c r="I72" s="102">
        <v>78.45</v>
      </c>
      <c r="J72" s="102">
        <v>73.27</v>
      </c>
      <c r="K72" s="102">
        <v>65.37</v>
      </c>
      <c r="L72" s="102">
        <v>60.54</v>
      </c>
      <c r="M72" s="121"/>
      <c r="AF72">
        <v>8</v>
      </c>
      <c r="AG72" s="101" t="s">
        <v>5616</v>
      </c>
      <c r="AH72" s="101" t="s">
        <v>5617</v>
      </c>
      <c r="AI72" s="101" t="s">
        <v>5618</v>
      </c>
      <c r="AJ72" s="101" t="s">
        <v>5619</v>
      </c>
      <c r="AK72" s="101" t="s">
        <v>5620</v>
      </c>
      <c r="AL72" s="101" t="s">
        <v>5621</v>
      </c>
      <c r="AM72" s="101" t="s">
        <v>5622</v>
      </c>
      <c r="AN72" s="101" t="s">
        <v>5623</v>
      </c>
      <c r="AO72" s="101"/>
    </row>
    <row r="73" spans="2:45" x14ac:dyDescent="0.25">
      <c r="B73" s="51">
        <f t="shared" si="3"/>
        <v>46021</v>
      </c>
      <c r="C73" s="108" t="s">
        <v>5022</v>
      </c>
      <c r="D73" s="109" t="str">
        <f>_xll.BDH(AG73,$B$4,$B$3,$B$3)</f>
        <v>#N/A Invalid Security</v>
      </c>
      <c r="E73" s="102">
        <v>150.69</v>
      </c>
      <c r="F73" s="102">
        <v>102.79</v>
      </c>
      <c r="G73" s="102">
        <v>85.19</v>
      </c>
      <c r="H73" s="102">
        <v>75.319999999999993</v>
      </c>
      <c r="I73" s="102">
        <v>69.010000000000005</v>
      </c>
      <c r="J73" s="102">
        <v>64.59</v>
      </c>
      <c r="K73" s="102">
        <v>57.67</v>
      </c>
      <c r="L73" s="102">
        <v>53.33</v>
      </c>
      <c r="M73" s="121"/>
      <c r="AF73">
        <v>9</v>
      </c>
      <c r="AG73" s="101" t="s">
        <v>5624</v>
      </c>
      <c r="AH73" s="101" t="s">
        <v>5625</v>
      </c>
      <c r="AI73" s="101" t="s">
        <v>5626</v>
      </c>
      <c r="AJ73" s="101" t="s">
        <v>5627</v>
      </c>
      <c r="AK73" s="101" t="s">
        <v>5628</v>
      </c>
      <c r="AL73" s="101" t="s">
        <v>5629</v>
      </c>
      <c r="AM73" s="101" t="s">
        <v>5630</v>
      </c>
      <c r="AN73" s="101" t="s">
        <v>5631</v>
      </c>
      <c r="AO73" s="101"/>
    </row>
    <row r="74" spans="2:45" x14ac:dyDescent="0.25">
      <c r="B74" s="51">
        <f t="shared" si="3"/>
        <v>46386</v>
      </c>
      <c r="C74" s="108" t="s">
        <v>5038</v>
      </c>
      <c r="D74" s="109">
        <f>_xll.BDH(AG74,$B$4,$B$3,$B$3)</f>
        <v>102.9449</v>
      </c>
      <c r="E74" s="102">
        <v>150.36000000000001</v>
      </c>
      <c r="F74" s="102">
        <v>101.29</v>
      </c>
      <c r="G74" s="102">
        <v>84.04</v>
      </c>
      <c r="H74" s="102">
        <v>74.39</v>
      </c>
      <c r="I74" s="102">
        <v>68.11</v>
      </c>
      <c r="J74" s="102">
        <v>63.71</v>
      </c>
      <c r="K74" s="102">
        <v>57.09</v>
      </c>
      <c r="L74" s="102">
        <v>52.96</v>
      </c>
      <c r="M74" s="121"/>
      <c r="AF74">
        <v>10</v>
      </c>
      <c r="AG74" s="101" t="s">
        <v>5632</v>
      </c>
      <c r="AH74" s="101" t="s">
        <v>5633</v>
      </c>
      <c r="AI74" s="101" t="s">
        <v>5634</v>
      </c>
      <c r="AJ74" s="101" t="s">
        <v>5635</v>
      </c>
      <c r="AK74" s="101" t="s">
        <v>5636</v>
      </c>
      <c r="AL74" s="101" t="s">
        <v>5637</v>
      </c>
      <c r="AM74" s="101" t="s">
        <v>5638</v>
      </c>
      <c r="AN74" s="101" t="s">
        <v>5639</v>
      </c>
      <c r="AO74" s="101"/>
    </row>
    <row r="75" spans="2:45" x14ac:dyDescent="0.25">
      <c r="B75" s="106"/>
      <c r="E75" s="121"/>
      <c r="F75" s="121"/>
      <c r="G75" s="121"/>
      <c r="H75" s="121"/>
      <c r="I75" s="121"/>
      <c r="J75" s="121"/>
      <c r="K75" s="121"/>
      <c r="L75" s="121"/>
      <c r="M75" s="121"/>
    </row>
    <row r="76" spans="2:45" x14ac:dyDescent="0.25">
      <c r="B76" s="106"/>
      <c r="E76" s="121"/>
      <c r="F76" s="121"/>
      <c r="G76" s="121"/>
      <c r="H76" s="121"/>
      <c r="I76" s="121"/>
      <c r="J76" s="121"/>
      <c r="K76" s="121"/>
      <c r="L76" s="121"/>
      <c r="M76" s="121"/>
    </row>
    <row r="77" spans="2:45" x14ac:dyDescent="0.25">
      <c r="B77" s="106"/>
      <c r="E77" s="121"/>
      <c r="F77" s="121"/>
      <c r="G77" s="121"/>
      <c r="H77" s="121"/>
      <c r="I77" s="121"/>
      <c r="J77" s="121"/>
      <c r="K77" s="121"/>
      <c r="L77" s="121"/>
      <c r="M77" s="121"/>
    </row>
    <row r="78" spans="2:45" ht="18.75" x14ac:dyDescent="0.3">
      <c r="B78" s="106"/>
      <c r="C78" s="26" t="s">
        <v>3981</v>
      </c>
      <c r="E78" s="121"/>
      <c r="F78" s="121"/>
      <c r="G78" s="121"/>
      <c r="H78" s="121"/>
      <c r="I78" s="121"/>
      <c r="J78" s="121"/>
      <c r="K78" s="121"/>
      <c r="L78" s="121"/>
      <c r="M78" s="121"/>
      <c r="AG78" s="101"/>
      <c r="AH78" s="101" t="s">
        <v>4888</v>
      </c>
      <c r="AI78" s="101" t="s">
        <v>4889</v>
      </c>
      <c r="AJ78" s="101"/>
      <c r="AK78" s="101"/>
      <c r="AL78" s="101"/>
      <c r="AM78" s="101"/>
      <c r="AN78" s="101"/>
      <c r="AO78" s="101"/>
      <c r="AP78" s="101"/>
      <c r="AQ78" s="101"/>
      <c r="AR78" s="101"/>
      <c r="AS78" s="101"/>
    </row>
    <row r="79" spans="2:45" x14ac:dyDescent="0.25">
      <c r="B79" s="42" t="s">
        <v>14</v>
      </c>
      <c r="C79" s="50" t="s">
        <v>4892</v>
      </c>
      <c r="D79" s="102" t="s">
        <v>4893</v>
      </c>
      <c r="E79" s="103">
        <v>2.5000000000000001E-3</v>
      </c>
      <c r="F79" s="103">
        <v>5.0000000000000001E-3</v>
      </c>
      <c r="G79" s="103">
        <v>0.01</v>
      </c>
      <c r="H79" s="103">
        <v>1.4999999999999999E-2</v>
      </c>
      <c r="I79" s="103">
        <v>0.02</v>
      </c>
      <c r="J79" s="103">
        <v>2.5000000000000001E-2</v>
      </c>
      <c r="K79" s="103">
        <v>0.03</v>
      </c>
      <c r="L79" s="103">
        <v>3.5000000000000003E-2</v>
      </c>
      <c r="M79" s="103">
        <v>0.04</v>
      </c>
      <c r="N79" s="103">
        <v>0.05</v>
      </c>
      <c r="O79" s="103">
        <v>0.06</v>
      </c>
      <c r="P79" s="102"/>
      <c r="Q79" s="102"/>
      <c r="R79" s="102"/>
      <c r="S79" s="102"/>
      <c r="T79" s="102"/>
      <c r="AG79" s="101" t="s">
        <v>4893</v>
      </c>
      <c r="AH79" s="101" t="s">
        <v>5640</v>
      </c>
      <c r="AI79" s="101" t="s">
        <v>5641</v>
      </c>
      <c r="AJ79" s="101" t="s">
        <v>5642</v>
      </c>
      <c r="AK79" s="101" t="s">
        <v>5643</v>
      </c>
      <c r="AL79" s="101" t="s">
        <v>5102</v>
      </c>
      <c r="AM79" s="101" t="s">
        <v>5103</v>
      </c>
      <c r="AN79" s="101" t="s">
        <v>5104</v>
      </c>
      <c r="AO79" s="101" t="s">
        <v>5375</v>
      </c>
      <c r="AP79" s="101" t="s">
        <v>5105</v>
      </c>
      <c r="AQ79" s="101" t="s">
        <v>5107</v>
      </c>
      <c r="AR79" s="101" t="s">
        <v>5108</v>
      </c>
      <c r="AS79" s="101"/>
    </row>
    <row r="80" spans="2:45" x14ac:dyDescent="0.25">
      <c r="B80" s="51">
        <f t="shared" ref="B80:B89" si="4">EDATE($B$3,12*AF80)</f>
        <v>43099</v>
      </c>
      <c r="C80" s="50" t="s">
        <v>4894</v>
      </c>
      <c r="D80" s="109">
        <f>_xll.BDH(AG80,$B$4,$B$3,$B$3)</f>
        <v>116.96</v>
      </c>
      <c r="E80" s="102">
        <v>393.82</v>
      </c>
      <c r="F80" s="102">
        <v>256.85000000000002</v>
      </c>
      <c r="G80" s="102">
        <v>207.23</v>
      </c>
      <c r="H80" s="102">
        <v>192.67</v>
      </c>
      <c r="I80" s="102">
        <v>185.95</v>
      </c>
      <c r="J80" s="102">
        <v>182.23</v>
      </c>
      <c r="K80" s="102">
        <v>179.97</v>
      </c>
      <c r="L80" s="102">
        <v>178.53</v>
      </c>
      <c r="M80" s="102">
        <v>177.59</v>
      </c>
      <c r="N80" s="102">
        <v>176.55</v>
      </c>
      <c r="O80" s="102">
        <v>176.15</v>
      </c>
      <c r="P80" s="102"/>
      <c r="Q80" s="102"/>
      <c r="R80" s="102"/>
      <c r="S80" s="102"/>
      <c r="T80" s="102"/>
      <c r="AF80">
        <v>1</v>
      </c>
      <c r="AG80" s="101" t="s">
        <v>5644</v>
      </c>
      <c r="AH80" s="101" t="s">
        <v>5645</v>
      </c>
      <c r="AI80" s="101" t="s">
        <v>5646</v>
      </c>
      <c r="AJ80" s="101" t="s">
        <v>5647</v>
      </c>
      <c r="AK80" s="101" t="s">
        <v>5648</v>
      </c>
      <c r="AL80" s="101" t="s">
        <v>5649</v>
      </c>
      <c r="AM80" s="101" t="s">
        <v>5650</v>
      </c>
      <c r="AN80" s="101" t="s">
        <v>5651</v>
      </c>
      <c r="AO80" s="101" t="s">
        <v>5652</v>
      </c>
      <c r="AP80" s="101" t="s">
        <v>5653</v>
      </c>
      <c r="AQ80" s="101" t="s">
        <v>5654</v>
      </c>
      <c r="AR80" s="101" t="s">
        <v>5655</v>
      </c>
      <c r="AS80" s="101"/>
    </row>
    <row r="81" spans="2:45" x14ac:dyDescent="0.25">
      <c r="B81" s="51">
        <f t="shared" si="4"/>
        <v>43464</v>
      </c>
      <c r="C81" s="50" t="s">
        <v>4910</v>
      </c>
      <c r="D81" s="109">
        <f>_xll.BDH(AG81,$B$4,$B$3,$B$3)</f>
        <v>253.23</v>
      </c>
      <c r="E81" s="102">
        <v>275.35000000000002</v>
      </c>
      <c r="F81" s="102">
        <v>275.35000000000002</v>
      </c>
      <c r="G81" s="102">
        <v>190.86</v>
      </c>
      <c r="H81" s="102">
        <v>169.5</v>
      </c>
      <c r="I81" s="102">
        <v>159.56</v>
      </c>
      <c r="J81" s="102">
        <v>153.78</v>
      </c>
      <c r="K81" s="102">
        <v>149.97</v>
      </c>
      <c r="L81" s="102">
        <v>147.28</v>
      </c>
      <c r="M81" s="102">
        <v>145.26</v>
      </c>
      <c r="N81" s="102">
        <v>142.46</v>
      </c>
      <c r="O81" s="102">
        <v>140.61000000000001</v>
      </c>
      <c r="P81" s="102"/>
      <c r="Q81" s="102"/>
      <c r="R81" s="102"/>
      <c r="S81" s="102"/>
      <c r="T81" s="102"/>
      <c r="AF81">
        <v>2</v>
      </c>
      <c r="AG81" s="101" t="s">
        <v>5656</v>
      </c>
      <c r="AH81" s="101" t="s">
        <v>5657</v>
      </c>
      <c r="AI81" s="101" t="s">
        <v>5658</v>
      </c>
      <c r="AJ81" s="101" t="s">
        <v>5659</v>
      </c>
      <c r="AK81" s="101" t="s">
        <v>5660</v>
      </c>
      <c r="AL81" s="101" t="s">
        <v>5661</v>
      </c>
      <c r="AM81" s="101" t="s">
        <v>5662</v>
      </c>
      <c r="AN81" s="101" t="s">
        <v>5663</v>
      </c>
      <c r="AO81" s="101" t="s">
        <v>5664</v>
      </c>
      <c r="AP81" s="101" t="s">
        <v>5665</v>
      </c>
      <c r="AQ81" s="101" t="s">
        <v>5666</v>
      </c>
      <c r="AR81" s="101" t="s">
        <v>5667</v>
      </c>
      <c r="AS81" s="101"/>
    </row>
    <row r="82" spans="2:45" x14ac:dyDescent="0.25">
      <c r="B82" s="51">
        <f t="shared" si="4"/>
        <v>43829</v>
      </c>
      <c r="C82" s="50" t="s">
        <v>4926</v>
      </c>
      <c r="D82" s="109">
        <f>_xll.BDH(AG82,$B$4,$B$3,$B$3)</f>
        <v>264.92009999999999</v>
      </c>
      <c r="E82" s="102">
        <v>251.81</v>
      </c>
      <c r="F82" s="102">
        <v>251.81</v>
      </c>
      <c r="G82" s="102">
        <v>161.76</v>
      </c>
      <c r="H82" s="102">
        <v>142.26</v>
      </c>
      <c r="I82" s="102">
        <v>133.85</v>
      </c>
      <c r="J82" s="102">
        <v>129.33000000000001</v>
      </c>
      <c r="K82" s="102">
        <v>126.6</v>
      </c>
      <c r="L82" s="102">
        <v>124.84</v>
      </c>
      <c r="M82" s="102">
        <v>123.66</v>
      </c>
      <c r="N82" s="102">
        <v>122.3</v>
      </c>
      <c r="O82" s="102">
        <v>121.67</v>
      </c>
      <c r="P82" s="102"/>
      <c r="Q82" s="102"/>
      <c r="R82" s="102"/>
      <c r="S82" s="102"/>
      <c r="T82" s="102"/>
      <c r="AF82">
        <v>3</v>
      </c>
      <c r="AG82" s="101" t="s">
        <v>5668</v>
      </c>
      <c r="AH82" s="101" t="s">
        <v>5669</v>
      </c>
      <c r="AI82" s="101" t="s">
        <v>5670</v>
      </c>
      <c r="AJ82" s="101" t="s">
        <v>5671</v>
      </c>
      <c r="AK82" s="101" t="s">
        <v>5672</v>
      </c>
      <c r="AL82" s="101" t="s">
        <v>5673</v>
      </c>
      <c r="AM82" s="101" t="s">
        <v>5674</v>
      </c>
      <c r="AN82" s="101" t="s">
        <v>5675</v>
      </c>
      <c r="AO82" s="101" t="s">
        <v>5676</v>
      </c>
      <c r="AP82" s="101" t="s">
        <v>5677</v>
      </c>
      <c r="AQ82" s="101" t="s">
        <v>5678</v>
      </c>
      <c r="AR82" s="101" t="s">
        <v>5679</v>
      </c>
      <c r="AS82" s="101"/>
    </row>
    <row r="83" spans="2:45" x14ac:dyDescent="0.25">
      <c r="B83" s="51">
        <f t="shared" si="4"/>
        <v>44195</v>
      </c>
      <c r="C83" s="50" t="s">
        <v>4942</v>
      </c>
      <c r="D83" s="109">
        <f>_xll.BDH(AG83,$B$4,$B$3,$B$3)</f>
        <v>223.78</v>
      </c>
      <c r="E83" s="102">
        <v>234.71</v>
      </c>
      <c r="F83" s="102">
        <v>234.71</v>
      </c>
      <c r="G83" s="102">
        <v>140.69</v>
      </c>
      <c r="H83" s="102">
        <v>122.51</v>
      </c>
      <c r="I83" s="102">
        <v>114.82</v>
      </c>
      <c r="J83" s="102">
        <v>110.69</v>
      </c>
      <c r="K83" s="102">
        <v>108.17</v>
      </c>
      <c r="L83" s="102">
        <v>106.51</v>
      </c>
      <c r="M83" s="102">
        <v>105.37</v>
      </c>
      <c r="N83" s="102">
        <v>103.95</v>
      </c>
      <c r="O83" s="102">
        <v>103.18</v>
      </c>
      <c r="P83" s="102"/>
      <c r="Q83" s="102"/>
      <c r="R83" s="102"/>
      <c r="S83" s="102"/>
      <c r="T83" s="102"/>
      <c r="AF83">
        <v>4</v>
      </c>
      <c r="AG83" s="101" t="s">
        <v>5680</v>
      </c>
      <c r="AH83" s="101" t="s">
        <v>5681</v>
      </c>
      <c r="AI83" s="101" t="s">
        <v>5682</v>
      </c>
      <c r="AJ83" s="101" t="s">
        <v>5683</v>
      </c>
      <c r="AK83" s="101" t="s">
        <v>5684</v>
      </c>
      <c r="AL83" s="101" t="s">
        <v>5685</v>
      </c>
      <c r="AM83" s="101" t="s">
        <v>5686</v>
      </c>
      <c r="AN83" s="101" t="s">
        <v>5687</v>
      </c>
      <c r="AO83" s="101" t="s">
        <v>5688</v>
      </c>
      <c r="AP83" s="101" t="s">
        <v>5689</v>
      </c>
      <c r="AQ83" s="101" t="s">
        <v>5690</v>
      </c>
      <c r="AR83" s="101" t="s">
        <v>5691</v>
      </c>
      <c r="AS83" s="101"/>
    </row>
    <row r="84" spans="2:45" x14ac:dyDescent="0.25">
      <c r="B84" s="51">
        <f t="shared" si="4"/>
        <v>44560</v>
      </c>
      <c r="C84" s="50" t="s">
        <v>4958</v>
      </c>
      <c r="D84" s="109">
        <f>_xll.BDH(AG84,$B$4,$B$3,$B$3)</f>
        <v>148.27000000000001</v>
      </c>
      <c r="E84" s="102">
        <v>216.27</v>
      </c>
      <c r="F84" s="102">
        <v>216.27</v>
      </c>
      <c r="G84" s="102">
        <v>125.04</v>
      </c>
      <c r="H84" s="102">
        <v>108.38</v>
      </c>
      <c r="I84" s="102">
        <v>101.53</v>
      </c>
      <c r="J84" s="102">
        <v>97.98</v>
      </c>
      <c r="K84" s="102">
        <v>95.91</v>
      </c>
      <c r="L84" s="102">
        <v>94.62</v>
      </c>
      <c r="M84" s="102">
        <v>93.8</v>
      </c>
      <c r="N84" s="102">
        <v>92.91</v>
      </c>
      <c r="O84" s="102">
        <v>92.56</v>
      </c>
      <c r="P84" s="102"/>
      <c r="Q84" s="102"/>
      <c r="R84" s="102"/>
      <c r="S84" s="102"/>
      <c r="T84" s="102"/>
      <c r="AF84">
        <v>5</v>
      </c>
      <c r="AG84" s="101" t="s">
        <v>5692</v>
      </c>
      <c r="AH84" s="101" t="s">
        <v>5693</v>
      </c>
      <c r="AI84" s="101" t="s">
        <v>5694</v>
      </c>
      <c r="AJ84" s="101" t="s">
        <v>5695</v>
      </c>
      <c r="AK84" s="101" t="s">
        <v>5696</v>
      </c>
      <c r="AL84" s="101" t="s">
        <v>5697</v>
      </c>
      <c r="AM84" s="101" t="s">
        <v>5698</v>
      </c>
      <c r="AN84" s="101" t="s">
        <v>5699</v>
      </c>
      <c r="AO84" s="101" t="s">
        <v>5700</v>
      </c>
      <c r="AP84" s="101" t="s">
        <v>5701</v>
      </c>
      <c r="AQ84" s="101" t="s">
        <v>5702</v>
      </c>
      <c r="AR84" s="101" t="s">
        <v>5703</v>
      </c>
      <c r="AS84" s="101"/>
    </row>
    <row r="85" spans="2:45" x14ac:dyDescent="0.25">
      <c r="B85" s="51">
        <f t="shared" si="4"/>
        <v>44925</v>
      </c>
      <c r="C85" s="50" t="s">
        <v>4974</v>
      </c>
      <c r="D85" s="109">
        <f>_xll.BDH(AG85,$B$4,$B$3,$B$3)</f>
        <v>135.35</v>
      </c>
      <c r="E85" s="102">
        <v>192.18</v>
      </c>
      <c r="F85" s="102">
        <v>192.18</v>
      </c>
      <c r="G85" s="102">
        <v>111.52</v>
      </c>
      <c r="H85" s="102">
        <v>96.61</v>
      </c>
      <c r="I85" s="102">
        <v>90.59</v>
      </c>
      <c r="J85" s="102">
        <v>87.54</v>
      </c>
      <c r="K85" s="102">
        <v>85.83</v>
      </c>
      <c r="L85" s="102">
        <v>84.81</v>
      </c>
      <c r="M85" s="102">
        <v>84.19</v>
      </c>
      <c r="N85" s="102">
        <v>83.63</v>
      </c>
      <c r="O85" s="102">
        <v>83.53</v>
      </c>
      <c r="P85" s="102"/>
      <c r="Q85" s="102"/>
      <c r="R85" s="102"/>
      <c r="S85" s="102"/>
      <c r="T85" s="102"/>
      <c r="AF85">
        <v>6</v>
      </c>
      <c r="AG85" s="101" t="s">
        <v>5704</v>
      </c>
      <c r="AH85" s="101" t="s">
        <v>5705</v>
      </c>
      <c r="AI85" s="101" t="s">
        <v>5706</v>
      </c>
      <c r="AJ85" s="101" t="s">
        <v>5707</v>
      </c>
      <c r="AK85" s="101" t="s">
        <v>5708</v>
      </c>
      <c r="AL85" s="101" t="s">
        <v>5709</v>
      </c>
      <c r="AM85" s="101" t="s">
        <v>5710</v>
      </c>
      <c r="AN85" s="101" t="s">
        <v>5711</v>
      </c>
      <c r="AO85" s="101" t="s">
        <v>5712</v>
      </c>
      <c r="AP85" s="101" t="s">
        <v>5713</v>
      </c>
      <c r="AQ85" s="101" t="s">
        <v>5714</v>
      </c>
      <c r="AR85" s="101" t="s">
        <v>5715</v>
      </c>
      <c r="AS85" s="101"/>
    </row>
    <row r="86" spans="2:45" x14ac:dyDescent="0.25">
      <c r="B86" s="51">
        <f t="shared" si="4"/>
        <v>45290</v>
      </c>
      <c r="C86" s="50" t="s">
        <v>4990</v>
      </c>
      <c r="D86" s="109">
        <f>_xll.BDH(AG86,$B$4,$B$3,$B$3)</f>
        <v>114.8</v>
      </c>
      <c r="E86" s="102">
        <v>179.65</v>
      </c>
      <c r="F86" s="102">
        <v>179.65</v>
      </c>
      <c r="G86" s="102">
        <v>101.9</v>
      </c>
      <c r="H86" s="102">
        <v>87.11</v>
      </c>
      <c r="I86" s="102">
        <v>80.989999999999995</v>
      </c>
      <c r="J86" s="102">
        <v>77.83</v>
      </c>
      <c r="K86" s="102">
        <v>76.03</v>
      </c>
      <c r="L86" s="102">
        <v>74.930000000000007</v>
      </c>
      <c r="M86" s="102">
        <v>74.25</v>
      </c>
      <c r="N86" s="102">
        <v>73.569999999999993</v>
      </c>
      <c r="O86" s="102">
        <v>73.38</v>
      </c>
      <c r="P86" s="102"/>
      <c r="Q86" s="102"/>
      <c r="R86" s="102"/>
      <c r="S86" s="102"/>
      <c r="T86" s="102"/>
      <c r="AF86">
        <v>7</v>
      </c>
      <c r="AG86" s="101" t="s">
        <v>5716</v>
      </c>
      <c r="AH86" s="101" t="s">
        <v>5717</v>
      </c>
      <c r="AI86" s="101" t="s">
        <v>5718</v>
      </c>
      <c r="AJ86" s="101" t="s">
        <v>5719</v>
      </c>
      <c r="AK86" s="101" t="s">
        <v>5720</v>
      </c>
      <c r="AL86" s="101" t="s">
        <v>5721</v>
      </c>
      <c r="AM86" s="101" t="s">
        <v>5722</v>
      </c>
      <c r="AN86" s="101" t="s">
        <v>5723</v>
      </c>
      <c r="AO86" s="101" t="s">
        <v>5724</v>
      </c>
      <c r="AP86" s="101" t="s">
        <v>5725</v>
      </c>
      <c r="AQ86" s="101" t="s">
        <v>5726</v>
      </c>
      <c r="AR86" s="101" t="s">
        <v>5727</v>
      </c>
      <c r="AS86" s="101"/>
    </row>
    <row r="87" spans="2:45" x14ac:dyDescent="0.25">
      <c r="B87" s="51">
        <f t="shared" si="4"/>
        <v>45656</v>
      </c>
      <c r="C87" s="50" t="s">
        <v>5006</v>
      </c>
      <c r="D87" s="109">
        <f>_xll.BDH(AG87,$B$4,$B$3,$B$3)</f>
        <v>107.83499999999999</v>
      </c>
      <c r="E87" s="102">
        <v>184.21</v>
      </c>
      <c r="F87" s="102">
        <v>184.21</v>
      </c>
      <c r="G87" s="102">
        <v>97.75</v>
      </c>
      <c r="H87" s="102">
        <v>82.18</v>
      </c>
      <c r="I87" s="102">
        <v>75.540000000000006</v>
      </c>
      <c r="J87" s="102">
        <v>72.02</v>
      </c>
      <c r="K87" s="102">
        <v>69.94</v>
      </c>
      <c r="L87" s="102">
        <v>68.62</v>
      </c>
      <c r="M87" s="102">
        <v>67.77</v>
      </c>
      <c r="N87" s="102">
        <v>66.819999999999993</v>
      </c>
      <c r="O87" s="102">
        <v>66.42</v>
      </c>
      <c r="P87" s="102"/>
      <c r="Q87" s="102"/>
      <c r="R87" s="102"/>
      <c r="S87" s="102"/>
      <c r="T87" s="102"/>
      <c r="AF87">
        <v>8</v>
      </c>
      <c r="AG87" s="101" t="s">
        <v>5728</v>
      </c>
      <c r="AH87" s="101" t="s">
        <v>5729</v>
      </c>
      <c r="AI87" s="101" t="s">
        <v>5730</v>
      </c>
      <c r="AJ87" s="101" t="s">
        <v>5731</v>
      </c>
      <c r="AK87" s="101" t="s">
        <v>5732</v>
      </c>
      <c r="AL87" s="101" t="s">
        <v>5733</v>
      </c>
      <c r="AM87" s="101" t="s">
        <v>5734</v>
      </c>
      <c r="AN87" s="101" t="s">
        <v>5735</v>
      </c>
      <c r="AO87" s="101" t="s">
        <v>5736</v>
      </c>
      <c r="AP87" s="101" t="s">
        <v>5737</v>
      </c>
      <c r="AQ87" s="101" t="s">
        <v>5738</v>
      </c>
      <c r="AR87" s="101" t="s">
        <v>5739</v>
      </c>
      <c r="AS87" s="101"/>
    </row>
    <row r="88" spans="2:45" x14ac:dyDescent="0.25">
      <c r="B88" s="51">
        <f t="shared" si="4"/>
        <v>46021</v>
      </c>
      <c r="C88" s="50" t="s">
        <v>5022</v>
      </c>
      <c r="D88" s="109">
        <f>_xll.BDH(AG88,$B$4,$B$3,$B$3)</f>
        <v>91.29</v>
      </c>
      <c r="E88" s="102">
        <v>180.72</v>
      </c>
      <c r="F88" s="102">
        <v>180.72</v>
      </c>
      <c r="G88" s="102">
        <v>92.91</v>
      </c>
      <c r="H88" s="102">
        <v>77.349999999999994</v>
      </c>
      <c r="I88" s="102">
        <v>70.62</v>
      </c>
      <c r="J88" s="102">
        <v>67</v>
      </c>
      <c r="K88" s="102">
        <v>64.84</v>
      </c>
      <c r="L88" s="102">
        <v>63.46</v>
      </c>
      <c r="M88" s="102">
        <v>62.55</v>
      </c>
      <c r="N88" s="102">
        <v>61.51</v>
      </c>
      <c r="O88" s="102">
        <v>61.03</v>
      </c>
      <c r="P88" s="102"/>
      <c r="Q88" s="102"/>
      <c r="R88" s="102"/>
      <c r="S88" s="102"/>
      <c r="T88" s="102"/>
      <c r="AF88">
        <v>9</v>
      </c>
      <c r="AG88" s="101" t="s">
        <v>5740</v>
      </c>
      <c r="AH88" s="101" t="s">
        <v>5741</v>
      </c>
      <c r="AI88" s="101" t="s">
        <v>5742</v>
      </c>
      <c r="AJ88" s="101" t="s">
        <v>5743</v>
      </c>
      <c r="AK88" s="101" t="s">
        <v>5744</v>
      </c>
      <c r="AL88" s="101" t="s">
        <v>5745</v>
      </c>
      <c r="AM88" s="101" t="s">
        <v>5746</v>
      </c>
      <c r="AN88" s="101" t="s">
        <v>5747</v>
      </c>
      <c r="AO88" s="101" t="s">
        <v>5748</v>
      </c>
      <c r="AP88" s="101" t="s">
        <v>5749</v>
      </c>
      <c r="AQ88" s="101" t="s">
        <v>5750</v>
      </c>
      <c r="AR88" s="101" t="s">
        <v>5751</v>
      </c>
      <c r="AS88" s="101"/>
    </row>
    <row r="89" spans="2:45" x14ac:dyDescent="0.25">
      <c r="B89" s="51">
        <f t="shared" si="4"/>
        <v>46386</v>
      </c>
      <c r="C89" s="50" t="s">
        <v>5038</v>
      </c>
      <c r="D89" s="109">
        <f>_xll.BDH(AG89,$B$4,$B$3,$B$3)</f>
        <v>120.01</v>
      </c>
      <c r="E89" s="102">
        <v>169.51</v>
      </c>
      <c r="F89" s="102">
        <v>169.51</v>
      </c>
      <c r="G89" s="102">
        <v>87.28</v>
      </c>
      <c r="H89" s="102">
        <v>72.17</v>
      </c>
      <c r="I89" s="102">
        <v>65.56</v>
      </c>
      <c r="J89" s="102">
        <v>61.98</v>
      </c>
      <c r="K89" s="102">
        <v>59.84</v>
      </c>
      <c r="L89" s="102">
        <v>58.46</v>
      </c>
      <c r="M89" s="102">
        <v>57.54</v>
      </c>
      <c r="N89" s="102">
        <v>56.49</v>
      </c>
      <c r="O89" s="102">
        <v>55.99</v>
      </c>
      <c r="P89" s="102"/>
      <c r="Q89" s="102"/>
      <c r="R89" s="102"/>
      <c r="S89" s="102"/>
      <c r="T89" s="102"/>
      <c r="AF89">
        <v>10</v>
      </c>
      <c r="AG89" s="101" t="s">
        <v>5752</v>
      </c>
      <c r="AH89" s="101" t="s">
        <v>5753</v>
      </c>
      <c r="AI89" s="101" t="s">
        <v>5754</v>
      </c>
      <c r="AJ89" s="101" t="s">
        <v>5755</v>
      </c>
      <c r="AK89" s="101" t="s">
        <v>5756</v>
      </c>
      <c r="AL89" s="101" t="s">
        <v>5757</v>
      </c>
      <c r="AM89" s="101" t="s">
        <v>5758</v>
      </c>
      <c r="AN89" s="101" t="s">
        <v>5759</v>
      </c>
      <c r="AO89" s="101" t="s">
        <v>5760</v>
      </c>
      <c r="AP89" s="101" t="s">
        <v>5761</v>
      </c>
      <c r="AQ89" s="101" t="s">
        <v>5762</v>
      </c>
      <c r="AR89" s="101" t="s">
        <v>5763</v>
      </c>
      <c r="AS89" s="101"/>
    </row>
  </sheetData>
  <mergeCells count="2">
    <mergeCell ref="A1:D1"/>
    <mergeCell ref="E4:O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7030A0"/>
  </sheetPr>
  <dimension ref="A1:AK29"/>
  <sheetViews>
    <sheetView showGridLines="0" zoomScale="85" zoomScaleNormal="85" workbookViewId="0">
      <selection activeCell="AF45" sqref="AF45"/>
    </sheetView>
  </sheetViews>
  <sheetFormatPr baseColWidth="10" defaultColWidth="9.140625" defaultRowHeight="15" x14ac:dyDescent="0.25"/>
  <cols>
    <col min="1" max="1" width="13.5703125" customWidth="1"/>
    <col min="2" max="2" width="11.42578125" customWidth="1"/>
    <col min="4" max="4" width="14.140625" customWidth="1"/>
    <col min="5" max="5" width="31.5703125" customWidth="1"/>
    <col min="13" max="13" width="15.140625" customWidth="1"/>
    <col min="14" max="14" width="26.5703125" customWidth="1"/>
    <col min="20" max="20" width="13.7109375" customWidth="1"/>
    <col min="21" max="21" width="21.28515625" customWidth="1"/>
    <col min="22" max="22" width="11" customWidth="1"/>
    <col min="26" max="26" width="13.140625" customWidth="1"/>
    <col min="27" max="27" width="22.85546875" customWidth="1"/>
    <col min="28" max="28" width="11.85546875" customWidth="1"/>
    <col min="32" max="32" width="10.28515625" customWidth="1"/>
    <col min="33" max="33" width="21.28515625" customWidth="1"/>
    <col min="34" max="34" width="13.42578125" customWidth="1"/>
    <col min="36" max="36" width="12.85546875" customWidth="1"/>
    <col min="37" max="37" width="11.42578125" customWidth="1"/>
  </cols>
  <sheetData>
    <row r="1" spans="1:37" ht="26.45" thickBot="1" x14ac:dyDescent="0.55000000000000004">
      <c r="A1" s="165" t="s">
        <v>5764</v>
      </c>
      <c r="B1" s="165"/>
    </row>
    <row r="3" spans="1:37" ht="14.45" x14ac:dyDescent="0.3">
      <c r="A3" s="13" t="s">
        <v>14</v>
      </c>
      <c r="B3" s="14">
        <f>Date!E3</f>
        <v>42734</v>
      </c>
    </row>
    <row r="4" spans="1:37" ht="14.45" x14ac:dyDescent="0.3">
      <c r="A4" s="13" t="s">
        <v>15</v>
      </c>
      <c r="B4" s="15" t="s">
        <v>16</v>
      </c>
    </row>
    <row r="8" spans="1:37" ht="18" x14ac:dyDescent="0.35">
      <c r="D8" s="157" t="s">
        <v>34</v>
      </c>
      <c r="E8" s="157"/>
      <c r="F8" s="157"/>
      <c r="M8" s="157" t="s">
        <v>1462</v>
      </c>
      <c r="N8" s="157"/>
      <c r="O8" s="157"/>
      <c r="T8" s="157" t="s">
        <v>1938</v>
      </c>
      <c r="U8" s="157"/>
      <c r="V8" s="157"/>
      <c r="Z8" s="157" t="s">
        <v>3075</v>
      </c>
      <c r="AA8" s="157"/>
      <c r="AB8" s="157"/>
      <c r="AF8" s="157" t="s">
        <v>3981</v>
      </c>
      <c r="AG8" s="157"/>
      <c r="AH8" s="157"/>
      <c r="AJ8" s="157" t="s">
        <v>5765</v>
      </c>
      <c r="AK8" s="157"/>
    </row>
    <row r="9" spans="1:37" ht="14.45" x14ac:dyDescent="0.3">
      <c r="D9" s="42" t="s">
        <v>5766</v>
      </c>
      <c r="E9" s="42" t="s">
        <v>5767</v>
      </c>
      <c r="F9" t="s">
        <v>5768</v>
      </c>
      <c r="M9" s="42" t="s">
        <v>5766</v>
      </c>
      <c r="N9" s="42" t="s">
        <v>5767</v>
      </c>
      <c r="O9" t="s">
        <v>5768</v>
      </c>
      <c r="T9" s="42" t="s">
        <v>5766</v>
      </c>
      <c r="U9" s="42" t="s">
        <v>5767</v>
      </c>
      <c r="V9" t="s">
        <v>5768</v>
      </c>
      <c r="Z9" s="42" t="s">
        <v>5766</v>
      </c>
      <c r="AA9" s="42" t="s">
        <v>5767</v>
      </c>
      <c r="AB9" t="s">
        <v>5768</v>
      </c>
      <c r="AF9" s="42" t="s">
        <v>5766</v>
      </c>
      <c r="AG9" s="42" t="s">
        <v>5767</v>
      </c>
      <c r="AH9" t="s">
        <v>5768</v>
      </c>
      <c r="AJ9" s="42" t="s">
        <v>5766</v>
      </c>
      <c r="AK9" t="s">
        <v>5768</v>
      </c>
    </row>
    <row r="10" spans="1:37" ht="14.45" x14ac:dyDescent="0.3">
      <c r="D10" s="50">
        <v>1</v>
      </c>
      <c r="E10" s="110" t="s">
        <v>5769</v>
      </c>
      <c r="F10">
        <f>_xll.BDH(E10,$B$4,$B$3,$B$3)/100</f>
        <v>-3.0200000000000001E-3</v>
      </c>
      <c r="M10" s="50">
        <v>1</v>
      </c>
      <c r="N10" s="110" t="s">
        <v>5770</v>
      </c>
      <c r="O10">
        <f>_xll.BDH(N10,$B$4,$B$3,$B$3)/100</f>
        <v>1.1882999999999999E-2</v>
      </c>
      <c r="T10" s="50">
        <v>1</v>
      </c>
      <c r="U10" s="110" t="s">
        <v>5771</v>
      </c>
      <c r="V10">
        <f>_xll.BDH(U10,$B$4,$B$3,$B$3)/100</f>
        <v>4.0610000000000004E-3</v>
      </c>
      <c r="Z10" s="50">
        <v>1</v>
      </c>
      <c r="AA10" s="110" t="s">
        <v>5772</v>
      </c>
      <c r="AB10">
        <f>_xll.BDH(AA10,$B$4,$B$3,$B$3)/100</f>
        <v>-7.6780000000000008E-3</v>
      </c>
      <c r="AF10" s="32">
        <v>1</v>
      </c>
      <c r="AG10" s="110" t="s">
        <v>5773</v>
      </c>
      <c r="AH10">
        <f>_xll.BDH(AG10,$B$4,$B$3,$B$3)/100</f>
        <v>1.7500000000000003E-4</v>
      </c>
      <c r="AJ10" s="32">
        <v>1</v>
      </c>
      <c r="AK10" s="96">
        <f t="array" ref="AK10:AK26">TRANSPOSE(Swap6Min3M(JPY!$DB$8,JPY!$DD$8,JPY!$DC$8,JPY!$DK$11,JPY!$DI$8,JPY!$DF$8,JPY!$DH$8,AJ10:AJ26,AH10:AH26,basis!$C$34:$C$50,basis!$O$34:$O$50,JPY!$O$13:$O$104,JPY!$T$13:$T$104,JPY!$DJ$8))</f>
        <v>-1.0700799999999996E-4</v>
      </c>
    </row>
    <row r="11" spans="1:37" ht="14.45" x14ac:dyDescent="0.3">
      <c r="D11" s="50">
        <v>2</v>
      </c>
      <c r="E11" s="110" t="s">
        <v>5774</v>
      </c>
      <c r="F11">
        <f>_xll.BDH(E11,$B$4,$B$3,$B$3)/100</f>
        <v>-2.6950000000000003E-3</v>
      </c>
      <c r="M11" s="50">
        <v>2</v>
      </c>
      <c r="N11" s="110" t="s">
        <v>5775</v>
      </c>
      <c r="O11">
        <f>_xll.BDH(N11,$B$4,$B$3,$B$3)/100</f>
        <v>1.4590000000000001E-2</v>
      </c>
      <c r="T11" s="50">
        <v>2</v>
      </c>
      <c r="U11" s="110" t="s">
        <v>5776</v>
      </c>
      <c r="V11">
        <f>_xll.BDH(U11,$B$4,$B$3,$B$3)/100</f>
        <v>4.6649999999999999E-3</v>
      </c>
      <c r="Z11" s="50">
        <v>2</v>
      </c>
      <c r="AA11" s="50" t="s">
        <v>3264</v>
      </c>
      <c r="AB11">
        <f>_xll.BDH(AA11,$B$4,$B$3,$B$3)/100</f>
        <v>-7.3000000000000001E-3</v>
      </c>
      <c r="AF11" s="32">
        <v>2</v>
      </c>
      <c r="AG11" s="50" t="s">
        <v>4124</v>
      </c>
      <c r="AH11">
        <f>_xll.BDH(AG11,$B$4,$B$3,$B$3)/100</f>
        <v>2.2499999999999999E-4</v>
      </c>
      <c r="AJ11" s="32">
        <v>2</v>
      </c>
      <c r="AK11" s="96">
        <v>-6.4158000000000032E-5</v>
      </c>
    </row>
    <row r="12" spans="1:37" ht="14.45" x14ac:dyDescent="0.3">
      <c r="D12" s="50">
        <v>3</v>
      </c>
      <c r="E12" s="50" t="s">
        <v>407</v>
      </c>
      <c r="F12">
        <f>_xll.BDH(E12,$B$4,$B$3,$B$3)/100</f>
        <v>-2.1949999999999999E-3</v>
      </c>
      <c r="M12" s="50">
        <v>3</v>
      </c>
      <c r="N12" s="110" t="s">
        <v>5777</v>
      </c>
      <c r="O12">
        <f>_xll.BDH(N12,$B$4,$B$3,$B$3)/100</f>
        <v>1.6854000000000001E-2</v>
      </c>
      <c r="T12" s="50">
        <v>3</v>
      </c>
      <c r="U12" s="50" t="s">
        <v>2145</v>
      </c>
      <c r="V12">
        <f>_xll.BDH(U12,$B$4,$B$3,$B$3)/100</f>
        <v>5.5789999999999998E-3</v>
      </c>
      <c r="Z12" s="50">
        <v>3</v>
      </c>
      <c r="AA12" s="50" t="s">
        <v>3280</v>
      </c>
      <c r="AB12">
        <f>_xll.BDH(AA12,$B$4,$B$3,$B$3)/100</f>
        <v>-6.7500000000000008E-3</v>
      </c>
      <c r="AF12" s="32">
        <v>3</v>
      </c>
      <c r="AG12" s="50" t="s">
        <v>4139</v>
      </c>
      <c r="AH12">
        <f>_xll.BDH(AG12,$B$4,$B$3,$B$3)/100</f>
        <v>3.1250000000000001E-4</v>
      </c>
      <c r="AJ12" s="32">
        <v>3</v>
      </c>
      <c r="AK12" s="96">
        <v>2.0236000000000028E-5</v>
      </c>
    </row>
    <row r="13" spans="1:37" ht="14.45" x14ac:dyDescent="0.3">
      <c r="D13" s="50">
        <v>4</v>
      </c>
      <c r="E13" s="50" t="s">
        <v>428</v>
      </c>
      <c r="F13">
        <f>_xll.BDH(E13,$B$4,$B$3,$B$3)/100</f>
        <v>-1.48E-3</v>
      </c>
      <c r="M13" s="50">
        <v>4</v>
      </c>
      <c r="N13" s="50" t="s">
        <v>1600</v>
      </c>
      <c r="O13">
        <f>_xll.BDH(N13,$B$4,$B$3,$B$3)/100</f>
        <v>1.8500000000000003E-2</v>
      </c>
      <c r="T13" s="50">
        <v>4</v>
      </c>
      <c r="U13" s="50" t="s">
        <v>2161</v>
      </c>
      <c r="V13">
        <f>_xll.BDH(U13,$B$4,$B$3,$B$3)/100</f>
        <v>6.502E-3</v>
      </c>
      <c r="Z13" s="50">
        <v>4</v>
      </c>
      <c r="AA13" s="50" t="s">
        <v>3297</v>
      </c>
      <c r="AB13">
        <f>_xll.BDH(AA13,$B$4,$B$3,$B$3)/100</f>
        <v>-5.8999999999999999E-3</v>
      </c>
      <c r="AF13" s="32">
        <v>4</v>
      </c>
      <c r="AG13" s="50" t="s">
        <v>4151</v>
      </c>
      <c r="AH13">
        <f>_xll.BDH(AG13,$B$4,$B$3,$B$3)/100</f>
        <v>4.8750000000000003E-4</v>
      </c>
      <c r="AJ13" s="32">
        <v>4</v>
      </c>
      <c r="AK13" s="96">
        <v>1.6250000000000005E-4</v>
      </c>
    </row>
    <row r="14" spans="1:37" ht="14.45" x14ac:dyDescent="0.3">
      <c r="D14" s="50">
        <v>5</v>
      </c>
      <c r="E14" s="50" t="s">
        <v>448</v>
      </c>
      <c r="F14">
        <f>_xll.BDH(E14,$B$4,$B$3,$B$3)/100</f>
        <v>-5.3499999999999999E-4</v>
      </c>
      <c r="M14" s="50">
        <v>5</v>
      </c>
      <c r="N14" s="50" t="s">
        <v>1606</v>
      </c>
      <c r="O14">
        <f>_xll.BDH(N14,$B$4,$B$3,$B$3)/100</f>
        <v>1.9752000000000002E-2</v>
      </c>
      <c r="T14" s="50">
        <v>5</v>
      </c>
      <c r="U14" s="50" t="s">
        <v>2178</v>
      </c>
      <c r="V14">
        <f>_xll.BDH(U14,$B$4,$B$3,$B$3)/100</f>
        <v>7.4719999999999995E-3</v>
      </c>
      <c r="Z14" s="50">
        <v>5</v>
      </c>
      <c r="AA14" s="50" t="s">
        <v>3314</v>
      </c>
      <c r="AB14">
        <f>_xll.BDH(AA14,$B$4,$B$3,$B$3)/100</f>
        <v>-4.8999999999999998E-3</v>
      </c>
      <c r="AF14" s="32">
        <v>5</v>
      </c>
      <c r="AG14" s="50" t="s">
        <v>4163</v>
      </c>
      <c r="AH14">
        <f>_xll.BDH(AG14,$B$4,$B$3,$B$3)/100</f>
        <v>7.000000000000001E-4</v>
      </c>
      <c r="AJ14" s="32">
        <v>5</v>
      </c>
      <c r="AK14" s="96">
        <v>3.8750000000000009E-4</v>
      </c>
    </row>
    <row r="15" spans="1:37" ht="14.45" x14ac:dyDescent="0.3">
      <c r="D15" s="50">
        <v>6</v>
      </c>
      <c r="E15" s="50" t="s">
        <v>469</v>
      </c>
      <c r="F15">
        <f>_xll.BDH(E15,$B$4,$B$3,$B$3)/100</f>
        <v>5.9999999999999995E-4</v>
      </c>
      <c r="M15" s="50">
        <v>6</v>
      </c>
      <c r="N15" s="50" t="s">
        <v>1612</v>
      </c>
      <c r="O15">
        <f>_xll.BDH(N15,$B$4,$B$3,$B$3)/100</f>
        <v>2.0739999999999998E-2</v>
      </c>
      <c r="T15" s="50">
        <v>6</v>
      </c>
      <c r="U15" s="50" t="s">
        <v>2194</v>
      </c>
      <c r="V15">
        <f>_xll.BDH(U15,$B$4,$B$3,$B$3)/100</f>
        <v>8.405000000000001E-3</v>
      </c>
      <c r="Z15" s="50">
        <v>6</v>
      </c>
      <c r="AA15" s="50" t="s">
        <v>3330</v>
      </c>
      <c r="AB15">
        <f>_xll.BDH(AA15,$B$4,$B$3,$B$3)/100</f>
        <v>-3.9000000000000003E-3</v>
      </c>
      <c r="AF15" s="32">
        <v>6</v>
      </c>
      <c r="AG15" s="50" t="s">
        <v>4175</v>
      </c>
      <c r="AH15">
        <f>_xll.BDH(AG15,$B$4,$B$3,$B$3)/100</f>
        <v>9.5E-4</v>
      </c>
      <c r="AJ15" s="32">
        <v>6</v>
      </c>
      <c r="AK15" s="96">
        <v>6.0166700000000007E-4</v>
      </c>
    </row>
    <row r="16" spans="1:37" ht="14.45" x14ac:dyDescent="0.3">
      <c r="D16" s="50">
        <v>7</v>
      </c>
      <c r="E16" s="50" t="s">
        <v>490</v>
      </c>
      <c r="F16">
        <f>_xll.BDH(E16,$B$4,$B$3,$B$3)/100</f>
        <v>1.8749999999999999E-3</v>
      </c>
      <c r="M16" s="50">
        <v>7</v>
      </c>
      <c r="N16" s="50" t="s">
        <v>1618</v>
      </c>
      <c r="O16">
        <f>_xll.BDH(N16,$B$4,$B$3,$B$3)/100</f>
        <v>2.1598000000000003E-2</v>
      </c>
      <c r="T16" s="50">
        <v>7</v>
      </c>
      <c r="U16" s="50" t="s">
        <v>2210</v>
      </c>
      <c r="V16">
        <f>_xll.BDH(U16,$B$4,$B$3,$B$3)/100</f>
        <v>9.273E-3</v>
      </c>
      <c r="Z16" s="50">
        <v>7</v>
      </c>
      <c r="AA16" s="50" t="s">
        <v>3346</v>
      </c>
      <c r="AB16">
        <f>_xll.BDH(AA16,$B$4,$B$3,$B$3)/100</f>
        <v>-2.9499999999999999E-3</v>
      </c>
      <c r="AF16" s="32">
        <v>7</v>
      </c>
      <c r="AG16" s="50" t="s">
        <v>4187</v>
      </c>
      <c r="AH16">
        <f>_xll.BDH(AG16,$B$4,$B$3,$B$3)/100</f>
        <v>1.225E-3</v>
      </c>
      <c r="AJ16" s="32">
        <v>7</v>
      </c>
      <c r="AK16" s="96">
        <v>8.3791300000000003E-4</v>
      </c>
    </row>
    <row r="17" spans="4:37" ht="14.45" x14ac:dyDescent="0.3">
      <c r="D17" s="50">
        <v>8</v>
      </c>
      <c r="E17" s="50" t="s">
        <v>510</v>
      </c>
      <c r="F17">
        <f>_xll.BDH(E17,$B$4,$B$3,$B$3)/100</f>
        <v>3.15E-3</v>
      </c>
      <c r="M17" s="50">
        <v>8</v>
      </c>
      <c r="N17" s="50" t="s">
        <v>1624</v>
      </c>
      <c r="O17">
        <f>_xll.BDH(N17,$B$4,$B$3,$B$3)/100</f>
        <v>2.2301000000000001E-2</v>
      </c>
      <c r="T17" s="50">
        <v>8</v>
      </c>
      <c r="U17" s="50" t="s">
        <v>2227</v>
      </c>
      <c r="V17">
        <f>_xll.BDH(U17,$B$4,$B$3,$B$3)/100</f>
        <v>1.0059999999999999E-2</v>
      </c>
      <c r="Z17" s="50">
        <v>8</v>
      </c>
      <c r="AA17" s="50" t="s">
        <v>3362</v>
      </c>
      <c r="AB17">
        <f>_xll.BDH(AA17,$B$4,$B$3,$B$3)/100</f>
        <v>-2E-3</v>
      </c>
      <c r="AF17" s="32">
        <v>8</v>
      </c>
      <c r="AG17" s="50" t="s">
        <v>4199</v>
      </c>
      <c r="AH17">
        <f>_xll.BDH(AG17,$B$4,$B$3,$B$3)/100</f>
        <v>1.5375E-3</v>
      </c>
      <c r="AJ17" s="32">
        <v>8</v>
      </c>
      <c r="AK17" s="96">
        <v>1.1000350000000001E-3</v>
      </c>
    </row>
    <row r="18" spans="4:37" ht="14.45" x14ac:dyDescent="0.3">
      <c r="D18" s="50">
        <v>9</v>
      </c>
      <c r="E18" s="50" t="s">
        <v>531</v>
      </c>
      <c r="F18">
        <f>_xll.BDH(E18,$B$4,$B$3,$B$3)/100</f>
        <v>4.3800000000000002E-3</v>
      </c>
      <c r="M18" s="50">
        <v>9</v>
      </c>
      <c r="N18" s="50" t="s">
        <v>1630</v>
      </c>
      <c r="O18">
        <f>_xll.BDH(N18,$B$4,$B$3,$B$3)/100</f>
        <v>2.2869999999999998E-2</v>
      </c>
      <c r="T18" s="50">
        <v>9</v>
      </c>
      <c r="U18" s="50" t="s">
        <v>2243</v>
      </c>
      <c r="V18">
        <f>_xll.BDH(U18,$B$4,$B$3,$B$3)/100</f>
        <v>1.076E-2</v>
      </c>
      <c r="Z18" s="50">
        <v>9</v>
      </c>
      <c r="AA18" s="50" t="s">
        <v>3378</v>
      </c>
      <c r="AB18">
        <f>_xll.BDH(AA18,$B$4,$B$3,$B$3)/100</f>
        <v>-1.1250000000000001E-3</v>
      </c>
      <c r="AF18" s="32">
        <v>9</v>
      </c>
      <c r="AG18" s="50" t="s">
        <v>4211</v>
      </c>
      <c r="AH18">
        <f>_xll.BDH(AG18,$B$4,$B$3,$B$3)/100</f>
        <v>1.8625E-3</v>
      </c>
      <c r="AJ18" s="32">
        <v>9</v>
      </c>
      <c r="AK18" s="96">
        <v>1.362697E-3</v>
      </c>
    </row>
    <row r="19" spans="4:37" ht="14.45" x14ac:dyDescent="0.3">
      <c r="D19" s="50">
        <v>10</v>
      </c>
      <c r="E19" s="50" t="s">
        <v>551</v>
      </c>
      <c r="F19">
        <f>_xll.BDH(E19,$B$4,$B$3,$B$3)/100</f>
        <v>5.4300000000000008E-3</v>
      </c>
      <c r="M19" s="50">
        <v>10</v>
      </c>
      <c r="N19" s="50" t="s">
        <v>1636</v>
      </c>
      <c r="O19">
        <f>_xll.BDH(N19,$B$4,$B$3,$B$3)/100</f>
        <v>2.3366999999999999E-2</v>
      </c>
      <c r="T19" s="50">
        <v>10</v>
      </c>
      <c r="U19" s="50" t="s">
        <v>2259</v>
      </c>
      <c r="V19">
        <f>_xll.BDH(U19,$B$4,$B$3,$B$3)/100</f>
        <v>1.14E-2</v>
      </c>
      <c r="Z19" s="50">
        <v>10</v>
      </c>
      <c r="AA19" s="50" t="s">
        <v>3392</v>
      </c>
      <c r="AB19">
        <f>_xll.BDH(AA19,$B$4,$B$3,$B$3)/100</f>
        <v>-2.9999999999999997E-4</v>
      </c>
      <c r="AF19" s="32">
        <v>10</v>
      </c>
      <c r="AG19" s="50" t="s">
        <v>4223</v>
      </c>
      <c r="AH19">
        <f>_xll.BDH(AG19,$B$4,$B$3,$B$3)/100</f>
        <v>2.2000000000000001E-3</v>
      </c>
      <c r="AJ19" s="32">
        <v>10</v>
      </c>
      <c r="AK19" s="96">
        <v>1.6375000000000001E-3</v>
      </c>
    </row>
    <row r="20" spans="4:37" ht="14.45" x14ac:dyDescent="0.3">
      <c r="D20" s="50">
        <v>11</v>
      </c>
      <c r="E20" s="50" t="s">
        <v>572</v>
      </c>
      <c r="F20">
        <f>_xll.BDH(E20,$B$4,$B$3,$B$3)/100</f>
        <v>6.5300000000000002E-3</v>
      </c>
      <c r="M20" s="50">
        <v>11</v>
      </c>
      <c r="N20" s="50" t="s">
        <v>1642</v>
      </c>
      <c r="O20">
        <f>_xll.BDH(N20,$B$4,$B$3,$B$3)/100</f>
        <v>2.3792000000000001E-2</v>
      </c>
      <c r="T20" s="50">
        <v>11</v>
      </c>
      <c r="U20" s="50" t="s">
        <v>5778</v>
      </c>
      <c r="V20">
        <f>_xll.BDH(U20,$B$4,$B$3,$B$3)/100</f>
        <v>1.1970000000000001E-2</v>
      </c>
      <c r="Z20" s="50">
        <v>11</v>
      </c>
      <c r="AA20" s="50" t="s">
        <v>3406</v>
      </c>
      <c r="AB20">
        <f>_xll.BDH(AA20,$B$4,$B$3,$B$3)/100</f>
        <v>4.4999999999999999E-4</v>
      </c>
      <c r="AF20" s="32">
        <v>12</v>
      </c>
      <c r="AG20" s="50" t="s">
        <v>4235</v>
      </c>
      <c r="AH20">
        <f>_xll.BDH(AG20,$B$4,$B$3,$B$3)/100</f>
        <v>3.0000000000000001E-3</v>
      </c>
      <c r="AJ20" s="32">
        <v>12</v>
      </c>
      <c r="AK20" s="96">
        <v>2.3017770000000001E-3</v>
      </c>
    </row>
    <row r="21" spans="4:37" ht="14.45" x14ac:dyDescent="0.3">
      <c r="D21" s="50">
        <v>12</v>
      </c>
      <c r="E21" s="50" t="s">
        <v>592</v>
      </c>
      <c r="F21">
        <f>_xll.BDH(E21,$B$4,$B$3,$B$3)/100</f>
        <v>7.4470000000000005E-3</v>
      </c>
      <c r="M21" s="50">
        <v>12</v>
      </c>
      <c r="N21" s="50" t="s">
        <v>1648</v>
      </c>
      <c r="O21">
        <f>_xll.BDH(N21,$B$4,$B$3,$B$3)/100</f>
        <v>2.4169999999999997E-2</v>
      </c>
      <c r="T21" s="50">
        <v>12</v>
      </c>
      <c r="U21" s="50" t="s">
        <v>2275</v>
      </c>
      <c r="V21">
        <f>_xll.BDH(U21,$B$4,$B$3,$B$3)/100</f>
        <v>1.2410000000000001E-2</v>
      </c>
      <c r="Z21" s="50">
        <v>12</v>
      </c>
      <c r="AA21" s="50" t="s">
        <v>3420</v>
      </c>
      <c r="AB21">
        <f>_xll.BDH(AA21,$B$4,$B$3,$B$3)/100</f>
        <v>1.0580000000000001E-3</v>
      </c>
      <c r="AF21" s="32">
        <v>15</v>
      </c>
      <c r="AG21" s="50" t="s">
        <v>4247</v>
      </c>
      <c r="AH21">
        <f>_xll.BDH(AG21,$B$4,$B$3,$B$3)/100</f>
        <v>4.4250000000000001E-3</v>
      </c>
      <c r="AJ21" s="32">
        <v>15</v>
      </c>
      <c r="AK21" s="96">
        <v>3.5999999999999999E-3</v>
      </c>
    </row>
    <row r="22" spans="4:37" ht="14.45" x14ac:dyDescent="0.3">
      <c r="D22" s="50">
        <v>15</v>
      </c>
      <c r="E22" s="50" t="s">
        <v>612</v>
      </c>
      <c r="F22">
        <f>_xll.BDH(E22,$B$4,$B$3,$B$3)/100</f>
        <v>9.4799999999999988E-3</v>
      </c>
      <c r="M22" s="50">
        <v>15</v>
      </c>
      <c r="N22" s="50" t="s">
        <v>1654</v>
      </c>
      <c r="O22">
        <f>_xll.BDH(N22,$B$4,$B$3,$B$3)/100</f>
        <v>2.4975000000000001E-2</v>
      </c>
      <c r="T22" s="50">
        <v>15</v>
      </c>
      <c r="U22" s="50" t="s">
        <v>2291</v>
      </c>
      <c r="V22">
        <f>_xll.BDH(U22,$B$4,$B$3,$B$3)/100</f>
        <v>1.3439999999999999E-2</v>
      </c>
      <c r="Z22" s="50">
        <v>13</v>
      </c>
      <c r="AA22" s="50" t="s">
        <v>5779</v>
      </c>
      <c r="AB22">
        <f>(AB21*2+AB24)/3</f>
        <v>1.5803333333333335E-3</v>
      </c>
      <c r="AF22" s="32">
        <v>20</v>
      </c>
      <c r="AG22" s="50" t="s">
        <v>4259</v>
      </c>
      <c r="AH22">
        <f>_xll.BDH(AG22,$B$4,$B$3,$B$3)/100</f>
        <v>6.4124999999999998E-3</v>
      </c>
      <c r="AJ22" s="32">
        <v>20</v>
      </c>
      <c r="AK22" s="96">
        <v>5.5125E-3</v>
      </c>
    </row>
    <row r="23" spans="4:37" ht="14.45" x14ac:dyDescent="0.3">
      <c r="D23" s="50">
        <v>20</v>
      </c>
      <c r="E23" s="50" t="s">
        <v>631</v>
      </c>
      <c r="F23">
        <f>_xll.BDH(E23,$B$4,$B$3,$B$3)/100</f>
        <v>1.1148999999999999E-2</v>
      </c>
      <c r="M23" s="50">
        <v>20</v>
      </c>
      <c r="N23" s="50" t="s">
        <v>1660</v>
      </c>
      <c r="O23">
        <f>_xll.BDH(N23,$B$4,$B$3,$B$3)/100</f>
        <v>2.5620000000000004E-2</v>
      </c>
      <c r="T23" s="50">
        <v>20</v>
      </c>
      <c r="U23" s="50" t="s">
        <v>2307</v>
      </c>
      <c r="V23">
        <f>_xll.BDH(U23,$B$4,$B$3,$B$3)/100</f>
        <v>1.4060000000000001E-2</v>
      </c>
      <c r="Z23" s="50">
        <v>14</v>
      </c>
      <c r="AA23" s="50" t="s">
        <v>5780</v>
      </c>
      <c r="AB23">
        <f>(AB22+AB24)/2</f>
        <v>2.1026666666666667E-3</v>
      </c>
      <c r="AF23" s="32">
        <v>25</v>
      </c>
      <c r="AG23" s="50" t="s">
        <v>4271</v>
      </c>
      <c r="AH23">
        <f>_xll.BDH(AG23,$B$4,$B$3,$B$3)/100</f>
        <v>7.4375000000000005E-3</v>
      </c>
      <c r="AJ23" s="32">
        <v>25</v>
      </c>
      <c r="AK23" s="96">
        <v>6.4750000000000007E-3</v>
      </c>
    </row>
    <row r="24" spans="4:37" ht="14.45" x14ac:dyDescent="0.3">
      <c r="D24" s="50">
        <v>25</v>
      </c>
      <c r="E24" s="50" t="s">
        <v>650</v>
      </c>
      <c r="F24">
        <f>_xll.BDH(E24,$B$4,$B$3,$B$3)/100</f>
        <v>1.1559999999999999E-2</v>
      </c>
      <c r="M24" s="50">
        <v>25</v>
      </c>
      <c r="N24" s="50" t="s">
        <v>1666</v>
      </c>
      <c r="O24">
        <f>_xll.BDH(N24,$B$4,$B$3,$B$3)/100</f>
        <v>2.581E-2</v>
      </c>
      <c r="T24" s="50">
        <v>25</v>
      </c>
      <c r="U24" s="50" t="s">
        <v>2323</v>
      </c>
      <c r="V24">
        <f>_xll.BDH(U24,$B$4,$B$3,$B$3)/100</f>
        <v>1.405E-2</v>
      </c>
      <c r="Z24" s="50">
        <v>15</v>
      </c>
      <c r="AA24" s="50" t="s">
        <v>3436</v>
      </c>
      <c r="AB24">
        <f>_xll.BDH(AA24,$B$4,$B$3,$B$3)/100</f>
        <v>2.6250000000000002E-3</v>
      </c>
      <c r="AF24" s="32">
        <v>30</v>
      </c>
      <c r="AG24" s="50" t="s">
        <v>4283</v>
      </c>
      <c r="AH24">
        <f>_xll.BDH(AG24,$B$4,$B$3,$B$3)/100</f>
        <v>8.0249999999999991E-3</v>
      </c>
      <c r="AJ24" s="32">
        <v>30</v>
      </c>
      <c r="AK24" s="96">
        <v>6.8249999999999995E-3</v>
      </c>
    </row>
    <row r="25" spans="4:37" ht="14.45" x14ac:dyDescent="0.3">
      <c r="D25" s="50">
        <v>30</v>
      </c>
      <c r="E25" s="50" t="s">
        <v>669</v>
      </c>
      <c r="F25">
        <f>_xll.BDH(E25,$B$4,$B$3,$B$3)/100</f>
        <v>1.1939999999999999E-2</v>
      </c>
      <c r="M25" s="50">
        <v>30</v>
      </c>
      <c r="N25" s="50" t="s">
        <v>1672</v>
      </c>
      <c r="O25">
        <f>_xll.BDH(N25,$B$4,$B$3,$B$3)/100</f>
        <v>2.5915000000000001E-2</v>
      </c>
      <c r="T25" s="50">
        <v>30</v>
      </c>
      <c r="U25" s="50" t="s">
        <v>2339</v>
      </c>
      <c r="V25">
        <f>_xll.BDH(U25,$B$4,$B$3,$B$3)/100</f>
        <v>1.393E-2</v>
      </c>
      <c r="Z25" s="50">
        <v>20</v>
      </c>
      <c r="AA25" s="50" t="s">
        <v>3448</v>
      </c>
      <c r="AB25">
        <f>_xll.BDH(AA25,$B$4,$B$3,$B$3)/100</f>
        <v>4.0749999999999996E-3</v>
      </c>
      <c r="AF25" s="32">
        <v>35</v>
      </c>
      <c r="AG25" s="50" t="s">
        <v>4295</v>
      </c>
      <c r="AH25">
        <f>_xll.BDH(AG25,$B$4,$B$3,$B$3)/100</f>
        <v>8.4624999999999995E-3</v>
      </c>
      <c r="AJ25" s="32">
        <v>35</v>
      </c>
      <c r="AK25" s="96">
        <v>7.4497699999999997E-3</v>
      </c>
    </row>
    <row r="26" spans="4:37" x14ac:dyDescent="0.25">
      <c r="D26" s="50">
        <v>35</v>
      </c>
      <c r="E26" s="50" t="s">
        <v>689</v>
      </c>
      <c r="F26">
        <f>_xll.BDH(E26,$B$4,$B$3,$B$3)/100</f>
        <v>1.1838E-2</v>
      </c>
      <c r="M26" s="50">
        <v>40</v>
      </c>
      <c r="N26" s="50" t="s">
        <v>1678</v>
      </c>
      <c r="O26">
        <f>_xll.BDH(N26,$B$4,$B$3,$B$3)/100</f>
        <v>2.5729999999999999E-2</v>
      </c>
      <c r="T26" s="50">
        <v>40</v>
      </c>
      <c r="U26" s="50" t="s">
        <v>2355</v>
      </c>
      <c r="V26">
        <f>_xll.BDH(U26,$B$4,$B$3,$B$3)/100</f>
        <v>1.3165E-2</v>
      </c>
      <c r="Z26" s="50">
        <v>25</v>
      </c>
      <c r="AA26" s="50" t="s">
        <v>3460</v>
      </c>
      <c r="AB26">
        <f>_xll.BDH(AA26,$B$4,$B$3,$B$3)/100</f>
        <v>4.875E-3</v>
      </c>
      <c r="AF26" s="99">
        <v>40</v>
      </c>
      <c r="AG26" s="50" t="s">
        <v>4307</v>
      </c>
      <c r="AH26">
        <f>_xll.BDH(AG26,$B$4,$B$3,$B$3)/100</f>
        <v>8.7624999999999995E-3</v>
      </c>
      <c r="AJ26" s="99">
        <v>40</v>
      </c>
      <c r="AK26" s="96">
        <v>7.7486449999999993E-3</v>
      </c>
    </row>
    <row r="27" spans="4:37" x14ac:dyDescent="0.25">
      <c r="D27" s="50">
        <v>40</v>
      </c>
      <c r="E27" s="50" t="s">
        <v>709</v>
      </c>
      <c r="F27">
        <f>_xll.BDH(E27,$B$4,$B$3,$B$3)/100</f>
        <v>1.1859999999999999E-2</v>
      </c>
      <c r="M27" s="50">
        <v>50</v>
      </c>
      <c r="N27" s="50" t="s">
        <v>1684</v>
      </c>
      <c r="O27">
        <f>_xll.BDH(N27,$B$4,$B$3,$B$3)/100</f>
        <v>2.5559999999999999E-2</v>
      </c>
      <c r="Z27" s="50">
        <v>30</v>
      </c>
      <c r="AA27" s="50" t="s">
        <v>3472</v>
      </c>
      <c r="AB27">
        <f>_xll.BDH(AA27,$B$4,$B$3,$B$3)/100</f>
        <v>5.4000000000000003E-3</v>
      </c>
    </row>
    <row r="28" spans="4:37" x14ac:dyDescent="0.25">
      <c r="D28" s="50">
        <v>50</v>
      </c>
      <c r="E28" s="50" t="s">
        <v>727</v>
      </c>
      <c r="F28">
        <f>_xll.BDH(E28,$B$4,$B$3,$B$3)/100</f>
        <v>1.1339999999999999E-2</v>
      </c>
      <c r="Z28" s="50">
        <v>40</v>
      </c>
      <c r="AA28" s="50" t="s">
        <v>5781</v>
      </c>
      <c r="AB28">
        <v>5.4000000000000003E-3</v>
      </c>
    </row>
    <row r="29" spans="4:37" x14ac:dyDescent="0.25">
      <c r="Z29" s="50">
        <v>50</v>
      </c>
      <c r="AA29" s="50" t="s">
        <v>5782</v>
      </c>
      <c r="AB29">
        <v>5.4000000000000003E-3</v>
      </c>
    </row>
  </sheetData>
  <mergeCells count="7">
    <mergeCell ref="AJ8:AK8"/>
    <mergeCell ref="A1:B1"/>
    <mergeCell ref="D8:F8"/>
    <mergeCell ref="M8:O8"/>
    <mergeCell ref="T8:V8"/>
    <mergeCell ref="Z8:AB8"/>
    <mergeCell ref="AF8:AH8"/>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rgb="FF7030A0"/>
  </sheetPr>
  <dimension ref="A1:AQ38"/>
  <sheetViews>
    <sheetView showGridLines="0" tabSelected="1" zoomScale="80" zoomScaleNormal="80" workbookViewId="0">
      <selection activeCell="Q36" sqref="Q36"/>
    </sheetView>
  </sheetViews>
  <sheetFormatPr baseColWidth="10" defaultColWidth="11.42578125" defaultRowHeight="15" x14ac:dyDescent="0.25"/>
  <cols>
    <col min="2" max="2" width="12.28515625" bestFit="1" customWidth="1"/>
    <col min="3" max="3" width="21.42578125" bestFit="1" customWidth="1"/>
    <col min="4" max="4" width="6" customWidth="1"/>
    <col min="5" max="5" width="11.5703125" bestFit="1" customWidth="1"/>
    <col min="6" max="6" width="17.7109375" bestFit="1" customWidth="1"/>
    <col min="7" max="7" width="17.7109375" customWidth="1"/>
    <col min="9" max="9" width="21.42578125" bestFit="1" customWidth="1"/>
    <col min="10" max="10" width="6" bestFit="1" customWidth="1"/>
    <col min="11" max="11" width="11.5703125" bestFit="1" customWidth="1"/>
    <col min="12" max="13" width="20" customWidth="1"/>
    <col min="14" max="14" width="10.28515625" customWidth="1"/>
    <col min="15" max="15" width="19.85546875" bestFit="1" customWidth="1"/>
    <col min="16" max="16" width="6" bestFit="1" customWidth="1"/>
    <col min="17" max="19" width="19.85546875" customWidth="1"/>
    <col min="21" max="21" width="19.28515625" bestFit="1" customWidth="1"/>
    <col min="22" max="22" width="5.85546875" bestFit="1" customWidth="1"/>
    <col min="23" max="25" width="19.28515625" customWidth="1"/>
    <col min="27" max="27" width="24.42578125" bestFit="1" customWidth="1"/>
    <col min="28" max="28" width="5.85546875" bestFit="1" customWidth="1"/>
    <col min="29" max="29" width="11.5703125" bestFit="1" customWidth="1"/>
    <col min="30" max="31" width="22.7109375" customWidth="1"/>
    <col min="32" max="32" width="7.7109375" customWidth="1"/>
    <col min="33" max="33" width="22.5703125" bestFit="1" customWidth="1"/>
    <col min="34" max="34" width="6" bestFit="1" customWidth="1"/>
    <col min="35" max="35" width="11.5703125" bestFit="1" customWidth="1"/>
    <col min="36" max="37" width="22.5703125" customWidth="1"/>
    <col min="38" max="38" width="7" customWidth="1"/>
    <col min="39" max="39" width="23.5703125" bestFit="1" customWidth="1"/>
    <col min="40" max="40" width="6" bestFit="1" customWidth="1"/>
    <col min="41" max="41" width="11.5703125" bestFit="1" customWidth="1"/>
    <col min="42" max="42" width="17.7109375" bestFit="1" customWidth="1"/>
    <col min="43" max="43" width="17.7109375" customWidth="1"/>
  </cols>
  <sheetData>
    <row r="1" spans="1:43" ht="26.45" thickBot="1" x14ac:dyDescent="0.55000000000000004">
      <c r="A1" s="165" t="s">
        <v>5783</v>
      </c>
      <c r="B1" s="165"/>
    </row>
    <row r="3" spans="1:43" ht="14.45" x14ac:dyDescent="0.3">
      <c r="A3" s="13" t="s">
        <v>14</v>
      </c>
      <c r="B3" s="14">
        <f>Date!E3</f>
        <v>42734</v>
      </c>
    </row>
    <row r="4" spans="1:43" ht="14.45" x14ac:dyDescent="0.3">
      <c r="A4" s="13" t="s">
        <v>15</v>
      </c>
      <c r="B4" s="15" t="s">
        <v>16</v>
      </c>
    </row>
    <row r="6" spans="1:43" ht="18" x14ac:dyDescent="0.35">
      <c r="C6" s="157" t="s">
        <v>5784</v>
      </c>
      <c r="D6" s="157"/>
      <c r="E6" s="157"/>
      <c r="F6" s="157"/>
      <c r="G6" s="27"/>
      <c r="I6" s="157" t="s">
        <v>5785</v>
      </c>
      <c r="J6" s="157"/>
      <c r="K6" s="157"/>
      <c r="L6" s="157"/>
      <c r="M6" s="27"/>
      <c r="O6" s="157" t="s">
        <v>5786</v>
      </c>
      <c r="P6" s="157"/>
      <c r="Q6" s="157"/>
      <c r="R6" s="157"/>
      <c r="S6" s="27"/>
      <c r="U6" s="157" t="s">
        <v>5787</v>
      </c>
      <c r="V6" s="157"/>
      <c r="W6" s="157"/>
      <c r="X6" s="157"/>
      <c r="Y6" s="27"/>
      <c r="AA6" s="157" t="s">
        <v>5788</v>
      </c>
      <c r="AB6" s="157"/>
      <c r="AC6" s="157"/>
      <c r="AD6" s="157"/>
      <c r="AE6" s="27"/>
      <c r="AG6" s="157" t="s">
        <v>5789</v>
      </c>
      <c r="AH6" s="157"/>
      <c r="AI6" s="157"/>
      <c r="AJ6" s="157"/>
      <c r="AK6" s="27"/>
      <c r="AM6" s="157" t="s">
        <v>5790</v>
      </c>
      <c r="AN6" s="157"/>
      <c r="AO6" s="157"/>
      <c r="AP6" s="157"/>
      <c r="AQ6" s="27"/>
    </row>
    <row r="7" spans="1:43" ht="14.45" x14ac:dyDescent="0.3">
      <c r="C7" t="s">
        <v>5767</v>
      </c>
      <c r="D7" t="s">
        <v>79</v>
      </c>
      <c r="E7" t="s">
        <v>75</v>
      </c>
      <c r="F7" t="s">
        <v>5791</v>
      </c>
      <c r="I7" t="s">
        <v>5767</v>
      </c>
      <c r="J7" t="s">
        <v>79</v>
      </c>
      <c r="K7" t="s">
        <v>75</v>
      </c>
      <c r="L7" t="s">
        <v>5791</v>
      </c>
      <c r="O7" t="s">
        <v>5767</v>
      </c>
      <c r="P7" t="s">
        <v>79</v>
      </c>
      <c r="Q7" t="s">
        <v>75</v>
      </c>
      <c r="R7" t="s">
        <v>5791</v>
      </c>
      <c r="U7" t="s">
        <v>5767</v>
      </c>
      <c r="V7" t="s">
        <v>79</v>
      </c>
      <c r="W7" t="s">
        <v>75</v>
      </c>
      <c r="X7" t="s">
        <v>5791</v>
      </c>
      <c r="AA7" t="s">
        <v>5767</v>
      </c>
      <c r="AB7" t="s">
        <v>79</v>
      </c>
      <c r="AC7" t="s">
        <v>75</v>
      </c>
      <c r="AD7" t="s">
        <v>5791</v>
      </c>
      <c r="AG7" t="s">
        <v>5767</v>
      </c>
      <c r="AH7" t="s">
        <v>79</v>
      </c>
      <c r="AI7" t="s">
        <v>75</v>
      </c>
      <c r="AJ7" t="s">
        <v>5791</v>
      </c>
      <c r="AM7" t="s">
        <v>5767</v>
      </c>
      <c r="AN7" t="s">
        <v>79</v>
      </c>
      <c r="AO7" t="s">
        <v>75</v>
      </c>
      <c r="AP7" t="s">
        <v>5791</v>
      </c>
    </row>
    <row r="8" spans="1:43" ht="14.45" x14ac:dyDescent="0.3">
      <c r="C8" s="101" t="s">
        <v>5792</v>
      </c>
      <c r="D8" s="101" t="s">
        <v>5793</v>
      </c>
      <c r="E8" s="51"/>
      <c r="F8" s="46">
        <f>_xll.BDH(C8,$B$4,$B$3,$B$3)</f>
        <v>1.05166</v>
      </c>
      <c r="G8" s="46"/>
      <c r="I8" s="101" t="s">
        <v>5794</v>
      </c>
      <c r="J8" s="101" t="s">
        <v>5793</v>
      </c>
      <c r="K8" s="51"/>
      <c r="L8" s="46">
        <f>_xll.BDH(I8,$B$4,$B$3,$B$3)</f>
        <v>1.23403</v>
      </c>
      <c r="M8" s="46"/>
      <c r="O8" s="101" t="s">
        <v>5795</v>
      </c>
      <c r="P8" s="101" t="s">
        <v>5793</v>
      </c>
      <c r="Q8" s="51"/>
      <c r="R8" s="46">
        <f>_xll.BDH(O8,$B$4,$B$3,$B$3)</f>
        <v>1.0190399999999999</v>
      </c>
      <c r="S8" s="46"/>
      <c r="U8" s="101" t="s">
        <v>5796</v>
      </c>
      <c r="V8" s="101" t="s">
        <v>5793</v>
      </c>
      <c r="W8" s="51"/>
      <c r="X8" s="46">
        <f>_xll.BDH(U8,$B$4,$B$3,$B$3)</f>
        <v>116.964</v>
      </c>
      <c r="Y8" s="46"/>
      <c r="AA8" s="101" t="s">
        <v>5797</v>
      </c>
      <c r="AB8" s="101" t="s">
        <v>5793</v>
      </c>
      <c r="AC8" s="51"/>
      <c r="AD8" s="46">
        <f>_xll.BDH(AA8,$B$4,$B$3,$B$3)</f>
        <v>0.85352499999999998</v>
      </c>
      <c r="AE8" s="46"/>
      <c r="AG8" s="101" t="s">
        <v>5798</v>
      </c>
      <c r="AH8" s="101" t="s">
        <v>5793</v>
      </c>
      <c r="AI8" s="51"/>
      <c r="AJ8" s="46">
        <f>_xll.BDH(AG8,$B$4,$B$3,$B$3)</f>
        <v>1.0720879999999999</v>
      </c>
      <c r="AK8" s="46"/>
      <c r="AM8" s="101" t="s">
        <v>5799</v>
      </c>
      <c r="AN8" s="101" t="s">
        <v>5793</v>
      </c>
      <c r="AO8" s="51"/>
      <c r="AP8" s="46">
        <f>_xll.BDH(AM8,$B$4,$B$3,$B$3)</f>
        <v>122.96599999999999</v>
      </c>
      <c r="AQ8" s="46"/>
    </row>
    <row r="9" spans="1:43" ht="14.45" x14ac:dyDescent="0.3">
      <c r="C9" s="101" t="s">
        <v>5800</v>
      </c>
      <c r="D9" s="101" t="s">
        <v>5801</v>
      </c>
      <c r="E9" s="51">
        <f>IFERROR(IF(RIGHT(D9, 1) = "N", WORKDAY($B$3, 1),
                     IF(RIGHT(D9, 1) = "W",Business_Day($B$3 + 7 * INT(LEFT(D9, LEN(D9)-1)), "modified_following"),
                     IF(RIGHT(D9, 1) = "M",Business_Day(EDATE($B$3,  INT(LEFT(D9, LEN(D9)-1))), "modified_following"),
                     IF(RIGHT(D9, 1) = "Y",Business_Day(EDATE($B$3,  12 * INT(LEFT(D9, LEN(D9)-1))), "modified_following"),IF(RIGHT(D9, 1) = "Q",Business_Day(EDATE($B$3,  3*INT(LEFT(D9, LEN(D9)-1))), "modified_following"),
                    Business_Day(EDATE($B$3,  12 * INT(LEFT(D9, FIND("Y", D9)-1)) + INT(RIGHT(D9, LEN(D9) - FIND("Y", D9)))), "modified_following") ))))), "")</f>
        <v>42737</v>
      </c>
      <c r="F9" s="46">
        <f>_xll.BDH(C9,$B$4,$B$3,$B$3)</f>
        <v>1.25</v>
      </c>
      <c r="G9" s="52">
        <f>F9/EUR!$FQ$20</f>
        <v>1.25E-4</v>
      </c>
      <c r="I9" s="101" t="s">
        <v>5802</v>
      </c>
      <c r="J9" s="101" t="s">
        <v>5801</v>
      </c>
      <c r="K9" s="51">
        <f>IFERROR(IF(RIGHT(J9, 1) = "N", WORKDAY($B$3, 1),
                     IF(RIGHT(J9, 1) = "W",Business_Day($B$3 + 7 * INT(LEFT(J9, LEN(J9)-1)), "modified_following"),
                     IF(RIGHT(J9, 1) = "M",Business_Day(EDATE($B$3,  INT(LEFT(J9, LEN(J9)-1))), "modified_following"),
                     IF(RIGHT(J9, 1) = "Y",Business_Day(EDATE($B$3,  12 * INT(LEFT(J9, LEN(J9)-1))), "modified_following"),IF(RIGHT(J9, 1) = "Q",Business_Day(EDATE($B$3,  3*INT(LEFT(J9, LEN(J9)-1))), "modified_following"),
                    Business_Day(EDATE($B$3,  12 * INT(LEFT(J9, FIND("Y", J9)-1)) + INT(RIGHT(J9, LEN(J9) - FIND("Y", J9)))), "modified_following") ))))), "")</f>
        <v>42737</v>
      </c>
      <c r="L9" s="46">
        <f>_xll.BDH(I9,$B$4,$B$3,$B$3)</f>
        <v>1</v>
      </c>
      <c r="M9" s="52">
        <f>L9/GBP!$FP$19</f>
        <v>1E-4</v>
      </c>
      <c r="O9" s="101" t="s">
        <v>5803</v>
      </c>
      <c r="P9" s="101" t="s">
        <v>5801</v>
      </c>
      <c r="Q9" s="51">
        <f>IFERROR(IF(RIGHT(P9, 1) = "N", WORKDAY($B$3, 1),
                     IF(RIGHT(P9, 1) = "W",Business_Day($B$3 + 7 * INT(LEFT(P9, LEN(P9)-1)), "modified_following"),
                     IF(RIGHT(P9, 1) = "M",Business_Day(EDATE($B$3,  INT(LEFT(P9, LEN(P9)-1))), "modified_following"),
                     IF(RIGHT(P9, 1) = "Y",Business_Day(EDATE($B$3,  12 * INT(LEFT(P9, LEN(P9)-1))), "modified_following"),IF(RIGHT(P9, 1) = "Q",Business_Day(EDATE($B$3,  3*INT(LEFT(P9, LEN(P9)-1))), "modified_following"),
                    Business_Day(EDATE($B$3,  12 * INT(LEFT(P9, FIND("Y", P9)-1)) + INT(RIGHT(P9, LEN(P9) - FIND("Y", P9)))), "modified_following") ))))), "")</f>
        <v>42737</v>
      </c>
      <c r="R9" s="46">
        <f>_xll.BDH(O9,$B$4,$B$3,$B$3)</f>
        <v>-0.46250000000000002</v>
      </c>
      <c r="S9" s="52">
        <f>R9/CHF!$EG$19</f>
        <v>-4.6249999999999999E-5</v>
      </c>
      <c r="U9" s="101" t="s">
        <v>5804</v>
      </c>
      <c r="V9" s="101" t="s">
        <v>5801</v>
      </c>
      <c r="W9" s="51">
        <f>IFERROR(IF(RIGHT(V9, 1) = "N", WORKDAY($B$3, 1),
                     IF(RIGHT(V9, 1) = "W",Business_Day($B$3 + 7 * INT(LEFT(V9, LEN(V9)-1)), "modified_following"),
                     IF(RIGHT(V9, 1) = "M",Business_Day(EDATE($B$3,  INT(LEFT(V9, LEN(V9)-1))), "modified_following"),
                     IF(RIGHT(V9, 1) = "Y",Business_Day(EDATE($B$3,  12 * INT(LEFT(V9, LEN(V9)-1))), "modified_following"),IF(RIGHT(V9, 1) = "Q",Business_Day(EDATE($B$3,  3*INT(LEFT(V9, LEN(V9)-1))), "modified_following"),
                    Business_Day(EDATE($B$3,  12 * INT(LEFT(V9, FIND("Y", V9)-1)) + INT(RIGHT(V9, LEN(V9) - FIND("Y", V9)))), "modified_following") ))))), "")</f>
        <v>42737</v>
      </c>
      <c r="X9" s="46">
        <f>_xll.BDH(U9,$B$4,$B$3,$B$3)</f>
        <v>-2.25</v>
      </c>
      <c r="Y9" s="52">
        <f>X9/JPY!$EG$18</f>
        <v>-2.2499999999999999E-2</v>
      </c>
      <c r="AA9" s="101" t="s">
        <v>5805</v>
      </c>
      <c r="AB9" s="101" t="s">
        <v>5801</v>
      </c>
      <c r="AC9" s="51">
        <f>IFERROR(IF(RIGHT(AB9, 1) = "N", WORKDAY($B$3, 1),
                     IF(RIGHT(AB9, 1) = "W",Business_Day($B$3 + 7 * INT(LEFT(AB9, LEN(AB9)-1)), "modified_following"),
                     IF(RIGHT(AB9, 1) = "M",Business_Day(EDATE($B$3,  INT(LEFT(AB9, LEN(AB9)-1))), "modified_following"),
                     IF(RIGHT(AB9, 1) = "Y",Business_Day(EDATE($B$3,  12 * INT(LEFT(AB9, LEN(AB9)-1))), "modified_following"),IF(RIGHT(AB9, 1) = "Q",Business_Day(EDATE($B$3,  3*INT(LEFT(AB9, LEN(AB9)-1))), "modified_following"),
                    Business_Day(EDATE($B$3,  12 * INT(LEFT(AB9, FIND("Y", AB9)-1)) + INT(RIGHT(AB9, LEN(AB9) - FIND("Y", AB9)))), "modified_following") ))))), "")</f>
        <v>42737</v>
      </c>
      <c r="AD9" s="46">
        <f>_xll.BDH(AA9,$B$4,$B$3,$B$3)</f>
        <v>8.3500000000000005E-2</v>
      </c>
      <c r="AE9" s="52">
        <f>AD9/GBP!$GQ$20</f>
        <v>8.3499999999999997E-6</v>
      </c>
      <c r="AG9" s="101" t="s">
        <v>5806</v>
      </c>
      <c r="AH9" s="101" t="s">
        <v>5801</v>
      </c>
      <c r="AI9" s="51">
        <f>IFERROR(IF(RIGHT(AH9, 1) = "N", WORKDAY($B$3, 1),
                     IF(RIGHT(AH9, 1) = "W",Business_Day($B$3 + 7 * INT(LEFT(AH9, LEN(AH9)-1)), "modified_following"),
                     IF(RIGHT(AH9, 1) = "M",Business_Day(EDATE($B$3,  INT(LEFT(AH9, LEN(AH9)-1))), "modified_following"),
                     IF(RIGHT(AH9, 1) = "Y",Business_Day(EDATE($B$3,  12 * INT(LEFT(AH9, LEN(AH9)-1))), "modified_following"),IF(RIGHT(AH9, 1) = "Q",Business_Day(EDATE($B$3,  3*INT(LEFT(AH9, LEN(AH9)-1))), "modified_following"),
                    Business_Day(EDATE($B$3,  12 * INT(LEFT(AH9, FIND("Y", AH9)-1)) + INT(RIGHT(AH9, LEN(AH9) - FIND("Y", AH9)))), "modified_following") ))))), "")</f>
        <v>42737</v>
      </c>
      <c r="AJ9" s="46">
        <f>_xll.BDH(AG9,$B$4,$B$3,$B$3)</f>
        <v>0.183</v>
      </c>
      <c r="AK9" s="52">
        <f>AJ9/CHF!$FE$19</f>
        <v>1.8300000000000001E-5</v>
      </c>
      <c r="AM9" s="101" t="s">
        <v>5807</v>
      </c>
      <c r="AN9" s="101" t="s">
        <v>5801</v>
      </c>
      <c r="AO9" s="51">
        <f>IFERROR(IF(RIGHT(AN9, 1) = "N", WORKDAY($B$3, 1),
                     IF(RIGHT(AN9, 1) = "W",Business_Day($B$3 + 7 * INT(LEFT(AN9, LEN(AN9)-1)), "modified_following"),
                     IF(RIGHT(AN9, 1) = "M",Business_Day(EDATE($B$3,  INT(LEFT(AN9, LEN(AN9)-1))), "modified_following"),
                     IF(RIGHT(AN9, 1) = "Y",Business_Day(EDATE($B$3,  12 * INT(LEFT(AN9, LEN(AN9)-1))), "modified_following"),IF(RIGHT(AN9, 1) = "Q",Business_Day(EDATE($B$3,  3*INT(LEFT(AN9, LEN(AN9)-1))), "modified_following"),
                    Business_Day(EDATE($B$3,  12 * INT(LEFT(AN9, FIND("Y", AN9)-1)) + INT(RIGHT(AN9, LEN(AN9) - FIND("Y", AN9)))), "modified_following") ))))), "")</f>
        <v>42737</v>
      </c>
      <c r="AP9" s="46">
        <f>_xll.BDH(AM9,$B$4,$B$3,$B$3)</f>
        <v>-1.538</v>
      </c>
      <c r="AQ9" s="52">
        <f>AP9/JPY!$FD$19</f>
        <v>-1.538E-2</v>
      </c>
    </row>
    <row r="10" spans="1:43" ht="14.45" x14ac:dyDescent="0.3">
      <c r="C10" s="101" t="s">
        <v>5808</v>
      </c>
      <c r="D10" s="101" t="s">
        <v>150</v>
      </c>
      <c r="E10" s="51">
        <f>IFERROR(IF(RIGHT(D10, 1) = "N", WORKDAY($B$3, 1),
                     IF(RIGHT(D10, 1) = "W",Business_Day($B$3 + 7 * INT(LEFT(D10, LEN(D10)-1)), "modified_following"),
                     IF(RIGHT(D10, 1) = "M",Business_Day(EDATE($B$3,  INT(LEFT(D10, LEN(D10)-1))), "modified_following"),
                     IF(RIGHT(D10, 1) = "Y",Business_Day(EDATE($B$3,  12 * INT(LEFT(D10, LEN(D10)-1))), "modified_following"),IF(RIGHT(D10, 1) = "Q",Business_Day(EDATE($B$3,  3*INT(LEFT(D10, LEN(D10)-1))), "modified_following"),
                    Business_Day(EDATE($B$3,  12 * INT(LEFT(D10, FIND("Y", D10)-1)) + INT(RIGHT(D10, LEN(D10) - FIND("Y", D10)))), "modified_following") ))))), "")</f>
        <v>42741</v>
      </c>
      <c r="F10" s="46">
        <f>_xll.BDH(C10,$B$4,$B$3,$B$3)</f>
        <v>5.2050000000000001</v>
      </c>
      <c r="G10" s="52">
        <f>F10/EUR!$FQ$20</f>
        <v>5.2050000000000002E-4</v>
      </c>
      <c r="I10" s="101" t="s">
        <v>5809</v>
      </c>
      <c r="J10" s="101" t="s">
        <v>150</v>
      </c>
      <c r="K10" s="51">
        <f>IFERROR(IF(RIGHT(J10, 1) = "N", WORKDAY($B$3, 1),
                     IF(RIGHT(J10, 1) = "W",Business_Day($B$3 + 7 * INT(LEFT(J10, LEN(J10)-1)), "modified_following"),
                     IF(RIGHT(J10, 1) = "M",Business_Day(EDATE($B$3,  INT(LEFT(J10, LEN(J10)-1))), "modified_following"),
                     IF(RIGHT(J10, 1) = "Y",Business_Day(EDATE($B$3,  12 * INT(LEFT(J10, LEN(J10)-1))), "modified_following"),IF(RIGHT(J10, 1) = "Q",Business_Day(EDATE($B$3,  3*INT(LEFT(J10, LEN(J10)-1))), "modified_following"),
                    Business_Day(EDATE($B$3,  12 * INT(LEFT(J10, FIND("Y", J10)-1)) + INT(RIGHT(J10, LEN(J10) - FIND("Y", J10)))), "modified_following") ))))), "")</f>
        <v>42741</v>
      </c>
      <c r="L10" s="46">
        <f>_xll.BDH(I10,$B$4,$B$3,$B$3)</f>
        <v>3.23</v>
      </c>
      <c r="M10" s="52">
        <f>L10/GBP!$FP$19</f>
        <v>3.2299999999999999E-4</v>
      </c>
      <c r="O10" s="101" t="s">
        <v>5810</v>
      </c>
      <c r="P10" s="101" t="s">
        <v>150</v>
      </c>
      <c r="Q10" s="51">
        <f>IFERROR(IF(RIGHT(P10, 1) = "N", WORKDAY($B$3, 1),
                     IF(RIGHT(P10, 1) = "W",Business_Day($B$3 + 7 * INT(LEFT(P10, LEN(P10)-1)), "modified_following"),
                     IF(RIGHT(P10, 1) = "M",Business_Day(EDATE($B$3,  INT(LEFT(P10, LEN(P10)-1))), "modified_following"),
                     IF(RIGHT(P10, 1) = "Y",Business_Day(EDATE($B$3,  12 * INT(LEFT(P10, LEN(P10)-1))), "modified_following"),IF(RIGHT(P10, 1) = "Q",Business_Day(EDATE($B$3,  3*INT(LEFT(P10, LEN(P10)-1))), "modified_following"),
                    Business_Day(EDATE($B$3,  12 * INT(LEFT(P10, FIND("Y", P10)-1)) + INT(RIGHT(P10, LEN(P10) - FIND("Y", P10)))), "modified_following") ))))), "")</f>
        <v>42741</v>
      </c>
      <c r="R10" s="46">
        <f>_xll.BDH(O10,$B$4,$B$3,$B$3)</f>
        <v>-5.0279999999999996</v>
      </c>
      <c r="S10" s="52">
        <f>R10/CHF!$EG$19</f>
        <v>-5.0279999999999997E-4</v>
      </c>
      <c r="U10" s="101" t="s">
        <v>5811</v>
      </c>
      <c r="V10" s="101" t="s">
        <v>150</v>
      </c>
      <c r="W10" s="51">
        <f>IFERROR(IF(RIGHT(V10, 1) = "N", WORKDAY($B$3, 1),
                     IF(RIGHT(V10, 1) = "W",Business_Day($B$3 + 7 * INT(LEFT(V10, LEN(V10)-1)), "modified_following"),
                     IF(RIGHT(V10, 1) = "M",Business_Day(EDATE($B$3,  INT(LEFT(V10, LEN(V10)-1))), "modified_following"),
                     IF(RIGHT(V10, 1) = "Y",Business_Day(EDATE($B$3,  12 * INT(LEFT(V10, LEN(V10)-1))), "modified_following"),IF(RIGHT(V10, 1) = "Q",Business_Day(EDATE($B$3,  3*INT(LEFT(V10, LEN(V10)-1))), "modified_following"),
                    Business_Day(EDATE($B$3,  12 * INT(LEFT(V10, FIND("Y", V10)-1)) + INT(RIGHT(V10, LEN(V10) - FIND("Y", V10)))), "modified_following") ))))), "")</f>
        <v>42741</v>
      </c>
      <c r="X10" s="46">
        <f>_xll.BDH(U10,$B$4,$B$3,$B$3)</f>
        <v>-7.45</v>
      </c>
      <c r="Y10" s="52">
        <f>X10/JPY!$EG$18</f>
        <v>-7.4499999999999997E-2</v>
      </c>
      <c r="AA10" s="101" t="s">
        <v>5812</v>
      </c>
      <c r="AB10" s="101" t="s">
        <v>150</v>
      </c>
      <c r="AC10" s="51">
        <f>IFERROR(IF(RIGHT(AB10, 1) = "N", WORKDAY($B$3, 1),
                     IF(RIGHT(AB10, 1) = "W",Business_Day($B$3 + 7 * INT(LEFT(AB10, LEN(AB10)-1)), "modified_following"),
                     IF(RIGHT(AB10, 1) = "M",Business_Day(EDATE($B$3,  INT(LEFT(AB10, LEN(AB10)-1))), "modified_following"),
                     IF(RIGHT(AB10, 1) = "Y",Business_Day(EDATE($B$3,  12 * INT(LEFT(AB10, LEN(AB10)-1))), "modified_following"),IF(RIGHT(AB10, 1) = "Q",Business_Day(EDATE($B$3,  3*INT(LEFT(AB10, LEN(AB10)-1))), "modified_following"),
                    Business_Day(EDATE($B$3,  12 * INT(LEFT(AB10, FIND("Y", AB10)-1)) + INT(RIGHT(AB10, LEN(AB10) - FIND("Y", AB10)))), "modified_following") ))))), "")</f>
        <v>42741</v>
      </c>
      <c r="AD10" s="46">
        <f>_xll.BDH(AA10,$B$4,$B$3,$B$3)</f>
        <v>1.74</v>
      </c>
      <c r="AE10" s="52">
        <f>AD10/GBP!$GQ$20</f>
        <v>1.74E-4</v>
      </c>
      <c r="AG10" s="101" t="s">
        <v>5813</v>
      </c>
      <c r="AH10" s="101" t="s">
        <v>150</v>
      </c>
      <c r="AI10" s="51">
        <f>IFERROR(IF(RIGHT(AH10, 1) = "N", WORKDAY($B$3, 1),
                     IF(RIGHT(AH10, 1) = "W",Business_Day($B$3 + 7 * INT(LEFT(AH10, LEN(AH10)-1)), "modified_following"),
                     IF(RIGHT(AH10, 1) = "M",Business_Day(EDATE($B$3,  INT(LEFT(AH10, LEN(AH10)-1))), "modified_following"),
                     IF(RIGHT(AH10, 1) = "Y",Business_Day(EDATE($B$3,  12 * INT(LEFT(AH10, LEN(AH10)-1))), "modified_following"),IF(RIGHT(AH10, 1) = "Q",Business_Day(EDATE($B$3,  3*INT(LEFT(AH10, LEN(AH10)-1))), "modified_following"),
                    Business_Day(EDATE($B$3,  12 * INT(LEFT(AH10, FIND("Y", AH10)-1)) + INT(RIGHT(AH10, LEN(AH10) - FIND("Y", AH10)))), "modified_following") ))))), "")</f>
        <v>42741</v>
      </c>
      <c r="AJ10" s="46">
        <f>_xll.BDH(AG10,$B$4,$B$3,$B$3)</f>
        <v>-0.88500000000000001</v>
      </c>
      <c r="AK10" s="52">
        <f>AJ10/CHF!$FE$19</f>
        <v>-8.8499999999999996E-5</v>
      </c>
      <c r="AM10" s="101" t="s">
        <v>5814</v>
      </c>
      <c r="AN10" s="101" t="s">
        <v>150</v>
      </c>
      <c r="AO10" s="51">
        <f>IFERROR(IF(RIGHT(AN10, 1) = "N", WORKDAY($B$3, 1),
                     IF(RIGHT(AN10, 1) = "W",Business_Day($B$3 + 7 * INT(LEFT(AN10, LEN(AN10)-1)), "modified_following"),
                     IF(RIGHT(AN10, 1) = "M",Business_Day(EDATE($B$3,  INT(LEFT(AN10, LEN(AN10)-1))), "modified_following"),
                     IF(RIGHT(AN10, 1) = "Y",Business_Day(EDATE($B$3,  12 * INT(LEFT(AN10, LEN(AN10)-1))), "modified_following"),IF(RIGHT(AN10, 1) = "Q",Business_Day(EDATE($B$3,  3*INT(LEFT(AN10, LEN(AN10)-1))), "modified_following"),
                    Business_Day(EDATE($B$3,  12 * INT(LEFT(AN10, FIND("Y", AN10)-1)) + INT(RIGHT(AN10, LEN(AN10) - FIND("Y", AN10)))), "modified_following") ))))), "")</f>
        <v>42741</v>
      </c>
      <c r="AP10" s="46">
        <f>_xll.BDH(AM10,$B$4,$B$3,$B$3)</f>
        <v>-1.7</v>
      </c>
      <c r="AQ10" s="52">
        <f>AP10/JPY!$FD$19</f>
        <v>-1.7000000000000001E-2</v>
      </c>
    </row>
    <row r="11" spans="1:43" ht="14.45" x14ac:dyDescent="0.3">
      <c r="C11" s="101" t="s">
        <v>5815</v>
      </c>
      <c r="D11" s="101" t="s">
        <v>169</v>
      </c>
      <c r="E11" s="51">
        <f>IFERROR(IF(RIGHT(D11, 1) = "N", WORKDAY($B$3, 1),
                     IF(RIGHT(D11, 1) = "W",Business_Day($B$3 + 7 * INT(LEFT(D11, LEN(D11)-1)), "modified_following"),
                     IF(RIGHT(D11, 1) = "M",Business_Day(EDATE($B$3,  INT(LEFT(D11, LEN(D11)-1))), "modified_following"),
                     IF(RIGHT(D11, 1) = "Y",Business_Day(EDATE($B$3,  12 * INT(LEFT(D11, LEN(D11)-1))), "modified_following"),IF(RIGHT(D11, 1) = "Q",Business_Day(EDATE($B$3,  3*INT(LEFT(D11, LEN(D11)-1))), "modified_following"),
                    Business_Day(EDATE($B$3,  12 * INT(LEFT(D11, FIND("Y", D11)-1)) + INT(RIGHT(D11, LEN(D11) - FIND("Y", D11)))), "modified_following") ))))), "")</f>
        <v>42748</v>
      </c>
      <c r="F11" s="46">
        <f>_xll.BDH(C11,$B$4,$B$3,$B$3)</f>
        <v>9.1829999999999998</v>
      </c>
      <c r="G11" s="52">
        <f>F11/EUR!$FQ$20</f>
        <v>9.1829999999999993E-4</v>
      </c>
      <c r="I11" s="101" t="s">
        <v>5816</v>
      </c>
      <c r="J11" s="101" t="s">
        <v>169</v>
      </c>
      <c r="K11" s="51">
        <f>IFERROR(IF(RIGHT(J11, 1) = "N", WORKDAY($B$3, 1),
                     IF(RIGHT(J11, 1) = "W",Business_Day($B$3 + 7 * INT(LEFT(J11, LEN(J11)-1)), "modified_following"),
                     IF(RIGHT(J11, 1) = "M",Business_Day(EDATE($B$3,  INT(LEFT(J11, LEN(J11)-1))), "modified_following"),
                     IF(RIGHT(J11, 1) = "Y",Business_Day(EDATE($B$3,  12 * INT(LEFT(J11, LEN(J11)-1))), "modified_following"),IF(RIGHT(J11, 1) = "Q",Business_Day(EDATE($B$3,  3*INT(LEFT(J11, LEN(J11)-1))), "modified_following"),
                    Business_Day(EDATE($B$3,  12 * INT(LEFT(J11, FIND("Y", J11)-1)) + INT(RIGHT(J11, LEN(J11) - FIND("Y", J11)))), "modified_following") ))))), "")</f>
        <v>42748</v>
      </c>
      <c r="L11" s="46">
        <f>_xll.BDH(I11,$B$4,$B$3,$B$3)</f>
        <v>5.2370000000000001</v>
      </c>
      <c r="M11" s="52">
        <f>L11/GBP!$FP$19</f>
        <v>5.2369999999999999E-4</v>
      </c>
      <c r="O11" s="101" t="s">
        <v>5817</v>
      </c>
      <c r="P11" s="101" t="s">
        <v>169</v>
      </c>
      <c r="Q11" s="51">
        <f>IFERROR(IF(RIGHT(P11, 1) = "N", WORKDAY($B$3, 1),
                     IF(RIGHT(P11, 1) = "W",Business_Day($B$3 + 7 * INT(LEFT(P11, LEN(P11)-1)), "modified_following"),
                     IF(RIGHT(P11, 1) = "M",Business_Day(EDATE($B$3,  INT(LEFT(P11, LEN(P11)-1))), "modified_following"),
                     IF(RIGHT(P11, 1) = "Y",Business_Day(EDATE($B$3,  12 * INT(LEFT(P11, LEN(P11)-1))), "modified_following"),IF(RIGHT(P11, 1) = "Q",Business_Day(EDATE($B$3,  3*INT(LEFT(P11, LEN(P11)-1))), "modified_following"),
                    Business_Day(EDATE($B$3,  12 * INT(LEFT(P11, FIND("Y", P11)-1)) + INT(RIGHT(P11, LEN(P11) - FIND("Y", P11)))), "modified_following") ))))), "")</f>
        <v>42748</v>
      </c>
      <c r="R11" s="46">
        <f>_xll.BDH(O11,$B$4,$B$3,$B$3)</f>
        <v>-10.683</v>
      </c>
      <c r="S11" s="52">
        <f>R11/CHF!$EG$19</f>
        <v>-1.0682999999999999E-3</v>
      </c>
      <c r="U11" s="101" t="s">
        <v>5818</v>
      </c>
      <c r="V11" s="101" t="s">
        <v>169</v>
      </c>
      <c r="W11" s="51">
        <f>IFERROR(IF(RIGHT(V11, 1) = "N", WORKDAY($B$3, 1),
                     IF(RIGHT(V11, 1) = "W",Business_Day($B$3 + 7 * INT(LEFT(V11, LEN(V11)-1)), "modified_following"),
                     IF(RIGHT(V11, 1) = "M",Business_Day(EDATE($B$3,  INT(LEFT(V11, LEN(V11)-1))), "modified_following"),
                     IF(RIGHT(V11, 1) = "Y",Business_Day(EDATE($B$3,  12 * INT(LEFT(V11, LEN(V11)-1))), "modified_following"),IF(RIGHT(V11, 1) = "Q",Business_Day(EDATE($B$3,  3*INT(LEFT(V11, LEN(V11)-1))), "modified_following"),
                    Business_Day(EDATE($B$3,  12 * INT(LEFT(V11, FIND("Y", V11)-1)) + INT(RIGHT(V11, LEN(V11) - FIND("Y", V11)))), "modified_following") ))))), "")</f>
        <v>42748</v>
      </c>
      <c r="X11" s="46">
        <f>_xll.BDH(U11,$B$4,$B$3,$B$3)</f>
        <v>-11.295</v>
      </c>
      <c r="Y11" s="52">
        <f>X11/JPY!$EG$18</f>
        <v>-0.11294999999999999</v>
      </c>
      <c r="AA11" s="101" t="s">
        <v>5819</v>
      </c>
      <c r="AB11" s="101" t="s">
        <v>169</v>
      </c>
      <c r="AC11" s="51">
        <f>IFERROR(IF(RIGHT(AB11, 1) = "N", WORKDAY($B$3, 1),
                     IF(RIGHT(AB11, 1) = "W",Business_Day($B$3 + 7 * INT(LEFT(AB11, LEN(AB11)-1)), "modified_following"),
                     IF(RIGHT(AB11, 1) = "M",Business_Day(EDATE($B$3,  INT(LEFT(AB11, LEN(AB11)-1))), "modified_following"),
                     IF(RIGHT(AB11, 1) = "Y",Business_Day(EDATE($B$3,  12 * INT(LEFT(AB11, LEN(AB11)-1))), "modified_following"),IF(RIGHT(AB11, 1) = "Q",Business_Day(EDATE($B$3,  3*INT(LEFT(AB11, LEN(AB11)-1))), "modified_following"),
                    Business_Day(EDATE($B$3,  12 * INT(LEFT(AB11, FIND("Y", AB11)-1)) + INT(RIGHT(AB11, LEN(AB11) - FIND("Y", AB11)))), "modified_following") ))))), "")</f>
        <v>42748</v>
      </c>
      <c r="AD11" s="46">
        <f>_xll.BDH(AA11,$B$4,$B$3,$B$3)</f>
        <v>3.3149999999999999</v>
      </c>
      <c r="AE11" s="52">
        <f>AD11/GBP!$GQ$20</f>
        <v>3.3149999999999998E-4</v>
      </c>
      <c r="AG11" s="101" t="s">
        <v>5820</v>
      </c>
      <c r="AH11" s="101" t="s">
        <v>169</v>
      </c>
      <c r="AI11" s="51">
        <f>IFERROR(IF(RIGHT(AH11, 1) = "N", WORKDAY($B$3, 1),
                     IF(RIGHT(AH11, 1) = "W",Business_Day($B$3 + 7 * INT(LEFT(AH11, LEN(AH11)-1)), "modified_following"),
                     IF(RIGHT(AH11, 1) = "M",Business_Day(EDATE($B$3,  INT(LEFT(AH11, LEN(AH11)-1))), "modified_following"),
                     IF(RIGHT(AH11, 1) = "Y",Business_Day(EDATE($B$3,  12 * INT(LEFT(AH11, LEN(AH11)-1))), "modified_following"),IF(RIGHT(AH11, 1) = "Q",Business_Day(EDATE($B$3,  3*INT(LEFT(AH11, LEN(AH11)-1))), "modified_following"),
                    Business_Day(EDATE($B$3,  12 * INT(LEFT(AH11, FIND("Y", AH11)-1)) + INT(RIGHT(AH11, LEN(AH11) - FIND("Y", AH11)))), "modified_following") ))))), "")</f>
        <v>42748</v>
      </c>
      <c r="AJ11" s="46">
        <f>_xll.BDH(AG11,$B$4,$B$3,$B$3)</f>
        <v>-0.96299999999999997</v>
      </c>
      <c r="AK11" s="52">
        <f>AJ11/CHF!$FE$19</f>
        <v>-9.6299999999999996E-5</v>
      </c>
      <c r="AM11" s="101" t="s">
        <v>5821</v>
      </c>
      <c r="AN11" s="101" t="s">
        <v>169</v>
      </c>
      <c r="AO11" s="51">
        <f>IFERROR(IF(RIGHT(AN11, 1) = "N", WORKDAY($B$3, 1),
                     IF(RIGHT(AN11, 1) = "W",Business_Day($B$3 + 7 * INT(LEFT(AN11, LEN(AN11)-1)), "modified_following"),
                     IF(RIGHT(AN11, 1) = "M",Business_Day(EDATE($B$3,  INT(LEFT(AN11, LEN(AN11)-1))), "modified_following"),
                     IF(RIGHT(AN11, 1) = "Y",Business_Day(EDATE($B$3,  12 * INT(LEFT(AN11, LEN(AN11)-1))), "modified_following"),IF(RIGHT(AN11, 1) = "Q",Business_Day(EDATE($B$3,  3*INT(LEFT(AN11, LEN(AN11)-1))), "modified_following"),
                    Business_Day(EDATE($B$3,  12 * INT(LEFT(AN11, FIND("Y", AN11)-1)) + INT(RIGHT(AN11, LEN(AN11) - FIND("Y", AN11)))), "modified_following") ))))), "")</f>
        <v>42748</v>
      </c>
      <c r="AP11" s="46">
        <f>_xll.BDH(AM11,$B$4,$B$3,$B$3)</f>
        <v>-3.16</v>
      </c>
      <c r="AQ11" s="52">
        <f>AP11/JPY!$FD$19</f>
        <v>-3.1600000000000003E-2</v>
      </c>
    </row>
    <row r="12" spans="1:43" ht="14.45" x14ac:dyDescent="0.3">
      <c r="C12" s="101" t="s">
        <v>5822</v>
      </c>
      <c r="D12" s="101" t="s">
        <v>5823</v>
      </c>
      <c r="E12" s="51">
        <f>IFERROR(IF(RIGHT(D12, 1) = "N", WORKDAY($B$3, 1),
                     IF(RIGHT(D12, 1) = "W",Business_Day($B$3 + 7 * INT(LEFT(D12, LEN(D12)-1)), "modified_following"),
                     IF(RIGHT(D12, 1) = "M",Business_Day(EDATE($B$3,  INT(LEFT(D12, LEN(D12)-1))), "modified_following"),
                     IF(RIGHT(D12, 1) = "Y",Business_Day(EDATE($B$3,  12 * INT(LEFT(D12, LEN(D12)-1))), "modified_following"),IF(RIGHT(D12, 1) = "Q",Business_Day(EDATE($B$3,  3*INT(LEFT(D12, LEN(D12)-1))), "modified_following"),
                    Business_Day(EDATE($B$3,  12 * INT(LEFT(D12, FIND("Y", D12)-1)) + INT(RIGHT(D12, LEN(D12) - FIND("Y", D12)))), "modified_following") ))))), "")</f>
        <v>42755</v>
      </c>
      <c r="F12" s="46">
        <f>_xll.BDH(C12,$B$4,$B$3,$B$3)</f>
        <v>12.824999999999999</v>
      </c>
      <c r="G12" s="52">
        <f>F12/EUR!$FQ$20</f>
        <v>1.2825E-3</v>
      </c>
      <c r="I12" s="101" t="s">
        <v>5824</v>
      </c>
      <c r="J12" s="101" t="s">
        <v>5823</v>
      </c>
      <c r="K12" s="51">
        <f>IFERROR(IF(RIGHT(J12, 1) = "N", WORKDAY($B$3, 1),
                     IF(RIGHT(J12, 1) = "W",Business_Day($B$3 + 7 * INT(LEFT(J12, LEN(J12)-1)), "modified_following"),
                     IF(RIGHT(J12, 1) = "M",Business_Day(EDATE($B$3,  INT(LEFT(J12, LEN(J12)-1))), "modified_following"),
                     IF(RIGHT(J12, 1) = "Y",Business_Day(EDATE($B$3,  12 * INT(LEFT(J12, LEN(J12)-1))), "modified_following"),IF(RIGHT(J12, 1) = "Q",Business_Day(EDATE($B$3,  3*INT(LEFT(J12, LEN(J12)-1))), "modified_following"),
                    Business_Day(EDATE($B$3,  12 * INT(LEFT(J12, FIND("Y", J12)-1)) + INT(RIGHT(J12, LEN(J12) - FIND("Y", J12)))), "modified_following") ))))), "")</f>
        <v>42755</v>
      </c>
      <c r="L12" s="46">
        <f>_xll.BDH(I12,$B$4,$B$3,$B$3)</f>
        <v>7.0650000000000004</v>
      </c>
      <c r="M12" s="52">
        <f>L12/GBP!$FP$19</f>
        <v>7.0649999999999999E-4</v>
      </c>
      <c r="O12" s="101" t="s">
        <v>5825</v>
      </c>
      <c r="P12" s="101" t="s">
        <v>5823</v>
      </c>
      <c r="Q12" s="51">
        <f>IFERROR(IF(RIGHT(P12, 1) = "N", WORKDAY($B$3, 1),
                     IF(RIGHT(P12, 1) = "W",Business_Day($B$3 + 7 * INT(LEFT(P12, LEN(P12)-1)), "modified_following"),
                     IF(RIGHT(P12, 1) = "M",Business_Day(EDATE($B$3,  INT(LEFT(P12, LEN(P12)-1))), "modified_following"),
                     IF(RIGHT(P12, 1) = "Y",Business_Day(EDATE($B$3,  12 * INT(LEFT(P12, LEN(P12)-1))), "modified_following"),IF(RIGHT(P12, 1) = "Q",Business_Day(EDATE($B$3,  3*INT(LEFT(P12, LEN(P12)-1))), "modified_following"),
                    Business_Day(EDATE($B$3,  12 * INT(LEFT(P12, FIND("Y", P12)-1)) + INT(RIGHT(P12, LEN(P12) - FIND("Y", P12)))), "modified_following") ))))), "")</f>
        <v>42755</v>
      </c>
      <c r="R12" s="46">
        <f>_xll.BDH(O12,$B$4,$B$3,$B$3)</f>
        <v>-15.02</v>
      </c>
      <c r="S12" s="52">
        <f>R12/CHF!$EG$19</f>
        <v>-1.5019999999999999E-3</v>
      </c>
      <c r="U12" s="101" t="s">
        <v>5826</v>
      </c>
      <c r="V12" s="101" t="s">
        <v>5823</v>
      </c>
      <c r="W12" s="51">
        <f>IFERROR(IF(RIGHT(V12, 1) = "N", WORKDAY($B$3, 1),
                     IF(RIGHT(V12, 1) = "W",Business_Day($B$3 + 7 * INT(LEFT(V12, LEN(V12)-1)), "modified_following"),
                     IF(RIGHT(V12, 1) = "M",Business_Day(EDATE($B$3,  INT(LEFT(V12, LEN(V12)-1))), "modified_following"),
                     IF(RIGHT(V12, 1) = "Y",Business_Day(EDATE($B$3,  12 * INT(LEFT(V12, LEN(V12)-1))), "modified_following"),IF(RIGHT(V12, 1) = "Q",Business_Day(EDATE($B$3,  3*INT(LEFT(V12, LEN(V12)-1))), "modified_following"),
                    Business_Day(EDATE($B$3,  12 * INT(LEFT(V12, FIND("Y", V12)-1)) + INT(RIGHT(V12, LEN(V12) - FIND("Y", V12)))), "modified_following") ))))), "")</f>
        <v>42755</v>
      </c>
      <c r="X12" s="46">
        <f>_xll.BDH(U12,$B$4,$B$3,$B$3)</f>
        <v>-15.25</v>
      </c>
      <c r="Y12" s="52">
        <f>X12/JPY!$EG$18</f>
        <v>-0.1525</v>
      </c>
      <c r="AA12" s="101" t="s">
        <v>5827</v>
      </c>
      <c r="AB12" s="101" t="s">
        <v>5823</v>
      </c>
      <c r="AC12" s="51">
        <f>IFERROR(IF(RIGHT(AB12, 1) = "N", WORKDAY($B$3, 1),
                     IF(RIGHT(AB12, 1) = "W",Business_Day($B$3 + 7 * INT(LEFT(AB12, LEN(AB12)-1)), "modified_following"),
                     IF(RIGHT(AB12, 1) = "M",Business_Day(EDATE($B$3,  INT(LEFT(AB12, LEN(AB12)-1))), "modified_following"),
                     IF(RIGHT(AB12, 1) = "Y",Business_Day(EDATE($B$3,  12 * INT(LEFT(AB12, LEN(AB12)-1))), "modified_following"),IF(RIGHT(AB12, 1) = "Q",Business_Day(EDATE($B$3,  3*INT(LEFT(AB12, LEN(AB12)-1))), "modified_following"),
                    Business_Day(EDATE($B$3,  12 * INT(LEFT(AB12, FIND("Y", AB12)-1)) + INT(RIGHT(AB12, LEN(AB12) - FIND("Y", AB12)))), "modified_following") ))))), "")</f>
        <v>42755</v>
      </c>
      <c r="AD12" s="46">
        <f>_xll.BDH(AA12,$B$4,$B$3,$B$3)</f>
        <v>4.7059999999999995</v>
      </c>
      <c r="AE12" s="52">
        <f>AD12/GBP!$GQ$20</f>
        <v>4.7059999999999995E-4</v>
      </c>
      <c r="AG12" s="101" t="s">
        <v>5828</v>
      </c>
      <c r="AH12" s="101" t="s">
        <v>5823</v>
      </c>
      <c r="AI12" s="51">
        <f>IFERROR(IF(RIGHT(AH12, 1) = "N", WORKDAY($B$3, 1),
                     IF(RIGHT(AH12, 1) = "W",Business_Day($B$3 + 7 * INT(LEFT(AH12, LEN(AH12)-1)), "modified_following"),
                     IF(RIGHT(AH12, 1) = "M",Business_Day(EDATE($B$3,  INT(LEFT(AH12, LEN(AH12)-1))), "modified_following"),
                     IF(RIGHT(AH12, 1) = "Y",Business_Day(EDATE($B$3,  12 * INT(LEFT(AH12, LEN(AH12)-1))), "modified_following"),IF(RIGHT(AH12, 1) = "Q",Business_Day(EDATE($B$3,  3*INT(LEFT(AH12, LEN(AH12)-1))), "modified_following"),
                    Business_Day(EDATE($B$3,  12 * INT(LEFT(AH12, FIND("Y", AH12)-1)) + INT(RIGHT(AH12, LEN(AH12) - FIND("Y", AH12)))), "modified_following") ))))), "")</f>
        <v>42755</v>
      </c>
      <c r="AJ12" s="46">
        <f>_xll.BDH(AG12,$B$4,$B$3,$B$3)</f>
        <v>-3.1</v>
      </c>
      <c r="AK12" s="52">
        <f>AJ12/CHF!$FE$19</f>
        <v>-3.1E-4</v>
      </c>
      <c r="AM12" s="101" t="s">
        <v>5829</v>
      </c>
      <c r="AN12" s="101" t="s">
        <v>5823</v>
      </c>
      <c r="AO12" s="51">
        <f>IFERROR(IF(RIGHT(AN12, 1) = "N", WORKDAY($B$3, 1),
                     IF(RIGHT(AN12, 1) = "W",Business_Day($B$3 + 7 * INT(LEFT(AN12, LEN(AN12)-1)), "modified_following"),
                     IF(RIGHT(AN12, 1) = "M",Business_Day(EDATE($B$3,  INT(LEFT(AN12, LEN(AN12)-1))), "modified_following"),
                     IF(RIGHT(AN12, 1) = "Y",Business_Day(EDATE($B$3,  12 * INT(LEFT(AN12, LEN(AN12)-1))), "modified_following"),IF(RIGHT(AN12, 1) = "Q",Business_Day(EDATE($B$3,  3*INT(LEFT(AN12, LEN(AN12)-1))), "modified_following"),
                    Business_Day(EDATE($B$3,  12 * INT(LEFT(AN12, FIND("Y", AN12)-1)) + INT(RIGHT(AN12, LEN(AN12) - FIND("Y", AN12)))), "modified_following") ))))), "")</f>
        <v>42755</v>
      </c>
      <c r="AP12" s="46">
        <f>_xll.BDH(AM12,$B$4,$B$3,$B$3)</f>
        <v>-1.609</v>
      </c>
      <c r="AQ12" s="52">
        <f>AP12/JPY!$FD$19</f>
        <v>-1.609E-2</v>
      </c>
    </row>
    <row r="13" spans="1:43" ht="14.45" x14ac:dyDescent="0.3">
      <c r="C13" s="101" t="s">
        <v>5830</v>
      </c>
      <c r="D13" s="101" t="s">
        <v>192</v>
      </c>
      <c r="E13" s="51">
        <f>IFERROR(IF(RIGHT(D13, 1) = "N", WORKDAY($B$3, 1),
                     IF(RIGHT(D13, 1) = "W",Business_Day($B$3 + 7 * INT(LEFT(D13, LEN(D13)-1)), "modified_following"),
                     IF(RIGHT(D13, 1) = "M",Business_Day(EDATE($B$3,  INT(LEFT(D13, LEN(D13)-1))), "modified_following"),
                     IF(RIGHT(D13, 1) = "Y",Business_Day(EDATE($B$3,  12 * INT(LEFT(D13, LEN(D13)-1))), "modified_following"),IF(RIGHT(D13, 1) = "Q",Business_Day(EDATE($B$3,  3*INT(LEFT(D13, LEN(D13)-1))), "modified_following"),
                    Business_Day(EDATE($B$3,  12 * INT(LEFT(D13, FIND("Y", D13)-1)) + INT(RIGHT(D13, LEN(D13) - FIND("Y", D13)))), "modified_following") ))))), "")</f>
        <v>42765</v>
      </c>
      <c r="F13" s="46">
        <f>_xll.BDH(C13,$B$4,$B$3,$B$3)</f>
        <v>17.47</v>
      </c>
      <c r="G13" s="52">
        <f>F13/EUR!$FQ$20</f>
        <v>1.7469999999999999E-3</v>
      </c>
      <c r="I13" s="101" t="s">
        <v>5831</v>
      </c>
      <c r="J13" s="101" t="s">
        <v>192</v>
      </c>
      <c r="K13" s="51">
        <f>IFERROR(IF(RIGHT(J13, 1) = "N", WORKDAY($B$3, 1),
                     IF(RIGHT(J13, 1) = "W",Business_Day($B$3 + 7 * INT(LEFT(J13, LEN(J13)-1)), "modified_following"),
                     IF(RIGHT(J13, 1) = "M",Business_Day(EDATE($B$3,  INT(LEFT(J13, LEN(J13)-1))), "modified_following"),
                     IF(RIGHT(J13, 1) = "Y",Business_Day(EDATE($B$3,  12 * INT(LEFT(J13, LEN(J13)-1))), "modified_following"),IF(RIGHT(J13, 1) = "Q",Business_Day(EDATE($B$3,  3*INT(LEFT(J13, LEN(J13)-1))), "modified_following"),
                    Business_Day(EDATE($B$3,  12 * INT(LEFT(J13, FIND("Y", J13)-1)) + INT(RIGHT(J13, LEN(J13) - FIND("Y", J13)))), "modified_following") ))))), "")</f>
        <v>42765</v>
      </c>
      <c r="L13" s="46">
        <f>_xll.BDH(I13,$B$4,$B$3,$B$3)</f>
        <v>10.74</v>
      </c>
      <c r="M13" s="52">
        <f>L13/GBP!$FP$19</f>
        <v>1.0740000000000001E-3</v>
      </c>
      <c r="O13" s="101" t="s">
        <v>5832</v>
      </c>
      <c r="P13" s="101" t="s">
        <v>192</v>
      </c>
      <c r="Q13" s="51">
        <f>IFERROR(IF(RIGHT(P13, 1) = "N", WORKDAY($B$3, 1),
                     IF(RIGHT(P13, 1) = "W",Business_Day($B$3 + 7 * INT(LEFT(P13, LEN(P13)-1)), "modified_following"),
                     IF(RIGHT(P13, 1) = "M",Business_Day(EDATE($B$3,  INT(LEFT(P13, LEN(P13)-1))), "modified_following"),
                     IF(RIGHT(P13, 1) = "Y",Business_Day(EDATE($B$3,  12 * INT(LEFT(P13, LEN(P13)-1))), "modified_following"),IF(RIGHT(P13, 1) = "Q",Business_Day(EDATE($B$3,  3*INT(LEFT(P13, LEN(P13)-1))), "modified_following"),
                    Business_Day(EDATE($B$3,  12 * INT(LEFT(P13, FIND("Y", P13)-1)) + INT(RIGHT(P13, LEN(P13) - FIND("Y", P13)))), "modified_following") ))))), "")</f>
        <v>42765</v>
      </c>
      <c r="R13" s="46">
        <f>_xll.BDH(O13,$B$4,$B$3,$B$3)</f>
        <v>-23.38</v>
      </c>
      <c r="S13" s="52">
        <f>R13/CHF!$EG$19</f>
        <v>-2.3379999999999998E-3</v>
      </c>
      <c r="U13" s="101" t="s">
        <v>5833</v>
      </c>
      <c r="V13" s="101" t="s">
        <v>192</v>
      </c>
      <c r="W13" s="51">
        <f>IFERROR(IF(RIGHT(V13, 1) = "N", WORKDAY($B$3, 1),
                     IF(RIGHT(V13, 1) = "W",Business_Day($B$3 + 7 * INT(LEFT(V13, LEN(V13)-1)), "modified_following"),
                     IF(RIGHT(V13, 1) = "M",Business_Day(EDATE($B$3,  INT(LEFT(V13, LEN(V13)-1))), "modified_following"),
                     IF(RIGHT(V13, 1) = "Y",Business_Day(EDATE($B$3,  12 * INT(LEFT(V13, LEN(V13)-1))), "modified_following"),IF(RIGHT(V13, 1) = "Q",Business_Day(EDATE($B$3,  3*INT(LEFT(V13, LEN(V13)-1))), "modified_following"),
                    Business_Day(EDATE($B$3,  12 * INT(LEFT(V13, FIND("Y", V13)-1)) + INT(RIGHT(V13, LEN(V13) - FIND("Y", V13)))), "modified_following") ))))), "")</f>
        <v>42765</v>
      </c>
      <c r="X13" s="46">
        <f>_xll.BDH(U13,$B$4,$B$3,$B$3)</f>
        <v>-20.355</v>
      </c>
      <c r="Y13" s="52">
        <f>X13/JPY!$EG$18</f>
        <v>-0.20355000000000001</v>
      </c>
      <c r="AA13" s="101" t="s">
        <v>5834</v>
      </c>
      <c r="AB13" s="101" t="s">
        <v>192</v>
      </c>
      <c r="AC13" s="51">
        <f>IFERROR(IF(RIGHT(AB13, 1) = "N", WORKDAY($B$3, 1),
                     IF(RIGHT(AB13, 1) = "W",Business_Day($B$3 + 7 * INT(LEFT(AB13, LEN(AB13)-1)), "modified_following"),
                     IF(RIGHT(AB13, 1) = "M",Business_Day(EDATE($B$3,  INT(LEFT(AB13, LEN(AB13)-1))), "modified_following"),
                     IF(RIGHT(AB13, 1) = "Y",Business_Day(EDATE($B$3,  12 * INT(LEFT(AB13, LEN(AB13)-1))), "modified_following"),IF(RIGHT(AB13, 1) = "Q",Business_Day(EDATE($B$3,  3*INT(LEFT(AB13, LEN(AB13)-1))), "modified_following"),
                    Business_Day(EDATE($B$3,  12 * INT(LEFT(AB13, FIND("Y", AB13)-1)) + INT(RIGHT(AB13, LEN(AB13) - FIND("Y", AB13)))), "modified_following") ))))), "")</f>
        <v>42765</v>
      </c>
      <c r="AD13" s="46">
        <f>_xll.BDH(AA13,$B$4,$B$3,$B$3)</f>
        <v>6.851</v>
      </c>
      <c r="AE13" s="52">
        <f>AD13/GBP!$GQ$20</f>
        <v>6.8510000000000001E-4</v>
      </c>
      <c r="AG13" s="101" t="s">
        <v>5835</v>
      </c>
      <c r="AH13" s="101" t="s">
        <v>192</v>
      </c>
      <c r="AI13" s="51">
        <f>IFERROR(IF(RIGHT(AH13, 1) = "N", WORKDAY($B$3, 1),
                     IF(RIGHT(AH13, 1) = "W",Business_Day($B$3 + 7 * INT(LEFT(AH13, LEN(AH13)-1)), "modified_following"),
                     IF(RIGHT(AH13, 1) = "M",Business_Day(EDATE($B$3,  INT(LEFT(AH13, LEN(AH13)-1))), "modified_following"),
                     IF(RIGHT(AH13, 1) = "Y",Business_Day(EDATE($B$3,  12 * INT(LEFT(AH13, LEN(AH13)-1))), "modified_following"),IF(RIGHT(AH13, 1) = "Q",Business_Day(EDATE($B$3,  3*INT(LEFT(AH13, LEN(AH13)-1))), "modified_following"),
                    Business_Day(EDATE($B$3,  12 * INT(LEFT(AH13, FIND("Y", AH13)-1)) + INT(RIGHT(AH13, LEN(AH13) - FIND("Y", AH13)))), "modified_following") ))))), "")</f>
        <v>42765</v>
      </c>
      <c r="AJ13" s="46">
        <f>_xll.BDH(AG13,$B$4,$B$3,$B$3)</f>
        <v>-6.9550000000000001</v>
      </c>
      <c r="AK13" s="52">
        <f>AJ13/CHF!$FE$19</f>
        <v>-6.9550000000000005E-4</v>
      </c>
      <c r="AM13" s="101" t="s">
        <v>5836</v>
      </c>
      <c r="AN13" s="101" t="s">
        <v>192</v>
      </c>
      <c r="AO13" s="51">
        <f>IFERROR(IF(RIGHT(AN13, 1) = "N", WORKDAY($B$3, 1),
                     IF(RIGHT(AN13, 1) = "W",Business_Day($B$3 + 7 * INT(LEFT(AN13, LEN(AN13)-1)), "modified_following"),
                     IF(RIGHT(AN13, 1) = "M",Business_Day(EDATE($B$3,  INT(LEFT(AN13, LEN(AN13)-1))), "modified_following"),
                     IF(RIGHT(AN13, 1) = "Y",Business_Day(EDATE($B$3,  12 * INT(LEFT(AN13, LEN(AN13)-1))), "modified_following"),IF(RIGHT(AN13, 1) = "Q",Business_Day(EDATE($B$3,  3*INT(LEFT(AN13, LEN(AN13)-1))), "modified_following"),
                    Business_Day(EDATE($B$3,  12 * INT(LEFT(AN13, FIND("Y", AN13)-1)) + INT(RIGHT(AN13, LEN(AN13) - FIND("Y", AN13)))), "modified_following") ))))), "")</f>
        <v>42765</v>
      </c>
      <c r="AP13" s="46">
        <f>_xll.BDH(AM13,$B$4,$B$3,$B$3)</f>
        <v>-1.587</v>
      </c>
      <c r="AQ13" s="52">
        <f>AP13/JPY!$FD$19</f>
        <v>-1.5869999999999999E-2</v>
      </c>
    </row>
    <row r="14" spans="1:43" ht="14.45" x14ac:dyDescent="0.3">
      <c r="C14" s="101" t="s">
        <v>5837</v>
      </c>
      <c r="D14" s="101" t="s">
        <v>213</v>
      </c>
      <c r="E14" s="51">
        <f>IFERROR(IF(RIGHT(D14, 1) = "N", WORKDAY($B$3, 1),
                     IF(RIGHT(D14, 1) = "W",Business_Day($B$3 + 7 * INT(LEFT(D14, LEN(D14)-1)), "modified_following"),
                     IF(RIGHT(D14, 1) = "M",Business_Day(EDATE($B$3,  INT(LEFT(D14, LEN(D14)-1))), "modified_following"),
                     IF(RIGHT(D14, 1) = "Y",Business_Day(EDATE($B$3,  12 * INT(LEFT(D14, LEN(D14)-1))), "modified_following"),IF(RIGHT(D14, 1) = "Q",Business_Day(EDATE($B$3,  3*INT(LEFT(D14, LEN(D14)-1))), "modified_following"),
                    Business_Day(EDATE($B$3,  12 * INT(LEFT(D14, FIND("Y", D14)-1)) + INT(RIGHT(D14, LEN(D14) - FIND("Y", D14)))), "modified_following") ))))), "")</f>
        <v>42794</v>
      </c>
      <c r="F14" s="46">
        <f>_xll.BDH(C14,$B$4,$B$3,$B$3)</f>
        <v>31</v>
      </c>
      <c r="G14" s="52">
        <f>F14/EUR!$FQ$20</f>
        <v>3.0999999999999999E-3</v>
      </c>
      <c r="I14" s="101" t="s">
        <v>5838</v>
      </c>
      <c r="J14" s="101" t="s">
        <v>213</v>
      </c>
      <c r="K14" s="51">
        <f>IFERROR(IF(RIGHT(J14, 1) = "N", WORKDAY($B$3, 1),
                     IF(RIGHT(J14, 1) = "W",Business_Day($B$3 + 7 * INT(LEFT(J14, LEN(J14)-1)), "modified_following"),
                     IF(RIGHT(J14, 1) = "M",Business_Day(EDATE($B$3,  INT(LEFT(J14, LEN(J14)-1))), "modified_following"),
                     IF(RIGHT(J14, 1) = "Y",Business_Day(EDATE($B$3,  12 * INT(LEFT(J14, LEN(J14)-1))), "modified_following"),IF(RIGHT(J14, 1) = "Q",Business_Day(EDATE($B$3,  3*INT(LEFT(J14, LEN(J14)-1))), "modified_following"),
                    Business_Day(EDATE($B$3,  12 * INT(LEFT(J14, FIND("Y", J14)-1)) + INT(RIGHT(J14, LEN(J14) - FIND("Y", J14)))), "modified_following") ))))), "")</f>
        <v>42794</v>
      </c>
      <c r="L14" s="46">
        <f>_xll.BDH(I14,$B$4,$B$3,$B$3)</f>
        <v>18.042000000000002</v>
      </c>
      <c r="M14" s="52">
        <f>L14/GBP!$FP$19</f>
        <v>1.8042000000000002E-3</v>
      </c>
      <c r="O14" s="101" t="s">
        <v>5839</v>
      </c>
      <c r="P14" s="101" t="s">
        <v>213</v>
      </c>
      <c r="Q14" s="51">
        <f>IFERROR(IF(RIGHT(P14, 1) = "N", WORKDAY($B$3, 1),
                     IF(RIGHT(P14, 1) = "W",Business_Day($B$3 + 7 * INT(LEFT(P14, LEN(P14)-1)), "modified_following"),
                     IF(RIGHT(P14, 1) = "M",Business_Day(EDATE($B$3,  INT(LEFT(P14, LEN(P14)-1))), "modified_following"),
                     IF(RIGHT(P14, 1) = "Y",Business_Day(EDATE($B$3,  12 * INT(LEFT(P14, LEN(P14)-1))), "modified_following"),IF(RIGHT(P14, 1) = "Q",Business_Day(EDATE($B$3,  3*INT(LEFT(P14, LEN(P14)-1))), "modified_following"),
                    Business_Day(EDATE($B$3,  12 * INT(LEFT(P14, FIND("Y", P14)-1)) + INT(RIGHT(P14, LEN(P14) - FIND("Y", P14)))), "modified_following") ))))), "")</f>
        <v>42794</v>
      </c>
      <c r="R14" s="46">
        <f>_xll.BDH(O14,$B$4,$B$3,$B$3)</f>
        <v>-38.103000000000002</v>
      </c>
      <c r="S14" s="52">
        <f>R14/CHF!$EG$19</f>
        <v>-3.8103E-3</v>
      </c>
      <c r="U14" s="101" t="s">
        <v>5840</v>
      </c>
      <c r="V14" s="101" t="s">
        <v>213</v>
      </c>
      <c r="W14" s="51">
        <f>IFERROR(IF(RIGHT(V14, 1) = "N", WORKDAY($B$3, 1),
                     IF(RIGHT(V14, 1) = "W",Business_Day($B$3 + 7 * INT(LEFT(V14, LEN(V14)-1)), "modified_following"),
                     IF(RIGHT(V14, 1) = "M",Business_Day(EDATE($B$3,  INT(LEFT(V14, LEN(V14)-1))), "modified_following"),
                     IF(RIGHT(V14, 1) = "Y",Business_Day(EDATE($B$3,  12 * INT(LEFT(V14, LEN(V14)-1))), "modified_following"),IF(RIGHT(V14, 1) = "Q",Business_Day(EDATE($B$3,  3*INT(LEFT(V14, LEN(V14)-1))), "modified_following"),
                    Business_Day(EDATE($B$3,  12 * INT(LEFT(V14, FIND("Y", V14)-1)) + INT(RIGHT(V14, LEN(V14) - FIND("Y", V14)))), "modified_following") ))))), "")</f>
        <v>42794</v>
      </c>
      <c r="X14" s="46">
        <f>_xll.BDH(U14,$B$4,$B$3,$B$3)</f>
        <v>-34.08</v>
      </c>
      <c r="Y14" s="52">
        <f>X14/JPY!$EG$18</f>
        <v>-0.34079999999999999</v>
      </c>
      <c r="AA14" s="101" t="s">
        <v>5841</v>
      </c>
      <c r="AB14" s="101" t="s">
        <v>213</v>
      </c>
      <c r="AC14" s="51">
        <f>IFERROR(IF(RIGHT(AB14, 1) = "N", WORKDAY($B$3, 1),
                     IF(RIGHT(AB14, 1) = "W",Business_Day($B$3 + 7 * INT(LEFT(AB14, LEN(AB14)-1)), "modified_following"),
                     IF(RIGHT(AB14, 1) = "M",Business_Day(EDATE($B$3,  INT(LEFT(AB14, LEN(AB14)-1))), "modified_following"),
                     IF(RIGHT(AB14, 1) = "Y",Business_Day(EDATE($B$3,  12 * INT(LEFT(AB14, LEN(AB14)-1))), "modified_following"),IF(RIGHT(AB14, 1) = "Q",Business_Day(EDATE($B$3,  3*INT(LEFT(AB14, LEN(AB14)-1))), "modified_following"),
                    Business_Day(EDATE($B$3,  12 * INT(LEFT(AB14, FIND("Y", AB14)-1)) + INT(RIGHT(AB14, LEN(AB14) - FIND("Y", AB14)))), "modified_following") ))))), "")</f>
        <v>42794</v>
      </c>
      <c r="AD14" s="46">
        <f>_xll.BDH(AA14,$B$4,$B$3,$B$3)</f>
        <v>13.105</v>
      </c>
      <c r="AE14" s="52">
        <f>AD14/GBP!$GQ$20</f>
        <v>1.3105E-3</v>
      </c>
      <c r="AG14" s="101" t="s">
        <v>5842</v>
      </c>
      <c r="AH14" s="101" t="s">
        <v>213</v>
      </c>
      <c r="AI14" s="51">
        <f>IFERROR(IF(RIGHT(AH14, 1) = "N", WORKDAY($B$3, 1),
                     IF(RIGHT(AH14, 1) = "W",Business_Day($B$3 + 7 * INT(LEFT(AH14, LEN(AH14)-1)), "modified_following"),
                     IF(RIGHT(AH14, 1) = "M",Business_Day(EDATE($B$3,  INT(LEFT(AH14, LEN(AH14)-1))), "modified_following"),
                     IF(RIGHT(AH14, 1) = "Y",Business_Day(EDATE($B$3,  12 * INT(LEFT(AH14, LEN(AH14)-1))), "modified_following"),IF(RIGHT(AH14, 1) = "Q",Business_Day(EDATE($B$3,  3*INT(LEFT(AH14, LEN(AH14)-1))), "modified_following"),
                    Business_Day(EDATE($B$3,  12 * INT(LEFT(AH14, FIND("Y", AH14)-1)) + INT(RIGHT(AH14, LEN(AH14) - FIND("Y", AH14)))), "modified_following") ))))), "")</f>
        <v>42794</v>
      </c>
      <c r="AJ14" s="46">
        <f>_xll.BDH(AG14,$B$4,$B$3,$B$3)</f>
        <v>-8.1</v>
      </c>
      <c r="AK14" s="52">
        <f>AJ14/CHF!$FE$19</f>
        <v>-8.0999999999999996E-4</v>
      </c>
      <c r="AM14" s="101" t="s">
        <v>5843</v>
      </c>
      <c r="AN14" s="101" t="s">
        <v>213</v>
      </c>
      <c r="AO14" s="51">
        <f>IFERROR(IF(RIGHT(AN14, 1) = "N", WORKDAY($B$3, 1),
                     IF(RIGHT(AN14, 1) = "W",Business_Day($B$3 + 7 * INT(LEFT(AN14, LEN(AN14)-1)), "modified_following"),
                     IF(RIGHT(AN14, 1) = "M",Business_Day(EDATE($B$3,  INT(LEFT(AN14, LEN(AN14)-1))), "modified_following"),
                     IF(RIGHT(AN14, 1) = "Y",Business_Day(EDATE($B$3,  12 * INT(LEFT(AN14, LEN(AN14)-1))), "modified_following"),IF(RIGHT(AN14, 1) = "Q",Business_Day(EDATE($B$3,  3*INT(LEFT(AN14, LEN(AN14)-1))), "modified_following"),
                    Business_Day(EDATE($B$3,  12 * INT(LEFT(AN14, FIND("Y", AN14)-1)) + INT(RIGHT(AN14, LEN(AN14) - FIND("Y", AN14)))), "modified_following") ))))), "")</f>
        <v>42794</v>
      </c>
      <c r="AP14" s="46">
        <f>_xll.BDH(AM14,$B$4,$B$3,$B$3)</f>
        <v>0.188</v>
      </c>
      <c r="AQ14" s="52">
        <f>AP14/JPY!$FD$19</f>
        <v>1.8799999999999999E-3</v>
      </c>
    </row>
    <row r="15" spans="1:43" ht="14.45" x14ac:dyDescent="0.3">
      <c r="C15" s="101" t="s">
        <v>5844</v>
      </c>
      <c r="D15" s="101" t="s">
        <v>232</v>
      </c>
      <c r="E15" s="51">
        <f>IFERROR(IF(RIGHT(D15, 1) = "N", WORKDAY($B$3, 1),
                     IF(RIGHT(D15, 1) = "W",Business_Day($B$3 + 7 * INT(LEFT(D15, LEN(D15)-1)), "modified_following"),
                     IF(RIGHT(D15, 1) = "M",Business_Day(EDATE($B$3,  INT(LEFT(D15, LEN(D15)-1))), "modified_following"),
                     IF(RIGHT(D15, 1) = "Y",Business_Day(EDATE($B$3,  12 * INT(LEFT(D15, LEN(D15)-1))), "modified_following"),IF(RIGHT(D15, 1) = "Q",Business_Day(EDATE($B$3,  3*INT(LEFT(D15, LEN(D15)-1))), "modified_following"),
                    Business_Day(EDATE($B$3,  12 * INT(LEFT(D15, FIND("Y", D15)-1)) + INT(RIGHT(D15, LEN(D15) - FIND("Y", D15)))), "modified_following") ))))), "")</f>
        <v>42824</v>
      </c>
      <c r="F15" s="46">
        <f>_xll.BDH(C15,$B$4,$B$3,$B$3)</f>
        <v>49.825000000000003</v>
      </c>
      <c r="G15" s="52">
        <f>F15/EUR!$FQ$20</f>
        <v>4.9824999999999999E-3</v>
      </c>
      <c r="I15" s="101" t="s">
        <v>5845</v>
      </c>
      <c r="J15" s="101" t="s">
        <v>232</v>
      </c>
      <c r="K15" s="51">
        <f>IFERROR(IF(RIGHT(J15, 1) = "N", WORKDAY($B$3, 1),
                     IF(RIGHT(J15, 1) = "W",Business_Day($B$3 + 7 * INT(LEFT(J15, LEN(J15)-1)), "modified_following"),
                     IF(RIGHT(J15, 1) = "M",Business_Day(EDATE($B$3,  INT(LEFT(J15, LEN(J15)-1))), "modified_following"),
                     IF(RIGHT(J15, 1) = "Y",Business_Day(EDATE($B$3,  12 * INT(LEFT(J15, LEN(J15)-1))), "modified_following"),IF(RIGHT(J15, 1) = "Q",Business_Day(EDATE($B$3,  3*INT(LEFT(J15, LEN(J15)-1))), "modified_following"),
                    Business_Day(EDATE($B$3,  12 * INT(LEFT(J15, FIND("Y", J15)-1)) + INT(RIGHT(J15, LEN(J15) - FIND("Y", J15)))), "modified_following") ))))), "")</f>
        <v>42824</v>
      </c>
      <c r="L15" s="46">
        <f>_xll.BDH(I15,$B$4,$B$3,$B$3)</f>
        <v>28.45</v>
      </c>
      <c r="M15" s="52">
        <f>L15/GBP!$FP$19</f>
        <v>2.8449999999999999E-3</v>
      </c>
      <c r="O15" s="101" t="s">
        <v>5846</v>
      </c>
      <c r="P15" s="101" t="s">
        <v>232</v>
      </c>
      <c r="Q15" s="51">
        <f>IFERROR(IF(RIGHT(P15, 1) = "N", WORKDAY($B$3, 1),
                     IF(RIGHT(P15, 1) = "W",Business_Day($B$3 + 7 * INT(LEFT(P15, LEN(P15)-1)), "modified_following"),
                     IF(RIGHT(P15, 1) = "M",Business_Day(EDATE($B$3,  INT(LEFT(P15, LEN(P15)-1))), "modified_following"),
                     IF(RIGHT(P15, 1) = "Y",Business_Day(EDATE($B$3,  12 * INT(LEFT(P15, LEN(P15)-1))), "modified_following"),IF(RIGHT(P15, 1) = "Q",Business_Day(EDATE($B$3,  3*INT(LEFT(P15, LEN(P15)-1))), "modified_following"),
                    Business_Day(EDATE($B$3,  12 * INT(LEFT(P15, FIND("Y", P15)-1)) + INT(RIGHT(P15, LEN(P15) - FIND("Y", P15)))), "modified_following") ))))), "")</f>
        <v>42824</v>
      </c>
      <c r="R15" s="46">
        <f>_xll.BDH(O15,$B$4,$B$3,$B$3)</f>
        <v>-58.64</v>
      </c>
      <c r="S15" s="52">
        <f>R15/CHF!$EG$19</f>
        <v>-5.8640000000000003E-3</v>
      </c>
      <c r="U15" s="101" t="s">
        <v>5847</v>
      </c>
      <c r="V15" s="101" t="s">
        <v>232</v>
      </c>
      <c r="W15" s="51">
        <f>IFERROR(IF(RIGHT(V15, 1) = "N", WORKDAY($B$3, 1),
                     IF(RIGHT(V15, 1) = "W",Business_Day($B$3 + 7 * INT(LEFT(V15, LEN(V15)-1)), "modified_following"),
                     IF(RIGHT(V15, 1) = "M",Business_Day(EDATE($B$3,  INT(LEFT(V15, LEN(V15)-1))), "modified_following"),
                     IF(RIGHT(V15, 1) = "Y",Business_Day(EDATE($B$3,  12 * INT(LEFT(V15, LEN(V15)-1))), "modified_following"),IF(RIGHT(V15, 1) = "Q",Business_Day(EDATE($B$3,  3*INT(LEFT(V15, LEN(V15)-1))), "modified_following"),
                    Business_Day(EDATE($B$3,  12 * INT(LEFT(V15, FIND("Y", V15)-1)) + INT(RIGHT(V15, LEN(V15) - FIND("Y", V15)))), "modified_following") ))))), "")</f>
        <v>42824</v>
      </c>
      <c r="X15" s="46">
        <f>_xll.BDH(U15,$B$4,$B$3,$B$3)</f>
        <v>-54.055</v>
      </c>
      <c r="Y15" s="52">
        <f>X15/JPY!$EG$18</f>
        <v>-0.54054999999999997</v>
      </c>
      <c r="AA15" s="101" t="s">
        <v>5848</v>
      </c>
      <c r="AB15" s="101" t="s">
        <v>232</v>
      </c>
      <c r="AC15" s="51">
        <f>IFERROR(IF(RIGHT(AB15, 1) = "N", WORKDAY($B$3, 1),
                     IF(RIGHT(AB15, 1) = "W",Business_Day($B$3 + 7 * INT(LEFT(AB15, LEN(AB15)-1)), "modified_following"),
                     IF(RIGHT(AB15, 1) = "M",Business_Day(EDATE($B$3,  INT(LEFT(AB15, LEN(AB15)-1))), "modified_following"),
                     IF(RIGHT(AB15, 1) = "Y",Business_Day(EDATE($B$3,  12 * INT(LEFT(AB15, LEN(AB15)-1))), "modified_following"),IF(RIGHT(AB15, 1) = "Q",Business_Day(EDATE($B$3,  3*INT(LEFT(AB15, LEN(AB15)-1))), "modified_following"),
                    Business_Day(EDATE($B$3,  12 * INT(LEFT(AB15, FIND("Y", AB15)-1)) + INT(RIGHT(AB15, LEN(AB15) - FIND("Y", AB15)))), "modified_following") ))))), "")</f>
        <v>42824</v>
      </c>
      <c r="AD15" s="46">
        <f>_xll.BDH(AA15,$B$4,$B$3,$B$3)</f>
        <v>20</v>
      </c>
      <c r="AE15" s="52">
        <f>AD15/GBP!$GQ$20</f>
        <v>2E-3</v>
      </c>
      <c r="AG15" s="101" t="s">
        <v>5849</v>
      </c>
      <c r="AH15" s="101" t="s">
        <v>232</v>
      </c>
      <c r="AI15" s="51">
        <f>IFERROR(IF(RIGHT(AH15, 1) = "N", WORKDAY($B$3, 1),
                     IF(RIGHT(AH15, 1) = "W",Business_Day($B$3 + 7 * INT(LEFT(AH15, LEN(AH15)-1)), "modified_following"),
                     IF(RIGHT(AH15, 1) = "M",Business_Day(EDATE($B$3,  INT(LEFT(AH15, LEN(AH15)-1))), "modified_following"),
                     IF(RIGHT(AH15, 1) = "Y",Business_Day(EDATE($B$3,  12 * INT(LEFT(AH15, LEN(AH15)-1))), "modified_following"),IF(RIGHT(AH15, 1) = "Q",Business_Day(EDATE($B$3,  3*INT(LEFT(AH15, LEN(AH15)-1))), "modified_following"),
                    Business_Day(EDATE($B$3,  12 * INT(LEFT(AH15, FIND("Y", AH15)-1)) + INT(RIGHT(AH15, LEN(AH15) - FIND("Y", AH15)))), "modified_following") ))))), "")</f>
        <v>42824</v>
      </c>
      <c r="AJ15" s="46">
        <f>_xll.BDH(AG15,$B$4,$B$3,$B$3)</f>
        <v>-11.676</v>
      </c>
      <c r="AK15" s="52">
        <f>AJ15/CHF!$FE$19</f>
        <v>-1.1676E-3</v>
      </c>
      <c r="AM15" s="101" t="s">
        <v>5850</v>
      </c>
      <c r="AN15" s="101" t="s">
        <v>232</v>
      </c>
      <c r="AO15" s="51">
        <f>IFERROR(IF(RIGHT(AN15, 1) = "N", WORKDAY($B$3, 1),
                     IF(RIGHT(AN15, 1) = "W",Business_Day($B$3 + 7 * INT(LEFT(AN15, LEN(AN15)-1)), "modified_following"),
                     IF(RIGHT(AN15, 1) = "M",Business_Day(EDATE($B$3,  INT(LEFT(AN15, LEN(AN15)-1))), "modified_following"),
                     IF(RIGHT(AN15, 1) = "Y",Business_Day(EDATE($B$3,  12 * INT(LEFT(AN15, LEN(AN15)-1))), "modified_following"),IF(RIGHT(AN15, 1) = "Q",Business_Day(EDATE($B$3,  3*INT(LEFT(AN15, LEN(AN15)-1))), "modified_following"),
                    Business_Day(EDATE($B$3,  12 * INT(LEFT(AN15, FIND("Y", AN15)-1)) + INT(RIGHT(AN15, LEN(AN15) - FIND("Y", AN15)))), "modified_following") ))))), "")</f>
        <v>42824</v>
      </c>
      <c r="AP15" s="46">
        <f>_xll.BDH(AM15,$B$4,$B$3,$B$3)</f>
        <v>-0.1</v>
      </c>
      <c r="AQ15" s="52">
        <f>AP15/JPY!$FD$19</f>
        <v>-1E-3</v>
      </c>
    </row>
    <row r="16" spans="1:43" ht="14.45" x14ac:dyDescent="0.3">
      <c r="C16" s="101" t="s">
        <v>5851</v>
      </c>
      <c r="D16" s="101" t="s">
        <v>257</v>
      </c>
      <c r="E16" s="51">
        <f>IFERROR(IF(RIGHT(D16, 1) = "N", WORKDAY($B$3, 1),
                     IF(RIGHT(D16, 1) = "W",Business_Day($B$3 + 7 * INT(LEFT(D16, LEN(D16)-1)), "modified_following"),
                     IF(RIGHT(D16, 1) = "M",Business_Day(EDATE($B$3,  INT(LEFT(D16, LEN(D16)-1))), "modified_following"),
                     IF(RIGHT(D16, 1) = "Y",Business_Day(EDATE($B$3,  12 * INT(LEFT(D16, LEN(D16)-1))), "modified_following"),IF(RIGHT(D16, 1) = "Q",Business_Day(EDATE($B$3,  3*INT(LEFT(D16, LEN(D16)-1))), "modified_following"),
                    Business_Day(EDATE($B$3,  12 * INT(LEFT(D16, FIND("Y", D16)-1)) + INT(RIGHT(D16, LEN(D16) - FIND("Y", D16)))), "modified_following") ))))), "")</f>
        <v>42853</v>
      </c>
      <c r="F16" s="46">
        <f>_xll.BDH(C16,$B$4,$B$3,$B$3)</f>
        <v>64.709999999999994</v>
      </c>
      <c r="G16" s="52">
        <f>F16/EUR!$FQ$20</f>
        <v>6.4709999999999993E-3</v>
      </c>
      <c r="I16" s="101" t="s">
        <v>5852</v>
      </c>
      <c r="J16" s="101" t="s">
        <v>257</v>
      </c>
      <c r="K16" s="51">
        <f>IFERROR(IF(RIGHT(J16, 1) = "N", WORKDAY($B$3, 1),
                     IF(RIGHT(J16, 1) = "W",Business_Day($B$3 + 7 * INT(LEFT(J16, LEN(J16)-1)), "modified_following"),
                     IF(RIGHT(J16, 1) = "M",Business_Day(EDATE($B$3,  INT(LEFT(J16, LEN(J16)-1))), "modified_following"),
                     IF(RIGHT(J16, 1) = "Y",Business_Day(EDATE($B$3,  12 * INT(LEFT(J16, LEN(J16)-1))), "modified_following"),IF(RIGHT(J16, 1) = "Q",Business_Day(EDATE($B$3,  3*INT(LEFT(J16, LEN(J16)-1))), "modified_following"),
                    Business_Day(EDATE($B$3,  12 * INT(LEFT(J16, FIND("Y", J16)-1)) + INT(RIGHT(J16, LEN(J16) - FIND("Y", J16)))), "modified_following") ))))), "")</f>
        <v>42853</v>
      </c>
      <c r="L16" s="46">
        <f>_xll.BDH(I16,$B$4,$B$3,$B$3)</f>
        <v>36.305</v>
      </c>
      <c r="M16" s="52">
        <f>L16/GBP!$FP$19</f>
        <v>3.6305E-3</v>
      </c>
      <c r="O16" s="101" t="s">
        <v>5853</v>
      </c>
      <c r="P16" s="101" t="s">
        <v>257</v>
      </c>
      <c r="Q16" s="51">
        <f>IFERROR(IF(RIGHT(P16, 1) = "N", WORKDAY($B$3, 1),
                     IF(RIGHT(P16, 1) = "W",Business_Day($B$3 + 7 * INT(LEFT(P16, LEN(P16)-1)), "modified_following"),
                     IF(RIGHT(P16, 1) = "M",Business_Day(EDATE($B$3,  INT(LEFT(P16, LEN(P16)-1))), "modified_following"),
                     IF(RIGHT(P16, 1) = "Y",Business_Day(EDATE($B$3,  12 * INT(LEFT(P16, LEN(P16)-1))), "modified_following"),IF(RIGHT(P16, 1) = "Q",Business_Day(EDATE($B$3,  3*INT(LEFT(P16, LEN(P16)-1))), "modified_following"),
                    Business_Day(EDATE($B$3,  12 * INT(LEFT(P16, FIND("Y", P16)-1)) + INT(RIGHT(P16, LEN(P16) - FIND("Y", P16)))), "modified_following") ))))), "")</f>
        <v>42853</v>
      </c>
      <c r="R16" s="46">
        <f>_xll.BDH(O16,$B$4,$B$3,$B$3)</f>
        <v>-77.7</v>
      </c>
      <c r="S16" s="52">
        <f>R16/CHF!$EG$19</f>
        <v>-7.77E-3</v>
      </c>
      <c r="U16" s="101" t="s">
        <v>5854</v>
      </c>
      <c r="V16" s="101" t="s">
        <v>257</v>
      </c>
      <c r="W16" s="51">
        <f>IFERROR(IF(RIGHT(V16, 1) = "N", WORKDAY($B$3, 1),
                     IF(RIGHT(V16, 1) = "W",Business_Day($B$3 + 7 * INT(LEFT(V16, LEN(V16)-1)), "modified_following"),
                     IF(RIGHT(V16, 1) = "M",Business_Day(EDATE($B$3,  INT(LEFT(V16, LEN(V16)-1))), "modified_following"),
                     IF(RIGHT(V16, 1) = "Y",Business_Day(EDATE($B$3,  12 * INT(LEFT(V16, LEN(V16)-1))), "modified_following"),IF(RIGHT(V16, 1) = "Q",Business_Day(EDATE($B$3,  3*INT(LEFT(V16, LEN(V16)-1))), "modified_following"),
                    Business_Day(EDATE($B$3,  12 * INT(LEFT(V16, FIND("Y", V16)-1)) + INT(RIGHT(V16, LEN(V16) - FIND("Y", V16)))), "modified_following") ))))), "")</f>
        <v>42853</v>
      </c>
      <c r="X16" s="46">
        <f>_xll.BDH(U16,$B$4,$B$3,$B$3)</f>
        <v>-72.25</v>
      </c>
      <c r="Y16" s="52">
        <f>X16/JPY!$EG$18</f>
        <v>-0.72250000000000003</v>
      </c>
      <c r="AA16" s="101" t="s">
        <v>5855</v>
      </c>
      <c r="AB16" s="101" t="s">
        <v>257</v>
      </c>
      <c r="AC16" s="51">
        <f>IFERROR(IF(RIGHT(AB16, 1) = "N", WORKDAY($B$3, 1),
                     IF(RIGHT(AB16, 1) = "W",Business_Day($B$3 + 7 * INT(LEFT(AB16, LEN(AB16)-1)), "modified_following"),
                     IF(RIGHT(AB16, 1) = "M",Business_Day(EDATE($B$3,  INT(LEFT(AB16, LEN(AB16)-1))), "modified_following"),
                     IF(RIGHT(AB16, 1) = "Y",Business_Day(EDATE($B$3,  12 * INT(LEFT(AB16, LEN(AB16)-1))), "modified_following"),IF(RIGHT(AB16, 1) = "Q",Business_Day(EDATE($B$3,  3*INT(LEFT(AB16, LEN(AB16)-1))), "modified_following"),
                    Business_Day(EDATE($B$3,  12 * INT(LEFT(AB16, FIND("Y", AB16)-1)) + INT(RIGHT(AB16, LEN(AB16) - FIND("Y", AB16)))), "modified_following") ))))), "")</f>
        <v>42853</v>
      </c>
      <c r="AD16" s="46">
        <f>_xll.BDH(AA16,$B$4,$B$3,$B$3)</f>
        <v>26.742999999999999</v>
      </c>
      <c r="AE16" s="52">
        <f>AD16/GBP!$GQ$20</f>
        <v>2.6742999999999997E-3</v>
      </c>
      <c r="AG16" s="101" t="s">
        <v>5856</v>
      </c>
      <c r="AH16" s="101" t="s">
        <v>257</v>
      </c>
      <c r="AI16" s="51">
        <f>IFERROR(IF(RIGHT(AH16, 1) = "N", WORKDAY($B$3, 1),
                     IF(RIGHT(AH16, 1) = "W",Business_Day($B$3 + 7 * INT(LEFT(AH16, LEN(AH16)-1)), "modified_following"),
                     IF(RIGHT(AH16, 1) = "M",Business_Day(EDATE($B$3,  INT(LEFT(AH16, LEN(AH16)-1))), "modified_following"),
                     IF(RIGHT(AH16, 1) = "Y",Business_Day(EDATE($B$3,  12 * INT(LEFT(AH16, LEN(AH16)-1))), "modified_following"),IF(RIGHT(AH16, 1) = "Q",Business_Day(EDATE($B$3,  3*INT(LEFT(AH16, LEN(AH16)-1))), "modified_following"),
                    Business_Day(EDATE($B$3,  12 * INT(LEFT(AH16, FIND("Y", AH16)-1)) + INT(RIGHT(AH16, LEN(AH16) - FIND("Y", AH16)))), "modified_following") ))))), "")</f>
        <v>42853</v>
      </c>
      <c r="AJ16" s="46">
        <f>_xll.BDH(AG16,$B$4,$B$3,$B$3)</f>
        <v>-17.166</v>
      </c>
      <c r="AK16" s="52">
        <f>AJ16/CHF!$FE$19</f>
        <v>-1.7166E-3</v>
      </c>
      <c r="AM16" s="101" t="s">
        <v>5857</v>
      </c>
      <c r="AN16" s="101" t="s">
        <v>257</v>
      </c>
      <c r="AO16" s="51">
        <f>IFERROR(IF(RIGHT(AN16, 1) = "N", WORKDAY($B$3, 1),
                     IF(RIGHT(AN16, 1) = "W",Business_Day($B$3 + 7 * INT(LEFT(AN16, LEN(AN16)-1)), "modified_following"),
                     IF(RIGHT(AN16, 1) = "M",Business_Day(EDATE($B$3,  INT(LEFT(AN16, LEN(AN16)-1))), "modified_following"),
                     IF(RIGHT(AN16, 1) = "Y",Business_Day(EDATE($B$3,  12 * INT(LEFT(AN16, LEN(AN16)-1))), "modified_following"),IF(RIGHT(AN16, 1) = "Q",Business_Day(EDATE($B$3,  3*INT(LEFT(AN16, LEN(AN16)-1))), "modified_following"),
                    Business_Day(EDATE($B$3,  12 * INT(LEFT(AN16, FIND("Y", AN16)-1)) + INT(RIGHT(AN16, LEN(AN16) - FIND("Y", AN16)))), "modified_following") ))))), "")</f>
        <v>42853</v>
      </c>
      <c r="AP16" s="46">
        <f>_xll.BDH(AM16,$B$4,$B$3,$B$3)</f>
        <v>-0.04</v>
      </c>
      <c r="AQ16" s="52">
        <f>AP16/JPY!$FD$19</f>
        <v>-4.0000000000000002E-4</v>
      </c>
    </row>
    <row r="17" spans="3:43" ht="14.45" x14ac:dyDescent="0.3">
      <c r="C17" s="101" t="s">
        <v>5858</v>
      </c>
      <c r="D17" s="101" t="s">
        <v>283</v>
      </c>
      <c r="E17" s="51">
        <f>IFERROR(IF(RIGHT(D17, 1) = "N", WORKDAY($B$3, 1),
                     IF(RIGHT(D17, 1) = "W",Business_Day($B$3 + 7 * INT(LEFT(D17, LEN(D17)-1)), "modified_following"),
                     IF(RIGHT(D17, 1) = "M",Business_Day(EDATE($B$3,  INT(LEFT(D17, LEN(D17)-1))), "modified_following"),
                     IF(RIGHT(D17, 1) = "Y",Business_Day(EDATE($B$3,  12 * INT(LEFT(D17, LEN(D17)-1))), "modified_following"),IF(RIGHT(D17, 1) = "Q",Business_Day(EDATE($B$3,  3*INT(LEFT(D17, LEN(D17)-1))), "modified_following"),
                    Business_Day(EDATE($B$3,  12 * INT(LEFT(D17, FIND("Y", D17)-1)) + INT(RIGHT(D17, LEN(D17) - FIND("Y", D17)))), "modified_following") ))))), "")</f>
        <v>42885</v>
      </c>
      <c r="F17" s="46">
        <f>_xll.BDH(C17,$B$4,$B$3,$B$3)</f>
        <v>81.09</v>
      </c>
      <c r="G17" s="52">
        <f>F17/EUR!$FQ$20</f>
        <v>8.1089999999999999E-3</v>
      </c>
      <c r="I17" s="101" t="s">
        <v>5859</v>
      </c>
      <c r="J17" s="101" t="s">
        <v>283</v>
      </c>
      <c r="K17" s="51">
        <f>IFERROR(IF(RIGHT(J17, 1) = "N", WORKDAY($B$3, 1),
                     IF(RIGHT(J17, 1) = "W",Business_Day($B$3 + 7 * INT(LEFT(J17, LEN(J17)-1)), "modified_following"),
                     IF(RIGHT(J17, 1) = "M",Business_Day(EDATE($B$3,  INT(LEFT(J17, LEN(J17)-1))), "modified_following"),
                     IF(RIGHT(J17, 1) = "Y",Business_Day(EDATE($B$3,  12 * INT(LEFT(J17, LEN(J17)-1))), "modified_following"),IF(RIGHT(J17, 1) = "Q",Business_Day(EDATE($B$3,  3*INT(LEFT(J17, LEN(J17)-1))), "modified_following"),
                    Business_Day(EDATE($B$3,  12 * INT(LEFT(J17, FIND("Y", J17)-1)) + INT(RIGHT(J17, LEN(J17) - FIND("Y", J17)))), "modified_following") ))))), "")</f>
        <v>42885</v>
      </c>
      <c r="L17" s="46">
        <f>_xll.BDH(I17,$B$4,$B$3,$B$3)</f>
        <v>44.89</v>
      </c>
      <c r="M17" s="52">
        <f>L17/GBP!$FP$19</f>
        <v>4.4889999999999999E-3</v>
      </c>
      <c r="O17" s="101" t="s">
        <v>5860</v>
      </c>
      <c r="P17" s="101" t="s">
        <v>283</v>
      </c>
      <c r="Q17" s="51">
        <f>IFERROR(IF(RIGHT(P17, 1) = "N", WORKDAY($B$3, 1),
                     IF(RIGHT(P17, 1) = "W",Business_Day($B$3 + 7 * INT(LEFT(P17, LEN(P17)-1)), "modified_following"),
                     IF(RIGHT(P17, 1) = "M",Business_Day(EDATE($B$3,  INT(LEFT(P17, LEN(P17)-1))), "modified_following"),
                     IF(RIGHT(P17, 1) = "Y",Business_Day(EDATE($B$3,  12 * INT(LEFT(P17, LEN(P17)-1))), "modified_following"),IF(RIGHT(P17, 1) = "Q",Business_Day(EDATE($B$3,  3*INT(LEFT(P17, LEN(P17)-1))), "modified_following"),
                    Business_Day(EDATE($B$3,  12 * INT(LEFT(P17, FIND("Y", P17)-1)) + INT(RIGHT(P17, LEN(P17) - FIND("Y", P17)))), "modified_following") ))))), "")</f>
        <v>42885</v>
      </c>
      <c r="R17" s="46">
        <f>_xll.BDH(O17,$B$4,$B$3,$B$3)</f>
        <v>-97.266000000000005</v>
      </c>
      <c r="S17" s="52">
        <f>R17/CHF!$EG$19</f>
        <v>-9.7266000000000002E-3</v>
      </c>
      <c r="U17" s="101" t="s">
        <v>5861</v>
      </c>
      <c r="V17" s="101" t="s">
        <v>283</v>
      </c>
      <c r="W17" s="51">
        <f>IFERROR(IF(RIGHT(V17, 1) = "N", WORKDAY($B$3, 1),
                     IF(RIGHT(V17, 1) = "W",Business_Day($B$3 + 7 * INT(LEFT(V17, LEN(V17)-1)), "modified_following"),
                     IF(RIGHT(V17, 1) = "M",Business_Day(EDATE($B$3,  INT(LEFT(V17, LEN(V17)-1))), "modified_following"),
                     IF(RIGHT(V17, 1) = "Y",Business_Day(EDATE($B$3,  12 * INT(LEFT(V17, LEN(V17)-1))), "modified_following"),IF(RIGHT(V17, 1) = "Q",Business_Day(EDATE($B$3,  3*INT(LEFT(V17, LEN(V17)-1))), "modified_following"),
                    Business_Day(EDATE($B$3,  12 * INT(LEFT(V17, FIND("Y", V17)-1)) + INT(RIGHT(V17, LEN(V17) - FIND("Y", V17)))), "modified_following") ))))), "")</f>
        <v>42885</v>
      </c>
      <c r="X17" s="46">
        <f>_xll.BDH(U17,$B$4,$B$3,$B$3)</f>
        <v>-86.424999999999997</v>
      </c>
      <c r="Y17" s="52">
        <f>X17/JPY!$EG$18</f>
        <v>-0.86424999999999996</v>
      </c>
      <c r="AA17" s="101" t="s">
        <v>5862</v>
      </c>
      <c r="AB17" s="101" t="s">
        <v>283</v>
      </c>
      <c r="AC17" s="51">
        <f>IFERROR(IF(RIGHT(AB17, 1) = "N", WORKDAY($B$3, 1),
                     IF(RIGHT(AB17, 1) = "W",Business_Day($B$3 + 7 * INT(LEFT(AB17, LEN(AB17)-1)), "modified_following"),
                     IF(RIGHT(AB17, 1) = "M",Business_Day(EDATE($B$3,  INT(LEFT(AB17, LEN(AB17)-1))), "modified_following"),
                     IF(RIGHT(AB17, 1) = "Y",Business_Day(EDATE($B$3,  12 * INT(LEFT(AB17, LEN(AB17)-1))), "modified_following"),IF(RIGHT(AB17, 1) = "Q",Business_Day(EDATE($B$3,  3*INT(LEFT(AB17, LEN(AB17)-1))), "modified_following"),
                    Business_Day(EDATE($B$3,  12 * INT(LEFT(AB17, FIND("Y", AB17)-1)) + INT(RIGHT(AB17, LEN(AB17) - FIND("Y", AB17)))), "modified_following") ))))), "")</f>
        <v>42885</v>
      </c>
      <c r="AD17" s="46">
        <f>_xll.BDH(AA17,$B$4,$B$3,$B$3)</f>
        <v>31.478999999999999</v>
      </c>
      <c r="AE17" s="52">
        <f>AD17/GBP!$GQ$20</f>
        <v>3.1478999999999999E-3</v>
      </c>
      <c r="AG17" s="101" t="s">
        <v>5863</v>
      </c>
      <c r="AH17" s="101" t="s">
        <v>283</v>
      </c>
      <c r="AI17" s="51">
        <f>IFERROR(IF(RIGHT(AH17, 1) = "N", WORKDAY($B$3, 1),
                     IF(RIGHT(AH17, 1) = "W",Business_Day($B$3 + 7 * INT(LEFT(AH17, LEN(AH17)-1)), "modified_following"),
                     IF(RIGHT(AH17, 1) = "M",Business_Day(EDATE($B$3,  INT(LEFT(AH17, LEN(AH17)-1))), "modified_following"),
                     IF(RIGHT(AH17, 1) = "Y",Business_Day(EDATE($B$3,  12 * INT(LEFT(AH17, LEN(AH17)-1))), "modified_following"),IF(RIGHT(AH17, 1) = "Q",Business_Day(EDATE($B$3,  3*INT(LEFT(AH17, LEN(AH17)-1))), "modified_following"),
                    Business_Day(EDATE($B$3,  12 * INT(LEFT(AH17, FIND("Y", AH17)-1)) + INT(RIGHT(AH17, LEN(AH17) - FIND("Y", AH17)))), "modified_following") ))))), "")</f>
        <v>42885</v>
      </c>
      <c r="AJ17" s="46">
        <f>_xll.BDH(AG17,$B$4,$B$3,$B$3)</f>
        <v>-21.071999999999999</v>
      </c>
      <c r="AK17" s="52">
        <f>AJ17/CHF!$FE$19</f>
        <v>-2.1072E-3</v>
      </c>
      <c r="AM17" s="101" t="s">
        <v>5864</v>
      </c>
      <c r="AN17" s="101" t="s">
        <v>283</v>
      </c>
      <c r="AO17" s="51">
        <f>IFERROR(IF(RIGHT(AN17, 1) = "N", WORKDAY($B$3, 1),
                     IF(RIGHT(AN17, 1) = "W",Business_Day($B$3 + 7 * INT(LEFT(AN17, LEN(AN17)-1)), "modified_following"),
                     IF(RIGHT(AN17, 1) = "M",Business_Day(EDATE($B$3,  INT(LEFT(AN17, LEN(AN17)-1))), "modified_following"),
                     IF(RIGHT(AN17, 1) = "Y",Business_Day(EDATE($B$3,  12 * INT(LEFT(AN17, LEN(AN17)-1))), "modified_following"),IF(RIGHT(AN17, 1) = "Q",Business_Day(EDATE($B$3,  3*INT(LEFT(AN17, LEN(AN17)-1))), "modified_following"),
                    Business_Day(EDATE($B$3,  12 * INT(LEFT(AN17, FIND("Y", AN17)-1)) + INT(RIGHT(AN17, LEN(AN17) - FIND("Y", AN17)))), "modified_following") ))))), "")</f>
        <v>42885</v>
      </c>
      <c r="AP17" s="46">
        <f>_xll.BDH(AM17,$B$4,$B$3,$B$3)</f>
        <v>1.0089999999999999</v>
      </c>
      <c r="AQ17" s="52">
        <f>AP17/JPY!$FD$19</f>
        <v>1.0089999999999998E-2</v>
      </c>
    </row>
    <row r="18" spans="3:43" ht="14.45" x14ac:dyDescent="0.3">
      <c r="C18" s="101" t="s">
        <v>5865</v>
      </c>
      <c r="D18" s="101" t="s">
        <v>307</v>
      </c>
      <c r="E18" s="51">
        <f>IFERROR(IF(RIGHT(D18, 1) = "N", WORKDAY($B$3, 1),
                     IF(RIGHT(D18, 1) = "W",Business_Day($B$3 + 7 * INT(LEFT(D18, LEN(D18)-1)), "modified_following"),
                     IF(RIGHT(D18, 1) = "M",Business_Day(EDATE($B$3,  INT(LEFT(D18, LEN(D18)-1))), "modified_following"),
                     IF(RIGHT(D18, 1) = "Y",Business_Day(EDATE($B$3,  12 * INT(LEFT(D18, LEN(D18)-1))), "modified_following"),IF(RIGHT(D18, 1) = "Q",Business_Day(EDATE($B$3,  3*INT(LEFT(D18, LEN(D18)-1))), "modified_following"),
                    Business_Day(EDATE($B$3,  12 * INT(LEFT(D18, FIND("Y", D18)-1)) + INT(RIGHT(D18, LEN(D18) - FIND("Y", D18)))), "modified_following") ))))), "")</f>
        <v>42916</v>
      </c>
      <c r="F18" s="46">
        <f>_xll.BDH(C18,$B$4,$B$3,$B$3)</f>
        <v>98.5</v>
      </c>
      <c r="G18" s="52">
        <f>F18/EUR!$FQ$20</f>
        <v>9.8499999999999994E-3</v>
      </c>
      <c r="I18" s="101" t="s">
        <v>5866</v>
      </c>
      <c r="J18" s="101" t="s">
        <v>307</v>
      </c>
      <c r="K18" s="51">
        <f>IFERROR(IF(RIGHT(J18, 1) = "N", WORKDAY($B$3, 1),
                     IF(RIGHT(J18, 1) = "W",Business_Day($B$3 + 7 * INT(LEFT(J18, LEN(J18)-1)), "modified_following"),
                     IF(RIGHT(J18, 1) = "M",Business_Day(EDATE($B$3,  INT(LEFT(J18, LEN(J18)-1))), "modified_following"),
                     IF(RIGHT(J18, 1) = "Y",Business_Day(EDATE($B$3,  12 * INT(LEFT(J18, LEN(J18)-1))), "modified_following"),IF(RIGHT(J18, 1) = "Q",Business_Day(EDATE($B$3,  3*INT(LEFT(J18, LEN(J18)-1))), "modified_following"),
                    Business_Day(EDATE($B$3,  12 * INT(LEFT(J18, FIND("Y", J18)-1)) + INT(RIGHT(J18, LEN(J18) - FIND("Y", J18)))), "modified_following") ))))), "")</f>
        <v>42916</v>
      </c>
      <c r="L18" s="46">
        <f>_xll.BDH(I18,$B$4,$B$3,$B$3)</f>
        <v>56.277999999999999</v>
      </c>
      <c r="M18" s="52">
        <f>L18/GBP!$FP$19</f>
        <v>5.6277999999999996E-3</v>
      </c>
      <c r="O18" s="101" t="s">
        <v>5867</v>
      </c>
      <c r="P18" s="101" t="s">
        <v>307</v>
      </c>
      <c r="Q18" s="51">
        <f>IFERROR(IF(RIGHT(P18, 1) = "N", WORKDAY($B$3, 1),
                     IF(RIGHT(P18, 1) = "W",Business_Day($B$3 + 7 * INT(LEFT(P18, LEN(P18)-1)), "modified_following"),
                     IF(RIGHT(P18, 1) = "M",Business_Day(EDATE($B$3,  INT(LEFT(P18, LEN(P18)-1))), "modified_following"),
                     IF(RIGHT(P18, 1) = "Y",Business_Day(EDATE($B$3,  12 * INT(LEFT(P18, LEN(P18)-1))), "modified_following"),IF(RIGHT(P18, 1) = "Q",Business_Day(EDATE($B$3,  3*INT(LEFT(P18, LEN(P18)-1))), "modified_following"),
                    Business_Day(EDATE($B$3,  12 * INT(LEFT(P18, FIND("Y", P18)-1)) + INT(RIGHT(P18, LEN(P18) - FIND("Y", P18)))), "modified_following") ))))), "")</f>
        <v>42916</v>
      </c>
      <c r="R18" s="46">
        <f>_xll.BDH(O18,$B$4,$B$3,$B$3)</f>
        <v>-118.253</v>
      </c>
      <c r="S18" s="52">
        <f>R18/CHF!$EG$19</f>
        <v>-1.18253E-2</v>
      </c>
      <c r="U18" s="101" t="s">
        <v>5868</v>
      </c>
      <c r="V18" s="101" t="s">
        <v>307</v>
      </c>
      <c r="W18" s="51">
        <f>IFERROR(IF(RIGHT(V18, 1) = "N", WORKDAY($B$3, 1),
                     IF(RIGHT(V18, 1) = "W",Business_Day($B$3 + 7 * INT(LEFT(V18, LEN(V18)-1)), "modified_following"),
                     IF(RIGHT(V18, 1) = "M",Business_Day(EDATE($B$3,  INT(LEFT(V18, LEN(V18)-1))), "modified_following"),
                     IF(RIGHT(V18, 1) = "Y",Business_Day(EDATE($B$3,  12 * INT(LEFT(V18, LEN(V18)-1))), "modified_following"),IF(RIGHT(V18, 1) = "Q",Business_Day(EDATE($B$3,  3*INT(LEFT(V18, LEN(V18)-1))), "modified_following"),
                    Business_Day(EDATE($B$3,  12 * INT(LEFT(V18, FIND("Y", V18)-1)) + INT(RIGHT(V18, LEN(V18) - FIND("Y", V18)))), "modified_following") ))))), "")</f>
        <v>42916</v>
      </c>
      <c r="X18" s="46">
        <f>_xll.BDH(U18,$B$4,$B$3,$B$3)</f>
        <v>-105.7</v>
      </c>
      <c r="Y18" s="52">
        <f>X18/JPY!$EG$18</f>
        <v>-1.0569999999999999</v>
      </c>
      <c r="AA18" s="101" t="s">
        <v>5869</v>
      </c>
      <c r="AB18" s="101" t="s">
        <v>307</v>
      </c>
      <c r="AC18" s="51">
        <f>IFERROR(IF(RIGHT(AB18, 1) = "N", WORKDAY($B$3, 1),
                     IF(RIGHT(AB18, 1) = "W",Business_Day($B$3 + 7 * INT(LEFT(AB18, LEN(AB18)-1)), "modified_following"),
                     IF(RIGHT(AB18, 1) = "M",Business_Day(EDATE($B$3,  INT(LEFT(AB18, LEN(AB18)-1))), "modified_following"),
                     IF(RIGHT(AB18, 1) = "Y",Business_Day(EDATE($B$3,  12 * INT(LEFT(AB18, LEN(AB18)-1))), "modified_following"),IF(RIGHT(AB18, 1) = "Q",Business_Day(EDATE($B$3,  3*INT(LEFT(AB18, LEN(AB18)-1))), "modified_following"),
                    Business_Day(EDATE($B$3,  12 * INT(LEFT(AB18, FIND("Y", AB18)-1)) + INT(RIGHT(AB18, LEN(AB18) - FIND("Y", AB18)))), "modified_following") ))))), "")</f>
        <v>42916</v>
      </c>
      <c r="AD18" s="46">
        <f>_xll.BDH(AA18,$B$4,$B$3,$B$3)</f>
        <v>40.954000000000001</v>
      </c>
      <c r="AE18" s="52">
        <f>AD18/GBP!$GQ$20</f>
        <v>4.0953999999999999E-3</v>
      </c>
      <c r="AG18" s="101" t="s">
        <v>5870</v>
      </c>
      <c r="AH18" s="101" t="s">
        <v>307</v>
      </c>
      <c r="AI18" s="51">
        <f>IFERROR(IF(RIGHT(AH18, 1) = "N", WORKDAY($B$3, 1),
                     IF(RIGHT(AH18, 1) = "W",Business_Day($B$3 + 7 * INT(LEFT(AH18, LEN(AH18)-1)), "modified_following"),
                     IF(RIGHT(AH18, 1) = "M",Business_Day(EDATE($B$3,  INT(LEFT(AH18, LEN(AH18)-1))), "modified_following"),
                     IF(RIGHT(AH18, 1) = "Y",Business_Day(EDATE($B$3,  12 * INT(LEFT(AH18, LEN(AH18)-1))), "modified_following"),IF(RIGHT(AH18, 1) = "Q",Business_Day(EDATE($B$3,  3*INT(LEFT(AH18, LEN(AH18)-1))), "modified_following"),
                    Business_Day(EDATE($B$3,  12 * INT(LEFT(AH18, FIND("Y", AH18)-1)) + INT(RIGHT(AH18, LEN(AH18) - FIND("Y", AH18)))), "modified_following") ))))), "")</f>
        <v>42916</v>
      </c>
      <c r="AJ18" s="46">
        <f>_xll.BDH(AG18,$B$4,$B$3,$B$3)</f>
        <v>-24.609000000000002</v>
      </c>
      <c r="AK18" s="52">
        <f>AJ18/CHF!$FE$19</f>
        <v>-2.4609000000000002E-3</v>
      </c>
      <c r="AM18" s="101" t="s">
        <v>5871</v>
      </c>
      <c r="AN18" s="101" t="s">
        <v>307</v>
      </c>
      <c r="AO18" s="51">
        <f>IFERROR(IF(RIGHT(AN18, 1) = "N", WORKDAY($B$3, 1),
                     IF(RIGHT(AN18, 1) = "W",Business_Day($B$3 + 7 * INT(LEFT(AN18, LEN(AN18)-1)), "modified_following"),
                     IF(RIGHT(AN18, 1) = "M",Business_Day(EDATE($B$3,  INT(LEFT(AN18, LEN(AN18)-1))), "modified_following"),
                     IF(RIGHT(AN18, 1) = "Y",Business_Day(EDATE($B$3,  12 * INT(LEFT(AN18, LEN(AN18)-1))), "modified_following"),IF(RIGHT(AN18, 1) = "Q",Business_Day(EDATE($B$3,  3*INT(LEFT(AN18, LEN(AN18)-1))), "modified_following"),
                    Business_Day(EDATE($B$3,  12 * INT(LEFT(AN18, FIND("Y", AN18)-1)) + INT(RIGHT(AN18, LEN(AN18) - FIND("Y", AN18)))), "modified_following") ))))), "")</f>
        <v>42916</v>
      </c>
      <c r="AP18" s="46">
        <f>_xll.BDH(AM18,$B$4,$B$3,$B$3)</f>
        <v>1.244</v>
      </c>
      <c r="AQ18" s="52">
        <f>AP18/JPY!$FD$19</f>
        <v>1.244E-2</v>
      </c>
    </row>
    <row r="19" spans="3:43" ht="14.45" x14ac:dyDescent="0.3">
      <c r="C19" s="101" t="s">
        <v>5872</v>
      </c>
      <c r="D19" s="101" t="s">
        <v>330</v>
      </c>
      <c r="E19" s="51">
        <f>IFERROR(IF(RIGHT(D19, 1) = "N", WORKDAY($B$3, 1),
                     IF(RIGHT(D19, 1) = "W",Business_Day($B$3 + 7 * INT(LEFT(D19, LEN(D19)-1)), "modified_following"),
                     IF(RIGHT(D19, 1) = "M",Business_Day(EDATE($B$3,  INT(LEFT(D19, LEN(D19)-1))), "modified_following"),
                     IF(RIGHT(D19, 1) = "Y",Business_Day(EDATE($B$3,  12 * INT(LEFT(D19, LEN(D19)-1))), "modified_following"),IF(RIGHT(D19, 1) = "Q",Business_Day(EDATE($B$3,  3*INT(LEFT(D19, LEN(D19)-1))), "modified_following"),
                    Business_Day(EDATE($B$3,  12 * INT(LEFT(D19, FIND("Y", D19)-1)) + INT(RIGHT(D19, LEN(D19) - FIND("Y", D19)))), "modified_following") ))))), "")</f>
        <v>42947</v>
      </c>
      <c r="F19" s="46">
        <f>_xll.BDH(C19,$B$4,$B$3,$B$3)</f>
        <v>115.45</v>
      </c>
      <c r="G19" s="52">
        <f>F19/EUR!$FQ$20</f>
        <v>1.1545E-2</v>
      </c>
      <c r="I19" s="101" t="s">
        <v>5873</v>
      </c>
      <c r="J19" s="101" t="s">
        <v>330</v>
      </c>
      <c r="K19" s="51">
        <f>IFERROR(IF(RIGHT(J19, 1) = "N", WORKDAY($B$3, 1),
                     IF(RIGHT(J19, 1) = "W",Business_Day($B$3 + 7 * INT(LEFT(J19, LEN(J19)-1)), "modified_following"),
                     IF(RIGHT(J19, 1) = "M",Business_Day(EDATE($B$3,  INT(LEFT(J19, LEN(J19)-1))), "modified_following"),
                     IF(RIGHT(J19, 1) = "Y",Business_Day(EDATE($B$3,  12 * INT(LEFT(J19, LEN(J19)-1))), "modified_following"),IF(RIGHT(J19, 1) = "Q",Business_Day(EDATE($B$3,  3*INT(LEFT(J19, LEN(J19)-1))), "modified_following"),
                    Business_Day(EDATE($B$3,  12 * INT(LEFT(J19, FIND("Y", J19)-1)) + INT(RIGHT(J19, LEN(J19) - FIND("Y", J19)))), "modified_following") ))))), "")</f>
        <v>42947</v>
      </c>
      <c r="L19" s="46">
        <f>_xll.BDH(I19,$B$4,$B$3,$B$3)</f>
        <v>64.5</v>
      </c>
      <c r="M19" s="52">
        <f>L19/GBP!$FP$19</f>
        <v>6.45E-3</v>
      </c>
      <c r="O19" s="101" t="s">
        <v>5874</v>
      </c>
      <c r="P19" s="101" t="s">
        <v>330</v>
      </c>
      <c r="Q19" s="51">
        <f>IFERROR(IF(RIGHT(P19, 1) = "N", WORKDAY($B$3, 1),
                     IF(RIGHT(P19, 1) = "W",Business_Day($B$3 + 7 * INT(LEFT(P19, LEN(P19)-1)), "modified_following"),
                     IF(RIGHT(P19, 1) = "M",Business_Day(EDATE($B$3,  INT(LEFT(P19, LEN(P19)-1))), "modified_following"),
                     IF(RIGHT(P19, 1) = "Y",Business_Day(EDATE($B$3,  12 * INT(LEFT(P19, LEN(P19)-1))), "modified_following"),IF(RIGHT(P19, 1) = "Q",Business_Day(EDATE($B$3,  3*INT(LEFT(P19, LEN(P19)-1))), "modified_following"),
                    Business_Day(EDATE($B$3,  12 * INT(LEFT(P19, FIND("Y", P19)-1)) + INT(RIGHT(P19, LEN(P19) - FIND("Y", P19)))), "modified_following") ))))), "")</f>
        <v>42947</v>
      </c>
      <c r="R19" s="46">
        <f>_xll.BDH(O19,$B$4,$B$3,$B$3)</f>
        <v>-138</v>
      </c>
      <c r="S19" s="52">
        <f>R19/CHF!$EG$19</f>
        <v>-1.38E-2</v>
      </c>
      <c r="U19" s="101" t="s">
        <v>5875</v>
      </c>
      <c r="V19" s="101" t="s">
        <v>330</v>
      </c>
      <c r="W19" s="51">
        <f>IFERROR(IF(RIGHT(V19, 1) = "N", WORKDAY($B$3, 1),
                     IF(RIGHT(V19, 1) = "W",Business_Day($B$3 + 7 * INT(LEFT(V19, LEN(V19)-1)), "modified_following"),
                     IF(RIGHT(V19, 1) = "M",Business_Day(EDATE($B$3,  INT(LEFT(V19, LEN(V19)-1))), "modified_following"),
                     IF(RIGHT(V19, 1) = "Y",Business_Day(EDATE($B$3,  12 * INT(LEFT(V19, LEN(V19)-1))), "modified_following"),IF(RIGHT(V19, 1) = "Q",Business_Day(EDATE($B$3,  3*INT(LEFT(V19, LEN(V19)-1))), "modified_following"),
                    Business_Day(EDATE($B$3,  12 * INT(LEFT(V19, FIND("Y", V19)-1)) + INT(RIGHT(V19, LEN(V19) - FIND("Y", V19)))), "modified_following") ))))), "")</f>
        <v>42947</v>
      </c>
      <c r="X19" s="46">
        <f>_xll.BDH(U19,$B$4,$B$3,$B$3)</f>
        <v>-126.5</v>
      </c>
      <c r="Y19" s="52">
        <f>X19/JPY!$EG$18</f>
        <v>-1.2649999999999999</v>
      </c>
      <c r="AA19" s="101" t="s">
        <v>5876</v>
      </c>
      <c r="AB19" s="101" t="s">
        <v>330</v>
      </c>
      <c r="AC19" s="51">
        <f>IFERROR(IF(RIGHT(AB19, 1) = "N", WORKDAY($B$3, 1),
                     IF(RIGHT(AB19, 1) = "W",Business_Day($B$3 + 7 * INT(LEFT(AB19, LEN(AB19)-1)), "modified_following"),
                     IF(RIGHT(AB19, 1) = "M",Business_Day(EDATE($B$3,  INT(LEFT(AB19, LEN(AB19)-1))), "modified_following"),
                     IF(RIGHT(AB19, 1) = "Y",Business_Day(EDATE($B$3,  12 * INT(LEFT(AB19, LEN(AB19)-1))), "modified_following"),IF(RIGHT(AB19, 1) = "Q",Business_Day(EDATE($B$3,  3*INT(LEFT(AB19, LEN(AB19)-1))), "modified_following"),
                    Business_Day(EDATE($B$3,  12 * INT(LEFT(AB19, FIND("Y", AB19)-1)) + INT(RIGHT(AB19, LEN(AB19) - FIND("Y", AB19)))), "modified_following") ))))), "")</f>
        <v>42947</v>
      </c>
      <c r="AD19" s="46">
        <f>_xll.BDH(AA19,$B$4,$B$3,$B$3)</f>
        <v>48.9</v>
      </c>
      <c r="AE19" s="52">
        <f>AD19/GBP!$GQ$20</f>
        <v>4.8900000000000002E-3</v>
      </c>
      <c r="AG19" s="101" t="s">
        <v>5877</v>
      </c>
      <c r="AH19" s="101" t="s">
        <v>330</v>
      </c>
      <c r="AI19" s="51">
        <f>IFERROR(IF(RIGHT(AH19, 1) = "N", WORKDAY($B$3, 1),
                     IF(RIGHT(AH19, 1) = "W",Business_Day($B$3 + 7 * INT(LEFT(AH19, LEN(AH19)-1)), "modified_following"),
                     IF(RIGHT(AH19, 1) = "M",Business_Day(EDATE($B$3,  INT(LEFT(AH19, LEN(AH19)-1))), "modified_following"),
                     IF(RIGHT(AH19, 1) = "Y",Business_Day(EDATE($B$3,  12 * INT(LEFT(AH19, LEN(AH19)-1))), "modified_following"),IF(RIGHT(AH19, 1) = "Q",Business_Day(EDATE($B$3,  3*INT(LEFT(AH19, LEN(AH19)-1))), "modified_following"),
                    Business_Day(EDATE($B$3,  12 * INT(LEFT(AH19, FIND("Y", AH19)-1)) + INT(RIGHT(AH19, LEN(AH19) - FIND("Y", AH19)))), "modified_following") ))))), "")</f>
        <v>42947</v>
      </c>
      <c r="AJ19" s="46">
        <f>_xll.BDH(AG19,$B$4,$B$3,$B$3)</f>
        <v>-33.229999999999997</v>
      </c>
      <c r="AK19" s="52">
        <f>AJ19/CHF!$FE$19</f>
        <v>-3.3229999999999996E-3</v>
      </c>
      <c r="AM19" s="101" t="s">
        <v>5878</v>
      </c>
      <c r="AN19" s="101" t="s">
        <v>330</v>
      </c>
      <c r="AO19" s="51">
        <f>IFERROR(IF(RIGHT(AN19, 1) = "N", WORKDAY($B$3, 1),
                     IF(RIGHT(AN19, 1) = "W",Business_Day($B$3 + 7 * INT(LEFT(AN19, LEN(AN19)-1)), "modified_following"),
                     IF(RIGHT(AN19, 1) = "M",Business_Day(EDATE($B$3,  INT(LEFT(AN19, LEN(AN19)-1))), "modified_following"),
                     IF(RIGHT(AN19, 1) = "Y",Business_Day(EDATE($B$3,  12 * INT(LEFT(AN19, LEN(AN19)-1))), "modified_following"),IF(RIGHT(AN19, 1) = "Q",Business_Day(EDATE($B$3,  3*INT(LEFT(AN19, LEN(AN19)-1))), "modified_following"),
                    Business_Day(EDATE($B$3,  12 * INT(LEFT(AN19, FIND("Y", AN19)-1)) + INT(RIGHT(AN19, LEN(AN19) - FIND("Y", AN19)))), "modified_following") ))))), "")</f>
        <v>42947</v>
      </c>
      <c r="AP19" s="46">
        <f>_xll.BDH(AM19,$B$4,$B$3,$B$3)</f>
        <v>1.115</v>
      </c>
      <c r="AQ19" s="52">
        <f>AP19/JPY!$FD$19</f>
        <v>1.115E-2</v>
      </c>
    </row>
    <row r="20" spans="3:43" ht="14.45" x14ac:dyDescent="0.3">
      <c r="C20" s="101" t="s">
        <v>5879</v>
      </c>
      <c r="D20" s="101" t="s">
        <v>353</v>
      </c>
      <c r="E20" s="51">
        <f>IFERROR(IF(RIGHT(D20, 1) = "N", WORKDAY($B$3, 1),
                     IF(RIGHT(D20, 1) = "W",Business_Day($B$3 + 7 * INT(LEFT(D20, LEN(D20)-1)), "modified_following"),
                     IF(RIGHT(D20, 1) = "M",Business_Day(EDATE($B$3,  INT(LEFT(D20, LEN(D20)-1))), "modified_following"),
                     IF(RIGHT(D20, 1) = "Y",Business_Day(EDATE($B$3,  12 * INT(LEFT(D20, LEN(D20)-1))), "modified_following"),IF(RIGHT(D20, 1) = "Q",Business_Day(EDATE($B$3,  3*INT(LEFT(D20, LEN(D20)-1))), "modified_following"),
                    Business_Day(EDATE($B$3,  12 * INT(LEFT(D20, FIND("Y", D20)-1)) + INT(RIGHT(D20, LEN(D20) - FIND("Y", D20)))), "modified_following") ))))), "")</f>
        <v>42977</v>
      </c>
      <c r="F20" s="46">
        <f>_xll.BDH(C20,$B$4,$B$3,$B$3)</f>
        <v>134.38999999999999</v>
      </c>
      <c r="G20" s="52">
        <f>F20/EUR!$FQ$20</f>
        <v>1.3438999999999998E-2</v>
      </c>
      <c r="I20" s="101" t="s">
        <v>5880</v>
      </c>
      <c r="J20" s="101" t="s">
        <v>353</v>
      </c>
      <c r="K20" s="51">
        <f>IFERROR(IF(RIGHT(J20, 1) = "N", WORKDAY($B$3, 1),
                     IF(RIGHT(J20, 1) = "W",Business_Day($B$3 + 7 * INT(LEFT(J20, LEN(J20)-1)), "modified_following"),
                     IF(RIGHT(J20, 1) = "M",Business_Day(EDATE($B$3,  INT(LEFT(J20, LEN(J20)-1))), "modified_following"),
                     IF(RIGHT(J20, 1) = "Y",Business_Day(EDATE($B$3,  12 * INT(LEFT(J20, LEN(J20)-1))), "modified_following"),IF(RIGHT(J20, 1) = "Q",Business_Day(EDATE($B$3,  3*INT(LEFT(J20, LEN(J20)-1))), "modified_following"),
                    Business_Day(EDATE($B$3,  12 * INT(LEFT(J20, FIND("Y", J20)-1)) + INT(RIGHT(J20, LEN(J20) - FIND("Y", J20)))), "modified_following") ))))), "")</f>
        <v>42977</v>
      </c>
      <c r="L20" s="46">
        <f>_xll.BDH(I20,$B$4,$B$3,$B$3)</f>
        <v>74.734999999999999</v>
      </c>
      <c r="M20" s="52">
        <f>L20/GBP!$FP$19</f>
        <v>7.4735000000000001E-3</v>
      </c>
      <c r="O20" s="101" t="s">
        <v>5881</v>
      </c>
      <c r="P20" s="101" t="s">
        <v>353</v>
      </c>
      <c r="Q20" s="51">
        <f>IFERROR(IF(RIGHT(P20, 1) = "N", WORKDAY($B$3, 1),
                     IF(RIGHT(P20, 1) = "W",Business_Day($B$3 + 7 * INT(LEFT(P20, LEN(P20)-1)), "modified_following"),
                     IF(RIGHT(P20, 1) = "M",Business_Day(EDATE($B$3,  INT(LEFT(P20, LEN(P20)-1))), "modified_following"),
                     IF(RIGHT(P20, 1) = "Y",Business_Day(EDATE($B$3,  12 * INT(LEFT(P20, LEN(P20)-1))), "modified_following"),IF(RIGHT(P20, 1) = "Q",Business_Day(EDATE($B$3,  3*INT(LEFT(P20, LEN(P20)-1))), "modified_following"),
                    Business_Day(EDATE($B$3,  12 * INT(LEFT(P20, FIND("Y", P20)-1)) + INT(RIGHT(P20, LEN(P20) - FIND("Y", P20)))), "modified_following") ))))), "")</f>
        <v>42977</v>
      </c>
      <c r="R20" s="46">
        <f>_xll.BDH(O20,$B$4,$B$3,$B$3)</f>
        <v>-160</v>
      </c>
      <c r="S20" s="52">
        <f>R20/CHF!$EG$19</f>
        <v>-1.6E-2</v>
      </c>
      <c r="U20" s="101" t="s">
        <v>5882</v>
      </c>
      <c r="V20" s="101" t="s">
        <v>353</v>
      </c>
      <c r="W20" s="51">
        <f>IFERROR(IF(RIGHT(V20, 1) = "N", WORKDAY($B$3, 1),
                     IF(RIGHT(V20, 1) = "W",Business_Day($B$3 + 7 * INT(LEFT(V20, LEN(V20)-1)), "modified_following"),
                     IF(RIGHT(V20, 1) = "M",Business_Day(EDATE($B$3,  INT(LEFT(V20, LEN(V20)-1))), "modified_following"),
                     IF(RIGHT(V20, 1) = "Y",Business_Day(EDATE($B$3,  12 * INT(LEFT(V20, LEN(V20)-1))), "modified_following"),IF(RIGHT(V20, 1) = "Q",Business_Day(EDATE($B$3,  3*INT(LEFT(V20, LEN(V20)-1))), "modified_following"),
                    Business_Day(EDATE($B$3,  12 * INT(LEFT(V20, FIND("Y", V20)-1)) + INT(RIGHT(V20, LEN(V20) - FIND("Y", V20)))), "modified_following") ))))), "")</f>
        <v>42977</v>
      </c>
      <c r="X20" s="46">
        <f>_xll.BDH(U20,$B$4,$B$3,$B$3)</f>
        <v>-141.55000000000001</v>
      </c>
      <c r="Y20" s="52">
        <f>X20/JPY!$EG$18</f>
        <v>-1.4155000000000002</v>
      </c>
      <c r="AA20" s="101" t="s">
        <v>5883</v>
      </c>
      <c r="AB20" s="101" t="s">
        <v>353</v>
      </c>
      <c r="AC20" s="51">
        <f>IFERROR(IF(RIGHT(AB20, 1) = "N", WORKDAY($B$3, 1),
                     IF(RIGHT(AB20, 1) = "W",Business_Day($B$3 + 7 * INT(LEFT(AB20, LEN(AB20)-1)), "modified_following"),
                     IF(RIGHT(AB20, 1) = "M",Business_Day(EDATE($B$3,  INT(LEFT(AB20, LEN(AB20)-1))), "modified_following"),
                     IF(RIGHT(AB20, 1) = "Y",Business_Day(EDATE($B$3,  12 * INT(LEFT(AB20, LEN(AB20)-1))), "modified_following"),IF(RIGHT(AB20, 1) = "Q",Business_Day(EDATE($B$3,  3*INT(LEFT(AB20, LEN(AB20)-1))), "modified_following"),
                    Business_Day(EDATE($B$3,  12 * INT(LEFT(AB20, FIND("Y", AB20)-1)) + INT(RIGHT(AB20, LEN(AB20) - FIND("Y", AB20)))), "modified_following") ))))), "")</f>
        <v>42977</v>
      </c>
      <c r="AD20" s="46">
        <f>_xll.BDH(AA20,$B$4,$B$3,$B$3)</f>
        <v>57.25</v>
      </c>
      <c r="AE20" s="52">
        <f>AD20/GBP!$GQ$20</f>
        <v>5.7250000000000001E-3</v>
      </c>
      <c r="AG20" s="101" t="s">
        <v>5884</v>
      </c>
      <c r="AH20" s="101" t="s">
        <v>353</v>
      </c>
      <c r="AI20" s="51">
        <f>IFERROR(IF(RIGHT(AH20, 1) = "N", WORKDAY($B$3, 1),
                     IF(RIGHT(AH20, 1) = "W",Business_Day($B$3 + 7 * INT(LEFT(AH20, LEN(AH20)-1)), "modified_following"),
                     IF(RIGHT(AH20, 1) = "M",Business_Day(EDATE($B$3,  INT(LEFT(AH20, LEN(AH20)-1))), "modified_following"),
                     IF(RIGHT(AH20, 1) = "Y",Business_Day(EDATE($B$3,  12 * INT(LEFT(AH20, LEN(AH20)-1))), "modified_following"),IF(RIGHT(AH20, 1) = "Q",Business_Day(EDATE($B$3,  3*INT(LEFT(AH20, LEN(AH20)-1))), "modified_following"),
                    Business_Day(EDATE($B$3,  12 * INT(LEFT(AH20, FIND("Y", AH20)-1)) + INT(RIGHT(AH20, LEN(AH20) - FIND("Y", AH20)))), "modified_following") ))))), "")</f>
        <v>42977</v>
      </c>
      <c r="AJ20" s="46">
        <f>_xll.BDH(AG20,$B$4,$B$3,$B$3)</f>
        <v>-33.854999999999997</v>
      </c>
      <c r="AK20" s="52">
        <f>AJ20/CHF!$FE$19</f>
        <v>-3.3854999999999996E-3</v>
      </c>
      <c r="AM20" s="101" t="s">
        <v>5885</v>
      </c>
      <c r="AN20" s="101" t="s">
        <v>353</v>
      </c>
      <c r="AO20" s="51">
        <f>IFERROR(IF(RIGHT(AN20, 1) = "N", WORKDAY($B$3, 1),
                     IF(RIGHT(AN20, 1) = "W",Business_Day($B$3 + 7 * INT(LEFT(AN20, LEN(AN20)-1)), "modified_following"),
                     IF(RIGHT(AN20, 1) = "M",Business_Day(EDATE($B$3,  INT(LEFT(AN20, LEN(AN20)-1))), "modified_following"),
                     IF(RIGHT(AN20, 1) = "Y",Business_Day(EDATE($B$3,  12 * INT(LEFT(AN20, LEN(AN20)-1))), "modified_following"),IF(RIGHT(AN20, 1) = "Q",Business_Day(EDATE($B$3,  3*INT(LEFT(AN20, LEN(AN20)-1))), "modified_following"),
                    Business_Day(EDATE($B$3,  12 * INT(LEFT(AN20, FIND("Y", AN20)-1)) + INT(RIGHT(AN20, LEN(AN20) - FIND("Y", AN20)))), "modified_following") ))))), "")</f>
        <v>42977</v>
      </c>
      <c r="AP20" s="46">
        <f>_xll.BDH(AM20,$B$4,$B$3,$B$3)</f>
        <v>3.895</v>
      </c>
      <c r="AQ20" s="52">
        <f>AP20/JPY!$FD$19</f>
        <v>3.8949999999999999E-2</v>
      </c>
    </row>
    <row r="21" spans="3:43" ht="14.45" x14ac:dyDescent="0.3">
      <c r="C21" s="101" t="s">
        <v>5886</v>
      </c>
      <c r="D21" s="101" t="s">
        <v>376</v>
      </c>
      <c r="E21" s="51">
        <f>IFERROR(IF(RIGHT(D21, 1) = "N", WORKDAY($B$3, 1),
                     IF(RIGHT(D21, 1) = "W",Business_Day($B$3 + 7 * INT(LEFT(D21, LEN(D21)-1)), "modified_following"),
                     IF(RIGHT(D21, 1) = "M",Business_Day(EDATE($B$3,  INT(LEFT(D21, LEN(D21)-1))), "modified_following"),
                     IF(RIGHT(D21, 1) = "Y",Business_Day(EDATE($B$3,  12 * INT(LEFT(D21, LEN(D21)-1))), "modified_following"),IF(RIGHT(D21, 1) = "Q",Business_Day(EDATE($B$3,  3*INT(LEFT(D21, LEN(D21)-1))), "modified_following"),
                    Business_Day(EDATE($B$3,  12 * INT(LEFT(D21, FIND("Y", D21)-1)) + INT(RIGHT(D21, LEN(D21) - FIND("Y", D21)))), "modified_following") ))))), "")</f>
        <v>43007</v>
      </c>
      <c r="F21" s="46">
        <f>_xll.BDH(C21,$B$4,$B$3,$B$3)</f>
        <v>152.857</v>
      </c>
      <c r="G21" s="52">
        <f>F21/EUR!$FQ$20</f>
        <v>1.5285699999999999E-2</v>
      </c>
      <c r="I21" s="101" t="s">
        <v>5887</v>
      </c>
      <c r="J21" s="101" t="s">
        <v>376</v>
      </c>
      <c r="K21" s="51">
        <f>IFERROR(IF(RIGHT(J21, 1) = "N", WORKDAY($B$3, 1),
                     IF(RIGHT(J21, 1) = "W",Business_Day($B$3 + 7 * INT(LEFT(J21, LEN(J21)-1)), "modified_following"),
                     IF(RIGHT(J21, 1) = "M",Business_Day(EDATE($B$3,  INT(LEFT(J21, LEN(J21)-1))), "modified_following"),
                     IF(RIGHT(J21, 1) = "Y",Business_Day(EDATE($B$3,  12 * INT(LEFT(J21, LEN(J21)-1))), "modified_following"),IF(RIGHT(J21, 1) = "Q",Business_Day(EDATE($B$3,  3*INT(LEFT(J21, LEN(J21)-1))), "modified_following"),
                    Business_Day(EDATE($B$3,  12 * INT(LEFT(J21, FIND("Y", J21)-1)) + INT(RIGHT(J21, LEN(J21) - FIND("Y", J21)))), "modified_following") ))))), "")</f>
        <v>43007</v>
      </c>
      <c r="L21" s="46">
        <f>_xll.BDH(I21,$B$4,$B$3,$B$3)</f>
        <v>86.6</v>
      </c>
      <c r="M21" s="52">
        <f>L21/GBP!$FP$19</f>
        <v>8.6599999999999993E-3</v>
      </c>
      <c r="O21" s="101" t="s">
        <v>5888</v>
      </c>
      <c r="P21" s="101" t="s">
        <v>376</v>
      </c>
      <c r="Q21" s="51">
        <f>IFERROR(IF(RIGHT(P21, 1) = "N", WORKDAY($B$3, 1),
                     IF(RIGHT(P21, 1) = "W",Business_Day($B$3 + 7 * INT(LEFT(P21, LEN(P21)-1)), "modified_following"),
                     IF(RIGHT(P21, 1) = "M",Business_Day(EDATE($B$3,  INT(LEFT(P21, LEN(P21)-1))), "modified_following"),
                     IF(RIGHT(P21, 1) = "Y",Business_Day(EDATE($B$3,  12 * INT(LEFT(P21, LEN(P21)-1))), "modified_following"),IF(RIGHT(P21, 1) = "Q",Business_Day(EDATE($B$3,  3*INT(LEFT(P21, LEN(P21)-1))), "modified_following"),
                    Business_Day(EDATE($B$3,  12 * INT(LEFT(P21, FIND("Y", P21)-1)) + INT(RIGHT(P21, LEN(P21) - FIND("Y", P21)))), "modified_following") ))))), "")</f>
        <v>43007</v>
      </c>
      <c r="R21" s="46">
        <f>_xll.BDH(O21,$B$4,$B$3,$B$3)</f>
        <v>-182.16</v>
      </c>
      <c r="S21" s="52">
        <f>R21/CHF!$EG$19</f>
        <v>-1.8216E-2</v>
      </c>
      <c r="U21" s="101" t="s">
        <v>5889</v>
      </c>
      <c r="V21" s="101" t="s">
        <v>376</v>
      </c>
      <c r="W21" s="51">
        <f>IFERROR(IF(RIGHT(V21, 1) = "N", WORKDAY($B$3, 1),
                     IF(RIGHT(V21, 1) = "W",Business_Day($B$3 + 7 * INT(LEFT(V21, LEN(V21)-1)), "modified_following"),
                     IF(RIGHT(V21, 1) = "M",Business_Day(EDATE($B$3,  INT(LEFT(V21, LEN(V21)-1))), "modified_following"),
                     IF(RIGHT(V21, 1) = "Y",Business_Day(EDATE($B$3,  12 * INT(LEFT(V21, LEN(V21)-1))), "modified_following"),IF(RIGHT(V21, 1) = "Q",Business_Day(EDATE($B$3,  3*INT(LEFT(V21, LEN(V21)-1))), "modified_following"),
                    Business_Day(EDATE($B$3,  12 * INT(LEFT(V21, FIND("Y", V21)-1)) + INT(RIGHT(V21, LEN(V21) - FIND("Y", V21)))), "modified_following") ))))), "")</f>
        <v>43007</v>
      </c>
      <c r="X21" s="46">
        <f>_xll.BDH(U21,$B$4,$B$3,$B$3)</f>
        <v>-166.375</v>
      </c>
      <c r="Y21" s="52">
        <f>X21/JPY!$EG$18</f>
        <v>-1.6637500000000001</v>
      </c>
      <c r="AA21" s="101" t="s">
        <v>5890</v>
      </c>
      <c r="AB21" s="101" t="s">
        <v>376</v>
      </c>
      <c r="AC21" s="51">
        <f>IFERROR(IF(RIGHT(AB21, 1) = "N", WORKDAY($B$3, 1),
                     IF(RIGHT(AB21, 1) = "W",Business_Day($B$3 + 7 * INT(LEFT(AB21, LEN(AB21)-1)), "modified_following"),
                     IF(RIGHT(AB21, 1) = "M",Business_Day(EDATE($B$3,  INT(LEFT(AB21, LEN(AB21)-1))), "modified_following"),
                     IF(RIGHT(AB21, 1) = "Y",Business_Day(EDATE($B$3,  12 * INT(LEFT(AB21, LEN(AB21)-1))), "modified_following"),IF(RIGHT(AB21, 1) = "Q",Business_Day(EDATE($B$3,  3*INT(LEFT(AB21, LEN(AB21)-1))), "modified_following"),
                    Business_Day(EDATE($B$3,  12 * INT(LEFT(AB21, FIND("Y", AB21)-1)) + INT(RIGHT(AB21, LEN(AB21) - FIND("Y", AB21)))), "modified_following") ))))), "")</f>
        <v>43007</v>
      </c>
      <c r="AD21" s="46">
        <f>_xll.BDH(AA21,$B$4,$B$3,$B$3)</f>
        <v>62.850999999999999</v>
      </c>
      <c r="AE21" s="52">
        <f>AD21/GBP!$GQ$20</f>
        <v>6.2851000000000001E-3</v>
      </c>
      <c r="AG21" s="101" t="s">
        <v>5891</v>
      </c>
      <c r="AH21" s="101" t="s">
        <v>376</v>
      </c>
      <c r="AI21" s="51">
        <f>IFERROR(IF(RIGHT(AH21, 1) = "N", WORKDAY($B$3, 1),
                     IF(RIGHT(AH21, 1) = "W",Business_Day($B$3 + 7 * INT(LEFT(AH21, LEN(AH21)-1)), "modified_following"),
                     IF(RIGHT(AH21, 1) = "M",Business_Day(EDATE($B$3,  INT(LEFT(AH21, LEN(AH21)-1))), "modified_following"),
                     IF(RIGHT(AH21, 1) = "Y",Business_Day(EDATE($B$3,  12 * INT(LEFT(AH21, LEN(AH21)-1))), "modified_following"),IF(RIGHT(AH21, 1) = "Q",Business_Day(EDATE($B$3,  3*INT(LEFT(AH21, LEN(AH21)-1))), "modified_following"),
                    Business_Day(EDATE($B$3,  12 * INT(LEFT(AH21, FIND("Y", AH21)-1)) + INT(RIGHT(AH21, LEN(AH21) - FIND("Y", AH21)))), "modified_following") ))))), "")</f>
        <v>43007</v>
      </c>
      <c r="AJ21" s="46">
        <f>_xll.BDH(AG21,$B$4,$B$3,$B$3)</f>
        <v>-37.741999999999997</v>
      </c>
      <c r="AK21" s="52">
        <f>AJ21/CHF!$FE$19</f>
        <v>-3.7741999999999997E-3</v>
      </c>
      <c r="AM21" s="101" t="s">
        <v>5892</v>
      </c>
      <c r="AN21" s="101" t="s">
        <v>376</v>
      </c>
      <c r="AO21" s="51">
        <f>IFERROR(IF(RIGHT(AN21, 1) = "N", WORKDAY($B$3, 1),
                     IF(RIGHT(AN21, 1) = "W",Business_Day($B$3 + 7 * INT(LEFT(AN21, LEN(AN21)-1)), "modified_following"),
                     IF(RIGHT(AN21, 1) = "M",Business_Day(EDATE($B$3,  INT(LEFT(AN21, LEN(AN21)-1))), "modified_following"),
                     IF(RIGHT(AN21, 1) = "Y",Business_Day(EDATE($B$3,  12 * INT(LEFT(AN21, LEN(AN21)-1))), "modified_following"),IF(RIGHT(AN21, 1) = "Q",Business_Day(EDATE($B$3,  3*INT(LEFT(AN21, LEN(AN21)-1))), "modified_following"),
                    Business_Day(EDATE($B$3,  12 * INT(LEFT(AN21, FIND("Y", AN21)-1)) + INT(RIGHT(AN21, LEN(AN21) - FIND("Y", AN21)))), "modified_following") ))))), "")</f>
        <v>43007</v>
      </c>
      <c r="AP21" s="46">
        <f>_xll.BDH(AM21,$B$4,$B$3,$B$3)</f>
        <v>1.425</v>
      </c>
      <c r="AQ21" s="52">
        <f>AP21/JPY!$FD$19</f>
        <v>1.4250000000000001E-2</v>
      </c>
    </row>
    <row r="22" spans="3:43" ht="14.45" x14ac:dyDescent="0.3">
      <c r="C22" s="101" t="s">
        <v>5893</v>
      </c>
      <c r="D22" s="101" t="s">
        <v>399</v>
      </c>
      <c r="E22" s="51">
        <f>IFERROR(IF(RIGHT(D22, 1) = "N", WORKDAY($B$3, 1),
                     IF(RIGHT(D22, 1) = "W",Business_Day($B$3 + 7 * INT(LEFT(D22, LEN(D22)-1)), "modified_following"),
                     IF(RIGHT(D22, 1) = "M",Business_Day(EDATE($B$3,  INT(LEFT(D22, LEN(D22)-1))), "modified_following"),
                     IF(RIGHT(D22, 1) = "Y",Business_Day(EDATE($B$3,  12 * INT(LEFT(D22, LEN(D22)-1))), "modified_following"),IF(RIGHT(D22, 1) = "Q",Business_Day(EDATE($B$3,  3*INT(LEFT(D22, LEN(D22)-1))), "modified_following"),
                    Business_Day(EDATE($B$3,  12 * INT(LEFT(D22, FIND("Y", D22)-1)) + INT(RIGHT(D22, LEN(D22) - FIND("Y", D22)))), "modified_following") ))))), "")</f>
        <v>43038</v>
      </c>
      <c r="F22" s="46">
        <f>_xll.BDH(C22,$B$4,$B$3,$B$3)</f>
        <v>171.83</v>
      </c>
      <c r="G22" s="52">
        <f>F22/EUR!$FQ$20</f>
        <v>1.7183E-2</v>
      </c>
      <c r="I22" s="101" t="s">
        <v>5894</v>
      </c>
      <c r="J22" s="101" t="s">
        <v>399</v>
      </c>
      <c r="K22" s="51">
        <f>IFERROR(IF(RIGHT(J22, 1) = "N", WORKDAY($B$3, 1),
                     IF(RIGHT(J22, 1) = "W",Business_Day($B$3 + 7 * INT(LEFT(J22, LEN(J22)-1)), "modified_following"),
                     IF(RIGHT(J22, 1) = "M",Business_Day(EDATE($B$3,  INT(LEFT(J22, LEN(J22)-1))), "modified_following"),
                     IF(RIGHT(J22, 1) = "Y",Business_Day(EDATE($B$3,  12 * INT(LEFT(J22, LEN(J22)-1))), "modified_following"),IF(RIGHT(J22, 1) = "Q",Business_Day(EDATE($B$3,  3*INT(LEFT(J22, LEN(J22)-1))), "modified_following"),
                    Business_Day(EDATE($B$3,  12 * INT(LEFT(J22, FIND("Y", J22)-1)) + INT(RIGHT(J22, LEN(J22) - FIND("Y", J22)))), "modified_following") ))))), "")</f>
        <v>43038</v>
      </c>
      <c r="L22" s="46">
        <f>_xll.BDH(I22,$B$4,$B$3,$B$3)</f>
        <v>97.5</v>
      </c>
      <c r="M22" s="52">
        <f>L22/GBP!$FP$19</f>
        <v>9.75E-3</v>
      </c>
      <c r="O22" s="101" t="s">
        <v>5895</v>
      </c>
      <c r="P22" s="101" t="s">
        <v>399</v>
      </c>
      <c r="Q22" s="51">
        <f>IFERROR(IF(RIGHT(P22, 1) = "N", WORKDAY($B$3, 1),
                     IF(RIGHT(P22, 1) = "W",Business_Day($B$3 + 7 * INT(LEFT(P22, LEN(P22)-1)), "modified_following"),
                     IF(RIGHT(P22, 1) = "M",Business_Day(EDATE($B$3,  INT(LEFT(P22, LEN(P22)-1))), "modified_following"),
                     IF(RIGHT(P22, 1) = "Y",Business_Day(EDATE($B$3,  12 * INT(LEFT(P22, LEN(P22)-1))), "modified_following"),IF(RIGHT(P22, 1) = "Q",Business_Day(EDATE($B$3,  3*INT(LEFT(P22, LEN(P22)-1))), "modified_following"),
                    Business_Day(EDATE($B$3,  12 * INT(LEFT(P22, FIND("Y", P22)-1)) + INT(RIGHT(P22, LEN(P22) - FIND("Y", P22)))), "modified_following") ))))), "")</f>
        <v>43038</v>
      </c>
      <c r="R22" s="46">
        <f>_xll.BDH(O22,$B$4,$B$3,$B$3)</f>
        <v>-204.75</v>
      </c>
      <c r="S22" s="52">
        <f>R22/CHF!$EG$19</f>
        <v>-2.0475E-2</v>
      </c>
      <c r="U22" s="101" t="s">
        <v>5896</v>
      </c>
      <c r="V22" s="101" t="s">
        <v>399</v>
      </c>
      <c r="W22" s="51">
        <f>IFERROR(IF(RIGHT(V22, 1) = "N", WORKDAY($B$3, 1),
                     IF(RIGHT(V22, 1) = "W",Business_Day($B$3 + 7 * INT(LEFT(V22, LEN(V22)-1)), "modified_following"),
                     IF(RIGHT(V22, 1) = "M",Business_Day(EDATE($B$3,  INT(LEFT(V22, LEN(V22)-1))), "modified_following"),
                     IF(RIGHT(V22, 1) = "Y",Business_Day(EDATE($B$3,  12 * INT(LEFT(V22, LEN(V22)-1))), "modified_following"),IF(RIGHT(V22, 1) = "Q",Business_Day(EDATE($B$3,  3*INT(LEFT(V22, LEN(V22)-1))), "modified_following"),
                    Business_Day(EDATE($B$3,  12 * INT(LEFT(V22, FIND("Y", V22)-1)) + INT(RIGHT(V22, LEN(V22) - FIND("Y", V22)))), "modified_following") ))))), "")</f>
        <v>43038</v>
      </c>
      <c r="X22" s="46">
        <f>_xll.BDH(U22,$B$4,$B$3,$B$3)</f>
        <v>-187.15</v>
      </c>
      <c r="Y22" s="52">
        <f>X22/JPY!$EG$18</f>
        <v>-1.8715000000000002</v>
      </c>
      <c r="AA22" s="101" t="s">
        <v>5897</v>
      </c>
      <c r="AB22" s="101" t="s">
        <v>399</v>
      </c>
      <c r="AC22" s="51">
        <f>IFERROR(IF(RIGHT(AB22, 1) = "N", WORKDAY($B$3, 1),
                     IF(RIGHT(AB22, 1) = "W",Business_Day($B$3 + 7 * INT(LEFT(AB22, LEN(AB22)-1)), "modified_following"),
                     IF(RIGHT(AB22, 1) = "M",Business_Day(EDATE($B$3,  INT(LEFT(AB22, LEN(AB22)-1))), "modified_following"),
                     IF(RIGHT(AB22, 1) = "Y",Business_Day(EDATE($B$3,  12 * INT(LEFT(AB22, LEN(AB22)-1))), "modified_following"),IF(RIGHT(AB22, 1) = "Q",Business_Day(EDATE($B$3,  3*INT(LEFT(AB22, LEN(AB22)-1))), "modified_following"),
                    Business_Day(EDATE($B$3,  12 * INT(LEFT(AB22, FIND("Y", AB22)-1)) + INT(RIGHT(AB22, LEN(AB22) - FIND("Y", AB22)))), "modified_following") ))))), "")</f>
        <v>43038</v>
      </c>
      <c r="AD22" s="46">
        <f>_xll.BDH(AA22,$B$4,$B$3,$B$3)</f>
        <v>73.75</v>
      </c>
      <c r="AE22" s="52">
        <f>AD22/GBP!$GQ$20</f>
        <v>7.3749999999999996E-3</v>
      </c>
      <c r="AG22" s="101" t="s">
        <v>5898</v>
      </c>
      <c r="AH22" s="101" t="s">
        <v>399</v>
      </c>
      <c r="AI22" s="51">
        <f>IFERROR(IF(RIGHT(AH22, 1) = "N", WORKDAY($B$3, 1),
                     IF(RIGHT(AH22, 1) = "W",Business_Day($B$3 + 7 * INT(LEFT(AH22, LEN(AH22)-1)), "modified_following"),
                     IF(RIGHT(AH22, 1) = "M",Business_Day(EDATE($B$3,  INT(LEFT(AH22, LEN(AH22)-1))), "modified_following"),
                     IF(RIGHT(AH22, 1) = "Y",Business_Day(EDATE($B$3,  12 * INT(LEFT(AH22, LEN(AH22)-1))), "modified_following"),IF(RIGHT(AH22, 1) = "Q",Business_Day(EDATE($B$3,  3*INT(LEFT(AH22, LEN(AH22)-1))), "modified_following"),
                    Business_Day(EDATE($B$3,  12 * INT(LEFT(AH22, FIND("Y", AH22)-1)) + INT(RIGHT(AH22, LEN(AH22) - FIND("Y", AH22)))), "modified_following") ))))), "")</f>
        <v>43038</v>
      </c>
      <c r="AJ22" s="46">
        <f>_xll.BDH(AG22,$B$4,$B$3,$B$3)</f>
        <v>-44.314999999999998</v>
      </c>
      <c r="AK22" s="52">
        <f>AJ22/CHF!$FE$19</f>
        <v>-4.4314999999999997E-3</v>
      </c>
      <c r="AM22" s="101" t="s">
        <v>5899</v>
      </c>
      <c r="AN22" s="101" t="s">
        <v>399</v>
      </c>
      <c r="AO22" s="51">
        <f>IFERROR(IF(RIGHT(AN22, 1) = "N", WORKDAY($B$3, 1),
                     IF(RIGHT(AN22, 1) = "W",Business_Day($B$3 + 7 * INT(LEFT(AN22, LEN(AN22)-1)), "modified_following"),
                     IF(RIGHT(AN22, 1) = "M",Business_Day(EDATE($B$3,  INT(LEFT(AN22, LEN(AN22)-1))), "modified_following"),
                     IF(RIGHT(AN22, 1) = "Y",Business_Day(EDATE($B$3,  12 * INT(LEFT(AN22, LEN(AN22)-1))), "modified_following"),IF(RIGHT(AN22, 1) = "Q",Business_Day(EDATE($B$3,  3*INT(LEFT(AN22, LEN(AN22)-1))), "modified_following"),
                    Business_Day(EDATE($B$3,  12 * INT(LEFT(AN22, FIND("Y", AN22)-1)) + INT(RIGHT(AN22, LEN(AN22) - FIND("Y", AN22)))), "modified_following") ))))), "")</f>
        <v>43038</v>
      </c>
      <c r="AP22" s="46">
        <f>_xll.BDH(AM22,$B$4,$B$3,$B$3)</f>
        <v>4.7549999999999999</v>
      </c>
      <c r="AQ22" s="52">
        <f>AP22/JPY!$FD$19</f>
        <v>4.7550000000000002E-2</v>
      </c>
    </row>
    <row r="23" spans="3:43" ht="14.45" x14ac:dyDescent="0.3">
      <c r="C23" s="101" t="s">
        <v>5900</v>
      </c>
      <c r="D23" s="101" t="s">
        <v>420</v>
      </c>
      <c r="E23" s="51">
        <f>IFERROR(IF(RIGHT(D23, 1) = "N", WORKDAY($B$3, 1),
                     IF(RIGHT(D23, 1) = "W",Business_Day($B$3 + 7 * INT(LEFT(D23, LEN(D23)-1)), "modified_following"),
                     IF(RIGHT(D23, 1) = "M",Business_Day(EDATE($B$3,  INT(LEFT(D23, LEN(D23)-1))), "modified_following"),
                     IF(RIGHT(D23, 1) = "Y",Business_Day(EDATE($B$3,  12 * INT(LEFT(D23, LEN(D23)-1))), "modified_following"),IF(RIGHT(D23, 1) = "Q",Business_Day(EDATE($B$3,  3*INT(LEFT(D23, LEN(D23)-1))), "modified_following"),
                    Business_Day(EDATE($B$3,  12 * INT(LEFT(D23, FIND("Y", D23)-1)) + INT(RIGHT(D23, LEN(D23) - FIND("Y", D23)))), "modified_following") ))))), "")</f>
        <v>43069</v>
      </c>
      <c r="F23" s="46">
        <f>_xll.BDH(C23,$B$4,$B$3,$B$3)</f>
        <v>191.74</v>
      </c>
      <c r="G23" s="52">
        <f>F23/EUR!$FQ$20</f>
        <v>1.9174E-2</v>
      </c>
      <c r="I23" s="101" t="s">
        <v>5901</v>
      </c>
      <c r="J23" s="101" t="s">
        <v>420</v>
      </c>
      <c r="K23" s="51">
        <f>IFERROR(IF(RIGHT(J23, 1) = "N", WORKDAY($B$3, 1),
                     IF(RIGHT(J23, 1) = "W",Business_Day($B$3 + 7 * INT(LEFT(J23, LEN(J23)-1)), "modified_following"),
                     IF(RIGHT(J23, 1) = "M",Business_Day(EDATE($B$3,  INT(LEFT(J23, LEN(J23)-1))), "modified_following"),
                     IF(RIGHT(J23, 1) = "Y",Business_Day(EDATE($B$3,  12 * INT(LEFT(J23, LEN(J23)-1))), "modified_following"),IF(RIGHT(J23, 1) = "Q",Business_Day(EDATE($B$3,  3*INT(LEFT(J23, LEN(J23)-1))), "modified_following"),
                    Business_Day(EDATE($B$3,  12 * INT(LEFT(J23, FIND("Y", J23)-1)) + INT(RIGHT(J23, LEN(J23) - FIND("Y", J23)))), "modified_following") ))))), "")</f>
        <v>43069</v>
      </c>
      <c r="L23" s="46">
        <f>_xll.BDH(I23,$B$4,$B$3,$B$3)</f>
        <v>106.72499999999999</v>
      </c>
      <c r="M23" s="52">
        <f>L23/GBP!$FP$19</f>
        <v>1.06725E-2</v>
      </c>
      <c r="O23" s="101" t="s">
        <v>5902</v>
      </c>
      <c r="P23" s="101" t="s">
        <v>420</v>
      </c>
      <c r="Q23" s="51">
        <f>IFERROR(IF(RIGHT(P23, 1) = "N", WORKDAY($B$3, 1),
                     IF(RIGHT(P23, 1) = "W",Business_Day($B$3 + 7 * INT(LEFT(P23, LEN(P23)-1)), "modified_following"),
                     IF(RIGHT(P23, 1) = "M",Business_Day(EDATE($B$3,  INT(LEFT(P23, LEN(P23)-1))), "modified_following"),
                     IF(RIGHT(P23, 1) = "Y",Business_Day(EDATE($B$3,  12 * INT(LEFT(P23, LEN(P23)-1))), "modified_following"),IF(RIGHT(P23, 1) = "Q",Business_Day(EDATE($B$3,  3*INT(LEFT(P23, LEN(P23)-1))), "modified_following"),
                    Business_Day(EDATE($B$3,  12 * INT(LEFT(P23, FIND("Y", P23)-1)) + INT(RIGHT(P23, LEN(P23) - FIND("Y", P23)))), "modified_following") ))))), "")</f>
        <v>43069</v>
      </c>
      <c r="R23" s="46">
        <f>_xll.BDH(O23,$B$4,$B$3,$B$3)</f>
        <v>-225.66800000000001</v>
      </c>
      <c r="S23" s="52">
        <f>R23/CHF!$EG$19</f>
        <v>-2.2566800000000001E-2</v>
      </c>
      <c r="U23" s="101" t="s">
        <v>5903</v>
      </c>
      <c r="V23" s="101" t="s">
        <v>420</v>
      </c>
      <c r="W23" s="51">
        <f>IFERROR(IF(RIGHT(V23, 1) = "N", WORKDAY($B$3, 1),
                     IF(RIGHT(V23, 1) = "W",Business_Day($B$3 + 7 * INT(LEFT(V23, LEN(V23)-1)), "modified_following"),
                     IF(RIGHT(V23, 1) = "M",Business_Day(EDATE($B$3,  INT(LEFT(V23, LEN(V23)-1))), "modified_following"),
                     IF(RIGHT(V23, 1) = "Y",Business_Day(EDATE($B$3,  12 * INT(LEFT(V23, LEN(V23)-1))), "modified_following"),IF(RIGHT(V23, 1) = "Q",Business_Day(EDATE($B$3,  3*INT(LEFT(V23, LEN(V23)-1))), "modified_following"),
                    Business_Day(EDATE($B$3,  12 * INT(LEFT(V23, FIND("Y", V23)-1)) + INT(RIGHT(V23, LEN(V23) - FIND("Y", V23)))), "modified_following") ))))), "")</f>
        <v>43069</v>
      </c>
      <c r="X23" s="46">
        <f>_xll.BDH(U23,$B$4,$B$3,$B$3)</f>
        <v>-201.85</v>
      </c>
      <c r="Y23" s="52">
        <f>X23/JPY!$EG$18</f>
        <v>-2.0185</v>
      </c>
      <c r="AA23" s="101" t="s">
        <v>5904</v>
      </c>
      <c r="AB23" s="101" t="s">
        <v>420</v>
      </c>
      <c r="AC23" s="51">
        <f>IFERROR(IF(RIGHT(AB23, 1) = "N", WORKDAY($B$3, 1),
                     IF(RIGHT(AB23, 1) = "W",Business_Day($B$3 + 7 * INT(LEFT(AB23, LEN(AB23)-1)), "modified_following"),
                     IF(RIGHT(AB23, 1) = "M",Business_Day(EDATE($B$3,  INT(LEFT(AB23, LEN(AB23)-1))), "modified_following"),
                     IF(RIGHT(AB23, 1) = "Y",Business_Day(EDATE($B$3,  12 * INT(LEFT(AB23, LEN(AB23)-1))), "modified_following"),IF(RIGHT(AB23, 1) = "Q",Business_Day(EDATE($B$3,  3*INT(LEFT(AB23, LEN(AB23)-1))), "modified_following"),
                    Business_Day(EDATE($B$3,  12 * INT(LEFT(AB23, FIND("Y", AB23)-1)) + INT(RIGHT(AB23, LEN(AB23) - FIND("Y", AB23)))), "modified_following") ))))), "")</f>
        <v>43069</v>
      </c>
      <c r="AD23" s="46">
        <f>_xll.BDH(AA23,$B$4,$B$3,$B$3)</f>
        <v>81.349999999999994</v>
      </c>
      <c r="AE23" s="52">
        <f>AD23/GBP!$GQ$20</f>
        <v>8.1349999999999999E-3</v>
      </c>
      <c r="AG23" s="101" t="s">
        <v>5905</v>
      </c>
      <c r="AH23" s="101" t="s">
        <v>420</v>
      </c>
      <c r="AI23" s="51">
        <f>IFERROR(IF(RIGHT(AH23, 1) = "N", WORKDAY($B$3, 1),
                     IF(RIGHT(AH23, 1) = "W",Business_Day($B$3 + 7 * INT(LEFT(AH23, LEN(AH23)-1)), "modified_following"),
                     IF(RIGHT(AH23, 1) = "M",Business_Day(EDATE($B$3,  INT(LEFT(AH23, LEN(AH23)-1))), "modified_following"),
                     IF(RIGHT(AH23, 1) = "Y",Business_Day(EDATE($B$3,  12 * INT(LEFT(AH23, LEN(AH23)-1))), "modified_following"),IF(RIGHT(AH23, 1) = "Q",Business_Day(EDATE($B$3,  3*INT(LEFT(AH23, LEN(AH23)-1))), "modified_following"),
                    Business_Day(EDATE($B$3,  12 * INT(LEFT(AH23, FIND("Y", AH23)-1)) + INT(RIGHT(AH23, LEN(AH23) - FIND("Y", AH23)))), "modified_following") ))))), "")</f>
        <v>43069</v>
      </c>
      <c r="AJ23" s="46">
        <f>_xll.BDH(AG23,$B$4,$B$3,$B$3)</f>
        <v>-50.555</v>
      </c>
      <c r="AK23" s="52">
        <f>AJ23/CHF!$FE$19</f>
        <v>-5.0555000000000001E-3</v>
      </c>
      <c r="AM23" s="101" t="s">
        <v>5906</v>
      </c>
      <c r="AN23" s="101" t="s">
        <v>420</v>
      </c>
      <c r="AO23" s="51">
        <f>IFERROR(IF(RIGHT(AN23, 1) = "N", WORKDAY($B$3, 1),
                     IF(RIGHT(AN23, 1) = "W",Business_Day($B$3 + 7 * INT(LEFT(AN23, LEN(AN23)-1)), "modified_following"),
                     IF(RIGHT(AN23, 1) = "M",Business_Day(EDATE($B$3,  INT(LEFT(AN23, LEN(AN23)-1))), "modified_following"),
                     IF(RIGHT(AN23, 1) = "Y",Business_Day(EDATE($B$3,  12 * INT(LEFT(AN23, LEN(AN23)-1))), "modified_following"),IF(RIGHT(AN23, 1) = "Q",Business_Day(EDATE($B$3,  3*INT(LEFT(AN23, LEN(AN23)-1))), "modified_following"),
                    Business_Day(EDATE($B$3,  12 * INT(LEFT(AN23, FIND("Y", AN23)-1)) + INT(RIGHT(AN23, LEN(AN23) - FIND("Y", AN23)))), "modified_following") ))))), "")</f>
        <v>43069</v>
      </c>
      <c r="AP23" s="46">
        <f>_xll.BDH(AM23,$B$4,$B$3,$B$3)</f>
        <v>5.2249999999999996</v>
      </c>
      <c r="AQ23" s="52">
        <f>AP23/JPY!$FD$19</f>
        <v>5.2249999999999998E-2</v>
      </c>
    </row>
    <row r="24" spans="3:43" ht="14.45" x14ac:dyDescent="0.3">
      <c r="C24" s="101" t="s">
        <v>5907</v>
      </c>
      <c r="D24" s="101" t="s">
        <v>5908</v>
      </c>
      <c r="E24" s="51">
        <f>IFERROR(IF(RIGHT(D24, 1) = "N", WORKDAY($B$3, 1),
                     IF(RIGHT(D24, 1) = "W",Business_Day($B$3 + 7 * INT(LEFT(D24, LEN(D24)-1)), "modified_following"),
                     IF(RIGHT(D24, 1) = "M",Business_Day(EDATE($B$3,  INT(LEFT(D24, LEN(D24)-1))), "modified_following"),
                     IF(RIGHT(D24, 1) = "Y",Business_Day(EDATE($B$3,  12 * INT(LEFT(D24, LEN(D24)-1))), "modified_following"),IF(RIGHT(D24, 1) = "Q",Business_Day(EDATE($B$3,  3*INT(LEFT(D24, LEN(D24)-1))), "modified_following"),
                    Business_Day(EDATE($B$3,  12 * INT(LEFT(D24, FIND("Y", D24)-1)) + INT(RIGHT(D24, LEN(D24) - FIND("Y", D24)))), "modified_following") ))))), "")</f>
        <v>43098</v>
      </c>
      <c r="F24" s="46">
        <f>_xll.BDH(C24,$B$4,$B$3,$B$3)</f>
        <v>211.73</v>
      </c>
      <c r="G24" s="52">
        <f>F24/EUR!$FQ$20</f>
        <v>2.1172999999999997E-2</v>
      </c>
      <c r="I24" s="101" t="s">
        <v>5909</v>
      </c>
      <c r="J24" s="101" t="s">
        <v>5908</v>
      </c>
      <c r="K24" s="51">
        <f>IFERROR(IF(RIGHT(J24, 1) = "N", WORKDAY($B$3, 1),
                     IF(RIGHT(J24, 1) = "W",Business_Day($B$3 + 7 * INT(LEFT(J24, LEN(J24)-1)), "modified_following"),
                     IF(RIGHT(J24, 1) = "M",Business_Day(EDATE($B$3,  INT(LEFT(J24, LEN(J24)-1))), "modified_following"),
                     IF(RIGHT(J24, 1) = "Y",Business_Day(EDATE($B$3,  12 * INT(LEFT(J24, LEN(J24)-1))), "modified_following"),IF(RIGHT(J24, 1) = "Q",Business_Day(EDATE($B$3,  3*INT(LEFT(J24, LEN(J24)-1))), "modified_following"),
                    Business_Day(EDATE($B$3,  12 * INT(LEFT(J24, FIND("Y", J24)-1)) + INT(RIGHT(J24, LEN(J24) - FIND("Y", J24)))), "modified_following") ))))), "")</f>
        <v>43098</v>
      </c>
      <c r="L24" s="46">
        <f>_xll.BDH(I24,$B$4,$B$3,$B$3)</f>
        <v>122.32</v>
      </c>
      <c r="M24" s="52">
        <f>L24/GBP!$FP$19</f>
        <v>1.2232E-2</v>
      </c>
      <c r="O24" s="101" t="s">
        <v>5910</v>
      </c>
      <c r="P24" s="101" t="s">
        <v>5908</v>
      </c>
      <c r="Q24" s="51">
        <f>IFERROR(IF(RIGHT(P24, 1) = "N", WORKDAY($B$3, 1),
                     IF(RIGHT(P24, 1) = "W",Business_Day($B$3 + 7 * INT(LEFT(P24, LEN(P24)-1)), "modified_following"),
                     IF(RIGHT(P24, 1) = "M",Business_Day(EDATE($B$3,  INT(LEFT(P24, LEN(P24)-1))), "modified_following"),
                     IF(RIGHT(P24, 1) = "Y",Business_Day(EDATE($B$3,  12 * INT(LEFT(P24, LEN(P24)-1))), "modified_following"),IF(RIGHT(P24, 1) = "Q",Business_Day(EDATE($B$3,  3*INT(LEFT(P24, LEN(P24)-1))), "modified_following"),
                    Business_Day(EDATE($B$3,  12 * INT(LEFT(P24, FIND("Y", P24)-1)) + INT(RIGHT(P24, LEN(P24) - FIND("Y", P24)))), "modified_following") ))))), "")</f>
        <v>43098</v>
      </c>
      <c r="R24" s="46">
        <f>_xll.BDH(O24,$B$4,$B$3,$B$3)</f>
        <v>-248.57900000000001</v>
      </c>
      <c r="S24" s="52">
        <f>R24/CHF!$EG$19</f>
        <v>-2.4857900000000002E-2</v>
      </c>
      <c r="U24" s="101" t="s">
        <v>5911</v>
      </c>
      <c r="V24" s="101" t="s">
        <v>5908</v>
      </c>
      <c r="W24" s="51">
        <f>IFERROR(IF(RIGHT(V24, 1) = "N", WORKDAY($B$3, 1),
                     IF(RIGHT(V24, 1) = "W",Business_Day($B$3 + 7 * INT(LEFT(V24, LEN(V24)-1)), "modified_following"),
                     IF(RIGHT(V24, 1) = "M",Business_Day(EDATE($B$3,  INT(LEFT(V24, LEN(V24)-1))), "modified_following"),
                     IF(RIGHT(V24, 1) = "Y",Business_Day(EDATE($B$3,  12 * INT(LEFT(V24, LEN(V24)-1))), "modified_following"),IF(RIGHT(V24, 1) = "Q",Business_Day(EDATE($B$3,  3*INT(LEFT(V24, LEN(V24)-1))), "modified_following"),
                    Business_Day(EDATE($B$3,  12 * INT(LEFT(V24, FIND("Y", V24)-1)) + INT(RIGHT(V24, LEN(V24) - FIND("Y", V24)))), "modified_following") ))))), "")</f>
        <v>43098</v>
      </c>
      <c r="X24" s="46">
        <f>_xll.BDH(U24,$B$4,$B$3,$B$3)</f>
        <v>-232.45</v>
      </c>
      <c r="Y24" s="52">
        <f>X24/JPY!$EG$18</f>
        <v>-2.3245</v>
      </c>
      <c r="AA24" s="101" t="s">
        <v>5912</v>
      </c>
      <c r="AB24" s="101" t="s">
        <v>5908</v>
      </c>
      <c r="AC24" s="51">
        <f>IFERROR(IF(RIGHT(AB24, 1) = "N", WORKDAY($B$3, 1),
                     IF(RIGHT(AB24, 1) = "W",Business_Day($B$3 + 7 * INT(LEFT(AB24, LEN(AB24)-1)), "modified_following"),
                     IF(RIGHT(AB24, 1) = "M",Business_Day(EDATE($B$3,  INT(LEFT(AB24, LEN(AB24)-1))), "modified_following"),
                     IF(RIGHT(AB24, 1) = "Y",Business_Day(EDATE($B$3,  12 * INT(LEFT(AB24, LEN(AB24)-1))), "modified_following"),IF(RIGHT(AB24, 1) = "Q",Business_Day(EDATE($B$3,  3*INT(LEFT(AB24, LEN(AB24)-1))), "modified_following"),
                    Business_Day(EDATE($B$3,  12 * INT(LEFT(AB24, FIND("Y", AB24)-1)) + INT(RIGHT(AB24, LEN(AB24) - FIND("Y", AB24)))), "modified_following") ))))), "")</f>
        <v>43098</v>
      </c>
      <c r="AD24" s="46">
        <f>_xll.BDH(AA24,$B$4,$B$3,$B$3)</f>
        <v>85.927999999999997</v>
      </c>
      <c r="AE24" s="52">
        <f>AD24/GBP!$GQ$20</f>
        <v>8.5927999999999994E-3</v>
      </c>
      <c r="AG24" s="101" t="s">
        <v>5913</v>
      </c>
      <c r="AH24" s="101" t="s">
        <v>5908</v>
      </c>
      <c r="AI24" s="51">
        <f>IFERROR(IF(RIGHT(AH24, 1) = "N", WORKDAY($B$3, 1),
                     IF(RIGHT(AH24, 1) = "W",Business_Day($B$3 + 7 * INT(LEFT(AH24, LEN(AH24)-1)), "modified_following"),
                     IF(RIGHT(AH24, 1) = "M",Business_Day(EDATE($B$3,  INT(LEFT(AH24, LEN(AH24)-1))), "modified_following"),
                     IF(RIGHT(AH24, 1) = "Y",Business_Day(EDATE($B$3,  12 * INT(LEFT(AH24, LEN(AH24)-1))), "modified_following"),IF(RIGHT(AH24, 1) = "Q",Business_Day(EDATE($B$3,  3*INT(LEFT(AH24, LEN(AH24)-1))), "modified_following"),
                    Business_Day(EDATE($B$3,  12 * INT(LEFT(AH24, FIND("Y", AH24)-1)) + INT(RIGHT(AH24, LEN(AH24) - FIND("Y", AH24)))), "modified_following") ))))), "")</f>
        <v>43098</v>
      </c>
      <c r="AJ24" s="46">
        <f>_xll.BDH(AG24,$B$4,$B$3,$B$3)</f>
        <v>-49.957000000000001</v>
      </c>
      <c r="AK24" s="52">
        <f>AJ24/CHF!$FE$19</f>
        <v>-4.9957000000000005E-3</v>
      </c>
      <c r="AM24" s="101" t="s">
        <v>5914</v>
      </c>
      <c r="AN24" s="101" t="s">
        <v>5908</v>
      </c>
      <c r="AO24" s="51">
        <f>IFERROR(IF(RIGHT(AN24, 1) = "N", WORKDAY($B$3, 1),
                     IF(RIGHT(AN24, 1) = "W",Business_Day($B$3 + 7 * INT(LEFT(AN24, LEN(AN24)-1)), "modified_following"),
                     IF(RIGHT(AN24, 1) = "M",Business_Day(EDATE($B$3,  INT(LEFT(AN24, LEN(AN24)-1))), "modified_following"),
                     IF(RIGHT(AN24, 1) = "Y",Business_Day(EDATE($B$3,  12 * INT(LEFT(AN24, LEN(AN24)-1))), "modified_following"),IF(RIGHT(AN24, 1) = "Q",Business_Day(EDATE($B$3,  3*INT(LEFT(AN24, LEN(AN24)-1))), "modified_following"),
                    Business_Day(EDATE($B$3,  12 * INT(LEFT(AN24, FIND("Y", AN24)-1)) + INT(RIGHT(AN24, LEN(AN24) - FIND("Y", AN24)))), "modified_following") ))))), "")</f>
        <v>43098</v>
      </c>
      <c r="AP24" s="46">
        <f>_xll.BDH(AM24,$B$4,$B$3,$B$3)</f>
        <v>-1.573</v>
      </c>
      <c r="AQ24" s="52">
        <f>AP24/JPY!$FD$19</f>
        <v>-1.5730000000000001E-2</v>
      </c>
    </row>
    <row r="25" spans="3:43" ht="14.45" x14ac:dyDescent="0.3">
      <c r="C25" s="101" t="s">
        <v>5915</v>
      </c>
      <c r="D25" s="101" t="s">
        <v>462</v>
      </c>
      <c r="E25" s="51">
        <f>IFERROR(IF(RIGHT(D25, 1) = "N", WORKDAY($B$3, 1),
                     IF(RIGHT(D25, 1) = "W",Business_Day($B$3 + 7 * INT(LEFT(D25, LEN(D25)-1)), "modified_following"),
                     IF(RIGHT(D25, 1) = "M",Business_Day(EDATE($B$3,  INT(LEFT(D25, LEN(D25)-1))), "modified_following"),
                     IF(RIGHT(D25, 1) = "Y",Business_Day(EDATE($B$3,  12 * INT(LEFT(D25, LEN(D25)-1))), "modified_following"),IF(RIGHT(D25, 1) = "Q",Business_Day(EDATE($B$3,  3*INT(LEFT(D25, LEN(D25)-1))), "modified_following"),
                    Business_Day(EDATE($B$3,  12 * INT(LEFT(D25, FIND("Y", D25)-1)) + INT(RIGHT(D25, LEN(D25) - FIND("Y", D25)))), "modified_following") ))))), "")</f>
        <v>43189</v>
      </c>
      <c r="F25" s="46">
        <f>_xll.BDH(C25,$B$4,$B$3,$B$3)</f>
        <v>273.27</v>
      </c>
      <c r="G25" s="52">
        <f>F25/EUR!$FQ$20</f>
        <v>2.7326999999999997E-2</v>
      </c>
      <c r="I25" s="101" t="s">
        <v>5916</v>
      </c>
      <c r="J25" s="101" t="s">
        <v>462</v>
      </c>
      <c r="K25" s="51">
        <f>IFERROR(IF(RIGHT(J25, 1) = "N", WORKDAY($B$3, 1),
                     IF(RIGHT(J25, 1) = "W",Business_Day($B$3 + 7 * INT(LEFT(J25, LEN(J25)-1)), "modified_following"),
                     IF(RIGHT(J25, 1) = "M",Business_Day(EDATE($B$3,  INT(LEFT(J25, LEN(J25)-1))), "modified_following"),
                     IF(RIGHT(J25, 1) = "Y",Business_Day(EDATE($B$3,  12 * INT(LEFT(J25, LEN(J25)-1))), "modified_following"),IF(RIGHT(J25, 1) = "Q",Business_Day(EDATE($B$3,  3*INT(LEFT(J25, LEN(J25)-1))), "modified_following"),
                    Business_Day(EDATE($B$3,  12 * INT(LEFT(J25, FIND("Y", J25)-1)) + INT(RIGHT(J25, LEN(J25) - FIND("Y", J25)))), "modified_following") ))))), "")</f>
        <v>43189</v>
      </c>
      <c r="L25" s="46">
        <f>_xll.BDH(I25,$B$4,$B$3,$B$3)</f>
        <v>159.25</v>
      </c>
      <c r="M25" s="52">
        <f>L25/GBP!$FP$19</f>
        <v>1.5925000000000002E-2</v>
      </c>
      <c r="O25" s="101" t="s">
        <v>5917</v>
      </c>
      <c r="P25" s="101" t="s">
        <v>462</v>
      </c>
      <c r="Q25" s="51">
        <f>IFERROR(IF(RIGHT(P25, 1) = "N", WORKDAY($B$3, 1),
                     IF(RIGHT(P25, 1) = "W",Business_Day($B$3 + 7 * INT(LEFT(P25, LEN(P25)-1)), "modified_following"),
                     IF(RIGHT(P25, 1) = "M",Business_Day(EDATE($B$3,  INT(LEFT(P25, LEN(P25)-1))), "modified_following"),
                     IF(RIGHT(P25, 1) = "Y",Business_Day(EDATE($B$3,  12 * INT(LEFT(P25, LEN(P25)-1))), "modified_following"),IF(RIGHT(P25, 1) = "Q",Business_Day(EDATE($B$3,  3*INT(LEFT(P25, LEN(P25)-1))), "modified_following"),
                    Business_Day(EDATE($B$3,  12 * INT(LEFT(P25, FIND("Y", P25)-1)) + INT(RIGHT(P25, LEN(P25) - FIND("Y", P25)))), "modified_following") ))))), "")</f>
        <v>43189</v>
      </c>
      <c r="R25" s="46">
        <f>_xll.BDH(O25,$B$4,$B$3,$B$3)</f>
        <v>-315.76499999999999</v>
      </c>
      <c r="S25" s="52">
        <f>R25/CHF!$EG$19</f>
        <v>-3.15765E-2</v>
      </c>
      <c r="U25" s="101" t="s">
        <v>5918</v>
      </c>
      <c r="V25" s="101" t="s">
        <v>462</v>
      </c>
      <c r="W25" s="51">
        <f>IFERROR(IF(RIGHT(V25, 1) = "N", WORKDAY($B$3, 1),
                     IF(RIGHT(V25, 1) = "W",Business_Day($B$3 + 7 * INT(LEFT(V25, LEN(V25)-1)), "modified_following"),
                     IF(RIGHT(V25, 1) = "M",Business_Day(EDATE($B$3,  INT(LEFT(V25, LEN(V25)-1))), "modified_following"),
                     IF(RIGHT(V25, 1) = "Y",Business_Day(EDATE($B$3,  12 * INT(LEFT(V25, LEN(V25)-1))), "modified_following"),IF(RIGHT(V25, 1) = "Q",Business_Day(EDATE($B$3,  3*INT(LEFT(V25, LEN(V25)-1))), "modified_following"),
                    Business_Day(EDATE($B$3,  12 * INT(LEFT(V25, FIND("Y", V25)-1)) + INT(RIGHT(V25, LEN(V25) - FIND("Y", V25)))), "modified_following") ))))), "")</f>
        <v>43189</v>
      </c>
      <c r="X25" s="46">
        <f>_xll.BDH(U25,$B$4,$B$3,$B$3)</f>
        <v>-299.48</v>
      </c>
      <c r="Y25" s="52">
        <f>X25/JPY!$EG$18</f>
        <v>-2.9948000000000001</v>
      </c>
      <c r="AA25" s="101" t="s">
        <v>5919</v>
      </c>
      <c r="AB25" s="101" t="s">
        <v>462</v>
      </c>
      <c r="AC25" s="51">
        <f>IFERROR(IF(RIGHT(AB25, 1) = "N", WORKDAY($B$3, 1),
                     IF(RIGHT(AB25, 1) = "W",Business_Day($B$3 + 7 * INT(LEFT(AB25, LEN(AB25)-1)), "modified_following"),
                     IF(RIGHT(AB25, 1) = "M",Business_Day(EDATE($B$3,  INT(LEFT(AB25, LEN(AB25)-1))), "modified_following"),
                     IF(RIGHT(AB25, 1) = "Y",Business_Day(EDATE($B$3,  12 * INT(LEFT(AB25, LEN(AB25)-1))), "modified_following"),IF(RIGHT(AB25, 1) = "Q",Business_Day(EDATE($B$3,  3*INT(LEFT(AB25, LEN(AB25)-1))), "modified_following"),
                    Business_Day(EDATE($B$3,  12 * INT(LEFT(AB25, FIND("Y", AB25)-1)) + INT(RIGHT(AB25, LEN(AB25) - FIND("Y", AB25)))), "modified_following") ))))), "")</f>
        <v>43189</v>
      </c>
      <c r="AD25" s="46">
        <f>_xll.BDH(AA25,$B$4,$B$3,$B$3)</f>
        <v>110.251</v>
      </c>
      <c r="AE25" s="52">
        <f>AD25/GBP!$GQ$20</f>
        <v>1.1025100000000001E-2</v>
      </c>
      <c r="AG25" s="101" t="s">
        <v>5920</v>
      </c>
      <c r="AH25" s="101" t="s">
        <v>462</v>
      </c>
      <c r="AI25" s="51">
        <f>IFERROR(IF(RIGHT(AH25, 1) = "N", WORKDAY($B$3, 1),
                     IF(RIGHT(AH25, 1) = "W",Business_Day($B$3 + 7 * INT(LEFT(AH25, LEN(AH25)-1)), "modified_following"),
                     IF(RIGHT(AH25, 1) = "M",Business_Day(EDATE($B$3,  INT(LEFT(AH25, LEN(AH25)-1))), "modified_following"),
                     IF(RIGHT(AH25, 1) = "Y",Business_Day(EDATE($B$3,  12 * INT(LEFT(AH25, LEN(AH25)-1))), "modified_following"),IF(RIGHT(AH25, 1) = "Q",Business_Day(EDATE($B$3,  3*INT(LEFT(AH25, LEN(AH25)-1))), "modified_following"),
                    Business_Day(EDATE($B$3,  12 * INT(LEFT(AH25, FIND("Y", AH25)-1)) + INT(RIGHT(AH25, LEN(AH25) - FIND("Y", AH25)))), "modified_following") ))))), "")</f>
        <v>43189</v>
      </c>
      <c r="AJ25" s="46">
        <f>_xll.BDH(AG25,$B$4,$B$3,$B$3)</f>
        <v>-64.739000000000004</v>
      </c>
      <c r="AK25" s="52">
        <f>AJ25/CHF!$FE$19</f>
        <v>-6.4739000000000003E-3</v>
      </c>
      <c r="AM25" s="101" t="s">
        <v>5921</v>
      </c>
      <c r="AN25" s="101" t="s">
        <v>462</v>
      </c>
      <c r="AO25" s="51">
        <f>IFERROR(IF(RIGHT(AN25, 1) = "N", WORKDAY($B$3, 1),
                     IF(RIGHT(AN25, 1) = "W",Business_Day($B$3 + 7 * INT(LEFT(AN25, LEN(AN25)-1)), "modified_following"),
                     IF(RIGHT(AN25, 1) = "M",Business_Day(EDATE($B$3,  INT(LEFT(AN25, LEN(AN25)-1))), "modified_following"),
                     IF(RIGHT(AN25, 1) = "Y",Business_Day(EDATE($B$3,  12 * INT(LEFT(AN25, LEN(AN25)-1))), "modified_following"),IF(RIGHT(AN25, 1) = "Q",Business_Day(EDATE($B$3,  3*INT(LEFT(AN25, LEN(AN25)-1))), "modified_following"),
                    Business_Day(EDATE($B$3,  12 * INT(LEFT(AN25, FIND("Y", AN25)-1)) + INT(RIGHT(AN25, LEN(AN25) - FIND("Y", AN25)))), "modified_following") ))))), "")</f>
        <v>43189</v>
      </c>
      <c r="AP25" s="46">
        <f>_xll.BDH(AM25,$B$4,$B$3,$B$3)</f>
        <v>-3.6</v>
      </c>
      <c r="AQ25" s="52">
        <f>AP25/JPY!$FD$19</f>
        <v>-3.6000000000000004E-2</v>
      </c>
    </row>
    <row r="26" spans="3:43" ht="14.45" x14ac:dyDescent="0.3">
      <c r="C26" s="101" t="s">
        <v>5922</v>
      </c>
      <c r="D26" s="101" t="s">
        <v>483</v>
      </c>
      <c r="E26" s="51">
        <f>IFERROR(IF(RIGHT(D26, 1) = "N", WORKDAY($B$3, 1),
                     IF(RIGHT(D26, 1) = "W",Business_Day($B$3 + 7 * INT(LEFT(D26, LEN(D26)-1)), "modified_following"),
                     IF(RIGHT(D26, 1) = "M",Business_Day(EDATE($B$3,  INT(LEFT(D26, LEN(D26)-1))), "modified_following"),
                     IF(RIGHT(D26, 1) = "Y",Business_Day(EDATE($B$3,  12 * INT(LEFT(D26, LEN(D26)-1))), "modified_following"),IF(RIGHT(D26, 1) = "Q",Business_Day(EDATE($B$3,  3*INT(LEFT(D26, LEN(D26)-1))), "modified_following"),
                    Business_Day(EDATE($B$3,  12 * INT(LEFT(D26, FIND("Y", D26)-1)) + INT(RIGHT(D26, LEN(D26) - FIND("Y", D26)))), "modified_following") ))))), "")</f>
        <v>43280</v>
      </c>
      <c r="F26" s="46">
        <f>_xll.BDH(C26,$B$4,$B$3,$B$3)</f>
        <v>337.5</v>
      </c>
      <c r="G26" s="52">
        <f>F26/EUR!$FQ$20</f>
        <v>3.3750000000000002E-2</v>
      </c>
      <c r="I26" s="101" t="s">
        <v>5923</v>
      </c>
      <c r="J26" s="101" t="s">
        <v>483</v>
      </c>
      <c r="K26" s="51">
        <f>IFERROR(IF(RIGHT(J26, 1) = "N", WORKDAY($B$3, 1),
                     IF(RIGHT(J26, 1) = "W",Business_Day($B$3 + 7 * INT(LEFT(J26, LEN(J26)-1)), "modified_following"),
                     IF(RIGHT(J26, 1) = "M",Business_Day(EDATE($B$3,  INT(LEFT(J26, LEN(J26)-1))), "modified_following"),
                     IF(RIGHT(J26, 1) = "Y",Business_Day(EDATE($B$3,  12 * INT(LEFT(J26, LEN(J26)-1))), "modified_following"),IF(RIGHT(J26, 1) = "Q",Business_Day(EDATE($B$3,  3*INT(LEFT(J26, LEN(J26)-1))), "modified_following"),
                    Business_Day(EDATE($B$3,  12 * INT(LEFT(J26, FIND("Y", J26)-1)) + INT(RIGHT(J26, LEN(J26) - FIND("Y", J26)))), "modified_following") ))))), "")</f>
        <v>43280</v>
      </c>
      <c r="L26" s="46">
        <f>_xll.BDH(I26,$B$4,$B$3,$B$3)</f>
        <v>199.30500000000001</v>
      </c>
      <c r="M26" s="52">
        <f>L26/GBP!$FP$19</f>
        <v>1.99305E-2</v>
      </c>
      <c r="O26" s="101" t="s">
        <v>5924</v>
      </c>
      <c r="P26" s="101" t="s">
        <v>483</v>
      </c>
      <c r="Q26" s="51">
        <f>IFERROR(IF(RIGHT(P26, 1) = "N", WORKDAY($B$3, 1),
                     IF(RIGHT(P26, 1) = "W",Business_Day($B$3 + 7 * INT(LEFT(P26, LEN(P26)-1)), "modified_following"),
                     IF(RIGHT(P26, 1) = "M",Business_Day(EDATE($B$3,  INT(LEFT(P26, LEN(P26)-1))), "modified_following"),
                     IF(RIGHT(P26, 1) = "Y",Business_Day(EDATE($B$3,  12 * INT(LEFT(P26, LEN(P26)-1))), "modified_following"),IF(RIGHT(P26, 1) = "Q",Business_Day(EDATE($B$3,  3*INT(LEFT(P26, LEN(P26)-1))), "modified_following"),
                    Business_Day(EDATE($B$3,  12 * INT(LEFT(P26, FIND("Y", P26)-1)) + INT(RIGHT(P26, LEN(P26) - FIND("Y", P26)))), "modified_following") ))))), "")</f>
        <v>43280</v>
      </c>
      <c r="R26" s="46">
        <f>_xll.BDH(O26,$B$4,$B$3,$B$3)</f>
        <v>-386.5</v>
      </c>
      <c r="S26" s="52">
        <f>R26/CHF!$EG$19</f>
        <v>-3.8649999999999997E-2</v>
      </c>
      <c r="U26" s="101" t="s">
        <v>5925</v>
      </c>
      <c r="V26" s="101" t="s">
        <v>483</v>
      </c>
      <c r="W26" s="51">
        <f>IFERROR(IF(RIGHT(V26, 1) = "N", WORKDAY($B$3, 1),
                     IF(RIGHT(V26, 1) = "W",Business_Day($B$3 + 7 * INT(LEFT(V26, LEN(V26)-1)), "modified_following"),
                     IF(RIGHT(V26, 1) = "M",Business_Day(EDATE($B$3,  INT(LEFT(V26, LEN(V26)-1))), "modified_following"),
                     IF(RIGHT(V26, 1) = "Y",Business_Day(EDATE($B$3,  12 * INT(LEFT(V26, LEN(V26)-1))), "modified_following"),IF(RIGHT(V26, 1) = "Q",Business_Day(EDATE($B$3,  3*INT(LEFT(V26, LEN(V26)-1))), "modified_following"),
                    Business_Day(EDATE($B$3,  12 * INT(LEFT(V26, FIND("Y", V26)-1)) + INT(RIGHT(V26, LEN(V26) - FIND("Y", V26)))), "modified_following") ))))), "")</f>
        <v>43280</v>
      </c>
      <c r="X26" s="46">
        <f>_xll.BDH(U26,$B$4,$B$3,$B$3)</f>
        <v>-365.5</v>
      </c>
      <c r="Y26" s="52">
        <f>X26/JPY!$EG$18</f>
        <v>-3.6549999999999998</v>
      </c>
      <c r="AA26" s="101" t="s">
        <v>5926</v>
      </c>
      <c r="AB26" s="101" t="s">
        <v>483</v>
      </c>
      <c r="AC26" s="51">
        <f>IFERROR(IF(RIGHT(AB26, 1) = "N", WORKDAY($B$3, 1),
                     IF(RIGHT(AB26, 1) = "W",Business_Day($B$3 + 7 * INT(LEFT(AB26, LEN(AB26)-1)), "modified_following"),
                     IF(RIGHT(AB26, 1) = "M",Business_Day(EDATE($B$3,  INT(LEFT(AB26, LEN(AB26)-1))), "modified_following"),
                     IF(RIGHT(AB26, 1) = "Y",Business_Day(EDATE($B$3,  12 * INT(LEFT(AB26, LEN(AB26)-1))), "modified_following"),IF(RIGHT(AB26, 1) = "Q",Business_Day(EDATE($B$3,  3*INT(LEFT(AB26, LEN(AB26)-1))), "modified_following"),
                    Business_Day(EDATE($B$3,  12 * INT(LEFT(AB26, FIND("Y", AB26)-1)) + INT(RIGHT(AB26, LEN(AB26) - FIND("Y", AB26)))), "modified_following") ))))), "")</f>
        <v>43280</v>
      </c>
      <c r="AD26" s="46">
        <f>_xll.BDH(AA26,$B$4,$B$3,$B$3)</f>
        <v>133.87</v>
      </c>
      <c r="AE26" s="52">
        <f>AD26/GBP!$GQ$20</f>
        <v>1.3387E-2</v>
      </c>
      <c r="AG26" s="101" t="s">
        <v>5927</v>
      </c>
      <c r="AH26" s="101" t="s">
        <v>483</v>
      </c>
      <c r="AI26" s="51">
        <f>IFERROR(IF(RIGHT(AH26, 1) = "N", WORKDAY($B$3, 1),
                     IF(RIGHT(AH26, 1) = "W",Business_Day($B$3 + 7 * INT(LEFT(AH26, LEN(AH26)-1)), "modified_following"),
                     IF(RIGHT(AH26, 1) = "M",Business_Day(EDATE($B$3,  INT(LEFT(AH26, LEN(AH26)-1))), "modified_following"),
                     IF(RIGHT(AH26, 1) = "Y",Business_Day(EDATE($B$3,  12 * INT(LEFT(AH26, LEN(AH26)-1))), "modified_following"),IF(RIGHT(AH26, 1) = "Q",Business_Day(EDATE($B$3,  3*INT(LEFT(AH26, LEN(AH26)-1))), "modified_following"),
                    Business_Day(EDATE($B$3,  12 * INT(LEFT(AH26, FIND("Y", AH26)-1)) + INT(RIGHT(AH26, LEN(AH26) - FIND("Y", AH26)))), "modified_following") ))))), "")</f>
        <v>43280</v>
      </c>
      <c r="AJ26" s="46">
        <f>_xll.BDH(AG26,$B$4,$B$3,$B$3)</f>
        <v>-76.388000000000005</v>
      </c>
      <c r="AK26" s="52">
        <f>AJ26/CHF!$FE$19</f>
        <v>-7.6388000000000003E-3</v>
      </c>
      <c r="AM26" s="101" t="s">
        <v>5928</v>
      </c>
      <c r="AN26" s="101" t="s">
        <v>483</v>
      </c>
      <c r="AO26" s="51">
        <f>IFERROR(IF(RIGHT(AN26, 1) = "N", WORKDAY($B$3, 1),
                     IF(RIGHT(AN26, 1) = "W",Business_Day($B$3 + 7 * INT(LEFT(AN26, LEN(AN26)-1)), "modified_following"),
                     IF(RIGHT(AN26, 1) = "M",Business_Day(EDATE($B$3,  INT(LEFT(AN26, LEN(AN26)-1))), "modified_following"),
                     IF(RIGHT(AN26, 1) = "Y",Business_Day(EDATE($B$3,  12 * INT(LEFT(AN26, LEN(AN26)-1))), "modified_following"),IF(RIGHT(AN26, 1) = "Q",Business_Day(EDATE($B$3,  3*INT(LEFT(AN26, LEN(AN26)-1))), "modified_following"),
                    Business_Day(EDATE($B$3,  12 * INT(LEFT(AN26, FIND("Y", AN26)-1)) + INT(RIGHT(AN26, LEN(AN26) - FIND("Y", AN26)))), "modified_following") ))))), "")</f>
        <v>43280</v>
      </c>
      <c r="AP26" s="46">
        <f>_xll.BDH(AM26,$B$4,$B$3,$B$3)</f>
        <v>-2.004</v>
      </c>
      <c r="AQ26" s="52">
        <f>AP26/JPY!$FD$19</f>
        <v>-2.0039999999999999E-2</v>
      </c>
    </row>
    <row r="27" spans="3:43" ht="14.45" x14ac:dyDescent="0.3">
      <c r="C27" s="101" t="s">
        <v>5929</v>
      </c>
      <c r="D27" s="101" t="s">
        <v>503</v>
      </c>
      <c r="E27" s="51">
        <f>IFERROR(IF(RIGHT(D27, 1) = "N", WORKDAY($B$3, 1),
                     IF(RIGHT(D27, 1) = "W",Business_Day($B$3 + 7 * INT(LEFT(D27, LEN(D27)-1)), "modified_following"),
                     IF(RIGHT(D27, 1) = "M",Business_Day(EDATE($B$3,  INT(LEFT(D27, LEN(D27)-1))), "modified_following"),
                     IF(RIGHT(D27, 1) = "Y",Business_Day(EDATE($B$3,  12 * INT(LEFT(D27, LEN(D27)-1))), "modified_following"),IF(RIGHT(D27, 1) = "Q",Business_Day(EDATE($B$3,  3*INT(LEFT(D27, LEN(D27)-1))), "modified_following"),
                    Business_Day(EDATE($B$3,  12 * INT(LEFT(D27, FIND("Y", D27)-1)) + INT(RIGHT(D27, LEN(D27) - FIND("Y", D27)))), "modified_following") ))))), "")</f>
        <v>43371</v>
      </c>
      <c r="F27" s="46">
        <f>_xll.BDH(C27,$B$4,$B$3,$B$3)</f>
        <v>404</v>
      </c>
      <c r="G27" s="52">
        <f>F27/EUR!$FQ$20</f>
        <v>4.0399999999999998E-2</v>
      </c>
      <c r="I27" s="101" t="s">
        <v>5930</v>
      </c>
      <c r="J27" s="101" t="s">
        <v>503</v>
      </c>
      <c r="K27" s="51">
        <f>IFERROR(IF(RIGHT(J27, 1) = "N", WORKDAY($B$3, 1),
                     IF(RIGHT(J27, 1) = "W",Business_Day($B$3 + 7 * INT(LEFT(J27, LEN(J27)-1)), "modified_following"),
                     IF(RIGHT(J27, 1) = "M",Business_Day(EDATE($B$3,  INT(LEFT(J27, LEN(J27)-1))), "modified_following"),
                     IF(RIGHT(J27, 1) = "Y",Business_Day(EDATE($B$3,  12 * INT(LEFT(J27, LEN(J27)-1))), "modified_following"),IF(RIGHT(J27, 1) = "Q",Business_Day(EDATE($B$3,  3*INT(LEFT(J27, LEN(J27)-1))), "modified_following"),
                    Business_Day(EDATE($B$3,  12 * INT(LEFT(J27, FIND("Y", J27)-1)) + INT(RIGHT(J27, LEN(J27) - FIND("Y", J27)))), "modified_following") ))))), "")</f>
        <v>43371</v>
      </c>
      <c r="L27" s="46">
        <f>_xll.BDH(I27,$B$4,$B$3,$B$3)</f>
        <v>242.06</v>
      </c>
      <c r="M27" s="52">
        <f>L27/GBP!$FP$19</f>
        <v>2.4206000000000002E-2</v>
      </c>
      <c r="O27" s="101" t="s">
        <v>5931</v>
      </c>
      <c r="P27" s="101" t="s">
        <v>503</v>
      </c>
      <c r="Q27" s="51">
        <f>IFERROR(IF(RIGHT(P27, 1) = "N", WORKDAY($B$3, 1),
                     IF(RIGHT(P27, 1) = "W",Business_Day($B$3 + 7 * INT(LEFT(P27, LEN(P27)-1)), "modified_following"),
                     IF(RIGHT(P27, 1) = "M",Business_Day(EDATE($B$3,  INT(LEFT(P27, LEN(P27)-1))), "modified_following"),
                     IF(RIGHT(P27, 1) = "Y",Business_Day(EDATE($B$3,  12 * INT(LEFT(P27, LEN(P27)-1))), "modified_following"),IF(RIGHT(P27, 1) = "Q",Business_Day(EDATE($B$3,  3*INT(LEFT(P27, LEN(P27)-1))), "modified_following"),
                    Business_Day(EDATE($B$3,  12 * INT(LEFT(P27, FIND("Y", P27)-1)) + INT(RIGHT(P27, LEN(P27) - FIND("Y", P27)))), "modified_following") ))))), "")</f>
        <v>43371</v>
      </c>
      <c r="R27" s="46">
        <f>_xll.BDH(O27,$B$4,$B$3,$B$3)</f>
        <v>-456.76499999999999</v>
      </c>
      <c r="S27" s="52">
        <f>R27/CHF!$EG$19</f>
        <v>-4.5676500000000002E-2</v>
      </c>
      <c r="U27" s="101" t="s">
        <v>5932</v>
      </c>
      <c r="V27" s="101" t="s">
        <v>503</v>
      </c>
      <c r="W27" s="51">
        <f>IFERROR(IF(RIGHT(V27, 1) = "N", WORKDAY($B$3, 1),
                     IF(RIGHT(V27, 1) = "W",Business_Day($B$3 + 7 * INT(LEFT(V27, LEN(V27)-1)), "modified_following"),
                     IF(RIGHT(V27, 1) = "M",Business_Day(EDATE($B$3,  INT(LEFT(V27, LEN(V27)-1))), "modified_following"),
                     IF(RIGHT(V27, 1) = "Y",Business_Day(EDATE($B$3,  12 * INT(LEFT(V27, LEN(V27)-1))), "modified_following"),IF(RIGHT(V27, 1) = "Q",Business_Day(EDATE($B$3,  3*INT(LEFT(V27, LEN(V27)-1))), "modified_following"),
                    Business_Day(EDATE($B$3,  12 * INT(LEFT(V27, FIND("Y", V27)-1)) + INT(RIGHT(V27, LEN(V27) - FIND("Y", V27)))), "modified_following") ))))), "")</f>
        <v>43371</v>
      </c>
      <c r="X27" s="46">
        <f>_xll.BDH(U27,$B$4,$B$3,$B$3)</f>
        <v>-439.5</v>
      </c>
      <c r="Y27" s="52">
        <f>X27/JPY!$EG$18</f>
        <v>-4.3949999999999996</v>
      </c>
      <c r="AA27" s="101" t="s">
        <v>5933</v>
      </c>
      <c r="AB27" s="101" t="s">
        <v>524</v>
      </c>
      <c r="AC27" s="51">
        <f>IFERROR(IF(RIGHT(AB27, 1) = "N", WORKDAY($B$3, 1),
                     IF(RIGHT(AB27, 1) = "W",Business_Day($B$3 + 7 * INT(LEFT(AB27, LEN(AB27)-1)), "modified_following"),
                     IF(RIGHT(AB27, 1) = "M",Business_Day(EDATE($B$3,  INT(LEFT(AB27, LEN(AB27)-1))), "modified_following"),
                     IF(RIGHT(AB27, 1) = "Y",Business_Day(EDATE($B$3,  12 * INT(LEFT(AB27, LEN(AB27)-1))), "modified_following"),IF(RIGHT(AB27, 1) = "Q",Business_Day(EDATE($B$3,  3*INT(LEFT(AB27, LEN(AB27)-1))), "modified_following"),
                    Business_Day(EDATE($B$3,  12 * INT(LEFT(AB27, FIND("Y", AB27)-1)) + INT(RIGHT(AB27, LEN(AB27) - FIND("Y", AB27)))), "modified_following") ))))), "")</f>
        <v>43465</v>
      </c>
      <c r="AD27" s="46">
        <f>_xll.BDH(AA27,$B$4,$B$3,$B$3)</f>
        <v>178.03399999999999</v>
      </c>
      <c r="AE27" s="52">
        <f>AD27/GBP!$GQ$20</f>
        <v>1.78034E-2</v>
      </c>
      <c r="AG27" s="101" t="s">
        <v>5934</v>
      </c>
      <c r="AH27" s="101" t="s">
        <v>524</v>
      </c>
      <c r="AI27" s="51">
        <f>IFERROR(IF(RIGHT(AH27, 1) = "N", WORKDAY($B$3, 1),
                     IF(RIGHT(AH27, 1) = "W",Business_Day($B$3 + 7 * INT(LEFT(AH27, LEN(AH27)-1)), "modified_following"),
                     IF(RIGHT(AH27, 1) = "M",Business_Day(EDATE($B$3,  INT(LEFT(AH27, LEN(AH27)-1))), "modified_following"),
                     IF(RIGHT(AH27, 1) = "Y",Business_Day(EDATE($B$3,  12 * INT(LEFT(AH27, LEN(AH27)-1))), "modified_following"),IF(RIGHT(AH27, 1) = "Q",Business_Day(EDATE($B$3,  3*INT(LEFT(AH27, LEN(AH27)-1))), "modified_following"),
                    Business_Day(EDATE($B$3,  12 * INT(LEFT(AH27, FIND("Y", AH27)-1)) + INT(RIGHT(AH27, LEN(AH27) - FIND("Y", AH27)))), "modified_following") ))))), "")</f>
        <v>43465</v>
      </c>
      <c r="AJ27" s="46">
        <f>_xll.BDH(AG27,$B$4,$B$3,$B$3)</f>
        <v>-105.03700000000001</v>
      </c>
      <c r="AK27" s="52">
        <f>AJ27/CHF!$FE$19</f>
        <v>-1.0503700000000001E-2</v>
      </c>
      <c r="AM27" s="101" t="s">
        <v>5935</v>
      </c>
      <c r="AN27" s="101" t="s">
        <v>524</v>
      </c>
      <c r="AO27" s="51">
        <f>IFERROR(IF(RIGHT(AN27, 1) = "N", WORKDAY($B$3, 1),
                     IF(RIGHT(AN27, 1) = "W",Business_Day($B$3 + 7 * INT(LEFT(AN27, LEN(AN27)-1)), "modified_following"),
                     IF(RIGHT(AN27, 1) = "M",Business_Day(EDATE($B$3,  INT(LEFT(AN27, LEN(AN27)-1))), "modified_following"),
                     IF(RIGHT(AN27, 1) = "Y",Business_Day(EDATE($B$3,  12 * INT(LEFT(AN27, LEN(AN27)-1))), "modified_following"),IF(RIGHT(AN27, 1) = "Q",Business_Day(EDATE($B$3,  3*INT(LEFT(AN27, LEN(AN27)-1))), "modified_following"),
                    Business_Day(EDATE($B$3,  12 * INT(LEFT(AN27, FIND("Y", AN27)-1)) + INT(RIGHT(AN27, LEN(AN27) - FIND("Y", AN27)))), "modified_following") ))))), "")</f>
        <v>43465</v>
      </c>
      <c r="AP27" s="46">
        <f>_xll.BDH(AM27,$B$4,$B$3,$B$3)</f>
        <v>-19.776</v>
      </c>
      <c r="AQ27" s="52">
        <f>AP27/JPY!$FD$19</f>
        <v>-0.19775999999999999</v>
      </c>
    </row>
    <row r="28" spans="3:43" x14ac:dyDescent="0.25">
      <c r="C28" s="101" t="s">
        <v>5936</v>
      </c>
      <c r="D28" s="101" t="s">
        <v>524</v>
      </c>
      <c r="E28" s="51">
        <f>IFERROR(IF(RIGHT(D28, 1) = "N", WORKDAY($B$3, 1),
                     IF(RIGHT(D28, 1) = "W",Business_Day($B$3 + 7 * INT(LEFT(D28, LEN(D28)-1)), "modified_following"),
                     IF(RIGHT(D28, 1) = "M",Business_Day(EDATE($B$3,  INT(LEFT(D28, LEN(D28)-1))), "modified_following"),
                     IF(RIGHT(D28, 1) = "Y",Business_Day(EDATE($B$3,  12 * INT(LEFT(D28, LEN(D28)-1))), "modified_following"),IF(RIGHT(D28, 1) = "Q",Business_Day(EDATE($B$3,  3*INT(LEFT(D28, LEN(D28)-1))), "modified_following"),
                    Business_Day(EDATE($B$3,  12 * INT(LEFT(D28, FIND("Y", D28)-1)) + INT(RIGHT(D28, LEN(D28) - FIND("Y", D28)))), "modified_following") ))))), "")</f>
        <v>43465</v>
      </c>
      <c r="F28" s="46">
        <f>_xll.BDH(C28,$B$4,$B$3,$B$3)</f>
        <v>471.15</v>
      </c>
      <c r="G28" s="52">
        <f>F28/EUR!$FQ$20</f>
        <v>4.7114999999999997E-2</v>
      </c>
      <c r="I28" s="101" t="s">
        <v>5937</v>
      </c>
      <c r="J28" s="101" t="s">
        <v>524</v>
      </c>
      <c r="K28" s="51">
        <f>IFERROR(IF(RIGHT(J28, 1) = "N", WORKDAY($B$3, 1),
                     IF(RIGHT(J28, 1) = "W",Business_Day($B$3 + 7 * INT(LEFT(J28, LEN(J28)-1)), "modified_following"),
                     IF(RIGHT(J28, 1) = "M",Business_Day(EDATE($B$3,  INT(LEFT(J28, LEN(J28)-1))), "modified_following"),
                     IF(RIGHT(J28, 1) = "Y",Business_Day(EDATE($B$3,  12 * INT(LEFT(J28, LEN(J28)-1))), "modified_following"),IF(RIGHT(J28, 1) = "Q",Business_Day(EDATE($B$3,  3*INT(LEFT(J28, LEN(J28)-1))), "modified_following"),
                    Business_Day(EDATE($B$3,  12 * INT(LEFT(J28, FIND("Y", J28)-1)) + INT(RIGHT(J28, LEN(J28) - FIND("Y", J28)))), "modified_following") ))))), "")</f>
        <v>43465</v>
      </c>
      <c r="L28" s="46">
        <f>_xll.BDH(I28,$B$4,$B$3,$B$3)</f>
        <v>290.5</v>
      </c>
      <c r="M28" s="52">
        <f>L28/GBP!$FP$19</f>
        <v>2.9049999999999999E-2</v>
      </c>
      <c r="O28" s="101" t="s">
        <v>5938</v>
      </c>
      <c r="P28" s="101" t="s">
        <v>524</v>
      </c>
      <c r="Q28" s="51">
        <f>IFERROR(IF(RIGHT(P28, 1) = "N", WORKDAY($B$3, 1),
                     IF(RIGHT(P28, 1) = "W",Business_Day($B$3 + 7 * INT(LEFT(P28, LEN(P28)-1)), "modified_following"),
                     IF(RIGHT(P28, 1) = "M",Business_Day(EDATE($B$3,  INT(LEFT(P28, LEN(P28)-1))), "modified_following"),
                     IF(RIGHT(P28, 1) = "Y",Business_Day(EDATE($B$3,  12 * INT(LEFT(P28, LEN(P28)-1))), "modified_following"),IF(RIGHT(P28, 1) = "Q",Business_Day(EDATE($B$3,  3*INT(LEFT(P28, LEN(P28)-1))), "modified_following"),
                    Business_Day(EDATE($B$3,  12 * INT(LEFT(P28, FIND("Y", P28)-1)) + INT(RIGHT(P28, LEN(P28) - FIND("Y", P28)))), "modified_following") ))))), "")</f>
        <v>43465</v>
      </c>
      <c r="R28" s="46">
        <f>_xll.BDH(O28,$B$4,$B$3,$B$3)</f>
        <v>-532</v>
      </c>
      <c r="S28" s="52">
        <f>R28/CHF!$EG$19</f>
        <v>-5.3199999999999997E-2</v>
      </c>
      <c r="U28" s="101" t="s">
        <v>5939</v>
      </c>
      <c r="V28" s="101" t="s">
        <v>524</v>
      </c>
      <c r="W28" s="51">
        <f>IFERROR(IF(RIGHT(V28, 1) = "N", WORKDAY($B$3, 1),
                     IF(RIGHT(V28, 1) = "W",Business_Day($B$3 + 7 * INT(LEFT(V28, LEN(V28)-1)), "modified_following"),
                     IF(RIGHT(V28, 1) = "M",Business_Day(EDATE($B$3,  INT(LEFT(V28, LEN(V28)-1))), "modified_following"),
                     IF(RIGHT(V28, 1) = "Y",Business_Day(EDATE($B$3,  12 * INT(LEFT(V28, LEN(V28)-1))), "modified_following"),IF(RIGHT(V28, 1) = "Q",Business_Day(EDATE($B$3,  3*INT(LEFT(V28, LEN(V28)-1))), "modified_following"),
                    Business_Day(EDATE($B$3,  12 * INT(LEFT(V28, FIND("Y", V28)-1)) + INT(RIGHT(V28, LEN(V28) - FIND("Y", V28)))), "modified_following") ))))), "")</f>
        <v>43465</v>
      </c>
      <c r="X28" s="46">
        <f>_xll.BDH(U28,$B$4,$B$3,$B$3)</f>
        <v>-523.5</v>
      </c>
      <c r="Y28" s="52">
        <f>X28/JPY!$EG$18</f>
        <v>-5.2350000000000003</v>
      </c>
      <c r="AA28" s="101" t="s">
        <v>5940</v>
      </c>
      <c r="AB28" s="101" t="s">
        <v>605</v>
      </c>
      <c r="AC28" s="51">
        <f>IFERROR(IF(RIGHT(AB28, 1) = "N", WORKDAY($B$3, 1),
                     IF(RIGHT(AB28, 1) = "W",Business_Day($B$3 + 7 * INT(LEFT(AB28, LEN(AB28)-1)), "modified_following"),
                     IF(RIGHT(AB28, 1) = "M",Business_Day(EDATE($B$3,  INT(LEFT(AB28, LEN(AB28)-1))), "modified_following"),
                     IF(RIGHT(AB28, 1) = "Y",Business_Day(EDATE($B$3,  12 * INT(LEFT(AB28, LEN(AB28)-1))), "modified_following"),IF(RIGHT(AB28, 1) = "Q",Business_Day(EDATE($B$3,  3*INT(LEFT(AB28, LEN(AB28)-1))), "modified_following"),
                    Business_Day(EDATE($B$3,  12 * INT(LEFT(AB28, FIND("Y", AB28)-1)) + INT(RIGHT(AB28, LEN(AB28) - FIND("Y", AB28)))), "modified_following") ))))), "")</f>
        <v>43829</v>
      </c>
      <c r="AD28" s="46">
        <f>_xll.BDH(AA28,$B$4,$B$3,$B$3)</f>
        <v>281.54700000000003</v>
      </c>
      <c r="AE28" s="52">
        <f>AD28/GBP!$GQ$20</f>
        <v>2.8154700000000001E-2</v>
      </c>
      <c r="AG28" s="101" t="s">
        <v>5941</v>
      </c>
      <c r="AH28" s="101" t="s">
        <v>605</v>
      </c>
      <c r="AI28" s="51">
        <f>IFERROR(IF(RIGHT(AH28, 1) = "N", WORKDAY($B$3, 1),
                     IF(RIGHT(AH28, 1) = "W",Business_Day($B$3 + 7 * INT(LEFT(AH28, LEN(AH28)-1)), "modified_following"),
                     IF(RIGHT(AH28, 1) = "M",Business_Day(EDATE($B$3,  INT(LEFT(AH28, LEN(AH28)-1))), "modified_following"),
                     IF(RIGHT(AH28, 1) = "Y",Business_Day(EDATE($B$3,  12 * INT(LEFT(AH28, LEN(AH28)-1))), "modified_following"),IF(RIGHT(AH28, 1) = "Q",Business_Day(EDATE($B$3,  3*INT(LEFT(AH28, LEN(AH28)-1))), "modified_following"),
                    Business_Day(EDATE($B$3,  12 * INT(LEFT(AH28, FIND("Y", AH28)-1)) + INT(RIGHT(AH28, LEN(AH28) - FIND("Y", AH28)))), "modified_following") ))))), "")</f>
        <v>43829</v>
      </c>
      <c r="AJ28" s="46">
        <f>_xll.BDH(AG28,$B$4,$B$3,$B$3)</f>
        <v>-160.66399999999999</v>
      </c>
      <c r="AK28" s="52">
        <f>AJ28/CHF!$FE$19</f>
        <v>-1.6066399999999998E-2</v>
      </c>
      <c r="AM28" s="101" t="s">
        <v>5942</v>
      </c>
      <c r="AN28" s="101" t="s">
        <v>605</v>
      </c>
      <c r="AO28" s="51">
        <f>IFERROR(IF(RIGHT(AN28, 1) = "N", WORKDAY($B$3, 1),
                     IF(RIGHT(AN28, 1) = "W",Business_Day($B$3 + 7 * INT(LEFT(AN28, LEN(AN28)-1)), "modified_following"),
                     IF(RIGHT(AN28, 1) = "M",Business_Day(EDATE($B$3,  INT(LEFT(AN28, LEN(AN28)-1))), "modified_following"),
                     IF(RIGHT(AN28, 1) = "Y",Business_Day(EDATE($B$3,  12 * INT(LEFT(AN28, LEN(AN28)-1))), "modified_following"),IF(RIGHT(AN28, 1) = "Q",Business_Day(EDATE($B$3,  3*INT(LEFT(AN28, LEN(AN28)-1))), "modified_following"),
                    Business_Day(EDATE($B$3,  12 * INT(LEFT(AN28, FIND("Y", AN28)-1)) + INT(RIGHT(AN28, LEN(AN28) - FIND("Y", AN28)))), "modified_following") ))))), "")</f>
        <v>43829</v>
      </c>
      <c r="AP28" s="46">
        <f>_xll.BDH(AM28,$B$4,$B$3,$B$3)</f>
        <v>-69.435000000000002</v>
      </c>
      <c r="AQ28" s="52">
        <f>AP28/JPY!$FD$19</f>
        <v>-0.69435000000000002</v>
      </c>
    </row>
    <row r="29" spans="3:43" x14ac:dyDescent="0.25">
      <c r="C29" s="101" t="s">
        <v>5943</v>
      </c>
      <c r="D29" s="101" t="s">
        <v>605</v>
      </c>
      <c r="E29" s="51">
        <f>IFERROR(IF(RIGHT(D29, 1) = "N", WORKDAY($B$3, 1),
                     IF(RIGHT(D29, 1) = "W",Business_Day($B$3 + 7 * INT(LEFT(D29, LEN(D29)-1)), "modified_following"),
                     IF(RIGHT(D29, 1) = "M",Business_Day(EDATE($B$3,  INT(LEFT(D29, LEN(D29)-1))), "modified_following"),
                     IF(RIGHT(D29, 1) = "Y",Business_Day(EDATE($B$3,  12 * INT(LEFT(D29, LEN(D29)-1))), "modified_following"),IF(RIGHT(D29, 1) = "Q",Business_Day(EDATE($B$3,  3*INT(LEFT(D29, LEN(D29)-1))), "modified_following"),
                    Business_Day(EDATE($B$3,  12 * INT(LEFT(D29, FIND("Y", D29)-1)) + INT(RIGHT(D29, LEN(D29) - FIND("Y", D29)))), "modified_following") ))))), "")</f>
        <v>43829</v>
      </c>
      <c r="F29" s="46">
        <f>_xll.BDH(C29,$B$4,$B$3,$B$3)</f>
        <v>771.36500000000001</v>
      </c>
      <c r="G29" s="52">
        <f>F29/EUR!$FQ$20</f>
        <v>7.7136499999999997E-2</v>
      </c>
      <c r="I29" s="101" t="s">
        <v>5944</v>
      </c>
      <c r="J29" s="101" t="s">
        <v>605</v>
      </c>
      <c r="K29" s="51">
        <f>IFERROR(IF(RIGHT(J29, 1) = "N", WORKDAY($B$3, 1),
                     IF(RIGHT(J29, 1) = "W",Business_Day($B$3 + 7 * INT(LEFT(J29, LEN(J29)-1)), "modified_following"),
                     IF(RIGHT(J29, 1) = "M",Business_Day(EDATE($B$3,  INT(LEFT(J29, LEN(J29)-1))), "modified_following"),
                     IF(RIGHT(J29, 1) = "Y",Business_Day(EDATE($B$3,  12 * INT(LEFT(J29, LEN(J29)-1))), "modified_following"),IF(RIGHT(J29, 1) = "Q",Business_Day(EDATE($B$3,  3*INT(LEFT(J29, LEN(J29)-1))), "modified_following"),
                    Business_Day(EDATE($B$3,  12 * INT(LEFT(J29, FIND("Y", J29)-1)) + INT(RIGHT(J29, LEN(J29) - FIND("Y", J29)))), "modified_following") ))))), "")</f>
        <v>43829</v>
      </c>
      <c r="L29" s="46">
        <f>_xll.BDH(I29,$B$4,$B$3,$B$3)</f>
        <v>483</v>
      </c>
      <c r="M29" s="52">
        <f>L29/GBP!$FP$19</f>
        <v>4.8300000000000003E-2</v>
      </c>
      <c r="O29" s="101" t="s">
        <v>5945</v>
      </c>
      <c r="P29" s="101" t="s">
        <v>605</v>
      </c>
      <c r="Q29" s="51">
        <f>IFERROR(IF(RIGHT(P29, 1) = "N", WORKDAY($B$3, 1),
                     IF(RIGHT(P29, 1) = "W",Business_Day($B$3 + 7 * INT(LEFT(P29, LEN(P29)-1)), "modified_following"),
                     IF(RIGHT(P29, 1) = "M",Business_Day(EDATE($B$3,  INT(LEFT(P29, LEN(P29)-1))), "modified_following"),
                     IF(RIGHT(P29, 1) = "Y",Business_Day(EDATE($B$3,  12 * INT(LEFT(P29, LEN(P29)-1))), "modified_following"),IF(RIGHT(P29, 1) = "Q",Business_Day(EDATE($B$3,  3*INT(LEFT(P29, LEN(P29)-1))), "modified_following"),
                    Business_Day(EDATE($B$3,  12 * INT(LEFT(P29, FIND("Y", P29)-1)) + INT(RIGHT(P29, LEN(P29) - FIND("Y", P29)))), "modified_following") ))))), "")</f>
        <v>43829</v>
      </c>
      <c r="R29" s="46">
        <f>_xll.BDH(O29,$B$4,$B$3,$B$3)</f>
        <v>-840.5</v>
      </c>
      <c r="S29" s="52">
        <f>R29/CHF!$EG$19</f>
        <v>-8.405E-2</v>
      </c>
      <c r="U29" s="101" t="s">
        <v>5946</v>
      </c>
      <c r="V29" s="101" t="s">
        <v>605</v>
      </c>
      <c r="W29" s="51">
        <f>IFERROR(IF(RIGHT(V29, 1) = "N", WORKDAY($B$3, 1),
                     IF(RIGHT(V29, 1) = "W",Business_Day($B$3 + 7 * INT(LEFT(V29, LEN(V29)-1)), "modified_following"),
                     IF(RIGHT(V29, 1) = "M",Business_Day(EDATE($B$3,  INT(LEFT(V29, LEN(V29)-1))), "modified_following"),
                     IF(RIGHT(V29, 1) = "Y",Business_Day(EDATE($B$3,  12 * INT(LEFT(V29, LEN(V29)-1))), "modified_following"),IF(RIGHT(V29, 1) = "Q",Business_Day(EDATE($B$3,  3*INT(LEFT(V29, LEN(V29)-1))), "modified_following"),
                    Business_Day(EDATE($B$3,  12 * INT(LEFT(V29, FIND("Y", V29)-1)) + INT(RIGHT(V29, LEN(V29) - FIND("Y", V29)))), "modified_following") ))))), "")</f>
        <v>43829</v>
      </c>
      <c r="X29" s="46">
        <f>_xll.BDH(U29,$B$4,$B$3,$B$3)</f>
        <v>-862</v>
      </c>
      <c r="Y29" s="52">
        <f>X29/JPY!$EG$18</f>
        <v>-8.6199999999999992</v>
      </c>
      <c r="AA29" s="101" t="s">
        <v>5947</v>
      </c>
      <c r="AB29" s="101" t="s">
        <v>681</v>
      </c>
      <c r="AC29" s="51">
        <f>IFERROR(IF(RIGHT(AB29, 1) = "N", WORKDAY($B$3, 1),
                     IF(RIGHT(AB29, 1) = "W",Business_Day($B$3 + 7 * INT(LEFT(AB29, LEN(AB29)-1)), "modified_following"),
                     IF(RIGHT(AB29, 1) = "M",Business_Day(EDATE($B$3,  INT(LEFT(AB29, LEN(AB29)-1))), "modified_following"),
                     IF(RIGHT(AB29, 1) = "Y",Business_Day(EDATE($B$3,  12 * INT(LEFT(AB29, LEN(AB29)-1))), "modified_following"),IF(RIGHT(AB29, 1) = "Q",Business_Day(EDATE($B$3,  3*INT(LEFT(AB29, LEN(AB29)-1))), "modified_following"),
                    Business_Day(EDATE($B$3,  12 * INT(LEFT(AB29, FIND("Y", AB29)-1)) + INT(RIGHT(AB29, LEN(AB29) - FIND("Y", AB29)))), "modified_following") ))))), "")</f>
        <v>44195</v>
      </c>
      <c r="AD29" s="46">
        <f>_xll.BDH(AA29,$B$4,$B$3,$B$3)</f>
        <v>392.5</v>
      </c>
      <c r="AE29" s="52">
        <f>AD29/GBP!$GQ$20</f>
        <v>3.925E-2</v>
      </c>
      <c r="AG29" s="101" t="s">
        <v>5948</v>
      </c>
      <c r="AH29" s="101" t="s">
        <v>681</v>
      </c>
      <c r="AI29" s="51">
        <f>IFERROR(IF(RIGHT(AH29, 1) = "N", WORKDAY($B$3, 1),
                     IF(RIGHT(AH29, 1) = "W",Business_Day($B$3 + 7 * INT(LEFT(AH29, LEN(AH29)-1)), "modified_following"),
                     IF(RIGHT(AH29, 1) = "M",Business_Day(EDATE($B$3,  INT(LEFT(AH29, LEN(AH29)-1))), "modified_following"),
                     IF(RIGHT(AH29, 1) = "Y",Business_Day(EDATE($B$3,  12 * INT(LEFT(AH29, LEN(AH29)-1))), "modified_following"),IF(RIGHT(AH29, 1) = "Q",Business_Day(EDATE($B$3,  3*INT(LEFT(AH29, LEN(AH29)-1))), "modified_following"),
                    Business_Day(EDATE($B$3,  12 * INT(LEFT(AH29, FIND("Y", AH29)-1)) + INT(RIGHT(AH29, LEN(AH29) - FIND("Y", AH29)))), "modified_following") ))))), "")</f>
        <v>44195</v>
      </c>
      <c r="AJ29" s="46">
        <f>_xll.BDH(AG29,$B$4,$B$3,$B$3)</f>
        <v>-194.34100000000001</v>
      </c>
      <c r="AK29" s="52">
        <f>AJ29/CHF!$FE$19</f>
        <v>-1.9434099999999999E-2</v>
      </c>
      <c r="AM29" s="101" t="s">
        <v>5949</v>
      </c>
      <c r="AN29" s="101" t="s">
        <v>681</v>
      </c>
      <c r="AO29" s="51">
        <f>IFERROR(IF(RIGHT(AN29, 1) = "N", WORKDAY($B$3, 1),
                     IF(RIGHT(AN29, 1) = "W",Business_Day($B$3 + 7 * INT(LEFT(AN29, LEN(AN29)-1)), "modified_following"),
                     IF(RIGHT(AN29, 1) = "M",Business_Day(EDATE($B$3,  INT(LEFT(AN29, LEN(AN29)-1))), "modified_following"),
                     IF(RIGHT(AN29, 1) = "Y",Business_Day(EDATE($B$3,  12 * INT(LEFT(AN29, LEN(AN29)-1))), "modified_following"),IF(RIGHT(AN29, 1) = "Q",Business_Day(EDATE($B$3,  3*INT(LEFT(AN29, LEN(AN29)-1))), "modified_following"),
                    Business_Day(EDATE($B$3,  12 * INT(LEFT(AN29, FIND("Y", AN29)-1)) + INT(RIGHT(AN29, LEN(AN29) - FIND("Y", AN29)))), "modified_following") ))))), "")</f>
        <v>44195</v>
      </c>
      <c r="AP29" s="46">
        <f>_xll.BDH(AM29,$B$4,$B$3,$B$3)</f>
        <v>-90.465999999999994</v>
      </c>
      <c r="AQ29" s="52">
        <f>AP29/JPY!$FD$19</f>
        <v>-0.90465999999999991</v>
      </c>
    </row>
    <row r="30" spans="3:43" x14ac:dyDescent="0.25">
      <c r="C30" s="101" t="s">
        <v>5950</v>
      </c>
      <c r="D30" s="101" t="s">
        <v>681</v>
      </c>
      <c r="E30" s="51">
        <f>IFERROR(IF(RIGHT(D30, 1) = "N", WORKDAY($B$3, 1),
                     IF(RIGHT(D30, 1) = "W",Business_Day($B$3 + 7 * INT(LEFT(D30, LEN(D30)-1)), "modified_following"),
                     IF(RIGHT(D30, 1) = "M",Business_Day(EDATE($B$3,  INT(LEFT(D30, LEN(D30)-1))), "modified_following"),
                     IF(RIGHT(D30, 1) = "Y",Business_Day(EDATE($B$3,  12 * INT(LEFT(D30, LEN(D30)-1))), "modified_following"),IF(RIGHT(D30, 1) = "Q",Business_Day(EDATE($B$3,  3*INT(LEFT(D30, LEN(D30)-1))), "modified_following"),
                    Business_Day(EDATE($B$3,  12 * INT(LEFT(D30, FIND("Y", D30)-1)) + INT(RIGHT(D30, LEN(D30) - FIND("Y", D30)))), "modified_following") ))))), "")</f>
        <v>44195</v>
      </c>
      <c r="F30" s="46">
        <f>_xll.BDH(C30,$B$4,$B$3,$B$3)</f>
        <v>1085</v>
      </c>
      <c r="G30" s="52">
        <f>F30/EUR!$FQ$20</f>
        <v>0.1085</v>
      </c>
      <c r="I30" s="101" t="s">
        <v>5951</v>
      </c>
      <c r="J30" s="101" t="s">
        <v>681</v>
      </c>
      <c r="K30" s="51">
        <f>IFERROR(IF(RIGHT(J30, 1) = "N", WORKDAY($B$3, 1),
                     IF(RIGHT(J30, 1) = "W",Business_Day($B$3 + 7 * INT(LEFT(J30, LEN(J30)-1)), "modified_following"),
                     IF(RIGHT(J30, 1) = "M",Business_Day(EDATE($B$3,  INT(LEFT(J30, LEN(J30)-1))), "modified_following"),
                     IF(RIGHT(J30, 1) = "Y",Business_Day(EDATE($B$3,  12 * INT(LEFT(J30, LEN(J30)-1))), "modified_following"),IF(RIGHT(J30, 1) = "Q",Business_Day(EDATE($B$3,  3*INT(LEFT(J30, LEN(J30)-1))), "modified_following"),
                    Business_Day(EDATE($B$3,  12 * INT(LEFT(J30, FIND("Y", J30)-1)) + INT(RIGHT(J30, LEN(J30) - FIND("Y", J30)))), "modified_following") ))))), "")</f>
        <v>44195</v>
      </c>
      <c r="L30" s="46">
        <f>_xll.BDH(I30,$B$4,$B$3,$B$3)</f>
        <v>672</v>
      </c>
      <c r="M30" s="52">
        <f>L30/GBP!$FP$19</f>
        <v>6.7199999999999996E-2</v>
      </c>
      <c r="O30" s="101" t="s">
        <v>5952</v>
      </c>
      <c r="P30" s="101" t="s">
        <v>681</v>
      </c>
      <c r="Q30" s="51">
        <f>IFERROR(IF(RIGHT(P30, 1) = "N", WORKDAY($B$3, 1),
                     IF(RIGHT(P30, 1) = "W",Business_Day($B$3 + 7 * INT(LEFT(P30, LEN(P30)-1)), "modified_following"),
                     IF(RIGHT(P30, 1) = "M",Business_Day(EDATE($B$3,  INT(LEFT(P30, LEN(P30)-1))), "modified_following"),
                     IF(RIGHT(P30, 1) = "Y",Business_Day(EDATE($B$3,  12 * INT(LEFT(P30, LEN(P30)-1))), "modified_following"),IF(RIGHT(P30, 1) = "Q",Business_Day(EDATE($B$3,  3*INT(LEFT(P30, LEN(P30)-1))), "modified_following"),
                    Business_Day(EDATE($B$3,  12 * INT(LEFT(P30, FIND("Y", P30)-1)) + INT(RIGHT(P30, LEN(P30) - FIND("Y", P30)))), "modified_following") ))))), "")</f>
        <v>44195</v>
      </c>
      <c r="R30" s="46">
        <f>_xll.BDH(O30,$B$4,$B$3,$B$3)</f>
        <v>-1118.7750000000001</v>
      </c>
      <c r="S30" s="52">
        <f>R30/CHF!$EG$19</f>
        <v>-0.1118775</v>
      </c>
      <c r="U30" s="101" t="s">
        <v>5953</v>
      </c>
      <c r="V30" s="101" t="s">
        <v>681</v>
      </c>
      <c r="W30" s="51">
        <f>IFERROR(IF(RIGHT(V30, 1) = "N", WORKDAY($B$3, 1),
                     IF(RIGHT(V30, 1) = "W",Business_Day($B$3 + 7 * INT(LEFT(V30, LEN(V30)-1)), "modified_following"),
                     IF(RIGHT(V30, 1) = "M",Business_Day(EDATE($B$3,  INT(LEFT(V30, LEN(V30)-1))), "modified_following"),
                     IF(RIGHT(V30, 1) = "Y",Business_Day(EDATE($B$3,  12 * INT(LEFT(V30, LEN(V30)-1))), "modified_following"),IF(RIGHT(V30, 1) = "Q",Business_Day(EDATE($B$3,  3*INT(LEFT(V30, LEN(V30)-1))), "modified_following"),
                    Business_Day(EDATE($B$3,  12 * INT(LEFT(V30, FIND("Y", V30)-1)) + INT(RIGHT(V30, LEN(V30) - FIND("Y", V30)))), "modified_following") ))))), "")</f>
        <v>44195</v>
      </c>
      <c r="X30" s="46">
        <f>_xll.BDH(U30,$B$4,$B$3,$B$3)</f>
        <v>-1168.75</v>
      </c>
      <c r="Y30" s="52">
        <f>X30/JPY!$EG$18</f>
        <v>-11.6875</v>
      </c>
      <c r="AA30" s="101" t="s">
        <v>5954</v>
      </c>
      <c r="AB30" s="101" t="s">
        <v>755</v>
      </c>
      <c r="AC30" s="51">
        <f>IFERROR(IF(RIGHT(AB30, 1) = "N", WORKDAY($B$3, 1),
                     IF(RIGHT(AB30, 1) = "W",Business_Day($B$3 + 7 * INT(LEFT(AB30, LEN(AB30)-1)), "modified_following"),
                     IF(RIGHT(AB30, 1) = "M",Business_Day(EDATE($B$3,  INT(LEFT(AB30, LEN(AB30)-1))), "modified_following"),
                     IF(RIGHT(AB30, 1) = "Y",Business_Day(EDATE($B$3,  12 * INT(LEFT(AB30, LEN(AB30)-1))), "modified_following"),IF(RIGHT(AB30, 1) = "Q",Business_Day(EDATE($B$3,  3*INT(LEFT(AB30, LEN(AB30)-1))), "modified_following"),
                    Business_Day(EDATE($B$3,  12 * INT(LEFT(AB30, FIND("Y", AB30)-1)) + INT(RIGHT(AB30, LEN(AB30) - FIND("Y", AB30)))), "modified_following") ))))), "")</f>
        <v>44560</v>
      </c>
      <c r="AD30" s="46">
        <f>_xll.BDH(AA30,$B$4,$B$3,$B$3)</f>
        <v>500.19799999999998</v>
      </c>
      <c r="AE30" s="52">
        <f>AD30/GBP!$GQ$20</f>
        <v>5.0019799999999996E-2</v>
      </c>
      <c r="AG30" s="101" t="s">
        <v>5955</v>
      </c>
      <c r="AH30" s="101" t="s">
        <v>755</v>
      </c>
      <c r="AI30" s="51">
        <f>IFERROR(IF(RIGHT(AH30, 1) = "N", WORKDAY($B$3, 1),
                     IF(RIGHT(AH30, 1) = "W",Business_Day($B$3 + 7 * INT(LEFT(AH30, LEN(AH30)-1)), "modified_following"),
                     IF(RIGHT(AH30, 1) = "M",Business_Day(EDATE($B$3,  INT(LEFT(AH30, LEN(AH30)-1))), "modified_following"),
                     IF(RIGHT(AH30, 1) = "Y",Business_Day(EDATE($B$3,  12 * INT(LEFT(AH30, LEN(AH30)-1))), "modified_following"),IF(RIGHT(AH30, 1) = "Q",Business_Day(EDATE($B$3,  3*INT(LEFT(AH30, LEN(AH30)-1))), "modified_following"),
                    Business_Day(EDATE($B$3,  12 * INT(LEFT(AH30, FIND("Y", AH30)-1)) + INT(RIGHT(AH30, LEN(AH30) - FIND("Y", AH30)))), "modified_following") ))))), "")</f>
        <v>44560</v>
      </c>
      <c r="AJ30" s="46">
        <f>_xll.BDH(AG30,$B$4,$B$3,$B$3)</f>
        <v>-253.774</v>
      </c>
      <c r="AK30" s="52">
        <f>AJ30/CHF!$FE$19</f>
        <v>-2.5377400000000001E-2</v>
      </c>
      <c r="AM30" s="101" t="s">
        <v>5956</v>
      </c>
      <c r="AN30" s="101" t="s">
        <v>755</v>
      </c>
      <c r="AO30" s="51">
        <f>IFERROR(IF(RIGHT(AN30, 1) = "N", WORKDAY($B$3, 1),
                     IF(RIGHT(AN30, 1) = "W",Business_Day($B$3 + 7 * INT(LEFT(AN30, LEN(AN30)-1)), "modified_following"),
                     IF(RIGHT(AN30, 1) = "M",Business_Day(EDATE($B$3,  INT(LEFT(AN30, LEN(AN30)-1))), "modified_following"),
                     IF(RIGHT(AN30, 1) = "Y",Business_Day(EDATE($B$3,  12 * INT(LEFT(AN30, LEN(AN30)-1))), "modified_following"),IF(RIGHT(AN30, 1) = "Q",Business_Day(EDATE($B$3,  3*INT(LEFT(AN30, LEN(AN30)-1))), "modified_following"),
                    Business_Day(EDATE($B$3,  12 * INT(LEFT(AN30, FIND("Y", AN30)-1)) + INT(RIGHT(AN30, LEN(AN30) - FIND("Y", AN30)))), "modified_following") ))))), "")</f>
        <v>44560</v>
      </c>
      <c r="AP30" s="46">
        <f>_xll.BDH(AM30,$B$4,$B$3,$B$3)</f>
        <v>-170.077</v>
      </c>
      <c r="AQ30" s="52">
        <f>AP30/JPY!$FD$19</f>
        <v>-1.7007699999999999</v>
      </c>
    </row>
    <row r="31" spans="3:43" x14ac:dyDescent="0.25">
      <c r="C31" s="101" t="s">
        <v>5957</v>
      </c>
      <c r="D31" s="101" t="s">
        <v>755</v>
      </c>
      <c r="E31" s="51">
        <f>IFERROR(IF(RIGHT(D31, 1) = "N", WORKDAY($B$3, 1),
                     IF(RIGHT(D31, 1) = "W",Business_Day($B$3 + 7 * INT(LEFT(D31, LEN(D31)-1)), "modified_following"),
                     IF(RIGHT(D31, 1) = "M",Business_Day(EDATE($B$3,  INT(LEFT(D31, LEN(D31)-1))), "modified_following"),
                     IF(RIGHT(D31, 1) = "Y",Business_Day(EDATE($B$3,  12 * INT(LEFT(D31, LEN(D31)-1))), "modified_following"),IF(RIGHT(D31, 1) = "Q",Business_Day(EDATE($B$3,  3*INT(LEFT(D31, LEN(D31)-1))), "modified_following"),
                    Business_Day(EDATE($B$3,  12 * INT(LEFT(D31, FIND("Y", D31)-1)) + INT(RIGHT(D31, LEN(D31) - FIND("Y", D31)))), "modified_following") ))))), "")</f>
        <v>44560</v>
      </c>
      <c r="F31" s="46">
        <f>_xll.BDH(C31,$B$4,$B$3,$B$3)</f>
        <v>1394.8</v>
      </c>
      <c r="G31" s="52">
        <f>F31/EUR!$FQ$20</f>
        <v>0.13947999999999999</v>
      </c>
      <c r="I31" s="101" t="s">
        <v>5958</v>
      </c>
      <c r="J31" s="101" t="s">
        <v>755</v>
      </c>
      <c r="K31" s="51">
        <f>IFERROR(IF(RIGHT(J31, 1) = "N", WORKDAY($B$3, 1),
                     IF(RIGHT(J31, 1) = "W",Business_Day($B$3 + 7 * INT(LEFT(J31, LEN(J31)-1)), "modified_following"),
                     IF(RIGHT(J31, 1) = "M",Business_Day(EDATE($B$3,  INT(LEFT(J31, LEN(J31)-1))), "modified_following"),
                     IF(RIGHT(J31, 1) = "Y",Business_Day(EDATE($B$3,  12 * INT(LEFT(J31, LEN(J31)-1))), "modified_following"),IF(RIGHT(J31, 1) = "Q",Business_Day(EDATE($B$3,  3*INT(LEFT(J31, LEN(J31)-1))), "modified_following"),
                    Business_Day(EDATE($B$3,  12 * INT(LEFT(J31, FIND("Y", J31)-1)) + INT(RIGHT(J31, LEN(J31) - FIND("Y", J31)))), "modified_following") ))))), "")</f>
        <v>44560</v>
      </c>
      <c r="L31" s="46">
        <f>_xll.BDH(I31,$B$4,$B$3,$B$3)</f>
        <v>861.61500000000001</v>
      </c>
      <c r="M31" s="52">
        <f>L31/GBP!$FP$19</f>
        <v>8.6161500000000002E-2</v>
      </c>
      <c r="O31" s="101" t="s">
        <v>5959</v>
      </c>
      <c r="P31" s="101" t="s">
        <v>755</v>
      </c>
      <c r="Q31" s="51">
        <f>IFERROR(IF(RIGHT(P31, 1) = "N", WORKDAY($B$3, 1),
                     IF(RIGHT(P31, 1) = "W",Business_Day($B$3 + 7 * INT(LEFT(P31, LEN(P31)-1)), "modified_following"),
                     IF(RIGHT(P31, 1) = "M",Business_Day(EDATE($B$3,  INT(LEFT(P31, LEN(P31)-1))), "modified_following"),
                     IF(RIGHT(P31, 1) = "Y",Business_Day(EDATE($B$3,  12 * INT(LEFT(P31, LEN(P31)-1))), "modified_following"),IF(RIGHT(P31, 1) = "Q",Business_Day(EDATE($B$3,  3*INT(LEFT(P31, LEN(P31)-1))), "modified_following"),
                    Business_Day(EDATE($B$3,  12 * INT(LEFT(P31, FIND("Y", P31)-1)) + INT(RIGHT(P31, LEN(P31) - FIND("Y", P31)))), "modified_following") ))))), "")</f>
        <v>44560</v>
      </c>
      <c r="R31" s="46">
        <f>_xll.BDH(O31,$B$4,$B$3,$B$3)</f>
        <v>-1406</v>
      </c>
      <c r="S31" s="52">
        <f>R31/CHF!$EG$19</f>
        <v>-0.1406</v>
      </c>
      <c r="U31" s="101" t="s">
        <v>5960</v>
      </c>
      <c r="V31" s="101" t="s">
        <v>755</v>
      </c>
      <c r="W31" s="51">
        <f>IFERROR(IF(RIGHT(V31, 1) = "N", WORKDAY($B$3, 1),
                     IF(RIGHT(V31, 1) = "W",Business_Day($B$3 + 7 * INT(LEFT(V31, LEN(V31)-1)), "modified_following"),
                     IF(RIGHT(V31, 1) = "M",Business_Day(EDATE($B$3,  INT(LEFT(V31, LEN(V31)-1))), "modified_following"),
                     IF(RIGHT(V31, 1) = "Y",Business_Day(EDATE($B$3,  12 * INT(LEFT(V31, LEN(V31)-1))), "modified_following"),IF(RIGHT(V31, 1) = "Q",Business_Day(EDATE($B$3,  3*INT(LEFT(V31, LEN(V31)-1))), "modified_following"),
                    Business_Day(EDATE($B$3,  12 * INT(LEFT(V31, FIND("Y", V31)-1)) + INT(RIGHT(V31, LEN(V31) - FIND("Y", V31)))), "modified_following") ))))), "")</f>
        <v>44560</v>
      </c>
      <c r="X31" s="46">
        <f>_xll.BDH(U31,$B$4,$B$3,$B$3)</f>
        <v>-1511.75</v>
      </c>
      <c r="Y31" s="52">
        <f>X31/JPY!$EG$18</f>
        <v>-15.1175</v>
      </c>
      <c r="AA31" s="101" t="s">
        <v>5961</v>
      </c>
      <c r="AB31" s="101" t="s">
        <v>807</v>
      </c>
      <c r="AC31" s="51">
        <f>IFERROR(IF(RIGHT(AB31, 1) = "N", WORKDAY($B$3, 1),
                     IF(RIGHT(AB31, 1) = "W",Business_Day($B$3 + 7 * INT(LEFT(AB31, LEN(AB31)-1)), "modified_following"),
                     IF(RIGHT(AB31, 1) = "M",Business_Day(EDATE($B$3,  INT(LEFT(AB31, LEN(AB31)-1))), "modified_following"),
                     IF(RIGHT(AB31, 1) = "Y",Business_Day(EDATE($B$3,  12 * INT(LEFT(AB31, LEN(AB31)-1))), "modified_following"),IF(RIGHT(AB31, 1) = "Q",Business_Day(EDATE($B$3,  3*INT(LEFT(AB31, LEN(AB31)-1))), "modified_following"),
                    Business_Day(EDATE($B$3,  12 * INT(LEFT(AB31, FIND("Y", AB31)-1)) + INT(RIGHT(AB31, LEN(AB31) - FIND("Y", AB31)))), "modified_following") ))))), "")</f>
        <v>44925</v>
      </c>
      <c r="AD31" s="46">
        <f>_xll.BDH(AA31,$B$4,$B$3,$B$3)</f>
        <v>646</v>
      </c>
      <c r="AE31" s="52">
        <f>AD31/GBP!$GQ$20</f>
        <v>6.4600000000000005E-2</v>
      </c>
      <c r="AG31" s="101" t="s">
        <v>5962</v>
      </c>
      <c r="AH31" s="101" t="s">
        <v>807</v>
      </c>
      <c r="AI31" s="51">
        <f>IFERROR(IF(RIGHT(AH31, 1) = "N", WORKDAY($B$3, 1),
                     IF(RIGHT(AH31, 1) = "W",Business_Day($B$3 + 7 * INT(LEFT(AH31, LEN(AH31)-1)), "modified_following"),
                     IF(RIGHT(AH31, 1) = "M",Business_Day(EDATE($B$3,  INT(LEFT(AH31, LEN(AH31)-1))), "modified_following"),
                     IF(RIGHT(AH31, 1) = "Y",Business_Day(EDATE($B$3,  12 * INT(LEFT(AH31, LEN(AH31)-1))), "modified_following"),IF(RIGHT(AH31, 1) = "Q",Business_Day(EDATE($B$3,  3*INT(LEFT(AH31, LEN(AH31)-1))), "modified_following"),
                    Business_Day(EDATE($B$3,  12 * INT(LEFT(AH31, FIND("Y", AH31)-1)) + INT(RIGHT(AH31, LEN(AH31) - FIND("Y", AH31)))), "modified_following") ))))), "")</f>
        <v>44925</v>
      </c>
      <c r="AJ31" s="46">
        <f>_xll.BDH(AG31,$B$4,$B$3,$B$3)</f>
        <v>-192.5</v>
      </c>
      <c r="AK31" s="52">
        <f>AJ31/CHF!$FE$19</f>
        <v>-1.925E-2</v>
      </c>
      <c r="AM31" s="101" t="s">
        <v>5963</v>
      </c>
      <c r="AN31" s="101" t="s">
        <v>807</v>
      </c>
      <c r="AO31" s="51"/>
      <c r="AP31" s="46"/>
      <c r="AQ31" s="52"/>
    </row>
    <row r="32" spans="3:43" x14ac:dyDescent="0.25">
      <c r="C32" s="101" t="s">
        <v>5964</v>
      </c>
      <c r="D32" s="101" t="s">
        <v>807</v>
      </c>
      <c r="E32" s="51">
        <f>IFERROR(IF(RIGHT(D32, 1) = "N", WORKDAY($B$3, 1),
                     IF(RIGHT(D32, 1) = "W",Business_Day($B$3 + 7 * INT(LEFT(D32, LEN(D32)-1)), "modified_following"),
                     IF(RIGHT(D32, 1) = "M",Business_Day(EDATE($B$3,  INT(LEFT(D32, LEN(D32)-1))), "modified_following"),
                     IF(RIGHT(D32, 1) = "Y",Business_Day(EDATE($B$3,  12 * INT(LEFT(D32, LEN(D32)-1))), "modified_following"),IF(RIGHT(D32, 1) = "Q",Business_Day(EDATE($B$3,  3*INT(LEFT(D32, LEN(D32)-1))), "modified_following"),
                    Business_Day(EDATE($B$3,  12 * INT(LEFT(D32, FIND("Y", D32)-1)) + INT(RIGHT(D32, LEN(D32) - FIND("Y", D32)))), "modified_following") ))))), "")</f>
        <v>44925</v>
      </c>
      <c r="F32" s="46">
        <f>_xll.BDH(C32,$B$4,$B$3,$B$3)</f>
        <v>1679</v>
      </c>
      <c r="G32" s="52">
        <f>F32/EUR!$FQ$20</f>
        <v>0.16789999999999999</v>
      </c>
      <c r="I32" s="101" t="s">
        <v>5965</v>
      </c>
      <c r="J32" s="101" t="s">
        <v>807</v>
      </c>
      <c r="K32" s="51">
        <f>IFERROR(IF(RIGHT(J32, 1) = "N", WORKDAY($B$3, 1),
                     IF(RIGHT(J32, 1) = "W",Business_Day($B$3 + 7 * INT(LEFT(J32, LEN(J32)-1)), "modified_following"),
                     IF(RIGHT(J32, 1) = "M",Business_Day(EDATE($B$3,  INT(LEFT(J32, LEN(J32)-1))), "modified_following"),
                     IF(RIGHT(J32, 1) = "Y",Business_Day(EDATE($B$3,  12 * INT(LEFT(J32, LEN(J32)-1))), "modified_following"),IF(RIGHT(J32, 1) = "Q",Business_Day(EDATE($B$3,  3*INT(LEFT(J32, LEN(J32)-1))), "modified_following"),
                    Business_Day(EDATE($B$3,  12 * INT(LEFT(J32, FIND("Y", J32)-1)) + INT(RIGHT(J32, LEN(J32) - FIND("Y", J32)))), "modified_following") ))))), "")</f>
        <v>44925</v>
      </c>
      <c r="L32" s="46" t="str">
        <f>_xll.BDH(I32,$B$4,$B$3,$B$3)</f>
        <v>#N/A N/A</v>
      </c>
      <c r="M32" s="52" t="e">
        <f>L32/GBP!$FP$19</f>
        <v>#VALUE!</v>
      </c>
      <c r="O32" s="101" t="s">
        <v>5966</v>
      </c>
      <c r="P32" s="101" t="s">
        <v>807</v>
      </c>
      <c r="Q32" s="51">
        <f>IFERROR(IF(RIGHT(P32, 1) = "N", WORKDAY($B$3, 1),
                     IF(RIGHT(P32, 1) = "W",Business_Day($B$3 + 7 * INT(LEFT(P32, LEN(P32)-1)), "modified_following"),
                     IF(RIGHT(P32, 1) = "M",Business_Day(EDATE($B$3,  INT(LEFT(P32, LEN(P32)-1))), "modified_following"),
                     IF(RIGHT(P32, 1) = "Y",Business_Day(EDATE($B$3,  12 * INT(LEFT(P32, LEN(P32)-1))), "modified_following"),IF(RIGHT(P32, 1) = "Q",Business_Day(EDATE($B$3,  3*INT(LEFT(P32, LEN(P32)-1))), "modified_following"),
                    Business_Day(EDATE($B$3,  12 * INT(LEFT(P32, FIND("Y", P32)-1)) + INT(RIGHT(P32, LEN(P32) - FIND("Y", P32)))), "modified_following") ))))), "")</f>
        <v>44925</v>
      </c>
      <c r="R32" s="46">
        <f>_xll.BDH(O32,$B$4,$B$3,$B$3)</f>
        <v>-1680.5</v>
      </c>
      <c r="S32" s="52">
        <f>R32/CHF!$EG$19</f>
        <v>-0.16805</v>
      </c>
      <c r="U32" s="101" t="s">
        <v>5967</v>
      </c>
      <c r="V32" s="101" t="s">
        <v>807</v>
      </c>
      <c r="W32" s="51">
        <f>IFERROR(IF(RIGHT(V32, 1) = "N", WORKDAY($B$3, 1),
                     IF(RIGHT(V32, 1) = "W",Business_Day($B$3 + 7 * INT(LEFT(V32, LEN(V32)-1)), "modified_following"),
                     IF(RIGHT(V32, 1) = "M",Business_Day(EDATE($B$3,  INT(LEFT(V32, LEN(V32)-1))), "modified_following"),
                     IF(RIGHT(V32, 1) = "Y",Business_Day(EDATE($B$3,  12 * INT(LEFT(V32, LEN(V32)-1))), "modified_following"),IF(RIGHT(V32, 1) = "Q",Business_Day(EDATE($B$3,  3*INT(LEFT(V32, LEN(V32)-1))), "modified_following"),
                    Business_Day(EDATE($B$3,  12 * INT(LEFT(V32, FIND("Y", V32)-1)) + INT(RIGHT(V32, LEN(V32) - FIND("Y", V32)))), "modified_following") ))))), "")</f>
        <v>44925</v>
      </c>
      <c r="X32" s="46">
        <f>_xll.BDH(U32,$B$4,$B$3,$B$3)</f>
        <v>-1866.5</v>
      </c>
      <c r="Y32" s="52">
        <f>X32/JPY!$EG$18</f>
        <v>-18.664999999999999</v>
      </c>
      <c r="AA32" s="101" t="s">
        <v>5968</v>
      </c>
      <c r="AB32" s="101" t="s">
        <v>851</v>
      </c>
      <c r="AC32" s="51">
        <f>IFERROR(IF(RIGHT(AB32, 1) = "N", WORKDAY($B$3, 1),
                     IF(RIGHT(AB32, 1) = "W",Business_Day($B$3 + 7 * INT(LEFT(AB32, LEN(AB32)-1)), "modified_following"),
                     IF(RIGHT(AB32, 1) = "M",Business_Day(EDATE($B$3,  INT(LEFT(AB32, LEN(AB32)-1))), "modified_following"),
                     IF(RIGHT(AB32, 1) = "Y",Business_Day(EDATE($B$3,  12 * INT(LEFT(AB32, LEN(AB32)-1))), "modified_following"),IF(RIGHT(AB32, 1) = "Q",Business_Day(EDATE($B$3,  3*INT(LEFT(AB32, LEN(AB32)-1))), "modified_following"),
                    Business_Day(EDATE($B$3,  12 * INT(LEFT(AB32, FIND("Y", AB32)-1)) + INT(RIGHT(AB32, LEN(AB32) - FIND("Y", AB32)))), "modified_following") ))))), "")</f>
        <v>45289</v>
      </c>
      <c r="AD32" s="46">
        <f>_xll.BDH(AA32,$B$4,$B$3,$B$3)</f>
        <v>751</v>
      </c>
      <c r="AE32" s="52">
        <f>AD32/GBP!$GQ$20</f>
        <v>7.51E-2</v>
      </c>
      <c r="AG32" s="101" t="s">
        <v>5969</v>
      </c>
      <c r="AH32" s="101" t="s">
        <v>851</v>
      </c>
      <c r="AI32" s="51">
        <f>IFERROR(IF(RIGHT(AH32, 1) = "N", WORKDAY($B$3, 1),
                     IF(RIGHT(AH32, 1) = "W",Business_Day($B$3 + 7 * INT(LEFT(AH32, LEN(AH32)-1)), "modified_following"),
                     IF(RIGHT(AH32, 1) = "M",Business_Day(EDATE($B$3,  INT(LEFT(AH32, LEN(AH32)-1))), "modified_following"),
                     IF(RIGHT(AH32, 1) = "Y",Business_Day(EDATE($B$3,  12 * INT(LEFT(AH32, LEN(AH32)-1))), "modified_following"),IF(RIGHT(AH32, 1) = "Q",Business_Day(EDATE($B$3,  3*INT(LEFT(AH32, LEN(AH32)-1))), "modified_following"),
                    Business_Day(EDATE($B$3,  12 * INT(LEFT(AH32, FIND("Y", AH32)-1)) + INT(RIGHT(AH32, LEN(AH32) - FIND("Y", AH32)))), "modified_following") ))))), "")</f>
        <v>45289</v>
      </c>
      <c r="AJ32" s="46">
        <f>_xll.BDH(AG32,$B$4,$B$3,$B$3)</f>
        <v>-272</v>
      </c>
      <c r="AK32" s="52">
        <f>AJ32/CHF!$FE$19</f>
        <v>-2.7199999999999998E-2</v>
      </c>
      <c r="AM32" s="101" t="s">
        <v>5970</v>
      </c>
      <c r="AN32" s="101" t="s">
        <v>851</v>
      </c>
      <c r="AO32" s="51"/>
      <c r="AP32" s="46"/>
      <c r="AQ32" s="52"/>
    </row>
    <row r="33" spans="3:43" x14ac:dyDescent="0.25">
      <c r="C33" s="101" t="s">
        <v>5971</v>
      </c>
      <c r="D33" s="101" t="s">
        <v>851</v>
      </c>
      <c r="E33" s="51">
        <f>IFERROR(IF(RIGHT(D33, 1) = "N", WORKDAY($B$3, 1),
                     IF(RIGHT(D33, 1) = "W",Business_Day($B$3 + 7 * INT(LEFT(D33, LEN(D33)-1)), "modified_following"),
                     IF(RIGHT(D33, 1) = "M",Business_Day(EDATE($B$3,  INT(LEFT(D33, LEN(D33)-1))), "modified_following"),
                     IF(RIGHT(D33, 1) = "Y",Business_Day(EDATE($B$3,  12 * INT(LEFT(D33, LEN(D33)-1))), "modified_following"),IF(RIGHT(D33, 1) = "Q",Business_Day(EDATE($B$3,  3*INT(LEFT(D33, LEN(D33)-1))), "modified_following"),
                    Business_Day(EDATE($B$3,  12 * INT(LEFT(D33, FIND("Y", D33)-1)) + INT(RIGHT(D33, LEN(D33) - FIND("Y", D33)))), "modified_following") ))))), "")</f>
        <v>45289</v>
      </c>
      <c r="F33" s="46">
        <f>_xll.BDH(C33,$B$4,$B$3,$B$3)</f>
        <v>1938.5</v>
      </c>
      <c r="G33" s="52">
        <f>F33/EUR!$FQ$20</f>
        <v>0.19384999999999999</v>
      </c>
      <c r="I33" s="101" t="s">
        <v>5972</v>
      </c>
      <c r="J33" s="101" t="s">
        <v>851</v>
      </c>
      <c r="K33" s="51">
        <f>IFERROR(IF(RIGHT(J33, 1) = "N", WORKDAY($B$3, 1),
                     IF(RIGHT(J33, 1) = "W",Business_Day($B$3 + 7 * INT(LEFT(J33, LEN(J33)-1)), "modified_following"),
                     IF(RIGHT(J33, 1) = "M",Business_Day(EDATE($B$3,  INT(LEFT(J33, LEN(J33)-1))), "modified_following"),
                     IF(RIGHT(J33, 1) = "Y",Business_Day(EDATE($B$3,  12 * INT(LEFT(J33, LEN(J33)-1))), "modified_following"),IF(RIGHT(J33, 1) = "Q",Business_Day(EDATE($B$3,  3*INT(LEFT(J33, LEN(J33)-1))), "modified_following"),
                    Business_Day(EDATE($B$3,  12 * INT(LEFT(J33, FIND("Y", J33)-1)) + INT(RIGHT(J33, LEN(J33) - FIND("Y", J33)))), "modified_following") ))))), "")</f>
        <v>45289</v>
      </c>
      <c r="L33" s="46" t="str">
        <f>_xll.BDH(I33,$B$4,$B$3,$B$3)</f>
        <v>#N/A N/A</v>
      </c>
      <c r="M33" s="52" t="e">
        <f>L33/GBP!$FP$19</f>
        <v>#VALUE!</v>
      </c>
      <c r="O33" s="101" t="s">
        <v>5973</v>
      </c>
      <c r="P33" s="101" t="s">
        <v>851</v>
      </c>
      <c r="Q33" s="51">
        <f>IFERROR(IF(RIGHT(P33, 1) = "N", WORKDAY($B$3, 1),
                     IF(RIGHT(P33, 1) = "W",Business_Day($B$3 + 7 * INT(LEFT(P33, LEN(P33)-1)), "modified_following"),
                     IF(RIGHT(P33, 1) = "M",Business_Day(EDATE($B$3,  INT(LEFT(P33, LEN(P33)-1))), "modified_following"),
                     IF(RIGHT(P33, 1) = "Y",Business_Day(EDATE($B$3,  12 * INT(LEFT(P33, LEN(P33)-1))), "modified_following"),IF(RIGHT(P33, 1) = "Q",Business_Day(EDATE($B$3,  3*INT(LEFT(P33, LEN(P33)-1))), "modified_following"),
                    Business_Day(EDATE($B$3,  12 * INT(LEFT(P33, FIND("Y", P33)-1)) + INT(RIGHT(P33, LEN(P33) - FIND("Y", P33)))), "modified_following") ))))), "")</f>
        <v>45289</v>
      </c>
      <c r="R33" s="46">
        <f>_xll.BDH(O33,$B$4,$B$3,$B$3)</f>
        <v>-1948</v>
      </c>
      <c r="S33" s="52">
        <f>R33/CHF!$EG$19</f>
        <v>-0.1948</v>
      </c>
      <c r="U33" s="101" t="s">
        <v>5974</v>
      </c>
      <c r="V33" s="101" t="s">
        <v>851</v>
      </c>
      <c r="W33" s="51">
        <f>IFERROR(IF(RIGHT(V33, 1) = "N", WORKDAY($B$3, 1),
                     IF(RIGHT(V33, 1) = "W",Business_Day($B$3 + 7 * INT(LEFT(V33, LEN(V33)-1)), "modified_following"),
                     IF(RIGHT(V33, 1) = "M",Business_Day(EDATE($B$3,  INT(LEFT(V33, LEN(V33)-1))), "modified_following"),
                     IF(RIGHT(V33, 1) = "Y",Business_Day(EDATE($B$3,  12 * INT(LEFT(V33, LEN(V33)-1))), "modified_following"),IF(RIGHT(V33, 1) = "Q",Business_Day(EDATE($B$3,  3*INT(LEFT(V33, LEN(V33)-1))), "modified_following"),
                    Business_Day(EDATE($B$3,  12 * INT(LEFT(V33, FIND("Y", V33)-1)) + INT(RIGHT(V33, LEN(V33) - FIND("Y", V33)))), "modified_following") ))))), "")</f>
        <v>45289</v>
      </c>
      <c r="X33" s="46">
        <f>_xll.BDH(U33,$B$4,$B$3,$B$3)</f>
        <v>-2177.4</v>
      </c>
      <c r="Y33" s="52">
        <f>X33/JPY!$EG$18</f>
        <v>-21.774000000000001</v>
      </c>
      <c r="AA33" s="101" t="s">
        <v>5975</v>
      </c>
      <c r="AB33" s="101" t="s">
        <v>895</v>
      </c>
      <c r="AC33" s="51">
        <f>IFERROR(IF(RIGHT(AB33, 1) = "N", WORKDAY($B$3, 1),
                     IF(RIGHT(AB33, 1) = "W",Business_Day($B$3 + 7 * INT(LEFT(AB33, LEN(AB33)-1)), "modified_following"),
                     IF(RIGHT(AB33, 1) = "M",Business_Day(EDATE($B$3,  INT(LEFT(AB33, LEN(AB33)-1))), "modified_following"),
                     IF(RIGHT(AB33, 1) = "Y",Business_Day(EDATE($B$3,  12 * INT(LEFT(AB33, LEN(AB33)-1))), "modified_following"),IF(RIGHT(AB33, 1) = "Q",Business_Day(EDATE($B$3,  3*INT(LEFT(AB33, LEN(AB33)-1))), "modified_following"),
                    Business_Day(EDATE($B$3,  12 * INT(LEFT(AB33, FIND("Y", AB33)-1)) + INT(RIGHT(AB33, LEN(AB33) - FIND("Y", AB33)))), "modified_following") ))))), "")</f>
        <v>45656</v>
      </c>
      <c r="AD33" s="46">
        <f>_xll.BDH(AA33,$B$4,$B$3,$B$3)</f>
        <v>838</v>
      </c>
      <c r="AE33" s="52">
        <f>AD33/GBP!$GQ$20</f>
        <v>8.3799999999999999E-2</v>
      </c>
      <c r="AG33" s="101" t="s">
        <v>5976</v>
      </c>
      <c r="AH33" s="101" t="s">
        <v>895</v>
      </c>
      <c r="AI33" s="51">
        <f>IFERROR(IF(RIGHT(AH33, 1) = "N", WORKDAY($B$3, 1),
                     IF(RIGHT(AH33, 1) = "W",Business_Day($B$3 + 7 * INT(LEFT(AH33, LEN(AH33)-1)), "modified_following"),
                     IF(RIGHT(AH33, 1) = "M",Business_Day(EDATE($B$3,  INT(LEFT(AH33, LEN(AH33)-1))), "modified_following"),
                     IF(RIGHT(AH33, 1) = "Y",Business_Day(EDATE($B$3,  12 * INT(LEFT(AH33, LEN(AH33)-1))), "modified_following"),IF(RIGHT(AH33, 1) = "Q",Business_Day(EDATE($B$3,  3*INT(LEFT(AH33, LEN(AH33)-1))), "modified_following"),
                    Business_Day(EDATE($B$3,  12 * INT(LEFT(AH33, FIND("Y", AH33)-1)) + INT(RIGHT(AH33, LEN(AH33) - FIND("Y", AH33)))), "modified_following") ))))), "")</f>
        <v>45656</v>
      </c>
      <c r="AJ33" s="46">
        <f>_xll.BDH(AG33,$B$4,$B$3,$B$3)</f>
        <v>-349</v>
      </c>
      <c r="AK33" s="52">
        <f>AJ33/CHF!$FE$19</f>
        <v>-3.49E-2</v>
      </c>
      <c r="AM33" s="101" t="s">
        <v>5977</v>
      </c>
      <c r="AN33" s="101" t="s">
        <v>895</v>
      </c>
      <c r="AO33" s="51"/>
      <c r="AP33" s="46"/>
      <c r="AQ33" s="52"/>
    </row>
    <row r="34" spans="3:43" x14ac:dyDescent="0.25">
      <c r="C34" s="101" t="s">
        <v>5978</v>
      </c>
      <c r="D34" s="101" t="s">
        <v>895</v>
      </c>
      <c r="E34" s="51">
        <f>IFERROR(IF(RIGHT(D34, 1) = "N", WORKDAY($B$3, 1),
                     IF(RIGHT(D34, 1) = "W",Business_Day($B$3 + 7 * INT(LEFT(D34, LEN(D34)-1)), "modified_following"),
                     IF(RIGHT(D34, 1) = "M",Business_Day(EDATE($B$3,  INT(LEFT(D34, LEN(D34)-1))), "modified_following"),
                     IF(RIGHT(D34, 1) = "Y",Business_Day(EDATE($B$3,  12 * INT(LEFT(D34, LEN(D34)-1))), "modified_following"),IF(RIGHT(D34, 1) = "Q",Business_Day(EDATE($B$3,  3*INT(LEFT(D34, LEN(D34)-1))), "modified_following"),
                    Business_Day(EDATE($B$3,  12 * INT(LEFT(D34, FIND("Y", D34)-1)) + INT(RIGHT(D34, LEN(D34) - FIND("Y", D34)))), "modified_following") ))))), "")</f>
        <v>45656</v>
      </c>
      <c r="F34" s="46">
        <f>_xll.BDH(C34,$B$4,$B$3,$B$3)</f>
        <v>2181</v>
      </c>
      <c r="G34" s="52">
        <f>F34/EUR!$FQ$20</f>
        <v>0.21809999999999999</v>
      </c>
      <c r="I34" s="101" t="s">
        <v>5979</v>
      </c>
      <c r="J34" s="101" t="s">
        <v>895</v>
      </c>
      <c r="K34" s="51">
        <f>IFERROR(IF(RIGHT(J34, 1) = "N", WORKDAY($B$3, 1),
                     IF(RIGHT(J34, 1) = "W",Business_Day($B$3 + 7 * INT(LEFT(J34, LEN(J34)-1)), "modified_following"),
                     IF(RIGHT(J34, 1) = "M",Business_Day(EDATE($B$3,  INT(LEFT(J34, LEN(J34)-1))), "modified_following"),
                     IF(RIGHT(J34, 1) = "Y",Business_Day(EDATE($B$3,  12 * INT(LEFT(J34, LEN(J34)-1))), "modified_following"),IF(RIGHT(J34, 1) = "Q",Business_Day(EDATE($B$3,  3*INT(LEFT(J34, LEN(J34)-1))), "modified_following"),
                    Business_Day(EDATE($B$3,  12 * INT(LEFT(J34, FIND("Y", J34)-1)) + INT(RIGHT(J34, LEN(J34) - FIND("Y", J34)))), "modified_following") ))))), "")</f>
        <v>45656</v>
      </c>
      <c r="L34" s="46" t="str">
        <f>_xll.BDH(I34,$B$4,$B$3,$B$3)</f>
        <v>#N/A N/A</v>
      </c>
      <c r="M34" s="52" t="e">
        <f>L34/GBP!$FP$19</f>
        <v>#VALUE!</v>
      </c>
      <c r="O34" s="101" t="s">
        <v>5980</v>
      </c>
      <c r="P34" s="101" t="s">
        <v>895</v>
      </c>
      <c r="Q34" s="51">
        <f>IFERROR(IF(RIGHT(P34, 1) = "N", WORKDAY($B$3, 1),
                     IF(RIGHT(P34, 1) = "W",Business_Day($B$3 + 7 * INT(LEFT(P34, LEN(P34)-1)), "modified_following"),
                     IF(RIGHT(P34, 1) = "M",Business_Day(EDATE($B$3,  INT(LEFT(P34, LEN(P34)-1))), "modified_following"),
                     IF(RIGHT(P34, 1) = "Y",Business_Day(EDATE($B$3,  12 * INT(LEFT(P34, LEN(P34)-1))), "modified_following"),IF(RIGHT(P34, 1) = "Q",Business_Day(EDATE($B$3,  3*INT(LEFT(P34, LEN(P34)-1))), "modified_following"),
                    Business_Day(EDATE($B$3,  12 * INT(LEFT(P34, FIND("Y", P34)-1)) + INT(RIGHT(P34, LEN(P34) - FIND("Y", P34)))), "modified_following") ))))), "")</f>
        <v>45656</v>
      </c>
      <c r="R34" s="46">
        <f>_xll.BDH(O34,$B$4,$B$3,$B$3)</f>
        <v>-2191</v>
      </c>
      <c r="S34" s="52">
        <f>R34/CHF!$EG$19</f>
        <v>-0.21909999999999999</v>
      </c>
      <c r="U34" s="101" t="s">
        <v>5981</v>
      </c>
      <c r="V34" s="101" t="s">
        <v>895</v>
      </c>
      <c r="W34" s="51">
        <f>IFERROR(IF(RIGHT(V34, 1) = "N", WORKDAY($B$3, 1),
                     IF(RIGHT(V34, 1) = "W",Business_Day($B$3 + 7 * INT(LEFT(V34, LEN(V34)-1)), "modified_following"),
                     IF(RIGHT(V34, 1) = "M",Business_Day(EDATE($B$3,  INT(LEFT(V34, LEN(V34)-1))), "modified_following"),
                     IF(RIGHT(V34, 1) = "Y",Business_Day(EDATE($B$3,  12 * INT(LEFT(V34, LEN(V34)-1))), "modified_following"),IF(RIGHT(V34, 1) = "Q",Business_Day(EDATE($B$3,  3*INT(LEFT(V34, LEN(V34)-1))), "modified_following"),
                    Business_Day(EDATE($B$3,  12 * INT(LEFT(V34, FIND("Y", V34)-1)) + INT(RIGHT(V34, LEN(V34) - FIND("Y", V34)))), "modified_following") ))))), "")</f>
        <v>45656</v>
      </c>
      <c r="X34" s="46">
        <f>_xll.BDH(U34,$B$4,$B$3,$B$3)</f>
        <v>-2490.5</v>
      </c>
      <c r="Y34" s="52">
        <f>X34/JPY!$EG$18</f>
        <v>-24.905000000000001</v>
      </c>
      <c r="AA34" s="101" t="s">
        <v>5982</v>
      </c>
      <c r="AB34" s="101" t="s">
        <v>939</v>
      </c>
      <c r="AC34" s="51">
        <f>IFERROR(IF(RIGHT(AB34, 1) = "N", WORKDAY($B$3, 1),
                     IF(RIGHT(AB34, 1) = "W",Business_Day($B$3 + 7 * INT(LEFT(AB34, LEN(AB34)-1)), "modified_following"),
                     IF(RIGHT(AB34, 1) = "M",Business_Day(EDATE($B$3,  INT(LEFT(AB34, LEN(AB34)-1))), "modified_following"),
                     IF(RIGHT(AB34, 1) = "Y",Business_Day(EDATE($B$3,  12 * INT(LEFT(AB34, LEN(AB34)-1))), "modified_following"),IF(RIGHT(AB34, 1) = "Q",Business_Day(EDATE($B$3,  3*INT(LEFT(AB34, LEN(AB34)-1))), "modified_following"),
                    Business_Day(EDATE($B$3,  12 * INT(LEFT(AB34, FIND("Y", AB34)-1)) + INT(RIGHT(AB34, LEN(AB34) - FIND("Y", AB34)))), "modified_following") ))))), "")</f>
        <v>46021</v>
      </c>
      <c r="AD34" s="46">
        <f>_xll.BDH(AA34,$B$4,$B$3,$B$3)</f>
        <v>919.5</v>
      </c>
      <c r="AE34" s="52">
        <f>AD34/GBP!$GQ$20</f>
        <v>9.1950000000000004E-2</v>
      </c>
      <c r="AG34" s="101" t="s">
        <v>5983</v>
      </c>
      <c r="AH34" s="101" t="s">
        <v>939</v>
      </c>
      <c r="AI34" s="51">
        <f>IFERROR(IF(RIGHT(AH34, 1) = "N", WORKDAY($B$3, 1),
                     IF(RIGHT(AH34, 1) = "W",Business_Day($B$3 + 7 * INT(LEFT(AH34, LEN(AH34)-1)), "modified_following"),
                     IF(RIGHT(AH34, 1) = "M",Business_Day(EDATE($B$3,  INT(LEFT(AH34, LEN(AH34)-1))), "modified_following"),
                     IF(RIGHT(AH34, 1) = "Y",Business_Day(EDATE($B$3,  12 * INT(LEFT(AH34, LEN(AH34)-1))), "modified_following"),IF(RIGHT(AH34, 1) = "Q",Business_Day(EDATE($B$3,  3*INT(LEFT(AH34, LEN(AH34)-1))), "modified_following"),
                    Business_Day(EDATE($B$3,  12 * INT(LEFT(AH34, FIND("Y", AH34)-1)) + INT(RIGHT(AH34, LEN(AH34) - FIND("Y", AH34)))), "modified_following") ))))), "")</f>
        <v>46021</v>
      </c>
      <c r="AJ34" s="46">
        <f>_xll.BDH(AG34,$B$4,$B$3,$B$3)</f>
        <v>-453</v>
      </c>
      <c r="AK34" s="52">
        <f>AJ34/CHF!$FE$19</f>
        <v>-4.53E-2</v>
      </c>
      <c r="AM34" s="101" t="s">
        <v>5984</v>
      </c>
      <c r="AN34" s="101" t="s">
        <v>939</v>
      </c>
      <c r="AO34" s="51"/>
      <c r="AP34" s="46"/>
      <c r="AQ34" s="52"/>
    </row>
    <row r="35" spans="3:43" x14ac:dyDescent="0.25">
      <c r="C35" s="101" t="s">
        <v>5985</v>
      </c>
      <c r="D35" s="101" t="s">
        <v>939</v>
      </c>
      <c r="E35" s="51">
        <f>IFERROR(IF(RIGHT(D35, 1) = "N", WORKDAY($B$3, 1),
                     IF(RIGHT(D35, 1) = "W",Business_Day($B$3 + 7 * INT(LEFT(D35, LEN(D35)-1)), "modified_following"),
                     IF(RIGHT(D35, 1) = "M",Business_Day(EDATE($B$3,  INT(LEFT(D35, LEN(D35)-1))), "modified_following"),
                     IF(RIGHT(D35, 1) = "Y",Business_Day(EDATE($B$3,  12 * INT(LEFT(D35, LEN(D35)-1))), "modified_following"),IF(RIGHT(D35, 1) = "Q",Business_Day(EDATE($B$3,  3*INT(LEFT(D35, LEN(D35)-1))), "modified_following"),
                    Business_Day(EDATE($B$3,  12 * INT(LEFT(D35, FIND("Y", D35)-1)) + INT(RIGHT(D35, LEN(D35) - FIND("Y", D35)))), "modified_following") ))))), "")</f>
        <v>46021</v>
      </c>
      <c r="F35" s="46">
        <f>_xll.BDH(C35,$B$4,$B$3,$B$3)</f>
        <v>2409</v>
      </c>
      <c r="G35" s="52">
        <f>F35/EUR!$FQ$20</f>
        <v>0.2409</v>
      </c>
      <c r="I35" s="101" t="s">
        <v>5986</v>
      </c>
      <c r="J35" s="101" t="s">
        <v>939</v>
      </c>
      <c r="K35" s="51">
        <f>IFERROR(IF(RIGHT(J35, 1) = "N", WORKDAY($B$3, 1),
                     IF(RIGHT(J35, 1) = "W",Business_Day($B$3 + 7 * INT(LEFT(J35, LEN(J35)-1)), "modified_following"),
                     IF(RIGHT(J35, 1) = "M",Business_Day(EDATE($B$3,  INT(LEFT(J35, LEN(J35)-1))), "modified_following"),
                     IF(RIGHT(J35, 1) = "Y",Business_Day(EDATE($B$3,  12 * INT(LEFT(J35, LEN(J35)-1))), "modified_following"),IF(RIGHT(J35, 1) = "Q",Business_Day(EDATE($B$3,  3*INT(LEFT(J35, LEN(J35)-1))), "modified_following"),
                    Business_Day(EDATE($B$3,  12 * INT(LEFT(J35, FIND("Y", J35)-1)) + INT(RIGHT(J35, LEN(J35) - FIND("Y", J35)))), "modified_following") ))))), "")</f>
        <v>46021</v>
      </c>
      <c r="L35" s="46" t="str">
        <f>_xll.BDH(I35,$B$4,$B$3,$B$3)</f>
        <v>#N/A N/A</v>
      </c>
      <c r="M35" s="52" t="e">
        <f>L35/GBP!$FP$19</f>
        <v>#VALUE!</v>
      </c>
      <c r="O35" s="101" t="s">
        <v>5987</v>
      </c>
      <c r="P35" s="101" t="s">
        <v>939</v>
      </c>
      <c r="Q35" s="51">
        <f>IFERROR(IF(RIGHT(P35, 1) = "N", WORKDAY($B$3, 1),
                     IF(RIGHT(P35, 1) = "W",Business_Day($B$3 + 7 * INT(LEFT(P35, LEN(P35)-1)), "modified_following"),
                     IF(RIGHT(P35, 1) = "M",Business_Day(EDATE($B$3,  INT(LEFT(P35, LEN(P35)-1))), "modified_following"),
                     IF(RIGHT(P35, 1) = "Y",Business_Day(EDATE($B$3,  12 * INT(LEFT(P35, LEN(P35)-1))), "modified_following"),IF(RIGHT(P35, 1) = "Q",Business_Day(EDATE($B$3,  3*INT(LEFT(P35, LEN(P35)-1))), "modified_following"),
                    Business_Day(EDATE($B$3,  12 * INT(LEFT(P35, FIND("Y", P35)-1)) + INT(RIGHT(P35, LEN(P35) - FIND("Y", P35)))), "modified_following") ))))), "")</f>
        <v>46021</v>
      </c>
      <c r="R35" s="46">
        <f>_xll.BDH(O35,$B$4,$B$3,$B$3)</f>
        <v>-2427</v>
      </c>
      <c r="S35" s="52">
        <f>R35/CHF!$EG$19</f>
        <v>-0.2427</v>
      </c>
      <c r="U35" s="101" t="s">
        <v>5988</v>
      </c>
      <c r="V35" s="101" t="s">
        <v>939</v>
      </c>
      <c r="W35" s="51">
        <f>IFERROR(IF(RIGHT(V35, 1) = "N", WORKDAY($B$3, 1),
                     IF(RIGHT(V35, 1) = "W",Business_Day($B$3 + 7 * INT(LEFT(V35, LEN(V35)-1)), "modified_following"),
                     IF(RIGHT(V35, 1) = "M",Business_Day(EDATE($B$3,  INT(LEFT(V35, LEN(V35)-1))), "modified_following"),
                     IF(RIGHT(V35, 1) = "Y",Business_Day(EDATE($B$3,  12 * INT(LEFT(V35, LEN(V35)-1))), "modified_following"),IF(RIGHT(V35, 1) = "Q",Business_Day(EDATE($B$3,  3*INT(LEFT(V35, LEN(V35)-1))), "modified_following"),
                    Business_Day(EDATE($B$3,  12 * INT(LEFT(V35, FIND("Y", V35)-1)) + INT(RIGHT(V35, LEN(V35) - FIND("Y", V35)))), "modified_following") ))))), "")</f>
        <v>46021</v>
      </c>
      <c r="X35" s="46">
        <f>_xll.BDH(U35,$B$4,$B$3,$B$3)</f>
        <v>-2778</v>
      </c>
      <c r="Y35" s="52">
        <f>X35/JPY!$EG$18</f>
        <v>-27.78</v>
      </c>
      <c r="AA35" s="101" t="s">
        <v>5989</v>
      </c>
      <c r="AB35" s="101" t="s">
        <v>983</v>
      </c>
      <c r="AC35" s="51">
        <f>IFERROR(IF(RIGHT(AB35, 1) = "N", WORKDAY($B$3, 1),
                     IF(RIGHT(AB35, 1) = "W",Business_Day($B$3 + 7 * INT(LEFT(AB35, LEN(AB35)-1)), "modified_following"),
                     IF(RIGHT(AB35, 1) = "M",Business_Day(EDATE($B$3,  INT(LEFT(AB35, LEN(AB35)-1))), "modified_following"),
                     IF(RIGHT(AB35, 1) = "Y",Business_Day(EDATE($B$3,  12 * INT(LEFT(AB35, LEN(AB35)-1))), "modified_following"),IF(RIGHT(AB35, 1) = "Q",Business_Day(EDATE($B$3,  3*INT(LEFT(AB35, LEN(AB35)-1))), "modified_following"),
                    Business_Day(EDATE($B$3,  12 * INT(LEFT(AB35, FIND("Y", AB35)-1)) + INT(RIGHT(AB35, LEN(AB35) - FIND("Y", AB35)))), "modified_following") ))))), "")</f>
        <v>46386</v>
      </c>
      <c r="AD35" s="46">
        <f>_xll.BDH(AA35,$B$4,$B$3,$B$3)</f>
        <v>993</v>
      </c>
      <c r="AE35" s="52">
        <f>AD35/GBP!$GQ$20</f>
        <v>9.9299999999999999E-2</v>
      </c>
      <c r="AG35" s="101" t="s">
        <v>5990</v>
      </c>
      <c r="AH35" s="101" t="s">
        <v>983</v>
      </c>
      <c r="AI35" s="51">
        <f>IFERROR(IF(RIGHT(AH35, 1) = "N", WORKDAY($B$3, 1),
                     IF(RIGHT(AH35, 1) = "W",Business_Day($B$3 + 7 * INT(LEFT(AH35, LEN(AH35)-1)), "modified_following"),
                     IF(RIGHT(AH35, 1) = "M",Business_Day(EDATE($B$3,  INT(LEFT(AH35, LEN(AH35)-1))), "modified_following"),
                     IF(RIGHT(AH35, 1) = "Y",Business_Day(EDATE($B$3,  12 * INT(LEFT(AH35, LEN(AH35)-1))), "modified_following"),IF(RIGHT(AH35, 1) = "Q",Business_Day(EDATE($B$3,  3*INT(LEFT(AH35, LEN(AH35)-1))), "modified_following"),
                    Business_Day(EDATE($B$3,  12 * INT(LEFT(AH35, FIND("Y", AH35)-1)) + INT(RIGHT(AH35, LEN(AH35) - FIND("Y", AH35)))), "modified_following") ))))), "")</f>
        <v>46386</v>
      </c>
      <c r="AJ35" s="46">
        <f>_xll.BDH(AG35,$B$4,$B$3,$B$3)</f>
        <v>-570</v>
      </c>
      <c r="AK35" s="52">
        <f>AJ35/CHF!$FE$19</f>
        <v>-5.7000000000000002E-2</v>
      </c>
      <c r="AM35" s="101" t="s">
        <v>5991</v>
      </c>
      <c r="AN35" s="101" t="s">
        <v>983</v>
      </c>
      <c r="AO35" s="51"/>
      <c r="AP35" s="46"/>
      <c r="AQ35" s="52"/>
    </row>
    <row r="36" spans="3:43" x14ac:dyDescent="0.25">
      <c r="C36" s="101" t="s">
        <v>5992</v>
      </c>
      <c r="D36" s="101" t="s">
        <v>983</v>
      </c>
      <c r="E36" s="51">
        <f>IFERROR(IF(RIGHT(D36, 1) = "N", WORKDAY($B$3, 1),
                     IF(RIGHT(D36, 1) = "W",Business_Day($B$3 + 7 * INT(LEFT(D36, LEN(D36)-1)), "modified_following"),
                     IF(RIGHT(D36, 1) = "M",Business_Day(EDATE($B$3,  INT(LEFT(D36, LEN(D36)-1))), "modified_following"),
                     IF(RIGHT(D36, 1) = "Y",Business_Day(EDATE($B$3,  12 * INT(LEFT(D36, LEN(D36)-1))), "modified_following"),IF(RIGHT(D36, 1) = "Q",Business_Day(EDATE($B$3,  3*INT(LEFT(D36, LEN(D36)-1))), "modified_following"),
                    Business_Day(EDATE($B$3,  12 * INT(LEFT(D36, FIND("Y", D36)-1)) + INT(RIGHT(D36, LEN(D36) - FIND("Y", D36)))), "modified_following") ))))), "")</f>
        <v>46386</v>
      </c>
      <c r="F36" s="46">
        <f>_xll.BDH(C36,$B$4,$B$3,$B$3)</f>
        <v>2632</v>
      </c>
      <c r="G36" s="52">
        <f>F36/EUR!$FQ$20</f>
        <v>0.26319999999999999</v>
      </c>
      <c r="I36" s="101" t="s">
        <v>5993</v>
      </c>
      <c r="J36" s="101" t="s">
        <v>983</v>
      </c>
      <c r="K36" s="51">
        <f>IFERROR(IF(RIGHT(J36, 1) = "N", WORKDAY($B$3, 1),
                     IF(RIGHT(J36, 1) = "W",Business_Day($B$3 + 7 * INT(LEFT(J36, LEN(J36)-1)), "modified_following"),
                     IF(RIGHT(J36, 1) = "M",Business_Day(EDATE($B$3,  INT(LEFT(J36, LEN(J36)-1))), "modified_following"),
                     IF(RIGHT(J36, 1) = "Y",Business_Day(EDATE($B$3,  12 * INT(LEFT(J36, LEN(J36)-1))), "modified_following"),IF(RIGHT(J36, 1) = "Q",Business_Day(EDATE($B$3,  3*INT(LEFT(J36, LEN(J36)-1))), "modified_following"),
                    Business_Day(EDATE($B$3,  12 * INT(LEFT(J36, FIND("Y", J36)-1)) + INT(RIGHT(J36, LEN(J36) - FIND("Y", J36)))), "modified_following") ))))), "")</f>
        <v>46386</v>
      </c>
      <c r="L36" s="46">
        <f>_xll.BDH(I36,$B$4,$B$3,$B$3)</f>
        <v>1692.5</v>
      </c>
      <c r="M36" s="52">
        <f>L36/GBP!$FP$19</f>
        <v>0.16925000000000001</v>
      </c>
      <c r="O36" s="101" t="s">
        <v>5994</v>
      </c>
      <c r="P36" s="101" t="s">
        <v>983</v>
      </c>
      <c r="Q36" s="51">
        <f>IFERROR(IF(RIGHT(P36, 1) = "N", WORKDAY($B$3, 1),
                     IF(RIGHT(P36, 1) = "W",Business_Day($B$3 + 7 * INT(LEFT(P36, LEN(P36)-1)), "modified_following"),
                     IF(RIGHT(P36, 1) = "M",Business_Day(EDATE($B$3,  INT(LEFT(P36, LEN(P36)-1))), "modified_following"),
                     IF(RIGHT(P36, 1) = "Y",Business_Day(EDATE($B$3,  12 * INT(LEFT(P36, LEN(P36)-1))), "modified_following"),IF(RIGHT(P36, 1) = "Q",Business_Day(EDATE($B$3,  3*INT(LEFT(P36, LEN(P36)-1))), "modified_following"),
                    Business_Day(EDATE($B$3,  12 * INT(LEFT(P36, FIND("Y", P36)-1)) + INT(RIGHT(P36, LEN(P36) - FIND("Y", P36)))), "modified_following") ))))), "")</f>
        <v>46386</v>
      </c>
      <c r="R36" s="46" t="str">
        <f>_xll.BDH(O36,$B$4,$B$3,$B$3)</f>
        <v>#N/A N/A</v>
      </c>
      <c r="S36" s="52" t="e">
        <f>R36/CHF!$EG$19</f>
        <v>#VALUE!</v>
      </c>
      <c r="U36" s="101" t="s">
        <v>5995</v>
      </c>
      <c r="V36" s="101" t="s">
        <v>983</v>
      </c>
      <c r="W36" s="51">
        <f>IFERROR(IF(RIGHT(V36, 1) = "N", WORKDAY($B$3, 1),
                     IF(RIGHT(V36, 1) = "W",Business_Day($B$3 + 7 * INT(LEFT(V36, LEN(V36)-1)), "modified_following"),
                     IF(RIGHT(V36, 1) = "M",Business_Day(EDATE($B$3,  INT(LEFT(V36, LEN(V36)-1))), "modified_following"),
                     IF(RIGHT(V36, 1) = "Y",Business_Day(EDATE($B$3,  12 * INT(LEFT(V36, LEN(V36)-1))), "modified_following"),IF(RIGHT(V36, 1) = "Q",Business_Day(EDATE($B$3,  3*INT(LEFT(V36, LEN(V36)-1))), "modified_following"),
                    Business_Day(EDATE($B$3,  12 * INT(LEFT(V36, FIND("Y", V36)-1)) + INT(RIGHT(V36, LEN(V36) - FIND("Y", V36)))), "modified_following") ))))), "")</f>
        <v>46386</v>
      </c>
      <c r="X36" s="46">
        <f>_xll.BDH(U36,$B$4,$B$3,$B$3)</f>
        <v>-3038.3</v>
      </c>
      <c r="Y36" s="52">
        <f>X36/JPY!$EG$18</f>
        <v>-30.383000000000003</v>
      </c>
      <c r="AA36" s="101"/>
      <c r="AB36" s="101"/>
      <c r="AC36" s="51"/>
      <c r="AD36" s="46"/>
      <c r="AE36" s="46"/>
      <c r="AG36" s="101"/>
      <c r="AH36" s="101"/>
      <c r="AI36" s="51"/>
      <c r="AJ36" s="46"/>
      <c r="AK36" s="46"/>
      <c r="AM36" s="101"/>
      <c r="AN36" s="101"/>
      <c r="AO36" s="51"/>
      <c r="AP36" s="46"/>
      <c r="AQ36" s="52"/>
    </row>
    <row r="37" spans="3:43" x14ac:dyDescent="0.25">
      <c r="C37" s="101" t="s">
        <v>5996</v>
      </c>
      <c r="D37" s="101" t="s">
        <v>1038</v>
      </c>
      <c r="E37" s="51"/>
      <c r="F37" s="46"/>
      <c r="G37" s="52"/>
      <c r="I37" s="101" t="s">
        <v>5997</v>
      </c>
      <c r="J37" s="101" t="s">
        <v>1038</v>
      </c>
      <c r="K37" s="51"/>
      <c r="L37" s="46"/>
      <c r="M37" s="52"/>
      <c r="O37" s="101"/>
      <c r="P37" s="101" t="s">
        <v>600</v>
      </c>
      <c r="Q37" s="51"/>
      <c r="R37" s="46"/>
      <c r="S37" s="52"/>
      <c r="U37" s="101" t="s">
        <v>5998</v>
      </c>
      <c r="V37" s="101" t="s">
        <v>1038</v>
      </c>
      <c r="W37" s="51"/>
      <c r="X37" s="46"/>
      <c r="Y37" s="52"/>
      <c r="AA37" s="101"/>
      <c r="AB37" s="101"/>
      <c r="AC37" s="51"/>
      <c r="AD37" s="46"/>
      <c r="AE37" s="46"/>
      <c r="AG37" s="101"/>
      <c r="AH37" s="101"/>
      <c r="AI37" s="51"/>
      <c r="AJ37" s="46"/>
      <c r="AK37" s="46"/>
      <c r="AM37" s="101"/>
      <c r="AN37" s="101"/>
      <c r="AO37" s="51"/>
      <c r="AP37" s="46"/>
      <c r="AQ37" s="46"/>
    </row>
    <row r="38" spans="3:43" x14ac:dyDescent="0.25">
      <c r="C38" s="101" t="s">
        <v>5999</v>
      </c>
      <c r="D38" s="101" t="s">
        <v>1093</v>
      </c>
      <c r="E38" s="51"/>
      <c r="F38" s="46"/>
      <c r="G38" s="52"/>
      <c r="I38" s="101" t="s">
        <v>6000</v>
      </c>
      <c r="J38" s="101" t="s">
        <v>1093</v>
      </c>
      <c r="K38" s="51"/>
      <c r="L38" s="46"/>
      <c r="M38" s="52"/>
      <c r="O38" s="101"/>
      <c r="P38" s="101" t="s">
        <v>600</v>
      </c>
      <c r="Q38" s="51"/>
      <c r="R38" s="46"/>
      <c r="S38" s="52"/>
      <c r="U38" s="101" t="s">
        <v>6001</v>
      </c>
      <c r="V38" s="101" t="s">
        <v>1093</v>
      </c>
      <c r="W38" s="51"/>
      <c r="X38" s="46"/>
      <c r="Y38" s="52"/>
      <c r="AA38" s="101"/>
      <c r="AB38" s="101"/>
      <c r="AC38" s="51"/>
      <c r="AD38" s="46"/>
      <c r="AE38" s="46"/>
      <c r="AG38" s="101"/>
      <c r="AH38" s="101"/>
      <c r="AI38" s="51"/>
      <c r="AJ38" s="46"/>
      <c r="AK38" s="46"/>
      <c r="AM38" s="101"/>
      <c r="AN38" s="101"/>
      <c r="AO38" s="51"/>
      <c r="AP38" s="46"/>
      <c r="AQ38" s="46"/>
    </row>
  </sheetData>
  <mergeCells count="8">
    <mergeCell ref="AG6:AJ6"/>
    <mergeCell ref="AM6:AP6"/>
    <mergeCell ref="A1:B1"/>
    <mergeCell ref="C6:F6"/>
    <mergeCell ref="I6:L6"/>
    <mergeCell ref="O6:R6"/>
    <mergeCell ref="U6:X6"/>
    <mergeCell ref="AA6:AD6"/>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7030A0"/>
  </sheetPr>
  <dimension ref="A1:AK75"/>
  <sheetViews>
    <sheetView showGridLines="0" zoomScale="80" zoomScaleNormal="80" workbookViewId="0">
      <selection activeCell="E66" sqref="E66"/>
    </sheetView>
  </sheetViews>
  <sheetFormatPr baseColWidth="10" defaultColWidth="11.42578125" defaultRowHeight="15" x14ac:dyDescent="0.25"/>
  <cols>
    <col min="2" max="2" width="11.5703125" bestFit="1" customWidth="1"/>
    <col min="3" max="3" width="16.7109375" customWidth="1"/>
    <col min="4" max="4" width="12.28515625" bestFit="1" customWidth="1"/>
    <col min="5" max="5" width="19.5703125" customWidth="1"/>
    <col min="6" max="6" width="21.5703125" bestFit="1" customWidth="1"/>
    <col min="7" max="7" width="11.42578125" bestFit="1" customWidth="1"/>
    <col min="8" max="9" width="21" customWidth="1"/>
    <col min="10" max="12" width="19.7109375" bestFit="1" customWidth="1"/>
    <col min="23" max="23" width="16.7109375" bestFit="1" customWidth="1"/>
    <col min="28" max="28" width="16.7109375" bestFit="1" customWidth="1"/>
    <col min="29" max="29" width="16.7109375" customWidth="1"/>
    <col min="30" max="30" width="15.28515625" bestFit="1" customWidth="1"/>
    <col min="31" max="31" width="24.5703125" customWidth="1"/>
    <col min="32" max="32" width="17.140625" bestFit="1" customWidth="1"/>
    <col min="33" max="33" width="14.5703125" bestFit="1" customWidth="1"/>
    <col min="34" max="34" width="14.85546875" bestFit="1" customWidth="1"/>
    <col min="35" max="35" width="16.28515625" bestFit="1" customWidth="1"/>
    <col min="36" max="36" width="19.7109375" customWidth="1"/>
    <col min="37" max="37" width="15.7109375" bestFit="1" customWidth="1"/>
  </cols>
  <sheetData>
    <row r="1" spans="1:37" ht="26.45" thickBot="1" x14ac:dyDescent="0.55000000000000004">
      <c r="A1" s="165" t="s">
        <v>6002</v>
      </c>
      <c r="B1" s="165"/>
      <c r="C1" s="165"/>
    </row>
    <row r="3" spans="1:37" ht="14.45" x14ac:dyDescent="0.3">
      <c r="A3" s="13" t="s">
        <v>14</v>
      </c>
      <c r="B3" s="14">
        <f>Date!E3</f>
        <v>42734</v>
      </c>
    </row>
    <row r="4" spans="1:37" ht="14.45" x14ac:dyDescent="0.3">
      <c r="A4" s="13" t="s">
        <v>15</v>
      </c>
      <c r="B4" s="15" t="s">
        <v>16</v>
      </c>
    </row>
    <row r="6" spans="1:37" ht="18" x14ac:dyDescent="0.35">
      <c r="AD6" s="157" t="s">
        <v>6003</v>
      </c>
      <c r="AE6" s="157"/>
      <c r="AF6" s="157"/>
      <c r="AG6" s="157"/>
      <c r="AI6" s="157" t="s">
        <v>6004</v>
      </c>
      <c r="AJ6" s="157"/>
      <c r="AK6" s="157"/>
    </row>
    <row r="8" spans="1:37" ht="15" customHeight="1" x14ac:dyDescent="0.35">
      <c r="C8" s="157" t="s">
        <v>6005</v>
      </c>
      <c r="D8" s="157"/>
      <c r="E8" s="157"/>
      <c r="F8" s="157"/>
      <c r="G8" s="157"/>
      <c r="I8" s="157" t="s">
        <v>6006</v>
      </c>
      <c r="J8" s="157"/>
      <c r="K8" s="157"/>
      <c r="L8" s="157"/>
      <c r="Q8" s="157" t="s">
        <v>6005</v>
      </c>
      <c r="R8" s="157"/>
      <c r="S8" s="157"/>
      <c r="T8" s="157"/>
      <c r="U8" s="157"/>
      <c r="W8" s="157" t="s">
        <v>6006</v>
      </c>
      <c r="X8" s="157"/>
      <c r="Y8" s="157"/>
      <c r="Z8" s="157"/>
      <c r="AD8" s="42" t="s">
        <v>6007</v>
      </c>
      <c r="AE8" s="42" t="s">
        <v>6008</v>
      </c>
      <c r="AF8" s="42" t="s">
        <v>6009</v>
      </c>
      <c r="AG8" s="42" t="s">
        <v>6010</v>
      </c>
      <c r="AH8" s="42"/>
      <c r="AI8" s="42" t="s">
        <v>6011</v>
      </c>
      <c r="AJ8" s="42" t="s">
        <v>6012</v>
      </c>
      <c r="AK8" s="42" t="s">
        <v>6013</v>
      </c>
    </row>
    <row r="9" spans="1:37" ht="14.45" x14ac:dyDescent="0.3">
      <c r="C9" s="50" t="s">
        <v>5766</v>
      </c>
      <c r="D9" s="50" t="s">
        <v>6007</v>
      </c>
      <c r="E9" s="50" t="s">
        <v>6008</v>
      </c>
      <c r="F9" s="50" t="s">
        <v>6009</v>
      </c>
      <c r="G9" s="50" t="s">
        <v>6010</v>
      </c>
      <c r="H9" s="42"/>
      <c r="I9" s="50" t="s">
        <v>5766</v>
      </c>
      <c r="J9" s="50" t="s">
        <v>6011</v>
      </c>
      <c r="K9" s="50" t="s">
        <v>6012</v>
      </c>
      <c r="L9" s="50" t="s">
        <v>6013</v>
      </c>
      <c r="Q9" s="50" t="s">
        <v>5766</v>
      </c>
      <c r="R9" s="50" t="s">
        <v>6007</v>
      </c>
      <c r="S9" s="50" t="s">
        <v>6008</v>
      </c>
      <c r="T9" s="50" t="s">
        <v>6009</v>
      </c>
      <c r="U9" s="50" t="s">
        <v>6010</v>
      </c>
      <c r="V9" s="42"/>
      <c r="W9" s="50" t="s">
        <v>5766</v>
      </c>
      <c r="X9" s="50" t="s">
        <v>6011</v>
      </c>
      <c r="Y9" s="50" t="s">
        <v>6012</v>
      </c>
      <c r="Z9" s="50" t="s">
        <v>6013</v>
      </c>
      <c r="AC9" s="42" t="s">
        <v>5766</v>
      </c>
      <c r="AD9" s="111" t="s">
        <v>6014</v>
      </c>
      <c r="AE9" s="42" t="s">
        <v>6015</v>
      </c>
      <c r="AF9" s="42" t="s">
        <v>6016</v>
      </c>
      <c r="AG9" s="42" t="s">
        <v>6017</v>
      </c>
      <c r="AH9" s="42"/>
      <c r="AI9" s="42" t="s">
        <v>6018</v>
      </c>
      <c r="AJ9" s="42" t="s">
        <v>6019</v>
      </c>
      <c r="AK9" s="42" t="s">
        <v>6020</v>
      </c>
    </row>
    <row r="10" spans="1:37" ht="14.45" x14ac:dyDescent="0.3">
      <c r="C10" s="50">
        <v>1</v>
      </c>
      <c r="D10" s="46">
        <f>_xll.BDH(AD10,$B$4,$B$3,$B$3)</f>
        <v>-47.625</v>
      </c>
      <c r="E10" s="46">
        <f>_xll.BDH(AE10,$B$4,$B$3,$B$3)</f>
        <v>-20.5</v>
      </c>
      <c r="F10" s="46">
        <f>_xll.BDH(AF10,$B$4,$B$3,$B$3)</f>
        <v>-50</v>
      </c>
      <c r="G10" s="46">
        <f>_xll.BDH(AG10,$B$4,$B$3,$B$3)</f>
        <v>-79.625</v>
      </c>
      <c r="I10" s="50">
        <v>1</v>
      </c>
      <c r="J10" s="46">
        <f>_xll.BDH(AI10,$B$4,$B$3,$B$3)</f>
        <v>28</v>
      </c>
      <c r="K10" s="46">
        <f>_xll.BDH(AJ10,$B$4,$B$3,$B$3)</f>
        <v>-1</v>
      </c>
      <c r="L10" s="46">
        <f>_xll.BDH(AK10,$B$4,$B$3,$B$3)</f>
        <v>-31.875</v>
      </c>
      <c r="Q10" s="50">
        <v>1</v>
      </c>
      <c r="R10" s="52">
        <f t="shared" ref="R10:U28" si="0">+D10/10000</f>
        <v>-4.7625000000000002E-3</v>
      </c>
      <c r="S10" s="52">
        <f t="shared" si="0"/>
        <v>-2.0500000000000002E-3</v>
      </c>
      <c r="T10" s="52">
        <f t="shared" si="0"/>
        <v>-5.0000000000000001E-3</v>
      </c>
      <c r="U10" s="52">
        <f t="shared" si="0"/>
        <v>-7.9625000000000008E-3</v>
      </c>
      <c r="W10" s="50">
        <v>1</v>
      </c>
      <c r="X10" s="52">
        <f t="shared" ref="X10:Z26" si="1">J10/10000</f>
        <v>2.8E-3</v>
      </c>
      <c r="Y10" s="52">
        <f t="shared" si="1"/>
        <v>-1E-4</v>
      </c>
      <c r="Z10" s="52">
        <f t="shared" si="1"/>
        <v>-3.1874999999999998E-3</v>
      </c>
      <c r="AC10" s="50">
        <v>1</v>
      </c>
      <c r="AD10" s="50" t="s">
        <v>6021</v>
      </c>
      <c r="AE10" s="50" t="s">
        <v>6022</v>
      </c>
      <c r="AF10" s="50" t="s">
        <v>6023</v>
      </c>
      <c r="AG10" s="50" t="s">
        <v>6024</v>
      </c>
      <c r="AH10" s="50"/>
      <c r="AI10" s="50" t="s">
        <v>6025</v>
      </c>
      <c r="AJ10" s="50" t="s">
        <v>6026</v>
      </c>
      <c r="AK10" s="50" t="s">
        <v>6027</v>
      </c>
    </row>
    <row r="11" spans="1:37" ht="14.45" x14ac:dyDescent="0.3">
      <c r="C11" s="50">
        <v>2</v>
      </c>
      <c r="D11" s="46">
        <f>_xll.BDH(AD11,$B$4,$B$3,$B$3)</f>
        <v>-45.75</v>
      </c>
      <c r="E11" s="46">
        <f>_xll.BDH(AE11,$B$4,$B$3,$B$3)</f>
        <v>-17.625</v>
      </c>
      <c r="F11" s="46">
        <f>_xll.BDH(AF11,$B$4,$B$3,$B$3)</f>
        <v>-48</v>
      </c>
      <c r="G11" s="46">
        <f>_xll.BDH(AG11,$B$4,$B$3,$B$3)</f>
        <v>-81.625</v>
      </c>
      <c r="I11" s="50">
        <v>2</v>
      </c>
      <c r="J11" s="46">
        <f>_xll.BDH(AI11,$B$4,$B$3,$B$3)</f>
        <v>28</v>
      </c>
      <c r="K11" s="46">
        <f>_xll.BDH(AJ11,$B$4,$B$3,$B$3)</f>
        <v>-2</v>
      </c>
      <c r="L11" s="46">
        <f>_xll.BDH(AK11,$B$4,$B$3,$B$3)</f>
        <v>-35.75</v>
      </c>
      <c r="Q11" s="50">
        <v>2</v>
      </c>
      <c r="R11" s="52">
        <f t="shared" si="0"/>
        <v>-4.5750000000000001E-3</v>
      </c>
      <c r="S11" s="52">
        <f t="shared" si="0"/>
        <v>-1.7625E-3</v>
      </c>
      <c r="T11" s="52">
        <f t="shared" si="0"/>
        <v>-4.7999999999999996E-3</v>
      </c>
      <c r="U11" s="52">
        <f t="shared" si="0"/>
        <v>-8.1624999999999996E-3</v>
      </c>
      <c r="W11" s="50">
        <v>2</v>
      </c>
      <c r="X11" s="52">
        <f t="shared" si="1"/>
        <v>2.8E-3</v>
      </c>
      <c r="Y11" s="52">
        <f t="shared" si="1"/>
        <v>-2.0000000000000001E-4</v>
      </c>
      <c r="Z11" s="52">
        <f t="shared" si="1"/>
        <v>-3.5750000000000001E-3</v>
      </c>
      <c r="AC11" s="50">
        <v>2</v>
      </c>
      <c r="AD11" s="50" t="s">
        <v>6028</v>
      </c>
      <c r="AE11" s="50" t="s">
        <v>6029</v>
      </c>
      <c r="AF11" s="50" t="s">
        <v>6030</v>
      </c>
      <c r="AG11" s="50" t="s">
        <v>6031</v>
      </c>
      <c r="AH11" s="50"/>
      <c r="AI11" s="50" t="s">
        <v>6032</v>
      </c>
      <c r="AJ11" s="50" t="s">
        <v>6033</v>
      </c>
      <c r="AK11" s="50" t="s">
        <v>6034</v>
      </c>
    </row>
    <row r="12" spans="1:37" ht="14.45" x14ac:dyDescent="0.3">
      <c r="C12" s="50">
        <v>3</v>
      </c>
      <c r="D12" s="46">
        <f>_xll.BDH(AD12,$B$4,$B$3,$B$3)</f>
        <v>-44.375</v>
      </c>
      <c r="E12" s="46">
        <f>_xll.BDH(AE12,$B$4,$B$3,$B$3)</f>
        <v>-15.375</v>
      </c>
      <c r="F12" s="46">
        <f>_xll.BDH(AF12,$B$4,$B$3,$B$3)</f>
        <v>-48.25</v>
      </c>
      <c r="G12" s="46">
        <f>_xll.BDH(AG12,$B$4,$B$3,$B$3)</f>
        <v>-83.5</v>
      </c>
      <c r="I12" s="50">
        <v>3</v>
      </c>
      <c r="J12" s="46">
        <f>_xll.BDH(AI12,$B$4,$B$3,$B$3)</f>
        <v>25.5</v>
      </c>
      <c r="K12" s="46">
        <f>_xll.BDH(AJ12,$B$4,$B$3,$B$3)</f>
        <v>-3.8</v>
      </c>
      <c r="L12" s="46">
        <f>_xll.BDH(AK12,$B$4,$B$3,$B$3)</f>
        <v>-40.25</v>
      </c>
      <c r="Q12" s="50">
        <v>3</v>
      </c>
      <c r="R12" s="52">
        <f t="shared" si="0"/>
        <v>-4.4374999999999996E-3</v>
      </c>
      <c r="S12" s="52">
        <f t="shared" si="0"/>
        <v>-1.5375E-3</v>
      </c>
      <c r="T12" s="52">
        <f t="shared" si="0"/>
        <v>-4.8250000000000003E-3</v>
      </c>
      <c r="U12" s="52">
        <f t="shared" si="0"/>
        <v>-8.3499999999999998E-3</v>
      </c>
      <c r="W12" s="50">
        <v>3</v>
      </c>
      <c r="X12" s="52">
        <f t="shared" si="1"/>
        <v>2.5500000000000002E-3</v>
      </c>
      <c r="Y12" s="52">
        <f t="shared" si="1"/>
        <v>-3.7999999999999997E-4</v>
      </c>
      <c r="Z12" s="52">
        <f t="shared" si="1"/>
        <v>-4.0249999999999999E-3</v>
      </c>
      <c r="AC12" s="50">
        <v>3</v>
      </c>
      <c r="AD12" s="50" t="s">
        <v>6035</v>
      </c>
      <c r="AE12" s="50" t="s">
        <v>6036</v>
      </c>
      <c r="AF12" s="50" t="s">
        <v>6037</v>
      </c>
      <c r="AG12" s="50" t="s">
        <v>6038</v>
      </c>
      <c r="AH12" s="50"/>
      <c r="AI12" s="50" t="s">
        <v>6039</v>
      </c>
      <c r="AJ12" s="50" t="s">
        <v>6040</v>
      </c>
      <c r="AK12" s="50" t="s">
        <v>6041</v>
      </c>
    </row>
    <row r="13" spans="1:37" ht="14.45" x14ac:dyDescent="0.3">
      <c r="C13" s="50">
        <v>4</v>
      </c>
      <c r="D13" s="46">
        <f>_xll.BDH(AD13,$B$4,$B$3,$B$3)</f>
        <v>-44</v>
      </c>
      <c r="E13" s="46">
        <f>_xll.BDH(AE13,$B$4,$B$3,$B$3)</f>
        <v>-13.25</v>
      </c>
      <c r="F13" s="46">
        <f>_xll.BDH(AF13,$B$4,$B$3,$B$3)</f>
        <v>-49.5</v>
      </c>
      <c r="G13" s="46">
        <f>_xll.BDH(AG13,$B$4,$B$3,$B$3)</f>
        <v>-84.625</v>
      </c>
      <c r="I13" s="50">
        <v>4</v>
      </c>
      <c r="J13" s="46">
        <f>_xll.BDH(AI13,$B$4,$B$3,$B$3)</f>
        <v>30.75</v>
      </c>
      <c r="K13" s="46">
        <f>_xll.BDH(AJ13,$B$4,$B$3,$B$3)</f>
        <v>-5.5</v>
      </c>
      <c r="L13" s="46">
        <f>_xll.BDH(AK13,$B$4,$B$3,$B$3)</f>
        <v>-40.5</v>
      </c>
      <c r="Q13" s="50">
        <v>4</v>
      </c>
      <c r="R13" s="52">
        <f t="shared" si="0"/>
        <v>-4.4000000000000003E-3</v>
      </c>
      <c r="S13" s="52">
        <f t="shared" si="0"/>
        <v>-1.325E-3</v>
      </c>
      <c r="T13" s="52">
        <f t="shared" si="0"/>
        <v>-4.9500000000000004E-3</v>
      </c>
      <c r="U13" s="52">
        <f t="shared" si="0"/>
        <v>-8.4624999999999995E-3</v>
      </c>
      <c r="W13" s="50">
        <v>4</v>
      </c>
      <c r="X13" s="52">
        <f t="shared" si="1"/>
        <v>3.075E-3</v>
      </c>
      <c r="Y13" s="52">
        <f t="shared" si="1"/>
        <v>-5.5000000000000003E-4</v>
      </c>
      <c r="Z13" s="52">
        <f t="shared" si="1"/>
        <v>-4.0499999999999998E-3</v>
      </c>
      <c r="AC13" s="50">
        <v>4</v>
      </c>
      <c r="AD13" s="50" t="s">
        <v>6042</v>
      </c>
      <c r="AE13" s="50" t="s">
        <v>6043</v>
      </c>
      <c r="AF13" s="50" t="s">
        <v>6044</v>
      </c>
      <c r="AG13" s="50" t="s">
        <v>6045</v>
      </c>
      <c r="AH13" s="50"/>
      <c r="AI13" s="50" t="s">
        <v>6046</v>
      </c>
      <c r="AJ13" s="50" t="s">
        <v>6047</v>
      </c>
      <c r="AK13" s="50" t="s">
        <v>6048</v>
      </c>
    </row>
    <row r="14" spans="1:37" ht="14.45" x14ac:dyDescent="0.3">
      <c r="C14" s="50">
        <v>5</v>
      </c>
      <c r="D14" s="46">
        <f>_xll.BDH(AD14,$B$4,$B$3,$B$3)</f>
        <v>-44.125</v>
      </c>
      <c r="E14" s="46">
        <f>_xll.BDH(AE14,$B$4,$B$3,$B$3)</f>
        <v>-11.25</v>
      </c>
      <c r="F14" s="46">
        <f>_xll.BDH(AF14,$B$4,$B$3,$B$3)</f>
        <v>-51.25</v>
      </c>
      <c r="G14" s="46">
        <f>_xll.BDH(AG14,$B$4,$B$3,$B$3)</f>
        <v>-84.625</v>
      </c>
      <c r="I14" s="50">
        <v>5</v>
      </c>
      <c r="J14" s="46">
        <f>_xll.BDH(AI14,$B$4,$B$3,$B$3)</f>
        <v>31</v>
      </c>
      <c r="K14" s="46">
        <f>_xll.BDH(AJ14,$B$4,$B$3,$B$3)</f>
        <v>-6.3</v>
      </c>
      <c r="L14" s="46">
        <f>_xll.BDH(AK14,$B$4,$B$3,$B$3)</f>
        <v>-41</v>
      </c>
      <c r="Q14" s="50">
        <v>5</v>
      </c>
      <c r="R14" s="52">
        <f t="shared" si="0"/>
        <v>-4.4124999999999998E-3</v>
      </c>
      <c r="S14" s="52">
        <f t="shared" si="0"/>
        <v>-1.1249999999999999E-3</v>
      </c>
      <c r="T14" s="52">
        <f t="shared" si="0"/>
        <v>-5.1250000000000002E-3</v>
      </c>
      <c r="U14" s="52">
        <f t="shared" si="0"/>
        <v>-8.4624999999999995E-3</v>
      </c>
      <c r="W14" s="50">
        <v>5</v>
      </c>
      <c r="X14" s="52">
        <f t="shared" si="1"/>
        <v>3.0999999999999999E-3</v>
      </c>
      <c r="Y14" s="52">
        <f t="shared" si="1"/>
        <v>-6.3000000000000003E-4</v>
      </c>
      <c r="Z14" s="52">
        <f t="shared" si="1"/>
        <v>-4.1000000000000003E-3</v>
      </c>
      <c r="AC14" s="50">
        <v>5</v>
      </c>
      <c r="AD14" s="50" t="s">
        <v>6049</v>
      </c>
      <c r="AE14" s="50" t="s">
        <v>6050</v>
      </c>
      <c r="AF14" s="50" t="s">
        <v>6051</v>
      </c>
      <c r="AG14" s="50" t="s">
        <v>6052</v>
      </c>
      <c r="AH14" s="50"/>
      <c r="AI14" s="50" t="s">
        <v>6053</v>
      </c>
      <c r="AJ14" s="50" t="s">
        <v>6054</v>
      </c>
      <c r="AK14" s="50" t="s">
        <v>6055</v>
      </c>
    </row>
    <row r="15" spans="1:37" ht="14.45" x14ac:dyDescent="0.3">
      <c r="C15" s="50">
        <v>6</v>
      </c>
      <c r="D15" s="46">
        <f>_xll.BDH(AD15,$B$4,$B$3,$B$3)</f>
        <v>-43.875</v>
      </c>
      <c r="E15" s="46">
        <f>_xll.BDH(AE15,$B$4,$B$3,$B$3)</f>
        <v>-9.65</v>
      </c>
      <c r="F15" s="46">
        <f>_xll.BDH(AF15,$B$4,$B$3,$B$3)</f>
        <v>-54</v>
      </c>
      <c r="G15" s="46">
        <f>_xll.BDH(AG15,$B$4,$B$3,$B$3)</f>
        <v>-84.75</v>
      </c>
      <c r="I15" s="50">
        <v>6</v>
      </c>
      <c r="J15" s="46">
        <f>_xll.BDH(AI15,$B$4,$B$3,$B$3)</f>
        <v>34.1</v>
      </c>
      <c r="K15" s="46" t="str">
        <f>_xll.BDH(AJ15,$B$4,$B$3,$B$3)</f>
        <v>#N/A N/A</v>
      </c>
      <c r="L15" s="46">
        <f>_xll.BDH(AK15,$B$4,$B$3,$B$3)</f>
        <v>-41</v>
      </c>
      <c r="Q15" s="50">
        <v>6</v>
      </c>
      <c r="R15" s="52">
        <f t="shared" si="0"/>
        <v>-4.3874999999999999E-3</v>
      </c>
      <c r="S15" s="52">
        <f t="shared" si="0"/>
        <v>-9.6500000000000004E-4</v>
      </c>
      <c r="T15" s="52">
        <f t="shared" si="0"/>
        <v>-5.4000000000000003E-3</v>
      </c>
      <c r="U15" s="52">
        <f t="shared" si="0"/>
        <v>-8.4749999999999999E-3</v>
      </c>
      <c r="W15" s="50">
        <v>6</v>
      </c>
      <c r="X15" s="52">
        <f t="shared" si="1"/>
        <v>3.4100000000000003E-3</v>
      </c>
      <c r="Y15" s="52">
        <f>(Y14+Y16)/2</f>
        <v>-9.4000000000000008E-4</v>
      </c>
      <c r="Z15" s="52">
        <f t="shared" si="1"/>
        <v>-4.1000000000000003E-3</v>
      </c>
      <c r="AC15" s="50">
        <v>6</v>
      </c>
      <c r="AD15" s="50" t="s">
        <v>6056</v>
      </c>
      <c r="AE15" s="50" t="s">
        <v>6057</v>
      </c>
      <c r="AF15" s="50" t="s">
        <v>6058</v>
      </c>
      <c r="AG15" s="50" t="s">
        <v>6059</v>
      </c>
      <c r="AH15" s="50"/>
      <c r="AI15" s="50" t="s">
        <v>6060</v>
      </c>
      <c r="AJ15" s="50" t="s">
        <v>6061</v>
      </c>
      <c r="AK15" s="50" t="s">
        <v>6062</v>
      </c>
    </row>
    <row r="16" spans="1:37" ht="14.45" x14ac:dyDescent="0.3">
      <c r="C16" s="50">
        <v>7</v>
      </c>
      <c r="D16" s="46">
        <f>_xll.BDH(AD16,$B$4,$B$3,$B$3)</f>
        <v>-43.375</v>
      </c>
      <c r="E16" s="46">
        <f>_xll.BDH(AE16,$B$4,$B$3,$B$3)</f>
        <v>-8</v>
      </c>
      <c r="F16" s="46">
        <f>_xll.BDH(AF16,$B$4,$B$3,$B$3)</f>
        <v>-56.75</v>
      </c>
      <c r="G16" s="46">
        <f>_xll.BDH(AG16,$B$4,$B$3,$B$3)</f>
        <v>-84.125</v>
      </c>
      <c r="I16" s="50">
        <v>7</v>
      </c>
      <c r="J16" s="46">
        <f>_xll.BDH(AI16,$B$4,$B$3,$B$3)</f>
        <v>34.299999999999997</v>
      </c>
      <c r="K16" s="46">
        <f>_xll.BDH(AJ16,$B$4,$B$3,$B$3)</f>
        <v>-12.5</v>
      </c>
      <c r="L16" s="46">
        <f>_xll.BDH(AK16,$B$4,$B$3,$B$3)</f>
        <v>-40.875</v>
      </c>
      <c r="Q16" s="50">
        <v>7</v>
      </c>
      <c r="R16" s="52">
        <f t="shared" si="0"/>
        <v>-4.3375000000000002E-3</v>
      </c>
      <c r="S16" s="52">
        <f t="shared" si="0"/>
        <v>-8.0000000000000004E-4</v>
      </c>
      <c r="T16" s="52">
        <f t="shared" si="0"/>
        <v>-5.6750000000000004E-3</v>
      </c>
      <c r="U16" s="52">
        <f t="shared" si="0"/>
        <v>-8.4124999999999998E-3</v>
      </c>
      <c r="W16" s="50">
        <v>7</v>
      </c>
      <c r="X16" s="52">
        <f t="shared" si="1"/>
        <v>3.4299999999999999E-3</v>
      </c>
      <c r="Y16" s="52">
        <f t="shared" si="1"/>
        <v>-1.25E-3</v>
      </c>
      <c r="Z16" s="52">
        <f t="shared" si="1"/>
        <v>-4.0875E-3</v>
      </c>
      <c r="AC16" s="50">
        <v>7</v>
      </c>
      <c r="AD16" s="50" t="s">
        <v>6063</v>
      </c>
      <c r="AE16" s="50" t="s">
        <v>6064</v>
      </c>
      <c r="AF16" s="50" t="s">
        <v>6065</v>
      </c>
      <c r="AG16" s="50" t="s">
        <v>6066</v>
      </c>
      <c r="AH16" s="50"/>
      <c r="AI16" s="50" t="s">
        <v>6067</v>
      </c>
      <c r="AJ16" s="50" t="s">
        <v>6068</v>
      </c>
      <c r="AK16" s="50" t="s">
        <v>6069</v>
      </c>
    </row>
    <row r="17" spans="3:37" ht="14.45" x14ac:dyDescent="0.3">
      <c r="C17" s="50">
        <v>8</v>
      </c>
      <c r="D17" s="46">
        <f>_xll.BDH(AD17,$B$4,$B$3,$B$3)</f>
        <v>-42.875</v>
      </c>
      <c r="E17" s="46">
        <f>_xll.BDH(AE17,$B$4,$B$3,$B$3)</f>
        <v>-7.15</v>
      </c>
      <c r="F17" s="46">
        <f>_xll.BDH(AF17,$B$4,$B$3,$B$3)</f>
        <v>-58.75</v>
      </c>
      <c r="G17" s="46">
        <f>_xll.BDH(AG17,$B$4,$B$3,$B$3)</f>
        <v>-83</v>
      </c>
      <c r="I17" s="50">
        <v>8</v>
      </c>
      <c r="J17" s="46">
        <f>_xll.BDH(AI17,$B$4,$B$3,$B$3)</f>
        <v>35.75</v>
      </c>
      <c r="K17" s="46" t="str">
        <f>_xll.BDH(AJ17,$B$4,$B$3,$B$3)</f>
        <v>#N/A N/A</v>
      </c>
      <c r="L17" s="46">
        <f>_xll.BDH(AK17,$B$4,$B$3,$B$3)</f>
        <v>-40.625</v>
      </c>
      <c r="Q17" s="50">
        <v>8</v>
      </c>
      <c r="R17" s="52">
        <f t="shared" si="0"/>
        <v>-4.2874999999999996E-3</v>
      </c>
      <c r="S17" s="52">
        <f t="shared" si="0"/>
        <v>-7.1500000000000003E-4</v>
      </c>
      <c r="T17" s="52">
        <f t="shared" si="0"/>
        <v>-5.875E-3</v>
      </c>
      <c r="U17" s="52">
        <f t="shared" si="0"/>
        <v>-8.3000000000000001E-3</v>
      </c>
      <c r="W17" s="50">
        <v>8</v>
      </c>
      <c r="X17" s="52">
        <f t="shared" si="1"/>
        <v>3.5750000000000001E-3</v>
      </c>
      <c r="Y17" s="52">
        <f>(Y16*2+Y19)/3</f>
        <v>-1.4499999999999999E-3</v>
      </c>
      <c r="Z17" s="52">
        <f t="shared" si="1"/>
        <v>-4.0625000000000001E-3</v>
      </c>
      <c r="AC17" s="50">
        <v>8</v>
      </c>
      <c r="AD17" s="50" t="s">
        <v>6070</v>
      </c>
      <c r="AE17" s="50" t="s">
        <v>6071</v>
      </c>
      <c r="AF17" s="50" t="s">
        <v>6072</v>
      </c>
      <c r="AG17" s="50" t="s">
        <v>6073</v>
      </c>
      <c r="AH17" s="50"/>
      <c r="AI17" s="50" t="s">
        <v>6074</v>
      </c>
      <c r="AJ17" s="50" t="s">
        <v>6075</v>
      </c>
      <c r="AK17" s="50" t="s">
        <v>6076</v>
      </c>
    </row>
    <row r="18" spans="3:37" ht="14.45" x14ac:dyDescent="0.3">
      <c r="C18" s="50">
        <v>9</v>
      </c>
      <c r="D18" s="46">
        <f>_xll.BDH(AD18,$B$4,$B$3,$B$3)</f>
        <v>-42.375</v>
      </c>
      <c r="E18" s="46">
        <f>_xll.BDH(AE18,$B$4,$B$3,$B$3)</f>
        <v>-6.35</v>
      </c>
      <c r="F18" s="46">
        <f>_xll.BDH(AF18,$B$4,$B$3,$B$3)</f>
        <v>-60.5</v>
      </c>
      <c r="G18" s="46">
        <f>_xll.BDH(AG18,$B$4,$B$3,$B$3)</f>
        <v>-81.625</v>
      </c>
      <c r="I18" s="50">
        <v>9</v>
      </c>
      <c r="J18" s="46">
        <f>_xll.BDH(AI18,$B$4,$B$3,$B$3)</f>
        <v>36</v>
      </c>
      <c r="K18" s="46" t="str">
        <f>_xll.BDH(AJ18,$B$4,$B$3,$B$3)</f>
        <v>#N/A N/A</v>
      </c>
      <c r="L18" s="46">
        <f>_xll.BDH(AK18,$B$4,$B$3,$B$3)</f>
        <v>-40</v>
      </c>
      <c r="Q18" s="50">
        <v>9</v>
      </c>
      <c r="R18" s="52">
        <f t="shared" si="0"/>
        <v>-4.2374999999999999E-3</v>
      </c>
      <c r="S18" s="52">
        <f t="shared" si="0"/>
        <v>-6.3499999999999993E-4</v>
      </c>
      <c r="T18" s="52">
        <f t="shared" si="0"/>
        <v>-6.0499999999999998E-3</v>
      </c>
      <c r="U18" s="52">
        <f t="shared" si="0"/>
        <v>-8.1624999999999996E-3</v>
      </c>
      <c r="W18" s="50">
        <v>9</v>
      </c>
      <c r="X18" s="52">
        <f t="shared" si="1"/>
        <v>3.5999999999999999E-3</v>
      </c>
      <c r="Y18" s="52">
        <f>(Y17+Y19)/2</f>
        <v>-1.65E-3</v>
      </c>
      <c r="Z18" s="52">
        <f t="shared" si="1"/>
        <v>-4.0000000000000001E-3</v>
      </c>
      <c r="AC18" s="50">
        <v>9</v>
      </c>
      <c r="AD18" s="50" t="s">
        <v>6077</v>
      </c>
      <c r="AE18" s="50" t="s">
        <v>6078</v>
      </c>
      <c r="AF18" s="50" t="s">
        <v>6079</v>
      </c>
      <c r="AG18" s="50" t="s">
        <v>6080</v>
      </c>
      <c r="AH18" s="50"/>
      <c r="AI18" s="50" t="s">
        <v>6081</v>
      </c>
      <c r="AJ18" s="50" t="s">
        <v>6082</v>
      </c>
      <c r="AK18" s="50" t="s">
        <v>6083</v>
      </c>
    </row>
    <row r="19" spans="3:37" ht="14.45" x14ac:dyDescent="0.3">
      <c r="C19" s="50">
        <v>10</v>
      </c>
      <c r="D19" s="46">
        <f>_xll.BDH(AD19,$B$4,$B$3,$B$3)</f>
        <v>-41.75</v>
      </c>
      <c r="E19" s="46">
        <f>_xll.BDH(AE19,$B$4,$B$3,$B$3)</f>
        <v>-5.5</v>
      </c>
      <c r="F19" s="46">
        <f>_xll.BDH(AF19,$B$4,$B$3,$B$3)</f>
        <v>-61.25</v>
      </c>
      <c r="G19" s="46">
        <f>_xll.BDH(AG19,$B$4,$B$3,$B$3)</f>
        <v>-79.875</v>
      </c>
      <c r="I19" s="50">
        <v>10</v>
      </c>
      <c r="J19" s="46">
        <f>_xll.BDH(AI19,$B$4,$B$3,$B$3)</f>
        <v>35.4</v>
      </c>
      <c r="K19" s="46">
        <f>_xll.BDH(AJ19,$B$4,$B$3,$B$3)</f>
        <v>-18.5</v>
      </c>
      <c r="L19" s="46">
        <f>_xll.BDH(AK19,$B$4,$B$3,$B$3)</f>
        <v>-38.25</v>
      </c>
      <c r="Q19" s="50">
        <v>10</v>
      </c>
      <c r="R19" s="52">
        <f t="shared" si="0"/>
        <v>-4.1749999999999999E-3</v>
      </c>
      <c r="S19" s="52">
        <f t="shared" si="0"/>
        <v>-5.5000000000000003E-4</v>
      </c>
      <c r="T19" s="52">
        <f t="shared" si="0"/>
        <v>-6.1250000000000002E-3</v>
      </c>
      <c r="U19" s="52">
        <f t="shared" si="0"/>
        <v>-7.9874999999999998E-3</v>
      </c>
      <c r="W19" s="50">
        <v>10</v>
      </c>
      <c r="X19" s="52">
        <f t="shared" si="1"/>
        <v>3.5399999999999997E-3</v>
      </c>
      <c r="Y19" s="52">
        <f t="shared" si="1"/>
        <v>-1.8500000000000001E-3</v>
      </c>
      <c r="Z19" s="52">
        <f t="shared" si="1"/>
        <v>-3.8249999999999998E-3</v>
      </c>
      <c r="AC19" s="50">
        <v>10</v>
      </c>
      <c r="AD19" s="50" t="s">
        <v>6084</v>
      </c>
      <c r="AE19" s="50" t="s">
        <v>6085</v>
      </c>
      <c r="AF19" s="50" t="s">
        <v>6086</v>
      </c>
      <c r="AG19" s="50" t="s">
        <v>6087</v>
      </c>
      <c r="AH19" s="50"/>
      <c r="AI19" s="50" t="s">
        <v>6088</v>
      </c>
      <c r="AJ19" s="50" t="s">
        <v>6089</v>
      </c>
      <c r="AK19" s="50" t="s">
        <v>6090</v>
      </c>
    </row>
    <row r="20" spans="3:37" ht="14.45" x14ac:dyDescent="0.3">
      <c r="C20" s="50">
        <v>11</v>
      </c>
      <c r="D20" s="46">
        <f>_xll.BDH(AD20,$B$4,$B$3,$B$3)</f>
        <v>-43.625</v>
      </c>
      <c r="E20" s="46" t="str">
        <f>_xll.BDH(AE20,$B$4,$B$3,$B$3)</f>
        <v>#N/A N/A</v>
      </c>
      <c r="F20" s="46" t="str">
        <f>_xll.BDH(AF20,$B$4,$B$3,$B$3)</f>
        <v>#N/A N/A</v>
      </c>
      <c r="G20" s="46">
        <f>_xll.BDH(AG20,$B$4,$B$3,$B$3)</f>
        <v>-77.875</v>
      </c>
      <c r="I20" s="50">
        <v>11</v>
      </c>
      <c r="J20" s="46" t="str">
        <f>_xll.BDH(AI20,$B$4,$B$3,$B$3)</f>
        <v>#N/A N/A</v>
      </c>
      <c r="K20" s="46" t="str">
        <f>_xll.BDH(AJ20,$B$4,$B$3,$B$3)</f>
        <v>#N/A N/A</v>
      </c>
      <c r="L20" s="46" t="str">
        <f>_xll.BDH(AK20,$B$4,$B$3,$B$3)</f>
        <v>#N/A N/A</v>
      </c>
      <c r="Q20" s="50">
        <v>11</v>
      </c>
      <c r="R20" s="52">
        <f t="shared" si="0"/>
        <v>-4.3625000000000001E-3</v>
      </c>
      <c r="S20" s="52">
        <f>(S19+S21)/2</f>
        <v>-6.0000000000000006E-4</v>
      </c>
      <c r="T20" s="52">
        <f>(T19+T21)/2</f>
        <v>-6.1250000000000002E-3</v>
      </c>
      <c r="U20" s="52">
        <f t="shared" si="0"/>
        <v>-7.7875000000000002E-3</v>
      </c>
      <c r="W20" s="50">
        <v>11</v>
      </c>
      <c r="X20" s="52">
        <f>(X19*4+X24)/5</f>
        <v>3.4019999999999996E-3</v>
      </c>
      <c r="Y20" s="52">
        <f>(Y19*4+Y24)/5</f>
        <v>-1.9300000000000001E-3</v>
      </c>
      <c r="Z20" s="52">
        <f>(Z19*4+Z24)/5</f>
        <v>-3.7949999999999998E-3</v>
      </c>
      <c r="AC20" s="50">
        <v>11</v>
      </c>
      <c r="AD20" s="50" t="s">
        <v>6091</v>
      </c>
      <c r="AE20" s="50" t="s">
        <v>6092</v>
      </c>
      <c r="AF20" s="50" t="s">
        <v>6093</v>
      </c>
      <c r="AG20" s="50" t="s">
        <v>6094</v>
      </c>
      <c r="AH20" s="50"/>
      <c r="AI20" s="50" t="s">
        <v>6095</v>
      </c>
      <c r="AJ20" s="50" t="s">
        <v>6096</v>
      </c>
      <c r="AK20" s="50" t="s">
        <v>6097</v>
      </c>
    </row>
    <row r="21" spans="3:37" ht="14.45" x14ac:dyDescent="0.3">
      <c r="C21" s="50">
        <v>12</v>
      </c>
      <c r="D21" s="46">
        <f>_xll.BDH(AD21,$B$4,$B$3,$B$3)</f>
        <v>-39.75</v>
      </c>
      <c r="E21" s="46">
        <f>_xll.BDH(AE21,$B$4,$B$3,$B$3)</f>
        <v>-6.5</v>
      </c>
      <c r="F21" s="46">
        <f>_xll.BDH(AF21,$B$4,$B$3,$B$3)</f>
        <v>-61.25</v>
      </c>
      <c r="G21" s="46">
        <f>_xll.BDH(AG21,$B$4,$B$3,$B$3)</f>
        <v>-76.125</v>
      </c>
      <c r="I21" s="50">
        <v>12</v>
      </c>
      <c r="J21" s="46" t="str">
        <f>_xll.BDH(AI21,$B$4,$B$3,$B$3)</f>
        <v>#N/A N/A</v>
      </c>
      <c r="K21" s="46" t="str">
        <f>_xll.BDH(AJ21,$B$4,$B$3,$B$3)</f>
        <v>#N/A N/A</v>
      </c>
      <c r="L21" s="46" t="str">
        <f>_xll.BDH(AK21,$B$4,$B$3,$B$3)</f>
        <v>#N/A N/A</v>
      </c>
      <c r="Q21" s="50">
        <v>12</v>
      </c>
      <c r="R21" s="52">
        <f t="shared" si="0"/>
        <v>-3.9750000000000002E-3</v>
      </c>
      <c r="S21" s="52">
        <f t="shared" si="0"/>
        <v>-6.4999999999999997E-4</v>
      </c>
      <c r="T21" s="52">
        <f t="shared" si="0"/>
        <v>-6.1250000000000002E-3</v>
      </c>
      <c r="U21" s="52">
        <f t="shared" si="0"/>
        <v>-7.6125000000000003E-3</v>
      </c>
      <c r="W21" s="50">
        <v>12</v>
      </c>
      <c r="X21" s="52">
        <f>(X19*3+X24)/4</f>
        <v>3.3674999999999998E-3</v>
      </c>
      <c r="Y21" s="52">
        <f>(Y19*3+Y24)/4</f>
        <v>-1.9499999999999999E-3</v>
      </c>
      <c r="Z21" s="52">
        <f>(Z19*3+Z24)/4</f>
        <v>-3.7874999999999996E-3</v>
      </c>
      <c r="AC21" s="50">
        <v>12</v>
      </c>
      <c r="AD21" s="50" t="s">
        <v>6098</v>
      </c>
      <c r="AE21" s="50" t="s">
        <v>6099</v>
      </c>
      <c r="AF21" s="50" t="s">
        <v>6100</v>
      </c>
      <c r="AG21" s="50" t="s">
        <v>6101</v>
      </c>
      <c r="AH21" s="50"/>
      <c r="AI21" s="50" t="s">
        <v>6102</v>
      </c>
      <c r="AJ21" s="50" t="s">
        <v>6103</v>
      </c>
      <c r="AK21" s="50" t="s">
        <v>6104</v>
      </c>
    </row>
    <row r="22" spans="3:37" ht="14.45" x14ac:dyDescent="0.3">
      <c r="C22" s="50">
        <v>13</v>
      </c>
      <c r="D22" s="46" t="str">
        <f>_xll.BDH(AD22,$B$4,$B$3,$B$3)</f>
        <v>#N/A N/A</v>
      </c>
      <c r="E22" s="46" t="str">
        <f>_xll.BDH(AE22,$B$4,$B$3,$B$3)</f>
        <v>#N/A N/A</v>
      </c>
      <c r="F22" s="46" t="str">
        <f>_xll.BDH(AF22,$B$4,$B$3,$B$3)</f>
        <v>#N/A N/A</v>
      </c>
      <c r="G22" s="46" t="str">
        <f>_xll.BDH(AG22,$B$4,$B$3,$B$3)</f>
        <v>#N/A N/A</v>
      </c>
      <c r="I22" s="50">
        <v>13</v>
      </c>
      <c r="J22" s="46" t="str">
        <f>_xll.BDH(AI22,$B$4,$B$3,$B$3)</f>
        <v>#N/A N/A</v>
      </c>
      <c r="K22" s="46" t="str">
        <f>_xll.BDH(AJ22,$B$4,$B$3,$B$3)</f>
        <v>#N/A N/A</v>
      </c>
      <c r="L22" s="46" t="str">
        <f>_xll.BDH(AK22,$B$4,$B$3,$B$3)</f>
        <v>#N/A N/A</v>
      </c>
      <c r="Q22" s="50">
        <v>13</v>
      </c>
      <c r="R22" s="52">
        <f>(R21*2+R24)/3</f>
        <v>-3.8708333333333338E-3</v>
      </c>
      <c r="S22" s="52">
        <f>(S21*2+S24)/3</f>
        <v>-6.9999999999999999E-4</v>
      </c>
      <c r="T22" s="52">
        <f>(T21*2+T24)/3</f>
        <v>-6.0833333333333338E-3</v>
      </c>
      <c r="U22" s="52">
        <f>(U21*2+U24)/3</f>
        <v>-7.4666666666666666E-3</v>
      </c>
      <c r="W22" s="50">
        <v>13</v>
      </c>
      <c r="X22" s="52">
        <f>(X21*2+X24)/3</f>
        <v>3.1949999999999999E-3</v>
      </c>
      <c r="Y22" s="52">
        <f>(Y21*2+Y24)/3</f>
        <v>-2.0499999999999997E-3</v>
      </c>
      <c r="Z22" s="52">
        <f>(Z21*2+Z24)/3</f>
        <v>-3.7499999999999999E-3</v>
      </c>
      <c r="AC22" s="50">
        <v>13</v>
      </c>
      <c r="AD22" s="50" t="s">
        <v>6105</v>
      </c>
      <c r="AE22" s="50" t="s">
        <v>6106</v>
      </c>
      <c r="AF22" s="50" t="s">
        <v>6107</v>
      </c>
      <c r="AG22" s="50" t="s">
        <v>6108</v>
      </c>
      <c r="AH22" s="50"/>
      <c r="AI22" s="50" t="s">
        <v>6109</v>
      </c>
      <c r="AJ22" s="50" t="s">
        <v>6110</v>
      </c>
      <c r="AK22" s="50" t="s">
        <v>6111</v>
      </c>
    </row>
    <row r="23" spans="3:37" ht="14.45" x14ac:dyDescent="0.3">
      <c r="C23" s="50">
        <v>14</v>
      </c>
      <c r="D23" s="46" t="str">
        <f>_xll.BDH(AD23,$B$4,$B$3,$B$3)</f>
        <v>#N/A N/A</v>
      </c>
      <c r="E23" s="46" t="str">
        <f>_xll.BDH(AE23,$B$4,$B$3,$B$3)</f>
        <v>#N/A N/A</v>
      </c>
      <c r="F23" s="46" t="str">
        <f>_xll.BDH(AF23,$B$4,$B$3,$B$3)</f>
        <v>#N/A N/A</v>
      </c>
      <c r="G23" s="46" t="str">
        <f>_xll.BDH(AG23,$B$4,$B$3,$B$3)</f>
        <v>#N/A N/A</v>
      </c>
      <c r="I23" s="50">
        <v>14</v>
      </c>
      <c r="J23" s="46" t="str">
        <f>_xll.BDH(AI23,$B$4,$B$3,$B$3)</f>
        <v>#N/A N/A</v>
      </c>
      <c r="K23" s="46" t="str">
        <f>_xll.BDH(AJ23,$B$4,$B$3,$B$3)</f>
        <v>#N/A N/A</v>
      </c>
      <c r="L23" s="46" t="str">
        <f>_xll.BDH(AK23,$B$4,$B$3,$B$3)</f>
        <v>#N/A N/A</v>
      </c>
      <c r="Q23" s="50">
        <v>14</v>
      </c>
      <c r="R23" s="52">
        <f>(R22+R24)/2</f>
        <v>-3.7666666666666669E-3</v>
      </c>
      <c r="S23" s="52">
        <f>(S22+S24)/2</f>
        <v>-7.5000000000000002E-4</v>
      </c>
      <c r="T23" s="52">
        <f>(T22+T24)/2</f>
        <v>-6.0416666666666674E-3</v>
      </c>
      <c r="U23" s="52">
        <f>(U22+U24)/2</f>
        <v>-7.3208333333333337E-3</v>
      </c>
      <c r="W23" s="50">
        <v>14</v>
      </c>
      <c r="X23" s="52">
        <f>(X22+X24)/2</f>
        <v>3.0225E-3</v>
      </c>
      <c r="Y23" s="52">
        <f>(Y22+Y24)/2</f>
        <v>-2.15E-3</v>
      </c>
      <c r="Z23" s="52">
        <f>(Z22+Z24)/2</f>
        <v>-3.7124999999999997E-3</v>
      </c>
      <c r="AC23" s="50">
        <v>14</v>
      </c>
      <c r="AD23" s="50" t="s">
        <v>6112</v>
      </c>
      <c r="AE23" s="50" t="s">
        <v>6113</v>
      </c>
      <c r="AF23" s="50" t="s">
        <v>6114</v>
      </c>
      <c r="AG23" s="50" t="s">
        <v>6115</v>
      </c>
      <c r="AH23" s="50"/>
      <c r="AI23" s="50" t="s">
        <v>6116</v>
      </c>
      <c r="AJ23" s="50" t="s">
        <v>6117</v>
      </c>
      <c r="AK23" s="50" t="s">
        <v>6118</v>
      </c>
    </row>
    <row r="24" spans="3:37" ht="14.45" x14ac:dyDescent="0.3">
      <c r="C24" s="50">
        <v>15</v>
      </c>
      <c r="D24" s="46">
        <f>_xll.BDH(AD24,$B$4,$B$3,$B$3)</f>
        <v>-36.625</v>
      </c>
      <c r="E24" s="46">
        <f>_xll.BDH(AE24,$B$4,$B$3,$B$3)</f>
        <v>-8</v>
      </c>
      <c r="F24" s="46">
        <f>_xll.BDH(AF24,$B$4,$B$3,$B$3)</f>
        <v>-60</v>
      </c>
      <c r="G24" s="46">
        <f>_xll.BDH(AG24,$B$4,$B$3,$B$3)</f>
        <v>-71.75</v>
      </c>
      <c r="I24" s="50">
        <v>15</v>
      </c>
      <c r="J24" s="46">
        <f>_xll.BDH(AI24,$B$4,$B$3,$B$3)</f>
        <v>28.5</v>
      </c>
      <c r="K24" s="46">
        <f>_xll.BDH(AJ24,$B$4,$B$3,$B$3)</f>
        <v>-22.5</v>
      </c>
      <c r="L24" s="46">
        <f>_xll.BDH(AK24,$B$4,$B$3,$B$3)</f>
        <v>-36.75</v>
      </c>
      <c r="Q24" s="50">
        <v>15</v>
      </c>
      <c r="R24" s="52">
        <f t="shared" si="0"/>
        <v>-3.6625E-3</v>
      </c>
      <c r="S24" s="52">
        <f t="shared" si="0"/>
        <v>-8.0000000000000004E-4</v>
      </c>
      <c r="T24" s="52">
        <f t="shared" si="0"/>
        <v>-6.0000000000000001E-3</v>
      </c>
      <c r="U24" s="52">
        <f t="shared" si="0"/>
        <v>-7.175E-3</v>
      </c>
      <c r="W24" s="50">
        <v>15</v>
      </c>
      <c r="X24" s="52">
        <f t="shared" si="1"/>
        <v>2.8500000000000001E-3</v>
      </c>
      <c r="Y24" s="52">
        <f t="shared" si="1"/>
        <v>-2.2499999999999998E-3</v>
      </c>
      <c r="Z24" s="52">
        <f t="shared" si="1"/>
        <v>-3.6749999999999999E-3</v>
      </c>
      <c r="AC24" s="50">
        <v>15</v>
      </c>
      <c r="AD24" s="50" t="s">
        <v>6119</v>
      </c>
      <c r="AE24" s="50" t="s">
        <v>6120</v>
      </c>
      <c r="AF24" s="50" t="s">
        <v>6121</v>
      </c>
      <c r="AG24" s="50" t="s">
        <v>6122</v>
      </c>
      <c r="AH24" s="50"/>
      <c r="AI24" s="50" t="s">
        <v>6123</v>
      </c>
      <c r="AJ24" s="50" t="s">
        <v>6124</v>
      </c>
      <c r="AK24" s="50" t="s">
        <v>6125</v>
      </c>
    </row>
    <row r="25" spans="3:37" ht="14.45" x14ac:dyDescent="0.3">
      <c r="C25" s="50">
        <v>20</v>
      </c>
      <c r="D25" s="46">
        <f>_xll.BDH(AD25,$B$4,$B$3,$B$3)</f>
        <v>-30.25</v>
      </c>
      <c r="E25" s="46">
        <f>_xll.BDH(AE25,$B$4,$B$3,$B$3)</f>
        <v>-9.5</v>
      </c>
      <c r="F25" s="46">
        <f>_xll.BDH(AF25,$B$4,$B$3,$B$3)</f>
        <v>-53</v>
      </c>
      <c r="G25" s="46">
        <f>_xll.BDH(AG25,$B$4,$B$3,$B$3)</f>
        <v>-65.625</v>
      </c>
      <c r="I25" s="50">
        <v>20</v>
      </c>
      <c r="J25" s="46">
        <f>_xll.BDH(AI25,$B$4,$B$3,$B$3)</f>
        <v>22</v>
      </c>
      <c r="K25" s="46">
        <f>_xll.BDH(AJ25,$B$4,$B$3,$B$3)</f>
        <v>-19.600000000000001</v>
      </c>
      <c r="L25" s="46">
        <f>_xll.BDH(AK25,$B$4,$B$3,$B$3)</f>
        <v>-35.25</v>
      </c>
      <c r="Q25" s="50">
        <v>20</v>
      </c>
      <c r="R25" s="52">
        <f t="shared" si="0"/>
        <v>-3.0249999999999999E-3</v>
      </c>
      <c r="S25" s="52">
        <f t="shared" si="0"/>
        <v>-9.5E-4</v>
      </c>
      <c r="T25" s="52">
        <f t="shared" si="0"/>
        <v>-5.3E-3</v>
      </c>
      <c r="U25" s="52">
        <f t="shared" si="0"/>
        <v>-6.5624999999999998E-3</v>
      </c>
      <c r="W25" s="50">
        <v>20</v>
      </c>
      <c r="X25" s="52">
        <f t="shared" si="1"/>
        <v>2.2000000000000001E-3</v>
      </c>
      <c r="Y25" s="52">
        <f t="shared" si="1"/>
        <v>-1.9599999999999999E-3</v>
      </c>
      <c r="Z25" s="52">
        <f t="shared" si="1"/>
        <v>-3.5249999999999999E-3</v>
      </c>
      <c r="AC25" s="50">
        <v>20</v>
      </c>
      <c r="AD25" s="50" t="s">
        <v>6126</v>
      </c>
      <c r="AE25" s="50" t="s">
        <v>6127</v>
      </c>
      <c r="AF25" s="50" t="s">
        <v>6128</v>
      </c>
      <c r="AG25" s="50" t="s">
        <v>6129</v>
      </c>
      <c r="AH25" s="50"/>
      <c r="AI25" s="50" t="s">
        <v>6130</v>
      </c>
      <c r="AJ25" s="50" t="s">
        <v>6131</v>
      </c>
      <c r="AK25" s="50" t="s">
        <v>6132</v>
      </c>
    </row>
    <row r="26" spans="3:37" ht="14.45" x14ac:dyDescent="0.3">
      <c r="C26" s="50">
        <v>30</v>
      </c>
      <c r="D26" s="46">
        <f>_xll.BDH(AD26,$B$4,$B$3,$B$3)</f>
        <v>-22.875</v>
      </c>
      <c r="E26" s="46">
        <f>_xll.BDH(AE26,$B$4,$B$3,$B$3)</f>
        <v>-6</v>
      </c>
      <c r="F26" s="46">
        <f>_xll.BDH(AF26,$B$4,$B$3,$B$3)</f>
        <v>-47.25</v>
      </c>
      <c r="G26" s="46">
        <f>_xll.BDH(AG26,$B$4,$B$3,$B$3)</f>
        <v>-55.625</v>
      </c>
      <c r="I26" s="50">
        <v>30</v>
      </c>
      <c r="J26" s="46" t="str">
        <f>_xll.BDH(AI26,$B$4,$B$3,$B$3)</f>
        <v>#N/A N/A</v>
      </c>
      <c r="K26" s="46">
        <f>_xll.BDH(AJ26,$B$4,$B$3,$B$3)</f>
        <v>-21.4</v>
      </c>
      <c r="L26" s="46">
        <f>_xll.BDH(AK26,$B$4,$B$3,$B$3)</f>
        <v>-34.125</v>
      </c>
      <c r="Q26" s="50">
        <v>30</v>
      </c>
      <c r="R26" s="52">
        <f t="shared" si="0"/>
        <v>-2.2875E-3</v>
      </c>
      <c r="S26" s="52">
        <f t="shared" si="0"/>
        <v>-5.9999999999999995E-4</v>
      </c>
      <c r="T26" s="52">
        <f t="shared" si="0"/>
        <v>-4.725E-3</v>
      </c>
      <c r="U26" s="52">
        <f t="shared" si="0"/>
        <v>-5.5624999999999997E-3</v>
      </c>
      <c r="W26" s="50">
        <v>30</v>
      </c>
      <c r="X26" s="52">
        <v>2.2000000000000001E-3</v>
      </c>
      <c r="Y26" s="52">
        <f t="shared" si="1"/>
        <v>-2.14E-3</v>
      </c>
      <c r="Z26" s="52">
        <f t="shared" si="1"/>
        <v>-3.4125000000000002E-3</v>
      </c>
      <c r="AC26" s="50">
        <v>30</v>
      </c>
      <c r="AD26" s="50" t="s">
        <v>6133</v>
      </c>
      <c r="AE26" s="50" t="s">
        <v>6134</v>
      </c>
      <c r="AF26" s="50" t="s">
        <v>6135</v>
      </c>
      <c r="AG26" s="50" t="s">
        <v>6136</v>
      </c>
      <c r="AH26" s="50"/>
      <c r="AI26" s="50" t="s">
        <v>6137</v>
      </c>
      <c r="AJ26" s="50" t="s">
        <v>6138</v>
      </c>
      <c r="AK26" s="50" t="s">
        <v>6139</v>
      </c>
    </row>
    <row r="27" spans="3:37" ht="14.45" x14ac:dyDescent="0.3">
      <c r="C27" s="50">
        <v>40</v>
      </c>
      <c r="D27" s="46">
        <f>_xll.BDH(AD27,$B$4,$B$3,$B$3)</f>
        <v>-28.25</v>
      </c>
      <c r="E27" s="46">
        <f>_xll.BDH(AE27,$B$4,$B$3,$B$3)</f>
        <v>-1.75</v>
      </c>
      <c r="F27" s="46" t="str">
        <f>_xll.BDH(AF27,$B$4,$B$3,$B$3)</f>
        <v>#N/A N/A</v>
      </c>
      <c r="G27" s="46">
        <f>_xll.BDH(AG27,$B$4,$B$3,$B$3)</f>
        <v>-48.875</v>
      </c>
      <c r="I27" s="42"/>
      <c r="Q27" s="50">
        <v>40</v>
      </c>
      <c r="R27" s="52">
        <f t="shared" si="0"/>
        <v>-2.8249999999999998E-3</v>
      </c>
      <c r="S27" s="52">
        <f t="shared" si="0"/>
        <v>-1.75E-4</v>
      </c>
      <c r="T27" s="52">
        <v>-4.725E-3</v>
      </c>
      <c r="U27" s="52">
        <f t="shared" si="0"/>
        <v>-4.8875000000000004E-3</v>
      </c>
      <c r="W27" s="42"/>
      <c r="AC27" s="50">
        <v>40</v>
      </c>
      <c r="AD27" s="50" t="s">
        <v>6140</v>
      </c>
      <c r="AE27" s="50" t="s">
        <v>6141</v>
      </c>
      <c r="AF27" s="50" t="s">
        <v>6142</v>
      </c>
      <c r="AG27" s="50" t="s">
        <v>6143</v>
      </c>
      <c r="AH27" s="50"/>
      <c r="AI27" s="50" t="s">
        <v>6144</v>
      </c>
      <c r="AJ27" s="50" t="s">
        <v>6145</v>
      </c>
      <c r="AK27" s="50" t="s">
        <v>6146</v>
      </c>
    </row>
    <row r="28" spans="3:37" x14ac:dyDescent="0.25">
      <c r="C28" s="50">
        <v>50</v>
      </c>
      <c r="D28" s="46">
        <f>_xll.BDH(AD28,$B$4,$B$3,$B$3)</f>
        <v>-27.5</v>
      </c>
      <c r="E28" s="46">
        <f>_xll.BDH(AE28,$B$4,$B$3,$B$3)</f>
        <v>1.75</v>
      </c>
      <c r="F28" s="46" t="str">
        <f>_xll.BDH(AF28,$B$4,$B$3,$B$3)</f>
        <v>#N/A N/A</v>
      </c>
      <c r="G28" s="46" t="str">
        <f>_xll.BDH(AG28,$B$4,$B$3,$B$3)</f>
        <v>#N/A N/A</v>
      </c>
      <c r="I28" s="42"/>
      <c r="Q28" s="50">
        <v>50</v>
      </c>
      <c r="R28" s="52">
        <f t="shared" si="0"/>
        <v>-2.7499999999999998E-3</v>
      </c>
      <c r="S28" s="52">
        <f t="shared" si="0"/>
        <v>1.75E-4</v>
      </c>
      <c r="T28" s="52">
        <v>-4.725E-3</v>
      </c>
      <c r="U28" s="52">
        <v>-4.8875000000000004E-3</v>
      </c>
      <c r="W28" s="42"/>
      <c r="AC28" s="50">
        <v>50</v>
      </c>
      <c r="AD28" s="50" t="s">
        <v>6147</v>
      </c>
      <c r="AE28" s="50" t="s">
        <v>6148</v>
      </c>
      <c r="AF28" s="50" t="s">
        <v>6149</v>
      </c>
      <c r="AG28" s="50" t="s">
        <v>6150</v>
      </c>
      <c r="AH28" s="50"/>
      <c r="AI28" s="50" t="s">
        <v>6151</v>
      </c>
      <c r="AJ28" s="50" t="s">
        <v>6152</v>
      </c>
      <c r="AK28" s="50" t="s">
        <v>6153</v>
      </c>
    </row>
    <row r="29" spans="3:37" x14ac:dyDescent="0.25">
      <c r="AC29" s="42"/>
      <c r="AD29" s="42"/>
      <c r="AE29" s="42"/>
      <c r="AF29" s="42"/>
      <c r="AG29" s="42"/>
      <c r="AH29" s="42"/>
      <c r="AI29" s="42"/>
      <c r="AJ29" s="42"/>
      <c r="AK29" s="42"/>
    </row>
    <row r="30" spans="3:37" ht="18.75" x14ac:dyDescent="0.3">
      <c r="AC30" s="157" t="s">
        <v>6154</v>
      </c>
      <c r="AD30" s="157"/>
      <c r="AE30" s="157"/>
      <c r="AF30" s="157"/>
      <c r="AG30" s="157"/>
      <c r="AH30" s="157"/>
      <c r="AI30" s="42"/>
      <c r="AJ30" s="42"/>
      <c r="AK30" s="42"/>
    </row>
    <row r="31" spans="3:37" ht="15" customHeight="1" x14ac:dyDescent="0.3">
      <c r="C31" s="157" t="s">
        <v>6155</v>
      </c>
      <c r="D31" s="157"/>
      <c r="E31" s="157"/>
      <c r="F31" s="157"/>
      <c r="G31" s="157"/>
      <c r="H31" s="157"/>
      <c r="AD31" s="42" t="s">
        <v>3068</v>
      </c>
      <c r="AE31" s="42" t="s">
        <v>3051</v>
      </c>
      <c r="AF31" s="42" t="s">
        <v>3051</v>
      </c>
      <c r="AG31" s="42" t="s">
        <v>4851</v>
      </c>
      <c r="AH31" s="42" t="s">
        <v>4851</v>
      </c>
      <c r="AI31" s="42"/>
      <c r="AJ31" s="42"/>
      <c r="AK31" s="42"/>
    </row>
    <row r="32" spans="3:37" x14ac:dyDescent="0.25">
      <c r="C32" s="50"/>
      <c r="D32" s="50" t="s">
        <v>3068</v>
      </c>
      <c r="E32" s="50" t="s">
        <v>3051</v>
      </c>
      <c r="F32" s="50" t="s">
        <v>3051</v>
      </c>
      <c r="G32" s="50" t="s">
        <v>4851</v>
      </c>
      <c r="H32" s="50" t="s">
        <v>4851</v>
      </c>
      <c r="J32" s="50"/>
      <c r="K32" s="50" t="s">
        <v>3068</v>
      </c>
      <c r="L32" s="50" t="s">
        <v>3051</v>
      </c>
      <c r="M32" s="50" t="s">
        <v>3051</v>
      </c>
      <c r="N32" s="50" t="s">
        <v>4851</v>
      </c>
      <c r="O32" s="50" t="s">
        <v>4851</v>
      </c>
      <c r="AD32" s="42" t="s">
        <v>6156</v>
      </c>
      <c r="AE32" s="42" t="s">
        <v>6157</v>
      </c>
      <c r="AF32" s="42" t="s">
        <v>6156</v>
      </c>
      <c r="AG32" s="42" t="s">
        <v>6158</v>
      </c>
      <c r="AH32" s="42" t="s">
        <v>6159</v>
      </c>
      <c r="AI32" s="42"/>
      <c r="AJ32" s="42"/>
      <c r="AK32" s="42"/>
    </row>
    <row r="33" spans="3:37" x14ac:dyDescent="0.25">
      <c r="C33" s="50" t="s">
        <v>5766</v>
      </c>
      <c r="D33" s="50" t="s">
        <v>6156</v>
      </c>
      <c r="E33" s="50" t="s">
        <v>6157</v>
      </c>
      <c r="F33" s="50" t="s">
        <v>6156</v>
      </c>
      <c r="G33" s="50" t="s">
        <v>6158</v>
      </c>
      <c r="H33" s="50" t="s">
        <v>6159</v>
      </c>
      <c r="J33" s="50" t="s">
        <v>5766</v>
      </c>
      <c r="K33" s="50" t="s">
        <v>6156</v>
      </c>
      <c r="L33" s="50" t="s">
        <v>6157</v>
      </c>
      <c r="M33" s="50" t="s">
        <v>6156</v>
      </c>
      <c r="N33" s="50" t="s">
        <v>6158</v>
      </c>
      <c r="O33" s="50" t="s">
        <v>6159</v>
      </c>
      <c r="AC33" s="42" t="s">
        <v>5766</v>
      </c>
      <c r="AD33" s="42" t="s">
        <v>6160</v>
      </c>
      <c r="AE33" s="42" t="s">
        <v>6161</v>
      </c>
      <c r="AF33" s="42" t="s">
        <v>6162</v>
      </c>
      <c r="AG33" s="42" t="s">
        <v>6163</v>
      </c>
      <c r="AH33" s="42" t="s">
        <v>6164</v>
      </c>
      <c r="AI33" s="42"/>
      <c r="AJ33" s="42"/>
      <c r="AK33" s="42"/>
    </row>
    <row r="34" spans="3:37" x14ac:dyDescent="0.25">
      <c r="C34" s="50">
        <v>1</v>
      </c>
      <c r="D34" s="46">
        <f>_xll.BDH(AD34,$B$4,$B$3,$B$3)</f>
        <v>12.05</v>
      </c>
      <c r="E34" s="46">
        <f>_xll.BDH(AE34,$B$4,$B$3,$B$3)</f>
        <v>10.9</v>
      </c>
      <c r="F34" s="46">
        <f>_xll.BDH(AF34,$B$4,$B$3,$B$3)</f>
        <v>21.9</v>
      </c>
      <c r="G34" s="46">
        <f>_xll.BDH(AG34,$B$4,$B$3,$B$3)</f>
        <v>5.9375</v>
      </c>
      <c r="H34" s="46">
        <f>_xll.BDH(AH34,$B$4,$B$3,$B$3)</f>
        <v>2.8200799999999999</v>
      </c>
      <c r="I34" t="e">
        <f t="array" ref="I34:I51">TRANSPOSE(missingdata(Transforme(C34:C51),Transforme(D34:D51)))</f>
        <v>#VALUE!</v>
      </c>
      <c r="J34" s="50">
        <v>1</v>
      </c>
      <c r="K34" s="52">
        <f t="shared" ref="K34:O51" si="2">D34/10000</f>
        <v>1.2050000000000001E-3</v>
      </c>
      <c r="L34" s="52">
        <f t="shared" si="2"/>
        <v>1.09E-3</v>
      </c>
      <c r="M34" s="52">
        <f t="shared" si="2"/>
        <v>2.1899999999999997E-3</v>
      </c>
      <c r="N34" s="52">
        <f t="shared" si="2"/>
        <v>5.9374999999999999E-4</v>
      </c>
      <c r="O34" s="52">
        <f t="shared" si="2"/>
        <v>2.8200799999999999E-4</v>
      </c>
      <c r="AC34" s="50">
        <v>1</v>
      </c>
      <c r="AD34" s="50" t="s">
        <v>6165</v>
      </c>
      <c r="AE34" s="50" t="s">
        <v>6166</v>
      </c>
      <c r="AF34" s="50" t="s">
        <v>6167</v>
      </c>
      <c r="AG34" s="50" t="s">
        <v>6168</v>
      </c>
      <c r="AH34" s="50" t="s">
        <v>6169</v>
      </c>
      <c r="AI34" s="42"/>
      <c r="AJ34" s="42"/>
      <c r="AK34" s="42"/>
    </row>
    <row r="35" spans="3:37" x14ac:dyDescent="0.25">
      <c r="C35" s="50">
        <v>2</v>
      </c>
      <c r="D35" s="46">
        <f>_xll.BDH(AD35,$B$4,$B$3,$B$3)</f>
        <v>12.65</v>
      </c>
      <c r="E35" s="46">
        <f>_xll.BDH(AE35,$B$4,$B$3,$B$3)</f>
        <v>10.199999999999999</v>
      </c>
      <c r="F35" s="46">
        <f>_xll.BDH(AF35,$B$4,$B$3,$B$3)</f>
        <v>21.5</v>
      </c>
      <c r="G35" s="46">
        <f>_xll.BDH(AG35,$B$4,$B$3,$B$3)</f>
        <v>5.6875</v>
      </c>
      <c r="H35" s="46">
        <f>_xll.BDH(AH35,$B$4,$B$3,$B$3)</f>
        <v>2.8915800000000003</v>
      </c>
      <c r="I35" t="e">
        <v>#VALUE!</v>
      </c>
      <c r="J35" s="50">
        <v>2</v>
      </c>
      <c r="K35" s="52">
        <f t="shared" si="2"/>
        <v>1.2650000000000001E-3</v>
      </c>
      <c r="L35" s="52">
        <f t="shared" si="2"/>
        <v>1.0199999999999999E-3</v>
      </c>
      <c r="M35" s="52">
        <f t="shared" si="2"/>
        <v>2.15E-3</v>
      </c>
      <c r="N35" s="52">
        <f t="shared" si="2"/>
        <v>5.6875000000000003E-4</v>
      </c>
      <c r="O35" s="52">
        <f t="shared" si="2"/>
        <v>2.8915800000000003E-4</v>
      </c>
      <c r="AC35" s="50">
        <v>2</v>
      </c>
      <c r="AD35" s="50" t="s">
        <v>6170</v>
      </c>
      <c r="AE35" s="50" t="s">
        <v>6171</v>
      </c>
      <c r="AF35" s="50" t="s">
        <v>6172</v>
      </c>
      <c r="AG35" s="50" t="s">
        <v>6173</v>
      </c>
      <c r="AH35" s="50" t="s">
        <v>6174</v>
      </c>
      <c r="AI35" s="42"/>
      <c r="AJ35" s="42"/>
      <c r="AK35" s="42"/>
    </row>
    <row r="36" spans="3:37" x14ac:dyDescent="0.25">
      <c r="C36" s="50">
        <v>3</v>
      </c>
      <c r="D36" s="46">
        <f>_xll.BDH(AD36,$B$4,$B$3,$B$3)</f>
        <v>12.9</v>
      </c>
      <c r="E36" s="46">
        <f>_xll.BDH(AE36,$B$4,$B$3,$B$3)</f>
        <v>9.5</v>
      </c>
      <c r="F36" s="46">
        <f>_xll.BDH(AF36,$B$4,$B$3,$B$3)</f>
        <v>19.5</v>
      </c>
      <c r="G36" s="46">
        <f>_xll.BDH(AG36,$B$4,$B$3,$B$3)</f>
        <v>5.875</v>
      </c>
      <c r="H36" s="46">
        <f>_xll.BDH(AH36,$B$4,$B$3,$B$3)</f>
        <v>2.9226399999999999</v>
      </c>
      <c r="I36" t="e">
        <v>#VALUE!</v>
      </c>
      <c r="J36" s="50">
        <v>3</v>
      </c>
      <c r="K36" s="52">
        <f t="shared" si="2"/>
        <v>1.2900000000000001E-3</v>
      </c>
      <c r="L36" s="52">
        <f t="shared" si="2"/>
        <v>9.5E-4</v>
      </c>
      <c r="M36" s="52">
        <f t="shared" si="2"/>
        <v>1.9499999999999999E-3</v>
      </c>
      <c r="N36" s="52">
        <f t="shared" si="2"/>
        <v>5.8750000000000002E-4</v>
      </c>
      <c r="O36" s="52">
        <f t="shared" si="2"/>
        <v>2.9226399999999998E-4</v>
      </c>
      <c r="AC36" s="50">
        <v>3</v>
      </c>
      <c r="AD36" s="50" t="s">
        <v>6175</v>
      </c>
      <c r="AE36" s="50" t="s">
        <v>6176</v>
      </c>
      <c r="AF36" s="50" t="s">
        <v>6177</v>
      </c>
      <c r="AG36" s="50" t="s">
        <v>6178</v>
      </c>
      <c r="AH36" s="50" t="s">
        <v>6179</v>
      </c>
      <c r="AI36" s="42"/>
      <c r="AJ36" s="42"/>
      <c r="AK36" s="42"/>
    </row>
    <row r="37" spans="3:37" x14ac:dyDescent="0.25">
      <c r="C37" s="50">
        <v>4</v>
      </c>
      <c r="D37" s="46">
        <f>_xll.BDH(AD37,$B$4,$B$3,$B$3)</f>
        <v>12.9</v>
      </c>
      <c r="E37" s="46">
        <f>_xll.BDH(AE37,$B$4,$B$3,$B$3)</f>
        <v>8.8000000000000007</v>
      </c>
      <c r="F37" s="46">
        <f>_xll.BDH(AF37,$B$4,$B$3,$B$3)</f>
        <v>17.899999999999999</v>
      </c>
      <c r="G37" s="46">
        <f>_xll.BDH(AG37,$B$4,$B$3,$B$3)</f>
        <v>5.75</v>
      </c>
      <c r="H37" s="46">
        <f>_xll.BDH(AH37,$B$4,$B$3,$B$3)</f>
        <v>3.25</v>
      </c>
      <c r="I37" t="e">
        <v>#VALUE!</v>
      </c>
      <c r="J37" s="50">
        <v>4</v>
      </c>
      <c r="K37" s="52">
        <f t="shared" si="2"/>
        <v>1.2900000000000001E-3</v>
      </c>
      <c r="L37" s="52">
        <f t="shared" si="2"/>
        <v>8.8000000000000003E-4</v>
      </c>
      <c r="M37" s="52">
        <f t="shared" si="2"/>
        <v>1.7899999999999999E-3</v>
      </c>
      <c r="N37" s="52">
        <f t="shared" si="2"/>
        <v>5.7499999999999999E-4</v>
      </c>
      <c r="O37" s="52">
        <f t="shared" si="2"/>
        <v>3.2499999999999999E-4</v>
      </c>
      <c r="AC37" s="50">
        <v>4</v>
      </c>
      <c r="AD37" s="50" t="s">
        <v>6180</v>
      </c>
      <c r="AE37" s="50" t="s">
        <v>6181</v>
      </c>
      <c r="AF37" s="50" t="s">
        <v>6182</v>
      </c>
      <c r="AG37" s="50" t="s">
        <v>6183</v>
      </c>
      <c r="AH37" s="50" t="s">
        <v>6184</v>
      </c>
      <c r="AI37" s="42"/>
      <c r="AJ37" s="42"/>
      <c r="AK37" s="42"/>
    </row>
    <row r="38" spans="3:37" x14ac:dyDescent="0.25">
      <c r="C38" s="50">
        <v>5</v>
      </c>
      <c r="D38" s="46">
        <f>_xll.BDH(AD38,$B$4,$B$3,$B$3)</f>
        <v>12.9</v>
      </c>
      <c r="E38" s="46">
        <f>_xll.BDH(AE38,$B$4,$B$3,$B$3)</f>
        <v>8.3000000000000007</v>
      </c>
      <c r="F38" s="46">
        <f>_xll.BDH(AF38,$B$4,$B$3,$B$3)</f>
        <v>17</v>
      </c>
      <c r="G38" s="46">
        <f>_xll.BDH(AG38,$B$4,$B$3,$B$3)</f>
        <v>5.75</v>
      </c>
      <c r="H38" s="46">
        <f>_xll.BDH(AH38,$B$4,$B$3,$B$3)</f>
        <v>3.125</v>
      </c>
      <c r="I38" t="e">
        <v>#VALUE!</v>
      </c>
      <c r="J38" s="50">
        <v>5</v>
      </c>
      <c r="K38" s="52">
        <f t="shared" si="2"/>
        <v>1.2900000000000001E-3</v>
      </c>
      <c r="L38" s="52">
        <f t="shared" si="2"/>
        <v>8.3000000000000012E-4</v>
      </c>
      <c r="M38" s="52">
        <f t="shared" si="2"/>
        <v>1.6999999999999999E-3</v>
      </c>
      <c r="N38" s="52">
        <f t="shared" si="2"/>
        <v>5.7499999999999999E-4</v>
      </c>
      <c r="O38" s="52">
        <f t="shared" si="2"/>
        <v>3.1250000000000001E-4</v>
      </c>
      <c r="AC38" s="50">
        <v>5</v>
      </c>
      <c r="AD38" s="50" t="s">
        <v>6185</v>
      </c>
      <c r="AE38" s="50" t="s">
        <v>6186</v>
      </c>
      <c r="AF38" s="50" t="s">
        <v>6187</v>
      </c>
      <c r="AG38" s="50" t="s">
        <v>6188</v>
      </c>
      <c r="AH38" s="50" t="s">
        <v>6189</v>
      </c>
      <c r="AI38" s="42"/>
      <c r="AJ38" s="42"/>
      <c r="AK38" s="42"/>
    </row>
    <row r="39" spans="3:37" x14ac:dyDescent="0.25">
      <c r="C39" s="50">
        <v>6</v>
      </c>
      <c r="D39" s="46">
        <f>_xll.BDH(AD39,$B$4,$B$3,$B$3)</f>
        <v>12.9</v>
      </c>
      <c r="E39" s="46">
        <f>_xll.BDH(AE39,$B$4,$B$3,$B$3)</f>
        <v>7.9</v>
      </c>
      <c r="F39" s="46">
        <f>_xll.BDH(AF39,$B$4,$B$3,$B$3)</f>
        <v>16.3</v>
      </c>
      <c r="G39" s="46">
        <f>_xll.BDH(AG39,$B$4,$B$3,$B$3)</f>
        <v>6</v>
      </c>
      <c r="H39" s="46">
        <f>_xll.BDH(AH39,$B$4,$B$3,$B$3)</f>
        <v>3.48333</v>
      </c>
      <c r="I39" t="e">
        <v>#VALUE!</v>
      </c>
      <c r="J39" s="50">
        <v>6</v>
      </c>
      <c r="K39" s="52">
        <f t="shared" si="2"/>
        <v>1.2900000000000001E-3</v>
      </c>
      <c r="L39" s="52">
        <f t="shared" si="2"/>
        <v>7.9000000000000001E-4</v>
      </c>
      <c r="M39" s="52">
        <f t="shared" si="2"/>
        <v>1.6300000000000002E-3</v>
      </c>
      <c r="N39" s="52">
        <f t="shared" si="2"/>
        <v>5.9999999999999995E-4</v>
      </c>
      <c r="O39" s="52">
        <f t="shared" si="2"/>
        <v>3.4833299999999999E-4</v>
      </c>
      <c r="AC39" s="50">
        <v>6</v>
      </c>
      <c r="AD39" s="50" t="s">
        <v>6190</v>
      </c>
      <c r="AE39" s="50" t="s">
        <v>6191</v>
      </c>
      <c r="AF39" s="50" t="s">
        <v>6192</v>
      </c>
      <c r="AG39" s="50" t="s">
        <v>6193</v>
      </c>
      <c r="AH39" s="50" t="s">
        <v>6194</v>
      </c>
      <c r="AI39" s="42"/>
      <c r="AJ39" s="42"/>
      <c r="AK39" s="42"/>
    </row>
    <row r="40" spans="3:37" x14ac:dyDescent="0.25">
      <c r="C40" s="50">
        <v>7</v>
      </c>
      <c r="D40" s="46">
        <f>_xll.BDH(AD40,$B$4,$B$3,$B$3)</f>
        <v>12.5</v>
      </c>
      <c r="E40" s="46">
        <f>_xll.BDH(AE40,$B$4,$B$3,$B$3)</f>
        <v>7.6</v>
      </c>
      <c r="F40" s="46">
        <f>_xll.BDH(AF40,$B$4,$B$3,$B$3)</f>
        <v>15.7</v>
      </c>
      <c r="G40" s="46">
        <f>_xll.BDH(AG40,$B$4,$B$3,$B$3)</f>
        <v>6.25</v>
      </c>
      <c r="H40" s="46">
        <f>_xll.BDH(AH40,$B$4,$B$3,$B$3)</f>
        <v>3.87087</v>
      </c>
      <c r="I40" t="e">
        <v>#VALUE!</v>
      </c>
      <c r="J40" s="50">
        <v>7</v>
      </c>
      <c r="K40" s="52">
        <f t="shared" si="2"/>
        <v>1.25E-3</v>
      </c>
      <c r="L40" s="52">
        <f t="shared" si="2"/>
        <v>7.5999999999999993E-4</v>
      </c>
      <c r="M40" s="52">
        <f t="shared" si="2"/>
        <v>1.57E-3</v>
      </c>
      <c r="N40" s="52">
        <f t="shared" si="2"/>
        <v>6.2500000000000001E-4</v>
      </c>
      <c r="O40" s="52">
        <f t="shared" si="2"/>
        <v>3.8708699999999999E-4</v>
      </c>
      <c r="AC40" s="50">
        <v>7</v>
      </c>
      <c r="AD40" s="50" t="s">
        <v>6195</v>
      </c>
      <c r="AE40" s="50" t="s">
        <v>6196</v>
      </c>
      <c r="AF40" s="50" t="s">
        <v>6197</v>
      </c>
      <c r="AG40" s="50" t="s">
        <v>6198</v>
      </c>
      <c r="AH40" s="50" t="s">
        <v>6199</v>
      </c>
      <c r="AI40" s="42"/>
      <c r="AJ40" s="42"/>
      <c r="AK40" s="42"/>
    </row>
    <row r="41" spans="3:37" x14ac:dyDescent="0.25">
      <c r="C41" s="50">
        <v>8</v>
      </c>
      <c r="D41" s="46">
        <f>_xll.BDH(AD41,$B$4,$B$3,$B$3)</f>
        <v>12.2</v>
      </c>
      <c r="E41" s="46">
        <f>_xll.BDH(AE41,$B$4,$B$3,$B$3)</f>
        <v>7.4</v>
      </c>
      <c r="F41" s="46">
        <f>_xll.BDH(AF41,$B$4,$B$3,$B$3)</f>
        <v>15</v>
      </c>
      <c r="G41" s="46">
        <f>_xll.BDH(AG41,$B$4,$B$3,$B$3)</f>
        <v>6.625</v>
      </c>
      <c r="H41" s="46">
        <f>_xll.BDH(AH41,$B$4,$B$3,$B$3)</f>
        <v>4.3746499999999999</v>
      </c>
      <c r="I41" t="e">
        <v>#VALUE!</v>
      </c>
      <c r="J41" s="50">
        <v>8</v>
      </c>
      <c r="K41" s="52">
        <f t="shared" si="2"/>
        <v>1.2199999999999999E-3</v>
      </c>
      <c r="L41" s="52">
        <f t="shared" si="2"/>
        <v>7.3999999999999999E-4</v>
      </c>
      <c r="M41" s="52">
        <f t="shared" si="2"/>
        <v>1.5E-3</v>
      </c>
      <c r="N41" s="52">
        <f t="shared" si="2"/>
        <v>6.625E-4</v>
      </c>
      <c r="O41" s="52">
        <f t="shared" si="2"/>
        <v>4.37465E-4</v>
      </c>
      <c r="AC41" s="50">
        <v>8</v>
      </c>
      <c r="AD41" s="50" t="s">
        <v>6200</v>
      </c>
      <c r="AE41" s="50" t="s">
        <v>6201</v>
      </c>
      <c r="AF41" s="50" t="s">
        <v>6202</v>
      </c>
      <c r="AG41" s="50" t="s">
        <v>6203</v>
      </c>
      <c r="AH41" s="50" t="s">
        <v>6204</v>
      </c>
      <c r="AI41" s="42"/>
      <c r="AJ41" s="42"/>
      <c r="AK41" s="42"/>
    </row>
    <row r="42" spans="3:37" x14ac:dyDescent="0.25">
      <c r="C42" s="50">
        <v>9</v>
      </c>
      <c r="D42" s="46">
        <f>_xll.BDH(AD42,$B$4,$B$3,$B$3)</f>
        <v>11.8</v>
      </c>
      <c r="E42" s="46">
        <f>_xll.BDH(AE42,$B$4,$B$3,$B$3)</f>
        <v>7.1</v>
      </c>
      <c r="F42" s="46">
        <f>_xll.BDH(AF42,$B$4,$B$3,$B$3)</f>
        <v>14.4</v>
      </c>
      <c r="G42" s="46">
        <f>_xll.BDH(AG42,$B$4,$B$3,$B$3)</f>
        <v>7.25</v>
      </c>
      <c r="H42" s="46">
        <f>_xll.BDH(AH42,$B$4,$B$3,$B$3)</f>
        <v>4.99803</v>
      </c>
      <c r="I42" t="e">
        <v>#VALUE!</v>
      </c>
      <c r="J42" s="50">
        <v>9</v>
      </c>
      <c r="K42" s="52">
        <f t="shared" si="2"/>
        <v>1.1800000000000001E-3</v>
      </c>
      <c r="L42" s="52">
        <f t="shared" si="2"/>
        <v>7.0999999999999991E-4</v>
      </c>
      <c r="M42" s="52">
        <f t="shared" si="2"/>
        <v>1.4400000000000001E-3</v>
      </c>
      <c r="N42" s="52">
        <f t="shared" si="2"/>
        <v>7.2499999999999995E-4</v>
      </c>
      <c r="O42" s="52">
        <f t="shared" si="2"/>
        <v>4.9980299999999994E-4</v>
      </c>
      <c r="AC42" s="50">
        <v>9</v>
      </c>
      <c r="AD42" s="50" t="s">
        <v>6205</v>
      </c>
      <c r="AE42" s="50" t="s">
        <v>6206</v>
      </c>
      <c r="AF42" s="50" t="s">
        <v>6207</v>
      </c>
      <c r="AG42" s="50" t="s">
        <v>6208</v>
      </c>
      <c r="AH42" s="50" t="s">
        <v>6209</v>
      </c>
      <c r="AI42" s="42"/>
      <c r="AJ42" s="42"/>
      <c r="AK42" s="42"/>
    </row>
    <row r="43" spans="3:37" x14ac:dyDescent="0.25">
      <c r="C43" s="50">
        <v>10</v>
      </c>
      <c r="D43" s="46">
        <f>_xll.BDH(AD43,$B$4,$B$3,$B$3)</f>
        <v>11.4</v>
      </c>
      <c r="E43" s="46">
        <f>_xll.BDH(AE43,$B$4,$B$3,$B$3)</f>
        <v>6.9</v>
      </c>
      <c r="F43" s="46">
        <f>_xll.BDH(AF43,$B$4,$B$3,$B$3)</f>
        <v>13.9</v>
      </c>
      <c r="G43" s="46">
        <f>_xll.BDH(AG43,$B$4,$B$3,$B$3)</f>
        <v>7.75</v>
      </c>
      <c r="H43" s="46">
        <f>_xll.BDH(AH43,$B$4,$B$3,$B$3)</f>
        <v>5.625</v>
      </c>
      <c r="I43" t="e">
        <v>#VALUE!</v>
      </c>
      <c r="J43" s="50">
        <v>10</v>
      </c>
      <c r="K43" s="52">
        <f t="shared" si="2"/>
        <v>1.14E-3</v>
      </c>
      <c r="L43" s="52">
        <f t="shared" si="2"/>
        <v>6.9000000000000008E-4</v>
      </c>
      <c r="M43" s="52">
        <f t="shared" si="2"/>
        <v>1.39E-3</v>
      </c>
      <c r="N43" s="52">
        <f t="shared" si="2"/>
        <v>7.7499999999999997E-4</v>
      </c>
      <c r="O43" s="52">
        <f t="shared" si="2"/>
        <v>5.6249999999999996E-4</v>
      </c>
      <c r="AC43" s="50">
        <v>10</v>
      </c>
      <c r="AD43" s="50" t="s">
        <v>6210</v>
      </c>
      <c r="AE43" s="50" t="s">
        <v>6211</v>
      </c>
      <c r="AF43" s="50" t="s">
        <v>6212</v>
      </c>
      <c r="AG43" s="50" t="s">
        <v>6213</v>
      </c>
      <c r="AH43" s="50" t="s">
        <v>6214</v>
      </c>
      <c r="AI43" s="42"/>
      <c r="AJ43" s="42"/>
      <c r="AK43" s="42"/>
    </row>
    <row r="44" spans="3:37" x14ac:dyDescent="0.25">
      <c r="C44" s="50">
        <v>12</v>
      </c>
      <c r="D44" s="46">
        <f>_xll.BDH(AD44,$B$4,$B$3,$B$3)</f>
        <v>10.199999999999999</v>
      </c>
      <c r="E44" s="46">
        <f>_xll.BDH(AE44,$B$4,$B$3,$B$3)</f>
        <v>6.3</v>
      </c>
      <c r="F44" s="46">
        <f>_xll.BDH(AF44,$B$4,$B$3,$B$3)</f>
        <v>12.4</v>
      </c>
      <c r="G44" s="46">
        <f>_xll.BDH(AG44,$B$4,$B$3,$B$3)</f>
        <v>9</v>
      </c>
      <c r="H44" s="46">
        <f>_xll.BDH(AH44,$B$4,$B$3,$B$3)</f>
        <v>6.9822300000000004</v>
      </c>
      <c r="I44" t="e">
        <v>#VALUE!</v>
      </c>
      <c r="J44" s="50">
        <v>12</v>
      </c>
      <c r="K44" s="52">
        <f t="shared" si="2"/>
        <v>1.0199999999999999E-3</v>
      </c>
      <c r="L44" s="52">
        <f t="shared" si="2"/>
        <v>6.3000000000000003E-4</v>
      </c>
      <c r="M44" s="52">
        <f t="shared" si="2"/>
        <v>1.24E-3</v>
      </c>
      <c r="N44" s="52">
        <f t="shared" si="2"/>
        <v>8.9999999999999998E-4</v>
      </c>
      <c r="O44" s="52">
        <f t="shared" si="2"/>
        <v>6.9822299999999999E-4</v>
      </c>
      <c r="AC44" s="50">
        <v>12</v>
      </c>
      <c r="AD44" s="50" t="s">
        <v>6215</v>
      </c>
      <c r="AE44" s="50" t="s">
        <v>6216</v>
      </c>
      <c r="AF44" s="50" t="s">
        <v>6217</v>
      </c>
      <c r="AG44" s="50" t="s">
        <v>6218</v>
      </c>
      <c r="AH44" s="50" t="s">
        <v>6219</v>
      </c>
      <c r="AI44" s="42"/>
      <c r="AJ44" s="42"/>
      <c r="AK44" s="42"/>
    </row>
    <row r="45" spans="3:37" x14ac:dyDescent="0.25">
      <c r="C45" s="50">
        <v>15</v>
      </c>
      <c r="D45" s="46">
        <f>_xll.BDH(AD45,$B$4,$B$3,$B$3)</f>
        <v>8.6</v>
      </c>
      <c r="E45" s="46">
        <f>_xll.BDH(AE45,$B$4,$B$3,$B$3)</f>
        <v>5.6</v>
      </c>
      <c r="F45" s="46">
        <f>_xll.BDH(AF45,$B$4,$B$3,$B$3)</f>
        <v>10.9</v>
      </c>
      <c r="G45" s="46">
        <f>_xll.BDH(AG45,$B$4,$B$3,$B$3)</f>
        <v>10.25</v>
      </c>
      <c r="H45" s="46">
        <f>_xll.BDH(AH45,$B$4,$B$3,$B$3)</f>
        <v>8.25</v>
      </c>
      <c r="I45" t="e">
        <v>#VALUE!</v>
      </c>
      <c r="J45" s="50">
        <v>15</v>
      </c>
      <c r="K45" s="52">
        <f t="shared" si="2"/>
        <v>8.5999999999999998E-4</v>
      </c>
      <c r="L45" s="52">
        <f t="shared" si="2"/>
        <v>5.5999999999999995E-4</v>
      </c>
      <c r="M45" s="52">
        <f t="shared" si="2"/>
        <v>1.09E-3</v>
      </c>
      <c r="N45" s="52">
        <f t="shared" si="2"/>
        <v>1.0250000000000001E-3</v>
      </c>
      <c r="O45" s="52">
        <f t="shared" si="2"/>
        <v>8.25E-4</v>
      </c>
      <c r="AC45" s="50">
        <v>15</v>
      </c>
      <c r="AD45" s="50" t="s">
        <v>6220</v>
      </c>
      <c r="AE45" s="50" t="s">
        <v>6221</v>
      </c>
      <c r="AF45" s="50" t="s">
        <v>6222</v>
      </c>
      <c r="AG45" s="50" t="s">
        <v>6223</v>
      </c>
      <c r="AH45" s="50" t="s">
        <v>6224</v>
      </c>
      <c r="AI45" s="42"/>
      <c r="AJ45" s="42"/>
      <c r="AK45" s="42"/>
    </row>
    <row r="46" spans="3:37" x14ac:dyDescent="0.25">
      <c r="C46" s="50">
        <v>20</v>
      </c>
      <c r="D46" s="46">
        <f>_xll.BDH(AD46,$B$4,$B$3,$B$3)</f>
        <v>7.2</v>
      </c>
      <c r="E46" s="46">
        <f>_xll.BDH(AE46,$B$4,$B$3,$B$3)</f>
        <v>4.9000000000000004</v>
      </c>
      <c r="F46" s="46">
        <f>_xll.BDH(AF46,$B$4,$B$3,$B$3)</f>
        <v>9.4</v>
      </c>
      <c r="G46" s="46">
        <f>_xll.BDH(AG46,$B$4,$B$3,$B$3)</f>
        <v>11</v>
      </c>
      <c r="H46" s="46">
        <f>_xll.BDH(AH46,$B$4,$B$3,$B$3)</f>
        <v>9</v>
      </c>
      <c r="I46" t="e">
        <v>#VALUE!</v>
      </c>
      <c r="J46" s="50">
        <v>20</v>
      </c>
      <c r="K46" s="52">
        <f t="shared" si="2"/>
        <v>7.2000000000000005E-4</v>
      </c>
      <c r="L46" s="52">
        <f t="shared" si="2"/>
        <v>4.8999999999999998E-4</v>
      </c>
      <c r="M46" s="52">
        <f t="shared" si="2"/>
        <v>9.4000000000000008E-4</v>
      </c>
      <c r="N46" s="52">
        <f t="shared" si="2"/>
        <v>1.1000000000000001E-3</v>
      </c>
      <c r="O46" s="52">
        <f t="shared" si="2"/>
        <v>8.9999999999999998E-4</v>
      </c>
      <c r="AC46" s="50">
        <v>20</v>
      </c>
      <c r="AD46" s="50" t="s">
        <v>6225</v>
      </c>
      <c r="AE46" s="50" t="s">
        <v>6226</v>
      </c>
      <c r="AF46" s="50" t="s">
        <v>6227</v>
      </c>
      <c r="AG46" s="50" t="s">
        <v>6228</v>
      </c>
      <c r="AH46" s="50" t="s">
        <v>6229</v>
      </c>
      <c r="AI46" s="42"/>
      <c r="AJ46" s="42"/>
      <c r="AK46" s="42"/>
    </row>
    <row r="47" spans="3:37" x14ac:dyDescent="0.25">
      <c r="C47" s="50">
        <v>25</v>
      </c>
      <c r="D47" s="46">
        <f>_xll.BDH(AD47,$B$4,$B$3,$B$3)</f>
        <v>6.4</v>
      </c>
      <c r="E47" s="46">
        <f>_xll.BDH(AE47,$B$4,$B$3,$B$3)</f>
        <v>4.25</v>
      </c>
      <c r="F47" s="46">
        <f>_xll.BDH(AF47,$B$4,$B$3,$B$3)</f>
        <v>8.1999999999999993</v>
      </c>
      <c r="G47" s="46">
        <f>_xll.BDH(AG47,$B$4,$B$3,$B$3)</f>
        <v>11.5</v>
      </c>
      <c r="H47" s="46">
        <f>_xll.BDH(AH47,$B$4,$B$3,$B$3)</f>
        <v>9.625</v>
      </c>
      <c r="I47" t="e">
        <v>#VALUE!</v>
      </c>
      <c r="J47" s="50">
        <v>25</v>
      </c>
      <c r="K47" s="52">
        <f t="shared" si="2"/>
        <v>6.4000000000000005E-4</v>
      </c>
      <c r="L47" s="52">
        <f t="shared" si="2"/>
        <v>4.2499999999999998E-4</v>
      </c>
      <c r="M47" s="52">
        <f t="shared" si="2"/>
        <v>8.1999999999999998E-4</v>
      </c>
      <c r="N47" s="52">
        <f t="shared" si="2"/>
        <v>1.15E-3</v>
      </c>
      <c r="O47" s="52">
        <f t="shared" si="2"/>
        <v>9.6250000000000003E-4</v>
      </c>
      <c r="AC47" s="50">
        <v>25</v>
      </c>
      <c r="AD47" s="50" t="s">
        <v>6230</v>
      </c>
      <c r="AE47" s="50" t="s">
        <v>6231</v>
      </c>
      <c r="AF47" s="50" t="s">
        <v>6232</v>
      </c>
      <c r="AG47" s="50" t="s">
        <v>6233</v>
      </c>
      <c r="AH47" s="50" t="s">
        <v>6234</v>
      </c>
      <c r="AI47" s="42"/>
      <c r="AJ47" s="42"/>
      <c r="AK47" s="42"/>
    </row>
    <row r="48" spans="3:37" x14ac:dyDescent="0.25">
      <c r="C48" s="50">
        <v>30</v>
      </c>
      <c r="D48" s="46">
        <f>_xll.BDH(AD48,$B$4,$B$3,$B$3)</f>
        <v>5.8</v>
      </c>
      <c r="E48" s="46">
        <f>_xll.BDH(AE48,$B$4,$B$3,$B$3)</f>
        <v>3.9</v>
      </c>
      <c r="F48" s="46">
        <f>_xll.BDH(AF48,$B$4,$B$3,$B$3)</f>
        <v>7.4</v>
      </c>
      <c r="G48" s="46">
        <f>_xll.BDH(AG48,$B$4,$B$3,$B$3)</f>
        <v>11.875</v>
      </c>
      <c r="H48" s="46">
        <f>_xll.BDH(AH48,$B$4,$B$3,$B$3)</f>
        <v>12</v>
      </c>
      <c r="I48" t="e">
        <v>#VALUE!</v>
      </c>
      <c r="J48" s="50">
        <v>30</v>
      </c>
      <c r="K48" s="52">
        <f t="shared" si="2"/>
        <v>5.8E-4</v>
      </c>
      <c r="L48" s="52">
        <f t="shared" si="2"/>
        <v>3.8999999999999999E-4</v>
      </c>
      <c r="M48" s="52">
        <f t="shared" si="2"/>
        <v>7.3999999999999999E-4</v>
      </c>
      <c r="N48" s="52">
        <f t="shared" si="2"/>
        <v>1.1875E-3</v>
      </c>
      <c r="O48" s="52">
        <f t="shared" si="2"/>
        <v>1.1999999999999999E-3</v>
      </c>
      <c r="AC48" s="50">
        <v>30</v>
      </c>
      <c r="AD48" s="50" t="s">
        <v>6235</v>
      </c>
      <c r="AE48" s="50" t="s">
        <v>6236</v>
      </c>
      <c r="AF48" s="50" t="s">
        <v>6237</v>
      </c>
      <c r="AG48" s="50" t="s">
        <v>6238</v>
      </c>
      <c r="AH48" s="50" t="s">
        <v>6239</v>
      </c>
      <c r="AI48" s="42"/>
      <c r="AJ48" s="42"/>
      <c r="AK48" s="42"/>
    </row>
    <row r="49" spans="3:37" x14ac:dyDescent="0.25">
      <c r="C49" s="50">
        <v>35</v>
      </c>
      <c r="D49" s="46" t="str">
        <f>_xll.BDH(AD49,$B$4,$B$3,$B$3)</f>
        <v>#N/A N/A</v>
      </c>
      <c r="E49" s="46" t="str">
        <f>_xll.BDH(AE49,$B$4,$B$3,$B$3)</f>
        <v>#N/A Invalid Security</v>
      </c>
      <c r="F49" s="46" t="str">
        <f>_xll.BDH(AF49,$B$4,$B$3,$B$3)</f>
        <v>#N/A Invalid Security</v>
      </c>
      <c r="G49" s="46">
        <f>_xll.BDH(AG49,$B$4,$B$3,$B$3)</f>
        <v>11.75</v>
      </c>
      <c r="H49" s="46">
        <f>_xll.BDH(AH49,$B$4,$B$3,$B$3)</f>
        <v>10.1273</v>
      </c>
      <c r="I49" t="e">
        <v>#VALUE!</v>
      </c>
      <c r="J49" s="50">
        <v>35</v>
      </c>
      <c r="K49" s="52">
        <v>5.8E-4</v>
      </c>
      <c r="L49" s="52">
        <f>(L48+L50)/2</f>
        <v>3.5999999999999997E-4</v>
      </c>
      <c r="M49" s="52">
        <f>(M48+M50)/2</f>
        <v>6.9000000000000008E-4</v>
      </c>
      <c r="N49" s="52">
        <f t="shared" si="2"/>
        <v>1.175E-3</v>
      </c>
      <c r="O49" s="52">
        <f t="shared" si="2"/>
        <v>1.0127300000000001E-3</v>
      </c>
      <c r="AC49" s="50">
        <v>35</v>
      </c>
      <c r="AD49" s="50" t="s">
        <v>6240</v>
      </c>
      <c r="AE49" s="50" t="s">
        <v>6241</v>
      </c>
      <c r="AF49" s="50" t="s">
        <v>6242</v>
      </c>
      <c r="AG49" s="50" t="s">
        <v>6243</v>
      </c>
      <c r="AH49" s="50" t="s">
        <v>6244</v>
      </c>
      <c r="AI49" s="42"/>
      <c r="AJ49" s="42"/>
      <c r="AK49" s="42"/>
    </row>
    <row r="50" spans="3:37" x14ac:dyDescent="0.25">
      <c r="C50" s="50">
        <v>40</v>
      </c>
      <c r="D50" s="46" t="str">
        <f>_xll.BDH(AD50,$B$4,$B$3,$B$3)</f>
        <v>#N/A N/A</v>
      </c>
      <c r="E50" s="46">
        <f>_xll.BDH(AE50,$B$4,$B$3,$B$3)</f>
        <v>3.3</v>
      </c>
      <c r="F50" s="46">
        <f>_xll.BDH(AF50,$B$4,$B$3,$B$3)</f>
        <v>6.4</v>
      </c>
      <c r="G50" s="46">
        <f>_xll.BDH(AG50,$B$4,$B$3,$B$3)</f>
        <v>11.625</v>
      </c>
      <c r="H50" s="46">
        <f>_xll.BDH(AH50,$B$4,$B$3,$B$3)</f>
        <v>10.13855</v>
      </c>
      <c r="I50" t="e">
        <v>#VALUE!</v>
      </c>
      <c r="J50" s="50">
        <v>40</v>
      </c>
      <c r="K50" s="52">
        <v>5.8E-4</v>
      </c>
      <c r="L50" s="52">
        <f t="shared" si="2"/>
        <v>3.3E-4</v>
      </c>
      <c r="M50" s="52">
        <f t="shared" si="2"/>
        <v>6.4000000000000005E-4</v>
      </c>
      <c r="N50" s="52">
        <f t="shared" si="2"/>
        <v>1.1624999999999999E-3</v>
      </c>
      <c r="O50" s="52">
        <f t="shared" si="2"/>
        <v>1.0138550000000001E-3</v>
      </c>
      <c r="AC50" s="50">
        <v>40</v>
      </c>
      <c r="AD50" s="50" t="s">
        <v>6245</v>
      </c>
      <c r="AE50" s="50" t="s">
        <v>6246</v>
      </c>
      <c r="AF50" s="50" t="s">
        <v>6247</v>
      </c>
      <c r="AG50" s="50" t="s">
        <v>6248</v>
      </c>
      <c r="AH50" s="50" t="s">
        <v>6249</v>
      </c>
      <c r="AI50" s="42"/>
      <c r="AJ50" s="42"/>
      <c r="AK50" s="42"/>
    </row>
    <row r="51" spans="3:37" x14ac:dyDescent="0.25">
      <c r="C51" s="50">
        <v>50</v>
      </c>
      <c r="D51" s="46" t="str">
        <f>_xll.BDH(AD51,$B$4,$B$3,$B$3)</f>
        <v>#N/A N/A</v>
      </c>
      <c r="E51" s="46">
        <f>_xll.BDH(AE51,$B$4,$B$3,$B$3)</f>
        <v>2.8</v>
      </c>
      <c r="F51" s="46">
        <f>_xll.BDH(AF51,$B$4,$B$3,$B$3)</f>
        <v>5.6</v>
      </c>
      <c r="G51" s="46" t="str">
        <f>_xll.BDH(AG51,$B$4,$B$3,$B$3)</f>
        <v>#N/A N/A</v>
      </c>
      <c r="H51" s="46" t="str">
        <f>_xll.BDH(AH51,$B$4,$B$3,$B$3)</f>
        <v>#N/A N/A</v>
      </c>
      <c r="I51" t="e">
        <v>#VALUE!</v>
      </c>
      <c r="J51" s="50">
        <v>50</v>
      </c>
      <c r="K51" s="52">
        <v>5.8E-4</v>
      </c>
      <c r="L51" s="52">
        <f t="shared" si="2"/>
        <v>2.7999999999999998E-4</v>
      </c>
      <c r="M51" s="52">
        <f t="shared" si="2"/>
        <v>5.5999999999999995E-4</v>
      </c>
      <c r="N51" s="52">
        <v>1.1624999999999999E-3</v>
      </c>
      <c r="O51" s="52">
        <v>1.0138550000000001E-3</v>
      </c>
      <c r="AC51" s="50">
        <v>50</v>
      </c>
      <c r="AD51" s="50" t="s">
        <v>6250</v>
      </c>
      <c r="AE51" s="50" t="s">
        <v>6251</v>
      </c>
      <c r="AF51" s="50" t="s">
        <v>6252</v>
      </c>
      <c r="AG51" s="50" t="s">
        <v>6253</v>
      </c>
      <c r="AH51" s="50" t="s">
        <v>6254</v>
      </c>
      <c r="AI51" s="42"/>
      <c r="AJ51" s="42"/>
      <c r="AK51" s="42"/>
    </row>
    <row r="53" spans="3:37" x14ac:dyDescent="0.25">
      <c r="E53" t="s">
        <v>6255</v>
      </c>
    </row>
    <row r="60" spans="3:37" x14ac:dyDescent="0.25">
      <c r="F60" s="56"/>
      <c r="G60" s="56"/>
      <c r="H60" s="56"/>
      <c r="I60" s="56"/>
      <c r="J60" s="56"/>
      <c r="K60" s="56"/>
      <c r="L60" s="56"/>
      <c r="M60" s="56"/>
      <c r="N60" s="56"/>
      <c r="O60" s="56"/>
      <c r="P60" s="56"/>
    </row>
    <row r="61" spans="3:37" x14ac:dyDescent="0.25">
      <c r="F61" s="56"/>
      <c r="G61" s="56"/>
      <c r="H61" s="56"/>
      <c r="I61" s="56"/>
      <c r="J61" s="56"/>
      <c r="K61" s="56"/>
      <c r="L61" s="56"/>
      <c r="M61" s="56"/>
      <c r="N61" s="56"/>
      <c r="O61" s="56"/>
      <c r="P61" s="56"/>
    </row>
    <row r="62" spans="3:37" x14ac:dyDescent="0.25">
      <c r="F62" s="56"/>
      <c r="G62" s="56"/>
      <c r="H62" s="56"/>
      <c r="I62" s="56"/>
      <c r="J62" s="56"/>
      <c r="K62" s="56"/>
      <c r="L62" s="56"/>
      <c r="M62" s="56"/>
      <c r="N62" s="56"/>
      <c r="O62" s="56"/>
      <c r="P62" s="56"/>
    </row>
    <row r="63" spans="3:37" x14ac:dyDescent="0.25">
      <c r="F63" s="56"/>
      <c r="G63" s="56"/>
      <c r="H63" s="56"/>
      <c r="I63" s="56"/>
      <c r="J63" s="56"/>
      <c r="K63" s="56"/>
      <c r="L63" s="56"/>
      <c r="M63" s="56"/>
      <c r="N63" s="56"/>
      <c r="O63" s="56"/>
      <c r="P63" s="56"/>
    </row>
    <row r="64" spans="3:37" x14ac:dyDescent="0.25">
      <c r="F64" s="56"/>
      <c r="G64" s="56"/>
      <c r="H64" s="56"/>
      <c r="I64" s="56"/>
      <c r="J64" s="56"/>
      <c r="K64" s="56"/>
      <c r="L64" s="56"/>
      <c r="M64" s="56"/>
      <c r="N64" s="56"/>
      <c r="O64" s="56"/>
      <c r="P64" s="56"/>
    </row>
    <row r="65" spans="6:16" x14ac:dyDescent="0.25">
      <c r="F65" s="56"/>
      <c r="G65" s="56"/>
      <c r="H65" s="56"/>
      <c r="I65" s="56"/>
      <c r="J65" s="56"/>
      <c r="K65" s="56"/>
      <c r="L65" s="56"/>
      <c r="M65" s="56"/>
      <c r="N65" s="56"/>
      <c r="O65" s="56"/>
      <c r="P65" s="56"/>
    </row>
    <row r="66" spans="6:16" x14ac:dyDescent="0.25">
      <c r="F66" s="56"/>
      <c r="G66" s="56"/>
      <c r="H66" s="56"/>
      <c r="I66" s="56"/>
      <c r="J66" s="56"/>
      <c r="K66" s="56"/>
      <c r="L66" s="56"/>
      <c r="M66" s="56"/>
      <c r="N66" s="56"/>
      <c r="O66" s="56"/>
      <c r="P66" s="56"/>
    </row>
    <row r="67" spans="6:16" x14ac:dyDescent="0.25">
      <c r="F67" s="56"/>
      <c r="G67" s="56"/>
      <c r="H67" s="56"/>
      <c r="I67" s="56"/>
      <c r="J67" s="56"/>
      <c r="K67" s="56"/>
      <c r="L67" s="56"/>
      <c r="M67" s="56"/>
      <c r="N67" s="56"/>
      <c r="O67" s="56"/>
      <c r="P67" s="56"/>
    </row>
    <row r="68" spans="6:16" x14ac:dyDescent="0.25">
      <c r="F68" s="56"/>
      <c r="G68" s="56"/>
      <c r="H68" s="56"/>
      <c r="I68" s="56"/>
      <c r="J68" s="56"/>
      <c r="K68" s="56"/>
      <c r="L68" s="56"/>
      <c r="M68" s="56"/>
      <c r="N68" s="56"/>
      <c r="O68" s="56"/>
      <c r="P68" s="56"/>
    </row>
    <row r="69" spans="6:16" x14ac:dyDescent="0.25">
      <c r="F69" s="56"/>
      <c r="G69" s="56"/>
      <c r="H69" s="56"/>
      <c r="I69" s="56"/>
      <c r="J69" s="56"/>
      <c r="K69" s="56"/>
      <c r="L69" s="56"/>
      <c r="M69" s="56"/>
      <c r="N69" s="56"/>
      <c r="O69" s="56"/>
      <c r="P69" s="56"/>
    </row>
    <row r="70" spans="6:16" x14ac:dyDescent="0.25">
      <c r="F70" s="56"/>
      <c r="G70" s="56"/>
      <c r="H70" s="56"/>
      <c r="I70" s="56"/>
      <c r="J70" s="56"/>
      <c r="K70" s="56"/>
      <c r="L70" s="56"/>
      <c r="M70" s="56"/>
      <c r="N70" s="56"/>
      <c r="O70" s="56"/>
      <c r="P70" s="56"/>
    </row>
    <row r="71" spans="6:16" x14ac:dyDescent="0.25">
      <c r="F71" s="56"/>
      <c r="G71" s="56"/>
      <c r="H71" s="56"/>
      <c r="I71" s="56"/>
      <c r="J71" s="56"/>
      <c r="K71" s="56"/>
      <c r="L71" s="56"/>
      <c r="M71" s="56"/>
      <c r="N71" s="56"/>
      <c r="O71" s="56"/>
      <c r="P71" s="56"/>
    </row>
    <row r="72" spans="6:16" x14ac:dyDescent="0.25">
      <c r="F72" s="56"/>
      <c r="G72" s="56"/>
      <c r="H72" s="56"/>
      <c r="I72" s="56"/>
      <c r="J72" s="56"/>
      <c r="K72" s="56"/>
      <c r="L72" s="56"/>
      <c r="M72" s="56"/>
      <c r="N72" s="56"/>
      <c r="O72" s="56"/>
      <c r="P72" s="56"/>
    </row>
    <row r="73" spans="6:16" x14ac:dyDescent="0.25">
      <c r="F73" s="56"/>
      <c r="G73" s="56"/>
      <c r="H73" s="56"/>
      <c r="I73" s="56"/>
      <c r="J73" s="56"/>
      <c r="K73" s="56"/>
      <c r="L73" s="56"/>
      <c r="M73" s="56"/>
      <c r="N73" s="56"/>
      <c r="O73" s="56"/>
      <c r="P73" s="56"/>
    </row>
    <row r="74" spans="6:16" x14ac:dyDescent="0.25">
      <c r="F74" s="56"/>
      <c r="G74" s="56"/>
      <c r="H74" s="56"/>
      <c r="I74" s="56"/>
      <c r="J74" s="56"/>
      <c r="K74" s="56"/>
      <c r="L74" s="56"/>
      <c r="M74" s="56"/>
      <c r="N74" s="56"/>
      <c r="O74" s="56"/>
      <c r="P74" s="56"/>
    </row>
    <row r="75" spans="6:16" x14ac:dyDescent="0.25">
      <c r="F75" s="56"/>
      <c r="G75" s="56"/>
      <c r="H75" s="56"/>
      <c r="I75" s="56"/>
      <c r="J75" s="56"/>
      <c r="K75" s="56"/>
      <c r="L75" s="56"/>
      <c r="M75" s="56"/>
      <c r="N75" s="56"/>
      <c r="O75" s="56"/>
      <c r="P75" s="56"/>
    </row>
  </sheetData>
  <mergeCells count="9">
    <mergeCell ref="AC30:AH30"/>
    <mergeCell ref="C31:H31"/>
    <mergeCell ref="A1:C1"/>
    <mergeCell ref="AD6:AG6"/>
    <mergeCell ref="AI6:AK6"/>
    <mergeCell ref="C8:G8"/>
    <mergeCell ref="I8:L8"/>
    <mergeCell ref="Q8:U8"/>
    <mergeCell ref="W8:Z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AO121"/>
  <sheetViews>
    <sheetView showGridLines="0" topLeftCell="A10" zoomScale="80" zoomScaleNormal="80" workbookViewId="0">
      <selection activeCell="M79" sqref="M79"/>
    </sheetView>
  </sheetViews>
  <sheetFormatPr baseColWidth="10" defaultColWidth="11.42578125" defaultRowHeight="15" x14ac:dyDescent="0.25"/>
  <cols>
    <col min="2" max="2" width="16.7109375" customWidth="1"/>
    <col min="4" max="4" width="8.7109375" bestFit="1" customWidth="1"/>
    <col min="5" max="5" width="8.85546875" bestFit="1" customWidth="1"/>
    <col min="6" max="12" width="7.7109375" bestFit="1" customWidth="1"/>
    <col min="13" max="13" width="21.7109375" bestFit="1" customWidth="1"/>
    <col min="14" max="16" width="21.7109375" customWidth="1"/>
    <col min="33" max="33" width="25.140625" bestFit="1" customWidth="1"/>
    <col min="34" max="34" width="27.140625" bestFit="1" customWidth="1"/>
    <col min="35" max="35" width="27" bestFit="1" customWidth="1"/>
    <col min="36" max="36" width="27.140625" bestFit="1" customWidth="1"/>
    <col min="37" max="37" width="27" bestFit="1" customWidth="1"/>
    <col min="38" max="38" width="27.140625" bestFit="1" customWidth="1"/>
    <col min="39" max="39" width="27" bestFit="1" customWidth="1"/>
    <col min="40" max="40" width="27.140625" bestFit="1" customWidth="1"/>
    <col min="41" max="41" width="27" bestFit="1" customWidth="1"/>
  </cols>
  <sheetData>
    <row r="1" spans="1:41" ht="26.45" thickBot="1" x14ac:dyDescent="0.55000000000000004">
      <c r="A1" s="165" t="s">
        <v>6256</v>
      </c>
      <c r="B1" s="165"/>
    </row>
    <row r="2" spans="1:41" x14ac:dyDescent="0.25">
      <c r="E2" s="112" t="s">
        <v>6257</v>
      </c>
      <c r="F2" s="112"/>
      <c r="G2" s="112"/>
      <c r="H2" s="112"/>
      <c r="I2" s="112"/>
      <c r="J2" s="112"/>
      <c r="K2" s="112"/>
      <c r="L2" s="112"/>
      <c r="M2" s="112"/>
      <c r="N2" s="112"/>
      <c r="O2" s="112"/>
      <c r="P2" s="112"/>
    </row>
    <row r="3" spans="1:41" x14ac:dyDescent="0.25">
      <c r="A3" s="13" t="s">
        <v>14</v>
      </c>
      <c r="B3" s="14">
        <f>Date!E3</f>
        <v>42734</v>
      </c>
      <c r="C3" s="52" t="str">
        <f>CONCATENATE(YEAR(B3),TEXT(MONTH(B3),"00"),TEXT(DAY(B3),"00"))</f>
        <v>20161230</v>
      </c>
      <c r="D3" s="93"/>
      <c r="E3" s="112" t="s">
        <v>6258</v>
      </c>
      <c r="F3" s="112"/>
      <c r="G3" s="112"/>
      <c r="H3" s="112"/>
      <c r="I3" s="112"/>
      <c r="J3" s="112"/>
      <c r="K3" s="112"/>
      <c r="L3" s="112"/>
      <c r="M3" s="112"/>
      <c r="N3" s="112"/>
      <c r="O3" s="112"/>
      <c r="P3" s="112"/>
      <c r="Q3" s="58"/>
      <c r="R3" s="58"/>
      <c r="S3" s="58"/>
      <c r="T3" s="58"/>
      <c r="U3" s="58"/>
      <c r="V3" s="58"/>
      <c r="W3" s="58"/>
      <c r="X3" s="58"/>
      <c r="Y3" s="58"/>
      <c r="Z3" s="58"/>
      <c r="AA3" s="58"/>
      <c r="AB3" s="58"/>
      <c r="AC3" s="58"/>
      <c r="AD3" s="58"/>
      <c r="AE3" s="58"/>
    </row>
    <row r="4" spans="1:41" ht="14.45" x14ac:dyDescent="0.3">
      <c r="A4" s="13" t="s">
        <v>15</v>
      </c>
      <c r="B4" s="15" t="s">
        <v>16</v>
      </c>
    </row>
    <row r="7" spans="1:41" ht="18" x14ac:dyDescent="0.35">
      <c r="B7" s="164" t="s">
        <v>6259</v>
      </c>
      <c r="C7" s="164"/>
      <c r="D7" s="164"/>
      <c r="E7" s="164"/>
      <c r="F7" s="164"/>
      <c r="G7" s="164"/>
      <c r="H7" s="164"/>
      <c r="I7" s="164"/>
      <c r="J7" s="164"/>
      <c r="K7" s="164"/>
      <c r="L7" s="164"/>
      <c r="N7" s="157" t="s">
        <v>6260</v>
      </c>
      <c r="O7" s="157"/>
      <c r="P7" s="157"/>
      <c r="Q7" s="157"/>
      <c r="R7" s="157"/>
      <c r="S7" s="157"/>
      <c r="T7" s="157"/>
      <c r="U7" s="157"/>
      <c r="V7" s="157"/>
      <c r="W7" s="157"/>
      <c r="X7" s="157"/>
    </row>
    <row r="9" spans="1:41" ht="18" x14ac:dyDescent="0.35">
      <c r="C9" s="26" t="s">
        <v>5784</v>
      </c>
      <c r="O9" s="26" t="s">
        <v>5784</v>
      </c>
      <c r="AF9" s="101" t="s">
        <v>5784</v>
      </c>
      <c r="AG9" s="101"/>
    </row>
    <row r="10" spans="1:41" ht="14.45" customHeight="1" x14ac:dyDescent="0.3">
      <c r="B10" s="113" t="s">
        <v>14</v>
      </c>
      <c r="C10" s="50" t="s">
        <v>6261</v>
      </c>
      <c r="D10" s="50" t="s">
        <v>4893</v>
      </c>
      <c r="E10" s="50" t="s">
        <v>6262</v>
      </c>
      <c r="F10" s="50" t="s">
        <v>6263</v>
      </c>
      <c r="G10" s="50" t="s">
        <v>6264</v>
      </c>
      <c r="H10" s="50" t="s">
        <v>6265</v>
      </c>
      <c r="I10" s="50" t="s">
        <v>6266</v>
      </c>
      <c r="J10" s="50" t="s">
        <v>6267</v>
      </c>
      <c r="K10" s="50" t="s">
        <v>6268</v>
      </c>
      <c r="L10" s="50" t="s">
        <v>6269</v>
      </c>
      <c r="N10" s="113" t="s">
        <v>14</v>
      </c>
      <c r="O10" s="50" t="s">
        <v>6261</v>
      </c>
      <c r="P10" s="50" t="s">
        <v>4893</v>
      </c>
      <c r="Q10" s="50" t="s">
        <v>6262</v>
      </c>
      <c r="R10" s="50" t="s">
        <v>6263</v>
      </c>
      <c r="S10" s="50" t="s">
        <v>6264</v>
      </c>
      <c r="T10" s="50" t="s">
        <v>6265</v>
      </c>
      <c r="U10" s="50" t="s">
        <v>6266</v>
      </c>
      <c r="V10" s="50" t="s">
        <v>6267</v>
      </c>
      <c r="W10" s="50" t="s">
        <v>6268</v>
      </c>
      <c r="X10" s="50" t="s">
        <v>6269</v>
      </c>
      <c r="AF10" s="101" t="s">
        <v>6261</v>
      </c>
      <c r="AG10" s="101" t="s">
        <v>4893</v>
      </c>
      <c r="AH10" s="114"/>
      <c r="AI10" s="114"/>
      <c r="AJ10" s="114"/>
      <c r="AK10" s="114"/>
      <c r="AL10" s="114"/>
      <c r="AM10" s="114"/>
      <c r="AN10" s="114"/>
      <c r="AO10" s="114"/>
    </row>
    <row r="11" spans="1:41" ht="14.45" customHeight="1" x14ac:dyDescent="0.3">
      <c r="B11" s="54">
        <f>$B$3+AE11</f>
        <v>42735</v>
      </c>
      <c r="C11" s="50" t="s">
        <v>99</v>
      </c>
      <c r="D11" s="46">
        <f t="shared" ref="D11:D28" si="0">P11</f>
        <v>6.2350000000000003</v>
      </c>
      <c r="E11" s="46">
        <f t="shared" ref="E11:E28" si="1">Q11</f>
        <v>6.2149999999999999</v>
      </c>
      <c r="F11" s="46">
        <f t="shared" ref="F11:F28" si="2">R11</f>
        <v>6.3449999999999998</v>
      </c>
      <c r="G11" s="46">
        <f t="shared" ref="G11:G28" si="3">S11</f>
        <v>6.2569999999999997</v>
      </c>
      <c r="H11" s="46">
        <f t="shared" ref="H11:H28" si="4">T11</f>
        <v>6.4820000000000002</v>
      </c>
      <c r="I11" s="46">
        <f t="shared" ref="I11:I28" si="5">U11</f>
        <v>6.335</v>
      </c>
      <c r="J11" s="46">
        <f t="shared" ref="J11:J28" si="6">V11</f>
        <v>6.6849999999999996</v>
      </c>
      <c r="K11" s="46">
        <f t="shared" ref="K11:K28" si="7">W11</f>
        <v>6.4119999999999999</v>
      </c>
      <c r="L11" s="46">
        <f t="shared" ref="L11:L28" si="8">X11</f>
        <v>6.8369999999999997</v>
      </c>
      <c r="N11" s="54">
        <f>$B$3+AE11</f>
        <v>42735</v>
      </c>
      <c r="O11" s="50" t="s">
        <v>99</v>
      </c>
      <c r="P11" s="46">
        <f>_xll.BDH(AG11,$B$4,$B$3,$B$3)</f>
        <v>6.2350000000000003</v>
      </c>
      <c r="Q11" s="46">
        <f>_xll.BDP(CONCATENATE($O$9," BGN"," Curncy"),"SP_VOL_SURF_MID", "REFERENCE_DATE",$C$3, "VOL_SURF_DELTA_OVR", LEFT(Q$10,2),"VOL_SURF_MTY_OVR",$O11,"VOL_SURF_CALLPUT_OVR",RIGHT(Q$10,1))</f>
        <v>6.2149999999999999</v>
      </c>
      <c r="R11" s="46">
        <f>_xll.BDP(CONCATENATE($O$9," BGN"," Curncy"),"SP_VOL_SURF_MID", "REFERENCE_DATE",$C$3, "VOL_SURF_DELTA_OVR", LEFT(R$10,2),"VOL_SURF_MTY_OVR",$O11,"VOL_SURF_CALLPUT_OVR",RIGHT(R$10,1))</f>
        <v>6.3449999999999998</v>
      </c>
      <c r="S11" s="46">
        <f>_xll.BDP(CONCATENATE($O$9," BGN"," Curncy"),"SP_VOL_SURF_MID", "REFERENCE_DATE",$C$3, "VOL_SURF_DELTA_OVR", LEFT(S$10,2),"VOL_SURF_MTY_OVR",$O11,"VOL_SURF_CALLPUT_OVR",RIGHT(S$10,1))</f>
        <v>6.2569999999999997</v>
      </c>
      <c r="T11" s="46">
        <f>_xll.BDP(CONCATENATE($O$9," BGN"," Curncy"),"SP_VOL_SURF_MID", "REFERENCE_DATE",$C$3, "VOL_SURF_DELTA_OVR", LEFT(T$10,2),"VOL_SURF_MTY_OVR",$O11,"VOL_SURF_CALLPUT_OVR",RIGHT(T$10,1))</f>
        <v>6.4820000000000002</v>
      </c>
      <c r="U11" s="46">
        <f>_xll.BDP(CONCATENATE($O$9," BGN"," Curncy"),"SP_VOL_SURF_MID", "REFERENCE_DATE",$C$3, "VOL_SURF_DELTA_OVR", LEFT(U$10,2),"VOL_SURF_MTY_OVR",$O11,"VOL_SURF_CALLPUT_OVR",RIGHT(U$10,1))</f>
        <v>6.335</v>
      </c>
      <c r="V11" s="46">
        <f>_xll.BDP(CONCATENATE($O$9," BGN"," Curncy"),"SP_VOL_SURF_MID", "REFERENCE_DATE",$C$3, "VOL_SURF_DELTA_OVR", LEFT(V$10,2),"VOL_SURF_MTY_OVR",$O11,"VOL_SURF_CALLPUT_OVR",RIGHT(V$10,1))</f>
        <v>6.6849999999999996</v>
      </c>
      <c r="W11" s="46">
        <f>_xll.BDP(CONCATENATE($O$9," BGN"," Curncy"),"SP_VOL_SURF_MID", "REFERENCE_DATE",$C$3, "VOL_SURF_DELTA_OVR", LEFT(W$10,2),"VOL_SURF_MTY_OVR",$O11,"VOL_SURF_CALLPUT_OVR",RIGHT(W$10,1))</f>
        <v>6.4119999999999999</v>
      </c>
      <c r="X11" s="46">
        <f>_xll.BDP(CONCATENATE($O$9," BGN"," Curncy"),"SP_VOL_SURF_MID", "REFERENCE_DATE",$C$3, "VOL_SURF_DELTA_OVR", LEFT(X$10,2),"VOL_SURF_MTY_OVR",$O11,"VOL_SURF_CALLPUT_OVR",RIGHT(X$10,1))</f>
        <v>6.8369999999999997</v>
      </c>
      <c r="AE11">
        <v>1</v>
      </c>
      <c r="AF11" s="101" t="s">
        <v>99</v>
      </c>
      <c r="AG11" s="101" t="s">
        <v>6270</v>
      </c>
      <c r="AH11" s="114"/>
      <c r="AI11" s="114"/>
      <c r="AJ11" s="114"/>
      <c r="AK11" s="114"/>
      <c r="AL11" s="114"/>
      <c r="AM11" s="114"/>
      <c r="AN11" s="114"/>
      <c r="AO11" s="114"/>
    </row>
    <row r="12" spans="1:41" ht="14.45" customHeight="1" x14ac:dyDescent="0.3">
      <c r="B12" s="54">
        <f>$B$3+AE12</f>
        <v>42741</v>
      </c>
      <c r="C12" s="50" t="s">
        <v>150</v>
      </c>
      <c r="D12" s="46">
        <f t="shared" si="0"/>
        <v>11.135</v>
      </c>
      <c r="E12" s="46">
        <f t="shared" si="1"/>
        <v>11.172000000000001</v>
      </c>
      <c r="F12" s="46">
        <f t="shared" si="2"/>
        <v>11.207000000000001</v>
      </c>
      <c r="G12" s="46">
        <f t="shared" si="3"/>
        <v>11.272</v>
      </c>
      <c r="H12" s="46">
        <f t="shared" si="4"/>
        <v>11.327</v>
      </c>
      <c r="I12" s="46">
        <f t="shared" si="5"/>
        <v>11.481</v>
      </c>
      <c r="J12" s="46">
        <f t="shared" si="6"/>
        <v>11.558999999999999</v>
      </c>
      <c r="K12" s="46">
        <f t="shared" si="7"/>
        <v>11.657</v>
      </c>
      <c r="L12" s="46">
        <f t="shared" si="8"/>
        <v>11.727</v>
      </c>
      <c r="N12" s="54">
        <f>$B$3+AE12</f>
        <v>42741</v>
      </c>
      <c r="O12" s="50" t="s">
        <v>150</v>
      </c>
      <c r="P12" s="46">
        <f>_xll.BDH(AG12,$B$4,$B$3,$B$3)</f>
        <v>11.135</v>
      </c>
      <c r="Q12" s="46">
        <f>_xll.BDP(CONCATENATE($O$9," BGN"," Curncy"),"SP_VOL_SURF_MID", "REFERENCE_DATE",$C$3, "VOL_SURF_DELTA_OVR", LEFT(Q$10,2),"VOL_SURF_MTY_OVR",$O12,"VOL_SURF_CALLPUT_OVR",RIGHT(Q$10,1))</f>
        <v>11.172000000000001</v>
      </c>
      <c r="R12" s="46">
        <f>_xll.BDP(CONCATENATE($O$9," BGN"," Curncy"),"SP_VOL_SURF_MID", "REFERENCE_DATE",$C$3, "VOL_SURF_DELTA_OVR", LEFT(R$10,2),"VOL_SURF_MTY_OVR",$O12,"VOL_SURF_CALLPUT_OVR",RIGHT(R$10,1))</f>
        <v>11.207000000000001</v>
      </c>
      <c r="S12" s="46">
        <f>_xll.BDP(CONCATENATE($O$9," BGN"," Curncy"),"SP_VOL_SURF_MID", "REFERENCE_DATE",$C$3, "VOL_SURF_DELTA_OVR", LEFT(S$10,2),"VOL_SURF_MTY_OVR",$O12,"VOL_SURF_CALLPUT_OVR",RIGHT(S$10,1))</f>
        <v>11.272</v>
      </c>
      <c r="T12" s="46">
        <f>_xll.BDP(CONCATENATE($O$9," BGN"," Curncy"),"SP_VOL_SURF_MID", "REFERENCE_DATE",$C$3, "VOL_SURF_DELTA_OVR", LEFT(T$10,2),"VOL_SURF_MTY_OVR",$O12,"VOL_SURF_CALLPUT_OVR",RIGHT(T$10,1))</f>
        <v>11.327</v>
      </c>
      <c r="U12" s="46">
        <f>_xll.BDP(CONCATENATE($O$9," BGN"," Curncy"),"SP_VOL_SURF_MID", "REFERENCE_DATE",$C$3, "VOL_SURF_DELTA_OVR", LEFT(U$10,2),"VOL_SURF_MTY_OVR",$O12,"VOL_SURF_CALLPUT_OVR",RIGHT(U$10,1))</f>
        <v>11.481</v>
      </c>
      <c r="V12" s="46">
        <f>_xll.BDP(CONCATENATE($O$9," BGN"," Curncy"),"SP_VOL_SURF_MID", "REFERENCE_DATE",$C$3, "VOL_SURF_DELTA_OVR", LEFT(V$10,2),"VOL_SURF_MTY_OVR",$O12,"VOL_SURF_CALLPUT_OVR",RIGHT(V$10,1))</f>
        <v>11.558999999999999</v>
      </c>
      <c r="W12" s="46">
        <f>_xll.BDP(CONCATENATE($O$9," BGN"," Curncy"),"SP_VOL_SURF_MID", "REFERENCE_DATE",$C$3, "VOL_SURF_DELTA_OVR", LEFT(W$10,2),"VOL_SURF_MTY_OVR",$O12,"VOL_SURF_CALLPUT_OVR",RIGHT(W$10,1))</f>
        <v>11.657</v>
      </c>
      <c r="X12" s="46">
        <f>_xll.BDP(CONCATENATE($O$9," BGN"," Curncy"),"SP_VOL_SURF_MID", "REFERENCE_DATE",$C$3, "VOL_SURF_DELTA_OVR", LEFT(X$10,2),"VOL_SURF_MTY_OVR",$O12,"VOL_SURF_CALLPUT_OVR",RIGHT(X$10,1))</f>
        <v>11.727</v>
      </c>
      <c r="AE12">
        <v>7</v>
      </c>
      <c r="AF12" s="101" t="s">
        <v>150</v>
      </c>
      <c r="AG12" s="101" t="s">
        <v>6271</v>
      </c>
      <c r="AH12" s="114"/>
      <c r="AI12" s="114"/>
      <c r="AJ12" s="114"/>
      <c r="AK12" s="114"/>
      <c r="AL12" s="114"/>
      <c r="AM12" s="114"/>
      <c r="AN12" s="114"/>
      <c r="AO12" s="114"/>
    </row>
    <row r="13" spans="1:41" ht="14.45" customHeight="1" x14ac:dyDescent="0.3">
      <c r="B13" s="54">
        <f>$B$3+AE13</f>
        <v>42748</v>
      </c>
      <c r="C13" s="50" t="s">
        <v>169</v>
      </c>
      <c r="D13" s="46">
        <f t="shared" si="0"/>
        <v>10.45</v>
      </c>
      <c r="E13" s="46">
        <f t="shared" si="1"/>
        <v>10.458</v>
      </c>
      <c r="F13" s="46">
        <f t="shared" si="2"/>
        <v>10.577999999999999</v>
      </c>
      <c r="G13" s="46">
        <f t="shared" si="3"/>
        <v>10.548</v>
      </c>
      <c r="H13" s="46">
        <f t="shared" si="4"/>
        <v>10.753</v>
      </c>
      <c r="I13" s="46">
        <f t="shared" si="5"/>
        <v>10.731</v>
      </c>
      <c r="J13" s="46">
        <f t="shared" si="6"/>
        <v>11.048999999999999</v>
      </c>
      <c r="K13" s="46">
        <f t="shared" si="7"/>
        <v>10.894</v>
      </c>
      <c r="L13" s="46">
        <f t="shared" si="8"/>
        <v>11.271000000000001</v>
      </c>
      <c r="N13" s="54">
        <f>$B$3+AE13</f>
        <v>42748</v>
      </c>
      <c r="O13" s="50" t="s">
        <v>169</v>
      </c>
      <c r="P13" s="46">
        <f>_xll.BDH(AG13,$B$4,$B$3,$B$3)</f>
        <v>10.45</v>
      </c>
      <c r="Q13" s="46">
        <f>_xll.BDP(CONCATENATE($O$9," BGN"," Curncy"),"SP_VOL_SURF_MID", "REFERENCE_DATE",$C$3, "VOL_SURF_DELTA_OVR", LEFT(Q$10,2),"VOL_SURF_MTY_OVR",$O13,"VOL_SURF_CALLPUT_OVR",RIGHT(Q$10,1))</f>
        <v>10.458</v>
      </c>
      <c r="R13" s="46">
        <f>_xll.BDP(CONCATENATE($O$9," BGN"," Curncy"),"SP_VOL_SURF_MID", "REFERENCE_DATE",$C$3, "VOL_SURF_DELTA_OVR", LEFT(R$10,2),"VOL_SURF_MTY_OVR",$O13,"VOL_SURF_CALLPUT_OVR",RIGHT(R$10,1))</f>
        <v>10.577999999999999</v>
      </c>
      <c r="S13" s="46">
        <f>_xll.BDP(CONCATENATE($O$9," BGN"," Curncy"),"SP_VOL_SURF_MID", "REFERENCE_DATE",$C$3, "VOL_SURF_DELTA_OVR", LEFT(S$10,2),"VOL_SURF_MTY_OVR",$O13,"VOL_SURF_CALLPUT_OVR",RIGHT(S$10,1))</f>
        <v>10.548</v>
      </c>
      <c r="T13" s="46">
        <f>_xll.BDP(CONCATENATE($O$9," BGN"," Curncy"),"SP_VOL_SURF_MID", "REFERENCE_DATE",$C$3, "VOL_SURF_DELTA_OVR", LEFT(T$10,2),"VOL_SURF_MTY_OVR",$O13,"VOL_SURF_CALLPUT_OVR",RIGHT(T$10,1))</f>
        <v>10.753</v>
      </c>
      <c r="U13" s="46">
        <f>_xll.BDP(CONCATENATE($O$9," BGN"," Curncy"),"SP_VOL_SURF_MID", "REFERENCE_DATE",$C$3, "VOL_SURF_DELTA_OVR", LEFT(U$10,2),"VOL_SURF_MTY_OVR",$O13,"VOL_SURF_CALLPUT_OVR",RIGHT(U$10,1))</f>
        <v>10.731</v>
      </c>
      <c r="V13" s="46">
        <f>_xll.BDP(CONCATENATE($O$9," BGN"," Curncy"),"SP_VOL_SURF_MID", "REFERENCE_DATE",$C$3, "VOL_SURF_DELTA_OVR", LEFT(V$10,2),"VOL_SURF_MTY_OVR",$O13,"VOL_SURF_CALLPUT_OVR",RIGHT(V$10,1))</f>
        <v>11.048999999999999</v>
      </c>
      <c r="W13" s="46">
        <f>_xll.BDP(CONCATENATE($O$9," BGN"," Curncy"),"SP_VOL_SURF_MID", "REFERENCE_DATE",$C$3, "VOL_SURF_DELTA_OVR", LEFT(W$10,2),"VOL_SURF_MTY_OVR",$O13,"VOL_SURF_CALLPUT_OVR",RIGHT(W$10,1))</f>
        <v>10.894</v>
      </c>
      <c r="X13" s="46">
        <f>_xll.BDP(CONCATENATE($O$9," BGN"," Curncy"),"SP_VOL_SURF_MID", "REFERENCE_DATE",$C$3, "VOL_SURF_DELTA_OVR", LEFT(X$10,2),"VOL_SURF_MTY_OVR",$O13,"VOL_SURF_CALLPUT_OVR",RIGHT(X$10,1))</f>
        <v>11.271000000000001</v>
      </c>
      <c r="AE13">
        <v>14</v>
      </c>
      <c r="AF13" s="101" t="s">
        <v>169</v>
      </c>
      <c r="AG13" s="101" t="s">
        <v>6272</v>
      </c>
      <c r="AH13" s="114"/>
      <c r="AI13" s="114"/>
      <c r="AJ13" s="114"/>
      <c r="AK13" s="114"/>
      <c r="AL13" s="114"/>
      <c r="AM13" s="114"/>
      <c r="AN13" s="114"/>
      <c r="AO13" s="114"/>
    </row>
    <row r="14" spans="1:41" ht="14.45" customHeight="1" x14ac:dyDescent="0.3">
      <c r="B14" s="54">
        <f>$B$3+AE14</f>
        <v>42755</v>
      </c>
      <c r="C14" s="50" t="s">
        <v>5823</v>
      </c>
      <c r="D14" s="46">
        <f t="shared" si="0"/>
        <v>10.565</v>
      </c>
      <c r="E14" s="46">
        <f t="shared" si="1"/>
        <v>10.552</v>
      </c>
      <c r="F14" s="46">
        <f t="shared" si="2"/>
        <v>10.727</v>
      </c>
      <c r="G14" s="46">
        <f t="shared" si="3"/>
        <v>10.635</v>
      </c>
      <c r="H14" s="46">
        <f t="shared" si="4"/>
        <v>10.945</v>
      </c>
      <c r="I14" s="46">
        <f t="shared" si="5"/>
        <v>10.83</v>
      </c>
      <c r="J14" s="46">
        <f t="shared" si="6"/>
        <v>11.3</v>
      </c>
      <c r="K14" s="46">
        <f t="shared" si="7"/>
        <v>10.997</v>
      </c>
      <c r="L14" s="46">
        <f t="shared" si="8"/>
        <v>11.582000000000001</v>
      </c>
      <c r="N14" s="54">
        <f>$B$3+AE14</f>
        <v>42755</v>
      </c>
      <c r="O14" s="50" t="s">
        <v>5823</v>
      </c>
      <c r="P14" s="46">
        <f>_xll.BDH(AG14,$B$4,$B$3,$B$3)</f>
        <v>10.565</v>
      </c>
      <c r="Q14" s="46">
        <f>_xll.BDP(CONCATENATE($O$9," BGN"," Curncy"),"SP_VOL_SURF_MID", "REFERENCE_DATE",$C$3, "VOL_SURF_DELTA_OVR", LEFT(Q$10,2),"VOL_SURF_MTY_OVR",$O14,"VOL_SURF_CALLPUT_OVR",RIGHT(Q$10,1))</f>
        <v>10.552</v>
      </c>
      <c r="R14" s="46">
        <f>_xll.BDP(CONCATENATE($O$9," BGN"," Curncy"),"SP_VOL_SURF_MID", "REFERENCE_DATE",$C$3, "VOL_SURF_DELTA_OVR", LEFT(R$10,2),"VOL_SURF_MTY_OVR",$O14,"VOL_SURF_CALLPUT_OVR",RIGHT(R$10,1))</f>
        <v>10.727</v>
      </c>
      <c r="S14" s="46">
        <f>_xll.BDP(CONCATENATE($O$9," BGN"," Curncy"),"SP_VOL_SURF_MID", "REFERENCE_DATE",$C$3, "VOL_SURF_DELTA_OVR", LEFT(S$10,2),"VOL_SURF_MTY_OVR",$O14,"VOL_SURF_CALLPUT_OVR",RIGHT(S$10,1))</f>
        <v>10.635</v>
      </c>
      <c r="T14" s="46">
        <f>_xll.BDP(CONCATENATE($O$9," BGN"," Curncy"),"SP_VOL_SURF_MID", "REFERENCE_DATE",$C$3, "VOL_SURF_DELTA_OVR", LEFT(T$10,2),"VOL_SURF_MTY_OVR",$O14,"VOL_SURF_CALLPUT_OVR",RIGHT(T$10,1))</f>
        <v>10.945</v>
      </c>
      <c r="U14" s="46">
        <f>_xll.BDP(CONCATENATE($O$9," BGN"," Curncy"),"SP_VOL_SURF_MID", "REFERENCE_DATE",$C$3, "VOL_SURF_DELTA_OVR", LEFT(U$10,2),"VOL_SURF_MTY_OVR",$O14,"VOL_SURF_CALLPUT_OVR",RIGHT(U$10,1))</f>
        <v>10.83</v>
      </c>
      <c r="V14" s="46">
        <f>_xll.BDP(CONCATENATE($O$9," BGN"," Curncy"),"SP_VOL_SURF_MID", "REFERENCE_DATE",$C$3, "VOL_SURF_DELTA_OVR", LEFT(V$10,2),"VOL_SURF_MTY_OVR",$O14,"VOL_SURF_CALLPUT_OVR",RIGHT(V$10,1))</f>
        <v>11.3</v>
      </c>
      <c r="W14" s="46">
        <f>_xll.BDP(CONCATENATE($O$9," BGN"," Curncy"),"SP_VOL_SURF_MID", "REFERENCE_DATE",$C$3, "VOL_SURF_DELTA_OVR", LEFT(W$10,2),"VOL_SURF_MTY_OVR",$O14,"VOL_SURF_CALLPUT_OVR",RIGHT(W$10,1))</f>
        <v>10.997</v>
      </c>
      <c r="X14" s="46">
        <f>_xll.BDP(CONCATENATE($O$9," BGN"," Curncy"),"SP_VOL_SURF_MID", "REFERENCE_DATE",$C$3, "VOL_SURF_DELTA_OVR", LEFT(X$10,2),"VOL_SURF_MTY_OVR",$O14,"VOL_SURF_CALLPUT_OVR",RIGHT(X$10,1))</f>
        <v>11.582000000000001</v>
      </c>
      <c r="AE14">
        <v>21</v>
      </c>
      <c r="AF14" s="101" t="s">
        <v>5823</v>
      </c>
      <c r="AG14" s="101" t="s">
        <v>6273</v>
      </c>
      <c r="AH14" s="114"/>
      <c r="AI14" s="114"/>
      <c r="AJ14" s="114"/>
      <c r="AK14" s="114"/>
      <c r="AL14" s="114"/>
      <c r="AM14" s="114"/>
      <c r="AN14" s="114"/>
      <c r="AO14" s="114"/>
    </row>
    <row r="15" spans="1:41" ht="14.45" customHeight="1" x14ac:dyDescent="0.3">
      <c r="B15" s="54">
        <f t="shared" ref="B15:B28" si="9">EDATE($B$3,AE15)</f>
        <v>42765</v>
      </c>
      <c r="C15" s="50" t="s">
        <v>192</v>
      </c>
      <c r="D15" s="46">
        <f t="shared" si="0"/>
        <v>10.3125</v>
      </c>
      <c r="E15" s="46">
        <f t="shared" si="1"/>
        <v>10.27</v>
      </c>
      <c r="F15" s="46">
        <f t="shared" si="2"/>
        <v>10.515000000000001</v>
      </c>
      <c r="G15" s="46">
        <f t="shared" si="3"/>
        <v>10.334</v>
      </c>
      <c r="H15" s="46">
        <f t="shared" si="4"/>
        <v>10.776</v>
      </c>
      <c r="I15" s="46">
        <f t="shared" si="5"/>
        <v>10.537000000000001</v>
      </c>
      <c r="J15" s="46">
        <f t="shared" si="6"/>
        <v>11.196999999999999</v>
      </c>
      <c r="K15" s="46">
        <f t="shared" si="7"/>
        <v>10.715</v>
      </c>
      <c r="L15" s="46">
        <f t="shared" si="8"/>
        <v>11.525</v>
      </c>
      <c r="N15" s="54">
        <f t="shared" ref="N15:N28" si="10">EDATE($B$3,AE15)</f>
        <v>42765</v>
      </c>
      <c r="O15" s="50" t="s">
        <v>192</v>
      </c>
      <c r="P15" s="46">
        <f>_xll.BDH(AG15,$B$4,$B$3,$B$3)</f>
        <v>10.3125</v>
      </c>
      <c r="Q15" s="46">
        <f>_xll.BDP(CONCATENATE($O$9," BGN"," Curncy"),"SP_VOL_SURF_MID", "REFERENCE_DATE",$C$3, "VOL_SURF_DELTA_OVR", LEFT(Q$10,2),"VOL_SURF_MTY_OVR",$O15,"VOL_SURF_CALLPUT_OVR",RIGHT(Q$10,1))</f>
        <v>10.27</v>
      </c>
      <c r="R15" s="46">
        <f>_xll.BDP(CONCATENATE($O$9," BGN"," Curncy"),"SP_VOL_SURF_MID", "REFERENCE_DATE",$C$3, "VOL_SURF_DELTA_OVR", LEFT(R$10,2),"VOL_SURF_MTY_OVR",$O15,"VOL_SURF_CALLPUT_OVR",RIGHT(R$10,1))</f>
        <v>10.515000000000001</v>
      </c>
      <c r="S15" s="46">
        <f>_xll.BDP(CONCATENATE($O$9," BGN"," Curncy"),"SP_VOL_SURF_MID", "REFERENCE_DATE",$C$3, "VOL_SURF_DELTA_OVR", LEFT(S$10,2),"VOL_SURF_MTY_OVR",$O15,"VOL_SURF_CALLPUT_OVR",RIGHT(S$10,1))</f>
        <v>10.334</v>
      </c>
      <c r="T15" s="46">
        <f>_xll.BDP(CONCATENATE($O$9," BGN"," Curncy"),"SP_VOL_SURF_MID", "REFERENCE_DATE",$C$3, "VOL_SURF_DELTA_OVR", LEFT(T$10,2),"VOL_SURF_MTY_OVR",$O15,"VOL_SURF_CALLPUT_OVR",RIGHT(T$10,1))</f>
        <v>10.776</v>
      </c>
      <c r="U15" s="46">
        <f>_xll.BDP(CONCATENATE($O$9," BGN"," Curncy"),"SP_VOL_SURF_MID", "REFERENCE_DATE",$C$3, "VOL_SURF_DELTA_OVR", LEFT(U$10,2),"VOL_SURF_MTY_OVR",$O15,"VOL_SURF_CALLPUT_OVR",RIGHT(U$10,1))</f>
        <v>10.537000000000001</v>
      </c>
      <c r="V15" s="46">
        <f>_xll.BDP(CONCATENATE($O$9," BGN"," Curncy"),"SP_VOL_SURF_MID", "REFERENCE_DATE",$C$3, "VOL_SURF_DELTA_OVR", LEFT(V$10,2),"VOL_SURF_MTY_OVR",$O15,"VOL_SURF_CALLPUT_OVR",RIGHT(V$10,1))</f>
        <v>11.196999999999999</v>
      </c>
      <c r="W15" s="46">
        <f>_xll.BDP(CONCATENATE($O$9," BGN"," Curncy"),"SP_VOL_SURF_MID", "REFERENCE_DATE",$C$3, "VOL_SURF_DELTA_OVR", LEFT(W$10,2),"VOL_SURF_MTY_OVR",$O15,"VOL_SURF_CALLPUT_OVR",RIGHT(W$10,1))</f>
        <v>10.715</v>
      </c>
      <c r="X15" s="46">
        <f>_xll.BDP(CONCATENATE($O$9," BGN"," Curncy"),"SP_VOL_SURF_MID", "REFERENCE_DATE",$C$3, "VOL_SURF_DELTA_OVR", LEFT(X$10,2),"VOL_SURF_MTY_OVR",$O15,"VOL_SURF_CALLPUT_OVR",RIGHT(X$10,1))</f>
        <v>11.525</v>
      </c>
      <c r="AE15">
        <v>1</v>
      </c>
      <c r="AF15" s="101" t="s">
        <v>192</v>
      </c>
      <c r="AG15" s="101" t="s">
        <v>6274</v>
      </c>
      <c r="AH15" s="114"/>
      <c r="AI15" s="114"/>
      <c r="AJ15" s="114"/>
      <c r="AK15" s="114"/>
      <c r="AL15" s="114"/>
      <c r="AM15" s="114"/>
      <c r="AN15" s="114"/>
      <c r="AO15" s="114"/>
    </row>
    <row r="16" spans="1:41" ht="14.45" customHeight="1" x14ac:dyDescent="0.3">
      <c r="B16" s="54">
        <f t="shared" si="9"/>
        <v>42794</v>
      </c>
      <c r="C16" s="50" t="s">
        <v>213</v>
      </c>
      <c r="D16" s="46">
        <f t="shared" si="0"/>
        <v>10.19</v>
      </c>
      <c r="E16" s="46">
        <f t="shared" si="1"/>
        <v>10.093</v>
      </c>
      <c r="F16" s="46">
        <f t="shared" si="2"/>
        <v>10.462999999999999</v>
      </c>
      <c r="G16" s="46">
        <f t="shared" si="3"/>
        <v>10.119999999999999</v>
      </c>
      <c r="H16" s="46">
        <f t="shared" si="4"/>
        <v>10.79</v>
      </c>
      <c r="I16" s="46">
        <f t="shared" si="5"/>
        <v>10.295999999999999</v>
      </c>
      <c r="J16" s="46">
        <f t="shared" si="6"/>
        <v>11.308999999999999</v>
      </c>
      <c r="K16" s="46">
        <f t="shared" si="7"/>
        <v>10.458</v>
      </c>
      <c r="L16" s="46">
        <f t="shared" si="8"/>
        <v>11.702999999999999</v>
      </c>
      <c r="N16" s="54">
        <f t="shared" si="10"/>
        <v>42794</v>
      </c>
      <c r="O16" s="50" t="s">
        <v>213</v>
      </c>
      <c r="P16" s="46">
        <f>_xll.BDH(AG16,$B$4,$B$3,$B$3)</f>
        <v>10.19</v>
      </c>
      <c r="Q16" s="46">
        <f>_xll.BDP(CONCATENATE($O$9," BGN"," Curncy"),"SP_VOL_SURF_MID", "REFERENCE_DATE",$C$3, "VOL_SURF_DELTA_OVR", LEFT(Q$10,2),"VOL_SURF_MTY_OVR",$O16,"VOL_SURF_CALLPUT_OVR",RIGHT(Q$10,1))</f>
        <v>10.093</v>
      </c>
      <c r="R16" s="46">
        <f>_xll.BDP(CONCATENATE($O$9," BGN"," Curncy"),"SP_VOL_SURF_MID", "REFERENCE_DATE",$C$3, "VOL_SURF_DELTA_OVR", LEFT(R$10,2),"VOL_SURF_MTY_OVR",$O16,"VOL_SURF_CALLPUT_OVR",RIGHT(R$10,1))</f>
        <v>10.462999999999999</v>
      </c>
      <c r="S16" s="46">
        <f>_xll.BDP(CONCATENATE($O$9," BGN"," Curncy"),"SP_VOL_SURF_MID", "REFERENCE_DATE",$C$3, "VOL_SURF_DELTA_OVR", LEFT(S$10,2),"VOL_SURF_MTY_OVR",$O16,"VOL_SURF_CALLPUT_OVR",RIGHT(S$10,1))</f>
        <v>10.119999999999999</v>
      </c>
      <c r="T16" s="46">
        <f>_xll.BDP(CONCATENATE($O$9," BGN"," Curncy"),"SP_VOL_SURF_MID", "REFERENCE_DATE",$C$3, "VOL_SURF_DELTA_OVR", LEFT(T$10,2),"VOL_SURF_MTY_OVR",$O16,"VOL_SURF_CALLPUT_OVR",RIGHT(T$10,1))</f>
        <v>10.79</v>
      </c>
      <c r="U16" s="46">
        <f>_xll.BDP(CONCATENATE($O$9," BGN"," Curncy"),"SP_VOL_SURF_MID", "REFERENCE_DATE",$C$3, "VOL_SURF_DELTA_OVR", LEFT(U$10,2),"VOL_SURF_MTY_OVR",$O16,"VOL_SURF_CALLPUT_OVR",RIGHT(U$10,1))</f>
        <v>10.295999999999999</v>
      </c>
      <c r="V16" s="46">
        <f>_xll.BDP(CONCATENATE($O$9," BGN"," Curncy"),"SP_VOL_SURF_MID", "REFERENCE_DATE",$C$3, "VOL_SURF_DELTA_OVR", LEFT(V$10,2),"VOL_SURF_MTY_OVR",$O16,"VOL_SURF_CALLPUT_OVR",RIGHT(V$10,1))</f>
        <v>11.308999999999999</v>
      </c>
      <c r="W16" s="46">
        <f>_xll.BDP(CONCATENATE($O$9," BGN"," Curncy"),"SP_VOL_SURF_MID", "REFERENCE_DATE",$C$3, "VOL_SURF_DELTA_OVR", LEFT(W$10,2),"VOL_SURF_MTY_OVR",$O16,"VOL_SURF_CALLPUT_OVR",RIGHT(W$10,1))</f>
        <v>10.458</v>
      </c>
      <c r="X16" s="46">
        <f>_xll.BDP(CONCATENATE($O$9," BGN"," Curncy"),"SP_VOL_SURF_MID", "REFERENCE_DATE",$C$3, "VOL_SURF_DELTA_OVR", LEFT(X$10,2),"VOL_SURF_MTY_OVR",$O16,"VOL_SURF_CALLPUT_OVR",RIGHT(X$10,1))</f>
        <v>11.702999999999999</v>
      </c>
      <c r="AE16">
        <v>2</v>
      </c>
      <c r="AF16" s="101" t="s">
        <v>213</v>
      </c>
      <c r="AG16" s="101" t="s">
        <v>6275</v>
      </c>
      <c r="AH16" s="114"/>
      <c r="AI16" s="114"/>
      <c r="AJ16" s="114"/>
      <c r="AK16" s="114"/>
      <c r="AL16" s="114"/>
      <c r="AM16" s="114"/>
      <c r="AN16" s="114"/>
      <c r="AO16" s="114"/>
    </row>
    <row r="17" spans="2:41" ht="14.45" customHeight="1" x14ac:dyDescent="0.3">
      <c r="B17" s="54">
        <f t="shared" si="9"/>
        <v>42824</v>
      </c>
      <c r="C17" s="50" t="s">
        <v>232</v>
      </c>
      <c r="D17" s="46">
        <f t="shared" si="0"/>
        <v>10.53</v>
      </c>
      <c r="E17" s="46">
        <f t="shared" si="1"/>
        <v>10.347</v>
      </c>
      <c r="F17" s="46">
        <f t="shared" si="2"/>
        <v>10.912000000000001</v>
      </c>
      <c r="G17" s="46">
        <f t="shared" si="3"/>
        <v>10.324999999999999</v>
      </c>
      <c r="H17" s="46">
        <f t="shared" si="4"/>
        <v>11.345000000000001</v>
      </c>
      <c r="I17" s="46">
        <f t="shared" si="5"/>
        <v>10.47</v>
      </c>
      <c r="J17" s="46">
        <f t="shared" si="6"/>
        <v>12</v>
      </c>
      <c r="K17" s="46">
        <f t="shared" si="7"/>
        <v>10.625</v>
      </c>
      <c r="L17" s="46">
        <f t="shared" si="8"/>
        <v>12.494999999999999</v>
      </c>
      <c r="N17" s="54">
        <f t="shared" si="10"/>
        <v>42824</v>
      </c>
      <c r="O17" s="50" t="s">
        <v>232</v>
      </c>
      <c r="P17" s="46">
        <f>_xll.BDH(AG17,$B$4,$B$3,$B$3)</f>
        <v>10.53</v>
      </c>
      <c r="Q17" s="46">
        <f>_xll.BDP(CONCATENATE($O$9," BGN"," Curncy"),"SP_VOL_SURF_MID", "REFERENCE_DATE",$C$3, "VOL_SURF_DELTA_OVR", LEFT(Q$10,2),"VOL_SURF_MTY_OVR",$O17,"VOL_SURF_CALLPUT_OVR",RIGHT(Q$10,1))</f>
        <v>10.347</v>
      </c>
      <c r="R17" s="46">
        <f>_xll.BDP(CONCATENATE($O$9," BGN"," Curncy"),"SP_VOL_SURF_MID", "REFERENCE_DATE",$C$3, "VOL_SURF_DELTA_OVR", LEFT(R$10,2),"VOL_SURF_MTY_OVR",$O17,"VOL_SURF_CALLPUT_OVR",RIGHT(R$10,1))</f>
        <v>10.912000000000001</v>
      </c>
      <c r="S17" s="46">
        <f>_xll.BDP(CONCATENATE($O$9," BGN"," Curncy"),"SP_VOL_SURF_MID", "REFERENCE_DATE",$C$3, "VOL_SURF_DELTA_OVR", LEFT(S$10,2),"VOL_SURF_MTY_OVR",$O17,"VOL_SURF_CALLPUT_OVR",RIGHT(S$10,1))</f>
        <v>10.324999999999999</v>
      </c>
      <c r="T17" s="46">
        <f>_xll.BDP(CONCATENATE($O$9," BGN"," Curncy"),"SP_VOL_SURF_MID", "REFERENCE_DATE",$C$3, "VOL_SURF_DELTA_OVR", LEFT(T$10,2),"VOL_SURF_MTY_OVR",$O17,"VOL_SURF_CALLPUT_OVR",RIGHT(T$10,1))</f>
        <v>11.345000000000001</v>
      </c>
      <c r="U17" s="46">
        <f>_xll.BDP(CONCATENATE($O$9," BGN"," Curncy"),"SP_VOL_SURF_MID", "REFERENCE_DATE",$C$3, "VOL_SURF_DELTA_OVR", LEFT(U$10,2),"VOL_SURF_MTY_OVR",$O17,"VOL_SURF_CALLPUT_OVR",RIGHT(U$10,1))</f>
        <v>10.47</v>
      </c>
      <c r="V17" s="46">
        <f>_xll.BDP(CONCATENATE($O$9," BGN"," Curncy"),"SP_VOL_SURF_MID", "REFERENCE_DATE",$C$3, "VOL_SURF_DELTA_OVR", LEFT(V$10,2),"VOL_SURF_MTY_OVR",$O17,"VOL_SURF_CALLPUT_OVR",RIGHT(V$10,1))</f>
        <v>12</v>
      </c>
      <c r="W17" s="46">
        <f>_xll.BDP(CONCATENATE($O$9," BGN"," Curncy"),"SP_VOL_SURF_MID", "REFERENCE_DATE",$C$3, "VOL_SURF_DELTA_OVR", LEFT(W$10,2),"VOL_SURF_MTY_OVR",$O17,"VOL_SURF_CALLPUT_OVR",RIGHT(W$10,1))</f>
        <v>10.625</v>
      </c>
      <c r="X17" s="46">
        <f>_xll.BDP(CONCATENATE($O$9," BGN"," Curncy"),"SP_VOL_SURF_MID", "REFERENCE_DATE",$C$3, "VOL_SURF_DELTA_OVR", LEFT(X$10,2),"VOL_SURF_MTY_OVR",$O17,"VOL_SURF_CALLPUT_OVR",RIGHT(X$10,1))</f>
        <v>12.494999999999999</v>
      </c>
      <c r="AE17">
        <v>3</v>
      </c>
      <c r="AF17" s="101" t="s">
        <v>232</v>
      </c>
      <c r="AG17" s="101" t="s">
        <v>6276</v>
      </c>
      <c r="AH17" s="114"/>
      <c r="AI17" s="114"/>
      <c r="AJ17" s="114"/>
      <c r="AK17" s="114"/>
      <c r="AL17" s="114"/>
      <c r="AM17" s="114"/>
      <c r="AN17" s="114"/>
      <c r="AO17" s="114"/>
    </row>
    <row r="18" spans="2:41" ht="14.45" customHeight="1" x14ac:dyDescent="0.3">
      <c r="B18" s="54">
        <f t="shared" si="9"/>
        <v>42855</v>
      </c>
      <c r="C18" s="50" t="s">
        <v>257</v>
      </c>
      <c r="D18" s="46">
        <f t="shared" si="0"/>
        <v>10.695</v>
      </c>
      <c r="E18" s="46">
        <f t="shared" si="1"/>
        <v>10.404</v>
      </c>
      <c r="F18" s="46">
        <f t="shared" si="2"/>
        <v>11.221</v>
      </c>
      <c r="G18" s="46">
        <f t="shared" si="3"/>
        <v>10.329000000000001</v>
      </c>
      <c r="H18" s="46">
        <f t="shared" si="4"/>
        <v>11.795999999999999</v>
      </c>
      <c r="I18" s="46">
        <f t="shared" si="5"/>
        <v>10.409000000000001</v>
      </c>
      <c r="J18" s="46">
        <f t="shared" si="6"/>
        <v>12.676</v>
      </c>
      <c r="K18" s="46">
        <f t="shared" si="7"/>
        <v>10.535</v>
      </c>
      <c r="L18" s="46">
        <f t="shared" si="8"/>
        <v>13.324999999999999</v>
      </c>
      <c r="N18" s="54">
        <f t="shared" si="10"/>
        <v>42855</v>
      </c>
      <c r="O18" s="50" t="s">
        <v>257</v>
      </c>
      <c r="P18" s="46">
        <f>_xll.BDH(AG18,$B$4,$B$3,$B$3)</f>
        <v>10.695</v>
      </c>
      <c r="Q18" s="46">
        <f>_xll.BDP(CONCATENATE($O$9," BGN"," Curncy"),"SP_VOL_SURF_MID", "REFERENCE_DATE",$C$3, "VOL_SURF_DELTA_OVR", LEFT(Q$10,2),"VOL_SURF_MTY_OVR",$O18,"VOL_SURF_CALLPUT_OVR",RIGHT(Q$10,1))</f>
        <v>10.404</v>
      </c>
      <c r="R18" s="46">
        <f>_xll.BDP(CONCATENATE($O$9," BGN"," Curncy"),"SP_VOL_SURF_MID", "REFERENCE_DATE",$C$3, "VOL_SURF_DELTA_OVR", LEFT(R$10,2),"VOL_SURF_MTY_OVR",$O18,"VOL_SURF_CALLPUT_OVR",RIGHT(R$10,1))</f>
        <v>11.221</v>
      </c>
      <c r="S18" s="46">
        <f>_xll.BDP(CONCATENATE($O$9," BGN"," Curncy"),"SP_VOL_SURF_MID", "REFERENCE_DATE",$C$3, "VOL_SURF_DELTA_OVR", LEFT(S$10,2),"VOL_SURF_MTY_OVR",$O18,"VOL_SURF_CALLPUT_OVR",RIGHT(S$10,1))</f>
        <v>10.329000000000001</v>
      </c>
      <c r="T18" s="46">
        <f>_xll.BDP(CONCATENATE($O$9," BGN"," Curncy"),"SP_VOL_SURF_MID", "REFERENCE_DATE",$C$3, "VOL_SURF_DELTA_OVR", LEFT(T$10,2),"VOL_SURF_MTY_OVR",$O18,"VOL_SURF_CALLPUT_OVR",RIGHT(T$10,1))</f>
        <v>11.795999999999999</v>
      </c>
      <c r="U18" s="46">
        <f>_xll.BDP(CONCATENATE($O$9," BGN"," Curncy"),"SP_VOL_SURF_MID", "REFERENCE_DATE",$C$3, "VOL_SURF_DELTA_OVR", LEFT(U$10,2),"VOL_SURF_MTY_OVR",$O18,"VOL_SURF_CALLPUT_OVR",RIGHT(U$10,1))</f>
        <v>10.409000000000001</v>
      </c>
      <c r="V18" s="46">
        <f>_xll.BDP(CONCATENATE($O$9," BGN"," Curncy"),"SP_VOL_SURF_MID", "REFERENCE_DATE",$C$3, "VOL_SURF_DELTA_OVR", LEFT(V$10,2),"VOL_SURF_MTY_OVR",$O18,"VOL_SURF_CALLPUT_OVR",RIGHT(V$10,1))</f>
        <v>12.676</v>
      </c>
      <c r="W18" s="46">
        <f>_xll.BDP(CONCATENATE($O$9," BGN"," Curncy"),"SP_VOL_SURF_MID", "REFERENCE_DATE",$C$3, "VOL_SURF_DELTA_OVR", LEFT(W$10,2),"VOL_SURF_MTY_OVR",$O18,"VOL_SURF_CALLPUT_OVR",RIGHT(W$10,1))</f>
        <v>10.535</v>
      </c>
      <c r="X18" s="46">
        <f>_xll.BDP(CONCATENATE($O$9," BGN"," Curncy"),"SP_VOL_SURF_MID", "REFERENCE_DATE",$C$3, "VOL_SURF_DELTA_OVR", LEFT(X$10,2),"VOL_SURF_MTY_OVR",$O18,"VOL_SURF_CALLPUT_OVR",RIGHT(X$10,1))</f>
        <v>13.324999999999999</v>
      </c>
      <c r="AE18">
        <v>4</v>
      </c>
      <c r="AF18" s="101" t="s">
        <v>257</v>
      </c>
      <c r="AG18" s="101" t="s">
        <v>6277</v>
      </c>
      <c r="AH18" s="114"/>
      <c r="AI18" s="114"/>
      <c r="AJ18" s="114"/>
      <c r="AK18" s="114"/>
      <c r="AL18" s="114"/>
      <c r="AM18" s="114"/>
      <c r="AN18" s="114"/>
      <c r="AO18" s="114"/>
    </row>
    <row r="19" spans="2:41" ht="14.45" customHeight="1" x14ac:dyDescent="0.3">
      <c r="B19" s="54">
        <f t="shared" si="9"/>
        <v>42885</v>
      </c>
      <c r="C19" s="50" t="s">
        <v>307</v>
      </c>
      <c r="D19" s="46">
        <f t="shared" si="0"/>
        <v>10.835000000000001</v>
      </c>
      <c r="E19" s="46">
        <f t="shared" si="1"/>
        <v>10.44</v>
      </c>
      <c r="F19" s="46">
        <f t="shared" si="2"/>
        <v>11.494999999999999</v>
      </c>
      <c r="G19" s="46">
        <f t="shared" si="3"/>
        <v>10.298</v>
      </c>
      <c r="H19" s="46">
        <f t="shared" si="4"/>
        <v>12.212999999999999</v>
      </c>
      <c r="I19" s="46">
        <f t="shared" si="5"/>
        <v>10.375</v>
      </c>
      <c r="J19" s="46">
        <f t="shared" si="6"/>
        <v>13.265000000000001</v>
      </c>
      <c r="K19" s="46">
        <f t="shared" si="7"/>
        <v>10.5</v>
      </c>
      <c r="L19" s="46">
        <f t="shared" si="8"/>
        <v>14.03</v>
      </c>
      <c r="N19" s="54">
        <f t="shared" si="10"/>
        <v>42885</v>
      </c>
      <c r="O19" s="50" t="s">
        <v>307</v>
      </c>
      <c r="P19" s="46">
        <f>_xll.BDH(AG19,$B$4,$B$3,$B$3)</f>
        <v>10.835000000000001</v>
      </c>
      <c r="Q19" s="46">
        <f>_xll.BDP(CONCATENATE($O$9," BGN"," Curncy"),"SP_VOL_SURF_MID", "REFERENCE_DATE",$C$3, "VOL_SURF_DELTA_OVR", LEFT(Q$10,2),"VOL_SURF_MTY_OVR",$O19,"VOL_SURF_CALLPUT_OVR",RIGHT(Q$10,1))</f>
        <v>10.44</v>
      </c>
      <c r="R19" s="46">
        <f>_xll.BDP(CONCATENATE($O$9," BGN"," Curncy"),"SP_VOL_SURF_MID", "REFERENCE_DATE",$C$3, "VOL_SURF_DELTA_OVR", LEFT(R$10,2),"VOL_SURF_MTY_OVR",$O19,"VOL_SURF_CALLPUT_OVR",RIGHT(R$10,1))</f>
        <v>11.494999999999999</v>
      </c>
      <c r="S19" s="46">
        <f>_xll.BDP(CONCATENATE($O$9," BGN"," Curncy"),"SP_VOL_SURF_MID", "REFERENCE_DATE",$C$3, "VOL_SURF_DELTA_OVR", LEFT(S$10,2),"VOL_SURF_MTY_OVR",$O19,"VOL_SURF_CALLPUT_OVR",RIGHT(S$10,1))</f>
        <v>10.298</v>
      </c>
      <c r="T19" s="46">
        <f>_xll.BDP(CONCATENATE($O$9," BGN"," Curncy"),"SP_VOL_SURF_MID", "REFERENCE_DATE",$C$3, "VOL_SURF_DELTA_OVR", LEFT(T$10,2),"VOL_SURF_MTY_OVR",$O19,"VOL_SURF_CALLPUT_OVR",RIGHT(T$10,1))</f>
        <v>12.212999999999999</v>
      </c>
      <c r="U19" s="46">
        <f>_xll.BDP(CONCATENATE($O$9," BGN"," Curncy"),"SP_VOL_SURF_MID", "REFERENCE_DATE",$C$3, "VOL_SURF_DELTA_OVR", LEFT(U$10,2),"VOL_SURF_MTY_OVR",$O19,"VOL_SURF_CALLPUT_OVR",RIGHT(U$10,1))</f>
        <v>10.375</v>
      </c>
      <c r="V19" s="46">
        <f>_xll.BDP(CONCATENATE($O$9," BGN"," Curncy"),"SP_VOL_SURF_MID", "REFERENCE_DATE",$C$3, "VOL_SURF_DELTA_OVR", LEFT(V$10,2),"VOL_SURF_MTY_OVR",$O19,"VOL_SURF_CALLPUT_OVR",RIGHT(V$10,1))</f>
        <v>13.265000000000001</v>
      </c>
      <c r="W19" s="46">
        <f>_xll.BDP(CONCATENATE($O$9," BGN"," Curncy"),"SP_VOL_SURF_MID", "REFERENCE_DATE",$C$3, "VOL_SURF_DELTA_OVR", LEFT(W$10,2),"VOL_SURF_MTY_OVR",$O19,"VOL_SURF_CALLPUT_OVR",RIGHT(W$10,1))</f>
        <v>10.5</v>
      </c>
      <c r="X19" s="46">
        <f>_xll.BDP(CONCATENATE($O$9," BGN"," Curncy"),"SP_VOL_SURF_MID", "REFERENCE_DATE",$C$3, "VOL_SURF_DELTA_OVR", LEFT(X$10,2),"VOL_SURF_MTY_OVR",$O19,"VOL_SURF_CALLPUT_OVR",RIGHT(X$10,1))</f>
        <v>14.03</v>
      </c>
      <c r="AE19">
        <v>5</v>
      </c>
      <c r="AF19" s="101" t="s">
        <v>307</v>
      </c>
      <c r="AG19" s="101" t="s">
        <v>6278</v>
      </c>
      <c r="AH19" s="114"/>
      <c r="AI19" s="114"/>
      <c r="AJ19" s="114"/>
      <c r="AK19" s="114"/>
      <c r="AL19" s="114"/>
      <c r="AM19" s="114"/>
      <c r="AN19" s="114"/>
      <c r="AO19" s="114"/>
    </row>
    <row r="20" spans="2:41" ht="14.45" customHeight="1" x14ac:dyDescent="0.3">
      <c r="B20" s="54">
        <f t="shared" si="9"/>
        <v>42916</v>
      </c>
      <c r="C20" s="50" t="s">
        <v>376</v>
      </c>
      <c r="D20" s="46">
        <f t="shared" si="0"/>
        <v>10.63</v>
      </c>
      <c r="E20" s="46">
        <f t="shared" si="1"/>
        <v>10.249000000000001</v>
      </c>
      <c r="F20" s="46">
        <f t="shared" si="2"/>
        <v>11.276</v>
      </c>
      <c r="G20" s="46">
        <f t="shared" si="3"/>
        <v>10.125999999999999</v>
      </c>
      <c r="H20" s="46">
        <f t="shared" si="4"/>
        <v>11.978999999999999</v>
      </c>
      <c r="I20" s="46">
        <f t="shared" si="5"/>
        <v>10.208</v>
      </c>
      <c r="J20" s="46">
        <f t="shared" si="6"/>
        <v>13.028</v>
      </c>
      <c r="K20" s="46">
        <f t="shared" si="7"/>
        <v>10.335000000000001</v>
      </c>
      <c r="L20" s="46">
        <f t="shared" si="8"/>
        <v>13.795</v>
      </c>
      <c r="N20" s="54">
        <f t="shared" si="10"/>
        <v>42916</v>
      </c>
      <c r="O20" s="50" t="s">
        <v>376</v>
      </c>
      <c r="P20" s="46">
        <f>_xll.BDH(AG20,$B$4,$B$3,$B$3)</f>
        <v>10.63</v>
      </c>
      <c r="Q20" s="46">
        <f>_xll.BDP(CONCATENATE($O$9," BGN"," Curncy"),"SP_VOL_SURF_MID", "REFERENCE_DATE",$C$3, "VOL_SURF_DELTA_OVR", LEFT(Q$10,2),"VOL_SURF_MTY_OVR",$O20,"VOL_SURF_CALLPUT_OVR",RIGHT(Q$10,1))</f>
        <v>10.249000000000001</v>
      </c>
      <c r="R20" s="46">
        <f>_xll.BDP(CONCATENATE($O$9," BGN"," Curncy"),"SP_VOL_SURF_MID", "REFERENCE_DATE",$C$3, "VOL_SURF_DELTA_OVR", LEFT(R$10,2),"VOL_SURF_MTY_OVR",$O20,"VOL_SURF_CALLPUT_OVR",RIGHT(R$10,1))</f>
        <v>11.276</v>
      </c>
      <c r="S20" s="46">
        <f>_xll.BDP(CONCATENATE($O$9," BGN"," Curncy"),"SP_VOL_SURF_MID", "REFERENCE_DATE",$C$3, "VOL_SURF_DELTA_OVR", LEFT(S$10,2),"VOL_SURF_MTY_OVR",$O20,"VOL_SURF_CALLPUT_OVR",RIGHT(S$10,1))</f>
        <v>10.125999999999999</v>
      </c>
      <c r="T20" s="46">
        <f>_xll.BDP(CONCATENATE($O$9," BGN"," Curncy"),"SP_VOL_SURF_MID", "REFERENCE_DATE",$C$3, "VOL_SURF_DELTA_OVR", LEFT(T$10,2),"VOL_SURF_MTY_OVR",$O20,"VOL_SURF_CALLPUT_OVR",RIGHT(T$10,1))</f>
        <v>11.978999999999999</v>
      </c>
      <c r="U20" s="46">
        <f>_xll.BDP(CONCATENATE($O$9," BGN"," Curncy"),"SP_VOL_SURF_MID", "REFERENCE_DATE",$C$3, "VOL_SURF_DELTA_OVR", LEFT(U$10,2),"VOL_SURF_MTY_OVR",$O20,"VOL_SURF_CALLPUT_OVR",RIGHT(U$10,1))</f>
        <v>10.208</v>
      </c>
      <c r="V20" s="46">
        <f>_xll.BDP(CONCATENATE($O$9," BGN"," Curncy"),"SP_VOL_SURF_MID", "REFERENCE_DATE",$C$3, "VOL_SURF_DELTA_OVR", LEFT(V$10,2),"VOL_SURF_MTY_OVR",$O20,"VOL_SURF_CALLPUT_OVR",RIGHT(V$10,1))</f>
        <v>13.028</v>
      </c>
      <c r="W20" s="46">
        <f>_xll.BDP(CONCATENATE($O$9," BGN"," Curncy"),"SP_VOL_SURF_MID", "REFERENCE_DATE",$C$3, "VOL_SURF_DELTA_OVR", LEFT(W$10,2),"VOL_SURF_MTY_OVR",$O20,"VOL_SURF_CALLPUT_OVR",RIGHT(W$10,1))</f>
        <v>10.335000000000001</v>
      </c>
      <c r="X20" s="46">
        <f>_xll.BDP(CONCATENATE($O$9," BGN"," Curncy"),"SP_VOL_SURF_MID", "REFERENCE_DATE",$C$3, "VOL_SURF_DELTA_OVR", LEFT(X$10,2),"VOL_SURF_MTY_OVR",$O20,"VOL_SURF_CALLPUT_OVR",RIGHT(X$10,1))</f>
        <v>13.795</v>
      </c>
      <c r="AE20">
        <v>6</v>
      </c>
      <c r="AF20" s="101" t="s">
        <v>376</v>
      </c>
      <c r="AG20" s="101" t="s">
        <v>6279</v>
      </c>
      <c r="AH20" s="114"/>
      <c r="AI20" s="114"/>
      <c r="AJ20" s="114"/>
      <c r="AK20" s="114"/>
      <c r="AL20" s="114"/>
      <c r="AM20" s="114"/>
      <c r="AN20" s="114"/>
      <c r="AO20" s="114"/>
    </row>
    <row r="21" spans="2:41" ht="14.45" customHeight="1" x14ac:dyDescent="0.3">
      <c r="B21" s="54">
        <f t="shared" si="9"/>
        <v>43099</v>
      </c>
      <c r="C21" s="50" t="s">
        <v>441</v>
      </c>
      <c r="D21" s="46">
        <f t="shared" si="0"/>
        <v>10.52</v>
      </c>
      <c r="E21" s="46">
        <f t="shared" si="1"/>
        <v>10.154999999999999</v>
      </c>
      <c r="F21" s="46">
        <f t="shared" si="2"/>
        <v>11.16</v>
      </c>
      <c r="G21" s="46">
        <f t="shared" si="3"/>
        <v>10.037000000000001</v>
      </c>
      <c r="H21" s="46">
        <f t="shared" si="4"/>
        <v>11.853</v>
      </c>
      <c r="I21" s="46">
        <f t="shared" si="5"/>
        <v>10.157</v>
      </c>
      <c r="J21" s="46">
        <f t="shared" si="6"/>
        <v>12.893000000000001</v>
      </c>
      <c r="K21" s="46">
        <f t="shared" si="7"/>
        <v>10.313000000000001</v>
      </c>
      <c r="L21" s="46">
        <f t="shared" si="8"/>
        <v>13.657</v>
      </c>
      <c r="N21" s="54">
        <f t="shared" si="10"/>
        <v>43099</v>
      </c>
      <c r="O21" s="50" t="s">
        <v>441</v>
      </c>
      <c r="P21" s="46">
        <f>_xll.BDH(AG21,$B$4,$B$3,$B$3)</f>
        <v>10.52</v>
      </c>
      <c r="Q21" s="46">
        <f>_xll.BDP(CONCATENATE($O$9," BGN"," Curncy"),"SP_VOL_SURF_MID", "REFERENCE_DATE",$C$3, "VOL_SURF_DELTA_OVR", LEFT(Q$10,2),"VOL_SURF_MTY_OVR",$O21,"VOL_SURF_CALLPUT_OVR",RIGHT(Q$10,1))</f>
        <v>10.154999999999999</v>
      </c>
      <c r="R21" s="46">
        <f>_xll.BDP(CONCATENATE($O$9," BGN"," Curncy"),"SP_VOL_SURF_MID", "REFERENCE_DATE",$C$3, "VOL_SURF_DELTA_OVR", LEFT(R$10,2),"VOL_SURF_MTY_OVR",$O21,"VOL_SURF_CALLPUT_OVR",RIGHT(R$10,1))</f>
        <v>11.16</v>
      </c>
      <c r="S21" s="46">
        <f>_xll.BDP(CONCATENATE($O$9," BGN"," Curncy"),"SP_VOL_SURF_MID", "REFERENCE_DATE",$C$3, "VOL_SURF_DELTA_OVR", LEFT(S$10,2),"VOL_SURF_MTY_OVR",$O21,"VOL_SURF_CALLPUT_OVR",RIGHT(S$10,1))</f>
        <v>10.037000000000001</v>
      </c>
      <c r="T21" s="46">
        <f>_xll.BDP(CONCATENATE($O$9," BGN"," Curncy"),"SP_VOL_SURF_MID", "REFERENCE_DATE",$C$3, "VOL_SURF_DELTA_OVR", LEFT(T$10,2),"VOL_SURF_MTY_OVR",$O21,"VOL_SURF_CALLPUT_OVR",RIGHT(T$10,1))</f>
        <v>11.853</v>
      </c>
      <c r="U21" s="46">
        <f>_xll.BDP(CONCATENATE($O$9," BGN"," Curncy"),"SP_VOL_SURF_MID", "REFERENCE_DATE",$C$3, "VOL_SURF_DELTA_OVR", LEFT(U$10,2),"VOL_SURF_MTY_OVR",$O21,"VOL_SURF_CALLPUT_OVR",RIGHT(U$10,1))</f>
        <v>10.157</v>
      </c>
      <c r="V21" s="46">
        <f>_xll.BDP(CONCATENATE($O$9," BGN"," Curncy"),"SP_VOL_SURF_MID", "REFERENCE_DATE",$C$3, "VOL_SURF_DELTA_OVR", LEFT(V$10,2),"VOL_SURF_MTY_OVR",$O21,"VOL_SURF_CALLPUT_OVR",RIGHT(V$10,1))</f>
        <v>12.893000000000001</v>
      </c>
      <c r="W21" s="46">
        <f>_xll.BDP(CONCATENATE($O$9," BGN"," Curncy"),"SP_VOL_SURF_MID", "REFERENCE_DATE",$C$3, "VOL_SURF_DELTA_OVR", LEFT(W$10,2),"VOL_SURF_MTY_OVR",$O21,"VOL_SURF_CALLPUT_OVR",RIGHT(W$10,1))</f>
        <v>10.313000000000001</v>
      </c>
      <c r="X21" s="46">
        <f>_xll.BDP(CONCATENATE($O$9," BGN"," Curncy"),"SP_VOL_SURF_MID", "REFERENCE_DATE",$C$3, "VOL_SURF_DELTA_OVR", LEFT(X$10,2),"VOL_SURF_MTY_OVR",$O21,"VOL_SURF_CALLPUT_OVR",RIGHT(X$10,1))</f>
        <v>13.657</v>
      </c>
      <c r="AE21">
        <v>12</v>
      </c>
      <c r="AF21" s="101" t="s">
        <v>441</v>
      </c>
      <c r="AG21" s="101" t="s">
        <v>6280</v>
      </c>
      <c r="AH21" s="114"/>
      <c r="AI21" s="114"/>
      <c r="AJ21" s="114"/>
      <c r="AK21" s="114"/>
      <c r="AL21" s="114"/>
      <c r="AM21" s="114"/>
      <c r="AN21" s="114"/>
      <c r="AO21" s="114"/>
    </row>
    <row r="22" spans="2:41" ht="14.45" customHeight="1" x14ac:dyDescent="0.3">
      <c r="B22" s="54">
        <f t="shared" si="9"/>
        <v>43281</v>
      </c>
      <c r="C22" s="50" t="s">
        <v>483</v>
      </c>
      <c r="D22" s="46">
        <f t="shared" si="0"/>
        <v>10.68</v>
      </c>
      <c r="E22" s="46">
        <f t="shared" si="1"/>
        <v>10.362</v>
      </c>
      <c r="F22" s="46">
        <f t="shared" si="2"/>
        <v>11.266999999999999</v>
      </c>
      <c r="G22" s="46">
        <f t="shared" si="3"/>
        <v>10.287000000000001</v>
      </c>
      <c r="H22" s="46">
        <f t="shared" si="4"/>
        <v>11.942</v>
      </c>
      <c r="I22" s="46">
        <f t="shared" si="5"/>
        <v>10.439</v>
      </c>
      <c r="J22" s="46">
        <f t="shared" si="6"/>
        <v>12.965999999999999</v>
      </c>
      <c r="K22" s="46">
        <f t="shared" si="7"/>
        <v>10.622</v>
      </c>
      <c r="L22" s="46">
        <f t="shared" si="8"/>
        <v>13.747</v>
      </c>
      <c r="N22" s="54">
        <f t="shared" si="10"/>
        <v>43281</v>
      </c>
      <c r="O22" s="50" t="s">
        <v>483</v>
      </c>
      <c r="P22" s="46">
        <f>_xll.BDH(AG22,$B$4,$B$3,$B$3)</f>
        <v>10.68</v>
      </c>
      <c r="Q22" s="46">
        <f>_xll.BDP(CONCATENATE($O$9," BGN"," Curncy"),"SP_VOL_SURF_MID", "REFERENCE_DATE",$C$3, "VOL_SURF_DELTA_OVR", LEFT(Q$10,2),"VOL_SURF_MTY_OVR",$O22,"VOL_SURF_CALLPUT_OVR",RIGHT(Q$10,1))</f>
        <v>10.362</v>
      </c>
      <c r="R22" s="46">
        <f>_xll.BDP(CONCATENATE($O$9," BGN"," Curncy"),"SP_VOL_SURF_MID", "REFERENCE_DATE",$C$3, "VOL_SURF_DELTA_OVR", LEFT(R$10,2),"VOL_SURF_MTY_OVR",$O22,"VOL_SURF_CALLPUT_OVR",RIGHT(R$10,1))</f>
        <v>11.266999999999999</v>
      </c>
      <c r="S22" s="46">
        <f>_xll.BDP(CONCATENATE($O$9," BGN"," Curncy"),"SP_VOL_SURF_MID", "REFERENCE_DATE",$C$3, "VOL_SURF_DELTA_OVR", LEFT(S$10,2),"VOL_SURF_MTY_OVR",$O22,"VOL_SURF_CALLPUT_OVR",RIGHT(S$10,1))</f>
        <v>10.287000000000001</v>
      </c>
      <c r="T22" s="46">
        <f>_xll.BDP(CONCATENATE($O$9," BGN"," Curncy"),"SP_VOL_SURF_MID", "REFERENCE_DATE",$C$3, "VOL_SURF_DELTA_OVR", LEFT(T$10,2),"VOL_SURF_MTY_OVR",$O22,"VOL_SURF_CALLPUT_OVR",RIGHT(T$10,1))</f>
        <v>11.942</v>
      </c>
      <c r="U22" s="46">
        <f>_xll.BDP(CONCATENATE($O$9," BGN"," Curncy"),"SP_VOL_SURF_MID", "REFERENCE_DATE",$C$3, "VOL_SURF_DELTA_OVR", LEFT(U$10,2),"VOL_SURF_MTY_OVR",$O22,"VOL_SURF_CALLPUT_OVR",RIGHT(U$10,1))</f>
        <v>10.439</v>
      </c>
      <c r="V22" s="46">
        <f>_xll.BDP(CONCATENATE($O$9," BGN"," Curncy"),"SP_VOL_SURF_MID", "REFERENCE_DATE",$C$3, "VOL_SURF_DELTA_OVR", LEFT(V$10,2),"VOL_SURF_MTY_OVR",$O22,"VOL_SURF_CALLPUT_OVR",RIGHT(V$10,1))</f>
        <v>12.965999999999999</v>
      </c>
      <c r="W22" s="46">
        <f>_xll.BDP(CONCATENATE($O$9," BGN"," Curncy"),"SP_VOL_SURF_MID", "REFERENCE_DATE",$C$3, "VOL_SURF_DELTA_OVR", LEFT(W$10,2),"VOL_SURF_MTY_OVR",$O22,"VOL_SURF_CALLPUT_OVR",RIGHT(W$10,1))</f>
        <v>10.622</v>
      </c>
      <c r="X22" s="46">
        <f>_xll.BDP(CONCATENATE($O$9," BGN"," Curncy"),"SP_VOL_SURF_MID", "REFERENCE_DATE",$C$3, "VOL_SURF_DELTA_OVR", LEFT(X$10,2),"VOL_SURF_MTY_OVR",$O22,"VOL_SURF_CALLPUT_OVR",RIGHT(X$10,1))</f>
        <v>13.747</v>
      </c>
      <c r="AE22">
        <v>18</v>
      </c>
      <c r="AF22" s="101" t="s">
        <v>483</v>
      </c>
      <c r="AG22" s="101" t="s">
        <v>6281</v>
      </c>
      <c r="AH22" s="114"/>
      <c r="AI22" s="114"/>
      <c r="AJ22" s="114"/>
      <c r="AK22" s="114"/>
      <c r="AL22" s="114"/>
      <c r="AM22" s="114"/>
      <c r="AN22" s="114"/>
      <c r="AO22" s="114"/>
    </row>
    <row r="23" spans="2:41" ht="14.45" customHeight="1" x14ac:dyDescent="0.3">
      <c r="B23" s="54">
        <f t="shared" si="9"/>
        <v>43464</v>
      </c>
      <c r="C23" s="50" t="s">
        <v>524</v>
      </c>
      <c r="D23" s="46">
        <f t="shared" si="0"/>
        <v>10.78</v>
      </c>
      <c r="E23" s="46">
        <f t="shared" si="1"/>
        <v>10.493</v>
      </c>
      <c r="F23" s="46">
        <f t="shared" si="2"/>
        <v>11.343</v>
      </c>
      <c r="G23" s="46">
        <f t="shared" si="3"/>
        <v>10.433</v>
      </c>
      <c r="H23" s="46">
        <f t="shared" si="4"/>
        <v>11.997999999999999</v>
      </c>
      <c r="I23" s="46">
        <f t="shared" si="5"/>
        <v>10.638</v>
      </c>
      <c r="J23" s="46">
        <f t="shared" si="6"/>
        <v>13.003</v>
      </c>
      <c r="K23" s="46">
        <f t="shared" si="7"/>
        <v>10.86</v>
      </c>
      <c r="L23" s="46">
        <f t="shared" si="8"/>
        <v>13.77</v>
      </c>
      <c r="N23" s="54">
        <f t="shared" si="10"/>
        <v>43464</v>
      </c>
      <c r="O23" s="50" t="s">
        <v>524</v>
      </c>
      <c r="P23" s="46">
        <f>_xll.BDH(AG23,$B$4,$B$3,$B$3)</f>
        <v>10.78</v>
      </c>
      <c r="Q23" s="46">
        <f>_xll.BDP(CONCATENATE($O$9," BGN"," Curncy"),"SP_VOL_SURF_MID", "REFERENCE_DATE",$C$3, "VOL_SURF_DELTA_OVR", LEFT(Q$10,2),"VOL_SURF_MTY_OVR",$O23,"VOL_SURF_CALLPUT_OVR",RIGHT(Q$10,1))</f>
        <v>10.493</v>
      </c>
      <c r="R23" s="48">
        <f>_xll.BDP(CONCATENATE($O$9," BGN"," Curncy"),"SP_VOL_SURF_MID", "REFERENCE_DATE",$C$3, "VOL_SURF_DELTA_OVR", LEFT(R$10,2),"VOL_SURF_MTY_OVR",$O23,"VOL_SURF_CALLPUT_OVR",RIGHT(R$10,1))</f>
        <v>11.343</v>
      </c>
      <c r="S23" s="46">
        <f>_xll.BDP(CONCATENATE($O$9," BGN"," Curncy"),"SP_VOL_SURF_MID", "REFERENCE_DATE",$C$3, "VOL_SURF_DELTA_OVR", LEFT(S$10,2),"VOL_SURF_MTY_OVR",$O23,"VOL_SURF_CALLPUT_OVR",RIGHT(S$10,1))</f>
        <v>10.433</v>
      </c>
      <c r="T23" s="46">
        <f>_xll.BDP(CONCATENATE($O$9," BGN"," Curncy"),"SP_VOL_SURF_MID", "REFERENCE_DATE",$C$3, "VOL_SURF_DELTA_OVR", LEFT(T$10,2),"VOL_SURF_MTY_OVR",$O23,"VOL_SURF_CALLPUT_OVR",RIGHT(T$10,1))</f>
        <v>11.997999999999999</v>
      </c>
      <c r="U23" s="46">
        <f>_xll.BDP(CONCATENATE($O$9," BGN"," Curncy"),"SP_VOL_SURF_MID", "REFERENCE_DATE",$C$3, "VOL_SURF_DELTA_OVR", LEFT(U$10,2),"VOL_SURF_MTY_OVR",$O23,"VOL_SURF_CALLPUT_OVR",RIGHT(U$10,1))</f>
        <v>10.638</v>
      </c>
      <c r="V23" s="46">
        <f>_xll.BDP(CONCATENATE($O$9," BGN"," Curncy"),"SP_VOL_SURF_MID", "REFERENCE_DATE",$C$3, "VOL_SURF_DELTA_OVR", LEFT(V$10,2),"VOL_SURF_MTY_OVR",$O23,"VOL_SURF_CALLPUT_OVR",RIGHT(V$10,1))</f>
        <v>13.003</v>
      </c>
      <c r="W23" s="46">
        <f>_xll.BDP(CONCATENATE($O$9," BGN"," Curncy"),"SP_VOL_SURF_MID", "REFERENCE_DATE",$C$3, "VOL_SURF_DELTA_OVR", LEFT(W$10,2),"VOL_SURF_MTY_OVR",$O23,"VOL_SURF_CALLPUT_OVR",RIGHT(W$10,1))</f>
        <v>10.86</v>
      </c>
      <c r="X23" s="46">
        <f>_xll.BDP(CONCATENATE($O$9," BGN"," Curncy"),"SP_VOL_SURF_MID", "REFERENCE_DATE",$C$3, "VOL_SURF_DELTA_OVR", LEFT(X$10,2),"VOL_SURF_MTY_OVR",$O23,"VOL_SURF_CALLPUT_OVR",RIGHT(X$10,1))</f>
        <v>13.77</v>
      </c>
      <c r="AE23">
        <v>24</v>
      </c>
      <c r="AF23" s="101" t="s">
        <v>524</v>
      </c>
      <c r="AG23" s="101" t="s">
        <v>6282</v>
      </c>
      <c r="AH23" s="114"/>
      <c r="AI23" s="114"/>
      <c r="AJ23" s="114"/>
      <c r="AK23" s="114"/>
      <c r="AL23" s="114"/>
      <c r="AM23" s="114"/>
      <c r="AN23" s="114"/>
      <c r="AO23" s="114"/>
    </row>
    <row r="24" spans="2:41" ht="14.45" customHeight="1" x14ac:dyDescent="0.3">
      <c r="B24" s="54">
        <f t="shared" si="9"/>
        <v>43829</v>
      </c>
      <c r="C24" s="50" t="s">
        <v>605</v>
      </c>
      <c r="D24" s="46">
        <f t="shared" si="0"/>
        <v>11.07</v>
      </c>
      <c r="E24" s="46">
        <f t="shared" si="1"/>
        <v>10.97</v>
      </c>
      <c r="F24" s="46">
        <f t="shared" si="2"/>
        <v>11.435</v>
      </c>
      <c r="G24" s="46">
        <f t="shared" si="3"/>
        <v>11.06</v>
      </c>
      <c r="H24" s="46">
        <f t="shared" si="4"/>
        <v>11.92</v>
      </c>
      <c r="I24" s="46">
        <f t="shared" si="5"/>
        <v>11.430999999999999</v>
      </c>
      <c r="J24" s="46">
        <f t="shared" si="6"/>
        <v>12.714</v>
      </c>
      <c r="K24" s="46">
        <f t="shared" si="7"/>
        <v>11.77</v>
      </c>
      <c r="L24" s="46">
        <f t="shared" si="8"/>
        <v>13.37</v>
      </c>
      <c r="N24" s="54">
        <f t="shared" si="10"/>
        <v>43829</v>
      </c>
      <c r="O24" s="50" t="s">
        <v>605</v>
      </c>
      <c r="P24" s="46">
        <f>_xll.BDH(AG24,$B$4,$B$3,$B$3)</f>
        <v>11.07</v>
      </c>
      <c r="Q24" s="46">
        <f>_xll.BDP(CONCATENATE($O$9," BGN"," Curncy"),"SP_VOL_SURF_MID", "REFERENCE_DATE",$C$3, "VOL_SURF_DELTA_OVR", LEFT(Q$10,2),"VOL_SURF_MTY_OVR",$O24,"VOL_SURF_CALLPUT_OVR",RIGHT(Q$10,1))</f>
        <v>10.97</v>
      </c>
      <c r="R24" s="46">
        <f>_xll.BDP(CONCATENATE($O$9," BGN"," Curncy"),"SP_VOL_SURF_MID", "REFERENCE_DATE",$C$3, "VOL_SURF_DELTA_OVR", LEFT(R$10,2),"VOL_SURF_MTY_OVR",$O24,"VOL_SURF_CALLPUT_OVR",RIGHT(R$10,1))</f>
        <v>11.435</v>
      </c>
      <c r="S24" s="46">
        <f>_xll.BDP(CONCATENATE($O$9," BGN"," Curncy"),"SP_VOL_SURF_MID", "REFERENCE_DATE",$C$3, "VOL_SURF_DELTA_OVR", LEFT(S$10,2),"VOL_SURF_MTY_OVR",$O24,"VOL_SURF_CALLPUT_OVR",RIGHT(S$10,1))</f>
        <v>11.06</v>
      </c>
      <c r="T24" s="46">
        <f>_xll.BDP(CONCATENATE($O$9," BGN"," Curncy"),"SP_VOL_SURF_MID", "REFERENCE_DATE",$C$3, "VOL_SURF_DELTA_OVR", LEFT(T$10,2),"VOL_SURF_MTY_OVR",$O24,"VOL_SURF_CALLPUT_OVR",RIGHT(T$10,1))</f>
        <v>11.92</v>
      </c>
      <c r="U24" s="46">
        <f>_xll.BDP(CONCATENATE($O$9," BGN"," Curncy"),"SP_VOL_SURF_MID", "REFERENCE_DATE",$C$3, "VOL_SURF_DELTA_OVR", LEFT(U$10,2),"VOL_SURF_MTY_OVR",$O24,"VOL_SURF_CALLPUT_OVR",RIGHT(U$10,1))</f>
        <v>11.430999999999999</v>
      </c>
      <c r="V24" s="46">
        <f>_xll.BDP(CONCATENATE($O$9," BGN"," Curncy"),"SP_VOL_SURF_MID", "REFERENCE_DATE",$C$3, "VOL_SURF_DELTA_OVR", LEFT(V$10,2),"VOL_SURF_MTY_OVR",$O24,"VOL_SURF_CALLPUT_OVR",RIGHT(V$10,1))</f>
        <v>12.714</v>
      </c>
      <c r="W24" s="46">
        <f>_xll.BDP(CONCATENATE($O$9," BGN"," Curncy"),"SP_VOL_SURF_MID", "REFERENCE_DATE",$C$3, "VOL_SURF_DELTA_OVR", LEFT(W$10,2),"VOL_SURF_MTY_OVR",$O24,"VOL_SURF_CALLPUT_OVR",RIGHT(W$10,1))</f>
        <v>11.77</v>
      </c>
      <c r="X24" s="46">
        <f>_xll.BDP(CONCATENATE($O$9," BGN"," Curncy"),"SP_VOL_SURF_MID", "REFERENCE_DATE",$C$3, "VOL_SURF_DELTA_OVR", LEFT(X$10,2),"VOL_SURF_MTY_OVR",$O24,"VOL_SURF_CALLPUT_OVR",RIGHT(X$10,1))</f>
        <v>13.37</v>
      </c>
      <c r="AE24">
        <v>36</v>
      </c>
      <c r="AF24" s="101" t="s">
        <v>605</v>
      </c>
      <c r="AG24" s="101" t="s">
        <v>6283</v>
      </c>
      <c r="AH24" s="114"/>
      <c r="AI24" s="114"/>
      <c r="AJ24" s="114"/>
      <c r="AK24" s="114"/>
      <c r="AL24" s="114"/>
      <c r="AM24" s="114"/>
      <c r="AN24" s="114"/>
      <c r="AO24" s="114"/>
    </row>
    <row r="25" spans="2:41" ht="14.45" customHeight="1" x14ac:dyDescent="0.3">
      <c r="B25" s="54">
        <f t="shared" si="9"/>
        <v>44195</v>
      </c>
      <c r="C25" s="50" t="s">
        <v>681</v>
      </c>
      <c r="D25" s="46">
        <f t="shared" si="0"/>
        <v>11.39</v>
      </c>
      <c r="E25" s="46">
        <f t="shared" si="1"/>
        <v>11.4</v>
      </c>
      <c r="F25" s="46">
        <f t="shared" si="2"/>
        <v>11.64</v>
      </c>
      <c r="G25" s="46">
        <f t="shared" si="3"/>
        <v>11.582000000000001</v>
      </c>
      <c r="H25" s="46">
        <f t="shared" si="4"/>
        <v>12.026999999999999</v>
      </c>
      <c r="I25" s="46">
        <f t="shared" si="5"/>
        <v>12.045999999999999</v>
      </c>
      <c r="J25" s="46">
        <f t="shared" si="6"/>
        <v>12.709</v>
      </c>
      <c r="K25" s="46">
        <f t="shared" si="7"/>
        <v>12.44</v>
      </c>
      <c r="L25" s="46">
        <f t="shared" si="8"/>
        <v>13.29</v>
      </c>
      <c r="N25" s="54">
        <f t="shared" si="10"/>
        <v>44195</v>
      </c>
      <c r="O25" s="50" t="s">
        <v>681</v>
      </c>
      <c r="P25" s="46">
        <f>_xll.BDH(AG25,$B$4,$B$3,$B$3)</f>
        <v>11.39</v>
      </c>
      <c r="Q25" s="46">
        <f>_xll.BDP(CONCATENATE($O$9," BGN"," Curncy"),"SP_VOL_SURF_MID", "REFERENCE_DATE",$C$3, "VOL_SURF_DELTA_OVR", LEFT(Q$10,2),"VOL_SURF_MTY_OVR",$O25,"VOL_SURF_CALLPUT_OVR",RIGHT(Q$10,1))</f>
        <v>11.4</v>
      </c>
      <c r="R25" s="46">
        <f>_xll.BDP(CONCATENATE($O$9," BGN"," Curncy"),"SP_VOL_SURF_MID", "REFERENCE_DATE",$C$3, "VOL_SURF_DELTA_OVR", LEFT(R$10,2),"VOL_SURF_MTY_OVR",$O25,"VOL_SURF_CALLPUT_OVR",RIGHT(R$10,1))</f>
        <v>11.64</v>
      </c>
      <c r="S25" s="46">
        <f>_xll.BDP(CONCATENATE($O$9," BGN"," Curncy"),"SP_VOL_SURF_MID", "REFERENCE_DATE",$C$3, "VOL_SURF_DELTA_OVR", LEFT(S$10,2),"VOL_SURF_MTY_OVR",$O25,"VOL_SURF_CALLPUT_OVR",RIGHT(S$10,1))</f>
        <v>11.582000000000001</v>
      </c>
      <c r="T25" s="46">
        <f>_xll.BDP(CONCATENATE($O$9," BGN"," Curncy"),"SP_VOL_SURF_MID", "REFERENCE_DATE",$C$3, "VOL_SURF_DELTA_OVR", LEFT(T$10,2),"VOL_SURF_MTY_OVR",$O25,"VOL_SURF_CALLPUT_OVR",RIGHT(T$10,1))</f>
        <v>12.026999999999999</v>
      </c>
      <c r="U25" s="46">
        <f>_xll.BDP(CONCATENATE($O$9," BGN"," Curncy"),"SP_VOL_SURF_MID", "REFERENCE_DATE",$C$3, "VOL_SURF_DELTA_OVR", LEFT(U$10,2),"VOL_SURF_MTY_OVR",$O25,"VOL_SURF_CALLPUT_OVR",RIGHT(U$10,1))</f>
        <v>12.045999999999999</v>
      </c>
      <c r="V25" s="46">
        <f>_xll.BDP(CONCATENATE($O$9," BGN"," Curncy"),"SP_VOL_SURF_MID", "REFERENCE_DATE",$C$3, "VOL_SURF_DELTA_OVR", LEFT(V$10,2),"VOL_SURF_MTY_OVR",$O25,"VOL_SURF_CALLPUT_OVR",RIGHT(V$10,1))</f>
        <v>12.709</v>
      </c>
      <c r="W25" s="46">
        <f>_xll.BDP(CONCATENATE($O$9," BGN"," Curncy"),"SP_VOL_SURF_MID", "REFERENCE_DATE",$C$3, "VOL_SURF_DELTA_OVR", LEFT(W$10,2),"VOL_SURF_MTY_OVR",$O25,"VOL_SURF_CALLPUT_OVR",RIGHT(W$10,1))</f>
        <v>12.44</v>
      </c>
      <c r="X25" s="46">
        <f>_xll.BDP(CONCATENATE($O$9," BGN"," Curncy"),"SP_VOL_SURF_MID", "REFERENCE_DATE",$C$3, "VOL_SURF_DELTA_OVR", LEFT(X$10,2),"VOL_SURF_MTY_OVR",$O25,"VOL_SURF_CALLPUT_OVR",RIGHT(X$10,1))</f>
        <v>13.29</v>
      </c>
      <c r="AE25">
        <v>48</v>
      </c>
      <c r="AF25" s="101" t="s">
        <v>681</v>
      </c>
      <c r="AG25" s="101" t="s">
        <v>6284</v>
      </c>
      <c r="AH25" s="114"/>
      <c r="AI25" s="114"/>
      <c r="AJ25" s="114"/>
      <c r="AK25" s="114"/>
      <c r="AL25" s="114"/>
      <c r="AM25" s="114"/>
      <c r="AN25" s="114"/>
      <c r="AO25" s="114"/>
    </row>
    <row r="26" spans="2:41" ht="14.45" customHeight="1" x14ac:dyDescent="0.3">
      <c r="B26" s="54">
        <f t="shared" si="9"/>
        <v>44560</v>
      </c>
      <c r="C26" s="50" t="s">
        <v>755</v>
      </c>
      <c r="D26" s="46">
        <f t="shared" si="0"/>
        <v>11.62</v>
      </c>
      <c r="E26" s="46">
        <f t="shared" si="1"/>
        <v>11.68</v>
      </c>
      <c r="F26" s="46">
        <f t="shared" si="2"/>
        <v>11.815</v>
      </c>
      <c r="G26" s="46">
        <f t="shared" si="3"/>
        <v>11.895</v>
      </c>
      <c r="H26" s="46">
        <f t="shared" si="4"/>
        <v>12.154999999999999</v>
      </c>
      <c r="I26" s="46">
        <f t="shared" si="5"/>
        <v>12.401</v>
      </c>
      <c r="J26" s="46">
        <f t="shared" si="6"/>
        <v>12.784000000000001</v>
      </c>
      <c r="K26" s="46">
        <f t="shared" si="7"/>
        <v>12.821999999999999</v>
      </c>
      <c r="L26" s="46">
        <f t="shared" si="8"/>
        <v>13.327</v>
      </c>
      <c r="N26" s="54">
        <f t="shared" si="10"/>
        <v>44560</v>
      </c>
      <c r="O26" s="50" t="s">
        <v>755</v>
      </c>
      <c r="P26" s="46">
        <f>_xll.BDH(AG26,$B$4,$B$3,$B$3)</f>
        <v>11.62</v>
      </c>
      <c r="Q26" s="46">
        <f>_xll.BDP(CONCATENATE($O$9," BGN"," Curncy"),"SP_VOL_SURF_MID", "REFERENCE_DATE",$C$3, "VOL_SURF_DELTA_OVR", LEFT(Q$10,2),"VOL_SURF_MTY_OVR",$O26,"VOL_SURF_CALLPUT_OVR",RIGHT(Q$10,1))</f>
        <v>11.68</v>
      </c>
      <c r="R26" s="46">
        <f>_xll.BDP(CONCATENATE($O$9," BGN"," Curncy"),"SP_VOL_SURF_MID", "REFERENCE_DATE",$C$3, "VOL_SURF_DELTA_OVR", LEFT(R$10,2),"VOL_SURF_MTY_OVR",$O26,"VOL_SURF_CALLPUT_OVR",RIGHT(R$10,1))</f>
        <v>11.815</v>
      </c>
      <c r="S26" s="46">
        <f>_xll.BDP(CONCATENATE($O$9," BGN"," Curncy"),"SP_VOL_SURF_MID", "REFERENCE_DATE",$C$3, "VOL_SURF_DELTA_OVR", LEFT(S$10,2),"VOL_SURF_MTY_OVR",$O26,"VOL_SURF_CALLPUT_OVR",RIGHT(S$10,1))</f>
        <v>11.895</v>
      </c>
      <c r="T26" s="46">
        <f>_xll.BDP(CONCATENATE($O$9," BGN"," Curncy"),"SP_VOL_SURF_MID", "REFERENCE_DATE",$C$3, "VOL_SURF_DELTA_OVR", LEFT(T$10,2),"VOL_SURF_MTY_OVR",$O26,"VOL_SURF_CALLPUT_OVR",RIGHT(T$10,1))</f>
        <v>12.154999999999999</v>
      </c>
      <c r="U26" s="46">
        <f>_xll.BDP(CONCATENATE($O$9," BGN"," Curncy"),"SP_VOL_SURF_MID", "REFERENCE_DATE",$C$3, "VOL_SURF_DELTA_OVR", LEFT(U$10,2),"VOL_SURF_MTY_OVR",$O26,"VOL_SURF_CALLPUT_OVR",RIGHT(U$10,1))</f>
        <v>12.401</v>
      </c>
      <c r="V26" s="46">
        <f>_xll.BDP(CONCATENATE($O$9," BGN"," Curncy"),"SP_VOL_SURF_MID", "REFERENCE_DATE",$C$3, "VOL_SURF_DELTA_OVR", LEFT(V$10,2),"VOL_SURF_MTY_OVR",$O26,"VOL_SURF_CALLPUT_OVR",RIGHT(V$10,1))</f>
        <v>12.784000000000001</v>
      </c>
      <c r="W26" s="46">
        <f>_xll.BDP(CONCATENATE($O$9," BGN"," Curncy"),"SP_VOL_SURF_MID", "REFERENCE_DATE",$C$3, "VOL_SURF_DELTA_OVR", LEFT(W$10,2),"VOL_SURF_MTY_OVR",$O26,"VOL_SURF_CALLPUT_OVR",RIGHT(W$10,1))</f>
        <v>12.821999999999999</v>
      </c>
      <c r="X26" s="46">
        <f>_xll.BDP(CONCATENATE($O$9," BGN"," Curncy"),"SP_VOL_SURF_MID", "REFERENCE_DATE",$C$3, "VOL_SURF_DELTA_OVR", LEFT(X$10,2),"VOL_SURF_MTY_OVR",$O26,"VOL_SURF_CALLPUT_OVR",RIGHT(X$10,1))</f>
        <v>13.327</v>
      </c>
      <c r="AE26">
        <v>60</v>
      </c>
      <c r="AF26" s="101" t="s">
        <v>755</v>
      </c>
      <c r="AG26" s="101" t="s">
        <v>6285</v>
      </c>
      <c r="AH26" s="114"/>
      <c r="AI26" s="114"/>
      <c r="AJ26" s="114"/>
      <c r="AK26" s="114"/>
      <c r="AL26" s="114"/>
      <c r="AM26" s="114"/>
      <c r="AN26" s="114"/>
      <c r="AO26" s="114"/>
    </row>
    <row r="27" spans="2:41" ht="14.45" customHeight="1" x14ac:dyDescent="0.3">
      <c r="B27" s="54">
        <f t="shared" si="9"/>
        <v>45290</v>
      </c>
      <c r="C27" s="50" t="s">
        <v>851</v>
      </c>
      <c r="D27" s="46">
        <f t="shared" si="0"/>
        <v>11.914999999999999</v>
      </c>
      <c r="E27" s="46">
        <f t="shared" si="1"/>
        <v>12</v>
      </c>
      <c r="F27" s="46">
        <f t="shared" si="2"/>
        <v>12.074999999999999</v>
      </c>
      <c r="G27" s="46">
        <f t="shared" si="3"/>
        <v>12.225</v>
      </c>
      <c r="H27" s="46">
        <f t="shared" si="4"/>
        <v>12.375</v>
      </c>
      <c r="I27" s="46">
        <f t="shared" si="5"/>
        <v>12.75</v>
      </c>
      <c r="J27" s="46">
        <f t="shared" si="6"/>
        <v>12.98</v>
      </c>
      <c r="K27" s="46">
        <f t="shared" si="7"/>
        <v>13.172000000000001</v>
      </c>
      <c r="L27" s="46">
        <f t="shared" si="8"/>
        <v>13.497</v>
      </c>
      <c r="N27" s="54">
        <f t="shared" si="10"/>
        <v>45290</v>
      </c>
      <c r="O27" s="50" t="s">
        <v>851</v>
      </c>
      <c r="P27" s="46">
        <f>_xll.BDH(AG27,$B$4,$B$3,$B$3)</f>
        <v>11.914999999999999</v>
      </c>
      <c r="Q27" s="46">
        <f>_xll.BDP(CONCATENATE($O$9," BGN"," Curncy"),"SP_VOL_SURF_MID", "REFERENCE_DATE",$C$3, "VOL_SURF_DELTA_OVR", LEFT(Q$10,2),"VOL_SURF_MTY_OVR",$O27,"VOL_SURF_CALLPUT_OVR",RIGHT(Q$10,1))</f>
        <v>12</v>
      </c>
      <c r="R27" s="46">
        <f>_xll.BDP(CONCATENATE($O$9," BGN"," Curncy"),"SP_VOL_SURF_MID", "REFERENCE_DATE",$C$3, "VOL_SURF_DELTA_OVR", LEFT(R$10,2),"VOL_SURF_MTY_OVR",$O27,"VOL_SURF_CALLPUT_OVR",RIGHT(R$10,1))</f>
        <v>12.074999999999999</v>
      </c>
      <c r="S27" s="46">
        <f>_xll.BDP(CONCATENATE($O$9," BGN"," Curncy"),"SP_VOL_SURF_MID", "REFERENCE_DATE",$C$3, "VOL_SURF_DELTA_OVR", LEFT(S$10,2),"VOL_SURF_MTY_OVR",$O27,"VOL_SURF_CALLPUT_OVR",RIGHT(S$10,1))</f>
        <v>12.225</v>
      </c>
      <c r="T27" s="46">
        <f>_xll.BDP(CONCATENATE($O$9," BGN"," Curncy"),"SP_VOL_SURF_MID", "REFERENCE_DATE",$C$3, "VOL_SURF_DELTA_OVR", LEFT(T$10,2),"VOL_SURF_MTY_OVR",$O27,"VOL_SURF_CALLPUT_OVR",RIGHT(T$10,1))</f>
        <v>12.375</v>
      </c>
      <c r="U27" s="46">
        <f>_xll.BDP(CONCATENATE($O$9," BGN"," Curncy"),"SP_VOL_SURF_MID", "REFERENCE_DATE",$C$3, "VOL_SURF_DELTA_OVR", LEFT(U$10,2),"VOL_SURF_MTY_OVR",$O27,"VOL_SURF_CALLPUT_OVR",RIGHT(U$10,1))</f>
        <v>12.75</v>
      </c>
      <c r="V27" s="46">
        <f>_xll.BDP(CONCATENATE($O$9," BGN"," Curncy"),"SP_VOL_SURF_MID", "REFERENCE_DATE",$C$3, "VOL_SURF_DELTA_OVR", LEFT(V$10,2),"VOL_SURF_MTY_OVR",$O27,"VOL_SURF_CALLPUT_OVR",RIGHT(V$10,1))</f>
        <v>12.98</v>
      </c>
      <c r="W27" s="46">
        <f>_xll.BDP(CONCATENATE($O$9," BGN"," Curncy"),"SP_VOL_SURF_MID", "REFERENCE_DATE",$C$3, "VOL_SURF_DELTA_OVR", LEFT(W$10,2),"VOL_SURF_MTY_OVR",$O27,"VOL_SURF_CALLPUT_OVR",RIGHT(W$10,1))</f>
        <v>13.172000000000001</v>
      </c>
      <c r="X27" s="46">
        <f>_xll.BDP(CONCATENATE($O$9," BGN"," Curncy"),"SP_VOL_SURF_MID", "REFERENCE_DATE",$C$3, "VOL_SURF_DELTA_OVR", LEFT(X$10,2),"VOL_SURF_MTY_OVR",$O27,"VOL_SURF_CALLPUT_OVR",RIGHT(X$10,1))</f>
        <v>13.497</v>
      </c>
      <c r="AE27">
        <v>84</v>
      </c>
      <c r="AF27" s="101" t="s">
        <v>851</v>
      </c>
      <c r="AG27" s="101" t="s">
        <v>6286</v>
      </c>
      <c r="AH27" s="114"/>
      <c r="AI27" s="114"/>
      <c r="AJ27" s="114"/>
      <c r="AK27" s="114"/>
      <c r="AL27" s="114"/>
      <c r="AM27" s="114"/>
      <c r="AN27" s="114"/>
      <c r="AO27" s="114"/>
    </row>
    <row r="28" spans="2:41" x14ac:dyDescent="0.25">
      <c r="B28" s="54">
        <f t="shared" si="9"/>
        <v>46386</v>
      </c>
      <c r="C28" s="50" t="s">
        <v>983</v>
      </c>
      <c r="D28" s="46">
        <f t="shared" si="0"/>
        <v>12.1675</v>
      </c>
      <c r="E28" s="46">
        <f t="shared" si="1"/>
        <v>12.154</v>
      </c>
      <c r="F28" s="46">
        <f t="shared" si="2"/>
        <v>12.396000000000001</v>
      </c>
      <c r="G28" s="46">
        <f t="shared" si="3"/>
        <v>12.301</v>
      </c>
      <c r="H28" s="46">
        <f t="shared" si="4"/>
        <v>12.763999999999999</v>
      </c>
      <c r="I28" s="46">
        <f t="shared" si="5"/>
        <v>12.766</v>
      </c>
      <c r="J28" s="46">
        <f t="shared" si="6"/>
        <v>13.478999999999999</v>
      </c>
      <c r="K28" s="46">
        <f t="shared" si="7"/>
        <v>13.141999999999999</v>
      </c>
      <c r="L28" s="46">
        <f t="shared" si="8"/>
        <v>14.103</v>
      </c>
      <c r="N28" s="54">
        <f t="shared" si="10"/>
        <v>46386</v>
      </c>
      <c r="O28" s="50" t="s">
        <v>983</v>
      </c>
      <c r="P28" s="46">
        <f>_xll.BDH(AG28,$B$4,$B$3,$B$3)</f>
        <v>12.1675</v>
      </c>
      <c r="Q28" s="46">
        <f>_xll.BDP(CONCATENATE($O$9," BGN"," Curncy"),"SP_VOL_SURF_MID", "REFERENCE_DATE",$C$3, "VOL_SURF_DELTA_OVR", LEFT(Q$10,2),"VOL_SURF_MTY_OVR",$O28,"VOL_SURF_CALLPUT_OVR",RIGHT(Q$10,1))</f>
        <v>12.154</v>
      </c>
      <c r="R28" s="46">
        <f>_xll.BDP(CONCATENATE($O$9," BGN"," Curncy"),"SP_VOL_SURF_MID", "REFERENCE_DATE",$C$3, "VOL_SURF_DELTA_OVR", LEFT(R$10,2),"VOL_SURF_MTY_OVR",$O28,"VOL_SURF_CALLPUT_OVR",RIGHT(R$10,1))</f>
        <v>12.396000000000001</v>
      </c>
      <c r="S28" s="46">
        <f>_xll.BDP(CONCATENATE($O$9," BGN"," Curncy"),"SP_VOL_SURF_MID", "REFERENCE_DATE",$C$3, "VOL_SURF_DELTA_OVR", LEFT(S$10,2),"VOL_SURF_MTY_OVR",$O28,"VOL_SURF_CALLPUT_OVR",RIGHT(S$10,1))</f>
        <v>12.301</v>
      </c>
      <c r="T28" s="46">
        <f>_xll.BDP(CONCATENATE($O$9," BGN"," Curncy"),"SP_VOL_SURF_MID", "REFERENCE_DATE",$C$3, "VOL_SURF_DELTA_OVR", LEFT(T$10,2),"VOL_SURF_MTY_OVR",$O28,"VOL_SURF_CALLPUT_OVR",RIGHT(T$10,1))</f>
        <v>12.763999999999999</v>
      </c>
      <c r="U28" s="46">
        <f>_xll.BDP(CONCATENATE($O$9," BGN"," Curncy"),"SP_VOL_SURF_MID", "REFERENCE_DATE",$C$3, "VOL_SURF_DELTA_OVR", LEFT(U$10,2),"VOL_SURF_MTY_OVR",$O28,"VOL_SURF_CALLPUT_OVR",RIGHT(U$10,1))</f>
        <v>12.766</v>
      </c>
      <c r="V28" s="46">
        <f>_xll.BDP(CONCATENATE($O$9," BGN"," Curncy"),"SP_VOL_SURF_MID", "REFERENCE_DATE",$C$3, "VOL_SURF_DELTA_OVR", LEFT(V$10,2),"VOL_SURF_MTY_OVR",$O28,"VOL_SURF_CALLPUT_OVR",RIGHT(V$10,1))</f>
        <v>13.478999999999999</v>
      </c>
      <c r="W28" s="46">
        <f>_xll.BDP(CONCATENATE($O$9," BGN"," Curncy"),"SP_VOL_SURF_MID", "REFERENCE_DATE",$C$3, "VOL_SURF_DELTA_OVR", LEFT(W$10,2),"VOL_SURF_MTY_OVR",$O28,"VOL_SURF_CALLPUT_OVR",RIGHT(W$10,1))</f>
        <v>13.141999999999999</v>
      </c>
      <c r="X28" s="46">
        <f>_xll.BDP(CONCATENATE($O$9," BGN"," Curncy"),"SP_VOL_SURF_MID", "REFERENCE_DATE",$C$3, "VOL_SURF_DELTA_OVR", LEFT(X$10,2),"VOL_SURF_MTY_OVR",$O28,"VOL_SURF_CALLPUT_OVR",RIGHT(X$10,1))</f>
        <v>14.103</v>
      </c>
      <c r="AE28">
        <v>120</v>
      </c>
      <c r="AF28" s="101" t="s">
        <v>983</v>
      </c>
      <c r="AG28" s="101" t="s">
        <v>6287</v>
      </c>
      <c r="AH28" s="114"/>
      <c r="AI28" s="114"/>
      <c r="AJ28" s="114"/>
      <c r="AK28" s="114"/>
      <c r="AL28" s="114"/>
      <c r="AM28" s="114"/>
      <c r="AN28" s="114"/>
      <c r="AO28" s="114"/>
    </row>
    <row r="29" spans="2:41" x14ac:dyDescent="0.25">
      <c r="B29" s="58"/>
    </row>
    <row r="30" spans="2:41" x14ac:dyDescent="0.25">
      <c r="B30" s="58"/>
    </row>
    <row r="31" spans="2:41" x14ac:dyDescent="0.25">
      <c r="B31" s="58"/>
    </row>
    <row r="32" spans="2:41" ht="18.75" x14ac:dyDescent="0.3">
      <c r="C32" s="26" t="s">
        <v>5788</v>
      </c>
      <c r="N32" s="58"/>
      <c r="O32" s="26" t="s">
        <v>5788</v>
      </c>
      <c r="AF32" s="101" t="s">
        <v>5788</v>
      </c>
      <c r="AG32" s="101"/>
    </row>
    <row r="33" spans="2:41" x14ac:dyDescent="0.25">
      <c r="B33" s="113" t="s">
        <v>14</v>
      </c>
      <c r="C33" s="50" t="s">
        <v>6261</v>
      </c>
      <c r="D33" s="50" t="s">
        <v>4893</v>
      </c>
      <c r="E33" s="50" t="s">
        <v>6262</v>
      </c>
      <c r="F33" s="50" t="s">
        <v>6263</v>
      </c>
      <c r="G33" s="50" t="s">
        <v>6264</v>
      </c>
      <c r="H33" s="50" t="s">
        <v>6265</v>
      </c>
      <c r="I33" s="50" t="s">
        <v>6266</v>
      </c>
      <c r="J33" s="50" t="s">
        <v>6267</v>
      </c>
      <c r="K33" s="50" t="s">
        <v>6268</v>
      </c>
      <c r="L33" s="50" t="s">
        <v>6269</v>
      </c>
      <c r="N33" s="113" t="s">
        <v>14</v>
      </c>
      <c r="O33" s="50" t="s">
        <v>6261</v>
      </c>
      <c r="P33" s="50" t="s">
        <v>4893</v>
      </c>
      <c r="Q33" s="50" t="s">
        <v>6262</v>
      </c>
      <c r="R33" s="50" t="s">
        <v>6263</v>
      </c>
      <c r="S33" s="50" t="s">
        <v>6264</v>
      </c>
      <c r="T33" s="50" t="s">
        <v>6265</v>
      </c>
      <c r="U33" s="50" t="s">
        <v>6266</v>
      </c>
      <c r="V33" s="50" t="s">
        <v>6267</v>
      </c>
      <c r="W33" s="50" t="s">
        <v>6268</v>
      </c>
      <c r="X33" s="50" t="s">
        <v>6269</v>
      </c>
      <c r="AF33" s="101" t="s">
        <v>6261</v>
      </c>
      <c r="AG33" s="101" t="s">
        <v>4893</v>
      </c>
      <c r="AH33" s="114"/>
      <c r="AI33" s="114"/>
      <c r="AJ33" s="114"/>
      <c r="AK33" s="114"/>
      <c r="AL33" s="114"/>
      <c r="AM33" s="114"/>
      <c r="AN33" s="114"/>
      <c r="AO33" s="114"/>
    </row>
    <row r="34" spans="2:41" x14ac:dyDescent="0.25">
      <c r="B34" s="54">
        <f>$B$3+AE34</f>
        <v>42735</v>
      </c>
      <c r="C34" s="50" t="s">
        <v>99</v>
      </c>
      <c r="D34" s="46">
        <f t="shared" ref="D34:D51" si="11">P34</f>
        <v>6.0449999999999999</v>
      </c>
      <c r="E34" s="46">
        <f t="shared" ref="E34:E51" si="12">Q34</f>
        <v>6.1050000000000004</v>
      </c>
      <c r="F34" s="46">
        <f t="shared" ref="F34:F51" si="13">R34</f>
        <v>6.08</v>
      </c>
      <c r="G34" s="46">
        <f t="shared" ref="G34:G51" si="14">S34</f>
        <v>6.1950000000000003</v>
      </c>
      <c r="H34" s="46">
        <f t="shared" ref="H34:H51" si="15">T34</f>
        <v>6.1550000000000002</v>
      </c>
      <c r="I34" s="46">
        <f t="shared" ref="I34:I51" si="16">U34</f>
        <v>6.351</v>
      </c>
      <c r="J34" s="46">
        <f t="shared" ref="J34:J51" si="17">V34</f>
        <v>6.2839999999999998</v>
      </c>
      <c r="K34" s="46">
        <f t="shared" ref="K34:K51" si="18">W34</f>
        <v>6.47</v>
      </c>
      <c r="L34" s="46">
        <f t="shared" ref="L34:L51" si="19">X34</f>
        <v>6.39</v>
      </c>
      <c r="N34" s="54">
        <f>$B$3+AE34</f>
        <v>42735</v>
      </c>
      <c r="O34" s="50" t="s">
        <v>99</v>
      </c>
      <c r="P34" s="46">
        <f>_xll.BDH(AG34,$B$4,$B$3,$B$3)</f>
        <v>6.0449999999999999</v>
      </c>
      <c r="Q34" s="46">
        <f>_xll.BDP(CONCATENATE($O$32," BGN"," Curncy"),"SP_VOL_SURF_MID", "REFERENCE_DATE",$C$3, "VOL_SURF_DELTA_OVR", LEFT(Q$33,2),"VOL_SURF_MTY_OVR",$O34,"VOL_SURF_CALLPUT_OVR",RIGHT(Q$33,1))</f>
        <v>6.1050000000000004</v>
      </c>
      <c r="R34" s="46">
        <f>_xll.BDP(CONCATENATE($O$32," BGN"," Curncy"),"SP_VOL_SURF_MID", "REFERENCE_DATE",$C$3, "VOL_SURF_DELTA_OVR", LEFT(R$33,2),"VOL_SURF_MTY_OVR",$O34,"VOL_SURF_CALLPUT_OVR",RIGHT(R$33,1))</f>
        <v>6.08</v>
      </c>
      <c r="S34" s="46">
        <f>_xll.BDP(CONCATENATE($O$32," BGN"," Curncy"),"SP_VOL_SURF_MID", "REFERENCE_DATE",$C$3, "VOL_SURF_DELTA_OVR", LEFT(S$33,2),"VOL_SURF_MTY_OVR",$O34,"VOL_SURF_CALLPUT_OVR",RIGHT(S$33,1))</f>
        <v>6.1950000000000003</v>
      </c>
      <c r="T34" s="46">
        <f>_xll.BDP(CONCATENATE($O$32," BGN"," Curncy"),"SP_VOL_SURF_MID", "REFERENCE_DATE",$C$3, "VOL_SURF_DELTA_OVR", LEFT(T$33,2),"VOL_SURF_MTY_OVR",$O34,"VOL_SURF_CALLPUT_OVR",RIGHT(T$33,1))</f>
        <v>6.1550000000000002</v>
      </c>
      <c r="U34" s="46">
        <f>_xll.BDP(CONCATENATE($O$32," BGN"," Curncy"),"SP_VOL_SURF_MID", "REFERENCE_DATE",$C$3, "VOL_SURF_DELTA_OVR", LEFT(U$33,2),"VOL_SURF_MTY_OVR",$O34,"VOL_SURF_CALLPUT_OVR",RIGHT(U$33,1))</f>
        <v>6.351</v>
      </c>
      <c r="V34" s="46">
        <f>_xll.BDP(CONCATENATE($O$32," BGN"," Curncy"),"SP_VOL_SURF_MID", "REFERENCE_DATE",$C$3, "VOL_SURF_DELTA_OVR", LEFT(V$33,2),"VOL_SURF_MTY_OVR",$O34,"VOL_SURF_CALLPUT_OVR",RIGHT(V$33,1))</f>
        <v>6.2839999999999998</v>
      </c>
      <c r="W34" s="46">
        <f>_xll.BDP(CONCATENATE($O$32," BGN"," Curncy"),"SP_VOL_SURF_MID", "REFERENCE_DATE",$C$3, "VOL_SURF_DELTA_OVR", LEFT(W$33,2),"VOL_SURF_MTY_OVR",$O34,"VOL_SURF_CALLPUT_OVR",RIGHT(W$33,1))</f>
        <v>6.47</v>
      </c>
      <c r="X34" s="46">
        <f>_xll.BDP(CONCATENATE($O$32," BGN"," Curncy"),"SP_VOL_SURF_MID", "REFERENCE_DATE",$C$3, "VOL_SURF_DELTA_OVR", LEFT(X$33,2),"VOL_SURF_MTY_OVR",$O34,"VOL_SURF_CALLPUT_OVR",RIGHT(X$33,1))</f>
        <v>6.39</v>
      </c>
      <c r="AE34">
        <v>1</v>
      </c>
      <c r="AF34" s="101" t="s">
        <v>99</v>
      </c>
      <c r="AG34" s="101" t="s">
        <v>6288</v>
      </c>
      <c r="AH34" s="114"/>
      <c r="AI34" s="114"/>
      <c r="AJ34" s="114"/>
      <c r="AK34" s="114"/>
      <c r="AL34" s="114"/>
      <c r="AM34" s="114"/>
      <c r="AN34" s="114"/>
      <c r="AO34" s="114"/>
    </row>
    <row r="35" spans="2:41" x14ac:dyDescent="0.25">
      <c r="B35" s="54">
        <f>$B$3+AE35</f>
        <v>42741</v>
      </c>
      <c r="C35" s="50" t="s">
        <v>150</v>
      </c>
      <c r="D35" s="46">
        <f t="shared" si="11"/>
        <v>8.7149999999999999</v>
      </c>
      <c r="E35" s="46">
        <f t="shared" si="12"/>
        <v>8.8000000000000007</v>
      </c>
      <c r="F35" s="46">
        <f t="shared" si="13"/>
        <v>8.7650000000000006</v>
      </c>
      <c r="G35" s="46">
        <f t="shared" si="14"/>
        <v>8.9719999999999995</v>
      </c>
      <c r="H35" s="46">
        <f t="shared" si="15"/>
        <v>8.9120000000000008</v>
      </c>
      <c r="I35" s="46">
        <f t="shared" si="16"/>
        <v>9.34</v>
      </c>
      <c r="J35" s="46">
        <f t="shared" si="17"/>
        <v>9.25</v>
      </c>
      <c r="K35" s="46">
        <f t="shared" si="18"/>
        <v>9.6470000000000002</v>
      </c>
      <c r="L35" s="46">
        <f t="shared" si="19"/>
        <v>9.5470000000000006</v>
      </c>
      <c r="N35" s="54">
        <f>$B$3+AE35</f>
        <v>42741</v>
      </c>
      <c r="O35" s="50" t="s">
        <v>150</v>
      </c>
      <c r="P35" s="46">
        <f>_xll.BDH(AG35,$B$4,$B$3,$B$3)</f>
        <v>8.7149999999999999</v>
      </c>
      <c r="Q35" s="46">
        <f>_xll.BDP(CONCATENATE($O$32," BGN"," Curncy"),"SP_VOL_SURF_MID", "REFERENCE_DATE",$C$3, "VOL_SURF_DELTA_OVR", LEFT(Q$33,2),"VOL_SURF_MTY_OVR",$O35,"VOL_SURF_CALLPUT_OVR",RIGHT(Q$33,1))</f>
        <v>8.8000000000000007</v>
      </c>
      <c r="R35" s="46">
        <f>_xll.BDP(CONCATENATE($O$32," BGN"," Curncy"),"SP_VOL_SURF_MID", "REFERENCE_DATE",$C$3, "VOL_SURF_DELTA_OVR", LEFT(R$33,2),"VOL_SURF_MTY_OVR",$O35,"VOL_SURF_CALLPUT_OVR",RIGHT(R$33,1))</f>
        <v>8.7650000000000006</v>
      </c>
      <c r="S35" s="46">
        <f>_xll.BDP(CONCATENATE($O$32," BGN"," Curncy"),"SP_VOL_SURF_MID", "REFERENCE_DATE",$C$3, "VOL_SURF_DELTA_OVR", LEFT(S$33,2),"VOL_SURF_MTY_OVR",$O35,"VOL_SURF_CALLPUT_OVR",RIGHT(S$33,1))</f>
        <v>8.9719999999999995</v>
      </c>
      <c r="T35" s="46">
        <f>_xll.BDP(CONCATENATE($O$32," BGN"," Curncy"),"SP_VOL_SURF_MID", "REFERENCE_DATE",$C$3, "VOL_SURF_DELTA_OVR", LEFT(T$33,2),"VOL_SURF_MTY_OVR",$O35,"VOL_SURF_CALLPUT_OVR",RIGHT(T$33,1))</f>
        <v>8.9120000000000008</v>
      </c>
      <c r="U35" s="46">
        <f>_xll.BDP(CONCATENATE($O$32," BGN"," Curncy"),"SP_VOL_SURF_MID", "REFERENCE_DATE",$C$3, "VOL_SURF_DELTA_OVR", LEFT(U$33,2),"VOL_SURF_MTY_OVR",$O35,"VOL_SURF_CALLPUT_OVR",RIGHT(U$33,1))</f>
        <v>9.34</v>
      </c>
      <c r="V35" s="46">
        <f>_xll.BDP(CONCATENATE($O$32," BGN"," Curncy"),"SP_VOL_SURF_MID", "REFERENCE_DATE",$C$3, "VOL_SURF_DELTA_OVR", LEFT(V$33,2),"VOL_SURF_MTY_OVR",$O35,"VOL_SURF_CALLPUT_OVR",RIGHT(V$33,1))</f>
        <v>9.25</v>
      </c>
      <c r="W35" s="46">
        <f>_xll.BDP(CONCATENATE($O$32," BGN"," Curncy"),"SP_VOL_SURF_MID", "REFERENCE_DATE",$C$3, "VOL_SURF_DELTA_OVR", LEFT(W$33,2),"VOL_SURF_MTY_OVR",$O35,"VOL_SURF_CALLPUT_OVR",RIGHT(W$33,1))</f>
        <v>9.6470000000000002</v>
      </c>
      <c r="X35" s="46">
        <f>_xll.BDP(CONCATENATE($O$32," BGN"," Curncy"),"SP_VOL_SURF_MID", "REFERENCE_DATE",$C$3, "VOL_SURF_DELTA_OVR", LEFT(X$33,2),"VOL_SURF_MTY_OVR",$O35,"VOL_SURF_CALLPUT_OVR",RIGHT(X$33,1))</f>
        <v>9.5470000000000006</v>
      </c>
      <c r="AE35">
        <v>7</v>
      </c>
      <c r="AF35" s="101" t="s">
        <v>150</v>
      </c>
      <c r="AG35" s="101" t="s">
        <v>6289</v>
      </c>
      <c r="AH35" s="114"/>
      <c r="AI35" s="114"/>
      <c r="AJ35" s="114"/>
      <c r="AK35" s="114"/>
      <c r="AL35" s="114"/>
      <c r="AM35" s="114"/>
      <c r="AN35" s="114"/>
      <c r="AO35" s="114"/>
    </row>
    <row r="36" spans="2:41" x14ac:dyDescent="0.25">
      <c r="B36" s="54">
        <f>$B$3+AE36</f>
        <v>42748</v>
      </c>
      <c r="C36" s="50" t="s">
        <v>169</v>
      </c>
      <c r="D36" s="46">
        <f t="shared" si="11"/>
        <v>9.0075000000000003</v>
      </c>
      <c r="E36" s="46">
        <f t="shared" si="12"/>
        <v>9.1050000000000004</v>
      </c>
      <c r="F36" s="46">
        <f t="shared" si="13"/>
        <v>9.0649999999999995</v>
      </c>
      <c r="G36" s="46">
        <f t="shared" si="14"/>
        <v>9.2789999999999999</v>
      </c>
      <c r="H36" s="46">
        <f t="shared" si="15"/>
        <v>9.2059999999999995</v>
      </c>
      <c r="I36" s="46">
        <f t="shared" si="16"/>
        <v>9.5920000000000005</v>
      </c>
      <c r="J36" s="46">
        <f t="shared" si="17"/>
        <v>9.4819999999999993</v>
      </c>
      <c r="K36" s="46">
        <f t="shared" si="18"/>
        <v>9.8520000000000003</v>
      </c>
      <c r="L36" s="46">
        <f t="shared" si="19"/>
        <v>9.7219999999999995</v>
      </c>
      <c r="N36" s="54">
        <f>$B$3+AE36</f>
        <v>42748</v>
      </c>
      <c r="O36" s="50" t="s">
        <v>169</v>
      </c>
      <c r="P36" s="46">
        <f>_xll.BDH(AG36,$B$4,$B$3,$B$3)</f>
        <v>9.0075000000000003</v>
      </c>
      <c r="Q36" s="46">
        <f>_xll.BDP(CONCATENATE($O$32," BGN"," Curncy"),"SP_VOL_SURF_MID", "REFERENCE_DATE",$C$3, "VOL_SURF_DELTA_OVR", LEFT(Q$33,2),"VOL_SURF_MTY_OVR",$O36,"VOL_SURF_CALLPUT_OVR",RIGHT(Q$33,1))</f>
        <v>9.1050000000000004</v>
      </c>
      <c r="R36" s="46">
        <f>_xll.BDP(CONCATENATE($O$32," BGN"," Curncy"),"SP_VOL_SURF_MID", "REFERENCE_DATE",$C$3, "VOL_SURF_DELTA_OVR", LEFT(R$33,2),"VOL_SURF_MTY_OVR",$O36,"VOL_SURF_CALLPUT_OVR",RIGHT(R$33,1))</f>
        <v>9.0649999999999995</v>
      </c>
      <c r="S36" s="46">
        <f>_xll.BDP(CONCATENATE($O$32," BGN"," Curncy"),"SP_VOL_SURF_MID", "REFERENCE_DATE",$C$3, "VOL_SURF_DELTA_OVR", LEFT(S$33,2),"VOL_SURF_MTY_OVR",$O36,"VOL_SURF_CALLPUT_OVR",RIGHT(S$33,1))</f>
        <v>9.2789999999999999</v>
      </c>
      <c r="T36" s="46">
        <f>_xll.BDP(CONCATENATE($O$32," BGN"," Curncy"),"SP_VOL_SURF_MID", "REFERENCE_DATE",$C$3, "VOL_SURF_DELTA_OVR", LEFT(T$33,2),"VOL_SURF_MTY_OVR",$O36,"VOL_SURF_CALLPUT_OVR",RIGHT(T$33,1))</f>
        <v>9.2059999999999995</v>
      </c>
      <c r="U36" s="46">
        <f>_xll.BDP(CONCATENATE($O$32," BGN"," Curncy"),"SP_VOL_SURF_MID", "REFERENCE_DATE",$C$3, "VOL_SURF_DELTA_OVR", LEFT(U$33,2),"VOL_SURF_MTY_OVR",$O36,"VOL_SURF_CALLPUT_OVR",RIGHT(U$33,1))</f>
        <v>9.5920000000000005</v>
      </c>
      <c r="V36" s="46">
        <f>_xll.BDP(CONCATENATE($O$32," BGN"," Curncy"),"SP_VOL_SURF_MID", "REFERENCE_DATE",$C$3, "VOL_SURF_DELTA_OVR", LEFT(V$33,2),"VOL_SURF_MTY_OVR",$O36,"VOL_SURF_CALLPUT_OVR",RIGHT(V$33,1))</f>
        <v>9.4819999999999993</v>
      </c>
      <c r="W36" s="46">
        <f>_xll.BDP(CONCATENATE($O$32," BGN"," Curncy"),"SP_VOL_SURF_MID", "REFERENCE_DATE",$C$3, "VOL_SURF_DELTA_OVR", LEFT(W$33,2),"VOL_SURF_MTY_OVR",$O36,"VOL_SURF_CALLPUT_OVR",RIGHT(W$33,1))</f>
        <v>9.8520000000000003</v>
      </c>
      <c r="X36" s="46">
        <f>_xll.BDP(CONCATENATE($O$32," BGN"," Curncy"),"SP_VOL_SURF_MID", "REFERENCE_DATE",$C$3, "VOL_SURF_DELTA_OVR", LEFT(X$33,2),"VOL_SURF_MTY_OVR",$O36,"VOL_SURF_CALLPUT_OVR",RIGHT(X$33,1))</f>
        <v>9.7219999999999995</v>
      </c>
      <c r="AE36">
        <v>14</v>
      </c>
      <c r="AF36" s="101" t="s">
        <v>169</v>
      </c>
      <c r="AG36" s="101" t="s">
        <v>6290</v>
      </c>
      <c r="AH36" s="114"/>
      <c r="AI36" s="114"/>
      <c r="AJ36" s="114"/>
      <c r="AK36" s="114"/>
      <c r="AL36" s="114"/>
      <c r="AM36" s="114"/>
      <c r="AN36" s="114"/>
      <c r="AO36" s="114"/>
    </row>
    <row r="37" spans="2:41" x14ac:dyDescent="0.25">
      <c r="B37" s="54">
        <f>$B$3+AE37</f>
        <v>42755</v>
      </c>
      <c r="C37" s="50" t="s">
        <v>5823</v>
      </c>
      <c r="D37" s="46">
        <f t="shared" si="11"/>
        <v>9.4749999999999996</v>
      </c>
      <c r="E37" s="46">
        <f t="shared" si="12"/>
        <v>9.5749999999999993</v>
      </c>
      <c r="F37" s="46">
        <f t="shared" si="13"/>
        <v>9.5549999999999997</v>
      </c>
      <c r="G37" s="46">
        <f t="shared" si="14"/>
        <v>9.7560000000000002</v>
      </c>
      <c r="H37" s="46">
        <f t="shared" si="15"/>
        <v>9.7140000000000004</v>
      </c>
      <c r="I37" s="46">
        <f t="shared" si="16"/>
        <v>10.082000000000001</v>
      </c>
      <c r="J37" s="46">
        <f t="shared" si="17"/>
        <v>10.016999999999999</v>
      </c>
      <c r="K37" s="46">
        <f t="shared" si="18"/>
        <v>10.347</v>
      </c>
      <c r="L37" s="46">
        <f t="shared" si="19"/>
        <v>10.272</v>
      </c>
      <c r="N37" s="54">
        <f>$B$3+AE37</f>
        <v>42755</v>
      </c>
      <c r="O37" s="50" t="s">
        <v>5823</v>
      </c>
      <c r="P37" s="46">
        <f>_xll.BDH(AG37,$B$4,$B$3,$B$3)</f>
        <v>9.4749999999999996</v>
      </c>
      <c r="Q37" s="46">
        <f>_xll.BDP(CONCATENATE($O$32," BGN"," Curncy"),"SP_VOL_SURF_MID", "REFERENCE_DATE",$C$3, "VOL_SURF_DELTA_OVR", LEFT(Q$33,2),"VOL_SURF_MTY_OVR",$O37,"VOL_SURF_CALLPUT_OVR",RIGHT(Q$33,1))</f>
        <v>9.5749999999999993</v>
      </c>
      <c r="R37" s="46">
        <f>_xll.BDP(CONCATENATE($O$32," BGN"," Curncy"),"SP_VOL_SURF_MID", "REFERENCE_DATE",$C$3, "VOL_SURF_DELTA_OVR", LEFT(R$33,2),"VOL_SURF_MTY_OVR",$O37,"VOL_SURF_CALLPUT_OVR",RIGHT(R$33,1))</f>
        <v>9.5549999999999997</v>
      </c>
      <c r="S37" s="46">
        <f>_xll.BDP(CONCATENATE($O$32," BGN"," Curncy"),"SP_VOL_SURF_MID", "REFERENCE_DATE",$C$3, "VOL_SURF_DELTA_OVR", LEFT(S$33,2),"VOL_SURF_MTY_OVR",$O37,"VOL_SURF_CALLPUT_OVR",RIGHT(S$33,1))</f>
        <v>9.7560000000000002</v>
      </c>
      <c r="T37" s="46">
        <f>_xll.BDP(CONCATENATE($O$32," BGN"," Curncy"),"SP_VOL_SURF_MID", "REFERENCE_DATE",$C$3, "VOL_SURF_DELTA_OVR", LEFT(T$33,2),"VOL_SURF_MTY_OVR",$O37,"VOL_SURF_CALLPUT_OVR",RIGHT(T$33,1))</f>
        <v>9.7140000000000004</v>
      </c>
      <c r="U37" s="46">
        <f>_xll.BDP(CONCATENATE($O$32," BGN"," Curncy"),"SP_VOL_SURF_MID", "REFERENCE_DATE",$C$3, "VOL_SURF_DELTA_OVR", LEFT(U$33,2),"VOL_SURF_MTY_OVR",$O37,"VOL_SURF_CALLPUT_OVR",RIGHT(U$33,1))</f>
        <v>10.082000000000001</v>
      </c>
      <c r="V37" s="46">
        <f>_xll.BDP(CONCATENATE($O$32," BGN"," Curncy"),"SP_VOL_SURF_MID", "REFERENCE_DATE",$C$3, "VOL_SURF_DELTA_OVR", LEFT(V$33,2),"VOL_SURF_MTY_OVR",$O37,"VOL_SURF_CALLPUT_OVR",RIGHT(V$33,1))</f>
        <v>10.016999999999999</v>
      </c>
      <c r="W37" s="46">
        <f>_xll.BDP(CONCATENATE($O$32," BGN"," Curncy"),"SP_VOL_SURF_MID", "REFERENCE_DATE",$C$3, "VOL_SURF_DELTA_OVR", LEFT(W$33,2),"VOL_SURF_MTY_OVR",$O37,"VOL_SURF_CALLPUT_OVR",RIGHT(W$33,1))</f>
        <v>10.347</v>
      </c>
      <c r="X37" s="46">
        <f>_xll.BDP(CONCATENATE($O$32," BGN"," Curncy"),"SP_VOL_SURF_MID", "REFERENCE_DATE",$C$3, "VOL_SURF_DELTA_OVR", LEFT(X$33,2),"VOL_SURF_MTY_OVR",$O37,"VOL_SURF_CALLPUT_OVR",RIGHT(X$33,1))</f>
        <v>10.272</v>
      </c>
      <c r="AE37">
        <v>21</v>
      </c>
      <c r="AF37" s="101" t="s">
        <v>5823</v>
      </c>
      <c r="AG37" s="101" t="s">
        <v>6291</v>
      </c>
      <c r="AH37" s="114"/>
      <c r="AI37" s="114"/>
      <c r="AJ37" s="114"/>
      <c r="AK37" s="114"/>
      <c r="AL37" s="114"/>
      <c r="AM37" s="114"/>
      <c r="AN37" s="114"/>
      <c r="AO37" s="114"/>
    </row>
    <row r="38" spans="2:41" x14ac:dyDescent="0.25">
      <c r="B38" s="54">
        <f t="shared" ref="B38:B51" si="20">EDATE($B$3,AE38)</f>
        <v>42765</v>
      </c>
      <c r="C38" s="50" t="s">
        <v>192</v>
      </c>
      <c r="D38" s="46">
        <f t="shared" si="11"/>
        <v>9.8249999999999993</v>
      </c>
      <c r="E38" s="46">
        <f t="shared" si="12"/>
        <v>9.93</v>
      </c>
      <c r="F38" s="46">
        <f t="shared" si="13"/>
        <v>9.92</v>
      </c>
      <c r="G38" s="46">
        <f t="shared" si="14"/>
        <v>10.122999999999999</v>
      </c>
      <c r="H38" s="46">
        <f t="shared" si="15"/>
        <v>10.098000000000001</v>
      </c>
      <c r="I38" s="46">
        <f t="shared" si="16"/>
        <v>10.436</v>
      </c>
      <c r="J38" s="46">
        <f t="shared" si="17"/>
        <v>10.409000000000001</v>
      </c>
      <c r="K38" s="46">
        <f t="shared" si="18"/>
        <v>10.7</v>
      </c>
      <c r="L38" s="46">
        <f t="shared" si="19"/>
        <v>10.67</v>
      </c>
      <c r="N38" s="54">
        <f t="shared" ref="N38:N51" si="21">EDATE($B$3,AE38)</f>
        <v>42765</v>
      </c>
      <c r="O38" s="50" t="s">
        <v>192</v>
      </c>
      <c r="P38" s="46">
        <f>_xll.BDH(AG38,$B$4,$B$3,$B$3)</f>
        <v>9.8249999999999993</v>
      </c>
      <c r="Q38" s="46">
        <f>_xll.BDP(CONCATENATE($O$32," BGN"," Curncy"),"SP_VOL_SURF_MID", "REFERENCE_DATE",$C$3, "VOL_SURF_DELTA_OVR", LEFT(Q$33,2),"VOL_SURF_MTY_OVR",$O38,"VOL_SURF_CALLPUT_OVR",RIGHT(Q$33,1))</f>
        <v>9.93</v>
      </c>
      <c r="R38" s="46">
        <f>_xll.BDP(CONCATENATE($O$32," BGN"," Curncy"),"SP_VOL_SURF_MID", "REFERENCE_DATE",$C$3, "VOL_SURF_DELTA_OVR", LEFT(R$33,2),"VOL_SURF_MTY_OVR",$O38,"VOL_SURF_CALLPUT_OVR",RIGHT(R$33,1))</f>
        <v>9.92</v>
      </c>
      <c r="S38" s="46">
        <f>_xll.BDP(CONCATENATE($O$32," BGN"," Curncy"),"SP_VOL_SURF_MID", "REFERENCE_DATE",$C$3, "VOL_SURF_DELTA_OVR", LEFT(S$33,2),"VOL_SURF_MTY_OVR",$O38,"VOL_SURF_CALLPUT_OVR",RIGHT(S$33,1))</f>
        <v>10.122999999999999</v>
      </c>
      <c r="T38" s="46">
        <f>_xll.BDP(CONCATENATE($O$32," BGN"," Curncy"),"SP_VOL_SURF_MID", "REFERENCE_DATE",$C$3, "VOL_SURF_DELTA_OVR", LEFT(T$33,2),"VOL_SURF_MTY_OVR",$O38,"VOL_SURF_CALLPUT_OVR",RIGHT(T$33,1))</f>
        <v>10.098000000000001</v>
      </c>
      <c r="U38" s="46">
        <f>_xll.BDP(CONCATENATE($O$32," BGN"," Curncy"),"SP_VOL_SURF_MID", "REFERENCE_DATE",$C$3, "VOL_SURF_DELTA_OVR", LEFT(U$33,2),"VOL_SURF_MTY_OVR",$O38,"VOL_SURF_CALLPUT_OVR",RIGHT(U$33,1))</f>
        <v>10.436</v>
      </c>
      <c r="V38" s="46">
        <f>_xll.BDP(CONCATENATE($O$32," BGN"," Curncy"),"SP_VOL_SURF_MID", "REFERENCE_DATE",$C$3, "VOL_SURF_DELTA_OVR", LEFT(V$33,2),"VOL_SURF_MTY_OVR",$O38,"VOL_SURF_CALLPUT_OVR",RIGHT(V$33,1))</f>
        <v>10.409000000000001</v>
      </c>
      <c r="W38" s="46">
        <f>_xll.BDP(CONCATENATE($O$32," BGN"," Curncy"),"SP_VOL_SURF_MID", "REFERENCE_DATE",$C$3, "VOL_SURF_DELTA_OVR", LEFT(W$33,2),"VOL_SURF_MTY_OVR",$O38,"VOL_SURF_CALLPUT_OVR",RIGHT(W$33,1))</f>
        <v>10.7</v>
      </c>
      <c r="X38" s="46">
        <f>_xll.BDP(CONCATENATE($O$32," BGN"," Curncy"),"SP_VOL_SURF_MID", "REFERENCE_DATE",$C$3, "VOL_SURF_DELTA_OVR", LEFT(X$33,2),"VOL_SURF_MTY_OVR",$O38,"VOL_SURF_CALLPUT_OVR",RIGHT(X$33,1))</f>
        <v>10.67</v>
      </c>
      <c r="AE38">
        <v>1</v>
      </c>
      <c r="AF38" s="101" t="s">
        <v>192</v>
      </c>
      <c r="AG38" s="101" t="s">
        <v>6292</v>
      </c>
      <c r="AH38" s="114"/>
      <c r="AI38" s="114"/>
      <c r="AJ38" s="114"/>
      <c r="AK38" s="114"/>
      <c r="AL38" s="114"/>
      <c r="AM38" s="114"/>
      <c r="AN38" s="114"/>
      <c r="AO38" s="114"/>
    </row>
    <row r="39" spans="2:41" x14ac:dyDescent="0.25">
      <c r="B39" s="54">
        <f t="shared" si="20"/>
        <v>42794</v>
      </c>
      <c r="C39" s="50" t="s">
        <v>213</v>
      </c>
      <c r="D39" s="46">
        <f t="shared" si="11"/>
        <v>9.8275000000000006</v>
      </c>
      <c r="E39" s="46">
        <f t="shared" si="12"/>
        <v>9.94</v>
      </c>
      <c r="F39" s="46">
        <f t="shared" si="13"/>
        <v>9.92</v>
      </c>
      <c r="G39" s="46">
        <f t="shared" si="14"/>
        <v>10.145</v>
      </c>
      <c r="H39" s="46">
        <f t="shared" si="15"/>
        <v>10.1</v>
      </c>
      <c r="I39" s="46">
        <f t="shared" si="16"/>
        <v>10.494999999999999</v>
      </c>
      <c r="J39" s="46">
        <f t="shared" si="17"/>
        <v>10.42</v>
      </c>
      <c r="K39" s="46">
        <f t="shared" si="18"/>
        <v>10.785</v>
      </c>
      <c r="L39" s="46">
        <f t="shared" si="19"/>
        <v>10.69</v>
      </c>
      <c r="N39" s="54">
        <f t="shared" si="21"/>
        <v>42794</v>
      </c>
      <c r="O39" s="50" t="s">
        <v>213</v>
      </c>
      <c r="P39" s="46">
        <f>_xll.BDH(AG39,$B$4,$B$3,$B$3)</f>
        <v>9.8275000000000006</v>
      </c>
      <c r="Q39" s="46">
        <f>_xll.BDP(CONCATENATE($O$32," BGN"," Curncy"),"SP_VOL_SURF_MID", "REFERENCE_DATE",$C$3, "VOL_SURF_DELTA_OVR", LEFT(Q$33,2),"VOL_SURF_MTY_OVR",$O39,"VOL_SURF_CALLPUT_OVR",RIGHT(Q$33,1))</f>
        <v>9.94</v>
      </c>
      <c r="R39" s="46">
        <f>_xll.BDP(CONCATENATE($O$32," BGN"," Curncy"),"SP_VOL_SURF_MID", "REFERENCE_DATE",$C$3, "VOL_SURF_DELTA_OVR", LEFT(R$33,2),"VOL_SURF_MTY_OVR",$O39,"VOL_SURF_CALLPUT_OVR",RIGHT(R$33,1))</f>
        <v>9.92</v>
      </c>
      <c r="S39" s="46">
        <f>_xll.BDP(CONCATENATE($O$32," BGN"," Curncy"),"SP_VOL_SURF_MID", "REFERENCE_DATE",$C$3, "VOL_SURF_DELTA_OVR", LEFT(S$33,2),"VOL_SURF_MTY_OVR",$O39,"VOL_SURF_CALLPUT_OVR",RIGHT(S$33,1))</f>
        <v>10.145</v>
      </c>
      <c r="T39" s="46">
        <f>_xll.BDP(CONCATENATE($O$32," BGN"," Curncy"),"SP_VOL_SURF_MID", "REFERENCE_DATE",$C$3, "VOL_SURF_DELTA_OVR", LEFT(T$33,2),"VOL_SURF_MTY_OVR",$O39,"VOL_SURF_CALLPUT_OVR",RIGHT(T$33,1))</f>
        <v>10.1</v>
      </c>
      <c r="U39" s="46">
        <f>_xll.BDP(CONCATENATE($O$32," BGN"," Curncy"),"SP_VOL_SURF_MID", "REFERENCE_DATE",$C$3, "VOL_SURF_DELTA_OVR", LEFT(U$33,2),"VOL_SURF_MTY_OVR",$O39,"VOL_SURF_CALLPUT_OVR",RIGHT(U$33,1))</f>
        <v>10.494999999999999</v>
      </c>
      <c r="V39" s="46">
        <f>_xll.BDP(CONCATENATE($O$32," BGN"," Curncy"),"SP_VOL_SURF_MID", "REFERENCE_DATE",$C$3, "VOL_SURF_DELTA_OVR", LEFT(V$33,2),"VOL_SURF_MTY_OVR",$O39,"VOL_SURF_CALLPUT_OVR",RIGHT(V$33,1))</f>
        <v>10.42</v>
      </c>
      <c r="W39" s="46">
        <f>_xll.BDP(CONCATENATE($O$32," BGN"," Curncy"),"SP_VOL_SURF_MID", "REFERENCE_DATE",$C$3, "VOL_SURF_DELTA_OVR", LEFT(W$33,2),"VOL_SURF_MTY_OVR",$O39,"VOL_SURF_CALLPUT_OVR",RIGHT(W$33,1))</f>
        <v>10.785</v>
      </c>
      <c r="X39" s="46">
        <f>_xll.BDP(CONCATENATE($O$32," BGN"," Curncy"),"SP_VOL_SURF_MID", "REFERENCE_DATE",$C$3, "VOL_SURF_DELTA_OVR", LEFT(X$33,2),"VOL_SURF_MTY_OVR",$O39,"VOL_SURF_CALLPUT_OVR",RIGHT(X$33,1))</f>
        <v>10.69</v>
      </c>
      <c r="AE39">
        <v>2</v>
      </c>
      <c r="AF39" s="101" t="s">
        <v>213</v>
      </c>
      <c r="AG39" s="101" t="s">
        <v>6293</v>
      </c>
      <c r="AH39" s="114"/>
      <c r="AI39" s="114"/>
      <c r="AJ39" s="114"/>
      <c r="AK39" s="114"/>
      <c r="AL39" s="114"/>
      <c r="AM39" s="114"/>
      <c r="AN39" s="114"/>
      <c r="AO39" s="114"/>
    </row>
    <row r="40" spans="2:41" x14ac:dyDescent="0.25">
      <c r="B40" s="54">
        <f t="shared" si="20"/>
        <v>42824</v>
      </c>
      <c r="C40" s="50" t="s">
        <v>232</v>
      </c>
      <c r="D40" s="46">
        <f t="shared" si="11"/>
        <v>10.27</v>
      </c>
      <c r="E40" s="46">
        <f t="shared" si="12"/>
        <v>10.404999999999999</v>
      </c>
      <c r="F40" s="46">
        <f t="shared" si="13"/>
        <v>10.37</v>
      </c>
      <c r="G40" s="46">
        <f t="shared" si="14"/>
        <v>10.65</v>
      </c>
      <c r="H40" s="46">
        <f t="shared" si="15"/>
        <v>10.57</v>
      </c>
      <c r="I40" s="46">
        <f t="shared" si="16"/>
        <v>11.054</v>
      </c>
      <c r="J40" s="46">
        <f t="shared" si="17"/>
        <v>10.936</v>
      </c>
      <c r="K40" s="46">
        <f t="shared" si="18"/>
        <v>11.385</v>
      </c>
      <c r="L40" s="46">
        <f t="shared" si="19"/>
        <v>11.244999999999999</v>
      </c>
      <c r="N40" s="54">
        <f t="shared" si="21"/>
        <v>42824</v>
      </c>
      <c r="O40" s="50" t="s">
        <v>232</v>
      </c>
      <c r="P40" s="46">
        <f>_xll.BDH(AG40,$B$4,$B$3,$B$3)</f>
        <v>10.27</v>
      </c>
      <c r="Q40" s="46">
        <f>_xll.BDP(CONCATENATE($O$32," BGN"," Curncy"),"SP_VOL_SURF_MID", "REFERENCE_DATE",$C$3, "VOL_SURF_DELTA_OVR", LEFT(Q$33,2),"VOL_SURF_MTY_OVR",$O40,"VOL_SURF_CALLPUT_OVR",RIGHT(Q$33,1))</f>
        <v>10.404999999999999</v>
      </c>
      <c r="R40" s="46">
        <f>_xll.BDP(CONCATENATE($O$32," BGN"," Curncy"),"SP_VOL_SURF_MID", "REFERENCE_DATE",$C$3, "VOL_SURF_DELTA_OVR", LEFT(R$33,2),"VOL_SURF_MTY_OVR",$O40,"VOL_SURF_CALLPUT_OVR",RIGHT(R$33,1))</f>
        <v>10.37</v>
      </c>
      <c r="S40" s="46">
        <f>_xll.BDP(CONCATENATE($O$32," BGN"," Curncy"),"SP_VOL_SURF_MID", "REFERENCE_DATE",$C$3, "VOL_SURF_DELTA_OVR", LEFT(S$33,2),"VOL_SURF_MTY_OVR",$O40,"VOL_SURF_CALLPUT_OVR",RIGHT(S$33,1))</f>
        <v>10.65</v>
      </c>
      <c r="T40" s="46">
        <f>_xll.BDP(CONCATENATE($O$32," BGN"," Curncy"),"SP_VOL_SURF_MID", "REFERENCE_DATE",$C$3, "VOL_SURF_DELTA_OVR", LEFT(T$33,2),"VOL_SURF_MTY_OVR",$O40,"VOL_SURF_CALLPUT_OVR",RIGHT(T$33,1))</f>
        <v>10.57</v>
      </c>
      <c r="U40" s="46">
        <f>_xll.BDP(CONCATENATE($O$32," BGN"," Curncy"),"SP_VOL_SURF_MID", "REFERENCE_DATE",$C$3, "VOL_SURF_DELTA_OVR", LEFT(U$33,2),"VOL_SURF_MTY_OVR",$O40,"VOL_SURF_CALLPUT_OVR",RIGHT(U$33,1))</f>
        <v>11.054</v>
      </c>
      <c r="V40" s="46">
        <f>_xll.BDP(CONCATENATE($O$32," BGN"," Curncy"),"SP_VOL_SURF_MID", "REFERENCE_DATE",$C$3, "VOL_SURF_DELTA_OVR", LEFT(V$33,2),"VOL_SURF_MTY_OVR",$O40,"VOL_SURF_CALLPUT_OVR",RIGHT(V$33,1))</f>
        <v>10.936</v>
      </c>
      <c r="W40" s="46">
        <f>_xll.BDP(CONCATENATE($O$32," BGN"," Curncy"),"SP_VOL_SURF_MID", "REFERENCE_DATE",$C$3, "VOL_SURF_DELTA_OVR", LEFT(W$33,2),"VOL_SURF_MTY_OVR",$O40,"VOL_SURF_CALLPUT_OVR",RIGHT(W$33,1))</f>
        <v>11.385</v>
      </c>
      <c r="X40" s="46">
        <f>_xll.BDP(CONCATENATE($O$32," BGN"," Curncy"),"SP_VOL_SURF_MID", "REFERENCE_DATE",$C$3, "VOL_SURF_DELTA_OVR", LEFT(X$33,2),"VOL_SURF_MTY_OVR",$O40,"VOL_SURF_CALLPUT_OVR",RIGHT(X$33,1))</f>
        <v>11.244999999999999</v>
      </c>
      <c r="AE40">
        <v>3</v>
      </c>
      <c r="AF40" s="101" t="s">
        <v>232</v>
      </c>
      <c r="AG40" s="101" t="s">
        <v>6294</v>
      </c>
      <c r="AH40" s="114"/>
      <c r="AI40" s="114"/>
      <c r="AJ40" s="114"/>
      <c r="AK40" s="114"/>
      <c r="AL40" s="114"/>
      <c r="AM40" s="114"/>
      <c r="AN40" s="114"/>
      <c r="AO40" s="114"/>
    </row>
    <row r="41" spans="2:41" x14ac:dyDescent="0.25">
      <c r="B41" s="54">
        <f t="shared" si="20"/>
        <v>42855</v>
      </c>
      <c r="C41" s="50" t="s">
        <v>257</v>
      </c>
      <c r="D41" s="46">
        <f t="shared" si="11"/>
        <v>10.57</v>
      </c>
      <c r="E41" s="46">
        <f t="shared" si="12"/>
        <v>10.715999999999999</v>
      </c>
      <c r="F41" s="46">
        <f t="shared" si="13"/>
        <v>10.689</v>
      </c>
      <c r="G41" s="46">
        <f t="shared" si="14"/>
        <v>10.984999999999999</v>
      </c>
      <c r="H41" s="46">
        <f t="shared" si="15"/>
        <v>10.92</v>
      </c>
      <c r="I41" s="46">
        <f t="shared" si="16"/>
        <v>11.462</v>
      </c>
      <c r="J41" s="46">
        <f t="shared" si="17"/>
        <v>11.352</v>
      </c>
      <c r="K41" s="46">
        <f t="shared" si="18"/>
        <v>11.852</v>
      </c>
      <c r="L41" s="46">
        <f t="shared" si="19"/>
        <v>11.717000000000001</v>
      </c>
      <c r="N41" s="54">
        <f t="shared" si="21"/>
        <v>42855</v>
      </c>
      <c r="O41" s="50" t="s">
        <v>257</v>
      </c>
      <c r="P41" s="46">
        <f>_xll.BDH(AG41,$B$4,$B$3,$B$3)</f>
        <v>10.57</v>
      </c>
      <c r="Q41" s="46">
        <f>_xll.BDP(CONCATENATE($O$32," BGN"," Curncy"),"SP_VOL_SURF_MID", "REFERENCE_DATE",$C$3, "VOL_SURF_DELTA_OVR", LEFT(Q$33,2),"VOL_SURF_MTY_OVR",$O41,"VOL_SURF_CALLPUT_OVR",RIGHT(Q$33,1))</f>
        <v>10.715999999999999</v>
      </c>
      <c r="R41" s="46">
        <f>_xll.BDP(CONCATENATE($O$32," BGN"," Curncy"),"SP_VOL_SURF_MID", "REFERENCE_DATE",$C$3, "VOL_SURF_DELTA_OVR", LEFT(R$33,2),"VOL_SURF_MTY_OVR",$O41,"VOL_SURF_CALLPUT_OVR",RIGHT(R$33,1))</f>
        <v>10.689</v>
      </c>
      <c r="S41" s="46">
        <f>_xll.BDP(CONCATENATE($O$32," BGN"," Curncy"),"SP_VOL_SURF_MID", "REFERENCE_DATE",$C$3, "VOL_SURF_DELTA_OVR", LEFT(S$33,2),"VOL_SURF_MTY_OVR",$O41,"VOL_SURF_CALLPUT_OVR",RIGHT(S$33,1))</f>
        <v>10.984999999999999</v>
      </c>
      <c r="T41" s="46">
        <f>_xll.BDP(CONCATENATE($O$32," BGN"," Curncy"),"SP_VOL_SURF_MID", "REFERENCE_DATE",$C$3, "VOL_SURF_DELTA_OVR", LEFT(T$33,2),"VOL_SURF_MTY_OVR",$O41,"VOL_SURF_CALLPUT_OVR",RIGHT(T$33,1))</f>
        <v>10.92</v>
      </c>
      <c r="U41" s="46">
        <f>_xll.BDP(CONCATENATE($O$32," BGN"," Curncy"),"SP_VOL_SURF_MID", "REFERENCE_DATE",$C$3, "VOL_SURF_DELTA_OVR", LEFT(U$33,2),"VOL_SURF_MTY_OVR",$O41,"VOL_SURF_CALLPUT_OVR",RIGHT(U$33,1))</f>
        <v>11.462</v>
      </c>
      <c r="V41" s="46">
        <f>_xll.BDP(CONCATENATE($O$32," BGN"," Curncy"),"SP_VOL_SURF_MID", "REFERENCE_DATE",$C$3, "VOL_SURF_DELTA_OVR", LEFT(V$33,2),"VOL_SURF_MTY_OVR",$O41,"VOL_SURF_CALLPUT_OVR",RIGHT(V$33,1))</f>
        <v>11.352</v>
      </c>
      <c r="W41" s="46">
        <f>_xll.BDP(CONCATENATE($O$32," BGN"," Curncy"),"SP_VOL_SURF_MID", "REFERENCE_DATE",$C$3, "VOL_SURF_DELTA_OVR", LEFT(W$33,2),"VOL_SURF_MTY_OVR",$O41,"VOL_SURF_CALLPUT_OVR",RIGHT(W$33,1))</f>
        <v>11.852</v>
      </c>
      <c r="X41" s="46">
        <f>_xll.BDP(CONCATENATE($O$32," BGN"," Curncy"),"SP_VOL_SURF_MID", "REFERENCE_DATE",$C$3, "VOL_SURF_DELTA_OVR", LEFT(X$33,2),"VOL_SURF_MTY_OVR",$O41,"VOL_SURF_CALLPUT_OVR",RIGHT(X$33,1))</f>
        <v>11.717000000000001</v>
      </c>
      <c r="AE41">
        <v>4</v>
      </c>
      <c r="AF41" s="101" t="s">
        <v>257</v>
      </c>
      <c r="AG41" s="101" t="s">
        <v>6295</v>
      </c>
      <c r="AH41" s="114"/>
      <c r="AI41" s="114"/>
      <c r="AJ41" s="114"/>
      <c r="AK41" s="114"/>
      <c r="AL41" s="114"/>
      <c r="AM41" s="114"/>
      <c r="AN41" s="114"/>
      <c r="AO41" s="114"/>
    </row>
    <row r="42" spans="2:41" x14ac:dyDescent="0.25">
      <c r="B42" s="54">
        <f t="shared" si="20"/>
        <v>42885</v>
      </c>
      <c r="C42" s="50" t="s">
        <v>307</v>
      </c>
      <c r="D42" s="46">
        <f t="shared" si="11"/>
        <v>10.85</v>
      </c>
      <c r="E42" s="46">
        <f t="shared" si="12"/>
        <v>11.010999999999999</v>
      </c>
      <c r="F42" s="46">
        <f t="shared" si="13"/>
        <v>10.994</v>
      </c>
      <c r="G42" s="46">
        <f t="shared" si="14"/>
        <v>11.317</v>
      </c>
      <c r="H42" s="46">
        <f t="shared" si="15"/>
        <v>11.262</v>
      </c>
      <c r="I42" s="46">
        <f t="shared" si="16"/>
        <v>11.839</v>
      </c>
      <c r="J42" s="46">
        <f t="shared" si="17"/>
        <v>11.731</v>
      </c>
      <c r="K42" s="46">
        <f t="shared" si="18"/>
        <v>12.26</v>
      </c>
      <c r="L42" s="46">
        <f t="shared" si="19"/>
        <v>12.14</v>
      </c>
      <c r="N42" s="54">
        <f t="shared" si="21"/>
        <v>42885</v>
      </c>
      <c r="O42" s="50" t="s">
        <v>307</v>
      </c>
      <c r="P42" s="46">
        <f>_xll.BDH(AG42,$B$4,$B$3,$B$3)</f>
        <v>10.85</v>
      </c>
      <c r="Q42" s="46">
        <f>_xll.BDP(CONCATENATE($O$32," BGN"," Curncy"),"SP_VOL_SURF_MID", "REFERENCE_DATE",$C$3, "VOL_SURF_DELTA_OVR", LEFT(Q$33,2),"VOL_SURF_MTY_OVR",$O42,"VOL_SURF_CALLPUT_OVR",RIGHT(Q$33,1))</f>
        <v>11.010999999999999</v>
      </c>
      <c r="R42" s="46">
        <f>_xll.BDP(CONCATENATE($O$32," BGN"," Curncy"),"SP_VOL_SURF_MID", "REFERENCE_DATE",$C$3, "VOL_SURF_DELTA_OVR", LEFT(R$33,2),"VOL_SURF_MTY_OVR",$O42,"VOL_SURF_CALLPUT_OVR",RIGHT(R$33,1))</f>
        <v>10.994</v>
      </c>
      <c r="S42" s="46">
        <f>_xll.BDP(CONCATENATE($O$32," BGN"," Curncy"),"SP_VOL_SURF_MID", "REFERENCE_DATE",$C$3, "VOL_SURF_DELTA_OVR", LEFT(S$33,2),"VOL_SURF_MTY_OVR",$O42,"VOL_SURF_CALLPUT_OVR",RIGHT(S$33,1))</f>
        <v>11.317</v>
      </c>
      <c r="T42" s="46">
        <f>_xll.BDP(CONCATENATE($O$32," BGN"," Curncy"),"SP_VOL_SURF_MID", "REFERENCE_DATE",$C$3, "VOL_SURF_DELTA_OVR", LEFT(T$33,2),"VOL_SURF_MTY_OVR",$O42,"VOL_SURF_CALLPUT_OVR",RIGHT(T$33,1))</f>
        <v>11.262</v>
      </c>
      <c r="U42" s="46">
        <f>_xll.BDP(CONCATENATE($O$32," BGN"," Curncy"),"SP_VOL_SURF_MID", "REFERENCE_DATE",$C$3, "VOL_SURF_DELTA_OVR", LEFT(U$33,2),"VOL_SURF_MTY_OVR",$O42,"VOL_SURF_CALLPUT_OVR",RIGHT(U$33,1))</f>
        <v>11.839</v>
      </c>
      <c r="V42" s="46">
        <f>_xll.BDP(CONCATENATE($O$32," BGN"," Curncy"),"SP_VOL_SURF_MID", "REFERENCE_DATE",$C$3, "VOL_SURF_DELTA_OVR", LEFT(V$33,2),"VOL_SURF_MTY_OVR",$O42,"VOL_SURF_CALLPUT_OVR",RIGHT(V$33,1))</f>
        <v>11.731</v>
      </c>
      <c r="W42" s="46">
        <f>_xll.BDP(CONCATENATE($O$32," BGN"," Curncy"),"SP_VOL_SURF_MID", "REFERENCE_DATE",$C$3, "VOL_SURF_DELTA_OVR", LEFT(W$33,2),"VOL_SURF_MTY_OVR",$O42,"VOL_SURF_CALLPUT_OVR",RIGHT(W$33,1))</f>
        <v>12.26</v>
      </c>
      <c r="X42" s="46">
        <f>_xll.BDP(CONCATENATE($O$32," BGN"," Curncy"),"SP_VOL_SURF_MID", "REFERENCE_DATE",$C$3, "VOL_SURF_DELTA_OVR", LEFT(X$33,2),"VOL_SURF_MTY_OVR",$O42,"VOL_SURF_CALLPUT_OVR",RIGHT(X$33,1))</f>
        <v>12.14</v>
      </c>
      <c r="AE42">
        <v>5</v>
      </c>
      <c r="AF42" s="101" t="s">
        <v>307</v>
      </c>
      <c r="AG42" s="101" t="s">
        <v>6296</v>
      </c>
      <c r="AH42" s="114"/>
      <c r="AI42" s="114"/>
      <c r="AJ42" s="114"/>
      <c r="AK42" s="114"/>
      <c r="AL42" s="114"/>
      <c r="AM42" s="114"/>
      <c r="AN42" s="114"/>
      <c r="AO42" s="114"/>
    </row>
    <row r="43" spans="2:41" x14ac:dyDescent="0.25">
      <c r="B43" s="54">
        <f t="shared" si="20"/>
        <v>42916</v>
      </c>
      <c r="C43" s="50" t="s">
        <v>376</v>
      </c>
      <c r="D43" s="46">
        <f t="shared" si="11"/>
        <v>10.807499999999999</v>
      </c>
      <c r="E43" s="46">
        <f t="shared" si="12"/>
        <v>10.994</v>
      </c>
      <c r="F43" s="46">
        <f t="shared" si="13"/>
        <v>10.941000000000001</v>
      </c>
      <c r="G43" s="46">
        <f t="shared" si="14"/>
        <v>11.345000000000001</v>
      </c>
      <c r="H43" s="46">
        <f t="shared" si="15"/>
        <v>11.21</v>
      </c>
      <c r="I43" s="46">
        <f t="shared" si="16"/>
        <v>11.927</v>
      </c>
      <c r="J43" s="46">
        <f t="shared" si="17"/>
        <v>11.737</v>
      </c>
      <c r="K43" s="46">
        <f t="shared" si="18"/>
        <v>12.406000000000001</v>
      </c>
      <c r="L43" s="46">
        <f t="shared" si="19"/>
        <v>12.199</v>
      </c>
      <c r="N43" s="54">
        <f t="shared" si="21"/>
        <v>42916</v>
      </c>
      <c r="O43" s="50" t="s">
        <v>376</v>
      </c>
      <c r="P43" s="46">
        <f>_xll.BDH(AG43,$B$4,$B$3,$B$3)</f>
        <v>10.807499999999999</v>
      </c>
      <c r="Q43" s="46">
        <f>_xll.BDP(CONCATENATE($O$32," BGN"," Curncy"),"SP_VOL_SURF_MID", "REFERENCE_DATE",$C$3, "VOL_SURF_DELTA_OVR", LEFT(Q$33,2),"VOL_SURF_MTY_OVR",$O43,"VOL_SURF_CALLPUT_OVR",RIGHT(Q$33,1))</f>
        <v>10.994</v>
      </c>
      <c r="R43" s="46">
        <f>_xll.BDP(CONCATENATE($O$32," BGN"," Curncy"),"SP_VOL_SURF_MID", "REFERENCE_DATE",$C$3, "VOL_SURF_DELTA_OVR", LEFT(R$33,2),"VOL_SURF_MTY_OVR",$O43,"VOL_SURF_CALLPUT_OVR",RIGHT(R$33,1))</f>
        <v>10.941000000000001</v>
      </c>
      <c r="S43" s="46">
        <f>_xll.BDP(CONCATENATE($O$32," BGN"," Curncy"),"SP_VOL_SURF_MID", "REFERENCE_DATE",$C$3, "VOL_SURF_DELTA_OVR", LEFT(S$33,2),"VOL_SURF_MTY_OVR",$O43,"VOL_SURF_CALLPUT_OVR",RIGHT(S$33,1))</f>
        <v>11.345000000000001</v>
      </c>
      <c r="T43" s="46">
        <f>_xll.BDP(CONCATENATE($O$32," BGN"," Curncy"),"SP_VOL_SURF_MID", "REFERENCE_DATE",$C$3, "VOL_SURF_DELTA_OVR", LEFT(T$33,2),"VOL_SURF_MTY_OVR",$O43,"VOL_SURF_CALLPUT_OVR",RIGHT(T$33,1))</f>
        <v>11.21</v>
      </c>
      <c r="U43" s="46">
        <f>_xll.BDP(CONCATENATE($O$32," BGN"," Curncy"),"SP_VOL_SURF_MID", "REFERENCE_DATE",$C$3, "VOL_SURF_DELTA_OVR", LEFT(U$33,2),"VOL_SURF_MTY_OVR",$O43,"VOL_SURF_CALLPUT_OVR",RIGHT(U$33,1))</f>
        <v>11.927</v>
      </c>
      <c r="V43" s="46">
        <f>_xll.BDP(CONCATENATE($O$32," BGN"," Curncy"),"SP_VOL_SURF_MID", "REFERENCE_DATE",$C$3, "VOL_SURF_DELTA_OVR", LEFT(V$33,2),"VOL_SURF_MTY_OVR",$O43,"VOL_SURF_CALLPUT_OVR",RIGHT(V$33,1))</f>
        <v>11.737</v>
      </c>
      <c r="W43" s="46">
        <f>_xll.BDP(CONCATENATE($O$32," BGN"," Curncy"),"SP_VOL_SURF_MID", "REFERENCE_DATE",$C$3, "VOL_SURF_DELTA_OVR", LEFT(W$33,2),"VOL_SURF_MTY_OVR",$O43,"VOL_SURF_CALLPUT_OVR",RIGHT(W$33,1))</f>
        <v>12.406000000000001</v>
      </c>
      <c r="X43" s="46">
        <f>_xll.BDP(CONCATENATE($O$32," BGN"," Curncy"),"SP_VOL_SURF_MID", "REFERENCE_DATE",$C$3, "VOL_SURF_DELTA_OVR", LEFT(X$33,2),"VOL_SURF_MTY_OVR",$O43,"VOL_SURF_CALLPUT_OVR",RIGHT(X$33,1))</f>
        <v>12.199</v>
      </c>
      <c r="AE43">
        <v>6</v>
      </c>
      <c r="AF43" s="101" t="s">
        <v>376</v>
      </c>
      <c r="AG43" s="101" t="s">
        <v>6297</v>
      </c>
      <c r="AH43" s="114"/>
      <c r="AI43" s="114"/>
      <c r="AJ43" s="114"/>
      <c r="AK43" s="114"/>
      <c r="AL43" s="114"/>
      <c r="AM43" s="114"/>
      <c r="AN43" s="114"/>
      <c r="AO43" s="114"/>
    </row>
    <row r="44" spans="2:41" x14ac:dyDescent="0.25">
      <c r="B44" s="54">
        <f t="shared" si="20"/>
        <v>43099</v>
      </c>
      <c r="C44" s="50" t="s">
        <v>441</v>
      </c>
      <c r="D44" s="46">
        <f t="shared" si="11"/>
        <v>10.79</v>
      </c>
      <c r="E44" s="46">
        <f t="shared" si="12"/>
        <v>10.981999999999999</v>
      </c>
      <c r="F44" s="46">
        <f t="shared" si="13"/>
        <v>10.932</v>
      </c>
      <c r="G44" s="46">
        <f t="shared" si="14"/>
        <v>11.351000000000001</v>
      </c>
      <c r="H44" s="46">
        <f t="shared" si="15"/>
        <v>11.209</v>
      </c>
      <c r="I44" s="46">
        <f t="shared" si="16"/>
        <v>11.968999999999999</v>
      </c>
      <c r="J44" s="46">
        <f t="shared" si="17"/>
        <v>11.746</v>
      </c>
      <c r="K44" s="46">
        <f t="shared" si="18"/>
        <v>12.467000000000001</v>
      </c>
      <c r="L44" s="46">
        <f t="shared" si="19"/>
        <v>12.212</v>
      </c>
      <c r="N44" s="54">
        <f t="shared" si="21"/>
        <v>43099</v>
      </c>
      <c r="O44" s="50" t="s">
        <v>441</v>
      </c>
      <c r="P44" s="46">
        <f>_xll.BDH(AG44,$B$4,$B$3,$B$3)</f>
        <v>10.79</v>
      </c>
      <c r="Q44" s="46">
        <f>_xll.BDP(CONCATENATE($O$32," BGN"," Curncy"),"SP_VOL_SURF_MID", "REFERENCE_DATE",$C$3, "VOL_SURF_DELTA_OVR", LEFT(Q$33,2),"VOL_SURF_MTY_OVR",$O44,"VOL_SURF_CALLPUT_OVR",RIGHT(Q$33,1))</f>
        <v>10.981999999999999</v>
      </c>
      <c r="R44" s="46">
        <f>_xll.BDP(CONCATENATE($O$32," BGN"," Curncy"),"SP_VOL_SURF_MID", "REFERENCE_DATE",$C$3, "VOL_SURF_DELTA_OVR", LEFT(R$33,2),"VOL_SURF_MTY_OVR",$O44,"VOL_SURF_CALLPUT_OVR",RIGHT(R$33,1))</f>
        <v>10.932</v>
      </c>
      <c r="S44" s="46">
        <f>_xll.BDP(CONCATENATE($O$32," BGN"," Curncy"),"SP_VOL_SURF_MID", "REFERENCE_DATE",$C$3, "VOL_SURF_DELTA_OVR", LEFT(S$33,2),"VOL_SURF_MTY_OVR",$O44,"VOL_SURF_CALLPUT_OVR",RIGHT(S$33,1))</f>
        <v>11.351000000000001</v>
      </c>
      <c r="T44" s="46">
        <f>_xll.BDP(CONCATENATE($O$32," BGN"," Curncy"),"SP_VOL_SURF_MID", "REFERENCE_DATE",$C$3, "VOL_SURF_DELTA_OVR", LEFT(T$33,2),"VOL_SURF_MTY_OVR",$O44,"VOL_SURF_CALLPUT_OVR",RIGHT(T$33,1))</f>
        <v>11.209</v>
      </c>
      <c r="U44" s="46">
        <f>_xll.BDP(CONCATENATE($O$32," BGN"," Curncy"),"SP_VOL_SURF_MID", "REFERENCE_DATE",$C$3, "VOL_SURF_DELTA_OVR", LEFT(U$33,2),"VOL_SURF_MTY_OVR",$O44,"VOL_SURF_CALLPUT_OVR",RIGHT(U$33,1))</f>
        <v>11.968999999999999</v>
      </c>
      <c r="V44" s="46">
        <f>_xll.BDP(CONCATENATE($O$32," BGN"," Curncy"),"SP_VOL_SURF_MID", "REFERENCE_DATE",$C$3, "VOL_SURF_DELTA_OVR", LEFT(V$33,2),"VOL_SURF_MTY_OVR",$O44,"VOL_SURF_CALLPUT_OVR",RIGHT(V$33,1))</f>
        <v>11.746</v>
      </c>
      <c r="W44" s="46">
        <f>_xll.BDP(CONCATENATE($O$32," BGN"," Curncy"),"SP_VOL_SURF_MID", "REFERENCE_DATE",$C$3, "VOL_SURF_DELTA_OVR", LEFT(W$33,2),"VOL_SURF_MTY_OVR",$O44,"VOL_SURF_CALLPUT_OVR",RIGHT(W$33,1))</f>
        <v>12.467000000000001</v>
      </c>
      <c r="X44" s="46">
        <f>_xll.BDP(CONCATENATE($O$32," BGN"," Curncy"),"SP_VOL_SURF_MID", "REFERENCE_DATE",$C$3, "VOL_SURF_DELTA_OVR", LEFT(X$33,2),"VOL_SURF_MTY_OVR",$O44,"VOL_SURF_CALLPUT_OVR",RIGHT(X$33,1))</f>
        <v>12.212</v>
      </c>
      <c r="AE44">
        <v>12</v>
      </c>
      <c r="AF44" s="101" t="s">
        <v>441</v>
      </c>
      <c r="AG44" s="101" t="s">
        <v>6298</v>
      </c>
      <c r="AH44" s="114"/>
      <c r="AI44" s="114"/>
      <c r="AJ44" s="114"/>
      <c r="AK44" s="114"/>
      <c r="AL44" s="114"/>
      <c r="AM44" s="114"/>
      <c r="AN44" s="114"/>
      <c r="AO44" s="114"/>
    </row>
    <row r="45" spans="2:41" x14ac:dyDescent="0.25">
      <c r="B45" s="54">
        <f t="shared" si="20"/>
        <v>43281</v>
      </c>
      <c r="C45" s="50" t="s">
        <v>483</v>
      </c>
      <c r="D45" s="46">
        <f t="shared" si="11"/>
        <v>10.86</v>
      </c>
      <c r="E45" s="46">
        <f t="shared" si="12"/>
        <v>11.087</v>
      </c>
      <c r="F45" s="46">
        <f t="shared" si="13"/>
        <v>10.946999999999999</v>
      </c>
      <c r="G45" s="46">
        <f t="shared" si="14"/>
        <v>11.48</v>
      </c>
      <c r="H45" s="46">
        <f t="shared" si="15"/>
        <v>11.17</v>
      </c>
      <c r="I45" s="46">
        <f t="shared" si="16"/>
        <v>12.147</v>
      </c>
      <c r="J45" s="46">
        <f t="shared" si="17"/>
        <v>11.651999999999999</v>
      </c>
      <c r="K45" s="46">
        <f t="shared" si="18"/>
        <v>12.679</v>
      </c>
      <c r="L45" s="46">
        <f t="shared" si="19"/>
        <v>12.090999999999999</v>
      </c>
      <c r="N45" s="54">
        <f t="shared" si="21"/>
        <v>43281</v>
      </c>
      <c r="O45" s="50" t="s">
        <v>483</v>
      </c>
      <c r="P45" s="46">
        <f>_xll.BDH(AG45,$B$4,$B$3,$B$3)</f>
        <v>10.86</v>
      </c>
      <c r="Q45" s="46">
        <f>_xll.BDP(CONCATENATE($O$32," BGN"," Curncy"),"SP_VOL_SURF_MID", "REFERENCE_DATE",$C$3, "VOL_SURF_DELTA_OVR", LEFT(Q$33,2),"VOL_SURF_MTY_OVR",$O45,"VOL_SURF_CALLPUT_OVR",RIGHT(Q$33,1))</f>
        <v>11.087</v>
      </c>
      <c r="R45" s="46">
        <f>_xll.BDP(CONCATENATE($O$32," BGN"," Curncy"),"SP_VOL_SURF_MID", "REFERENCE_DATE",$C$3, "VOL_SURF_DELTA_OVR", LEFT(R$33,2),"VOL_SURF_MTY_OVR",$O45,"VOL_SURF_CALLPUT_OVR",RIGHT(R$33,1))</f>
        <v>10.946999999999999</v>
      </c>
      <c r="S45" s="46">
        <f>_xll.BDP(CONCATENATE($O$32," BGN"," Curncy"),"SP_VOL_SURF_MID", "REFERENCE_DATE",$C$3, "VOL_SURF_DELTA_OVR", LEFT(S$33,2),"VOL_SURF_MTY_OVR",$O45,"VOL_SURF_CALLPUT_OVR",RIGHT(S$33,1))</f>
        <v>11.48</v>
      </c>
      <c r="T45" s="46">
        <f>_xll.BDP(CONCATENATE($O$32," BGN"," Curncy"),"SP_VOL_SURF_MID", "REFERENCE_DATE",$C$3, "VOL_SURF_DELTA_OVR", LEFT(T$33,2),"VOL_SURF_MTY_OVR",$O45,"VOL_SURF_CALLPUT_OVR",RIGHT(T$33,1))</f>
        <v>11.17</v>
      </c>
      <c r="U45" s="46">
        <f>_xll.BDP(CONCATENATE($O$32," BGN"," Curncy"),"SP_VOL_SURF_MID", "REFERENCE_DATE",$C$3, "VOL_SURF_DELTA_OVR", LEFT(U$33,2),"VOL_SURF_MTY_OVR",$O45,"VOL_SURF_CALLPUT_OVR",RIGHT(U$33,1))</f>
        <v>12.147</v>
      </c>
      <c r="V45" s="46">
        <f>_xll.BDP(CONCATENATE($O$32," BGN"," Curncy"),"SP_VOL_SURF_MID", "REFERENCE_DATE",$C$3, "VOL_SURF_DELTA_OVR", LEFT(V$33,2),"VOL_SURF_MTY_OVR",$O45,"VOL_SURF_CALLPUT_OVR",RIGHT(V$33,1))</f>
        <v>11.651999999999999</v>
      </c>
      <c r="W45" s="46">
        <f>_xll.BDP(CONCATENATE($O$32," BGN"," Curncy"),"SP_VOL_SURF_MID", "REFERENCE_DATE",$C$3, "VOL_SURF_DELTA_OVR", LEFT(W$33,2),"VOL_SURF_MTY_OVR",$O45,"VOL_SURF_CALLPUT_OVR",RIGHT(W$33,1))</f>
        <v>12.679</v>
      </c>
      <c r="X45" s="46">
        <f>_xll.BDP(CONCATENATE($O$32," BGN"," Curncy"),"SP_VOL_SURF_MID", "REFERENCE_DATE",$C$3, "VOL_SURF_DELTA_OVR", LEFT(X$33,2),"VOL_SURF_MTY_OVR",$O45,"VOL_SURF_CALLPUT_OVR",RIGHT(X$33,1))</f>
        <v>12.090999999999999</v>
      </c>
      <c r="AE45">
        <v>18</v>
      </c>
      <c r="AF45" s="101" t="s">
        <v>483</v>
      </c>
      <c r="AG45" s="101" t="s">
        <v>6299</v>
      </c>
      <c r="AH45" s="114"/>
      <c r="AI45" s="114"/>
      <c r="AJ45" s="114"/>
      <c r="AK45" s="114"/>
      <c r="AL45" s="114"/>
      <c r="AM45" s="114"/>
      <c r="AN45" s="114"/>
      <c r="AO45" s="114"/>
    </row>
    <row r="46" spans="2:41" x14ac:dyDescent="0.25">
      <c r="B46" s="54">
        <f t="shared" si="20"/>
        <v>43464</v>
      </c>
      <c r="C46" s="50" t="s">
        <v>524</v>
      </c>
      <c r="D46" s="46">
        <f t="shared" si="11"/>
        <v>10.89</v>
      </c>
      <c r="E46" s="46">
        <f t="shared" si="12"/>
        <v>11.14</v>
      </c>
      <c r="F46" s="46">
        <f t="shared" si="13"/>
        <v>10.945</v>
      </c>
      <c r="G46" s="46">
        <f t="shared" si="14"/>
        <v>11.565</v>
      </c>
      <c r="H46" s="46">
        <f t="shared" si="15"/>
        <v>11.135</v>
      </c>
      <c r="I46" s="46">
        <f t="shared" si="16"/>
        <v>12.244</v>
      </c>
      <c r="J46" s="46">
        <f t="shared" si="17"/>
        <v>11.601000000000001</v>
      </c>
      <c r="K46" s="46">
        <f t="shared" si="18"/>
        <v>12.766</v>
      </c>
      <c r="L46" s="46">
        <f t="shared" si="19"/>
        <v>12.013999999999999</v>
      </c>
      <c r="N46" s="54">
        <f t="shared" si="21"/>
        <v>43464</v>
      </c>
      <c r="O46" s="50" t="s">
        <v>524</v>
      </c>
      <c r="P46" s="46">
        <f>_xll.BDH(AG46,$B$4,$B$3,$B$3)</f>
        <v>10.89</v>
      </c>
      <c r="Q46" s="46">
        <f>_xll.BDP(CONCATENATE($O$32," BGN"," Curncy"),"SP_VOL_SURF_MID", "REFERENCE_DATE",$C$3, "VOL_SURF_DELTA_OVR", LEFT(Q$33,2),"VOL_SURF_MTY_OVR",$O46,"VOL_SURF_CALLPUT_OVR",RIGHT(Q$33,1))</f>
        <v>11.14</v>
      </c>
      <c r="R46" s="46">
        <f>_xll.BDP(CONCATENATE($O$32," BGN"," Curncy"),"SP_VOL_SURF_MID", "REFERENCE_DATE",$C$3, "VOL_SURF_DELTA_OVR", LEFT(R$33,2),"VOL_SURF_MTY_OVR",$O46,"VOL_SURF_CALLPUT_OVR",RIGHT(R$33,1))</f>
        <v>10.945</v>
      </c>
      <c r="S46" s="46">
        <f>_xll.BDP(CONCATENATE($O$32," BGN"," Curncy"),"SP_VOL_SURF_MID", "REFERENCE_DATE",$C$3, "VOL_SURF_DELTA_OVR", LEFT(S$33,2),"VOL_SURF_MTY_OVR",$O46,"VOL_SURF_CALLPUT_OVR",RIGHT(S$33,1))</f>
        <v>11.565</v>
      </c>
      <c r="T46" s="46">
        <f>_xll.BDP(CONCATENATE($O$32," BGN"," Curncy"),"SP_VOL_SURF_MID", "REFERENCE_DATE",$C$3, "VOL_SURF_DELTA_OVR", LEFT(T$33,2),"VOL_SURF_MTY_OVR",$O46,"VOL_SURF_CALLPUT_OVR",RIGHT(T$33,1))</f>
        <v>11.135</v>
      </c>
      <c r="U46" s="46">
        <f>_xll.BDP(CONCATENATE($O$32," BGN"," Curncy"),"SP_VOL_SURF_MID", "REFERENCE_DATE",$C$3, "VOL_SURF_DELTA_OVR", LEFT(U$33,2),"VOL_SURF_MTY_OVR",$O46,"VOL_SURF_CALLPUT_OVR",RIGHT(U$33,1))</f>
        <v>12.244</v>
      </c>
      <c r="V46" s="46">
        <f>_xll.BDP(CONCATENATE($O$32," BGN"," Curncy"),"SP_VOL_SURF_MID", "REFERENCE_DATE",$C$3, "VOL_SURF_DELTA_OVR", LEFT(V$33,2),"VOL_SURF_MTY_OVR",$O46,"VOL_SURF_CALLPUT_OVR",RIGHT(V$33,1))</f>
        <v>11.601000000000001</v>
      </c>
      <c r="W46" s="46">
        <f>_xll.BDP(CONCATENATE($O$32," BGN"," Curncy"),"SP_VOL_SURF_MID", "REFERENCE_DATE",$C$3, "VOL_SURF_DELTA_OVR", LEFT(W$33,2),"VOL_SURF_MTY_OVR",$O46,"VOL_SURF_CALLPUT_OVR",RIGHT(W$33,1))</f>
        <v>12.766</v>
      </c>
      <c r="X46" s="46">
        <f>_xll.BDP(CONCATENATE($O$32," BGN"," Curncy"),"SP_VOL_SURF_MID", "REFERENCE_DATE",$C$3, "VOL_SURF_DELTA_OVR", LEFT(X$33,2),"VOL_SURF_MTY_OVR",$O46,"VOL_SURF_CALLPUT_OVR",RIGHT(X$33,1))</f>
        <v>12.013999999999999</v>
      </c>
      <c r="AE46">
        <v>24</v>
      </c>
      <c r="AF46" s="101" t="s">
        <v>524</v>
      </c>
      <c r="AG46" s="101" t="s">
        <v>6300</v>
      </c>
      <c r="AH46" s="114"/>
      <c r="AI46" s="114"/>
      <c r="AJ46" s="114"/>
      <c r="AK46" s="114"/>
      <c r="AL46" s="114"/>
      <c r="AM46" s="114"/>
      <c r="AN46" s="114"/>
      <c r="AO46" s="114"/>
    </row>
    <row r="47" spans="2:41" x14ac:dyDescent="0.25">
      <c r="B47" s="54">
        <f t="shared" si="20"/>
        <v>43829</v>
      </c>
      <c r="C47" s="50" t="s">
        <v>605</v>
      </c>
      <c r="D47" s="46">
        <f t="shared" si="11"/>
        <v>11.13</v>
      </c>
      <c r="E47" s="46">
        <f t="shared" si="12"/>
        <v>11.42</v>
      </c>
      <c r="F47" s="46">
        <f t="shared" si="13"/>
        <v>11.14</v>
      </c>
      <c r="G47" s="46">
        <f t="shared" si="14"/>
        <v>11.89</v>
      </c>
      <c r="H47" s="46">
        <f t="shared" si="15"/>
        <v>11.27</v>
      </c>
      <c r="I47" s="46">
        <f t="shared" si="16"/>
        <v>12.625</v>
      </c>
      <c r="J47" s="46">
        <f t="shared" si="17"/>
        <v>11.685</v>
      </c>
      <c r="K47" s="46">
        <f t="shared" si="18"/>
        <v>13.193</v>
      </c>
      <c r="L47" s="46">
        <f t="shared" si="19"/>
        <v>12.048</v>
      </c>
      <c r="N47" s="54">
        <f t="shared" si="21"/>
        <v>43829</v>
      </c>
      <c r="O47" s="50" t="s">
        <v>605</v>
      </c>
      <c r="P47" s="46">
        <f>_xll.BDH(AG47,$B$4,$B$3,$B$3)</f>
        <v>11.13</v>
      </c>
      <c r="Q47" s="46">
        <f>_xll.BDP(CONCATENATE($O$32," BGN"," Curncy"),"SP_VOL_SURF_MID", "REFERENCE_DATE",$C$3, "VOL_SURF_DELTA_OVR", LEFT(Q$33,2),"VOL_SURF_MTY_OVR",$O47,"VOL_SURF_CALLPUT_OVR",RIGHT(Q$33,1))</f>
        <v>11.42</v>
      </c>
      <c r="R47" s="46">
        <f>_xll.BDP(CONCATENATE($O$32," BGN"," Curncy"),"SP_VOL_SURF_MID", "REFERENCE_DATE",$C$3, "VOL_SURF_DELTA_OVR", LEFT(R$33,2),"VOL_SURF_MTY_OVR",$O47,"VOL_SURF_CALLPUT_OVR",RIGHT(R$33,1))</f>
        <v>11.14</v>
      </c>
      <c r="S47" s="46">
        <f>_xll.BDP(CONCATENATE($O$32," BGN"," Curncy"),"SP_VOL_SURF_MID", "REFERENCE_DATE",$C$3, "VOL_SURF_DELTA_OVR", LEFT(S$33,2),"VOL_SURF_MTY_OVR",$O47,"VOL_SURF_CALLPUT_OVR",RIGHT(S$33,1))</f>
        <v>11.89</v>
      </c>
      <c r="T47" s="46">
        <f>_xll.BDP(CONCATENATE($O$32," BGN"," Curncy"),"SP_VOL_SURF_MID", "REFERENCE_DATE",$C$3, "VOL_SURF_DELTA_OVR", LEFT(T$33,2),"VOL_SURF_MTY_OVR",$O47,"VOL_SURF_CALLPUT_OVR",RIGHT(T$33,1))</f>
        <v>11.27</v>
      </c>
      <c r="U47" s="46">
        <f>_xll.BDP(CONCATENATE($O$32," BGN"," Curncy"),"SP_VOL_SURF_MID", "REFERENCE_DATE",$C$3, "VOL_SURF_DELTA_OVR", LEFT(U$33,2),"VOL_SURF_MTY_OVR",$O47,"VOL_SURF_CALLPUT_OVR",RIGHT(U$33,1))</f>
        <v>12.625</v>
      </c>
      <c r="V47" s="46">
        <f>_xll.BDP(CONCATENATE($O$32," BGN"," Curncy"),"SP_VOL_SURF_MID", "REFERENCE_DATE",$C$3, "VOL_SURF_DELTA_OVR", LEFT(V$33,2),"VOL_SURF_MTY_OVR",$O47,"VOL_SURF_CALLPUT_OVR",RIGHT(V$33,1))</f>
        <v>11.685</v>
      </c>
      <c r="W47" s="46">
        <f>_xll.BDP(CONCATENATE($O$32," BGN"," Curncy"),"SP_VOL_SURF_MID", "REFERENCE_DATE",$C$3, "VOL_SURF_DELTA_OVR", LEFT(W$33,2),"VOL_SURF_MTY_OVR",$O47,"VOL_SURF_CALLPUT_OVR",RIGHT(W$33,1))</f>
        <v>13.193</v>
      </c>
      <c r="X47" s="46">
        <f>_xll.BDP(CONCATENATE($O$32," BGN"," Curncy"),"SP_VOL_SURF_MID", "REFERENCE_DATE",$C$3, "VOL_SURF_DELTA_OVR", LEFT(X$33,2),"VOL_SURF_MTY_OVR",$O47,"VOL_SURF_CALLPUT_OVR",RIGHT(X$33,1))</f>
        <v>12.048</v>
      </c>
      <c r="AE47">
        <v>36</v>
      </c>
      <c r="AF47" s="101" t="s">
        <v>605</v>
      </c>
      <c r="AG47" s="101" t="s">
        <v>6301</v>
      </c>
      <c r="AH47" s="114"/>
      <c r="AI47" s="114"/>
      <c r="AJ47" s="114"/>
      <c r="AK47" s="114"/>
      <c r="AL47" s="114"/>
      <c r="AM47" s="114"/>
      <c r="AN47" s="114"/>
      <c r="AO47" s="114"/>
    </row>
    <row r="48" spans="2:41" x14ac:dyDescent="0.25">
      <c r="B48" s="54">
        <f t="shared" si="20"/>
        <v>44195</v>
      </c>
      <c r="C48" s="50" t="s">
        <v>681</v>
      </c>
      <c r="D48" s="46">
        <f t="shared" si="11"/>
        <v>11.3325</v>
      </c>
      <c r="E48" s="46">
        <f t="shared" si="12"/>
        <v>11.627000000000001</v>
      </c>
      <c r="F48" s="46">
        <f t="shared" si="13"/>
        <v>11.332000000000001</v>
      </c>
      <c r="G48" s="46">
        <f t="shared" si="14"/>
        <v>12.111000000000001</v>
      </c>
      <c r="H48" s="46">
        <f t="shared" si="15"/>
        <v>11.449</v>
      </c>
      <c r="I48" s="46">
        <f t="shared" si="16"/>
        <v>12.847</v>
      </c>
      <c r="J48" s="46">
        <f t="shared" si="17"/>
        <v>11.847</v>
      </c>
      <c r="K48" s="46">
        <f t="shared" si="18"/>
        <v>13.412000000000001</v>
      </c>
      <c r="L48" s="46">
        <f t="shared" si="19"/>
        <v>12.202</v>
      </c>
      <c r="N48" s="54">
        <f t="shared" si="21"/>
        <v>44195</v>
      </c>
      <c r="O48" s="50" t="s">
        <v>681</v>
      </c>
      <c r="P48" s="46">
        <f>_xll.BDH(AG48,$B$4,$B$3,$B$3)</f>
        <v>11.3325</v>
      </c>
      <c r="Q48" s="46">
        <f>_xll.BDP(CONCATENATE($O$32," BGN"," Curncy"),"SP_VOL_SURF_MID", "REFERENCE_DATE",$C$3, "VOL_SURF_DELTA_OVR", LEFT(Q$33,2),"VOL_SURF_MTY_OVR",$O48,"VOL_SURF_CALLPUT_OVR",RIGHT(Q$33,1))</f>
        <v>11.627000000000001</v>
      </c>
      <c r="R48" s="46">
        <f>_xll.BDP(CONCATENATE($O$32," BGN"," Curncy"),"SP_VOL_SURF_MID", "REFERENCE_DATE",$C$3, "VOL_SURF_DELTA_OVR", LEFT(R$33,2),"VOL_SURF_MTY_OVR",$O48,"VOL_SURF_CALLPUT_OVR",RIGHT(R$33,1))</f>
        <v>11.332000000000001</v>
      </c>
      <c r="S48" s="46">
        <f>_xll.BDP(CONCATENATE($O$32," BGN"," Curncy"),"SP_VOL_SURF_MID", "REFERENCE_DATE",$C$3, "VOL_SURF_DELTA_OVR", LEFT(S$33,2),"VOL_SURF_MTY_OVR",$O48,"VOL_SURF_CALLPUT_OVR",RIGHT(S$33,1))</f>
        <v>12.111000000000001</v>
      </c>
      <c r="T48" s="46">
        <f>_xll.BDP(CONCATENATE($O$32," BGN"," Curncy"),"SP_VOL_SURF_MID", "REFERENCE_DATE",$C$3, "VOL_SURF_DELTA_OVR", LEFT(T$33,2),"VOL_SURF_MTY_OVR",$O48,"VOL_SURF_CALLPUT_OVR",RIGHT(T$33,1))</f>
        <v>11.449</v>
      </c>
      <c r="U48" s="46">
        <f>_xll.BDP(CONCATENATE($O$32," BGN"," Curncy"),"SP_VOL_SURF_MID", "REFERENCE_DATE",$C$3, "VOL_SURF_DELTA_OVR", LEFT(U$33,2),"VOL_SURF_MTY_OVR",$O48,"VOL_SURF_CALLPUT_OVR",RIGHT(U$33,1))</f>
        <v>12.847</v>
      </c>
      <c r="V48" s="46">
        <f>_xll.BDP(CONCATENATE($O$32," BGN"," Curncy"),"SP_VOL_SURF_MID", "REFERENCE_DATE",$C$3, "VOL_SURF_DELTA_OVR", LEFT(V$33,2),"VOL_SURF_MTY_OVR",$O48,"VOL_SURF_CALLPUT_OVR",RIGHT(V$33,1))</f>
        <v>11.847</v>
      </c>
      <c r="W48" s="46">
        <f>_xll.BDP(CONCATENATE($O$32," BGN"," Curncy"),"SP_VOL_SURF_MID", "REFERENCE_DATE",$C$3, "VOL_SURF_DELTA_OVR", LEFT(W$33,2),"VOL_SURF_MTY_OVR",$O48,"VOL_SURF_CALLPUT_OVR",RIGHT(W$33,1))</f>
        <v>13.412000000000001</v>
      </c>
      <c r="X48" s="46">
        <f>_xll.BDP(CONCATENATE($O$32," BGN"," Curncy"),"SP_VOL_SURF_MID", "REFERENCE_DATE",$C$3, "VOL_SURF_DELTA_OVR", LEFT(X$33,2),"VOL_SURF_MTY_OVR",$O48,"VOL_SURF_CALLPUT_OVR",RIGHT(X$33,1))</f>
        <v>12.202</v>
      </c>
      <c r="AE48">
        <v>48</v>
      </c>
      <c r="AF48" s="101" t="s">
        <v>681</v>
      </c>
      <c r="AG48" s="101" t="s">
        <v>6302</v>
      </c>
      <c r="AH48" s="114"/>
      <c r="AI48" s="114"/>
      <c r="AJ48" s="114"/>
      <c r="AK48" s="114"/>
      <c r="AL48" s="114"/>
      <c r="AM48" s="114"/>
      <c r="AN48" s="114"/>
      <c r="AO48" s="114"/>
    </row>
    <row r="49" spans="2:41" x14ac:dyDescent="0.25">
      <c r="B49" s="54">
        <f t="shared" si="20"/>
        <v>44560</v>
      </c>
      <c r="C49" s="50" t="s">
        <v>755</v>
      </c>
      <c r="D49" s="46">
        <f t="shared" si="11"/>
        <v>11.465</v>
      </c>
      <c r="E49" s="46">
        <f t="shared" si="12"/>
        <v>11.76</v>
      </c>
      <c r="F49" s="46">
        <f t="shared" si="13"/>
        <v>11.46</v>
      </c>
      <c r="G49" s="46">
        <f t="shared" si="14"/>
        <v>12.25</v>
      </c>
      <c r="H49" s="46">
        <f t="shared" si="15"/>
        <v>11.56</v>
      </c>
      <c r="I49" s="46">
        <f t="shared" si="16"/>
        <v>12.981999999999999</v>
      </c>
      <c r="J49" s="46">
        <f t="shared" si="17"/>
        <v>11.957000000000001</v>
      </c>
      <c r="K49" s="46">
        <f t="shared" si="18"/>
        <v>13.54</v>
      </c>
      <c r="L49" s="46">
        <f t="shared" si="19"/>
        <v>12.31</v>
      </c>
      <c r="N49" s="54">
        <f t="shared" si="21"/>
        <v>44560</v>
      </c>
      <c r="O49" s="50" t="s">
        <v>755</v>
      </c>
      <c r="P49" s="46">
        <f>_xll.BDH(AG49,$B$4,$B$3,$B$3)</f>
        <v>11.465</v>
      </c>
      <c r="Q49" s="46">
        <f>_xll.BDP(CONCATENATE($O$32," BGN"," Curncy"),"SP_VOL_SURF_MID", "REFERENCE_DATE",$C$3, "VOL_SURF_DELTA_OVR", LEFT(Q$33,2),"VOL_SURF_MTY_OVR",$O49,"VOL_SURF_CALLPUT_OVR",RIGHT(Q$33,1))</f>
        <v>11.76</v>
      </c>
      <c r="R49" s="46">
        <f>_xll.BDP(CONCATENATE($O$32," BGN"," Curncy"),"SP_VOL_SURF_MID", "REFERENCE_DATE",$C$3, "VOL_SURF_DELTA_OVR", LEFT(R$33,2),"VOL_SURF_MTY_OVR",$O49,"VOL_SURF_CALLPUT_OVR",RIGHT(R$33,1))</f>
        <v>11.46</v>
      </c>
      <c r="S49" s="46">
        <f>_xll.BDP(CONCATENATE($O$32," BGN"," Curncy"),"SP_VOL_SURF_MID", "REFERENCE_DATE",$C$3, "VOL_SURF_DELTA_OVR", LEFT(S$33,2),"VOL_SURF_MTY_OVR",$O49,"VOL_SURF_CALLPUT_OVR",RIGHT(S$33,1))</f>
        <v>12.25</v>
      </c>
      <c r="T49" s="46">
        <f>_xll.BDP(CONCATENATE($O$32," BGN"," Curncy"),"SP_VOL_SURF_MID", "REFERENCE_DATE",$C$3, "VOL_SURF_DELTA_OVR", LEFT(T$33,2),"VOL_SURF_MTY_OVR",$O49,"VOL_SURF_CALLPUT_OVR",RIGHT(T$33,1))</f>
        <v>11.56</v>
      </c>
      <c r="U49" s="46">
        <f>_xll.BDP(CONCATENATE($O$32," BGN"," Curncy"),"SP_VOL_SURF_MID", "REFERENCE_DATE",$C$3, "VOL_SURF_DELTA_OVR", LEFT(U$33,2),"VOL_SURF_MTY_OVR",$O49,"VOL_SURF_CALLPUT_OVR",RIGHT(U$33,1))</f>
        <v>12.981999999999999</v>
      </c>
      <c r="V49" s="46">
        <f>_xll.BDP(CONCATENATE($O$32," BGN"," Curncy"),"SP_VOL_SURF_MID", "REFERENCE_DATE",$C$3, "VOL_SURF_DELTA_OVR", LEFT(V$33,2),"VOL_SURF_MTY_OVR",$O49,"VOL_SURF_CALLPUT_OVR",RIGHT(V$33,1))</f>
        <v>11.957000000000001</v>
      </c>
      <c r="W49" s="46">
        <f>_xll.BDP(CONCATENATE($O$32," BGN"," Curncy"),"SP_VOL_SURF_MID", "REFERENCE_DATE",$C$3, "VOL_SURF_DELTA_OVR", LEFT(W$33,2),"VOL_SURF_MTY_OVR",$O49,"VOL_SURF_CALLPUT_OVR",RIGHT(W$33,1))</f>
        <v>13.54</v>
      </c>
      <c r="X49" s="46">
        <f>_xll.BDP(CONCATENATE($O$32," BGN"," Curncy"),"SP_VOL_SURF_MID", "REFERENCE_DATE",$C$3, "VOL_SURF_DELTA_OVR", LEFT(X$33,2),"VOL_SURF_MTY_OVR",$O49,"VOL_SURF_CALLPUT_OVR",RIGHT(X$33,1))</f>
        <v>12.31</v>
      </c>
      <c r="AE49">
        <v>60</v>
      </c>
      <c r="AF49" s="101" t="s">
        <v>755</v>
      </c>
      <c r="AG49" s="101" t="s">
        <v>6303</v>
      </c>
      <c r="AH49" s="114"/>
      <c r="AI49" s="114"/>
      <c r="AJ49" s="114"/>
      <c r="AK49" s="114"/>
      <c r="AL49" s="114"/>
      <c r="AM49" s="114"/>
      <c r="AN49" s="114"/>
      <c r="AO49" s="114"/>
    </row>
    <row r="50" spans="2:41" x14ac:dyDescent="0.25">
      <c r="B50" s="54">
        <f t="shared" si="20"/>
        <v>45290</v>
      </c>
      <c r="C50" s="50" t="s">
        <v>851</v>
      </c>
      <c r="D50" s="46">
        <f t="shared" si="11"/>
        <v>11.749000000000001</v>
      </c>
      <c r="E50" s="46">
        <f t="shared" si="12"/>
        <v>11.718999999999999</v>
      </c>
      <c r="F50" s="46">
        <f t="shared" si="13"/>
        <v>11.48</v>
      </c>
      <c r="G50" s="46">
        <f t="shared" si="14"/>
        <v>12.183</v>
      </c>
      <c r="H50" s="46">
        <f t="shared" si="15"/>
        <v>11.62</v>
      </c>
      <c r="I50" s="46">
        <f t="shared" si="16"/>
        <v>12.962999999999999</v>
      </c>
      <c r="J50" s="46">
        <f t="shared" si="17"/>
        <v>11.981</v>
      </c>
      <c r="K50" s="46">
        <f t="shared" si="18"/>
        <v>13.568</v>
      </c>
      <c r="L50" s="46">
        <f t="shared" si="19"/>
        <v>12.292</v>
      </c>
      <c r="N50" s="54">
        <f t="shared" si="21"/>
        <v>45290</v>
      </c>
      <c r="O50" s="50" t="s">
        <v>851</v>
      </c>
      <c r="P50" s="46">
        <f>_xll.BDH(AG50,$B$4,$B$3,$B$3)</f>
        <v>11.749000000000001</v>
      </c>
      <c r="Q50" s="46">
        <f>_xll.BDP(CONCATENATE($O$32," BGN"," Curncy"),"SP_VOL_SURF_MID", "REFERENCE_DATE",$C$3, "VOL_SURF_DELTA_OVR", LEFT(Q$33,2),"VOL_SURF_MTY_OVR",$O50,"VOL_SURF_CALLPUT_OVR",RIGHT(Q$33,1))</f>
        <v>11.718999999999999</v>
      </c>
      <c r="R50" s="46">
        <f>_xll.BDP(CONCATENATE($O$32," BGN"," Curncy"),"SP_VOL_SURF_MID", "REFERENCE_DATE",$C$3, "VOL_SURF_DELTA_OVR", LEFT(R$33,2),"VOL_SURF_MTY_OVR",$O50,"VOL_SURF_CALLPUT_OVR",RIGHT(R$33,1))</f>
        <v>11.48</v>
      </c>
      <c r="S50" s="46">
        <f>_xll.BDP(CONCATENATE($O$32," BGN"," Curncy"),"SP_VOL_SURF_MID", "REFERENCE_DATE",$C$3, "VOL_SURF_DELTA_OVR", LEFT(S$33,2),"VOL_SURF_MTY_OVR",$O50,"VOL_SURF_CALLPUT_OVR",RIGHT(S$33,1))</f>
        <v>12.183</v>
      </c>
      <c r="T50" s="46">
        <f>_xll.BDP(CONCATENATE($O$32," BGN"," Curncy"),"SP_VOL_SURF_MID", "REFERENCE_DATE",$C$3, "VOL_SURF_DELTA_OVR", LEFT(T$33,2),"VOL_SURF_MTY_OVR",$O50,"VOL_SURF_CALLPUT_OVR",RIGHT(T$33,1))</f>
        <v>11.62</v>
      </c>
      <c r="U50" s="46">
        <f>_xll.BDP(CONCATENATE($O$32," BGN"," Curncy"),"SP_VOL_SURF_MID", "REFERENCE_DATE",$C$3, "VOL_SURF_DELTA_OVR", LEFT(U$33,2),"VOL_SURF_MTY_OVR",$O50,"VOL_SURF_CALLPUT_OVR",RIGHT(U$33,1))</f>
        <v>12.962999999999999</v>
      </c>
      <c r="V50" s="46">
        <f>_xll.BDP(CONCATENATE($O$32," BGN"," Curncy"),"SP_VOL_SURF_MID", "REFERENCE_DATE",$C$3, "VOL_SURF_DELTA_OVR", LEFT(V$33,2),"VOL_SURF_MTY_OVR",$O50,"VOL_SURF_CALLPUT_OVR",RIGHT(V$33,1))</f>
        <v>11.981</v>
      </c>
      <c r="W50" s="46">
        <f>_xll.BDP(CONCATENATE($O$32," BGN"," Curncy"),"SP_VOL_SURF_MID", "REFERENCE_DATE",$C$3, "VOL_SURF_DELTA_OVR", LEFT(W$33,2),"VOL_SURF_MTY_OVR",$O50,"VOL_SURF_CALLPUT_OVR",RIGHT(W$33,1))</f>
        <v>13.568</v>
      </c>
      <c r="X50" s="46">
        <f>_xll.BDP(CONCATENATE($O$32," BGN"," Curncy"),"SP_VOL_SURF_MID", "REFERENCE_DATE",$C$3, "VOL_SURF_DELTA_OVR", LEFT(X$33,2),"VOL_SURF_MTY_OVR",$O50,"VOL_SURF_CALLPUT_OVR",RIGHT(X$33,1))</f>
        <v>12.292</v>
      </c>
      <c r="AE50">
        <v>84</v>
      </c>
      <c r="AF50" s="101" t="s">
        <v>851</v>
      </c>
      <c r="AG50" s="101" t="s">
        <v>6304</v>
      </c>
      <c r="AH50" s="114"/>
      <c r="AI50" s="114"/>
      <c r="AJ50" s="114"/>
      <c r="AK50" s="114"/>
      <c r="AL50" s="114"/>
      <c r="AM50" s="114"/>
      <c r="AN50" s="114"/>
      <c r="AO50" s="114"/>
    </row>
    <row r="51" spans="2:41" x14ac:dyDescent="0.25">
      <c r="B51" s="54">
        <f t="shared" si="20"/>
        <v>46386</v>
      </c>
      <c r="C51" s="50" t="s">
        <v>983</v>
      </c>
      <c r="D51" s="46">
        <f t="shared" si="11"/>
        <v>11.619</v>
      </c>
      <c r="E51" s="46">
        <f t="shared" si="12"/>
        <v>11.679</v>
      </c>
      <c r="F51" s="46">
        <f t="shared" si="13"/>
        <v>11.509</v>
      </c>
      <c r="G51" s="46">
        <f t="shared" si="14"/>
        <v>12.146000000000001</v>
      </c>
      <c r="H51" s="46">
        <f t="shared" si="15"/>
        <v>11.651999999999999</v>
      </c>
      <c r="I51" s="46">
        <f t="shared" si="16"/>
        <v>12.981</v>
      </c>
      <c r="J51" s="46">
        <f t="shared" si="17"/>
        <v>11.975</v>
      </c>
      <c r="K51" s="46">
        <f t="shared" si="18"/>
        <v>13.606999999999999</v>
      </c>
      <c r="L51" s="46">
        <f t="shared" si="19"/>
        <v>12.273999999999999</v>
      </c>
      <c r="N51" s="54">
        <f t="shared" si="21"/>
        <v>46386</v>
      </c>
      <c r="O51" s="50" t="s">
        <v>983</v>
      </c>
      <c r="P51" s="46">
        <f>_xll.BDH(AG51,$B$4,$B$3,$B$3)</f>
        <v>11.619</v>
      </c>
      <c r="Q51" s="46">
        <f>_xll.BDP(CONCATENATE($O$32," BGN"," Curncy"),"SP_VOL_SURF_MID", "REFERENCE_DATE",$C$3, "VOL_SURF_DELTA_OVR", LEFT(Q$33,2),"VOL_SURF_MTY_OVR",$O51,"VOL_SURF_CALLPUT_OVR",RIGHT(Q$33,1))</f>
        <v>11.679</v>
      </c>
      <c r="R51" s="46">
        <f>_xll.BDP(CONCATENATE($O$32," BGN"," Curncy"),"SP_VOL_SURF_MID", "REFERENCE_DATE",$C$3, "VOL_SURF_DELTA_OVR", LEFT(R$33,2),"VOL_SURF_MTY_OVR",$O51,"VOL_SURF_CALLPUT_OVR",RIGHT(R$33,1))</f>
        <v>11.509</v>
      </c>
      <c r="S51" s="46">
        <f>_xll.BDP(CONCATENATE($O$32," BGN"," Curncy"),"SP_VOL_SURF_MID", "REFERENCE_DATE",$C$3, "VOL_SURF_DELTA_OVR", LEFT(S$33,2),"VOL_SURF_MTY_OVR",$O51,"VOL_SURF_CALLPUT_OVR",RIGHT(S$33,1))</f>
        <v>12.146000000000001</v>
      </c>
      <c r="T51" s="46">
        <f>_xll.BDP(CONCATENATE($O$32," BGN"," Curncy"),"SP_VOL_SURF_MID", "REFERENCE_DATE",$C$3, "VOL_SURF_DELTA_OVR", LEFT(T$33,2),"VOL_SURF_MTY_OVR",$O51,"VOL_SURF_CALLPUT_OVR",RIGHT(T$33,1))</f>
        <v>11.651999999999999</v>
      </c>
      <c r="U51" s="46">
        <f>_xll.BDP(CONCATENATE($O$32," BGN"," Curncy"),"SP_VOL_SURF_MID", "REFERENCE_DATE",$C$3, "VOL_SURF_DELTA_OVR", LEFT(U$33,2),"VOL_SURF_MTY_OVR",$O51,"VOL_SURF_CALLPUT_OVR",RIGHT(U$33,1))</f>
        <v>12.981</v>
      </c>
      <c r="V51" s="46">
        <f>_xll.BDP(CONCATENATE($O$32," BGN"," Curncy"),"SP_VOL_SURF_MID", "REFERENCE_DATE",$C$3, "VOL_SURF_DELTA_OVR", LEFT(V$33,2),"VOL_SURF_MTY_OVR",$O51,"VOL_SURF_CALLPUT_OVR",RIGHT(V$33,1))</f>
        <v>11.975</v>
      </c>
      <c r="W51" s="46">
        <f>_xll.BDP(CONCATENATE($O$32," BGN"," Curncy"),"SP_VOL_SURF_MID", "REFERENCE_DATE",$C$3, "VOL_SURF_DELTA_OVR", LEFT(W$33,2),"VOL_SURF_MTY_OVR",$O51,"VOL_SURF_CALLPUT_OVR",RIGHT(W$33,1))</f>
        <v>13.606999999999999</v>
      </c>
      <c r="X51" s="46">
        <f>_xll.BDP(CONCATENATE($O$32," BGN"," Curncy"),"SP_VOL_SURF_MID", "REFERENCE_DATE",$C$3, "VOL_SURF_DELTA_OVR", LEFT(X$33,2),"VOL_SURF_MTY_OVR",$O51,"VOL_SURF_CALLPUT_OVR",RIGHT(X$33,1))</f>
        <v>12.273999999999999</v>
      </c>
      <c r="AE51">
        <v>120</v>
      </c>
      <c r="AF51" s="101" t="s">
        <v>983</v>
      </c>
      <c r="AG51" s="101" t="s">
        <v>6305</v>
      </c>
      <c r="AH51" s="114"/>
      <c r="AI51" s="114"/>
      <c r="AJ51" s="114"/>
      <c r="AK51" s="114"/>
      <c r="AL51" s="114"/>
      <c r="AM51" s="114"/>
      <c r="AN51" s="114"/>
      <c r="AO51" s="114"/>
    </row>
    <row r="52" spans="2:41" x14ac:dyDescent="0.25">
      <c r="B52" s="58"/>
    </row>
    <row r="53" spans="2:41" x14ac:dyDescent="0.25">
      <c r="B53" s="58"/>
    </row>
    <row r="54" spans="2:41" x14ac:dyDescent="0.25">
      <c r="B54" s="58"/>
    </row>
    <row r="55" spans="2:41" ht="18.75" x14ac:dyDescent="0.3">
      <c r="C55" s="26" t="s">
        <v>5789</v>
      </c>
      <c r="N55" s="58"/>
      <c r="O55" s="26" t="s">
        <v>5789</v>
      </c>
      <c r="AF55" s="101" t="s">
        <v>5789</v>
      </c>
      <c r="AG55" s="101"/>
    </row>
    <row r="56" spans="2:41" x14ac:dyDescent="0.25">
      <c r="B56" s="113" t="s">
        <v>14</v>
      </c>
      <c r="C56" s="50" t="s">
        <v>6261</v>
      </c>
      <c r="D56" s="50" t="s">
        <v>4893</v>
      </c>
      <c r="E56" s="50" t="s">
        <v>6262</v>
      </c>
      <c r="F56" s="50" t="s">
        <v>6263</v>
      </c>
      <c r="G56" s="50" t="s">
        <v>6264</v>
      </c>
      <c r="H56" s="50" t="s">
        <v>6265</v>
      </c>
      <c r="I56" s="50" t="s">
        <v>6266</v>
      </c>
      <c r="J56" s="50" t="s">
        <v>6267</v>
      </c>
      <c r="K56" s="50" t="s">
        <v>6268</v>
      </c>
      <c r="L56" s="50" t="s">
        <v>6269</v>
      </c>
      <c r="N56" s="106" t="s">
        <v>14</v>
      </c>
      <c r="O56" s="50" t="s">
        <v>6261</v>
      </c>
      <c r="P56" s="50" t="s">
        <v>4893</v>
      </c>
      <c r="Q56" s="50" t="s">
        <v>6262</v>
      </c>
      <c r="R56" s="50" t="s">
        <v>6263</v>
      </c>
      <c r="S56" s="50" t="s">
        <v>6264</v>
      </c>
      <c r="T56" s="50" t="s">
        <v>6265</v>
      </c>
      <c r="U56" s="50" t="s">
        <v>6266</v>
      </c>
      <c r="V56" s="50" t="s">
        <v>6267</v>
      </c>
      <c r="W56" s="50" t="s">
        <v>6268</v>
      </c>
      <c r="X56" s="50" t="s">
        <v>6269</v>
      </c>
      <c r="AF56" s="101" t="s">
        <v>6261</v>
      </c>
      <c r="AG56" s="101" t="s">
        <v>4893</v>
      </c>
      <c r="AH56" s="114"/>
      <c r="AI56" s="114"/>
      <c r="AJ56" s="114"/>
      <c r="AK56" s="114"/>
      <c r="AL56" s="114"/>
      <c r="AM56" s="114"/>
      <c r="AN56" s="114"/>
      <c r="AO56" s="114"/>
    </row>
    <row r="57" spans="2:41" x14ac:dyDescent="0.25">
      <c r="B57" s="54">
        <f>$B$3+AE57</f>
        <v>42735</v>
      </c>
      <c r="C57" s="50" t="s">
        <v>99</v>
      </c>
      <c r="D57" s="46">
        <f>P57</f>
        <v>3.4550000000000001</v>
      </c>
      <c r="E57" s="46">
        <f t="shared" ref="E57:E74" si="22">Q57</f>
        <v>3.42</v>
      </c>
      <c r="F57" s="46">
        <f t="shared" ref="F57:F74" si="23">R57</f>
        <v>3.6150000000000002</v>
      </c>
      <c r="G57" s="46">
        <f t="shared" ref="G57:G74" si="24">S57</f>
        <v>3.4510000000000001</v>
      </c>
      <c r="H57" s="46">
        <f t="shared" ref="H57:H74" si="25">T57</f>
        <v>3.8090000000000002</v>
      </c>
      <c r="I57" s="46">
        <f t="shared" ref="I57:I74" si="26">U57</f>
        <v>3.5630000000000002</v>
      </c>
      <c r="J57" s="46">
        <f t="shared" ref="J57:J74" si="27">V57</f>
        <v>4.1180000000000003</v>
      </c>
      <c r="K57" s="46">
        <f t="shared" ref="K57:K74" si="28">W57</f>
        <v>3.694</v>
      </c>
      <c r="L57" s="46">
        <f t="shared" ref="L57:L74" si="29">X57</f>
        <v>4.3609999999999998</v>
      </c>
      <c r="N57" s="54">
        <f>$B$3+AE57</f>
        <v>42735</v>
      </c>
      <c r="O57" s="50" t="s">
        <v>99</v>
      </c>
      <c r="P57" s="46">
        <f>_xll.BDH(AG57,$B$4,$B$3,$B$3)</f>
        <v>3.4550000000000001</v>
      </c>
      <c r="Q57" s="46">
        <f>_xll.BDP(CONCATENATE($O$55," BGN"," Curncy"),"SP_VOL_SURF_MID", "REFERENCE_DATE",$C$3, "VOL_SURF_DELTA_OVR", LEFT(Q$56,2),"VOL_SURF_MTY_OVR",$O57,"VOL_SURF_CALLPUT_OVR",RIGHT(Q$56,1))</f>
        <v>3.42</v>
      </c>
      <c r="R57" s="46">
        <f>_xll.BDP(CONCATENATE($O$55," BGN"," Curncy"),"SP_VOL_SURF_MID", "REFERENCE_DATE",$C$3, "VOL_SURF_DELTA_OVR", LEFT(R$56,2),"VOL_SURF_MTY_OVR",$O57,"VOL_SURF_CALLPUT_OVR",RIGHT(R$56,1))</f>
        <v>3.6150000000000002</v>
      </c>
      <c r="S57" s="46">
        <f>_xll.BDP(CONCATENATE($O$55," BGN"," Curncy"),"SP_VOL_SURF_MID", "REFERENCE_DATE",$C$3, "VOL_SURF_DELTA_OVR", LEFT(S$56,2),"VOL_SURF_MTY_OVR",$O57,"VOL_SURF_CALLPUT_OVR",RIGHT(S$56,1))</f>
        <v>3.4510000000000001</v>
      </c>
      <c r="T57" s="46">
        <f>_xll.BDP(CONCATENATE($O$55," BGN"," Curncy"),"SP_VOL_SURF_MID", "REFERENCE_DATE",$C$3, "VOL_SURF_DELTA_OVR", LEFT(T$56,2),"VOL_SURF_MTY_OVR",$O57,"VOL_SURF_CALLPUT_OVR",RIGHT(T$56,1))</f>
        <v>3.8090000000000002</v>
      </c>
      <c r="U57" s="46">
        <f>_xll.BDP(CONCATENATE($O$55," BGN"," Curncy"),"SP_VOL_SURF_MID", "REFERENCE_DATE",$C$3, "VOL_SURF_DELTA_OVR", LEFT(U$56,2),"VOL_SURF_MTY_OVR",$O57,"VOL_SURF_CALLPUT_OVR",RIGHT(U$56,1))</f>
        <v>3.5630000000000002</v>
      </c>
      <c r="V57" s="46">
        <f>_xll.BDP(CONCATENATE($O$55," BGN"," Curncy"),"SP_VOL_SURF_MID", "REFERENCE_DATE",$C$3, "VOL_SURF_DELTA_OVR", LEFT(V$56,2),"VOL_SURF_MTY_OVR",$O57,"VOL_SURF_CALLPUT_OVR",RIGHT(V$56,1))</f>
        <v>4.1180000000000003</v>
      </c>
      <c r="W57" s="46">
        <f>_xll.BDP(CONCATENATE($O$55," BGN"," Curncy"),"SP_VOL_SURF_MID", "REFERENCE_DATE",$C$3, "VOL_SURF_DELTA_OVR", LEFT(W$56,2),"VOL_SURF_MTY_OVR",$O57,"VOL_SURF_CALLPUT_OVR",RIGHT(W$56,1))</f>
        <v>3.694</v>
      </c>
      <c r="X57" s="46">
        <f>_xll.BDP(CONCATENATE($O$55," BGN"," Curncy"),"SP_VOL_SURF_MID", "REFERENCE_DATE",$C$3, "VOL_SURF_DELTA_OVR", LEFT(X$56,2),"VOL_SURF_MTY_OVR",$O57,"VOL_SURF_CALLPUT_OVR",RIGHT(X$56,1))</f>
        <v>4.3609999999999998</v>
      </c>
      <c r="AE57">
        <v>1</v>
      </c>
      <c r="AF57" s="101" t="s">
        <v>99</v>
      </c>
      <c r="AG57" s="101" t="s">
        <v>6306</v>
      </c>
      <c r="AH57" s="114"/>
      <c r="AI57" s="114"/>
      <c r="AJ57" s="114"/>
      <c r="AK57" s="114"/>
      <c r="AL57" s="114"/>
      <c r="AM57" s="114"/>
      <c r="AN57" s="114"/>
      <c r="AO57" s="114"/>
    </row>
    <row r="58" spans="2:41" x14ac:dyDescent="0.25">
      <c r="B58" s="54">
        <f>$B$3+AE58</f>
        <v>42741</v>
      </c>
      <c r="C58" s="50" t="s">
        <v>150</v>
      </c>
      <c r="D58" s="46">
        <f t="shared" ref="D58:D74" si="30">P58</f>
        <v>4.5674999999999999</v>
      </c>
      <c r="E58" s="46">
        <f t="shared" si="22"/>
        <v>4.5529999999999999</v>
      </c>
      <c r="F58" s="46">
        <f t="shared" si="23"/>
        <v>4.7779999999999996</v>
      </c>
      <c r="G58" s="46">
        <f t="shared" si="24"/>
        <v>4.641</v>
      </c>
      <c r="H58" s="46">
        <f t="shared" si="25"/>
        <v>5.0590000000000002</v>
      </c>
      <c r="I58" s="46">
        <f t="shared" si="26"/>
        <v>4.8550000000000004</v>
      </c>
      <c r="J58" s="46">
        <f t="shared" si="27"/>
        <v>5.48</v>
      </c>
      <c r="K58" s="46">
        <f t="shared" si="28"/>
        <v>5.0789999999999997</v>
      </c>
      <c r="L58" s="46">
        <f t="shared" si="29"/>
        <v>5.8209999999999997</v>
      </c>
      <c r="N58" s="54">
        <f>$B$3+AE58</f>
        <v>42741</v>
      </c>
      <c r="O58" s="50" t="s">
        <v>150</v>
      </c>
      <c r="P58" s="46">
        <f>_xll.BDH(AG58,$B$4,$B$3,$B$3)</f>
        <v>4.5674999999999999</v>
      </c>
      <c r="Q58" s="46">
        <f>_xll.BDP(CONCATENATE($O$55," BGN"," Curncy"),"SP_VOL_SURF_MID", "REFERENCE_DATE",$C$3, "VOL_SURF_DELTA_OVR", LEFT(Q$56,2),"VOL_SURF_MTY_OVR",$O58,"VOL_SURF_CALLPUT_OVR",RIGHT(Q$56,1))</f>
        <v>4.5529999999999999</v>
      </c>
      <c r="R58" s="46">
        <f>_xll.BDP(CONCATENATE($O$55," BGN"," Curncy"),"SP_VOL_SURF_MID", "REFERENCE_DATE",$C$3, "VOL_SURF_DELTA_OVR", LEFT(R$56,2),"VOL_SURF_MTY_OVR",$O58,"VOL_SURF_CALLPUT_OVR",RIGHT(R$56,1))</f>
        <v>4.7779999999999996</v>
      </c>
      <c r="S58" s="46">
        <f>_xll.BDP(CONCATENATE($O$55," BGN"," Curncy"),"SP_VOL_SURF_MID", "REFERENCE_DATE",$C$3, "VOL_SURF_DELTA_OVR", LEFT(S$56,2),"VOL_SURF_MTY_OVR",$O58,"VOL_SURF_CALLPUT_OVR",RIGHT(S$56,1))</f>
        <v>4.641</v>
      </c>
      <c r="T58" s="46">
        <f>_xll.BDP(CONCATENATE($O$55," BGN"," Curncy"),"SP_VOL_SURF_MID", "REFERENCE_DATE",$C$3, "VOL_SURF_DELTA_OVR", LEFT(T$56,2),"VOL_SURF_MTY_OVR",$O58,"VOL_SURF_CALLPUT_OVR",RIGHT(T$56,1))</f>
        <v>5.0590000000000002</v>
      </c>
      <c r="U58" s="46">
        <f>_xll.BDP(CONCATENATE($O$55," BGN"," Curncy"),"SP_VOL_SURF_MID", "REFERENCE_DATE",$C$3, "VOL_SURF_DELTA_OVR", LEFT(U$56,2),"VOL_SURF_MTY_OVR",$O58,"VOL_SURF_CALLPUT_OVR",RIGHT(U$56,1))</f>
        <v>4.8550000000000004</v>
      </c>
      <c r="V58" s="46">
        <f>_xll.BDP(CONCATENATE($O$55," BGN"," Curncy"),"SP_VOL_SURF_MID", "REFERENCE_DATE",$C$3, "VOL_SURF_DELTA_OVR", LEFT(V$56,2),"VOL_SURF_MTY_OVR",$O58,"VOL_SURF_CALLPUT_OVR",RIGHT(V$56,1))</f>
        <v>5.48</v>
      </c>
      <c r="W58" s="46">
        <f>_xll.BDP(CONCATENATE($O$55," BGN"," Curncy"),"SP_VOL_SURF_MID", "REFERENCE_DATE",$C$3, "VOL_SURF_DELTA_OVR", LEFT(W$56,2),"VOL_SURF_MTY_OVR",$O58,"VOL_SURF_CALLPUT_OVR",RIGHT(W$56,1))</f>
        <v>5.0789999999999997</v>
      </c>
      <c r="X58" s="46">
        <f>_xll.BDP(CONCATENATE($O$55," BGN"," Curncy"),"SP_VOL_SURF_MID", "REFERENCE_DATE",$C$3, "VOL_SURF_DELTA_OVR", LEFT(X$56,2),"VOL_SURF_MTY_OVR",$O58,"VOL_SURF_CALLPUT_OVR",RIGHT(X$56,1))</f>
        <v>5.8209999999999997</v>
      </c>
      <c r="AE58">
        <v>7</v>
      </c>
      <c r="AF58" s="101" t="s">
        <v>150</v>
      </c>
      <c r="AG58" s="101" t="s">
        <v>6307</v>
      </c>
      <c r="AH58" s="114"/>
      <c r="AI58" s="114"/>
      <c r="AJ58" s="114"/>
      <c r="AK58" s="114"/>
      <c r="AL58" s="114"/>
      <c r="AM58" s="114"/>
      <c r="AN58" s="114"/>
      <c r="AO58" s="114"/>
    </row>
    <row r="59" spans="2:41" x14ac:dyDescent="0.25">
      <c r="B59" s="54">
        <f>$B$3+AE59</f>
        <v>42748</v>
      </c>
      <c r="C59" s="50" t="s">
        <v>169</v>
      </c>
      <c r="D59" s="46">
        <f t="shared" si="30"/>
        <v>4.9350000000000005</v>
      </c>
      <c r="E59" s="46">
        <f t="shared" si="22"/>
        <v>4.87</v>
      </c>
      <c r="F59" s="46">
        <f t="shared" si="23"/>
        <v>5.1950000000000003</v>
      </c>
      <c r="G59" s="46">
        <f t="shared" si="24"/>
        <v>4.9240000000000004</v>
      </c>
      <c r="H59" s="46">
        <f t="shared" si="25"/>
        <v>5.5060000000000002</v>
      </c>
      <c r="I59" s="46">
        <f t="shared" si="26"/>
        <v>5.0860000000000003</v>
      </c>
      <c r="J59" s="46">
        <f t="shared" si="27"/>
        <v>6.0289999999999999</v>
      </c>
      <c r="K59" s="46">
        <f t="shared" si="28"/>
        <v>5.2949999999999999</v>
      </c>
      <c r="L59" s="46">
        <f t="shared" si="29"/>
        <v>6.42</v>
      </c>
      <c r="N59" s="54">
        <f>$B$3+AE59</f>
        <v>42748</v>
      </c>
      <c r="O59" s="50" t="s">
        <v>169</v>
      </c>
      <c r="P59" s="46">
        <f>_xll.BDH(AG59,$B$4,$B$3,$B$3)</f>
        <v>4.9350000000000005</v>
      </c>
      <c r="Q59" s="46">
        <f>_xll.BDP(CONCATENATE($O$55," BGN"," Curncy"),"SP_VOL_SURF_MID", "REFERENCE_DATE",$C$3, "VOL_SURF_DELTA_OVR", LEFT(Q$56,2),"VOL_SURF_MTY_OVR",$O59,"VOL_SURF_CALLPUT_OVR",RIGHT(Q$56,1))</f>
        <v>4.87</v>
      </c>
      <c r="R59" s="46">
        <f>_xll.BDP(CONCATENATE($O$55," BGN"," Curncy"),"SP_VOL_SURF_MID", "REFERENCE_DATE",$C$3, "VOL_SURF_DELTA_OVR", LEFT(R$56,2),"VOL_SURF_MTY_OVR",$O59,"VOL_SURF_CALLPUT_OVR",RIGHT(R$56,1))</f>
        <v>5.1950000000000003</v>
      </c>
      <c r="S59" s="46">
        <f>_xll.BDP(CONCATENATE($O$55," BGN"," Curncy"),"SP_VOL_SURF_MID", "REFERENCE_DATE",$C$3, "VOL_SURF_DELTA_OVR", LEFT(S$56,2),"VOL_SURF_MTY_OVR",$O59,"VOL_SURF_CALLPUT_OVR",RIGHT(S$56,1))</f>
        <v>4.9240000000000004</v>
      </c>
      <c r="T59" s="46">
        <f>_xll.BDP(CONCATENATE($O$55," BGN"," Curncy"),"SP_VOL_SURF_MID", "REFERENCE_DATE",$C$3, "VOL_SURF_DELTA_OVR", LEFT(T$56,2),"VOL_SURF_MTY_OVR",$O59,"VOL_SURF_CALLPUT_OVR",RIGHT(T$56,1))</f>
        <v>5.5060000000000002</v>
      </c>
      <c r="U59" s="46">
        <f>_xll.BDP(CONCATENATE($O$55," BGN"," Curncy"),"SP_VOL_SURF_MID", "REFERENCE_DATE",$C$3, "VOL_SURF_DELTA_OVR", LEFT(U$56,2),"VOL_SURF_MTY_OVR",$O59,"VOL_SURF_CALLPUT_OVR",RIGHT(U$56,1))</f>
        <v>5.0860000000000003</v>
      </c>
      <c r="V59" s="46">
        <f>_xll.BDP(CONCATENATE($O$55," BGN"," Curncy"),"SP_VOL_SURF_MID", "REFERENCE_DATE",$C$3, "VOL_SURF_DELTA_OVR", LEFT(V$56,2),"VOL_SURF_MTY_OVR",$O59,"VOL_SURF_CALLPUT_OVR",RIGHT(V$56,1))</f>
        <v>6.0289999999999999</v>
      </c>
      <c r="W59" s="46">
        <f>_xll.BDP(CONCATENATE($O$55," BGN"," Curncy"),"SP_VOL_SURF_MID", "REFERENCE_DATE",$C$3, "VOL_SURF_DELTA_OVR", LEFT(W$56,2),"VOL_SURF_MTY_OVR",$O59,"VOL_SURF_CALLPUT_OVR",RIGHT(W$56,1))</f>
        <v>5.2949999999999999</v>
      </c>
      <c r="X59" s="46">
        <f>_xll.BDP(CONCATENATE($O$55," BGN"," Curncy"),"SP_VOL_SURF_MID", "REFERENCE_DATE",$C$3, "VOL_SURF_DELTA_OVR", LEFT(X$56,2),"VOL_SURF_MTY_OVR",$O59,"VOL_SURF_CALLPUT_OVR",RIGHT(X$56,1))</f>
        <v>6.42</v>
      </c>
      <c r="AE59">
        <v>14</v>
      </c>
      <c r="AF59" s="101" t="s">
        <v>169</v>
      </c>
      <c r="AG59" s="101" t="s">
        <v>6308</v>
      </c>
      <c r="AH59" s="114"/>
      <c r="AI59" s="114"/>
      <c r="AJ59" s="114"/>
      <c r="AK59" s="114"/>
      <c r="AL59" s="114"/>
      <c r="AM59" s="114"/>
      <c r="AN59" s="114"/>
      <c r="AO59" s="114"/>
    </row>
    <row r="60" spans="2:41" x14ac:dyDescent="0.25">
      <c r="B60" s="54">
        <f>$B$3+AE60</f>
        <v>42755</v>
      </c>
      <c r="C60" s="50" t="s">
        <v>5823</v>
      </c>
      <c r="D60" s="46">
        <f t="shared" si="30"/>
        <v>5.1550000000000002</v>
      </c>
      <c r="E60" s="46">
        <f t="shared" si="22"/>
        <v>5.0259999999999998</v>
      </c>
      <c r="F60" s="46">
        <f t="shared" si="23"/>
        <v>5.484</v>
      </c>
      <c r="G60" s="46">
        <f t="shared" si="24"/>
        <v>5.0350000000000001</v>
      </c>
      <c r="H60" s="46">
        <f t="shared" si="25"/>
        <v>5.8650000000000002</v>
      </c>
      <c r="I60" s="46">
        <f t="shared" si="26"/>
        <v>5.1449999999999996</v>
      </c>
      <c r="J60" s="46">
        <f t="shared" si="27"/>
        <v>6.5</v>
      </c>
      <c r="K60" s="46">
        <f t="shared" si="28"/>
        <v>5.3209999999999997</v>
      </c>
      <c r="L60" s="46">
        <f t="shared" si="29"/>
        <v>6.9589999999999996</v>
      </c>
      <c r="N60" s="54">
        <f>$B$3+AE60</f>
        <v>42755</v>
      </c>
      <c r="O60" s="50" t="s">
        <v>5823</v>
      </c>
      <c r="P60" s="46">
        <f>_xll.BDH(AG60,$B$4,$B$3,$B$3)</f>
        <v>5.1550000000000002</v>
      </c>
      <c r="Q60" s="46">
        <f>_xll.BDP(CONCATENATE($O$55," BGN"," Curncy"),"SP_VOL_SURF_MID", "REFERENCE_DATE",$C$3, "VOL_SURF_DELTA_OVR", LEFT(Q$56,2),"VOL_SURF_MTY_OVR",$O60,"VOL_SURF_CALLPUT_OVR",RIGHT(Q$56,1))</f>
        <v>5.0259999999999998</v>
      </c>
      <c r="R60" s="46">
        <f>_xll.BDP(CONCATENATE($O$55," BGN"," Curncy"),"SP_VOL_SURF_MID", "REFERENCE_DATE",$C$3, "VOL_SURF_DELTA_OVR", LEFT(R$56,2),"VOL_SURF_MTY_OVR",$O60,"VOL_SURF_CALLPUT_OVR",RIGHT(R$56,1))</f>
        <v>5.484</v>
      </c>
      <c r="S60" s="46">
        <f>_xll.BDP(CONCATENATE($O$55," BGN"," Curncy"),"SP_VOL_SURF_MID", "REFERENCE_DATE",$C$3, "VOL_SURF_DELTA_OVR", LEFT(S$56,2),"VOL_SURF_MTY_OVR",$O60,"VOL_SURF_CALLPUT_OVR",RIGHT(S$56,1))</f>
        <v>5.0350000000000001</v>
      </c>
      <c r="T60" s="46">
        <f>_xll.BDP(CONCATENATE($O$55," BGN"," Curncy"),"SP_VOL_SURF_MID", "REFERENCE_DATE",$C$3, "VOL_SURF_DELTA_OVR", LEFT(T$56,2),"VOL_SURF_MTY_OVR",$O60,"VOL_SURF_CALLPUT_OVR",RIGHT(T$56,1))</f>
        <v>5.8650000000000002</v>
      </c>
      <c r="U60" s="46">
        <f>_xll.BDP(CONCATENATE($O$55," BGN"," Curncy"),"SP_VOL_SURF_MID", "REFERENCE_DATE",$C$3, "VOL_SURF_DELTA_OVR", LEFT(U$56,2),"VOL_SURF_MTY_OVR",$O60,"VOL_SURF_CALLPUT_OVR",RIGHT(U$56,1))</f>
        <v>5.1449999999999996</v>
      </c>
      <c r="V60" s="46">
        <f>_xll.BDP(CONCATENATE($O$55," BGN"," Curncy"),"SP_VOL_SURF_MID", "REFERENCE_DATE",$C$3, "VOL_SURF_DELTA_OVR", LEFT(V$56,2),"VOL_SURF_MTY_OVR",$O60,"VOL_SURF_CALLPUT_OVR",RIGHT(V$56,1))</f>
        <v>6.5</v>
      </c>
      <c r="W60" s="46">
        <f>_xll.BDP(CONCATENATE($O$55," BGN"," Curncy"),"SP_VOL_SURF_MID", "REFERENCE_DATE",$C$3, "VOL_SURF_DELTA_OVR", LEFT(W$56,2),"VOL_SURF_MTY_OVR",$O60,"VOL_SURF_CALLPUT_OVR",RIGHT(W$56,1))</f>
        <v>5.3209999999999997</v>
      </c>
      <c r="X60" s="46">
        <f>_xll.BDP(CONCATENATE($O$55," BGN"," Curncy"),"SP_VOL_SURF_MID", "REFERENCE_DATE",$C$3, "VOL_SURF_DELTA_OVR", LEFT(X$56,2),"VOL_SURF_MTY_OVR",$O60,"VOL_SURF_CALLPUT_OVR",RIGHT(X$56,1))</f>
        <v>6.9589999999999996</v>
      </c>
      <c r="AE60">
        <v>21</v>
      </c>
      <c r="AF60" s="101" t="s">
        <v>5823</v>
      </c>
      <c r="AG60" s="101" t="s">
        <v>6309</v>
      </c>
      <c r="AH60" s="114"/>
      <c r="AI60" s="114"/>
      <c r="AJ60" s="114"/>
      <c r="AK60" s="114"/>
      <c r="AL60" s="114"/>
      <c r="AM60" s="114"/>
      <c r="AN60" s="114"/>
      <c r="AO60" s="114"/>
    </row>
    <row r="61" spans="2:41" x14ac:dyDescent="0.25">
      <c r="B61" s="54">
        <f t="shared" ref="B61:B74" si="31">EDATE($B$3,AE61)</f>
        <v>42765</v>
      </c>
      <c r="C61" s="50" t="s">
        <v>192</v>
      </c>
      <c r="D61" s="46">
        <f t="shared" si="30"/>
        <v>5.34</v>
      </c>
      <c r="E61" s="46">
        <f t="shared" si="22"/>
        <v>5.157</v>
      </c>
      <c r="F61" s="46">
        <f t="shared" si="23"/>
        <v>5.7320000000000002</v>
      </c>
      <c r="G61" s="46">
        <f t="shared" si="24"/>
        <v>5.1210000000000004</v>
      </c>
      <c r="H61" s="46">
        <f t="shared" si="25"/>
        <v>6.1989999999999998</v>
      </c>
      <c r="I61" s="46">
        <f t="shared" si="26"/>
        <v>5.2249999999999996</v>
      </c>
      <c r="J61" s="46">
        <f t="shared" si="27"/>
        <v>6.9</v>
      </c>
      <c r="K61" s="46">
        <f t="shared" si="28"/>
        <v>5.4020000000000001</v>
      </c>
      <c r="L61" s="46">
        <f t="shared" si="29"/>
        <v>7.407</v>
      </c>
      <c r="N61" s="54">
        <f t="shared" ref="N61:N74" si="32">EDATE($B$3,AE61)</f>
        <v>42765</v>
      </c>
      <c r="O61" s="50" t="s">
        <v>192</v>
      </c>
      <c r="P61" s="46">
        <f>_xll.BDH(AG61,$B$4,$B$3,$B$3)</f>
        <v>5.34</v>
      </c>
      <c r="Q61" s="46">
        <f>_xll.BDP(CONCATENATE($O$55," BGN"," Curncy"),"SP_VOL_SURF_MID", "REFERENCE_DATE",$C$3, "VOL_SURF_DELTA_OVR", LEFT(Q$56,2),"VOL_SURF_MTY_OVR",$O61,"VOL_SURF_CALLPUT_OVR",RIGHT(Q$56,1))</f>
        <v>5.157</v>
      </c>
      <c r="R61" s="46">
        <f>_xll.BDP(CONCATENATE($O$55," BGN"," Curncy"),"SP_VOL_SURF_MID", "REFERENCE_DATE",$C$3, "VOL_SURF_DELTA_OVR", LEFT(R$56,2),"VOL_SURF_MTY_OVR",$O61,"VOL_SURF_CALLPUT_OVR",RIGHT(R$56,1))</f>
        <v>5.7320000000000002</v>
      </c>
      <c r="S61" s="46">
        <f>_xll.BDP(CONCATENATE($O$55," BGN"," Curncy"),"SP_VOL_SURF_MID", "REFERENCE_DATE",$C$3, "VOL_SURF_DELTA_OVR", LEFT(S$56,2),"VOL_SURF_MTY_OVR",$O61,"VOL_SURF_CALLPUT_OVR",RIGHT(S$56,1))</f>
        <v>5.1210000000000004</v>
      </c>
      <c r="T61" s="46">
        <f>_xll.BDP(CONCATENATE($O$55," BGN"," Curncy"),"SP_VOL_SURF_MID", "REFERENCE_DATE",$C$3, "VOL_SURF_DELTA_OVR", LEFT(T$56,2),"VOL_SURF_MTY_OVR",$O61,"VOL_SURF_CALLPUT_OVR",RIGHT(T$56,1))</f>
        <v>6.1989999999999998</v>
      </c>
      <c r="U61" s="46">
        <f>_xll.BDP(CONCATENATE($O$55," BGN"," Curncy"),"SP_VOL_SURF_MID", "REFERENCE_DATE",$C$3, "VOL_SURF_DELTA_OVR", LEFT(U$56,2),"VOL_SURF_MTY_OVR",$O61,"VOL_SURF_CALLPUT_OVR",RIGHT(U$56,1))</f>
        <v>5.2249999999999996</v>
      </c>
      <c r="V61" s="46">
        <f>_xll.BDP(CONCATENATE($O$55," BGN"," Curncy"),"SP_VOL_SURF_MID", "REFERENCE_DATE",$C$3, "VOL_SURF_DELTA_OVR", LEFT(V$56,2),"VOL_SURF_MTY_OVR",$O61,"VOL_SURF_CALLPUT_OVR",RIGHT(V$56,1))</f>
        <v>6.9</v>
      </c>
      <c r="W61" s="46">
        <f>_xll.BDP(CONCATENATE($O$55," BGN"," Curncy"),"SP_VOL_SURF_MID", "REFERENCE_DATE",$C$3, "VOL_SURF_DELTA_OVR", LEFT(W$56,2),"VOL_SURF_MTY_OVR",$O61,"VOL_SURF_CALLPUT_OVR",RIGHT(W$56,1))</f>
        <v>5.4020000000000001</v>
      </c>
      <c r="X61" s="46">
        <f>_xll.BDP(CONCATENATE($O$55," BGN"," Curncy"),"SP_VOL_SURF_MID", "REFERENCE_DATE",$C$3, "VOL_SURF_DELTA_OVR", LEFT(X$56,2),"VOL_SURF_MTY_OVR",$O61,"VOL_SURF_CALLPUT_OVR",RIGHT(X$56,1))</f>
        <v>7.407</v>
      </c>
      <c r="AE61">
        <v>1</v>
      </c>
      <c r="AF61" s="101" t="s">
        <v>192</v>
      </c>
      <c r="AG61" s="101" t="s">
        <v>6310</v>
      </c>
      <c r="AH61" s="114"/>
      <c r="AI61" s="114"/>
      <c r="AJ61" s="114"/>
      <c r="AK61" s="114"/>
      <c r="AL61" s="114"/>
      <c r="AM61" s="114"/>
      <c r="AN61" s="114"/>
      <c r="AO61" s="114"/>
    </row>
    <row r="62" spans="2:41" x14ac:dyDescent="0.25">
      <c r="B62" s="54">
        <f t="shared" si="31"/>
        <v>42794</v>
      </c>
      <c r="C62" s="50" t="s">
        <v>213</v>
      </c>
      <c r="D62" s="46">
        <f t="shared" si="30"/>
        <v>5.6550000000000002</v>
      </c>
      <c r="E62" s="46">
        <f t="shared" si="22"/>
        <v>5.4260000000000002</v>
      </c>
      <c r="F62" s="46">
        <f t="shared" si="23"/>
        <v>6.1390000000000002</v>
      </c>
      <c r="G62" s="46">
        <f t="shared" si="24"/>
        <v>5.3920000000000003</v>
      </c>
      <c r="H62" s="46">
        <f t="shared" si="25"/>
        <v>6.7619999999999996</v>
      </c>
      <c r="I62" s="46">
        <f t="shared" si="26"/>
        <v>5.601</v>
      </c>
      <c r="J62" s="46">
        <f t="shared" si="27"/>
        <v>7.7640000000000002</v>
      </c>
      <c r="K62" s="46">
        <f t="shared" si="28"/>
        <v>5.8789999999999996</v>
      </c>
      <c r="L62" s="46">
        <f t="shared" si="29"/>
        <v>8.4659999999999993</v>
      </c>
      <c r="N62" s="54">
        <f t="shared" si="32"/>
        <v>42794</v>
      </c>
      <c r="O62" s="50" t="s">
        <v>213</v>
      </c>
      <c r="P62" s="46">
        <f>_xll.BDH(AG62,$B$4,$B$3,$B$3)</f>
        <v>5.6550000000000002</v>
      </c>
      <c r="Q62" s="46">
        <f>_xll.BDP(CONCATENATE($O$55," BGN"," Curncy"),"SP_VOL_SURF_MID", "REFERENCE_DATE",$C$3, "VOL_SURF_DELTA_OVR", LEFT(Q$56,2),"VOL_SURF_MTY_OVR",$O62,"VOL_SURF_CALLPUT_OVR",RIGHT(Q$56,1))</f>
        <v>5.4260000000000002</v>
      </c>
      <c r="R62" s="46">
        <f>_xll.BDP(CONCATENATE($O$55," BGN"," Curncy"),"SP_VOL_SURF_MID", "REFERENCE_DATE",$C$3, "VOL_SURF_DELTA_OVR", LEFT(R$56,2),"VOL_SURF_MTY_OVR",$O62,"VOL_SURF_CALLPUT_OVR",RIGHT(R$56,1))</f>
        <v>6.1390000000000002</v>
      </c>
      <c r="S62" s="46">
        <f>_xll.BDP(CONCATENATE($O$55," BGN"," Curncy"),"SP_VOL_SURF_MID", "REFERENCE_DATE",$C$3, "VOL_SURF_DELTA_OVR", LEFT(S$56,2),"VOL_SURF_MTY_OVR",$O62,"VOL_SURF_CALLPUT_OVR",RIGHT(S$56,1))</f>
        <v>5.3920000000000003</v>
      </c>
      <c r="T62" s="46">
        <f>_xll.BDP(CONCATENATE($O$55," BGN"," Curncy"),"SP_VOL_SURF_MID", "REFERENCE_DATE",$C$3, "VOL_SURF_DELTA_OVR", LEFT(T$56,2),"VOL_SURF_MTY_OVR",$O62,"VOL_SURF_CALLPUT_OVR",RIGHT(T$56,1))</f>
        <v>6.7619999999999996</v>
      </c>
      <c r="U62" s="46">
        <f>_xll.BDP(CONCATENATE($O$55," BGN"," Curncy"),"SP_VOL_SURF_MID", "REFERENCE_DATE",$C$3, "VOL_SURF_DELTA_OVR", LEFT(U$56,2),"VOL_SURF_MTY_OVR",$O62,"VOL_SURF_CALLPUT_OVR",RIGHT(U$56,1))</f>
        <v>5.601</v>
      </c>
      <c r="V62" s="46">
        <f>_xll.BDP(CONCATENATE($O$55," BGN"," Curncy"),"SP_VOL_SURF_MID", "REFERENCE_DATE",$C$3, "VOL_SURF_DELTA_OVR", LEFT(V$56,2),"VOL_SURF_MTY_OVR",$O62,"VOL_SURF_CALLPUT_OVR",RIGHT(V$56,1))</f>
        <v>7.7640000000000002</v>
      </c>
      <c r="W62" s="46">
        <f>_xll.BDP(CONCATENATE($O$55," BGN"," Curncy"),"SP_VOL_SURF_MID", "REFERENCE_DATE",$C$3, "VOL_SURF_DELTA_OVR", LEFT(W$56,2),"VOL_SURF_MTY_OVR",$O62,"VOL_SURF_CALLPUT_OVR",RIGHT(W$56,1))</f>
        <v>5.8789999999999996</v>
      </c>
      <c r="X62" s="46">
        <f>_xll.BDP(CONCATENATE($O$55," BGN"," Curncy"),"SP_VOL_SURF_MID", "REFERENCE_DATE",$C$3, "VOL_SURF_DELTA_OVR", LEFT(X$56,2),"VOL_SURF_MTY_OVR",$O62,"VOL_SURF_CALLPUT_OVR",RIGHT(X$56,1))</f>
        <v>8.4659999999999993</v>
      </c>
      <c r="AE62">
        <v>2</v>
      </c>
      <c r="AF62" s="101" t="s">
        <v>213</v>
      </c>
      <c r="AG62" s="101" t="s">
        <v>6311</v>
      </c>
      <c r="AH62" s="114"/>
      <c r="AI62" s="114"/>
      <c r="AJ62" s="114"/>
      <c r="AK62" s="114"/>
      <c r="AL62" s="114"/>
      <c r="AM62" s="114"/>
      <c r="AN62" s="114"/>
      <c r="AO62" s="114"/>
    </row>
    <row r="63" spans="2:41" x14ac:dyDescent="0.25">
      <c r="B63" s="54">
        <f t="shared" si="31"/>
        <v>42824</v>
      </c>
      <c r="C63" s="50" t="s">
        <v>232</v>
      </c>
      <c r="D63" s="46">
        <f t="shared" si="30"/>
        <v>6.125</v>
      </c>
      <c r="E63" s="46">
        <f t="shared" si="22"/>
        <v>5.867</v>
      </c>
      <c r="F63" s="46">
        <f t="shared" si="23"/>
        <v>6.673</v>
      </c>
      <c r="G63" s="46">
        <f t="shared" si="24"/>
        <v>5.8540000000000001</v>
      </c>
      <c r="H63" s="46">
        <f t="shared" si="25"/>
        <v>7.431</v>
      </c>
      <c r="I63" s="46">
        <f t="shared" si="26"/>
        <v>6.2519999999999998</v>
      </c>
      <c r="J63" s="46">
        <f t="shared" si="27"/>
        <v>8.7720000000000002</v>
      </c>
      <c r="K63" s="46">
        <f t="shared" si="28"/>
        <v>6.7069999999999999</v>
      </c>
      <c r="L63" s="46">
        <f t="shared" si="29"/>
        <v>9.6920000000000002</v>
      </c>
      <c r="N63" s="54">
        <f t="shared" si="32"/>
        <v>42824</v>
      </c>
      <c r="O63" s="50" t="s">
        <v>232</v>
      </c>
      <c r="P63" s="46">
        <f>_xll.BDH(AG63,$B$4,$B$3,$B$3)</f>
        <v>6.125</v>
      </c>
      <c r="Q63" s="46">
        <f>_xll.BDP(CONCATENATE($O$55," BGN"," Curncy"),"SP_VOL_SURF_MID", "REFERENCE_DATE",$C$3, "VOL_SURF_DELTA_OVR", LEFT(Q$56,2),"VOL_SURF_MTY_OVR",$O63,"VOL_SURF_CALLPUT_OVR",RIGHT(Q$56,1))</f>
        <v>5.867</v>
      </c>
      <c r="R63" s="46">
        <f>_xll.BDP(CONCATENATE($O$55," BGN"," Curncy"),"SP_VOL_SURF_MID", "REFERENCE_DATE",$C$3, "VOL_SURF_DELTA_OVR", LEFT(R$56,2),"VOL_SURF_MTY_OVR",$O63,"VOL_SURF_CALLPUT_OVR",RIGHT(R$56,1))</f>
        <v>6.673</v>
      </c>
      <c r="S63" s="46">
        <f>_xll.BDP(CONCATENATE($O$55," BGN"," Curncy"),"SP_VOL_SURF_MID", "REFERENCE_DATE",$C$3, "VOL_SURF_DELTA_OVR", LEFT(S$56,2),"VOL_SURF_MTY_OVR",$O63,"VOL_SURF_CALLPUT_OVR",RIGHT(S$56,1))</f>
        <v>5.8540000000000001</v>
      </c>
      <c r="T63" s="46">
        <f>_xll.BDP(CONCATENATE($O$55," BGN"," Curncy"),"SP_VOL_SURF_MID", "REFERENCE_DATE",$C$3, "VOL_SURF_DELTA_OVR", LEFT(T$56,2),"VOL_SURF_MTY_OVR",$O63,"VOL_SURF_CALLPUT_OVR",RIGHT(T$56,1))</f>
        <v>7.431</v>
      </c>
      <c r="U63" s="46">
        <f>_xll.BDP(CONCATENATE($O$55," BGN"," Curncy"),"SP_VOL_SURF_MID", "REFERENCE_DATE",$C$3, "VOL_SURF_DELTA_OVR", LEFT(U$56,2),"VOL_SURF_MTY_OVR",$O63,"VOL_SURF_CALLPUT_OVR",RIGHT(U$56,1))</f>
        <v>6.2519999999999998</v>
      </c>
      <c r="V63" s="46">
        <f>_xll.BDP(CONCATENATE($O$55," BGN"," Curncy"),"SP_VOL_SURF_MID", "REFERENCE_DATE",$C$3, "VOL_SURF_DELTA_OVR", LEFT(V$56,2),"VOL_SURF_MTY_OVR",$O63,"VOL_SURF_CALLPUT_OVR",RIGHT(V$56,1))</f>
        <v>8.7720000000000002</v>
      </c>
      <c r="W63" s="46">
        <f>_xll.BDP(CONCATENATE($O$55," BGN"," Curncy"),"SP_VOL_SURF_MID", "REFERENCE_DATE",$C$3, "VOL_SURF_DELTA_OVR", LEFT(W$56,2),"VOL_SURF_MTY_OVR",$O63,"VOL_SURF_CALLPUT_OVR",RIGHT(W$56,1))</f>
        <v>6.7069999999999999</v>
      </c>
      <c r="X63" s="46">
        <f>_xll.BDP(CONCATENATE($O$55," BGN"," Curncy"),"SP_VOL_SURF_MID", "REFERENCE_DATE",$C$3, "VOL_SURF_DELTA_OVR", LEFT(X$56,2),"VOL_SURF_MTY_OVR",$O63,"VOL_SURF_CALLPUT_OVR",RIGHT(X$56,1))</f>
        <v>9.6920000000000002</v>
      </c>
      <c r="AE63">
        <v>3</v>
      </c>
      <c r="AF63" s="101" t="s">
        <v>232</v>
      </c>
      <c r="AG63" s="101" t="s">
        <v>6312</v>
      </c>
      <c r="AH63" s="114"/>
      <c r="AI63" s="114"/>
      <c r="AJ63" s="114"/>
      <c r="AK63" s="114"/>
      <c r="AL63" s="114"/>
      <c r="AM63" s="114"/>
      <c r="AN63" s="114"/>
      <c r="AO63" s="114"/>
    </row>
    <row r="64" spans="2:41" x14ac:dyDescent="0.25">
      <c r="B64" s="54">
        <f t="shared" si="31"/>
        <v>42855</v>
      </c>
      <c r="C64" s="50" t="s">
        <v>257</v>
      </c>
      <c r="D64" s="46">
        <f t="shared" si="30"/>
        <v>6.6449999999999996</v>
      </c>
      <c r="E64" s="46">
        <f t="shared" si="22"/>
        <v>6.2910000000000004</v>
      </c>
      <c r="F64" s="46">
        <f t="shared" si="23"/>
        <v>7.3289999999999997</v>
      </c>
      <c r="G64" s="46">
        <f t="shared" si="24"/>
        <v>6.26</v>
      </c>
      <c r="H64" s="46">
        <f t="shared" si="25"/>
        <v>8.24</v>
      </c>
      <c r="I64" s="46">
        <f t="shared" si="26"/>
        <v>6.5970000000000004</v>
      </c>
      <c r="J64" s="46">
        <f t="shared" si="27"/>
        <v>9.9670000000000005</v>
      </c>
      <c r="K64" s="46">
        <f t="shared" si="28"/>
        <v>7.0289999999999999</v>
      </c>
      <c r="L64" s="46">
        <f t="shared" si="29"/>
        <v>11.071</v>
      </c>
      <c r="N64" s="54">
        <f t="shared" si="32"/>
        <v>42855</v>
      </c>
      <c r="O64" s="50" t="s">
        <v>257</v>
      </c>
      <c r="P64" s="46">
        <f>_xll.BDH(AG64,$B$4,$B$3,$B$3)</f>
        <v>6.6449999999999996</v>
      </c>
      <c r="Q64" s="46">
        <f>_xll.BDP(CONCATENATE($O$55," BGN"," Curncy"),"SP_VOL_SURF_MID", "REFERENCE_DATE",$C$3, "VOL_SURF_DELTA_OVR", LEFT(Q$56,2),"VOL_SURF_MTY_OVR",$O64,"VOL_SURF_CALLPUT_OVR",RIGHT(Q$56,1))</f>
        <v>6.2910000000000004</v>
      </c>
      <c r="R64" s="46">
        <f>_xll.BDP(CONCATENATE($O$55," BGN"," Curncy"),"SP_VOL_SURF_MID", "REFERENCE_DATE",$C$3, "VOL_SURF_DELTA_OVR", LEFT(R$56,2),"VOL_SURF_MTY_OVR",$O64,"VOL_SURF_CALLPUT_OVR",RIGHT(R$56,1))</f>
        <v>7.3289999999999997</v>
      </c>
      <c r="S64" s="46">
        <f>_xll.BDP(CONCATENATE($O$55," BGN"," Curncy"),"SP_VOL_SURF_MID", "REFERENCE_DATE",$C$3, "VOL_SURF_DELTA_OVR", LEFT(S$56,2),"VOL_SURF_MTY_OVR",$O64,"VOL_SURF_CALLPUT_OVR",RIGHT(S$56,1))</f>
        <v>6.26</v>
      </c>
      <c r="T64" s="46">
        <f>_xll.BDP(CONCATENATE($O$55," BGN"," Curncy"),"SP_VOL_SURF_MID", "REFERENCE_DATE",$C$3, "VOL_SURF_DELTA_OVR", LEFT(T$56,2),"VOL_SURF_MTY_OVR",$O64,"VOL_SURF_CALLPUT_OVR",RIGHT(T$56,1))</f>
        <v>8.24</v>
      </c>
      <c r="U64" s="46">
        <f>_xll.BDP(CONCATENATE($O$55," BGN"," Curncy"),"SP_VOL_SURF_MID", "REFERENCE_DATE",$C$3, "VOL_SURF_DELTA_OVR", LEFT(U$56,2),"VOL_SURF_MTY_OVR",$O64,"VOL_SURF_CALLPUT_OVR",RIGHT(U$56,1))</f>
        <v>6.5970000000000004</v>
      </c>
      <c r="V64" s="46">
        <f>_xll.BDP(CONCATENATE($O$55," BGN"," Curncy"),"SP_VOL_SURF_MID", "REFERENCE_DATE",$C$3, "VOL_SURF_DELTA_OVR", LEFT(V$56,2),"VOL_SURF_MTY_OVR",$O64,"VOL_SURF_CALLPUT_OVR",RIGHT(V$56,1))</f>
        <v>9.9670000000000005</v>
      </c>
      <c r="W64" s="46">
        <f>_xll.BDP(CONCATENATE($O$55," BGN"," Curncy"),"SP_VOL_SURF_MID", "REFERENCE_DATE",$C$3, "VOL_SURF_DELTA_OVR", LEFT(W$56,2),"VOL_SURF_MTY_OVR",$O64,"VOL_SURF_CALLPUT_OVR",RIGHT(W$56,1))</f>
        <v>7.0289999999999999</v>
      </c>
      <c r="X64" s="46">
        <f>_xll.BDP(CONCATENATE($O$55," BGN"," Curncy"),"SP_VOL_SURF_MID", "REFERENCE_DATE",$C$3, "VOL_SURF_DELTA_OVR", LEFT(X$56,2),"VOL_SURF_MTY_OVR",$O64,"VOL_SURF_CALLPUT_OVR",RIGHT(X$56,1))</f>
        <v>11.071</v>
      </c>
      <c r="AE64">
        <v>4</v>
      </c>
      <c r="AF64" s="101" t="s">
        <v>257</v>
      </c>
      <c r="AG64" s="101" t="s">
        <v>6313</v>
      </c>
      <c r="AH64" s="114"/>
      <c r="AI64" s="114"/>
      <c r="AJ64" s="114"/>
      <c r="AK64" s="114"/>
      <c r="AL64" s="114"/>
      <c r="AM64" s="114"/>
      <c r="AN64" s="114"/>
      <c r="AO64" s="114"/>
    </row>
    <row r="65" spans="2:41" x14ac:dyDescent="0.25">
      <c r="B65" s="54">
        <f t="shared" si="31"/>
        <v>42885</v>
      </c>
      <c r="C65" s="50" t="s">
        <v>307</v>
      </c>
      <c r="D65" s="46">
        <f t="shared" si="30"/>
        <v>7.1150000000000002</v>
      </c>
      <c r="E65" s="46">
        <f t="shared" si="22"/>
        <v>6.6639999999999997</v>
      </c>
      <c r="F65" s="46">
        <f t="shared" si="23"/>
        <v>7.9260000000000002</v>
      </c>
      <c r="G65" s="46">
        <f t="shared" si="24"/>
        <v>6.5540000000000003</v>
      </c>
      <c r="H65" s="46">
        <f t="shared" si="25"/>
        <v>9.0410000000000004</v>
      </c>
      <c r="I65" s="46">
        <f t="shared" si="26"/>
        <v>6.9420000000000002</v>
      </c>
      <c r="J65" s="46">
        <f t="shared" si="27"/>
        <v>10.978</v>
      </c>
      <c r="K65" s="46">
        <f t="shared" si="28"/>
        <v>7.4740000000000002</v>
      </c>
      <c r="L65" s="46">
        <f t="shared" si="29"/>
        <v>12.146000000000001</v>
      </c>
      <c r="N65" s="54">
        <f t="shared" si="32"/>
        <v>42885</v>
      </c>
      <c r="O65" s="50" t="s">
        <v>307</v>
      </c>
      <c r="P65" s="46">
        <f>_xll.BDH(AG65,$B$4,$B$3,$B$3)</f>
        <v>7.1150000000000002</v>
      </c>
      <c r="Q65" s="46">
        <f>_xll.BDP(CONCATENATE($O$55," BGN"," Curncy"),"SP_VOL_SURF_MID", "REFERENCE_DATE",$C$3, "VOL_SURF_DELTA_OVR", LEFT(Q$56,2),"VOL_SURF_MTY_OVR",$O65,"VOL_SURF_CALLPUT_OVR",RIGHT(Q$56,1))</f>
        <v>6.6639999999999997</v>
      </c>
      <c r="R65" s="46">
        <f>_xll.BDP(CONCATENATE($O$55," BGN"," Curncy"),"SP_VOL_SURF_MID", "REFERENCE_DATE",$C$3, "VOL_SURF_DELTA_OVR", LEFT(R$56,2),"VOL_SURF_MTY_OVR",$O65,"VOL_SURF_CALLPUT_OVR",RIGHT(R$56,1))</f>
        <v>7.9260000000000002</v>
      </c>
      <c r="S65" s="46">
        <f>_xll.BDP(CONCATENATE($O$55," BGN"," Curncy"),"SP_VOL_SURF_MID", "REFERENCE_DATE",$C$3, "VOL_SURF_DELTA_OVR", LEFT(S$56,2),"VOL_SURF_MTY_OVR",$O65,"VOL_SURF_CALLPUT_OVR",RIGHT(S$56,1))</f>
        <v>6.5540000000000003</v>
      </c>
      <c r="T65" s="46">
        <f>_xll.BDP(CONCATENATE($O$55," BGN"," Curncy"),"SP_VOL_SURF_MID", "REFERENCE_DATE",$C$3, "VOL_SURF_DELTA_OVR", LEFT(T$56,2),"VOL_SURF_MTY_OVR",$O65,"VOL_SURF_CALLPUT_OVR",RIGHT(T$56,1))</f>
        <v>9.0410000000000004</v>
      </c>
      <c r="U65" s="46">
        <f>_xll.BDP(CONCATENATE($O$55," BGN"," Curncy"),"SP_VOL_SURF_MID", "REFERENCE_DATE",$C$3, "VOL_SURF_DELTA_OVR", LEFT(U$56,2),"VOL_SURF_MTY_OVR",$O65,"VOL_SURF_CALLPUT_OVR",RIGHT(U$56,1))</f>
        <v>6.9420000000000002</v>
      </c>
      <c r="V65" s="46">
        <f>_xll.BDP(CONCATENATE($O$55," BGN"," Curncy"),"SP_VOL_SURF_MID", "REFERENCE_DATE",$C$3, "VOL_SURF_DELTA_OVR", LEFT(V$56,2),"VOL_SURF_MTY_OVR",$O65,"VOL_SURF_CALLPUT_OVR",RIGHT(V$56,1))</f>
        <v>10.978</v>
      </c>
      <c r="W65" s="46">
        <f>_xll.BDP(CONCATENATE($O$55," BGN"," Curncy"),"SP_VOL_SURF_MID", "REFERENCE_DATE",$C$3, "VOL_SURF_DELTA_OVR", LEFT(W$56,2),"VOL_SURF_MTY_OVR",$O65,"VOL_SURF_CALLPUT_OVR",RIGHT(W$56,1))</f>
        <v>7.4740000000000002</v>
      </c>
      <c r="X65" s="46">
        <f>_xll.BDP(CONCATENATE($O$55," BGN"," Curncy"),"SP_VOL_SURF_MID", "REFERENCE_DATE",$C$3, "VOL_SURF_DELTA_OVR", LEFT(X$56,2),"VOL_SURF_MTY_OVR",$O65,"VOL_SURF_CALLPUT_OVR",RIGHT(X$56,1))</f>
        <v>12.146000000000001</v>
      </c>
      <c r="AE65">
        <v>5</v>
      </c>
      <c r="AF65" s="101" t="s">
        <v>307</v>
      </c>
      <c r="AG65" s="101" t="s">
        <v>6314</v>
      </c>
      <c r="AH65" s="114"/>
      <c r="AI65" s="114"/>
      <c r="AJ65" s="114"/>
      <c r="AK65" s="114"/>
      <c r="AL65" s="114"/>
      <c r="AM65" s="114"/>
      <c r="AN65" s="114"/>
      <c r="AO65" s="114"/>
    </row>
    <row r="66" spans="2:41" x14ac:dyDescent="0.25">
      <c r="B66" s="54">
        <f t="shared" si="31"/>
        <v>42916</v>
      </c>
      <c r="C66" s="50" t="s">
        <v>376</v>
      </c>
      <c r="D66" s="46">
        <f t="shared" si="30"/>
        <v>7.36</v>
      </c>
      <c r="E66" s="46">
        <f t="shared" si="22"/>
        <v>6.9</v>
      </c>
      <c r="F66" s="46">
        <f t="shared" si="23"/>
        <v>8.2050000000000001</v>
      </c>
      <c r="G66" s="46">
        <f t="shared" si="24"/>
        <v>6.8319999999999999</v>
      </c>
      <c r="H66" s="46">
        <f t="shared" si="25"/>
        <v>9.3870000000000005</v>
      </c>
      <c r="I66" s="46">
        <f t="shared" si="26"/>
        <v>7.2709999999999999</v>
      </c>
      <c r="J66" s="46">
        <f t="shared" si="27"/>
        <v>11.499000000000001</v>
      </c>
      <c r="K66" s="46">
        <f t="shared" si="28"/>
        <v>7.8490000000000002</v>
      </c>
      <c r="L66" s="46">
        <f t="shared" si="29"/>
        <v>12.766</v>
      </c>
      <c r="N66" s="54">
        <f t="shared" si="32"/>
        <v>42916</v>
      </c>
      <c r="O66" s="50" t="s">
        <v>376</v>
      </c>
      <c r="P66" s="46">
        <f>_xll.BDH(AG66,$B$4,$B$3,$B$3)</f>
        <v>7.36</v>
      </c>
      <c r="Q66" s="46">
        <f>_xll.BDP(CONCATENATE($O$55," BGN"," Curncy"),"SP_VOL_SURF_MID", "REFERENCE_DATE",$C$3, "VOL_SURF_DELTA_OVR", LEFT(Q$56,2),"VOL_SURF_MTY_OVR",$O66,"VOL_SURF_CALLPUT_OVR",RIGHT(Q$56,1))</f>
        <v>6.9</v>
      </c>
      <c r="R66" s="46">
        <f>_xll.BDP(CONCATENATE($O$55," BGN"," Curncy"),"SP_VOL_SURF_MID", "REFERENCE_DATE",$C$3, "VOL_SURF_DELTA_OVR", LEFT(R$56,2),"VOL_SURF_MTY_OVR",$O66,"VOL_SURF_CALLPUT_OVR",RIGHT(R$56,1))</f>
        <v>8.2050000000000001</v>
      </c>
      <c r="S66" s="46">
        <f>_xll.BDP(CONCATENATE($O$55," BGN"," Curncy"),"SP_VOL_SURF_MID", "REFERENCE_DATE",$C$3, "VOL_SURF_DELTA_OVR", LEFT(S$56,2),"VOL_SURF_MTY_OVR",$O66,"VOL_SURF_CALLPUT_OVR",RIGHT(S$56,1))</f>
        <v>6.8319999999999999</v>
      </c>
      <c r="T66" s="46">
        <f>_xll.BDP(CONCATENATE($O$55," BGN"," Curncy"),"SP_VOL_SURF_MID", "REFERENCE_DATE",$C$3, "VOL_SURF_DELTA_OVR", LEFT(T$56,2),"VOL_SURF_MTY_OVR",$O66,"VOL_SURF_CALLPUT_OVR",RIGHT(T$56,1))</f>
        <v>9.3870000000000005</v>
      </c>
      <c r="U66" s="46">
        <f>_xll.BDP(CONCATENATE($O$55," BGN"," Curncy"),"SP_VOL_SURF_MID", "REFERENCE_DATE",$C$3, "VOL_SURF_DELTA_OVR", LEFT(U$56,2),"VOL_SURF_MTY_OVR",$O66,"VOL_SURF_CALLPUT_OVR",RIGHT(U$56,1))</f>
        <v>7.2709999999999999</v>
      </c>
      <c r="V66" s="46">
        <f>_xll.BDP(CONCATENATE($O$55," BGN"," Curncy"),"SP_VOL_SURF_MID", "REFERENCE_DATE",$C$3, "VOL_SURF_DELTA_OVR", LEFT(V$56,2),"VOL_SURF_MTY_OVR",$O66,"VOL_SURF_CALLPUT_OVR",RIGHT(V$56,1))</f>
        <v>11.499000000000001</v>
      </c>
      <c r="W66" s="46">
        <f>_xll.BDP(CONCATENATE($O$55," BGN"," Curncy"),"SP_VOL_SURF_MID", "REFERENCE_DATE",$C$3, "VOL_SURF_DELTA_OVR", LEFT(W$56,2),"VOL_SURF_MTY_OVR",$O66,"VOL_SURF_CALLPUT_OVR",RIGHT(W$56,1))</f>
        <v>7.8490000000000002</v>
      </c>
      <c r="X66" s="46">
        <f>_xll.BDP(CONCATENATE($O$55," BGN"," Curncy"),"SP_VOL_SURF_MID", "REFERENCE_DATE",$C$3, "VOL_SURF_DELTA_OVR", LEFT(X$56,2),"VOL_SURF_MTY_OVR",$O66,"VOL_SURF_CALLPUT_OVR",RIGHT(X$56,1))</f>
        <v>12.766</v>
      </c>
      <c r="AE66">
        <v>6</v>
      </c>
      <c r="AF66" s="101" t="s">
        <v>376</v>
      </c>
      <c r="AG66" s="101" t="s">
        <v>6315</v>
      </c>
      <c r="AH66" s="114"/>
      <c r="AI66" s="114"/>
      <c r="AJ66" s="114"/>
      <c r="AK66" s="114"/>
      <c r="AL66" s="114"/>
      <c r="AM66" s="114"/>
      <c r="AN66" s="114"/>
      <c r="AO66" s="114"/>
    </row>
    <row r="67" spans="2:41" x14ac:dyDescent="0.25">
      <c r="B67" s="54">
        <f t="shared" si="31"/>
        <v>43099</v>
      </c>
      <c r="C67" s="50" t="s">
        <v>441</v>
      </c>
      <c r="D67" s="46">
        <f t="shared" si="30"/>
        <v>7.4749999999999996</v>
      </c>
      <c r="E67" s="46">
        <f t="shared" si="22"/>
        <v>7.0010000000000003</v>
      </c>
      <c r="F67" s="46">
        <f t="shared" si="23"/>
        <v>8.3439999999999994</v>
      </c>
      <c r="G67" s="46">
        <f t="shared" si="24"/>
        <v>6.9210000000000003</v>
      </c>
      <c r="H67" s="46">
        <f t="shared" si="25"/>
        <v>9.5890000000000004</v>
      </c>
      <c r="I67" s="46">
        <f t="shared" si="26"/>
        <v>7.4589999999999996</v>
      </c>
      <c r="J67" s="46">
        <f t="shared" si="27"/>
        <v>11.816000000000001</v>
      </c>
      <c r="K67" s="46">
        <f t="shared" si="28"/>
        <v>8.1630000000000003</v>
      </c>
      <c r="L67" s="46">
        <f t="shared" si="29"/>
        <v>13.157999999999999</v>
      </c>
      <c r="N67" s="54">
        <f t="shared" si="32"/>
        <v>43099</v>
      </c>
      <c r="O67" s="50" t="s">
        <v>441</v>
      </c>
      <c r="P67" s="46">
        <f>_xll.BDH(AG67,$B$4,$B$3,$B$3)</f>
        <v>7.4749999999999996</v>
      </c>
      <c r="Q67" s="46">
        <f>_xll.BDP(CONCATENATE($O$55," BGN"," Curncy"),"SP_VOL_SURF_MID", "REFERENCE_DATE",$C$3, "VOL_SURF_DELTA_OVR", LEFT(Q$56,2),"VOL_SURF_MTY_OVR",$O67,"VOL_SURF_CALLPUT_OVR",RIGHT(Q$56,1))</f>
        <v>7.0010000000000003</v>
      </c>
      <c r="R67" s="46">
        <f>_xll.BDP(CONCATENATE($O$55," BGN"," Curncy"),"SP_VOL_SURF_MID", "REFERENCE_DATE",$C$3, "VOL_SURF_DELTA_OVR", LEFT(R$56,2),"VOL_SURF_MTY_OVR",$O67,"VOL_SURF_CALLPUT_OVR",RIGHT(R$56,1))</f>
        <v>8.3439999999999994</v>
      </c>
      <c r="S67" s="46">
        <f>_xll.BDP(CONCATENATE($O$55," BGN"," Curncy"),"SP_VOL_SURF_MID", "REFERENCE_DATE",$C$3, "VOL_SURF_DELTA_OVR", LEFT(S$56,2),"VOL_SURF_MTY_OVR",$O67,"VOL_SURF_CALLPUT_OVR",RIGHT(S$56,1))</f>
        <v>6.9210000000000003</v>
      </c>
      <c r="T67" s="46">
        <f>_xll.BDP(CONCATENATE($O$55," BGN"," Curncy"),"SP_VOL_SURF_MID", "REFERENCE_DATE",$C$3, "VOL_SURF_DELTA_OVR", LEFT(T$56,2),"VOL_SURF_MTY_OVR",$O67,"VOL_SURF_CALLPUT_OVR",RIGHT(T$56,1))</f>
        <v>9.5890000000000004</v>
      </c>
      <c r="U67" s="46">
        <f>_xll.BDP(CONCATENATE($O$55," BGN"," Curncy"),"SP_VOL_SURF_MID", "REFERENCE_DATE",$C$3, "VOL_SURF_DELTA_OVR", LEFT(U$56,2),"VOL_SURF_MTY_OVR",$O67,"VOL_SURF_CALLPUT_OVR",RIGHT(U$56,1))</f>
        <v>7.4589999999999996</v>
      </c>
      <c r="V67" s="46">
        <f>_xll.BDP(CONCATENATE($O$55," BGN"," Curncy"),"SP_VOL_SURF_MID", "REFERENCE_DATE",$C$3, "VOL_SURF_DELTA_OVR", LEFT(V$56,2),"VOL_SURF_MTY_OVR",$O67,"VOL_SURF_CALLPUT_OVR",RIGHT(V$56,1))</f>
        <v>11.816000000000001</v>
      </c>
      <c r="W67" s="46">
        <f>_xll.BDP(CONCATENATE($O$55," BGN"," Curncy"),"SP_VOL_SURF_MID", "REFERENCE_DATE",$C$3, "VOL_SURF_DELTA_OVR", LEFT(W$56,2),"VOL_SURF_MTY_OVR",$O67,"VOL_SURF_CALLPUT_OVR",RIGHT(W$56,1))</f>
        <v>8.1630000000000003</v>
      </c>
      <c r="X67" s="46">
        <f>_xll.BDP(CONCATENATE($O$55," BGN"," Curncy"),"SP_VOL_SURF_MID", "REFERENCE_DATE",$C$3, "VOL_SURF_DELTA_OVR", LEFT(X$56,2),"VOL_SURF_MTY_OVR",$O67,"VOL_SURF_CALLPUT_OVR",RIGHT(X$56,1))</f>
        <v>13.157999999999999</v>
      </c>
      <c r="AE67">
        <v>12</v>
      </c>
      <c r="AF67" s="101" t="s">
        <v>441</v>
      </c>
      <c r="AG67" s="101" t="s">
        <v>6316</v>
      </c>
      <c r="AH67" s="114"/>
      <c r="AI67" s="114"/>
      <c r="AJ67" s="114"/>
      <c r="AK67" s="114"/>
      <c r="AL67" s="114"/>
      <c r="AM67" s="114"/>
      <c r="AN67" s="114"/>
      <c r="AO67" s="114"/>
    </row>
    <row r="68" spans="2:41" x14ac:dyDescent="0.25">
      <c r="B68" s="54">
        <f t="shared" si="31"/>
        <v>43281</v>
      </c>
      <c r="C68" s="50" t="s">
        <v>483</v>
      </c>
      <c r="D68" s="46">
        <f t="shared" si="30"/>
        <v>7.8049999999999997</v>
      </c>
      <c r="E68" s="46">
        <f t="shared" si="22"/>
        <v>7.3289999999999997</v>
      </c>
      <c r="F68" s="46">
        <f t="shared" si="23"/>
        <v>8.6760000000000002</v>
      </c>
      <c r="G68" s="46">
        <f t="shared" si="24"/>
        <v>7.3079999999999998</v>
      </c>
      <c r="H68" s="46">
        <f t="shared" si="25"/>
        <v>9.9079999999999995</v>
      </c>
      <c r="I68" s="46">
        <f t="shared" si="26"/>
        <v>7.8490000000000002</v>
      </c>
      <c r="J68" s="46">
        <f t="shared" si="27"/>
        <v>12.291</v>
      </c>
      <c r="K68" s="46">
        <f t="shared" si="28"/>
        <v>8.5500000000000007</v>
      </c>
      <c r="L68" s="46">
        <f t="shared" si="29"/>
        <v>13.79</v>
      </c>
      <c r="N68" s="54">
        <f t="shared" si="32"/>
        <v>43281</v>
      </c>
      <c r="O68" s="50" t="s">
        <v>483</v>
      </c>
      <c r="P68" s="46">
        <f>_xll.BDH(AG68,$B$4,$B$3,$B$3)</f>
        <v>7.8049999999999997</v>
      </c>
      <c r="Q68" s="46">
        <f>_xll.BDP(CONCATENATE($O$55," BGN"," Curncy"),"SP_VOL_SURF_MID", "REFERENCE_DATE",$C$3, "VOL_SURF_DELTA_OVR", LEFT(Q$56,2),"VOL_SURF_MTY_OVR",$O68,"VOL_SURF_CALLPUT_OVR",RIGHT(Q$56,1))</f>
        <v>7.3289999999999997</v>
      </c>
      <c r="R68" s="46">
        <f>_xll.BDP(CONCATENATE($O$55," BGN"," Curncy"),"SP_VOL_SURF_MID", "REFERENCE_DATE",$C$3, "VOL_SURF_DELTA_OVR", LEFT(R$56,2),"VOL_SURF_MTY_OVR",$O68,"VOL_SURF_CALLPUT_OVR",RIGHT(R$56,1))</f>
        <v>8.6760000000000002</v>
      </c>
      <c r="S68" s="46">
        <f>_xll.BDP(CONCATENATE($O$55," BGN"," Curncy"),"SP_VOL_SURF_MID", "REFERENCE_DATE",$C$3, "VOL_SURF_DELTA_OVR", LEFT(S$56,2),"VOL_SURF_MTY_OVR",$O68,"VOL_SURF_CALLPUT_OVR",RIGHT(S$56,1))</f>
        <v>7.3079999999999998</v>
      </c>
      <c r="T68" s="46">
        <f>_xll.BDP(CONCATENATE($O$55," BGN"," Curncy"),"SP_VOL_SURF_MID", "REFERENCE_DATE",$C$3, "VOL_SURF_DELTA_OVR", LEFT(T$56,2),"VOL_SURF_MTY_OVR",$O68,"VOL_SURF_CALLPUT_OVR",RIGHT(T$56,1))</f>
        <v>9.9079999999999995</v>
      </c>
      <c r="U68" s="46">
        <f>_xll.BDP(CONCATENATE($O$55," BGN"," Curncy"),"SP_VOL_SURF_MID", "REFERENCE_DATE",$C$3, "VOL_SURF_DELTA_OVR", LEFT(U$56,2),"VOL_SURF_MTY_OVR",$O68,"VOL_SURF_CALLPUT_OVR",RIGHT(U$56,1))</f>
        <v>7.8490000000000002</v>
      </c>
      <c r="V68" s="46">
        <f>_xll.BDP(CONCATENATE($O$55," BGN"," Curncy"),"SP_VOL_SURF_MID", "REFERENCE_DATE",$C$3, "VOL_SURF_DELTA_OVR", LEFT(V$56,2),"VOL_SURF_MTY_OVR",$O68,"VOL_SURF_CALLPUT_OVR",RIGHT(V$56,1))</f>
        <v>12.291</v>
      </c>
      <c r="W68" s="46">
        <f>_xll.BDP(CONCATENATE($O$55," BGN"," Curncy"),"SP_VOL_SURF_MID", "REFERENCE_DATE",$C$3, "VOL_SURF_DELTA_OVR", LEFT(W$56,2),"VOL_SURF_MTY_OVR",$O68,"VOL_SURF_CALLPUT_OVR",RIGHT(W$56,1))</f>
        <v>8.5500000000000007</v>
      </c>
      <c r="X68" s="46">
        <f>_xll.BDP(CONCATENATE($O$55," BGN"," Curncy"),"SP_VOL_SURF_MID", "REFERENCE_DATE",$C$3, "VOL_SURF_DELTA_OVR", LEFT(X$56,2),"VOL_SURF_MTY_OVR",$O68,"VOL_SURF_CALLPUT_OVR",RIGHT(X$56,1))</f>
        <v>13.79</v>
      </c>
      <c r="AE68">
        <v>18</v>
      </c>
      <c r="AF68" s="101" t="s">
        <v>483</v>
      </c>
      <c r="AG68" s="101" t="s">
        <v>6317</v>
      </c>
      <c r="AH68" s="114"/>
      <c r="AI68" s="114"/>
      <c r="AJ68" s="114"/>
      <c r="AK68" s="114"/>
      <c r="AL68" s="114"/>
      <c r="AM68" s="114"/>
      <c r="AN68" s="114"/>
      <c r="AO68" s="114"/>
    </row>
    <row r="69" spans="2:41" x14ac:dyDescent="0.25">
      <c r="B69" s="54">
        <f t="shared" si="31"/>
        <v>43464</v>
      </c>
      <c r="C69" s="50" t="s">
        <v>524</v>
      </c>
      <c r="D69" s="46">
        <f t="shared" si="30"/>
        <v>7.9749999999999996</v>
      </c>
      <c r="E69" s="46">
        <f t="shared" si="22"/>
        <v>7.48</v>
      </c>
      <c r="F69" s="46">
        <f t="shared" si="23"/>
        <v>8.8650000000000002</v>
      </c>
      <c r="G69" s="46">
        <f t="shared" si="24"/>
        <v>7.415</v>
      </c>
      <c r="H69" s="46">
        <f t="shared" si="25"/>
        <v>10.154999999999999</v>
      </c>
      <c r="I69" s="46">
        <f t="shared" si="26"/>
        <v>7.9950000000000001</v>
      </c>
      <c r="J69" s="46">
        <f t="shared" si="27"/>
        <v>12.475</v>
      </c>
      <c r="K69" s="46">
        <f t="shared" si="28"/>
        <v>8.7449999999999992</v>
      </c>
      <c r="L69" s="46">
        <f t="shared" si="29"/>
        <v>13.955</v>
      </c>
      <c r="N69" s="54">
        <f t="shared" si="32"/>
        <v>43464</v>
      </c>
      <c r="O69" s="50" t="s">
        <v>524</v>
      </c>
      <c r="P69" s="46">
        <f>_xll.BDH(AG69,$B$4,$B$3,$B$3)</f>
        <v>7.9749999999999996</v>
      </c>
      <c r="Q69" s="46">
        <f>_xll.BDP(CONCATENATE($O$55," BGN"," Curncy"),"SP_VOL_SURF_MID", "REFERENCE_DATE",$C$3, "VOL_SURF_DELTA_OVR", LEFT(Q$56,2),"VOL_SURF_MTY_OVR",$O69,"VOL_SURF_CALLPUT_OVR",RIGHT(Q$56,1))</f>
        <v>7.48</v>
      </c>
      <c r="R69" s="46">
        <f>_xll.BDP(CONCATENATE($O$55," BGN"," Curncy"),"SP_VOL_SURF_MID", "REFERENCE_DATE",$C$3, "VOL_SURF_DELTA_OVR", LEFT(R$56,2),"VOL_SURF_MTY_OVR",$O69,"VOL_SURF_CALLPUT_OVR",RIGHT(R$56,1))</f>
        <v>8.8650000000000002</v>
      </c>
      <c r="S69" s="46">
        <f>_xll.BDP(CONCATENATE($O$55," BGN"," Curncy"),"SP_VOL_SURF_MID", "REFERENCE_DATE",$C$3, "VOL_SURF_DELTA_OVR", LEFT(S$56,2),"VOL_SURF_MTY_OVR",$O69,"VOL_SURF_CALLPUT_OVR",RIGHT(S$56,1))</f>
        <v>7.415</v>
      </c>
      <c r="T69" s="46">
        <f>_xll.BDP(CONCATENATE($O$55," BGN"," Curncy"),"SP_VOL_SURF_MID", "REFERENCE_DATE",$C$3, "VOL_SURF_DELTA_OVR", LEFT(T$56,2),"VOL_SURF_MTY_OVR",$O69,"VOL_SURF_CALLPUT_OVR",RIGHT(T$56,1))</f>
        <v>10.154999999999999</v>
      </c>
      <c r="U69" s="46">
        <f>_xll.BDP(CONCATENATE($O$55," BGN"," Curncy"),"SP_VOL_SURF_MID", "REFERENCE_DATE",$C$3, "VOL_SURF_DELTA_OVR", LEFT(U$56,2),"VOL_SURF_MTY_OVR",$O69,"VOL_SURF_CALLPUT_OVR",RIGHT(U$56,1))</f>
        <v>7.9950000000000001</v>
      </c>
      <c r="V69" s="46">
        <f>_xll.BDP(CONCATENATE($O$55," BGN"," Curncy"),"SP_VOL_SURF_MID", "REFERENCE_DATE",$C$3, "VOL_SURF_DELTA_OVR", LEFT(V$56,2),"VOL_SURF_MTY_OVR",$O69,"VOL_SURF_CALLPUT_OVR",RIGHT(V$56,1))</f>
        <v>12.475</v>
      </c>
      <c r="W69" s="46">
        <f>_xll.BDP(CONCATENATE($O$55," BGN"," Curncy"),"SP_VOL_SURF_MID", "REFERENCE_DATE",$C$3, "VOL_SURF_DELTA_OVR", LEFT(W$56,2),"VOL_SURF_MTY_OVR",$O69,"VOL_SURF_CALLPUT_OVR",RIGHT(W$56,1))</f>
        <v>8.7449999999999992</v>
      </c>
      <c r="X69" s="46">
        <f>_xll.BDP(CONCATENATE($O$55," BGN"," Curncy"),"SP_VOL_SURF_MID", "REFERENCE_DATE",$C$3, "VOL_SURF_DELTA_OVR", LEFT(X$56,2),"VOL_SURF_MTY_OVR",$O69,"VOL_SURF_CALLPUT_OVR",RIGHT(X$56,1))</f>
        <v>13.955</v>
      </c>
      <c r="AE69">
        <v>24</v>
      </c>
      <c r="AF69" s="101" t="s">
        <v>524</v>
      </c>
      <c r="AG69" s="101" t="s">
        <v>6318</v>
      </c>
      <c r="AH69" s="114"/>
      <c r="AI69" s="114"/>
      <c r="AJ69" s="114"/>
      <c r="AK69" s="114"/>
      <c r="AL69" s="114"/>
      <c r="AM69" s="114"/>
      <c r="AN69" s="114"/>
      <c r="AO69" s="114"/>
    </row>
    <row r="70" spans="2:41" x14ac:dyDescent="0.25">
      <c r="B70" s="54">
        <f t="shared" si="31"/>
        <v>43829</v>
      </c>
      <c r="C70" s="50" t="s">
        <v>605</v>
      </c>
      <c r="D70" s="46">
        <f t="shared" si="30"/>
        <v>9.1724999999999994</v>
      </c>
      <c r="E70" s="46">
        <f t="shared" si="22"/>
        <v>8.5809999999999995</v>
      </c>
      <c r="F70" s="46">
        <f t="shared" si="23"/>
        <v>10.099</v>
      </c>
      <c r="G70" s="46">
        <f t="shared" si="24"/>
        <v>8.4740000000000002</v>
      </c>
      <c r="H70" s="46">
        <f t="shared" si="25"/>
        <v>11.381</v>
      </c>
      <c r="I70" s="46">
        <f t="shared" si="26"/>
        <v>8.9779999999999998</v>
      </c>
      <c r="J70" s="46">
        <f t="shared" si="27"/>
        <v>13.548</v>
      </c>
      <c r="K70" s="46">
        <f t="shared" si="28"/>
        <v>9.6449999999999996</v>
      </c>
      <c r="L70" s="46">
        <f t="shared" si="29"/>
        <v>15.105</v>
      </c>
      <c r="N70" s="54">
        <f t="shared" si="32"/>
        <v>43829</v>
      </c>
      <c r="O70" s="50" t="s">
        <v>605</v>
      </c>
      <c r="P70" s="46">
        <f>_xll.BDH(AG70,$B$4,$B$3,$B$3)</f>
        <v>9.1724999999999994</v>
      </c>
      <c r="Q70" s="46">
        <f>_xll.BDP(CONCATENATE($O$55," BGN"," Curncy"),"SP_VOL_SURF_MID", "REFERENCE_DATE",$C$3, "VOL_SURF_DELTA_OVR", LEFT(Q$56,2),"VOL_SURF_MTY_OVR",$O70,"VOL_SURF_CALLPUT_OVR",RIGHT(Q$56,1))</f>
        <v>8.5809999999999995</v>
      </c>
      <c r="R70" s="46">
        <f>_xll.BDP(CONCATENATE($O$55," BGN"," Curncy"),"SP_VOL_SURF_MID", "REFERENCE_DATE",$C$3, "VOL_SURF_DELTA_OVR", LEFT(R$56,2),"VOL_SURF_MTY_OVR",$O70,"VOL_SURF_CALLPUT_OVR",RIGHT(R$56,1))</f>
        <v>10.099</v>
      </c>
      <c r="S70" s="46">
        <f>_xll.BDP(CONCATENATE($O$55," BGN"," Curncy"),"SP_VOL_SURF_MID", "REFERENCE_DATE",$C$3, "VOL_SURF_DELTA_OVR", LEFT(S$56,2),"VOL_SURF_MTY_OVR",$O70,"VOL_SURF_CALLPUT_OVR",RIGHT(S$56,1))</f>
        <v>8.4740000000000002</v>
      </c>
      <c r="T70" s="46">
        <f>_xll.BDP(CONCATENATE($O$55," BGN"," Curncy"),"SP_VOL_SURF_MID", "REFERENCE_DATE",$C$3, "VOL_SURF_DELTA_OVR", LEFT(T$56,2),"VOL_SURF_MTY_OVR",$O70,"VOL_SURF_CALLPUT_OVR",RIGHT(T$56,1))</f>
        <v>11.381</v>
      </c>
      <c r="U70" s="46">
        <f>_xll.BDP(CONCATENATE($O$55," BGN"," Curncy"),"SP_VOL_SURF_MID", "REFERENCE_DATE",$C$3, "VOL_SURF_DELTA_OVR", LEFT(U$56,2),"VOL_SURF_MTY_OVR",$O70,"VOL_SURF_CALLPUT_OVR",RIGHT(U$56,1))</f>
        <v>8.9779999999999998</v>
      </c>
      <c r="V70" s="46">
        <f>_xll.BDP(CONCATENATE($O$55," BGN"," Curncy"),"SP_VOL_SURF_MID", "REFERENCE_DATE",$C$3, "VOL_SURF_DELTA_OVR", LEFT(V$56,2),"VOL_SURF_MTY_OVR",$O70,"VOL_SURF_CALLPUT_OVR",RIGHT(V$56,1))</f>
        <v>13.548</v>
      </c>
      <c r="W70" s="46">
        <f>_xll.BDP(CONCATENATE($O$55," BGN"," Curncy"),"SP_VOL_SURF_MID", "REFERENCE_DATE",$C$3, "VOL_SURF_DELTA_OVR", LEFT(W$56,2),"VOL_SURF_MTY_OVR",$O70,"VOL_SURF_CALLPUT_OVR",RIGHT(W$56,1))</f>
        <v>9.6449999999999996</v>
      </c>
      <c r="X70" s="46">
        <f>_xll.BDP(CONCATENATE($O$55," BGN"," Curncy"),"SP_VOL_SURF_MID", "REFERENCE_DATE",$C$3, "VOL_SURF_DELTA_OVR", LEFT(X$56,2),"VOL_SURF_MTY_OVR",$O70,"VOL_SURF_CALLPUT_OVR",RIGHT(X$56,1))</f>
        <v>15.105</v>
      </c>
      <c r="AE70">
        <v>36</v>
      </c>
      <c r="AF70" s="101" t="s">
        <v>605</v>
      </c>
      <c r="AG70" s="101" t="s">
        <v>6319</v>
      </c>
      <c r="AH70" s="114"/>
      <c r="AI70" s="114"/>
      <c r="AJ70" s="114"/>
      <c r="AK70" s="114"/>
      <c r="AL70" s="114"/>
      <c r="AM70" s="114"/>
      <c r="AN70" s="114"/>
      <c r="AO70" s="114"/>
    </row>
    <row r="71" spans="2:41" x14ac:dyDescent="0.25">
      <c r="B71" s="54">
        <f t="shared" si="31"/>
        <v>44195</v>
      </c>
      <c r="C71" s="50" t="s">
        <v>681</v>
      </c>
      <c r="D71" s="46">
        <f t="shared" si="30"/>
        <v>9.9324999999999992</v>
      </c>
      <c r="E71" s="46">
        <f t="shared" si="22"/>
        <v>9.4329999999999998</v>
      </c>
      <c r="F71" s="46">
        <f t="shared" si="23"/>
        <v>11.132999999999999</v>
      </c>
      <c r="G71" s="46">
        <f t="shared" si="24"/>
        <v>9.2110000000000003</v>
      </c>
      <c r="H71" s="46">
        <f t="shared" si="25"/>
        <v>12.459</v>
      </c>
      <c r="I71" s="46">
        <f t="shared" si="26"/>
        <v>9.3059999999999992</v>
      </c>
      <c r="J71" s="46">
        <f t="shared" si="27"/>
        <v>14.263999999999999</v>
      </c>
      <c r="K71" s="46">
        <f t="shared" si="28"/>
        <v>9.5449999999999999</v>
      </c>
      <c r="L71" s="46">
        <f t="shared" si="29"/>
        <v>15.555</v>
      </c>
      <c r="N71" s="54">
        <f t="shared" si="32"/>
        <v>44195</v>
      </c>
      <c r="O71" s="50" t="s">
        <v>681</v>
      </c>
      <c r="P71" s="46">
        <f>_xll.BDH(AG71,$B$4,$B$3,$B$3)</f>
        <v>9.9324999999999992</v>
      </c>
      <c r="Q71" s="46">
        <f>_xll.BDP(CONCATENATE($O$55," BGN"," Curncy"),"SP_VOL_SURF_MID", "REFERENCE_DATE",$C$3, "VOL_SURF_DELTA_OVR", LEFT(Q$56,2),"VOL_SURF_MTY_OVR",$O71,"VOL_SURF_CALLPUT_OVR",RIGHT(Q$56,1))</f>
        <v>9.4329999999999998</v>
      </c>
      <c r="R71" s="46">
        <f>_xll.BDP(CONCATENATE($O$55," BGN"," Curncy"),"SP_VOL_SURF_MID", "REFERENCE_DATE",$C$3, "VOL_SURF_DELTA_OVR", LEFT(R$56,2),"VOL_SURF_MTY_OVR",$O71,"VOL_SURF_CALLPUT_OVR",RIGHT(R$56,1))</f>
        <v>11.132999999999999</v>
      </c>
      <c r="S71" s="46">
        <f>_xll.BDP(CONCATENATE($O$55," BGN"," Curncy"),"SP_VOL_SURF_MID", "REFERENCE_DATE",$C$3, "VOL_SURF_DELTA_OVR", LEFT(S$56,2),"VOL_SURF_MTY_OVR",$O71,"VOL_SURF_CALLPUT_OVR",RIGHT(S$56,1))</f>
        <v>9.2110000000000003</v>
      </c>
      <c r="T71" s="46">
        <f>_xll.BDP(CONCATENATE($O$55," BGN"," Curncy"),"SP_VOL_SURF_MID", "REFERENCE_DATE",$C$3, "VOL_SURF_DELTA_OVR", LEFT(T$56,2),"VOL_SURF_MTY_OVR",$O71,"VOL_SURF_CALLPUT_OVR",RIGHT(T$56,1))</f>
        <v>12.459</v>
      </c>
      <c r="U71" s="46">
        <f>_xll.BDP(CONCATENATE($O$55," BGN"," Curncy"),"SP_VOL_SURF_MID", "REFERENCE_DATE",$C$3, "VOL_SURF_DELTA_OVR", LEFT(U$56,2),"VOL_SURF_MTY_OVR",$O71,"VOL_SURF_CALLPUT_OVR",RIGHT(U$56,1))</f>
        <v>9.3059999999999992</v>
      </c>
      <c r="V71" s="46">
        <f>_xll.BDP(CONCATENATE($O$55," BGN"," Curncy"),"SP_VOL_SURF_MID", "REFERENCE_DATE",$C$3, "VOL_SURF_DELTA_OVR", LEFT(V$56,2),"VOL_SURF_MTY_OVR",$O71,"VOL_SURF_CALLPUT_OVR",RIGHT(V$56,1))</f>
        <v>14.263999999999999</v>
      </c>
      <c r="W71" s="46">
        <f>_xll.BDP(CONCATENATE($O$55," BGN"," Curncy"),"SP_VOL_SURF_MID", "REFERENCE_DATE",$C$3, "VOL_SURF_DELTA_OVR", LEFT(W$56,2),"VOL_SURF_MTY_OVR",$O71,"VOL_SURF_CALLPUT_OVR",RIGHT(W$56,1))</f>
        <v>9.5449999999999999</v>
      </c>
      <c r="X71" s="46">
        <f>_xll.BDP(CONCATENATE($O$55," BGN"," Curncy"),"SP_VOL_SURF_MID", "REFERENCE_DATE",$C$3, "VOL_SURF_DELTA_OVR", LEFT(X$56,2),"VOL_SURF_MTY_OVR",$O71,"VOL_SURF_CALLPUT_OVR",RIGHT(X$56,1))</f>
        <v>15.555</v>
      </c>
      <c r="AE71">
        <v>48</v>
      </c>
      <c r="AF71" s="101" t="s">
        <v>681</v>
      </c>
      <c r="AG71" s="101" t="s">
        <v>6320</v>
      </c>
      <c r="AH71" s="114"/>
      <c r="AI71" s="114"/>
      <c r="AJ71" s="114"/>
      <c r="AK71" s="114"/>
      <c r="AL71" s="114"/>
      <c r="AM71" s="114"/>
      <c r="AN71" s="114"/>
      <c r="AO71" s="114"/>
    </row>
    <row r="72" spans="2:41" x14ac:dyDescent="0.25">
      <c r="B72" s="54">
        <f t="shared" si="31"/>
        <v>44560</v>
      </c>
      <c r="C72" s="50" t="s">
        <v>755</v>
      </c>
      <c r="D72" s="46">
        <f t="shared" si="30"/>
        <v>10.705</v>
      </c>
      <c r="E72" s="46">
        <f t="shared" si="22"/>
        <v>10.153</v>
      </c>
      <c r="F72" s="46">
        <f t="shared" si="23"/>
        <v>11.983000000000001</v>
      </c>
      <c r="G72" s="46">
        <f t="shared" si="24"/>
        <v>9.9160000000000004</v>
      </c>
      <c r="H72" s="46">
        <f t="shared" si="25"/>
        <v>13.414</v>
      </c>
      <c r="I72" s="46">
        <f t="shared" si="26"/>
        <v>9.94</v>
      </c>
      <c r="J72" s="46">
        <f t="shared" si="27"/>
        <v>15.27</v>
      </c>
      <c r="K72" s="46">
        <f t="shared" si="28"/>
        <v>10.131</v>
      </c>
      <c r="L72" s="46">
        <f t="shared" si="29"/>
        <v>16.603999999999999</v>
      </c>
      <c r="N72" s="54">
        <f t="shared" si="32"/>
        <v>44560</v>
      </c>
      <c r="O72" s="50" t="s">
        <v>755</v>
      </c>
      <c r="P72" s="46">
        <f>_xll.BDH(AG72,$B$4,$B$3,$B$3)</f>
        <v>10.705</v>
      </c>
      <c r="Q72" s="46">
        <f>_xll.BDP(CONCATENATE($O$55," BGN"," Curncy"),"SP_VOL_SURF_MID", "REFERENCE_DATE",$C$3, "VOL_SURF_DELTA_OVR", LEFT(Q$56,2),"VOL_SURF_MTY_OVR",$O72,"VOL_SURF_CALLPUT_OVR",RIGHT(Q$56,1))</f>
        <v>10.153</v>
      </c>
      <c r="R72" s="46">
        <f>_xll.BDP(CONCATENATE($O$55," BGN"," Curncy"),"SP_VOL_SURF_MID", "REFERENCE_DATE",$C$3, "VOL_SURF_DELTA_OVR", LEFT(R$56,2),"VOL_SURF_MTY_OVR",$O72,"VOL_SURF_CALLPUT_OVR",RIGHT(R$56,1))</f>
        <v>11.983000000000001</v>
      </c>
      <c r="S72" s="46">
        <f>_xll.BDP(CONCATENATE($O$55," BGN"," Curncy"),"SP_VOL_SURF_MID", "REFERENCE_DATE",$C$3, "VOL_SURF_DELTA_OVR", LEFT(S$56,2),"VOL_SURF_MTY_OVR",$O72,"VOL_SURF_CALLPUT_OVR",RIGHT(S$56,1))</f>
        <v>9.9160000000000004</v>
      </c>
      <c r="T72" s="46">
        <f>_xll.BDP(CONCATENATE($O$55," BGN"," Curncy"),"SP_VOL_SURF_MID", "REFERENCE_DATE",$C$3, "VOL_SURF_DELTA_OVR", LEFT(T$56,2),"VOL_SURF_MTY_OVR",$O72,"VOL_SURF_CALLPUT_OVR",RIGHT(T$56,1))</f>
        <v>13.414</v>
      </c>
      <c r="U72" s="46">
        <f>_xll.BDP(CONCATENATE($O$55," BGN"," Curncy"),"SP_VOL_SURF_MID", "REFERENCE_DATE",$C$3, "VOL_SURF_DELTA_OVR", LEFT(U$56,2),"VOL_SURF_MTY_OVR",$O72,"VOL_SURF_CALLPUT_OVR",RIGHT(U$56,1))</f>
        <v>9.94</v>
      </c>
      <c r="V72" s="46">
        <f>_xll.BDP(CONCATENATE($O$55," BGN"," Curncy"),"SP_VOL_SURF_MID", "REFERENCE_DATE",$C$3, "VOL_SURF_DELTA_OVR", LEFT(V$56,2),"VOL_SURF_MTY_OVR",$O72,"VOL_SURF_CALLPUT_OVR",RIGHT(V$56,1))</f>
        <v>15.27</v>
      </c>
      <c r="W72" s="46">
        <f>_xll.BDP(CONCATENATE($O$55," BGN"," Curncy"),"SP_VOL_SURF_MID", "REFERENCE_DATE",$C$3, "VOL_SURF_DELTA_OVR", LEFT(W$56,2),"VOL_SURF_MTY_OVR",$O72,"VOL_SURF_CALLPUT_OVR",RIGHT(W$56,1))</f>
        <v>10.131</v>
      </c>
      <c r="X72" s="46">
        <f>_xll.BDP(CONCATENATE($O$55," BGN"," Curncy"),"SP_VOL_SURF_MID", "REFERENCE_DATE",$C$3, "VOL_SURF_DELTA_OVR", LEFT(X$56,2),"VOL_SURF_MTY_OVR",$O72,"VOL_SURF_CALLPUT_OVR",RIGHT(X$56,1))</f>
        <v>16.603999999999999</v>
      </c>
      <c r="AE72">
        <v>60</v>
      </c>
      <c r="AF72" s="101" t="s">
        <v>755</v>
      </c>
      <c r="AG72" s="101" t="s">
        <v>6321</v>
      </c>
      <c r="AH72" s="114"/>
      <c r="AI72" s="114"/>
      <c r="AJ72" s="114"/>
      <c r="AK72" s="114"/>
      <c r="AL72" s="114"/>
      <c r="AM72" s="114"/>
      <c r="AN72" s="114"/>
      <c r="AO72" s="114"/>
    </row>
    <row r="73" spans="2:41" x14ac:dyDescent="0.25">
      <c r="B73" s="54">
        <f t="shared" si="31"/>
        <v>45290</v>
      </c>
      <c r="C73" s="50" t="s">
        <v>851</v>
      </c>
      <c r="D73" s="46">
        <f t="shared" si="30"/>
        <v>11.6</v>
      </c>
      <c r="E73" s="46">
        <f t="shared" si="22"/>
        <v>11.228</v>
      </c>
      <c r="F73" s="46">
        <f t="shared" si="23"/>
        <v>12.124000000000001</v>
      </c>
      <c r="G73" s="46">
        <f t="shared" si="24"/>
        <v>11.359</v>
      </c>
      <c r="H73" s="46">
        <f t="shared" si="25"/>
        <v>12.879</v>
      </c>
      <c r="I73" s="46">
        <f t="shared" si="26"/>
        <v>11.917</v>
      </c>
      <c r="J73" s="46">
        <f t="shared" si="27"/>
        <v>14.292</v>
      </c>
      <c r="K73" s="46">
        <f t="shared" si="28"/>
        <v>12.486000000000001</v>
      </c>
      <c r="L73" s="46">
        <f t="shared" si="29"/>
        <v>15.465999999999999</v>
      </c>
      <c r="N73" s="54">
        <f t="shared" si="32"/>
        <v>45290</v>
      </c>
      <c r="O73" s="50" t="s">
        <v>851</v>
      </c>
      <c r="P73" s="46">
        <f>_xll.BDH(AG73,$B$4,$B$3,$B$3)</f>
        <v>11.6</v>
      </c>
      <c r="Q73" s="46">
        <f>_xll.BDP(CONCATENATE($O$55," BGN"," Curncy"),"SP_VOL_SURF_MID", "REFERENCE_DATE",$C$3, "VOL_SURF_DELTA_OVR", LEFT(Q$56,2),"VOL_SURF_MTY_OVR",$O73,"VOL_SURF_CALLPUT_OVR",RIGHT(Q$56,1))</f>
        <v>11.228</v>
      </c>
      <c r="R73" s="46">
        <f>_xll.BDP(CONCATENATE($O$55," BGN"," Curncy"),"SP_VOL_SURF_MID", "REFERENCE_DATE",$C$3, "VOL_SURF_DELTA_OVR", LEFT(R$56,2),"VOL_SURF_MTY_OVR",$O73,"VOL_SURF_CALLPUT_OVR",RIGHT(R$56,1))</f>
        <v>12.124000000000001</v>
      </c>
      <c r="S73" s="46">
        <f>_xll.BDP(CONCATENATE($O$55," BGN"," Curncy"),"SP_VOL_SURF_MID", "REFERENCE_DATE",$C$3, "VOL_SURF_DELTA_OVR", LEFT(S$56,2),"VOL_SURF_MTY_OVR",$O73,"VOL_SURF_CALLPUT_OVR",RIGHT(S$56,1))</f>
        <v>11.359</v>
      </c>
      <c r="T73" s="46">
        <f>_xll.BDP(CONCATENATE($O$55," BGN"," Curncy"),"SP_VOL_SURF_MID", "REFERENCE_DATE",$C$3, "VOL_SURF_DELTA_OVR", LEFT(T$56,2),"VOL_SURF_MTY_OVR",$O73,"VOL_SURF_CALLPUT_OVR",RIGHT(T$56,1))</f>
        <v>12.879</v>
      </c>
      <c r="U73" s="46">
        <f>_xll.BDP(CONCATENATE($O$55," BGN"," Curncy"),"SP_VOL_SURF_MID", "REFERENCE_DATE",$C$3, "VOL_SURF_DELTA_OVR", LEFT(U$56,2),"VOL_SURF_MTY_OVR",$O73,"VOL_SURF_CALLPUT_OVR",RIGHT(U$56,1))</f>
        <v>11.917</v>
      </c>
      <c r="V73" s="46">
        <f>_xll.BDP(CONCATENATE($O$55," BGN"," Curncy"),"SP_VOL_SURF_MID", "REFERENCE_DATE",$C$3, "VOL_SURF_DELTA_OVR", LEFT(V$56,2),"VOL_SURF_MTY_OVR",$O73,"VOL_SURF_CALLPUT_OVR",RIGHT(V$56,1))</f>
        <v>14.292</v>
      </c>
      <c r="W73" s="46">
        <f>_xll.BDP(CONCATENATE($O$55," BGN"," Curncy"),"SP_VOL_SURF_MID", "REFERENCE_DATE",$C$3, "VOL_SURF_DELTA_OVR", LEFT(W$56,2),"VOL_SURF_MTY_OVR",$O73,"VOL_SURF_CALLPUT_OVR",RIGHT(W$56,1))</f>
        <v>12.486000000000001</v>
      </c>
      <c r="X73" s="46">
        <f>_xll.BDP(CONCATENATE($O$55," BGN"," Curncy"),"SP_VOL_SURF_MID", "REFERENCE_DATE",$C$3, "VOL_SURF_DELTA_OVR", LEFT(X$56,2),"VOL_SURF_MTY_OVR",$O73,"VOL_SURF_CALLPUT_OVR",RIGHT(X$56,1))</f>
        <v>15.465999999999999</v>
      </c>
      <c r="AE73">
        <v>84</v>
      </c>
      <c r="AF73" s="101" t="s">
        <v>851</v>
      </c>
      <c r="AG73" s="101" t="s">
        <v>6322</v>
      </c>
      <c r="AH73" s="114"/>
      <c r="AI73" s="114"/>
      <c r="AJ73" s="114"/>
      <c r="AK73" s="114"/>
      <c r="AL73" s="114"/>
      <c r="AM73" s="114"/>
      <c r="AN73" s="114"/>
      <c r="AO73" s="114"/>
    </row>
    <row r="74" spans="2:41" x14ac:dyDescent="0.25">
      <c r="B74" s="54">
        <f t="shared" si="31"/>
        <v>46386</v>
      </c>
      <c r="C74" s="50" t="s">
        <v>983</v>
      </c>
      <c r="D74" s="46">
        <f t="shared" si="30"/>
        <v>12.95</v>
      </c>
      <c r="E74" s="46">
        <f t="shared" si="22"/>
        <v>12.505000000000001</v>
      </c>
      <c r="F74" s="46">
        <f t="shared" si="23"/>
        <v>13.409000000000001</v>
      </c>
      <c r="G74" s="46">
        <f t="shared" si="24"/>
        <v>12.661</v>
      </c>
      <c r="H74" s="46">
        <f t="shared" si="25"/>
        <v>14.134</v>
      </c>
      <c r="I74" s="46">
        <f t="shared" si="26"/>
        <v>13.313000000000001</v>
      </c>
      <c r="J74" s="46">
        <f t="shared" si="27"/>
        <v>15.478</v>
      </c>
      <c r="K74" s="46">
        <f t="shared" si="28"/>
        <v>13.959</v>
      </c>
      <c r="L74" s="46">
        <f t="shared" si="29"/>
        <v>16.613</v>
      </c>
      <c r="N74" s="54">
        <f t="shared" si="32"/>
        <v>46386</v>
      </c>
      <c r="O74" s="50" t="s">
        <v>983</v>
      </c>
      <c r="P74" s="46">
        <f>_xll.BDH(AG74,$B$4,$B$3,$B$3)</f>
        <v>12.95</v>
      </c>
      <c r="Q74" s="46">
        <f>_xll.BDP(CONCATENATE($O$55," BGN"," Curncy"),"SP_VOL_SURF_MID", "REFERENCE_DATE",$C$3, "VOL_SURF_DELTA_OVR", LEFT(Q$56,2),"VOL_SURF_MTY_OVR",$O74,"VOL_SURF_CALLPUT_OVR",RIGHT(Q$56,1))</f>
        <v>12.505000000000001</v>
      </c>
      <c r="R74" s="46">
        <f>_xll.BDP(CONCATENATE($O$55," BGN"," Curncy"),"SP_VOL_SURF_MID", "REFERENCE_DATE",$C$3, "VOL_SURF_DELTA_OVR", LEFT(R$56,2),"VOL_SURF_MTY_OVR",$O74,"VOL_SURF_CALLPUT_OVR",RIGHT(R$56,1))</f>
        <v>13.409000000000001</v>
      </c>
      <c r="S74" s="46">
        <f>_xll.BDP(CONCATENATE($O$55," BGN"," Curncy"),"SP_VOL_SURF_MID", "REFERENCE_DATE",$C$3, "VOL_SURF_DELTA_OVR", LEFT(S$56,2),"VOL_SURF_MTY_OVR",$O74,"VOL_SURF_CALLPUT_OVR",RIGHT(S$56,1))</f>
        <v>12.661</v>
      </c>
      <c r="T74" s="46">
        <f>_xll.BDP(CONCATENATE($O$55," BGN"," Curncy"),"SP_VOL_SURF_MID", "REFERENCE_DATE",$C$3, "VOL_SURF_DELTA_OVR", LEFT(T$56,2),"VOL_SURF_MTY_OVR",$O74,"VOL_SURF_CALLPUT_OVR",RIGHT(T$56,1))</f>
        <v>14.134</v>
      </c>
      <c r="U74" s="46">
        <f>_xll.BDP(CONCATENATE($O$55," BGN"," Curncy"),"SP_VOL_SURF_MID", "REFERENCE_DATE",$C$3, "VOL_SURF_DELTA_OVR", LEFT(U$56,2),"VOL_SURF_MTY_OVR",$O74,"VOL_SURF_CALLPUT_OVR",RIGHT(U$56,1))</f>
        <v>13.313000000000001</v>
      </c>
      <c r="V74" s="46">
        <f>_xll.BDP(CONCATENATE($O$55," BGN"," Curncy"),"SP_VOL_SURF_MID", "REFERENCE_DATE",$C$3, "VOL_SURF_DELTA_OVR", LEFT(V$56,2),"VOL_SURF_MTY_OVR",$O74,"VOL_SURF_CALLPUT_OVR",RIGHT(V$56,1))</f>
        <v>15.478</v>
      </c>
      <c r="W74" s="46">
        <f>_xll.BDP(CONCATENATE($O$55," BGN"," Curncy"),"SP_VOL_SURF_MID", "REFERENCE_DATE",$C$3, "VOL_SURF_DELTA_OVR", LEFT(W$56,2),"VOL_SURF_MTY_OVR",$O74,"VOL_SURF_CALLPUT_OVR",RIGHT(W$56,1))</f>
        <v>13.959</v>
      </c>
      <c r="X74" s="46">
        <f>_xll.BDP(CONCATENATE($O$55," BGN"," Curncy"),"SP_VOL_SURF_MID", "REFERENCE_DATE",$C$3, "VOL_SURF_DELTA_OVR", LEFT(X$56,2),"VOL_SURF_MTY_OVR",$O74,"VOL_SURF_CALLPUT_OVR",RIGHT(X$56,1))</f>
        <v>16.613</v>
      </c>
      <c r="AE74">
        <v>120</v>
      </c>
      <c r="AF74" s="101" t="s">
        <v>983</v>
      </c>
      <c r="AG74" s="101" t="s">
        <v>6323</v>
      </c>
      <c r="AH74" s="114"/>
      <c r="AI74" s="114"/>
      <c r="AJ74" s="114"/>
      <c r="AK74" s="114"/>
      <c r="AL74" s="114"/>
      <c r="AM74" s="114"/>
      <c r="AN74" s="114"/>
      <c r="AO74" s="114"/>
    </row>
    <row r="75" spans="2:41" x14ac:dyDescent="0.25">
      <c r="B75" s="58"/>
    </row>
    <row r="76" spans="2:41" x14ac:dyDescent="0.25">
      <c r="B76" s="58"/>
    </row>
    <row r="77" spans="2:41" x14ac:dyDescent="0.25">
      <c r="B77" s="58"/>
    </row>
    <row r="78" spans="2:41" ht="18.75" x14ac:dyDescent="0.3">
      <c r="C78" s="26" t="s">
        <v>5790</v>
      </c>
      <c r="N78" s="58"/>
      <c r="O78" s="26" t="s">
        <v>5790</v>
      </c>
      <c r="AF78" s="101" t="s">
        <v>5790</v>
      </c>
      <c r="AG78" s="101"/>
    </row>
    <row r="79" spans="2:41" x14ac:dyDescent="0.25">
      <c r="B79" s="113" t="s">
        <v>14</v>
      </c>
      <c r="C79" s="50" t="s">
        <v>6261</v>
      </c>
      <c r="D79" s="50" t="s">
        <v>4893</v>
      </c>
      <c r="E79" s="50" t="s">
        <v>6262</v>
      </c>
      <c r="F79" s="50" t="s">
        <v>6263</v>
      </c>
      <c r="G79" s="50" t="s">
        <v>6264</v>
      </c>
      <c r="H79" s="50" t="s">
        <v>6265</v>
      </c>
      <c r="I79" s="50" t="s">
        <v>6266</v>
      </c>
      <c r="J79" s="50" t="s">
        <v>6267</v>
      </c>
      <c r="K79" s="50" t="s">
        <v>6268</v>
      </c>
      <c r="L79" s="50" t="s">
        <v>6269</v>
      </c>
      <c r="N79" s="106" t="s">
        <v>14</v>
      </c>
      <c r="O79" s="50" t="s">
        <v>6261</v>
      </c>
      <c r="P79" s="50" t="s">
        <v>4893</v>
      </c>
      <c r="Q79" s="50" t="s">
        <v>6262</v>
      </c>
      <c r="R79" s="50" t="s">
        <v>6263</v>
      </c>
      <c r="S79" s="50" t="s">
        <v>6264</v>
      </c>
      <c r="T79" s="50" t="s">
        <v>6265</v>
      </c>
      <c r="U79" s="50" t="s">
        <v>6266</v>
      </c>
      <c r="V79" s="50" t="s">
        <v>6267</v>
      </c>
      <c r="W79" s="50" t="s">
        <v>6268</v>
      </c>
      <c r="X79" s="50" t="s">
        <v>6269</v>
      </c>
      <c r="AF79" s="101" t="s">
        <v>6261</v>
      </c>
      <c r="AG79" s="101" t="s">
        <v>4893</v>
      </c>
      <c r="AH79" s="114"/>
      <c r="AI79" s="114"/>
      <c r="AJ79" s="114"/>
      <c r="AK79" s="114"/>
      <c r="AL79" s="114"/>
      <c r="AM79" s="114"/>
      <c r="AN79" s="114"/>
      <c r="AO79" s="114"/>
    </row>
    <row r="80" spans="2:41" x14ac:dyDescent="0.25">
      <c r="B80" s="54">
        <f>$B$3+AE80</f>
        <v>42735</v>
      </c>
      <c r="C80" s="50" t="s">
        <v>99</v>
      </c>
      <c r="D80" s="46">
        <f>P80</f>
        <v>6.38</v>
      </c>
      <c r="E80" s="46">
        <f t="shared" ref="E80:E97" si="33">Q80</f>
        <v>6.3120000000000003</v>
      </c>
      <c r="F80" s="46">
        <f t="shared" ref="F80:F97" si="34">R80</f>
        <v>6.617</v>
      </c>
      <c r="G80" s="46">
        <f t="shared" ref="G80:G97" si="35">S80</f>
        <v>6.3449999999999998</v>
      </c>
      <c r="H80" s="46">
        <f t="shared" ref="H80:H97" si="36">T80</f>
        <v>6.8949999999999996</v>
      </c>
      <c r="I80" s="46">
        <f t="shared" ref="I80:I97" si="37">U80</f>
        <v>6.4489999999999998</v>
      </c>
      <c r="J80" s="46">
        <f t="shared" ref="J80:J97" si="38">V80</f>
        <v>7.3259999999999996</v>
      </c>
      <c r="K80" s="46">
        <f t="shared" ref="K80:K97" si="39">W80</f>
        <v>6.5620000000000003</v>
      </c>
      <c r="L80" s="46">
        <f t="shared" ref="L80:L97" si="40">X80</f>
        <v>7.6369999999999996</v>
      </c>
      <c r="N80" s="54">
        <f>$B$3+AE80</f>
        <v>42735</v>
      </c>
      <c r="O80" s="50" t="s">
        <v>99</v>
      </c>
      <c r="P80" s="46">
        <f>_xll.BDH(AG80,$B$4,$B$3,$B$3)</f>
        <v>6.38</v>
      </c>
      <c r="Q80" s="46">
        <f>_xll.BDP(CONCATENATE($O$78," BGN"," Curncy"),"SP_VOL_SURF_MID", "REFERENCE_DATE",$C$3, "VOL_SURF_DELTA_OVR", LEFT(Q$79,2),"VOL_SURF_MTY_OVR",$O80,"VOL_SURF_CALLPUT_OVR",RIGHT(Q$79,1))</f>
        <v>6.3120000000000003</v>
      </c>
      <c r="R80" s="46">
        <f>_xll.BDP(CONCATENATE($O$78," BGN"," Curncy"),"SP_VOL_SURF_MID", "REFERENCE_DATE",$C$3, "VOL_SURF_DELTA_OVR", LEFT(R$79,2),"VOL_SURF_MTY_OVR",$O80,"VOL_SURF_CALLPUT_OVR",RIGHT(R$79,1))</f>
        <v>6.617</v>
      </c>
      <c r="S80" s="46">
        <f>_xll.BDP(CONCATENATE($O$78," BGN"," Curncy"),"SP_VOL_SURF_MID", "REFERENCE_DATE",$C$3, "VOL_SURF_DELTA_OVR", LEFT(S$79,2),"VOL_SURF_MTY_OVR",$O80,"VOL_SURF_CALLPUT_OVR",RIGHT(S$79,1))</f>
        <v>6.3449999999999998</v>
      </c>
      <c r="T80" s="46">
        <f>_xll.BDP(CONCATENATE($O$78," BGN"," Curncy"),"SP_VOL_SURF_MID", "REFERENCE_DATE",$C$3, "VOL_SURF_DELTA_OVR", LEFT(T$79,2),"VOL_SURF_MTY_OVR",$O80,"VOL_SURF_CALLPUT_OVR",RIGHT(T$79,1))</f>
        <v>6.8949999999999996</v>
      </c>
      <c r="U80" s="46">
        <f>_xll.BDP(CONCATENATE($O$78," BGN"," Curncy"),"SP_VOL_SURF_MID", "REFERENCE_DATE",$C$3, "VOL_SURF_DELTA_OVR", LEFT(U$79,2),"VOL_SURF_MTY_OVR",$O80,"VOL_SURF_CALLPUT_OVR",RIGHT(U$79,1))</f>
        <v>6.4489999999999998</v>
      </c>
      <c r="V80" s="46">
        <f>_xll.BDP(CONCATENATE($O$78," BGN"," Curncy"),"SP_VOL_SURF_MID", "REFERENCE_DATE",$C$3, "VOL_SURF_DELTA_OVR", LEFT(V$79,2),"VOL_SURF_MTY_OVR",$O80,"VOL_SURF_CALLPUT_OVR",RIGHT(V$79,1))</f>
        <v>7.3259999999999996</v>
      </c>
      <c r="W80" s="46">
        <f>_xll.BDP(CONCATENATE($O$78," BGN"," Curncy"),"SP_VOL_SURF_MID", "REFERENCE_DATE",$C$3, "VOL_SURF_DELTA_OVR", LEFT(W$79,2),"VOL_SURF_MTY_OVR",$O80,"VOL_SURF_CALLPUT_OVR",RIGHT(W$79,1))</f>
        <v>6.5620000000000003</v>
      </c>
      <c r="X80" s="46">
        <f>_xll.BDP(CONCATENATE($O$78," BGN"," Curncy"),"SP_VOL_SURF_MID", "REFERENCE_DATE",$C$3, "VOL_SURF_DELTA_OVR", LEFT(X$79,2),"VOL_SURF_MTY_OVR",$O80,"VOL_SURF_CALLPUT_OVR",RIGHT(X$79,1))</f>
        <v>7.6369999999999996</v>
      </c>
      <c r="AE80">
        <v>1</v>
      </c>
      <c r="AF80" s="101" t="s">
        <v>99</v>
      </c>
      <c r="AG80" s="101" t="s">
        <v>6324</v>
      </c>
      <c r="AH80" s="114"/>
      <c r="AI80" s="114"/>
      <c r="AJ80" s="114"/>
      <c r="AK80" s="114"/>
      <c r="AL80" s="114"/>
      <c r="AM80" s="114"/>
      <c r="AN80" s="114"/>
      <c r="AO80" s="114"/>
    </row>
    <row r="81" spans="2:41" x14ac:dyDescent="0.25">
      <c r="B81" s="54">
        <f>$B$3+AE81</f>
        <v>42741</v>
      </c>
      <c r="C81" s="50" t="s">
        <v>150</v>
      </c>
      <c r="D81" s="46">
        <f t="shared" ref="D81:D97" si="41">P81</f>
        <v>9.9499999999999993</v>
      </c>
      <c r="E81" s="46">
        <f t="shared" si="33"/>
        <v>9.8770000000000007</v>
      </c>
      <c r="F81" s="46">
        <f t="shared" si="34"/>
        <v>10.222</v>
      </c>
      <c r="G81" s="46">
        <f t="shared" si="35"/>
        <v>9.9700000000000006</v>
      </c>
      <c r="H81" s="46">
        <f t="shared" si="36"/>
        <v>10.6</v>
      </c>
      <c r="I81" s="46">
        <f t="shared" si="37"/>
        <v>10.385</v>
      </c>
      <c r="J81" s="46">
        <f t="shared" si="38"/>
        <v>11.275</v>
      </c>
      <c r="K81" s="46">
        <f t="shared" si="39"/>
        <v>10.77</v>
      </c>
      <c r="L81" s="46">
        <f t="shared" si="40"/>
        <v>11.83</v>
      </c>
      <c r="N81" s="54">
        <f>$B$3+AE81</f>
        <v>42741</v>
      </c>
      <c r="O81" s="50" t="s">
        <v>150</v>
      </c>
      <c r="P81" s="46">
        <f>_xll.BDH(AG81,$B$4,$B$3,$B$3)</f>
        <v>9.9499999999999993</v>
      </c>
      <c r="Q81" s="46">
        <f>_xll.BDP(CONCATENATE($O$78," BGN"," Curncy"),"SP_VOL_SURF_MID", "REFERENCE_DATE",$C$3, "VOL_SURF_DELTA_OVR", LEFT(Q$79,2),"VOL_SURF_MTY_OVR",$O81,"VOL_SURF_CALLPUT_OVR",RIGHT(Q$79,1))</f>
        <v>9.8770000000000007</v>
      </c>
      <c r="R81" s="46">
        <f>_xll.BDP(CONCATENATE($O$78," BGN"," Curncy"),"SP_VOL_SURF_MID", "REFERENCE_DATE",$C$3, "VOL_SURF_DELTA_OVR", LEFT(R$79,2),"VOL_SURF_MTY_OVR",$O81,"VOL_SURF_CALLPUT_OVR",RIGHT(R$79,1))</f>
        <v>10.222</v>
      </c>
      <c r="S81" s="46">
        <f>_xll.BDP(CONCATENATE($O$78," BGN"," Curncy"),"SP_VOL_SURF_MID", "REFERENCE_DATE",$C$3, "VOL_SURF_DELTA_OVR", LEFT(S$79,2),"VOL_SURF_MTY_OVR",$O81,"VOL_SURF_CALLPUT_OVR",RIGHT(S$79,1))</f>
        <v>9.9700000000000006</v>
      </c>
      <c r="T81" s="46">
        <f>_xll.BDP(CONCATENATE($O$78," BGN"," Curncy"),"SP_VOL_SURF_MID", "REFERENCE_DATE",$C$3, "VOL_SURF_DELTA_OVR", LEFT(T$79,2),"VOL_SURF_MTY_OVR",$O81,"VOL_SURF_CALLPUT_OVR",RIGHT(T$79,1))</f>
        <v>10.6</v>
      </c>
      <c r="U81" s="46">
        <f>_xll.BDP(CONCATENATE($O$78," BGN"," Curncy"),"SP_VOL_SURF_MID", "REFERENCE_DATE",$C$3, "VOL_SURF_DELTA_OVR", LEFT(U$79,2),"VOL_SURF_MTY_OVR",$O81,"VOL_SURF_CALLPUT_OVR",RIGHT(U$79,1))</f>
        <v>10.385</v>
      </c>
      <c r="V81" s="46">
        <f>_xll.BDP(CONCATENATE($O$78," BGN"," Curncy"),"SP_VOL_SURF_MID", "REFERENCE_DATE",$C$3, "VOL_SURF_DELTA_OVR", LEFT(V$79,2),"VOL_SURF_MTY_OVR",$O81,"VOL_SURF_CALLPUT_OVR",RIGHT(V$79,1))</f>
        <v>11.275</v>
      </c>
      <c r="W81" s="46">
        <f>_xll.BDP(CONCATENATE($O$78," BGN"," Curncy"),"SP_VOL_SURF_MID", "REFERENCE_DATE",$C$3, "VOL_SURF_DELTA_OVR", LEFT(W$79,2),"VOL_SURF_MTY_OVR",$O81,"VOL_SURF_CALLPUT_OVR",RIGHT(W$79,1))</f>
        <v>10.77</v>
      </c>
      <c r="X81" s="46">
        <f>_xll.BDP(CONCATENATE($O$78," BGN"," Curncy"),"SP_VOL_SURF_MID", "REFERENCE_DATE",$C$3, "VOL_SURF_DELTA_OVR", LEFT(X$79,2),"VOL_SURF_MTY_OVR",$O81,"VOL_SURF_CALLPUT_OVR",RIGHT(X$79,1))</f>
        <v>11.83</v>
      </c>
      <c r="AE81">
        <v>7</v>
      </c>
      <c r="AF81" s="101" t="s">
        <v>150</v>
      </c>
      <c r="AG81" s="101" t="s">
        <v>6325</v>
      </c>
      <c r="AH81" s="114"/>
      <c r="AI81" s="114"/>
      <c r="AJ81" s="114"/>
      <c r="AK81" s="114"/>
      <c r="AL81" s="114"/>
      <c r="AM81" s="114"/>
      <c r="AN81" s="114"/>
      <c r="AO81" s="114"/>
    </row>
    <row r="82" spans="2:41" x14ac:dyDescent="0.25">
      <c r="B82" s="54">
        <f>$B$3+AE82</f>
        <v>42748</v>
      </c>
      <c r="C82" s="50" t="s">
        <v>169</v>
      </c>
      <c r="D82" s="46">
        <f t="shared" si="41"/>
        <v>10.365</v>
      </c>
      <c r="E82" s="46">
        <f t="shared" si="33"/>
        <v>10.252000000000001</v>
      </c>
      <c r="F82" s="46">
        <f t="shared" si="34"/>
        <v>10.672000000000001</v>
      </c>
      <c r="G82" s="46">
        <f t="shared" si="35"/>
        <v>10.292</v>
      </c>
      <c r="H82" s="46">
        <f t="shared" si="36"/>
        <v>11.037000000000001</v>
      </c>
      <c r="I82" s="46">
        <f t="shared" si="37"/>
        <v>10.504</v>
      </c>
      <c r="J82" s="46">
        <f t="shared" si="38"/>
        <v>11.661</v>
      </c>
      <c r="K82" s="46">
        <f t="shared" si="39"/>
        <v>10.73</v>
      </c>
      <c r="L82" s="46">
        <f t="shared" si="40"/>
        <v>12.15</v>
      </c>
      <c r="N82" s="54">
        <f>$B$3+AE82</f>
        <v>42748</v>
      </c>
      <c r="O82" s="50" t="s">
        <v>169</v>
      </c>
      <c r="P82" s="46">
        <f>_xll.BDH(AG82,$B$4,$B$3,$B$3)</f>
        <v>10.365</v>
      </c>
      <c r="Q82" s="46">
        <f>_xll.BDP(CONCATENATE($O$78," BGN"," Curncy"),"SP_VOL_SURF_MID", "REFERENCE_DATE",$C$3, "VOL_SURF_DELTA_OVR", LEFT(Q$79,2),"VOL_SURF_MTY_OVR",$O82,"VOL_SURF_CALLPUT_OVR",RIGHT(Q$79,1))</f>
        <v>10.252000000000001</v>
      </c>
      <c r="R82" s="46">
        <f>_xll.BDP(CONCATENATE($O$78," BGN"," Curncy"),"SP_VOL_SURF_MID", "REFERENCE_DATE",$C$3, "VOL_SURF_DELTA_OVR", LEFT(R$79,2),"VOL_SURF_MTY_OVR",$O82,"VOL_SURF_CALLPUT_OVR",RIGHT(R$79,1))</f>
        <v>10.672000000000001</v>
      </c>
      <c r="S82" s="46">
        <f>_xll.BDP(CONCATENATE($O$78," BGN"," Curncy"),"SP_VOL_SURF_MID", "REFERENCE_DATE",$C$3, "VOL_SURF_DELTA_OVR", LEFT(S$79,2),"VOL_SURF_MTY_OVR",$O82,"VOL_SURF_CALLPUT_OVR",RIGHT(S$79,1))</f>
        <v>10.292</v>
      </c>
      <c r="T82" s="46">
        <f>_xll.BDP(CONCATENATE($O$78," BGN"," Curncy"),"SP_VOL_SURF_MID", "REFERENCE_DATE",$C$3, "VOL_SURF_DELTA_OVR", LEFT(T$79,2),"VOL_SURF_MTY_OVR",$O82,"VOL_SURF_CALLPUT_OVR",RIGHT(T$79,1))</f>
        <v>11.037000000000001</v>
      </c>
      <c r="U82" s="46">
        <f>_xll.BDP(CONCATENATE($O$78," BGN"," Curncy"),"SP_VOL_SURF_MID", "REFERENCE_DATE",$C$3, "VOL_SURF_DELTA_OVR", LEFT(U$79,2),"VOL_SURF_MTY_OVR",$O82,"VOL_SURF_CALLPUT_OVR",RIGHT(U$79,1))</f>
        <v>10.504</v>
      </c>
      <c r="V82" s="46">
        <f>_xll.BDP(CONCATENATE($O$78," BGN"," Curncy"),"SP_VOL_SURF_MID", "REFERENCE_DATE",$C$3, "VOL_SURF_DELTA_OVR", LEFT(V$79,2),"VOL_SURF_MTY_OVR",$O82,"VOL_SURF_CALLPUT_OVR",RIGHT(V$79,1))</f>
        <v>11.661</v>
      </c>
      <c r="W82" s="46">
        <f>_xll.BDP(CONCATENATE($O$78," BGN"," Curncy"),"SP_VOL_SURF_MID", "REFERENCE_DATE",$C$3, "VOL_SURF_DELTA_OVR", LEFT(W$79,2),"VOL_SURF_MTY_OVR",$O82,"VOL_SURF_CALLPUT_OVR",RIGHT(W$79,1))</f>
        <v>10.73</v>
      </c>
      <c r="X82" s="46">
        <f>_xll.BDP(CONCATENATE($O$78," BGN"," Curncy"),"SP_VOL_SURF_MID", "REFERENCE_DATE",$C$3, "VOL_SURF_DELTA_OVR", LEFT(X$79,2),"VOL_SURF_MTY_OVR",$O82,"VOL_SURF_CALLPUT_OVR",RIGHT(X$79,1))</f>
        <v>12.15</v>
      </c>
      <c r="AE82">
        <v>14</v>
      </c>
      <c r="AF82" s="101" t="s">
        <v>169</v>
      </c>
      <c r="AG82" s="101" t="s">
        <v>6326</v>
      </c>
      <c r="AH82" s="114"/>
      <c r="AI82" s="114"/>
      <c r="AJ82" s="114"/>
      <c r="AK82" s="114"/>
      <c r="AL82" s="114"/>
      <c r="AM82" s="114"/>
      <c r="AN82" s="114"/>
      <c r="AO82" s="114"/>
    </row>
    <row r="83" spans="2:41" x14ac:dyDescent="0.25">
      <c r="B83" s="54">
        <f>$B$3+AE83</f>
        <v>42755</v>
      </c>
      <c r="C83" s="50" t="s">
        <v>5823</v>
      </c>
      <c r="D83" s="46">
        <f t="shared" si="41"/>
        <v>10.914999999999999</v>
      </c>
      <c r="E83" s="46">
        <f t="shared" si="33"/>
        <v>10.765000000000001</v>
      </c>
      <c r="F83" s="46">
        <f t="shared" si="34"/>
        <v>11.26</v>
      </c>
      <c r="G83" s="46">
        <f t="shared" si="35"/>
        <v>10.776999999999999</v>
      </c>
      <c r="H83" s="46">
        <f t="shared" si="36"/>
        <v>11.651999999999999</v>
      </c>
      <c r="I83" s="46">
        <f t="shared" si="37"/>
        <v>10.92</v>
      </c>
      <c r="J83" s="46">
        <f t="shared" si="38"/>
        <v>12.28</v>
      </c>
      <c r="K83" s="46">
        <f t="shared" si="39"/>
        <v>11.084</v>
      </c>
      <c r="L83" s="46">
        <f t="shared" si="40"/>
        <v>12.746</v>
      </c>
      <c r="N83" s="54">
        <f>$B$3+AE83</f>
        <v>42755</v>
      </c>
      <c r="O83" s="50" t="s">
        <v>5823</v>
      </c>
      <c r="P83" s="46">
        <f>_xll.BDH(AG83,$B$4,$B$3,$B$3)</f>
        <v>10.914999999999999</v>
      </c>
      <c r="Q83" s="46">
        <f>_xll.BDP(CONCATENATE($O$78," BGN"," Curncy"),"SP_VOL_SURF_MID", "REFERENCE_DATE",$C$3, "VOL_SURF_DELTA_OVR", LEFT(Q$79,2),"VOL_SURF_MTY_OVR",$O83,"VOL_SURF_CALLPUT_OVR",RIGHT(Q$79,1))</f>
        <v>10.765000000000001</v>
      </c>
      <c r="R83" s="46">
        <f>_xll.BDP(CONCATENATE($O$78," BGN"," Curncy"),"SP_VOL_SURF_MID", "REFERENCE_DATE",$C$3, "VOL_SURF_DELTA_OVR", LEFT(R$79,2),"VOL_SURF_MTY_OVR",$O83,"VOL_SURF_CALLPUT_OVR",RIGHT(R$79,1))</f>
        <v>11.26</v>
      </c>
      <c r="S83" s="46">
        <f>_xll.BDP(CONCATENATE($O$78," BGN"," Curncy"),"SP_VOL_SURF_MID", "REFERENCE_DATE",$C$3, "VOL_SURF_DELTA_OVR", LEFT(S$79,2),"VOL_SURF_MTY_OVR",$O83,"VOL_SURF_CALLPUT_OVR",RIGHT(S$79,1))</f>
        <v>10.776999999999999</v>
      </c>
      <c r="T83" s="46">
        <f>_xll.BDP(CONCATENATE($O$78," BGN"," Curncy"),"SP_VOL_SURF_MID", "REFERENCE_DATE",$C$3, "VOL_SURF_DELTA_OVR", LEFT(T$79,2),"VOL_SURF_MTY_OVR",$O83,"VOL_SURF_CALLPUT_OVR",RIGHT(T$79,1))</f>
        <v>11.651999999999999</v>
      </c>
      <c r="U83" s="46">
        <f>_xll.BDP(CONCATENATE($O$78," BGN"," Curncy"),"SP_VOL_SURF_MID", "REFERENCE_DATE",$C$3, "VOL_SURF_DELTA_OVR", LEFT(U$79,2),"VOL_SURF_MTY_OVR",$O83,"VOL_SURF_CALLPUT_OVR",RIGHT(U$79,1))</f>
        <v>10.92</v>
      </c>
      <c r="V83" s="46">
        <f>_xll.BDP(CONCATENATE($O$78," BGN"," Curncy"),"SP_VOL_SURF_MID", "REFERENCE_DATE",$C$3, "VOL_SURF_DELTA_OVR", LEFT(V$79,2),"VOL_SURF_MTY_OVR",$O83,"VOL_SURF_CALLPUT_OVR",RIGHT(V$79,1))</f>
        <v>12.28</v>
      </c>
      <c r="W83" s="46">
        <f>_xll.BDP(CONCATENATE($O$78," BGN"," Curncy"),"SP_VOL_SURF_MID", "REFERENCE_DATE",$C$3, "VOL_SURF_DELTA_OVR", LEFT(W$79,2),"VOL_SURF_MTY_OVR",$O83,"VOL_SURF_CALLPUT_OVR",RIGHT(W$79,1))</f>
        <v>11.084</v>
      </c>
      <c r="X83" s="46">
        <f>_xll.BDP(CONCATENATE($O$78," BGN"," Curncy"),"SP_VOL_SURF_MID", "REFERENCE_DATE",$C$3, "VOL_SURF_DELTA_OVR", LEFT(X$79,2),"VOL_SURF_MTY_OVR",$O83,"VOL_SURF_CALLPUT_OVR",RIGHT(X$79,1))</f>
        <v>12.746</v>
      </c>
      <c r="AE83">
        <v>21</v>
      </c>
      <c r="AF83" s="101" t="s">
        <v>5823</v>
      </c>
      <c r="AG83" s="101" t="s">
        <v>6327</v>
      </c>
      <c r="AH83" s="114"/>
      <c r="AI83" s="114"/>
      <c r="AJ83" s="114"/>
      <c r="AK83" s="114"/>
      <c r="AL83" s="114"/>
      <c r="AM83" s="114"/>
      <c r="AN83" s="114"/>
      <c r="AO83" s="114"/>
    </row>
    <row r="84" spans="2:41" x14ac:dyDescent="0.25">
      <c r="B84" s="54">
        <f t="shared" ref="B84:B97" si="42">EDATE($B$3,AE84)</f>
        <v>42765</v>
      </c>
      <c r="C84" s="50" t="s">
        <v>192</v>
      </c>
      <c r="D84" s="46">
        <f t="shared" si="41"/>
        <v>11.324999999999999</v>
      </c>
      <c r="E84" s="46">
        <f t="shared" si="33"/>
        <v>11.148</v>
      </c>
      <c r="F84" s="46">
        <f t="shared" si="34"/>
        <v>11.702999999999999</v>
      </c>
      <c r="G84" s="46">
        <f t="shared" si="35"/>
        <v>11.135999999999999</v>
      </c>
      <c r="H84" s="46">
        <f t="shared" si="36"/>
        <v>12.119</v>
      </c>
      <c r="I84" s="46">
        <f t="shared" si="37"/>
        <v>11.224</v>
      </c>
      <c r="J84" s="46">
        <f t="shared" si="38"/>
        <v>12.715999999999999</v>
      </c>
      <c r="K84" s="46">
        <f t="shared" si="39"/>
        <v>11.35</v>
      </c>
      <c r="L84" s="46">
        <f t="shared" si="40"/>
        <v>13.17</v>
      </c>
      <c r="N84" s="54">
        <f t="shared" ref="N84:N97" si="43">EDATE($B$3,AE84)</f>
        <v>42765</v>
      </c>
      <c r="O84" s="50" t="s">
        <v>192</v>
      </c>
      <c r="P84" s="46">
        <f>_xll.BDH(AG84,$B$4,$B$3,$B$3)</f>
        <v>11.324999999999999</v>
      </c>
      <c r="Q84" s="46">
        <f>_xll.BDP(CONCATENATE($O$78," BGN"," Curncy"),"SP_VOL_SURF_MID", "REFERENCE_DATE",$C$3, "VOL_SURF_DELTA_OVR", LEFT(Q$79,2),"VOL_SURF_MTY_OVR",$O84,"VOL_SURF_CALLPUT_OVR",RIGHT(Q$79,1))</f>
        <v>11.148</v>
      </c>
      <c r="R84" s="46">
        <f>_xll.BDP(CONCATENATE($O$78," BGN"," Curncy"),"SP_VOL_SURF_MID", "REFERENCE_DATE",$C$3, "VOL_SURF_DELTA_OVR", LEFT(R$79,2),"VOL_SURF_MTY_OVR",$O84,"VOL_SURF_CALLPUT_OVR",RIGHT(R$79,1))</f>
        <v>11.702999999999999</v>
      </c>
      <c r="S84" s="46">
        <f>_xll.BDP(CONCATENATE($O$78," BGN"," Curncy"),"SP_VOL_SURF_MID", "REFERENCE_DATE",$C$3, "VOL_SURF_DELTA_OVR", LEFT(S$79,2),"VOL_SURF_MTY_OVR",$O84,"VOL_SURF_CALLPUT_OVR",RIGHT(S$79,1))</f>
        <v>11.135999999999999</v>
      </c>
      <c r="T84" s="46">
        <f>_xll.BDP(CONCATENATE($O$78," BGN"," Curncy"),"SP_VOL_SURF_MID", "REFERENCE_DATE",$C$3, "VOL_SURF_DELTA_OVR", LEFT(T$79,2),"VOL_SURF_MTY_OVR",$O84,"VOL_SURF_CALLPUT_OVR",RIGHT(T$79,1))</f>
        <v>12.119</v>
      </c>
      <c r="U84" s="46">
        <f>_xll.BDP(CONCATENATE($O$78," BGN"," Curncy"),"SP_VOL_SURF_MID", "REFERENCE_DATE",$C$3, "VOL_SURF_DELTA_OVR", LEFT(U$79,2),"VOL_SURF_MTY_OVR",$O84,"VOL_SURF_CALLPUT_OVR",RIGHT(U$79,1))</f>
        <v>11.224</v>
      </c>
      <c r="V84" s="46">
        <f>_xll.BDP(CONCATENATE($O$78," BGN"," Curncy"),"SP_VOL_SURF_MID", "REFERENCE_DATE",$C$3, "VOL_SURF_DELTA_OVR", LEFT(V$79,2),"VOL_SURF_MTY_OVR",$O84,"VOL_SURF_CALLPUT_OVR",RIGHT(V$79,1))</f>
        <v>12.715999999999999</v>
      </c>
      <c r="W84" s="46">
        <f>_xll.BDP(CONCATENATE($O$78," BGN"," Curncy"),"SP_VOL_SURF_MID", "REFERENCE_DATE",$C$3, "VOL_SURF_DELTA_OVR", LEFT(W$79,2),"VOL_SURF_MTY_OVR",$O84,"VOL_SURF_CALLPUT_OVR",RIGHT(W$79,1))</f>
        <v>11.35</v>
      </c>
      <c r="X84" s="46">
        <f>_xll.BDP(CONCATENATE($O$78," BGN"," Curncy"),"SP_VOL_SURF_MID", "REFERENCE_DATE",$C$3, "VOL_SURF_DELTA_OVR", LEFT(X$79,2),"VOL_SURF_MTY_OVR",$O84,"VOL_SURF_CALLPUT_OVR",RIGHT(X$79,1))</f>
        <v>13.17</v>
      </c>
      <c r="AE84">
        <v>1</v>
      </c>
      <c r="AF84" s="101" t="s">
        <v>192</v>
      </c>
      <c r="AG84" s="101" t="s">
        <v>6328</v>
      </c>
      <c r="AH84" s="114"/>
      <c r="AI84" s="114"/>
      <c r="AJ84" s="114"/>
      <c r="AK84" s="114"/>
      <c r="AL84" s="114"/>
      <c r="AM84" s="114"/>
      <c r="AN84" s="114"/>
      <c r="AO84" s="114"/>
    </row>
    <row r="85" spans="2:41" x14ac:dyDescent="0.25">
      <c r="B85" s="54">
        <f t="shared" si="42"/>
        <v>42794</v>
      </c>
      <c r="C85" s="50" t="s">
        <v>213</v>
      </c>
      <c r="D85" s="46">
        <f t="shared" si="41"/>
        <v>11.425000000000001</v>
      </c>
      <c r="E85" s="46">
        <f t="shared" si="33"/>
        <v>11.193</v>
      </c>
      <c r="F85" s="46">
        <f t="shared" si="34"/>
        <v>11.882999999999999</v>
      </c>
      <c r="G85" s="46">
        <f t="shared" si="35"/>
        <v>11.164</v>
      </c>
      <c r="H85" s="46">
        <f t="shared" si="36"/>
        <v>12.391</v>
      </c>
      <c r="I85" s="46">
        <f t="shared" si="37"/>
        <v>11.246</v>
      </c>
      <c r="J85" s="46">
        <f t="shared" si="38"/>
        <v>13.109</v>
      </c>
      <c r="K85" s="46">
        <f t="shared" si="39"/>
        <v>11.38</v>
      </c>
      <c r="L85" s="46">
        <f t="shared" si="40"/>
        <v>13.65</v>
      </c>
      <c r="N85" s="54">
        <f t="shared" si="43"/>
        <v>42794</v>
      </c>
      <c r="O85" s="50" t="s">
        <v>213</v>
      </c>
      <c r="P85" s="46">
        <f>_xll.BDH(AG85,$B$4,$B$3,$B$3)</f>
        <v>11.425000000000001</v>
      </c>
      <c r="Q85" s="46">
        <f>_xll.BDP(CONCATENATE($O$78," BGN"," Curncy"),"SP_VOL_SURF_MID", "REFERENCE_DATE",$C$3, "VOL_SURF_DELTA_OVR", LEFT(Q$79,2),"VOL_SURF_MTY_OVR",$O85,"VOL_SURF_CALLPUT_OVR",RIGHT(Q$79,1))</f>
        <v>11.193</v>
      </c>
      <c r="R85" s="46">
        <f>_xll.BDP(CONCATENATE($O$78," BGN"," Curncy"),"SP_VOL_SURF_MID", "REFERENCE_DATE",$C$3, "VOL_SURF_DELTA_OVR", LEFT(R$79,2),"VOL_SURF_MTY_OVR",$O85,"VOL_SURF_CALLPUT_OVR",RIGHT(R$79,1))</f>
        <v>11.882999999999999</v>
      </c>
      <c r="S85" s="46">
        <f>_xll.BDP(CONCATENATE($O$78," BGN"," Curncy"),"SP_VOL_SURF_MID", "REFERENCE_DATE",$C$3, "VOL_SURF_DELTA_OVR", LEFT(S$79,2),"VOL_SURF_MTY_OVR",$O85,"VOL_SURF_CALLPUT_OVR",RIGHT(S$79,1))</f>
        <v>11.164</v>
      </c>
      <c r="T85" s="46">
        <f>_xll.BDP(CONCATENATE($O$78," BGN"," Curncy"),"SP_VOL_SURF_MID", "REFERENCE_DATE",$C$3, "VOL_SURF_DELTA_OVR", LEFT(T$79,2),"VOL_SURF_MTY_OVR",$O85,"VOL_SURF_CALLPUT_OVR",RIGHT(T$79,1))</f>
        <v>12.391</v>
      </c>
      <c r="U85" s="46">
        <f>_xll.BDP(CONCATENATE($O$78," BGN"," Curncy"),"SP_VOL_SURF_MID", "REFERENCE_DATE",$C$3, "VOL_SURF_DELTA_OVR", LEFT(U$79,2),"VOL_SURF_MTY_OVR",$O85,"VOL_SURF_CALLPUT_OVR",RIGHT(U$79,1))</f>
        <v>11.246</v>
      </c>
      <c r="V85" s="46">
        <f>_xll.BDP(CONCATENATE($O$78," BGN"," Curncy"),"SP_VOL_SURF_MID", "REFERENCE_DATE",$C$3, "VOL_SURF_DELTA_OVR", LEFT(V$79,2),"VOL_SURF_MTY_OVR",$O85,"VOL_SURF_CALLPUT_OVR",RIGHT(V$79,1))</f>
        <v>13.109</v>
      </c>
      <c r="W85" s="46">
        <f>_xll.BDP(CONCATENATE($O$78," BGN"," Curncy"),"SP_VOL_SURF_MID", "REFERENCE_DATE",$C$3, "VOL_SURF_DELTA_OVR", LEFT(W$79,2),"VOL_SURF_MTY_OVR",$O85,"VOL_SURF_CALLPUT_OVR",RIGHT(W$79,1))</f>
        <v>11.38</v>
      </c>
      <c r="X85" s="46">
        <f>_xll.BDP(CONCATENATE($O$78," BGN"," Curncy"),"SP_VOL_SURF_MID", "REFERENCE_DATE",$C$3, "VOL_SURF_DELTA_OVR", LEFT(X$79,2),"VOL_SURF_MTY_OVR",$O85,"VOL_SURF_CALLPUT_OVR",RIGHT(X$79,1))</f>
        <v>13.65</v>
      </c>
      <c r="AE85">
        <v>2</v>
      </c>
      <c r="AF85" s="101" t="s">
        <v>213</v>
      </c>
      <c r="AG85" s="101" t="s">
        <v>6329</v>
      </c>
      <c r="AH85" s="114"/>
      <c r="AI85" s="114"/>
      <c r="AJ85" s="114"/>
      <c r="AK85" s="114"/>
      <c r="AL85" s="114"/>
      <c r="AM85" s="114"/>
      <c r="AN85" s="114"/>
      <c r="AO85" s="114"/>
    </row>
    <row r="86" spans="2:41" x14ac:dyDescent="0.25">
      <c r="B86" s="54">
        <f t="shared" si="42"/>
        <v>42824</v>
      </c>
      <c r="C86" s="50" t="s">
        <v>232</v>
      </c>
      <c r="D86" s="46">
        <f t="shared" si="41"/>
        <v>12.164999999999999</v>
      </c>
      <c r="E86" s="46">
        <f t="shared" si="33"/>
        <v>11.81</v>
      </c>
      <c r="F86" s="46">
        <f t="shared" si="34"/>
        <v>12.78</v>
      </c>
      <c r="G86" s="46">
        <f t="shared" si="35"/>
        <v>11.711</v>
      </c>
      <c r="H86" s="46">
        <f t="shared" si="36"/>
        <v>13.454000000000001</v>
      </c>
      <c r="I86" s="46">
        <f t="shared" si="37"/>
        <v>11.749000000000001</v>
      </c>
      <c r="J86" s="46">
        <f t="shared" si="38"/>
        <v>14.416</v>
      </c>
      <c r="K86" s="46">
        <f t="shared" si="39"/>
        <v>11.867000000000001</v>
      </c>
      <c r="L86" s="46">
        <f t="shared" si="40"/>
        <v>15.132</v>
      </c>
      <c r="N86" s="54">
        <f t="shared" si="43"/>
        <v>42824</v>
      </c>
      <c r="O86" s="50" t="s">
        <v>232</v>
      </c>
      <c r="P86" s="46">
        <f>_xll.BDH(AG86,$B$4,$B$3,$B$3)</f>
        <v>12.164999999999999</v>
      </c>
      <c r="Q86" s="46">
        <f>_xll.BDP(CONCATENATE($O$78," BGN"," Curncy"),"SP_VOL_SURF_MID", "REFERENCE_DATE",$C$3, "VOL_SURF_DELTA_OVR", LEFT(Q$79,2),"VOL_SURF_MTY_OVR",$O86,"VOL_SURF_CALLPUT_OVR",RIGHT(Q$79,1))</f>
        <v>11.81</v>
      </c>
      <c r="R86" s="46">
        <f>_xll.BDP(CONCATENATE($O$78," BGN"," Curncy"),"SP_VOL_SURF_MID", "REFERENCE_DATE",$C$3, "VOL_SURF_DELTA_OVR", LEFT(R$79,2),"VOL_SURF_MTY_OVR",$O86,"VOL_SURF_CALLPUT_OVR",RIGHT(R$79,1))</f>
        <v>12.78</v>
      </c>
      <c r="S86" s="46">
        <f>_xll.BDP(CONCATENATE($O$78," BGN"," Curncy"),"SP_VOL_SURF_MID", "REFERENCE_DATE",$C$3, "VOL_SURF_DELTA_OVR", LEFT(S$79,2),"VOL_SURF_MTY_OVR",$O86,"VOL_SURF_CALLPUT_OVR",RIGHT(S$79,1))</f>
        <v>11.711</v>
      </c>
      <c r="T86" s="46">
        <f>_xll.BDP(CONCATENATE($O$78," BGN"," Curncy"),"SP_VOL_SURF_MID", "REFERENCE_DATE",$C$3, "VOL_SURF_DELTA_OVR", LEFT(T$79,2),"VOL_SURF_MTY_OVR",$O86,"VOL_SURF_CALLPUT_OVR",RIGHT(T$79,1))</f>
        <v>13.454000000000001</v>
      </c>
      <c r="U86" s="46">
        <f>_xll.BDP(CONCATENATE($O$78," BGN"," Curncy"),"SP_VOL_SURF_MID", "REFERENCE_DATE",$C$3, "VOL_SURF_DELTA_OVR", LEFT(U$79,2),"VOL_SURF_MTY_OVR",$O86,"VOL_SURF_CALLPUT_OVR",RIGHT(U$79,1))</f>
        <v>11.749000000000001</v>
      </c>
      <c r="V86" s="46">
        <f>_xll.BDP(CONCATENATE($O$78," BGN"," Curncy"),"SP_VOL_SURF_MID", "REFERENCE_DATE",$C$3, "VOL_SURF_DELTA_OVR", LEFT(V$79,2),"VOL_SURF_MTY_OVR",$O86,"VOL_SURF_CALLPUT_OVR",RIGHT(V$79,1))</f>
        <v>14.416</v>
      </c>
      <c r="W86" s="46">
        <f>_xll.BDP(CONCATENATE($O$78," BGN"," Curncy"),"SP_VOL_SURF_MID", "REFERENCE_DATE",$C$3, "VOL_SURF_DELTA_OVR", LEFT(W$79,2),"VOL_SURF_MTY_OVR",$O86,"VOL_SURF_CALLPUT_OVR",RIGHT(W$79,1))</f>
        <v>11.867000000000001</v>
      </c>
      <c r="X86" s="46">
        <f>_xll.BDP(CONCATENATE($O$78," BGN"," Curncy"),"SP_VOL_SURF_MID", "REFERENCE_DATE",$C$3, "VOL_SURF_DELTA_OVR", LEFT(X$79,2),"VOL_SURF_MTY_OVR",$O86,"VOL_SURF_CALLPUT_OVR",RIGHT(X$79,1))</f>
        <v>15.132</v>
      </c>
      <c r="AE86">
        <v>3</v>
      </c>
      <c r="AF86" s="101" t="s">
        <v>232</v>
      </c>
      <c r="AG86" s="101" t="s">
        <v>6330</v>
      </c>
      <c r="AH86" s="114"/>
      <c r="AI86" s="114"/>
      <c r="AJ86" s="114"/>
      <c r="AK86" s="114"/>
      <c r="AL86" s="114"/>
      <c r="AM86" s="114"/>
      <c r="AN86" s="114"/>
      <c r="AO86" s="114"/>
    </row>
    <row r="87" spans="2:41" x14ac:dyDescent="0.25">
      <c r="B87" s="54">
        <f t="shared" si="42"/>
        <v>42855</v>
      </c>
      <c r="C87" s="50" t="s">
        <v>257</v>
      </c>
      <c r="D87" s="46">
        <f t="shared" si="41"/>
        <v>12.885</v>
      </c>
      <c r="E87" s="46">
        <f t="shared" si="33"/>
        <v>12.391</v>
      </c>
      <c r="F87" s="46">
        <f t="shared" si="34"/>
        <v>13.689</v>
      </c>
      <c r="G87" s="46">
        <f t="shared" si="35"/>
        <v>12.241</v>
      </c>
      <c r="H87" s="46">
        <f t="shared" si="36"/>
        <v>14.569000000000001</v>
      </c>
      <c r="I87" s="46">
        <f t="shared" si="37"/>
        <v>12.241</v>
      </c>
      <c r="J87" s="46">
        <f t="shared" si="38"/>
        <v>15.909000000000001</v>
      </c>
      <c r="K87" s="46">
        <f t="shared" si="39"/>
        <v>12.36</v>
      </c>
      <c r="L87" s="46">
        <f t="shared" si="40"/>
        <v>16.885000000000002</v>
      </c>
      <c r="N87" s="54">
        <f t="shared" si="43"/>
        <v>42855</v>
      </c>
      <c r="O87" s="50" t="s">
        <v>257</v>
      </c>
      <c r="P87" s="46">
        <f>_xll.BDH(AG87,$B$4,$B$3,$B$3)</f>
        <v>12.885</v>
      </c>
      <c r="Q87" s="46">
        <f>_xll.BDP(CONCATENATE($O$78," BGN"," Curncy"),"SP_VOL_SURF_MID", "REFERENCE_DATE",$C$3, "VOL_SURF_DELTA_OVR", LEFT(Q$79,2),"VOL_SURF_MTY_OVR",$O87,"VOL_SURF_CALLPUT_OVR",RIGHT(Q$79,1))</f>
        <v>12.391</v>
      </c>
      <c r="R87" s="46">
        <f>_xll.BDP(CONCATENATE($O$78," BGN"," Curncy"),"SP_VOL_SURF_MID", "REFERENCE_DATE",$C$3, "VOL_SURF_DELTA_OVR", LEFT(R$79,2),"VOL_SURF_MTY_OVR",$O87,"VOL_SURF_CALLPUT_OVR",RIGHT(R$79,1))</f>
        <v>13.689</v>
      </c>
      <c r="S87" s="46">
        <f>_xll.BDP(CONCATENATE($O$78," BGN"," Curncy"),"SP_VOL_SURF_MID", "REFERENCE_DATE",$C$3, "VOL_SURF_DELTA_OVR", LEFT(S$79,2),"VOL_SURF_MTY_OVR",$O87,"VOL_SURF_CALLPUT_OVR",RIGHT(S$79,1))</f>
        <v>12.241</v>
      </c>
      <c r="T87" s="46">
        <f>_xll.BDP(CONCATENATE($O$78," BGN"," Curncy"),"SP_VOL_SURF_MID", "REFERENCE_DATE",$C$3, "VOL_SURF_DELTA_OVR", LEFT(T$79,2),"VOL_SURF_MTY_OVR",$O87,"VOL_SURF_CALLPUT_OVR",RIGHT(T$79,1))</f>
        <v>14.569000000000001</v>
      </c>
      <c r="U87" s="46">
        <f>_xll.BDP(CONCATENATE($O$78," BGN"," Curncy"),"SP_VOL_SURF_MID", "REFERENCE_DATE",$C$3, "VOL_SURF_DELTA_OVR", LEFT(U$79,2),"VOL_SURF_MTY_OVR",$O87,"VOL_SURF_CALLPUT_OVR",RIGHT(U$79,1))</f>
        <v>12.241</v>
      </c>
      <c r="V87" s="46">
        <f>_xll.BDP(CONCATENATE($O$78," BGN"," Curncy"),"SP_VOL_SURF_MID", "REFERENCE_DATE",$C$3, "VOL_SURF_DELTA_OVR", LEFT(V$79,2),"VOL_SURF_MTY_OVR",$O87,"VOL_SURF_CALLPUT_OVR",RIGHT(V$79,1))</f>
        <v>15.909000000000001</v>
      </c>
      <c r="W87" s="46">
        <f>_xll.BDP(CONCATENATE($O$78," BGN"," Curncy"),"SP_VOL_SURF_MID", "REFERENCE_DATE",$C$3, "VOL_SURF_DELTA_OVR", LEFT(W$79,2),"VOL_SURF_MTY_OVR",$O87,"VOL_SURF_CALLPUT_OVR",RIGHT(W$79,1))</f>
        <v>12.36</v>
      </c>
      <c r="X87" s="46">
        <f>_xll.BDP(CONCATENATE($O$78," BGN"," Curncy"),"SP_VOL_SURF_MID", "REFERENCE_DATE",$C$3, "VOL_SURF_DELTA_OVR", LEFT(X$79,2),"VOL_SURF_MTY_OVR",$O87,"VOL_SURF_CALLPUT_OVR",RIGHT(X$79,1))</f>
        <v>16.885000000000002</v>
      </c>
      <c r="AE87">
        <v>4</v>
      </c>
      <c r="AF87" s="101" t="s">
        <v>257</v>
      </c>
      <c r="AG87" s="101" t="s">
        <v>6331</v>
      </c>
      <c r="AH87" s="114"/>
      <c r="AI87" s="114"/>
      <c r="AJ87" s="114"/>
      <c r="AK87" s="114"/>
      <c r="AL87" s="114"/>
      <c r="AM87" s="114"/>
      <c r="AN87" s="114"/>
      <c r="AO87" s="114"/>
    </row>
    <row r="88" spans="2:41" x14ac:dyDescent="0.25">
      <c r="B88" s="54">
        <f t="shared" si="42"/>
        <v>42885</v>
      </c>
      <c r="C88" s="50" t="s">
        <v>307</v>
      </c>
      <c r="D88" s="46">
        <f t="shared" si="41"/>
        <v>13.67</v>
      </c>
      <c r="E88" s="46">
        <f t="shared" si="33"/>
        <v>13.023</v>
      </c>
      <c r="F88" s="46">
        <f t="shared" si="34"/>
        <v>14.673</v>
      </c>
      <c r="G88" s="46">
        <f t="shared" si="35"/>
        <v>12.803000000000001</v>
      </c>
      <c r="H88" s="46">
        <f t="shared" si="36"/>
        <v>15.808</v>
      </c>
      <c r="I88" s="46">
        <f t="shared" si="37"/>
        <v>12.795999999999999</v>
      </c>
      <c r="J88" s="46">
        <f t="shared" si="38"/>
        <v>17.449000000000002</v>
      </c>
      <c r="K88" s="46">
        <f t="shared" si="39"/>
        <v>12.913</v>
      </c>
      <c r="L88" s="46">
        <f t="shared" si="40"/>
        <v>18.637</v>
      </c>
      <c r="N88" s="54">
        <f t="shared" si="43"/>
        <v>42885</v>
      </c>
      <c r="O88" s="50" t="s">
        <v>307</v>
      </c>
      <c r="P88" s="46">
        <f>_xll.BDH(AG88,$B$4,$B$3,$B$3)</f>
        <v>13.67</v>
      </c>
      <c r="Q88" s="46">
        <f>_xll.BDP(CONCATENATE($O$78," BGN"," Curncy"),"SP_VOL_SURF_MID", "REFERENCE_DATE",$C$3, "VOL_SURF_DELTA_OVR", LEFT(Q$79,2),"VOL_SURF_MTY_OVR",$O88,"VOL_SURF_CALLPUT_OVR",RIGHT(Q$79,1))</f>
        <v>13.023</v>
      </c>
      <c r="R88" s="46">
        <f>_xll.BDP(CONCATENATE($O$78," BGN"," Curncy"),"SP_VOL_SURF_MID", "REFERENCE_DATE",$C$3, "VOL_SURF_DELTA_OVR", LEFT(R$79,2),"VOL_SURF_MTY_OVR",$O88,"VOL_SURF_CALLPUT_OVR",RIGHT(R$79,1))</f>
        <v>14.673</v>
      </c>
      <c r="S88" s="46">
        <f>_xll.BDP(CONCATENATE($O$78," BGN"," Curncy"),"SP_VOL_SURF_MID", "REFERENCE_DATE",$C$3, "VOL_SURF_DELTA_OVR", LEFT(S$79,2),"VOL_SURF_MTY_OVR",$O88,"VOL_SURF_CALLPUT_OVR",RIGHT(S$79,1))</f>
        <v>12.803000000000001</v>
      </c>
      <c r="T88" s="46">
        <f>_xll.BDP(CONCATENATE($O$78," BGN"," Curncy"),"SP_VOL_SURF_MID", "REFERENCE_DATE",$C$3, "VOL_SURF_DELTA_OVR", LEFT(T$79,2),"VOL_SURF_MTY_OVR",$O88,"VOL_SURF_CALLPUT_OVR",RIGHT(T$79,1))</f>
        <v>15.808</v>
      </c>
      <c r="U88" s="46">
        <f>_xll.BDP(CONCATENATE($O$78," BGN"," Curncy"),"SP_VOL_SURF_MID", "REFERENCE_DATE",$C$3, "VOL_SURF_DELTA_OVR", LEFT(U$79,2),"VOL_SURF_MTY_OVR",$O88,"VOL_SURF_CALLPUT_OVR",RIGHT(U$79,1))</f>
        <v>12.795999999999999</v>
      </c>
      <c r="V88" s="46">
        <f>_xll.BDP(CONCATENATE($O$78," BGN"," Curncy"),"SP_VOL_SURF_MID", "REFERENCE_DATE",$C$3, "VOL_SURF_DELTA_OVR", LEFT(V$79,2),"VOL_SURF_MTY_OVR",$O88,"VOL_SURF_CALLPUT_OVR",RIGHT(V$79,1))</f>
        <v>17.449000000000002</v>
      </c>
      <c r="W88" s="46">
        <f>_xll.BDP(CONCATENATE($O$78," BGN"," Curncy"),"SP_VOL_SURF_MID", "REFERENCE_DATE",$C$3, "VOL_SURF_DELTA_OVR", LEFT(W$79,2),"VOL_SURF_MTY_OVR",$O88,"VOL_SURF_CALLPUT_OVR",RIGHT(W$79,1))</f>
        <v>12.913</v>
      </c>
      <c r="X88" s="46">
        <f>_xll.BDP(CONCATENATE($O$78," BGN"," Curncy"),"SP_VOL_SURF_MID", "REFERENCE_DATE",$C$3, "VOL_SURF_DELTA_OVR", LEFT(X$79,2),"VOL_SURF_MTY_OVR",$O88,"VOL_SURF_CALLPUT_OVR",RIGHT(X$79,1))</f>
        <v>18.637</v>
      </c>
      <c r="AE88">
        <v>5</v>
      </c>
      <c r="AF88" s="101" t="s">
        <v>307</v>
      </c>
      <c r="AG88" s="101" t="s">
        <v>6332</v>
      </c>
      <c r="AH88" s="114"/>
      <c r="AI88" s="114"/>
      <c r="AJ88" s="114"/>
      <c r="AK88" s="114"/>
      <c r="AL88" s="114"/>
      <c r="AM88" s="114"/>
      <c r="AN88" s="114"/>
      <c r="AO88" s="114"/>
    </row>
    <row r="89" spans="2:41" x14ac:dyDescent="0.25">
      <c r="B89" s="54">
        <f t="shared" si="42"/>
        <v>42916</v>
      </c>
      <c r="C89" s="50" t="s">
        <v>376</v>
      </c>
      <c r="D89" s="46">
        <f t="shared" si="41"/>
        <v>13.555</v>
      </c>
      <c r="E89" s="46">
        <f t="shared" si="33"/>
        <v>12.925000000000001</v>
      </c>
      <c r="F89" s="46">
        <f t="shared" si="34"/>
        <v>14.59</v>
      </c>
      <c r="G89" s="46">
        <f t="shared" si="35"/>
        <v>12.754</v>
      </c>
      <c r="H89" s="46">
        <f t="shared" si="36"/>
        <v>15.801</v>
      </c>
      <c r="I89" s="46">
        <f t="shared" si="37"/>
        <v>12.763</v>
      </c>
      <c r="J89" s="46">
        <f t="shared" si="38"/>
        <v>17.597999999999999</v>
      </c>
      <c r="K89" s="46">
        <f t="shared" si="39"/>
        <v>12.9</v>
      </c>
      <c r="L89" s="46">
        <f t="shared" si="40"/>
        <v>18.920000000000002</v>
      </c>
      <c r="N89" s="54">
        <f t="shared" si="43"/>
        <v>42916</v>
      </c>
      <c r="O89" s="50" t="s">
        <v>376</v>
      </c>
      <c r="P89" s="46">
        <f>_xll.BDH(AG89,$B$4,$B$3,$B$3)</f>
        <v>13.555</v>
      </c>
      <c r="Q89" s="46">
        <f>_xll.BDP(CONCATENATE($O$78," BGN"," Curncy"),"SP_VOL_SURF_MID", "REFERENCE_DATE",$C$3, "VOL_SURF_DELTA_OVR", LEFT(Q$79,2),"VOL_SURF_MTY_OVR",$O89,"VOL_SURF_CALLPUT_OVR",RIGHT(Q$79,1))</f>
        <v>12.925000000000001</v>
      </c>
      <c r="R89" s="46">
        <f>_xll.BDP(CONCATENATE($O$78," BGN"," Curncy"),"SP_VOL_SURF_MID", "REFERENCE_DATE",$C$3, "VOL_SURF_DELTA_OVR", LEFT(R$79,2),"VOL_SURF_MTY_OVR",$O89,"VOL_SURF_CALLPUT_OVR",RIGHT(R$79,1))</f>
        <v>14.59</v>
      </c>
      <c r="S89" s="46">
        <f>_xll.BDP(CONCATENATE($O$78," BGN"," Curncy"),"SP_VOL_SURF_MID", "REFERENCE_DATE",$C$3, "VOL_SURF_DELTA_OVR", LEFT(S$79,2),"VOL_SURF_MTY_OVR",$O89,"VOL_SURF_CALLPUT_OVR",RIGHT(S$79,1))</f>
        <v>12.754</v>
      </c>
      <c r="T89" s="46">
        <f>_xll.BDP(CONCATENATE($O$78," BGN"," Curncy"),"SP_VOL_SURF_MID", "REFERENCE_DATE",$C$3, "VOL_SURF_DELTA_OVR", LEFT(T$79,2),"VOL_SURF_MTY_OVR",$O89,"VOL_SURF_CALLPUT_OVR",RIGHT(T$79,1))</f>
        <v>15.801</v>
      </c>
      <c r="U89" s="46">
        <f>_xll.BDP(CONCATENATE($O$78," BGN"," Curncy"),"SP_VOL_SURF_MID", "REFERENCE_DATE",$C$3, "VOL_SURF_DELTA_OVR", LEFT(U$79,2),"VOL_SURF_MTY_OVR",$O89,"VOL_SURF_CALLPUT_OVR",RIGHT(U$79,1))</f>
        <v>12.763</v>
      </c>
      <c r="V89" s="46">
        <f>_xll.BDP(CONCATENATE($O$78," BGN"," Curncy"),"SP_VOL_SURF_MID", "REFERENCE_DATE",$C$3, "VOL_SURF_DELTA_OVR", LEFT(V$79,2),"VOL_SURF_MTY_OVR",$O89,"VOL_SURF_CALLPUT_OVR",RIGHT(V$79,1))</f>
        <v>17.597999999999999</v>
      </c>
      <c r="W89" s="46">
        <f>_xll.BDP(CONCATENATE($O$78," BGN"," Curncy"),"SP_VOL_SURF_MID", "REFERENCE_DATE",$C$3, "VOL_SURF_DELTA_OVR", LEFT(W$79,2),"VOL_SURF_MTY_OVR",$O89,"VOL_SURF_CALLPUT_OVR",RIGHT(W$79,1))</f>
        <v>12.9</v>
      </c>
      <c r="X89" s="46">
        <f>_xll.BDP(CONCATENATE($O$78," BGN"," Curncy"),"SP_VOL_SURF_MID", "REFERENCE_DATE",$C$3, "VOL_SURF_DELTA_OVR", LEFT(X$79,2),"VOL_SURF_MTY_OVR",$O89,"VOL_SURF_CALLPUT_OVR",RIGHT(X$79,1))</f>
        <v>18.920000000000002</v>
      </c>
      <c r="AE89">
        <v>6</v>
      </c>
      <c r="AF89" s="101" t="s">
        <v>376</v>
      </c>
      <c r="AG89" s="101" t="s">
        <v>6333</v>
      </c>
      <c r="AH89" s="114"/>
      <c r="AI89" s="114"/>
      <c r="AJ89" s="114"/>
      <c r="AK89" s="114"/>
      <c r="AL89" s="114"/>
      <c r="AM89" s="114"/>
      <c r="AN89" s="114"/>
      <c r="AO89" s="114"/>
    </row>
    <row r="90" spans="2:41" x14ac:dyDescent="0.25">
      <c r="B90" s="54">
        <f t="shared" si="42"/>
        <v>43099</v>
      </c>
      <c r="C90" s="50" t="s">
        <v>441</v>
      </c>
      <c r="D90" s="46">
        <f t="shared" si="41"/>
        <v>13.5275</v>
      </c>
      <c r="E90" s="46">
        <f t="shared" si="33"/>
        <v>12.904</v>
      </c>
      <c r="F90" s="46">
        <f t="shared" si="34"/>
        <v>14.531000000000001</v>
      </c>
      <c r="G90" s="46">
        <f t="shared" si="35"/>
        <v>12.757999999999999</v>
      </c>
      <c r="H90" s="46">
        <f t="shared" si="36"/>
        <v>15.743</v>
      </c>
      <c r="I90" s="46">
        <f t="shared" si="37"/>
        <v>12.898999999999999</v>
      </c>
      <c r="J90" s="46">
        <f t="shared" si="38"/>
        <v>17.515999999999998</v>
      </c>
      <c r="K90" s="46">
        <f t="shared" si="39"/>
        <v>13.14</v>
      </c>
      <c r="L90" s="46">
        <f t="shared" si="40"/>
        <v>18.824999999999999</v>
      </c>
      <c r="N90" s="54">
        <f t="shared" si="43"/>
        <v>43099</v>
      </c>
      <c r="O90" s="50" t="s">
        <v>441</v>
      </c>
      <c r="P90" s="46">
        <f>_xll.BDH(AG90,$B$4,$B$3,$B$3)</f>
        <v>13.5275</v>
      </c>
      <c r="Q90" s="46">
        <f>_xll.BDP(CONCATENATE($O$78," BGN"," Curncy"),"SP_VOL_SURF_MID", "REFERENCE_DATE",$C$3, "VOL_SURF_DELTA_OVR", LEFT(Q$79,2),"VOL_SURF_MTY_OVR",$O90,"VOL_SURF_CALLPUT_OVR",RIGHT(Q$79,1))</f>
        <v>12.904</v>
      </c>
      <c r="R90" s="46">
        <f>_xll.BDP(CONCATENATE($O$78," BGN"," Curncy"),"SP_VOL_SURF_MID", "REFERENCE_DATE",$C$3, "VOL_SURF_DELTA_OVR", LEFT(R$79,2),"VOL_SURF_MTY_OVR",$O90,"VOL_SURF_CALLPUT_OVR",RIGHT(R$79,1))</f>
        <v>14.531000000000001</v>
      </c>
      <c r="S90" s="46">
        <f>_xll.BDP(CONCATENATE($O$78," BGN"," Curncy"),"SP_VOL_SURF_MID", "REFERENCE_DATE",$C$3, "VOL_SURF_DELTA_OVR", LEFT(S$79,2),"VOL_SURF_MTY_OVR",$O90,"VOL_SURF_CALLPUT_OVR",RIGHT(S$79,1))</f>
        <v>12.757999999999999</v>
      </c>
      <c r="T90" s="46">
        <f>_xll.BDP(CONCATENATE($O$78," BGN"," Curncy"),"SP_VOL_SURF_MID", "REFERENCE_DATE",$C$3, "VOL_SURF_DELTA_OVR", LEFT(T$79,2),"VOL_SURF_MTY_OVR",$O90,"VOL_SURF_CALLPUT_OVR",RIGHT(T$79,1))</f>
        <v>15.743</v>
      </c>
      <c r="U90" s="46">
        <f>_xll.BDP(CONCATENATE($O$78," BGN"," Curncy"),"SP_VOL_SURF_MID", "REFERENCE_DATE",$C$3, "VOL_SURF_DELTA_OVR", LEFT(U$79,2),"VOL_SURF_MTY_OVR",$O90,"VOL_SURF_CALLPUT_OVR",RIGHT(U$79,1))</f>
        <v>12.898999999999999</v>
      </c>
      <c r="V90" s="46">
        <f>_xll.BDP(CONCATENATE($O$78," BGN"," Curncy"),"SP_VOL_SURF_MID", "REFERENCE_DATE",$C$3, "VOL_SURF_DELTA_OVR", LEFT(V$79,2),"VOL_SURF_MTY_OVR",$O90,"VOL_SURF_CALLPUT_OVR",RIGHT(V$79,1))</f>
        <v>17.515999999999998</v>
      </c>
      <c r="W90" s="46">
        <f>_xll.BDP(CONCATENATE($O$78," BGN"," Curncy"),"SP_VOL_SURF_MID", "REFERENCE_DATE",$C$3, "VOL_SURF_DELTA_OVR", LEFT(W$79,2),"VOL_SURF_MTY_OVR",$O90,"VOL_SURF_CALLPUT_OVR",RIGHT(W$79,1))</f>
        <v>13.14</v>
      </c>
      <c r="X90" s="46">
        <f>_xll.BDP(CONCATENATE($O$78," BGN"," Curncy"),"SP_VOL_SURF_MID", "REFERENCE_DATE",$C$3, "VOL_SURF_DELTA_OVR", LEFT(X$79,2),"VOL_SURF_MTY_OVR",$O90,"VOL_SURF_CALLPUT_OVR",RIGHT(X$79,1))</f>
        <v>18.824999999999999</v>
      </c>
      <c r="AE90">
        <v>12</v>
      </c>
      <c r="AF90" s="101" t="s">
        <v>441</v>
      </c>
      <c r="AG90" s="101" t="s">
        <v>6334</v>
      </c>
      <c r="AH90" s="114"/>
      <c r="AI90" s="114"/>
      <c r="AJ90" s="114"/>
      <c r="AK90" s="114"/>
      <c r="AL90" s="114"/>
      <c r="AM90" s="114"/>
      <c r="AN90" s="114"/>
      <c r="AO90" s="114"/>
    </row>
    <row r="91" spans="2:41" x14ac:dyDescent="0.25">
      <c r="B91" s="54">
        <f t="shared" si="42"/>
        <v>43281</v>
      </c>
      <c r="C91" s="50" t="s">
        <v>483</v>
      </c>
      <c r="D91" s="46">
        <f t="shared" si="41"/>
        <v>13.5075</v>
      </c>
      <c r="E91" s="46">
        <f t="shared" si="33"/>
        <v>12.943</v>
      </c>
      <c r="F91" s="46">
        <f t="shared" si="34"/>
        <v>14.497999999999999</v>
      </c>
      <c r="G91" s="46">
        <f t="shared" si="35"/>
        <v>12.895</v>
      </c>
      <c r="H91" s="46">
        <f t="shared" si="36"/>
        <v>15.73</v>
      </c>
      <c r="I91" s="46">
        <f t="shared" si="37"/>
        <v>13.176</v>
      </c>
      <c r="J91" s="46">
        <f t="shared" si="38"/>
        <v>17.669</v>
      </c>
      <c r="K91" s="46">
        <f t="shared" si="39"/>
        <v>13.531000000000001</v>
      </c>
      <c r="L91" s="46">
        <f t="shared" si="40"/>
        <v>19.123999999999999</v>
      </c>
      <c r="N91" s="54">
        <f t="shared" si="43"/>
        <v>43281</v>
      </c>
      <c r="O91" s="50" t="s">
        <v>483</v>
      </c>
      <c r="P91" s="46">
        <f>_xll.BDH(AG91,$B$4,$B$3,$B$3)</f>
        <v>13.5075</v>
      </c>
      <c r="Q91" s="46">
        <f>_xll.BDP(CONCATENATE($O$78," BGN"," Curncy"),"SP_VOL_SURF_MID", "REFERENCE_DATE",$C$3, "VOL_SURF_DELTA_OVR", LEFT(Q$79,2),"VOL_SURF_MTY_OVR",$O91,"VOL_SURF_CALLPUT_OVR",RIGHT(Q$79,1))</f>
        <v>12.943</v>
      </c>
      <c r="R91" s="46">
        <f>_xll.BDP(CONCATENATE($O$78," BGN"," Curncy"),"SP_VOL_SURF_MID", "REFERENCE_DATE",$C$3, "VOL_SURF_DELTA_OVR", LEFT(R$79,2),"VOL_SURF_MTY_OVR",$O91,"VOL_SURF_CALLPUT_OVR",RIGHT(R$79,1))</f>
        <v>14.497999999999999</v>
      </c>
      <c r="S91" s="46">
        <f>_xll.BDP(CONCATENATE($O$78," BGN"," Curncy"),"SP_VOL_SURF_MID", "REFERENCE_DATE",$C$3, "VOL_SURF_DELTA_OVR", LEFT(S$79,2),"VOL_SURF_MTY_OVR",$O91,"VOL_SURF_CALLPUT_OVR",RIGHT(S$79,1))</f>
        <v>12.895</v>
      </c>
      <c r="T91" s="46">
        <f>_xll.BDP(CONCATENATE($O$78," BGN"," Curncy"),"SP_VOL_SURF_MID", "REFERENCE_DATE",$C$3, "VOL_SURF_DELTA_OVR", LEFT(T$79,2),"VOL_SURF_MTY_OVR",$O91,"VOL_SURF_CALLPUT_OVR",RIGHT(T$79,1))</f>
        <v>15.73</v>
      </c>
      <c r="U91" s="46">
        <f>_xll.BDP(CONCATENATE($O$78," BGN"," Curncy"),"SP_VOL_SURF_MID", "REFERENCE_DATE",$C$3, "VOL_SURF_DELTA_OVR", LEFT(U$79,2),"VOL_SURF_MTY_OVR",$O91,"VOL_SURF_CALLPUT_OVR",RIGHT(U$79,1))</f>
        <v>13.176</v>
      </c>
      <c r="V91" s="46">
        <f>_xll.BDP(CONCATENATE($O$78," BGN"," Curncy"),"SP_VOL_SURF_MID", "REFERENCE_DATE",$C$3, "VOL_SURF_DELTA_OVR", LEFT(V$79,2),"VOL_SURF_MTY_OVR",$O91,"VOL_SURF_CALLPUT_OVR",RIGHT(V$79,1))</f>
        <v>17.669</v>
      </c>
      <c r="W91" s="46">
        <f>_xll.BDP(CONCATENATE($O$78," BGN"," Curncy"),"SP_VOL_SURF_MID", "REFERENCE_DATE",$C$3, "VOL_SURF_DELTA_OVR", LEFT(W$79,2),"VOL_SURF_MTY_OVR",$O91,"VOL_SURF_CALLPUT_OVR",RIGHT(W$79,1))</f>
        <v>13.531000000000001</v>
      </c>
      <c r="X91" s="46">
        <f>_xll.BDP(CONCATENATE($O$78," BGN"," Curncy"),"SP_VOL_SURF_MID", "REFERENCE_DATE",$C$3, "VOL_SURF_DELTA_OVR", LEFT(X$79,2),"VOL_SURF_MTY_OVR",$O91,"VOL_SURF_CALLPUT_OVR",RIGHT(X$79,1))</f>
        <v>19.123999999999999</v>
      </c>
      <c r="AE91">
        <v>18</v>
      </c>
      <c r="AF91" s="101" t="s">
        <v>483</v>
      </c>
      <c r="AG91" s="101" t="s">
        <v>6335</v>
      </c>
      <c r="AH91" s="114"/>
      <c r="AI91" s="114"/>
      <c r="AJ91" s="114"/>
      <c r="AK91" s="114"/>
      <c r="AL91" s="114"/>
      <c r="AM91" s="114"/>
      <c r="AN91" s="114"/>
      <c r="AO91" s="114"/>
    </row>
    <row r="92" spans="2:41" x14ac:dyDescent="0.25">
      <c r="B92" s="54">
        <f t="shared" si="42"/>
        <v>43464</v>
      </c>
      <c r="C92" s="50" t="s">
        <v>524</v>
      </c>
      <c r="D92" s="46">
        <f t="shared" si="41"/>
        <v>13.5025</v>
      </c>
      <c r="E92" s="46">
        <f t="shared" si="33"/>
        <v>12.974</v>
      </c>
      <c r="F92" s="46">
        <f t="shared" si="34"/>
        <v>14.486000000000001</v>
      </c>
      <c r="G92" s="46">
        <f t="shared" si="35"/>
        <v>12.976000000000001</v>
      </c>
      <c r="H92" s="46">
        <f t="shared" si="36"/>
        <v>15.763999999999999</v>
      </c>
      <c r="I92" s="46">
        <f t="shared" si="37"/>
        <v>13.316000000000001</v>
      </c>
      <c r="J92" s="46">
        <f t="shared" si="38"/>
        <v>17.678999999999998</v>
      </c>
      <c r="K92" s="46">
        <f t="shared" si="39"/>
        <v>13.74</v>
      </c>
      <c r="L92" s="46">
        <f t="shared" si="40"/>
        <v>19.14</v>
      </c>
      <c r="N92" s="54">
        <f t="shared" si="43"/>
        <v>43464</v>
      </c>
      <c r="O92" s="50" t="s">
        <v>524</v>
      </c>
      <c r="P92" s="46">
        <f>_xll.BDH(AG92,$B$4,$B$3,$B$3)</f>
        <v>13.5025</v>
      </c>
      <c r="Q92" s="46">
        <f>_xll.BDP(CONCATENATE($O$78," BGN"," Curncy"),"SP_VOL_SURF_MID", "REFERENCE_DATE",$C$3, "VOL_SURF_DELTA_OVR", LEFT(Q$79,2),"VOL_SURF_MTY_OVR",$O92,"VOL_SURF_CALLPUT_OVR",RIGHT(Q$79,1))</f>
        <v>12.974</v>
      </c>
      <c r="R92" s="46">
        <f>_xll.BDP(CONCATENATE($O$78," BGN"," Curncy"),"SP_VOL_SURF_MID", "REFERENCE_DATE",$C$3, "VOL_SURF_DELTA_OVR", LEFT(R$79,2),"VOL_SURF_MTY_OVR",$O92,"VOL_SURF_CALLPUT_OVR",RIGHT(R$79,1))</f>
        <v>14.486000000000001</v>
      </c>
      <c r="S92" s="46">
        <f>_xll.BDP(CONCATENATE($O$78," BGN"," Curncy"),"SP_VOL_SURF_MID", "REFERENCE_DATE",$C$3, "VOL_SURF_DELTA_OVR", LEFT(S$79,2),"VOL_SURF_MTY_OVR",$O92,"VOL_SURF_CALLPUT_OVR",RIGHT(S$79,1))</f>
        <v>12.976000000000001</v>
      </c>
      <c r="T92" s="46">
        <f>_xll.BDP(CONCATENATE($O$78," BGN"," Curncy"),"SP_VOL_SURF_MID", "REFERENCE_DATE",$C$3, "VOL_SURF_DELTA_OVR", LEFT(T$79,2),"VOL_SURF_MTY_OVR",$O92,"VOL_SURF_CALLPUT_OVR",RIGHT(T$79,1))</f>
        <v>15.763999999999999</v>
      </c>
      <c r="U92" s="46">
        <f>_xll.BDP(CONCATENATE($O$78," BGN"," Curncy"),"SP_VOL_SURF_MID", "REFERENCE_DATE",$C$3, "VOL_SURF_DELTA_OVR", LEFT(U$79,2),"VOL_SURF_MTY_OVR",$O92,"VOL_SURF_CALLPUT_OVR",RIGHT(U$79,1))</f>
        <v>13.316000000000001</v>
      </c>
      <c r="V92" s="46">
        <f>_xll.BDP(CONCATENATE($O$78," BGN"," Curncy"),"SP_VOL_SURF_MID", "REFERENCE_DATE",$C$3, "VOL_SURF_DELTA_OVR", LEFT(V$79,2),"VOL_SURF_MTY_OVR",$O92,"VOL_SURF_CALLPUT_OVR",RIGHT(V$79,1))</f>
        <v>17.678999999999998</v>
      </c>
      <c r="W92" s="46">
        <f>_xll.BDP(CONCATENATE($O$78," BGN"," Curncy"),"SP_VOL_SURF_MID", "REFERENCE_DATE",$C$3, "VOL_SURF_DELTA_OVR", LEFT(W$79,2),"VOL_SURF_MTY_OVR",$O92,"VOL_SURF_CALLPUT_OVR",RIGHT(W$79,1))</f>
        <v>13.74</v>
      </c>
      <c r="X92" s="46">
        <f>_xll.BDP(CONCATENATE($O$78," BGN"," Curncy"),"SP_VOL_SURF_MID", "REFERENCE_DATE",$C$3, "VOL_SURF_DELTA_OVR", LEFT(X$79,2),"VOL_SURF_MTY_OVR",$O92,"VOL_SURF_CALLPUT_OVR",RIGHT(X$79,1))</f>
        <v>19.14</v>
      </c>
      <c r="AE92">
        <v>24</v>
      </c>
      <c r="AF92" s="101" t="s">
        <v>524</v>
      </c>
      <c r="AG92" s="101" t="s">
        <v>6336</v>
      </c>
      <c r="AH92" s="114"/>
      <c r="AI92" s="114"/>
      <c r="AJ92" s="114"/>
      <c r="AK92" s="114"/>
      <c r="AL92" s="114"/>
      <c r="AM92" s="114"/>
      <c r="AN92" s="114"/>
      <c r="AO92" s="114"/>
    </row>
    <row r="93" spans="2:41" x14ac:dyDescent="0.25">
      <c r="B93" s="54">
        <f t="shared" si="42"/>
        <v>43829</v>
      </c>
      <c r="C93" s="50" t="s">
        <v>605</v>
      </c>
      <c r="D93" s="46">
        <f t="shared" si="41"/>
        <v>13.455</v>
      </c>
      <c r="E93" s="46">
        <f t="shared" si="33"/>
        <v>12.906000000000001</v>
      </c>
      <c r="F93" s="46">
        <f t="shared" si="34"/>
        <v>14.374000000000001</v>
      </c>
      <c r="G93" s="46">
        <f t="shared" si="35"/>
        <v>12.952</v>
      </c>
      <c r="H93" s="46">
        <f t="shared" si="36"/>
        <v>15.612</v>
      </c>
      <c r="I93" s="46">
        <f t="shared" si="37"/>
        <v>13.46</v>
      </c>
      <c r="J93" s="46">
        <f t="shared" si="38"/>
        <v>17.585000000000001</v>
      </c>
      <c r="K93" s="46">
        <f t="shared" si="39"/>
        <v>14.044</v>
      </c>
      <c r="L93" s="46">
        <f t="shared" si="40"/>
        <v>19.131</v>
      </c>
      <c r="N93" s="54">
        <f t="shared" si="43"/>
        <v>43829</v>
      </c>
      <c r="O93" s="50" t="s">
        <v>605</v>
      </c>
      <c r="P93" s="46">
        <f>_xll.BDH(AG93,$B$4,$B$3,$B$3)</f>
        <v>13.455</v>
      </c>
      <c r="Q93" s="46">
        <f>_xll.BDP(CONCATENATE($O$78," BGN"," Curncy"),"SP_VOL_SURF_MID", "REFERENCE_DATE",$C$3, "VOL_SURF_DELTA_OVR", LEFT(Q$79,2),"VOL_SURF_MTY_OVR",$O93,"VOL_SURF_CALLPUT_OVR",RIGHT(Q$79,1))</f>
        <v>12.906000000000001</v>
      </c>
      <c r="R93" s="46">
        <f>_xll.BDP(CONCATENATE($O$78," BGN"," Curncy"),"SP_VOL_SURF_MID", "REFERENCE_DATE",$C$3, "VOL_SURF_DELTA_OVR", LEFT(R$79,2),"VOL_SURF_MTY_OVR",$O93,"VOL_SURF_CALLPUT_OVR",RIGHT(R$79,1))</f>
        <v>14.374000000000001</v>
      </c>
      <c r="S93" s="46">
        <f>_xll.BDP(CONCATENATE($O$78," BGN"," Curncy"),"SP_VOL_SURF_MID", "REFERENCE_DATE",$C$3, "VOL_SURF_DELTA_OVR", LEFT(S$79,2),"VOL_SURF_MTY_OVR",$O93,"VOL_SURF_CALLPUT_OVR",RIGHT(S$79,1))</f>
        <v>12.952</v>
      </c>
      <c r="T93" s="46">
        <f>_xll.BDP(CONCATENATE($O$78," BGN"," Curncy"),"SP_VOL_SURF_MID", "REFERENCE_DATE",$C$3, "VOL_SURF_DELTA_OVR", LEFT(T$79,2),"VOL_SURF_MTY_OVR",$O93,"VOL_SURF_CALLPUT_OVR",RIGHT(T$79,1))</f>
        <v>15.612</v>
      </c>
      <c r="U93" s="46">
        <f>_xll.BDP(CONCATENATE($O$78," BGN"," Curncy"),"SP_VOL_SURF_MID", "REFERENCE_DATE",$C$3, "VOL_SURF_DELTA_OVR", LEFT(U$79,2),"VOL_SURF_MTY_OVR",$O93,"VOL_SURF_CALLPUT_OVR",RIGHT(U$79,1))</f>
        <v>13.46</v>
      </c>
      <c r="V93" s="46">
        <f>_xll.BDP(CONCATENATE($O$78," BGN"," Curncy"),"SP_VOL_SURF_MID", "REFERENCE_DATE",$C$3, "VOL_SURF_DELTA_OVR", LEFT(V$79,2),"VOL_SURF_MTY_OVR",$O93,"VOL_SURF_CALLPUT_OVR",RIGHT(V$79,1))</f>
        <v>17.585000000000001</v>
      </c>
      <c r="W93" s="46">
        <f>_xll.BDP(CONCATENATE($O$78," BGN"," Curncy"),"SP_VOL_SURF_MID", "REFERENCE_DATE",$C$3, "VOL_SURF_DELTA_OVR", LEFT(W$79,2),"VOL_SURF_MTY_OVR",$O93,"VOL_SURF_CALLPUT_OVR",RIGHT(W$79,1))</f>
        <v>14.044</v>
      </c>
      <c r="X93" s="46">
        <f>_xll.BDP(CONCATENATE($O$78," BGN"," Curncy"),"SP_VOL_SURF_MID", "REFERENCE_DATE",$C$3, "VOL_SURF_DELTA_OVR", LEFT(X$79,2),"VOL_SURF_MTY_OVR",$O93,"VOL_SURF_CALLPUT_OVR",RIGHT(X$79,1))</f>
        <v>19.131</v>
      </c>
      <c r="AE93">
        <v>36</v>
      </c>
      <c r="AF93" s="101" t="s">
        <v>605</v>
      </c>
      <c r="AG93" s="101" t="s">
        <v>6337</v>
      </c>
      <c r="AH93" s="114"/>
      <c r="AI93" s="114"/>
      <c r="AJ93" s="114"/>
      <c r="AK93" s="114"/>
      <c r="AL93" s="114"/>
      <c r="AM93" s="114"/>
      <c r="AN93" s="114"/>
      <c r="AO93" s="114"/>
    </row>
    <row r="94" spans="2:41" x14ac:dyDescent="0.25">
      <c r="B94" s="54">
        <f t="shared" si="42"/>
        <v>44195</v>
      </c>
      <c r="C94" s="50" t="s">
        <v>681</v>
      </c>
      <c r="D94" s="46">
        <f t="shared" si="41"/>
        <v>13.5175</v>
      </c>
      <c r="E94" s="46">
        <f t="shared" si="33"/>
        <v>12.976000000000001</v>
      </c>
      <c r="F94" s="46">
        <f t="shared" si="34"/>
        <v>14.429</v>
      </c>
      <c r="G94" s="46">
        <f t="shared" si="35"/>
        <v>13.090999999999999</v>
      </c>
      <c r="H94" s="46">
        <f t="shared" si="36"/>
        <v>15.709</v>
      </c>
      <c r="I94" s="46">
        <f t="shared" si="37"/>
        <v>13.69</v>
      </c>
      <c r="J94" s="46">
        <f t="shared" si="38"/>
        <v>17.725000000000001</v>
      </c>
      <c r="K94" s="46">
        <f t="shared" si="39"/>
        <v>14.37</v>
      </c>
      <c r="L94" s="46">
        <f t="shared" si="40"/>
        <v>19.324999999999999</v>
      </c>
      <c r="N94" s="54">
        <f t="shared" si="43"/>
        <v>44195</v>
      </c>
      <c r="O94" s="50" t="s">
        <v>681</v>
      </c>
      <c r="P94" s="46">
        <f>_xll.BDH(AG94,$B$4,$B$3,$B$3)</f>
        <v>13.5175</v>
      </c>
      <c r="Q94" s="46">
        <f>_xll.BDP(CONCATENATE($O$78," BGN"," Curncy"),"SP_VOL_SURF_MID", "REFERENCE_DATE",$C$3, "VOL_SURF_DELTA_OVR", LEFT(Q$79,2),"VOL_SURF_MTY_OVR",$O94,"VOL_SURF_CALLPUT_OVR",RIGHT(Q$79,1))</f>
        <v>12.976000000000001</v>
      </c>
      <c r="R94" s="46">
        <f>_xll.BDP(CONCATENATE($O$78," BGN"," Curncy"),"SP_VOL_SURF_MID", "REFERENCE_DATE",$C$3, "VOL_SURF_DELTA_OVR", LEFT(R$79,2),"VOL_SURF_MTY_OVR",$O94,"VOL_SURF_CALLPUT_OVR",RIGHT(R$79,1))</f>
        <v>14.429</v>
      </c>
      <c r="S94" s="46">
        <f>_xll.BDP(CONCATENATE($O$78," BGN"," Curncy"),"SP_VOL_SURF_MID", "REFERENCE_DATE",$C$3, "VOL_SURF_DELTA_OVR", LEFT(S$79,2),"VOL_SURF_MTY_OVR",$O94,"VOL_SURF_CALLPUT_OVR",RIGHT(S$79,1))</f>
        <v>13.090999999999999</v>
      </c>
      <c r="T94" s="46">
        <f>_xll.BDP(CONCATENATE($O$78," BGN"," Curncy"),"SP_VOL_SURF_MID", "REFERENCE_DATE",$C$3, "VOL_SURF_DELTA_OVR", LEFT(T$79,2),"VOL_SURF_MTY_OVR",$O94,"VOL_SURF_CALLPUT_OVR",RIGHT(T$79,1))</f>
        <v>15.709</v>
      </c>
      <c r="U94" s="46">
        <f>_xll.BDP(CONCATENATE($O$78," BGN"," Curncy"),"SP_VOL_SURF_MID", "REFERENCE_DATE",$C$3, "VOL_SURF_DELTA_OVR", LEFT(U$79,2),"VOL_SURF_MTY_OVR",$O94,"VOL_SURF_CALLPUT_OVR",RIGHT(U$79,1))</f>
        <v>13.69</v>
      </c>
      <c r="V94" s="46">
        <f>_xll.BDP(CONCATENATE($O$78," BGN"," Curncy"),"SP_VOL_SURF_MID", "REFERENCE_DATE",$C$3, "VOL_SURF_DELTA_OVR", LEFT(V$79,2),"VOL_SURF_MTY_OVR",$O94,"VOL_SURF_CALLPUT_OVR",RIGHT(V$79,1))</f>
        <v>17.725000000000001</v>
      </c>
      <c r="W94" s="46">
        <f>_xll.BDP(CONCATENATE($O$78," BGN"," Curncy"),"SP_VOL_SURF_MID", "REFERENCE_DATE",$C$3, "VOL_SURF_DELTA_OVR", LEFT(W$79,2),"VOL_SURF_MTY_OVR",$O94,"VOL_SURF_CALLPUT_OVR",RIGHT(W$79,1))</f>
        <v>14.37</v>
      </c>
      <c r="X94" s="46">
        <f>_xll.BDP(CONCATENATE($O$78," BGN"," Curncy"),"SP_VOL_SURF_MID", "REFERENCE_DATE",$C$3, "VOL_SURF_DELTA_OVR", LEFT(X$79,2),"VOL_SURF_MTY_OVR",$O94,"VOL_SURF_CALLPUT_OVR",RIGHT(X$79,1))</f>
        <v>19.324999999999999</v>
      </c>
      <c r="AE94">
        <v>48</v>
      </c>
      <c r="AF94" s="101" t="s">
        <v>681</v>
      </c>
      <c r="AG94" s="101" t="s">
        <v>6338</v>
      </c>
      <c r="AH94" s="114"/>
      <c r="AI94" s="114"/>
      <c r="AJ94" s="114"/>
      <c r="AK94" s="114"/>
      <c r="AL94" s="114"/>
      <c r="AM94" s="114"/>
      <c r="AN94" s="114"/>
      <c r="AO94" s="114"/>
    </row>
    <row r="95" spans="2:41" x14ac:dyDescent="0.25">
      <c r="B95" s="54">
        <f t="shared" si="42"/>
        <v>44560</v>
      </c>
      <c r="C95" s="50" t="s">
        <v>755</v>
      </c>
      <c r="D95" s="46">
        <f t="shared" si="41"/>
        <v>13.61</v>
      </c>
      <c r="E95" s="46">
        <f t="shared" si="33"/>
        <v>13.061</v>
      </c>
      <c r="F95" s="46">
        <f t="shared" si="34"/>
        <v>14.513999999999999</v>
      </c>
      <c r="G95" s="46">
        <f t="shared" si="35"/>
        <v>13.226000000000001</v>
      </c>
      <c r="H95" s="46">
        <f t="shared" si="36"/>
        <v>15.829000000000001</v>
      </c>
      <c r="I95" s="46">
        <f t="shared" si="37"/>
        <v>13.935</v>
      </c>
      <c r="J95" s="46">
        <f t="shared" si="38"/>
        <v>17.93</v>
      </c>
      <c r="K95" s="46">
        <f t="shared" si="39"/>
        <v>14.73</v>
      </c>
      <c r="L95" s="46">
        <f t="shared" si="40"/>
        <v>19.625</v>
      </c>
      <c r="N95" s="54">
        <f t="shared" si="43"/>
        <v>44560</v>
      </c>
      <c r="O95" s="50" t="s">
        <v>755</v>
      </c>
      <c r="P95" s="46">
        <f>_xll.BDH(AG95,$B$4,$B$3,$B$3)</f>
        <v>13.61</v>
      </c>
      <c r="Q95" s="46">
        <f>_xll.BDP(CONCATENATE($O$78," BGN"," Curncy"),"SP_VOL_SURF_MID", "REFERENCE_DATE",$C$3, "VOL_SURF_DELTA_OVR", LEFT(Q$79,2),"VOL_SURF_MTY_OVR",$O95,"VOL_SURF_CALLPUT_OVR",RIGHT(Q$79,1))</f>
        <v>13.061</v>
      </c>
      <c r="R95" s="46">
        <f>_xll.BDP(CONCATENATE($O$78," BGN"," Curncy"),"SP_VOL_SURF_MID", "REFERENCE_DATE",$C$3, "VOL_SURF_DELTA_OVR", LEFT(R$79,2),"VOL_SURF_MTY_OVR",$O95,"VOL_SURF_CALLPUT_OVR",RIGHT(R$79,1))</f>
        <v>14.513999999999999</v>
      </c>
      <c r="S95" s="46">
        <f>_xll.BDP(CONCATENATE($O$78," BGN"," Curncy"),"SP_VOL_SURF_MID", "REFERENCE_DATE",$C$3, "VOL_SURF_DELTA_OVR", LEFT(S$79,2),"VOL_SURF_MTY_OVR",$O95,"VOL_SURF_CALLPUT_OVR",RIGHT(S$79,1))</f>
        <v>13.226000000000001</v>
      </c>
      <c r="T95" s="46">
        <f>_xll.BDP(CONCATENATE($O$78," BGN"," Curncy"),"SP_VOL_SURF_MID", "REFERENCE_DATE",$C$3, "VOL_SURF_DELTA_OVR", LEFT(T$79,2),"VOL_SURF_MTY_OVR",$O95,"VOL_SURF_CALLPUT_OVR",RIGHT(T$79,1))</f>
        <v>15.829000000000001</v>
      </c>
      <c r="U95" s="46">
        <f>_xll.BDP(CONCATENATE($O$78," BGN"," Curncy"),"SP_VOL_SURF_MID", "REFERENCE_DATE",$C$3, "VOL_SURF_DELTA_OVR", LEFT(U$79,2),"VOL_SURF_MTY_OVR",$O95,"VOL_SURF_CALLPUT_OVR",RIGHT(U$79,1))</f>
        <v>13.935</v>
      </c>
      <c r="V95" s="46">
        <f>_xll.BDP(CONCATENATE($O$78," BGN"," Curncy"),"SP_VOL_SURF_MID", "REFERENCE_DATE",$C$3, "VOL_SURF_DELTA_OVR", LEFT(V$79,2),"VOL_SURF_MTY_OVR",$O95,"VOL_SURF_CALLPUT_OVR",RIGHT(V$79,1))</f>
        <v>17.93</v>
      </c>
      <c r="W95" s="46">
        <f>_xll.BDP(CONCATENATE($O$78," BGN"," Curncy"),"SP_VOL_SURF_MID", "REFERENCE_DATE",$C$3, "VOL_SURF_DELTA_OVR", LEFT(W$79,2),"VOL_SURF_MTY_OVR",$O95,"VOL_SURF_CALLPUT_OVR",RIGHT(W$79,1))</f>
        <v>14.73</v>
      </c>
      <c r="X95" s="46">
        <f>_xll.BDP(CONCATENATE($O$78," BGN"," Curncy"),"SP_VOL_SURF_MID", "REFERENCE_DATE",$C$3, "VOL_SURF_DELTA_OVR", LEFT(X$79,2),"VOL_SURF_MTY_OVR",$O95,"VOL_SURF_CALLPUT_OVR",RIGHT(X$79,1))</f>
        <v>19.625</v>
      </c>
      <c r="AE95">
        <v>60</v>
      </c>
      <c r="AF95" s="101" t="s">
        <v>755</v>
      </c>
      <c r="AG95" s="101" t="s">
        <v>6339</v>
      </c>
      <c r="AH95" s="114"/>
      <c r="AI95" s="114"/>
      <c r="AJ95" s="114"/>
      <c r="AK95" s="114"/>
      <c r="AL95" s="114"/>
      <c r="AM95" s="114"/>
      <c r="AN95" s="114"/>
      <c r="AO95" s="114"/>
    </row>
    <row r="96" spans="2:41" x14ac:dyDescent="0.25">
      <c r="B96" s="54">
        <f t="shared" si="42"/>
        <v>45290</v>
      </c>
      <c r="C96" s="50" t="s">
        <v>851</v>
      </c>
      <c r="D96" s="46">
        <f t="shared" si="41"/>
        <v>13.577500000000001</v>
      </c>
      <c r="E96" s="46">
        <f t="shared" si="33"/>
        <v>12.872999999999999</v>
      </c>
      <c r="F96" s="46">
        <f t="shared" si="34"/>
        <v>14.478</v>
      </c>
      <c r="G96" s="46">
        <f t="shared" si="35"/>
        <v>12.939</v>
      </c>
      <c r="H96" s="46">
        <f t="shared" si="36"/>
        <v>15.831</v>
      </c>
      <c r="I96" s="46">
        <f t="shared" si="37"/>
        <v>13.455</v>
      </c>
      <c r="J96" s="46">
        <f t="shared" si="38"/>
        <v>18.047000000000001</v>
      </c>
      <c r="K96" s="46">
        <f t="shared" si="39"/>
        <v>14.073</v>
      </c>
      <c r="L96" s="46">
        <f t="shared" si="40"/>
        <v>19.832999999999998</v>
      </c>
      <c r="N96" s="54">
        <f t="shared" si="43"/>
        <v>45290</v>
      </c>
      <c r="O96" s="50" t="s">
        <v>851</v>
      </c>
      <c r="P96" s="46">
        <f>_xll.BDH(AG96,$B$4,$B$3,$B$3)</f>
        <v>13.577500000000001</v>
      </c>
      <c r="Q96" s="46">
        <f>_xll.BDP(CONCATENATE($O$78," BGN"," Curncy"),"SP_VOL_SURF_MID", "REFERENCE_DATE",$C$3, "VOL_SURF_DELTA_OVR", LEFT(Q$79,2),"VOL_SURF_MTY_OVR",$O96,"VOL_SURF_CALLPUT_OVR",RIGHT(Q$79,1))</f>
        <v>12.872999999999999</v>
      </c>
      <c r="R96" s="46">
        <f>_xll.BDP(CONCATENATE($O$78," BGN"," Curncy"),"SP_VOL_SURF_MID", "REFERENCE_DATE",$C$3, "VOL_SURF_DELTA_OVR", LEFT(R$79,2),"VOL_SURF_MTY_OVR",$O96,"VOL_SURF_CALLPUT_OVR",RIGHT(R$79,1))</f>
        <v>14.478</v>
      </c>
      <c r="S96" s="46">
        <f>_xll.BDP(CONCATENATE($O$78," BGN"," Curncy"),"SP_VOL_SURF_MID", "REFERENCE_DATE",$C$3, "VOL_SURF_DELTA_OVR", LEFT(S$79,2),"VOL_SURF_MTY_OVR",$O96,"VOL_SURF_CALLPUT_OVR",RIGHT(S$79,1))</f>
        <v>12.939</v>
      </c>
      <c r="T96" s="46">
        <f>_xll.BDP(CONCATENATE($O$78," BGN"," Curncy"),"SP_VOL_SURF_MID", "REFERENCE_DATE",$C$3, "VOL_SURF_DELTA_OVR", LEFT(T$79,2),"VOL_SURF_MTY_OVR",$O96,"VOL_SURF_CALLPUT_OVR",RIGHT(T$79,1))</f>
        <v>15.831</v>
      </c>
      <c r="U96" s="46">
        <f>_xll.BDP(CONCATENATE($O$78," BGN"," Curncy"),"SP_VOL_SURF_MID", "REFERENCE_DATE",$C$3, "VOL_SURF_DELTA_OVR", LEFT(U$79,2),"VOL_SURF_MTY_OVR",$O96,"VOL_SURF_CALLPUT_OVR",RIGHT(U$79,1))</f>
        <v>13.455</v>
      </c>
      <c r="V96" s="46">
        <f>_xll.BDP(CONCATENATE($O$78," BGN"," Curncy"),"SP_VOL_SURF_MID", "REFERENCE_DATE",$C$3, "VOL_SURF_DELTA_OVR", LEFT(V$79,2),"VOL_SURF_MTY_OVR",$O96,"VOL_SURF_CALLPUT_OVR",RIGHT(V$79,1))</f>
        <v>18.047000000000001</v>
      </c>
      <c r="W96" s="46">
        <f>_xll.BDP(CONCATENATE($O$78," BGN"," Curncy"),"SP_VOL_SURF_MID", "REFERENCE_DATE",$C$3, "VOL_SURF_DELTA_OVR", LEFT(W$79,2),"VOL_SURF_MTY_OVR",$O96,"VOL_SURF_CALLPUT_OVR",RIGHT(W$79,1))</f>
        <v>14.073</v>
      </c>
      <c r="X96" s="46">
        <f>_xll.BDP(CONCATENATE($O$78," BGN"," Curncy"),"SP_VOL_SURF_MID", "REFERENCE_DATE",$C$3, "VOL_SURF_DELTA_OVR", LEFT(X$79,2),"VOL_SURF_MTY_OVR",$O96,"VOL_SURF_CALLPUT_OVR",RIGHT(X$79,1))</f>
        <v>19.832999999999998</v>
      </c>
      <c r="AE96">
        <v>84</v>
      </c>
      <c r="AF96" s="101" t="s">
        <v>851</v>
      </c>
      <c r="AG96" s="101" t="s">
        <v>6340</v>
      </c>
      <c r="AH96" s="114"/>
      <c r="AI96" s="114"/>
      <c r="AJ96" s="114"/>
      <c r="AK96" s="114"/>
      <c r="AL96" s="114"/>
      <c r="AM96" s="114"/>
      <c r="AN96" s="114"/>
      <c r="AO96" s="114"/>
    </row>
    <row r="97" spans="2:41" x14ac:dyDescent="0.25">
      <c r="B97" s="54">
        <f t="shared" si="42"/>
        <v>46386</v>
      </c>
      <c r="C97" s="50" t="s">
        <v>983</v>
      </c>
      <c r="D97" s="46">
        <f t="shared" si="41"/>
        <v>14.4</v>
      </c>
      <c r="E97" s="46">
        <f t="shared" si="33"/>
        <v>13.542</v>
      </c>
      <c r="F97" s="46">
        <f t="shared" si="34"/>
        <v>15.202</v>
      </c>
      <c r="G97" s="46">
        <f t="shared" si="35"/>
        <v>13.670999999999999</v>
      </c>
      <c r="H97" s="46">
        <f t="shared" si="36"/>
        <v>16.594000000000001</v>
      </c>
      <c r="I97" s="46">
        <f t="shared" si="37"/>
        <v>14.545999999999999</v>
      </c>
      <c r="J97" s="46">
        <f t="shared" si="38"/>
        <v>19.099</v>
      </c>
      <c r="K97" s="46">
        <f t="shared" si="39"/>
        <v>15.512</v>
      </c>
      <c r="L97" s="46">
        <f t="shared" si="40"/>
        <v>21.106999999999999</v>
      </c>
      <c r="N97" s="54">
        <f t="shared" si="43"/>
        <v>46386</v>
      </c>
      <c r="O97" s="50" t="s">
        <v>983</v>
      </c>
      <c r="P97" s="46">
        <f>_xll.BDH(AG97,$B$4,$B$3,$B$3)</f>
        <v>14.4</v>
      </c>
      <c r="Q97" s="46">
        <f>_xll.BDP(CONCATENATE($O$78," BGN"," Curncy"),"SP_VOL_SURF_MID", "REFERENCE_DATE",$C$3, "VOL_SURF_DELTA_OVR", LEFT(Q$79,2),"VOL_SURF_MTY_OVR",$O97,"VOL_SURF_CALLPUT_OVR",RIGHT(Q$79,1))</f>
        <v>13.542</v>
      </c>
      <c r="R97" s="46">
        <f>_xll.BDP(CONCATENATE($O$78," BGN"," Curncy"),"SP_VOL_SURF_MID", "REFERENCE_DATE",$C$3, "VOL_SURF_DELTA_OVR", LEFT(R$79,2),"VOL_SURF_MTY_OVR",$O97,"VOL_SURF_CALLPUT_OVR",RIGHT(R$79,1))</f>
        <v>15.202</v>
      </c>
      <c r="S97" s="46">
        <f>_xll.BDP(CONCATENATE($O$78," BGN"," Curncy"),"SP_VOL_SURF_MID", "REFERENCE_DATE",$C$3, "VOL_SURF_DELTA_OVR", LEFT(S$79,2),"VOL_SURF_MTY_OVR",$O97,"VOL_SURF_CALLPUT_OVR",RIGHT(S$79,1))</f>
        <v>13.670999999999999</v>
      </c>
      <c r="T97" s="46">
        <f>_xll.BDP(CONCATENATE($O$78," BGN"," Curncy"),"SP_VOL_SURF_MID", "REFERENCE_DATE",$C$3, "VOL_SURF_DELTA_OVR", LEFT(T$79,2),"VOL_SURF_MTY_OVR",$O97,"VOL_SURF_CALLPUT_OVR",RIGHT(T$79,1))</f>
        <v>16.594000000000001</v>
      </c>
      <c r="U97" s="46">
        <f>_xll.BDP(CONCATENATE($O$78," BGN"," Curncy"),"SP_VOL_SURF_MID", "REFERENCE_DATE",$C$3, "VOL_SURF_DELTA_OVR", LEFT(U$79,2),"VOL_SURF_MTY_OVR",$O97,"VOL_SURF_CALLPUT_OVR",RIGHT(U$79,1))</f>
        <v>14.545999999999999</v>
      </c>
      <c r="V97" s="46">
        <f>_xll.BDP(CONCATENATE($O$78," BGN"," Curncy"),"SP_VOL_SURF_MID", "REFERENCE_DATE",$C$3, "VOL_SURF_DELTA_OVR", LEFT(V$79,2),"VOL_SURF_MTY_OVR",$O97,"VOL_SURF_CALLPUT_OVR",RIGHT(V$79,1))</f>
        <v>19.099</v>
      </c>
      <c r="W97" s="46">
        <f>_xll.BDP(CONCATENATE($O$78," BGN"," Curncy"),"SP_VOL_SURF_MID", "REFERENCE_DATE",$C$3, "VOL_SURF_DELTA_OVR", LEFT(W$79,2),"VOL_SURF_MTY_OVR",$O97,"VOL_SURF_CALLPUT_OVR",RIGHT(W$79,1))</f>
        <v>15.512</v>
      </c>
      <c r="X97" s="46">
        <f>_xll.BDP(CONCATENATE($O$78," BGN"," Curncy"),"SP_VOL_SURF_MID", "REFERENCE_DATE",$C$3, "VOL_SURF_DELTA_OVR", LEFT(X$79,2),"VOL_SURF_MTY_OVR",$O97,"VOL_SURF_CALLPUT_OVR",RIGHT(X$79,1))</f>
        <v>21.106999999999999</v>
      </c>
      <c r="AE97">
        <v>120</v>
      </c>
      <c r="AF97" s="101" t="s">
        <v>983</v>
      </c>
      <c r="AG97" s="101" t="s">
        <v>6341</v>
      </c>
      <c r="AH97" s="114"/>
      <c r="AI97" s="114"/>
      <c r="AJ97" s="114"/>
      <c r="AK97" s="114"/>
      <c r="AL97" s="114"/>
      <c r="AM97" s="114"/>
      <c r="AN97" s="114"/>
      <c r="AO97" s="114"/>
    </row>
    <row r="103" spans="2:41" x14ac:dyDescent="0.25">
      <c r="N103" s="102"/>
      <c r="O103" s="102"/>
      <c r="P103" s="102"/>
      <c r="Q103" s="102"/>
      <c r="R103" s="102"/>
      <c r="S103" s="102"/>
      <c r="T103" s="102"/>
      <c r="U103" s="102"/>
      <c r="V103" s="102"/>
      <c r="W103" s="102"/>
      <c r="X103" s="102"/>
      <c r="Y103" s="102"/>
      <c r="Z103" s="102"/>
      <c r="AA103" s="102"/>
      <c r="AB103" s="102"/>
      <c r="AC103" s="102"/>
      <c r="AD103" s="102"/>
      <c r="AE103" s="102"/>
    </row>
    <row r="104" spans="2:41" x14ac:dyDescent="0.25">
      <c r="N104" s="102"/>
      <c r="O104" s="102"/>
      <c r="P104" s="102"/>
      <c r="Q104" s="102"/>
      <c r="R104" s="102"/>
      <c r="S104" s="102"/>
      <c r="T104" s="102"/>
      <c r="U104" s="102"/>
      <c r="V104" s="102"/>
      <c r="W104" s="102"/>
      <c r="X104" s="102"/>
      <c r="Y104" s="102"/>
      <c r="Z104" s="102"/>
      <c r="AA104" s="102"/>
      <c r="AB104" s="102"/>
      <c r="AC104" s="102"/>
      <c r="AD104" s="102"/>
      <c r="AE104" s="102"/>
    </row>
    <row r="105" spans="2:41" x14ac:dyDescent="0.25">
      <c r="N105" s="102"/>
      <c r="O105" s="102"/>
      <c r="P105" s="102"/>
      <c r="Q105" s="102"/>
      <c r="R105" s="102"/>
      <c r="S105" s="102"/>
      <c r="T105" s="102"/>
      <c r="U105" s="102"/>
      <c r="V105" s="102"/>
      <c r="W105" s="102"/>
      <c r="X105" s="102"/>
      <c r="Y105" s="102"/>
      <c r="Z105" s="102"/>
      <c r="AA105" s="102"/>
      <c r="AB105" s="102"/>
      <c r="AC105" s="102"/>
      <c r="AD105" s="102"/>
      <c r="AE105" s="102"/>
    </row>
    <row r="106" spans="2:41" x14ac:dyDescent="0.25">
      <c r="N106" s="102"/>
      <c r="O106" s="102"/>
      <c r="P106" s="102"/>
      <c r="Q106" s="102"/>
      <c r="R106" s="102"/>
      <c r="S106" s="102"/>
      <c r="T106" s="102"/>
      <c r="U106" s="102"/>
      <c r="V106" s="102"/>
      <c r="W106" s="102"/>
      <c r="X106" s="102"/>
      <c r="Y106" s="102"/>
      <c r="Z106" s="102"/>
      <c r="AA106" s="102"/>
      <c r="AB106" s="102"/>
      <c r="AC106" s="102"/>
      <c r="AD106" s="102"/>
      <c r="AE106" s="102"/>
    </row>
    <row r="107" spans="2:41" x14ac:dyDescent="0.25">
      <c r="N107" s="102"/>
      <c r="O107" s="102"/>
      <c r="P107" s="102"/>
      <c r="Q107" s="102"/>
      <c r="R107" s="102"/>
      <c r="S107" s="102"/>
      <c r="T107" s="102"/>
      <c r="U107" s="102"/>
      <c r="V107" s="102"/>
      <c r="W107" s="102"/>
      <c r="X107" s="102"/>
      <c r="Y107" s="102"/>
      <c r="Z107" s="102"/>
      <c r="AA107" s="102"/>
      <c r="AB107" s="102"/>
      <c r="AC107" s="102"/>
      <c r="AD107" s="102"/>
      <c r="AE107" s="102"/>
    </row>
    <row r="108" spans="2:41" x14ac:dyDescent="0.25">
      <c r="N108" s="102"/>
      <c r="O108" s="102"/>
      <c r="P108" s="102"/>
      <c r="Q108" s="102"/>
      <c r="R108" s="102"/>
      <c r="S108" s="102"/>
      <c r="T108" s="102"/>
      <c r="U108" s="102"/>
      <c r="V108" s="102"/>
      <c r="W108" s="102"/>
      <c r="X108" s="102"/>
      <c r="Y108" s="102"/>
      <c r="Z108" s="102"/>
      <c r="AA108" s="102"/>
      <c r="AB108" s="102"/>
      <c r="AC108" s="102"/>
      <c r="AD108" s="102"/>
      <c r="AE108" s="102"/>
    </row>
    <row r="109" spans="2:41" x14ac:dyDescent="0.25">
      <c r="N109" s="102"/>
      <c r="O109" s="102"/>
      <c r="P109" s="102"/>
      <c r="Q109" s="102"/>
      <c r="R109" s="102"/>
      <c r="S109" s="102"/>
      <c r="T109" s="102"/>
      <c r="U109" s="102"/>
      <c r="V109" s="102"/>
      <c r="W109" s="102"/>
      <c r="X109" s="102"/>
      <c r="Y109" s="102"/>
      <c r="Z109" s="102"/>
      <c r="AA109" s="102"/>
      <c r="AB109" s="102"/>
      <c r="AC109" s="102"/>
      <c r="AD109" s="102"/>
      <c r="AE109" s="102"/>
    </row>
    <row r="110" spans="2:41" x14ac:dyDescent="0.25">
      <c r="N110" s="102"/>
      <c r="O110" s="102"/>
      <c r="P110" s="102"/>
      <c r="Q110" s="102"/>
      <c r="R110" s="102"/>
      <c r="S110" s="102"/>
      <c r="T110" s="102"/>
      <c r="U110" s="102"/>
      <c r="V110" s="102"/>
      <c r="W110" s="102"/>
      <c r="X110" s="102"/>
      <c r="Y110" s="102"/>
      <c r="Z110" s="102"/>
      <c r="AA110" s="102"/>
      <c r="AB110" s="102"/>
      <c r="AC110" s="102"/>
      <c r="AD110" s="102"/>
      <c r="AE110" s="102"/>
    </row>
    <row r="111" spans="2:41" x14ac:dyDescent="0.25">
      <c r="N111" s="102"/>
      <c r="O111" s="102"/>
      <c r="P111" s="102"/>
      <c r="Q111" s="102"/>
      <c r="R111" s="102"/>
      <c r="S111" s="102"/>
      <c r="T111" s="102"/>
      <c r="U111" s="102"/>
      <c r="V111" s="102"/>
      <c r="W111" s="102"/>
      <c r="X111" s="102"/>
      <c r="Y111" s="102"/>
      <c r="Z111" s="102"/>
      <c r="AA111" s="102"/>
      <c r="AB111" s="102"/>
      <c r="AC111" s="102"/>
      <c r="AD111" s="102"/>
      <c r="AE111" s="102"/>
    </row>
    <row r="112" spans="2:41" x14ac:dyDescent="0.25">
      <c r="N112" s="102"/>
      <c r="O112" s="102"/>
      <c r="P112" s="102"/>
      <c r="Q112" s="102"/>
      <c r="R112" s="102"/>
      <c r="S112" s="102"/>
      <c r="T112" s="102"/>
      <c r="U112" s="102"/>
      <c r="V112" s="102"/>
      <c r="W112" s="102"/>
      <c r="X112" s="102"/>
      <c r="Y112" s="102"/>
      <c r="Z112" s="102"/>
      <c r="AA112" s="102"/>
      <c r="AB112" s="102"/>
      <c r="AC112" s="102"/>
      <c r="AD112" s="102"/>
      <c r="AE112" s="102"/>
    </row>
    <row r="113" spans="14:31" x14ac:dyDescent="0.25">
      <c r="N113" s="102"/>
      <c r="O113" s="102"/>
      <c r="P113" s="102"/>
      <c r="Q113" s="102"/>
      <c r="R113" s="102"/>
      <c r="S113" s="102"/>
      <c r="T113" s="102"/>
      <c r="U113" s="102"/>
      <c r="V113" s="102"/>
      <c r="W113" s="102"/>
      <c r="X113" s="102"/>
      <c r="Y113" s="102"/>
      <c r="Z113" s="102"/>
      <c r="AA113" s="102"/>
      <c r="AB113" s="102"/>
      <c r="AC113" s="102"/>
      <c r="AD113" s="102"/>
      <c r="AE113" s="102"/>
    </row>
    <row r="114" spans="14:31" x14ac:dyDescent="0.25">
      <c r="N114" s="102"/>
      <c r="O114" s="102"/>
      <c r="P114" s="102"/>
      <c r="Q114" s="102"/>
      <c r="R114" s="102"/>
      <c r="S114" s="102"/>
      <c r="T114" s="102"/>
      <c r="U114" s="102"/>
      <c r="V114" s="102"/>
      <c r="W114" s="102"/>
      <c r="X114" s="102"/>
      <c r="Y114" s="102"/>
      <c r="Z114" s="102"/>
      <c r="AA114" s="102"/>
      <c r="AB114" s="102"/>
      <c r="AC114" s="102"/>
      <c r="AD114" s="102"/>
      <c r="AE114" s="102"/>
    </row>
    <row r="115" spans="14:31" x14ac:dyDescent="0.25">
      <c r="N115" s="102"/>
      <c r="O115" s="102"/>
      <c r="P115" s="102"/>
      <c r="Q115" s="102"/>
      <c r="R115" s="102"/>
      <c r="S115" s="102"/>
      <c r="T115" s="102"/>
      <c r="U115" s="102"/>
      <c r="V115" s="102"/>
      <c r="W115" s="102"/>
      <c r="X115" s="102"/>
      <c r="Y115" s="102"/>
      <c r="Z115" s="102"/>
      <c r="AA115" s="102"/>
      <c r="AB115" s="102"/>
      <c r="AC115" s="102"/>
      <c r="AD115" s="102"/>
      <c r="AE115" s="102"/>
    </row>
    <row r="116" spans="14:31" x14ac:dyDescent="0.25">
      <c r="N116" s="102"/>
      <c r="O116" s="102"/>
      <c r="P116" s="102"/>
      <c r="Q116" s="102"/>
      <c r="R116" s="102"/>
      <c r="S116" s="102"/>
      <c r="T116" s="102"/>
      <c r="U116" s="102"/>
      <c r="V116" s="102"/>
      <c r="W116" s="102"/>
      <c r="X116" s="102"/>
      <c r="Y116" s="102"/>
      <c r="Z116" s="102"/>
      <c r="AA116" s="102"/>
      <c r="AB116" s="102"/>
      <c r="AC116" s="102"/>
      <c r="AD116" s="102"/>
      <c r="AE116" s="102"/>
    </row>
    <row r="117" spans="14:31" x14ac:dyDescent="0.25">
      <c r="N117" s="102"/>
      <c r="O117" s="102"/>
      <c r="P117" s="102"/>
      <c r="Q117" s="102"/>
      <c r="R117" s="102"/>
      <c r="S117" s="102"/>
      <c r="T117" s="102"/>
      <c r="U117" s="102"/>
      <c r="V117" s="102"/>
      <c r="W117" s="102"/>
      <c r="X117" s="102"/>
      <c r="Y117" s="102"/>
      <c r="Z117" s="102"/>
      <c r="AA117" s="102"/>
      <c r="AB117" s="102"/>
      <c r="AC117" s="102"/>
      <c r="AD117" s="102"/>
      <c r="AE117" s="102"/>
    </row>
    <row r="118" spans="14:31" x14ac:dyDescent="0.25">
      <c r="N118" s="102"/>
      <c r="O118" s="102"/>
      <c r="P118" s="102"/>
      <c r="Q118" s="102"/>
      <c r="R118" s="102"/>
      <c r="S118" s="102"/>
      <c r="T118" s="102"/>
      <c r="U118" s="102"/>
      <c r="V118" s="102"/>
      <c r="W118" s="102"/>
      <c r="X118" s="102"/>
      <c r="Y118" s="102"/>
      <c r="Z118" s="102"/>
      <c r="AA118" s="102"/>
      <c r="AB118" s="102"/>
      <c r="AC118" s="102"/>
      <c r="AD118" s="102"/>
      <c r="AE118" s="102"/>
    </row>
    <row r="119" spans="14:31" x14ac:dyDescent="0.25">
      <c r="N119" s="102"/>
      <c r="O119" s="102"/>
      <c r="P119" s="102"/>
      <c r="Q119" s="102"/>
      <c r="R119" s="102"/>
      <c r="S119" s="102"/>
      <c r="T119" s="102"/>
      <c r="U119" s="102"/>
      <c r="V119" s="102"/>
      <c r="W119" s="102"/>
      <c r="X119" s="102"/>
      <c r="Y119" s="102"/>
      <c r="Z119" s="102"/>
      <c r="AA119" s="102"/>
      <c r="AB119" s="102"/>
      <c r="AC119" s="102"/>
      <c r="AD119" s="102"/>
      <c r="AE119" s="102"/>
    </row>
    <row r="120" spans="14:31" x14ac:dyDescent="0.25">
      <c r="N120" s="102"/>
      <c r="O120" s="102"/>
      <c r="P120" s="102"/>
      <c r="Q120" s="102"/>
      <c r="R120" s="102"/>
      <c r="S120" s="102"/>
      <c r="T120" s="102"/>
      <c r="U120" s="102"/>
      <c r="V120" s="102"/>
      <c r="W120" s="102"/>
      <c r="X120" s="102"/>
      <c r="Y120" s="102"/>
      <c r="Z120" s="102"/>
      <c r="AA120" s="102"/>
      <c r="AB120" s="102"/>
      <c r="AC120" s="102"/>
      <c r="AD120" s="102"/>
      <c r="AE120" s="102"/>
    </row>
    <row r="121" spans="14:31" x14ac:dyDescent="0.25">
      <c r="N121" s="102"/>
      <c r="O121" s="102"/>
      <c r="P121" s="102"/>
      <c r="Q121" s="102"/>
      <c r="R121" s="102"/>
      <c r="S121" s="102"/>
      <c r="T121" s="102"/>
      <c r="U121" s="102"/>
      <c r="V121" s="102"/>
      <c r="W121" s="102"/>
      <c r="X121" s="102"/>
      <c r="Y121" s="102"/>
      <c r="Z121" s="102"/>
      <c r="AA121" s="102"/>
      <c r="AB121" s="102"/>
      <c r="AC121" s="102"/>
      <c r="AD121" s="102"/>
      <c r="AE121" s="102"/>
    </row>
  </sheetData>
  <mergeCells count="3">
    <mergeCell ref="A1:B1"/>
    <mergeCell ref="B7:L7"/>
    <mergeCell ref="N7:X7"/>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IE290"/>
  <sheetViews>
    <sheetView showGridLines="0" zoomScale="60" zoomScaleNormal="60" workbookViewId="0">
      <pane ySplit="3" topLeftCell="A4" activePane="bottomLeft" state="frozen"/>
      <selection activeCell="Q36" sqref="Q36"/>
      <selection pane="bottomLeft" activeCell="Q36" sqref="Q36"/>
    </sheetView>
  </sheetViews>
  <sheetFormatPr baseColWidth="10" defaultColWidth="9.140625" defaultRowHeight="12.75" x14ac:dyDescent="0.2"/>
  <cols>
    <col min="1" max="1" width="12.42578125" style="5" customWidth="1"/>
    <col min="2" max="2" width="13" style="5" customWidth="1"/>
    <col min="3" max="3" width="13.7109375" style="5" customWidth="1"/>
    <col min="4" max="4" width="11.5703125" style="5" bestFit="1" customWidth="1"/>
    <col min="5" max="5" width="9.140625" style="5"/>
    <col min="6" max="6" width="19.7109375" style="5" bestFit="1" customWidth="1"/>
    <col min="7" max="8" width="9.140625" style="5"/>
    <col min="9" max="9" width="19.140625" style="5" customWidth="1"/>
    <col min="10" max="10" width="9.140625" style="5"/>
    <col min="11" max="11" width="12.42578125" style="5" customWidth="1"/>
    <col min="12" max="14" width="9.140625" style="5"/>
    <col min="15" max="15" width="14.42578125" style="5" customWidth="1"/>
    <col min="16" max="16" width="21.85546875" style="5" bestFit="1" customWidth="1"/>
    <col min="17" max="17" width="11.28515625" style="5" bestFit="1" customWidth="1"/>
    <col min="18" max="18" width="13.85546875" style="5" customWidth="1"/>
    <col min="19" max="19" width="9.140625" style="5"/>
    <col min="20" max="20" width="18.28515625" style="5" bestFit="1" customWidth="1"/>
    <col min="21" max="21" width="17" style="5" bestFit="1" customWidth="1"/>
    <col min="22" max="22" width="29.140625" style="5" bestFit="1" customWidth="1"/>
    <col min="23" max="16384" width="9.140625" style="5"/>
  </cols>
  <sheetData>
    <row r="2" spans="1:23" ht="17.45" x14ac:dyDescent="0.25">
      <c r="T2" s="167">
        <v>42185</v>
      </c>
      <c r="U2" s="167"/>
      <c r="V2" s="167"/>
    </row>
    <row r="3" spans="1:23" ht="48.75" customHeight="1" thickBot="1" x14ac:dyDescent="0.3">
      <c r="A3" s="168" t="s">
        <v>6342</v>
      </c>
      <c r="B3" s="168"/>
      <c r="C3" s="168"/>
      <c r="D3" s="168"/>
      <c r="E3" s="168"/>
      <c r="F3" s="168"/>
      <c r="G3" s="168"/>
      <c r="H3" s="168"/>
      <c r="I3" s="168"/>
      <c r="J3" s="168"/>
      <c r="K3" s="168"/>
      <c r="L3" s="168"/>
      <c r="M3" s="168"/>
      <c r="N3" s="168"/>
      <c r="O3" s="168"/>
      <c r="P3" s="168"/>
      <c r="Q3" s="168"/>
      <c r="R3" s="168"/>
      <c r="T3" s="115" t="s">
        <v>6343</v>
      </c>
      <c r="U3" s="115" t="s">
        <v>6344</v>
      </c>
      <c r="V3" s="115" t="s">
        <v>6345</v>
      </c>
    </row>
    <row r="8" spans="1:23" ht="30" customHeight="1" x14ac:dyDescent="0.4">
      <c r="A8" s="166" t="s">
        <v>6346</v>
      </c>
      <c r="B8" s="166"/>
      <c r="C8" s="166"/>
      <c r="D8" s="166"/>
      <c r="E8" s="166"/>
      <c r="F8" s="166"/>
      <c r="G8" s="166"/>
      <c r="H8" s="166"/>
      <c r="I8" s="166"/>
      <c r="J8" s="166"/>
      <c r="K8" s="166"/>
      <c r="L8" s="166"/>
      <c r="M8" s="166"/>
      <c r="N8" s="166"/>
      <c r="O8" s="166"/>
      <c r="P8" s="166"/>
      <c r="Q8" s="166"/>
      <c r="R8" s="166"/>
    </row>
    <row r="11" spans="1:23" ht="25.15" thickBot="1" x14ac:dyDescent="0.45">
      <c r="A11" s="153" t="s">
        <v>3049</v>
      </c>
      <c r="B11" s="153"/>
      <c r="C11" s="153"/>
      <c r="D11" s="153"/>
      <c r="E11" s="153"/>
      <c r="F11" s="153"/>
      <c r="G11" s="153"/>
      <c r="H11" s="153"/>
      <c r="I11" s="153"/>
      <c r="J11" s="153"/>
      <c r="K11" s="153"/>
      <c r="L11" s="153"/>
      <c r="M11" s="153"/>
      <c r="N11" s="153"/>
      <c r="O11" s="153"/>
      <c r="P11" s="153"/>
      <c r="Q11" s="153"/>
      <c r="R11" s="153"/>
      <c r="T11" s="169">
        <v>42185</v>
      </c>
      <c r="U11" s="169"/>
      <c r="V11" s="169"/>
      <c r="W11" s="116"/>
    </row>
    <row r="12" spans="1:23" ht="15" x14ac:dyDescent="0.25">
      <c r="A12" s="25" t="s">
        <v>0</v>
      </c>
      <c r="B12" s="25" t="s">
        <v>1435</v>
      </c>
      <c r="C12" s="25" t="s">
        <v>1436</v>
      </c>
      <c r="D12" s="25" t="s">
        <v>1437</v>
      </c>
      <c r="E12" s="25" t="s">
        <v>24</v>
      </c>
      <c r="F12" s="25" t="s">
        <v>25</v>
      </c>
      <c r="G12" s="25" t="s">
        <v>27</v>
      </c>
      <c r="H12" s="25" t="s">
        <v>26</v>
      </c>
      <c r="I12" s="25" t="s">
        <v>1438</v>
      </c>
      <c r="J12" s="25" t="s">
        <v>28</v>
      </c>
      <c r="K12" s="25" t="s">
        <v>1439</v>
      </c>
      <c r="L12" s="25" t="s">
        <v>1440</v>
      </c>
      <c r="M12" s="25" t="s">
        <v>29</v>
      </c>
      <c r="N12" s="64" t="s">
        <v>30</v>
      </c>
      <c r="O12" s="25" t="s">
        <v>1441</v>
      </c>
      <c r="P12" s="25" t="s">
        <v>1442</v>
      </c>
      <c r="Q12" s="25" t="s">
        <v>1443</v>
      </c>
      <c r="R12" s="25" t="s">
        <v>1444</v>
      </c>
      <c r="T12" s="117" t="s">
        <v>6343</v>
      </c>
      <c r="U12" s="117" t="s">
        <v>6344</v>
      </c>
      <c r="V12" s="117" t="s">
        <v>6345</v>
      </c>
      <c r="W12" s="116"/>
    </row>
    <row r="13" spans="1:23" ht="14.45" x14ac:dyDescent="0.3">
      <c r="A13" s="30">
        <f>+Date!E3</f>
        <v>42734</v>
      </c>
      <c r="B13" s="30">
        <f>A13</f>
        <v>42734</v>
      </c>
      <c r="C13" s="65">
        <v>45838</v>
      </c>
      <c r="D13" s="66">
        <v>3</v>
      </c>
      <c r="E13" s="31" t="s">
        <v>38</v>
      </c>
      <c r="F13" s="31" t="s">
        <v>39</v>
      </c>
      <c r="G13" s="31" t="s">
        <v>41</v>
      </c>
      <c r="H13" s="31" t="s">
        <v>40</v>
      </c>
      <c r="I13" s="67">
        <f>10000000</f>
        <v>10000000</v>
      </c>
      <c r="J13" s="31" t="s">
        <v>58</v>
      </c>
      <c r="K13" s="68">
        <v>0</v>
      </c>
      <c r="L13" s="68">
        <v>0</v>
      </c>
      <c r="M13" s="32" t="s">
        <v>40</v>
      </c>
      <c r="N13" s="31" t="s">
        <v>42</v>
      </c>
      <c r="O13" s="68">
        <f>EUR!$DA$13</f>
        <v>-3.1862424060257188E-3</v>
      </c>
      <c r="P13" s="69">
        <f t="array" ref="P13:R13">pricer_oblig_tx_variable3(A13,B13,C13,I13,K13,D13,F13,E13,G13,H13,L13,M13,N13,EUR!O13:O104,EUR!T13:T104,EUR!CZ13:CZ42,EUR!DA13:DA42,O13)</f>
        <v>0</v>
      </c>
      <c r="Q13" s="69">
        <v>10091780.702697856</v>
      </c>
      <c r="R13" s="69">
        <v>10091780.702697856</v>
      </c>
    </row>
    <row r="14" spans="1:23" ht="14.45" x14ac:dyDescent="0.3">
      <c r="A14" s="25"/>
      <c r="B14" s="25"/>
      <c r="C14" s="25"/>
      <c r="D14" s="25"/>
      <c r="E14" s="25"/>
      <c r="F14" s="25"/>
      <c r="G14" s="25"/>
      <c r="H14" s="25"/>
      <c r="I14" s="25"/>
      <c r="J14" s="25"/>
      <c r="K14" s="25"/>
      <c r="L14" s="25"/>
      <c r="M14" s="25"/>
      <c r="N14" s="25"/>
      <c r="O14" s="25"/>
      <c r="P14" s="25"/>
      <c r="Q14" s="25"/>
      <c r="R14" s="25"/>
    </row>
    <row r="15" spans="1:23" ht="14.45" x14ac:dyDescent="0.3">
      <c r="A15" s="25"/>
      <c r="B15" s="25"/>
      <c r="C15" s="25"/>
      <c r="D15" s="25"/>
      <c r="E15" s="25"/>
      <c r="F15" s="25"/>
      <c r="G15" s="25"/>
      <c r="H15" s="25"/>
      <c r="I15" s="25"/>
      <c r="J15" s="25"/>
      <c r="K15" s="25"/>
      <c r="L15" s="25"/>
      <c r="M15" s="25"/>
      <c r="N15" s="25"/>
      <c r="O15" s="25"/>
      <c r="P15" s="25"/>
      <c r="Q15" s="25"/>
      <c r="R15" s="25"/>
    </row>
    <row r="16" spans="1:23" ht="14.45" x14ac:dyDescent="0.3">
      <c r="A16" s="25" t="s">
        <v>0</v>
      </c>
      <c r="B16" s="25" t="s">
        <v>1435</v>
      </c>
      <c r="C16" s="25" t="s">
        <v>1436</v>
      </c>
      <c r="D16" s="25" t="s">
        <v>1437</v>
      </c>
      <c r="E16" s="25" t="s">
        <v>24</v>
      </c>
      <c r="F16" s="25" t="s">
        <v>25</v>
      </c>
      <c r="G16" s="25" t="s">
        <v>27</v>
      </c>
      <c r="H16" s="25" t="s">
        <v>26</v>
      </c>
      <c r="I16" s="25" t="s">
        <v>1438</v>
      </c>
      <c r="J16" s="25" t="s">
        <v>28</v>
      </c>
      <c r="K16" s="25" t="s">
        <v>1445</v>
      </c>
      <c r="L16" s="25" t="s">
        <v>1439</v>
      </c>
      <c r="M16" s="25" t="s">
        <v>1442</v>
      </c>
      <c r="N16" s="25" t="s">
        <v>1443</v>
      </c>
      <c r="O16" s="25" t="s">
        <v>1444</v>
      </c>
      <c r="P16" s="25" t="s">
        <v>37</v>
      </c>
      <c r="Q16" s="25"/>
      <c r="R16" s="25"/>
    </row>
    <row r="17" spans="1:18" ht="14.45" x14ac:dyDescent="0.3">
      <c r="A17" s="30">
        <f>A13</f>
        <v>42734</v>
      </c>
      <c r="B17" s="30">
        <f>A13</f>
        <v>42734</v>
      </c>
      <c r="C17" s="30">
        <f>C13</f>
        <v>45838</v>
      </c>
      <c r="D17" s="66">
        <v>12</v>
      </c>
      <c r="E17" s="31" t="s">
        <v>38</v>
      </c>
      <c r="F17" s="31" t="s">
        <v>39</v>
      </c>
      <c r="G17" s="31" t="s">
        <v>41</v>
      </c>
      <c r="H17" s="31" t="s">
        <v>40</v>
      </c>
      <c r="I17" s="67">
        <f>I13</f>
        <v>10000000</v>
      </c>
      <c r="J17" s="31" t="s">
        <v>58</v>
      </c>
      <c r="K17" s="70">
        <v>0.02</v>
      </c>
      <c r="L17" s="68">
        <v>0</v>
      </c>
      <c r="M17" s="71">
        <f t="array" ref="M17:O17">pricer_oblig_tx_fixeFinal(A17,B17,C17,I17,K17,L17,D17,F17,E17,P17,G17,H17,EUR!O13:O104,EUR!T13:T104)</f>
        <v>0</v>
      </c>
      <c r="N17" s="71">
        <v>11472720.081666667</v>
      </c>
      <c r="O17" s="71">
        <v>11472720.081666667</v>
      </c>
      <c r="P17" s="31" t="s">
        <v>60</v>
      </c>
      <c r="Q17" s="72">
        <f>-Q13+N17</f>
        <v>1380939.3789688107</v>
      </c>
      <c r="R17" s="73">
        <f>Q17/I13</f>
        <v>0.13809393789688107</v>
      </c>
    </row>
    <row r="18" spans="1:18" ht="14.45" x14ac:dyDescent="0.3">
      <c r="A18"/>
      <c r="B18"/>
      <c r="C18"/>
      <c r="D18"/>
      <c r="E18"/>
      <c r="F18"/>
      <c r="G18"/>
      <c r="H18"/>
      <c r="I18"/>
      <c r="J18"/>
      <c r="K18"/>
      <c r="L18"/>
      <c r="M18"/>
      <c r="N18"/>
      <c r="O18"/>
      <c r="P18"/>
      <c r="Q18"/>
      <c r="R18"/>
    </row>
    <row r="19" spans="1:18" ht="14.45" x14ac:dyDescent="0.3">
      <c r="A19"/>
      <c r="B19"/>
      <c r="C19"/>
      <c r="D19"/>
      <c r="E19"/>
      <c r="F19"/>
      <c r="G19"/>
      <c r="H19"/>
      <c r="I19"/>
      <c r="J19"/>
      <c r="K19"/>
      <c r="L19"/>
      <c r="M19"/>
      <c r="N19"/>
      <c r="O19"/>
      <c r="P19"/>
      <c r="Q19"/>
      <c r="R19"/>
    </row>
    <row r="20" spans="1:18" ht="14.45" x14ac:dyDescent="0.3">
      <c r="A20"/>
      <c r="B20"/>
      <c r="C20"/>
      <c r="D20"/>
      <c r="E20"/>
      <c r="F20"/>
      <c r="G20"/>
      <c r="H20"/>
      <c r="I20"/>
      <c r="J20"/>
      <c r="K20"/>
      <c r="L20"/>
      <c r="M20"/>
      <c r="N20"/>
      <c r="O20"/>
      <c r="P20"/>
      <c r="Q20"/>
      <c r="R20"/>
    </row>
    <row r="21" spans="1:18" ht="25.15" thickBot="1" x14ac:dyDescent="0.45">
      <c r="A21" s="153" t="s">
        <v>3052</v>
      </c>
      <c r="B21" s="153"/>
      <c r="C21" s="153"/>
      <c r="D21" s="153"/>
      <c r="E21" s="153"/>
      <c r="F21" s="153"/>
      <c r="G21" s="153"/>
      <c r="H21" s="153"/>
      <c r="I21" s="153"/>
      <c r="J21" s="153"/>
      <c r="K21" s="153"/>
      <c r="L21" s="153"/>
      <c r="M21" s="153"/>
      <c r="N21" s="153"/>
      <c r="O21" s="153"/>
      <c r="P21" s="153"/>
      <c r="Q21" s="153"/>
      <c r="R21" s="153"/>
    </row>
    <row r="22" spans="1:18" ht="15" x14ac:dyDescent="0.25">
      <c r="A22" s="25" t="s">
        <v>0</v>
      </c>
      <c r="B22" s="25" t="s">
        <v>1435</v>
      </c>
      <c r="C22" s="25" t="s">
        <v>1436</v>
      </c>
      <c r="D22" s="25" t="s">
        <v>1437</v>
      </c>
      <c r="E22" s="25" t="s">
        <v>24</v>
      </c>
      <c r="F22" s="25" t="s">
        <v>25</v>
      </c>
      <c r="G22" s="25" t="s">
        <v>27</v>
      </c>
      <c r="H22" s="25" t="s">
        <v>26</v>
      </c>
      <c r="I22" s="25" t="s">
        <v>1438</v>
      </c>
      <c r="J22" s="25" t="s">
        <v>28</v>
      </c>
      <c r="K22" s="25" t="s">
        <v>1439</v>
      </c>
      <c r="L22" s="25" t="s">
        <v>1440</v>
      </c>
      <c r="M22" s="25" t="s">
        <v>29</v>
      </c>
      <c r="N22" s="64" t="s">
        <v>30</v>
      </c>
      <c r="O22" s="25" t="s">
        <v>1441</v>
      </c>
      <c r="P22" s="25" t="s">
        <v>1442</v>
      </c>
      <c r="Q22" s="25" t="s">
        <v>1443</v>
      </c>
      <c r="R22" s="25" t="s">
        <v>1444</v>
      </c>
    </row>
    <row r="23" spans="1:18" ht="14.45" x14ac:dyDescent="0.3">
      <c r="A23" s="30">
        <f>A13</f>
        <v>42734</v>
      </c>
      <c r="B23" s="30">
        <f>A23</f>
        <v>42734</v>
      </c>
      <c r="C23" s="65">
        <v>45838</v>
      </c>
      <c r="D23" s="66">
        <v>6</v>
      </c>
      <c r="E23" s="31" t="s">
        <v>38</v>
      </c>
      <c r="F23" s="31" t="s">
        <v>39</v>
      </c>
      <c r="G23" s="31" t="s">
        <v>41</v>
      </c>
      <c r="H23" s="31" t="s">
        <v>40</v>
      </c>
      <c r="I23" s="67">
        <f>10000000</f>
        <v>10000000</v>
      </c>
      <c r="J23" s="31" t="s">
        <v>58</v>
      </c>
      <c r="K23" s="68">
        <v>0</v>
      </c>
      <c r="L23" s="68">
        <v>0</v>
      </c>
      <c r="M23" s="32" t="s">
        <v>40</v>
      </c>
      <c r="N23" s="31" t="s">
        <v>42</v>
      </c>
      <c r="O23" s="68">
        <f>EUR!DD13</f>
        <v>-2.2087925320584123E-3</v>
      </c>
      <c r="P23" s="69">
        <f t="array" ref="P23:R23">pricer_oblig_tx_variable3(A23,B23,C23,I23,K23,D23,F23,E23,G23,H23,L23,M23,N23,EUR!O13:O104,EUR!T13:T104,EUR!DC13:DC44,EUR!DD13:DD44,O23)</f>
        <v>0</v>
      </c>
      <c r="Q23" s="69">
        <v>10192992.637322208</v>
      </c>
      <c r="R23" s="69">
        <v>10192992.637322208</v>
      </c>
    </row>
    <row r="24" spans="1:18" ht="14.45" x14ac:dyDescent="0.3">
      <c r="A24" s="25"/>
      <c r="B24" s="25"/>
      <c r="C24" s="25"/>
      <c r="D24" s="25"/>
      <c r="E24" s="25"/>
      <c r="F24" s="25"/>
      <c r="G24" s="25"/>
      <c r="H24" s="25"/>
      <c r="I24" s="25"/>
      <c r="J24" s="25"/>
      <c r="K24" s="25"/>
      <c r="L24" s="25"/>
      <c r="M24" s="25"/>
      <c r="N24" s="25"/>
      <c r="O24" s="25"/>
      <c r="P24" s="25"/>
      <c r="Q24" s="25"/>
      <c r="R24" s="25"/>
    </row>
    <row r="25" spans="1:18" ht="14.45" x14ac:dyDescent="0.3">
      <c r="A25" s="25"/>
      <c r="B25" s="25"/>
      <c r="C25" s="25"/>
      <c r="D25" s="25"/>
      <c r="E25" s="25"/>
      <c r="F25" s="25"/>
      <c r="G25" s="25"/>
      <c r="H25" s="25"/>
      <c r="I25" s="25"/>
      <c r="J25" s="25"/>
      <c r="K25" s="25"/>
      <c r="L25" s="25"/>
      <c r="M25" s="25"/>
      <c r="N25" s="25"/>
      <c r="O25" s="25"/>
      <c r="P25" s="25"/>
      <c r="Q25" s="25"/>
      <c r="R25" s="25"/>
    </row>
    <row r="26" spans="1:18" ht="14.45" x14ac:dyDescent="0.3">
      <c r="A26" s="25" t="s">
        <v>0</v>
      </c>
      <c r="B26" s="25" t="s">
        <v>1435</v>
      </c>
      <c r="C26" s="25" t="s">
        <v>1436</v>
      </c>
      <c r="D26" s="25" t="s">
        <v>1437</v>
      </c>
      <c r="E26" s="25" t="s">
        <v>24</v>
      </c>
      <c r="F26" s="25" t="s">
        <v>25</v>
      </c>
      <c r="G26" s="25" t="s">
        <v>27</v>
      </c>
      <c r="H26" s="25" t="s">
        <v>26</v>
      </c>
      <c r="I26" s="25" t="s">
        <v>1438</v>
      </c>
      <c r="J26" s="25" t="s">
        <v>28</v>
      </c>
      <c r="K26" s="25" t="s">
        <v>1445</v>
      </c>
      <c r="L26" s="25" t="s">
        <v>1439</v>
      </c>
      <c r="M26" s="25" t="s">
        <v>1442</v>
      </c>
      <c r="N26" s="25" t="s">
        <v>1443</v>
      </c>
      <c r="O26" s="25" t="s">
        <v>1444</v>
      </c>
      <c r="P26" s="25" t="s">
        <v>37</v>
      </c>
      <c r="Q26" s="25"/>
      <c r="R26" s="25"/>
    </row>
    <row r="27" spans="1:18" ht="14.45" x14ac:dyDescent="0.3">
      <c r="A27" s="30">
        <f>A23</f>
        <v>42734</v>
      </c>
      <c r="B27" s="30">
        <f>A23</f>
        <v>42734</v>
      </c>
      <c r="C27" s="30">
        <f>C23</f>
        <v>45838</v>
      </c>
      <c r="D27" s="66">
        <v>12</v>
      </c>
      <c r="E27" s="31" t="s">
        <v>38</v>
      </c>
      <c r="F27" s="31" t="s">
        <v>39</v>
      </c>
      <c r="G27" s="31" t="s">
        <v>41</v>
      </c>
      <c r="H27" s="31" t="s">
        <v>40</v>
      </c>
      <c r="I27" s="67">
        <f>I23</f>
        <v>10000000</v>
      </c>
      <c r="J27" s="31" t="s">
        <v>58</v>
      </c>
      <c r="K27" s="70">
        <v>0.02</v>
      </c>
      <c r="L27" s="68">
        <v>0</v>
      </c>
      <c r="M27" s="71">
        <f t="array" ref="M27:O27">pricer_oblig_tx_fixeFinal(A27,B27,C27,I27,K27,L27,D27,F27,E27,P27,G27,H27,EUR!O13:O104,EUR!T13:T104)</f>
        <v>0</v>
      </c>
      <c r="N27" s="71">
        <v>11472720.081666667</v>
      </c>
      <c r="O27" s="71">
        <v>11472720.081666667</v>
      </c>
      <c r="P27" s="31" t="s">
        <v>60</v>
      </c>
      <c r="Q27" s="72">
        <f>-Q23+N27</f>
        <v>1279727.4443444591</v>
      </c>
      <c r="R27" s="73">
        <f>Q27/I23</f>
        <v>0.12797274443444592</v>
      </c>
    </row>
    <row r="28" spans="1:18" ht="14.45" x14ac:dyDescent="0.3">
      <c r="A28"/>
      <c r="B28"/>
      <c r="C28"/>
      <c r="D28"/>
      <c r="E28"/>
      <c r="F28"/>
      <c r="G28"/>
      <c r="H28"/>
      <c r="I28"/>
      <c r="J28"/>
      <c r="K28"/>
      <c r="L28"/>
      <c r="M28"/>
      <c r="N28"/>
      <c r="O28"/>
      <c r="P28"/>
      <c r="Q28"/>
      <c r="R28"/>
    </row>
    <row r="29" spans="1:18" ht="14.45" x14ac:dyDescent="0.3">
      <c r="A29"/>
      <c r="B29"/>
      <c r="C29"/>
      <c r="D29"/>
      <c r="E29"/>
      <c r="F29"/>
      <c r="G29"/>
      <c r="H29"/>
      <c r="I29"/>
      <c r="J29"/>
      <c r="K29"/>
      <c r="L29"/>
      <c r="M29"/>
      <c r="N29"/>
      <c r="O29"/>
      <c r="P29"/>
      <c r="Q29"/>
      <c r="R29"/>
    </row>
    <row r="30" spans="1:18" ht="25.15" thickBot="1" x14ac:dyDescent="0.45">
      <c r="A30" s="153" t="s">
        <v>3053</v>
      </c>
      <c r="B30" s="153"/>
      <c r="C30" s="153"/>
      <c r="D30" s="153"/>
      <c r="E30" s="153"/>
      <c r="F30" s="153"/>
      <c r="G30" s="153"/>
      <c r="H30" s="153"/>
      <c r="I30" s="153"/>
      <c r="J30" s="153"/>
      <c r="K30" s="153"/>
      <c r="L30" s="153"/>
      <c r="M30" s="153"/>
      <c r="N30" s="153"/>
      <c r="O30" s="153"/>
      <c r="P30" s="153"/>
      <c r="Q30" s="153"/>
      <c r="R30" s="153"/>
    </row>
    <row r="31" spans="1:18" ht="15" x14ac:dyDescent="0.25">
      <c r="A31" s="25" t="s">
        <v>0</v>
      </c>
      <c r="B31" s="25" t="s">
        <v>1435</v>
      </c>
      <c r="C31" s="25" t="s">
        <v>1436</v>
      </c>
      <c r="D31" s="25" t="s">
        <v>1437</v>
      </c>
      <c r="E31" s="25" t="s">
        <v>24</v>
      </c>
      <c r="F31" s="25" t="s">
        <v>25</v>
      </c>
      <c r="G31" s="25" t="s">
        <v>27</v>
      </c>
      <c r="H31" s="25" t="s">
        <v>26</v>
      </c>
      <c r="I31" s="25" t="s">
        <v>1438</v>
      </c>
      <c r="J31" s="25" t="s">
        <v>28</v>
      </c>
      <c r="K31" s="25" t="s">
        <v>1439</v>
      </c>
      <c r="L31" s="25" t="s">
        <v>1440</v>
      </c>
      <c r="M31" s="25" t="s">
        <v>29</v>
      </c>
      <c r="N31" s="64" t="s">
        <v>30</v>
      </c>
      <c r="O31" s="25" t="s">
        <v>1441</v>
      </c>
      <c r="P31" s="25" t="s">
        <v>1442</v>
      </c>
      <c r="Q31" s="25" t="s">
        <v>1443</v>
      </c>
      <c r="R31" s="25" t="s">
        <v>1444</v>
      </c>
    </row>
    <row r="32" spans="1:18" ht="14.45" x14ac:dyDescent="0.3">
      <c r="A32" s="30">
        <f>A23</f>
        <v>42734</v>
      </c>
      <c r="B32" s="30">
        <f>A32</f>
        <v>42734</v>
      </c>
      <c r="C32" s="65">
        <v>45838</v>
      </c>
      <c r="D32" s="66">
        <v>6</v>
      </c>
      <c r="E32" s="31" t="s">
        <v>38</v>
      </c>
      <c r="F32" s="31" t="s">
        <v>39</v>
      </c>
      <c r="G32" s="31" t="s">
        <v>41</v>
      </c>
      <c r="H32" s="31" t="s">
        <v>40</v>
      </c>
      <c r="I32" s="67">
        <f>10000000</f>
        <v>10000000</v>
      </c>
      <c r="J32" s="31" t="s">
        <v>58</v>
      </c>
      <c r="K32" s="68">
        <v>0</v>
      </c>
      <c r="L32" s="68">
        <v>0</v>
      </c>
      <c r="M32" s="32" t="s">
        <v>40</v>
      </c>
      <c r="N32" s="31" t="s">
        <v>42</v>
      </c>
      <c r="O32" s="68">
        <f>EUR!DG13</f>
        <v>-8.2000840741325298E-4</v>
      </c>
      <c r="P32" s="69">
        <f t="array" ref="P32:R32">pricer_oblig_tx_variable3(A32,B32,C32,I32,K32,D32,F32,E32,G32,H32,L32,M32,N32,EUR!O13:O104,EUR!T13:T104,EUR!DF13:DF27,EUR!DG13:DG27,O32)</f>
        <v>0</v>
      </c>
      <c r="Q32" s="69">
        <v>10296232.6160409</v>
      </c>
      <c r="R32" s="69">
        <v>10296232.6160409</v>
      </c>
    </row>
    <row r="33" spans="1:18" ht="14.45" x14ac:dyDescent="0.3">
      <c r="A33" s="25"/>
      <c r="B33" s="25"/>
      <c r="C33" s="25"/>
      <c r="D33" s="25"/>
      <c r="E33" s="25"/>
      <c r="F33" s="25"/>
      <c r="G33" s="25"/>
      <c r="H33" s="25"/>
      <c r="I33" s="25"/>
      <c r="J33" s="25"/>
      <c r="K33" s="25"/>
      <c r="L33" s="25"/>
      <c r="M33" s="25"/>
      <c r="N33" s="25"/>
      <c r="O33" s="25"/>
      <c r="P33" s="25"/>
      <c r="Q33" s="25"/>
      <c r="R33" s="25"/>
    </row>
    <row r="34" spans="1:18" ht="14.45" x14ac:dyDescent="0.3">
      <c r="A34" s="25"/>
      <c r="B34" s="25"/>
      <c r="C34" s="25"/>
      <c r="D34" s="25"/>
      <c r="E34" s="25"/>
      <c r="F34" s="25"/>
      <c r="G34" s="25"/>
      <c r="H34" s="25"/>
      <c r="I34" s="25"/>
      <c r="J34" s="25"/>
      <c r="K34" s="25"/>
      <c r="L34" s="25"/>
      <c r="M34" s="25"/>
      <c r="N34" s="25"/>
      <c r="O34" s="25"/>
      <c r="P34" s="25"/>
      <c r="Q34" s="25"/>
      <c r="R34" s="25"/>
    </row>
    <row r="35" spans="1:18" ht="14.45" x14ac:dyDescent="0.3">
      <c r="A35" s="25" t="s">
        <v>0</v>
      </c>
      <c r="B35" s="25" t="s">
        <v>1435</v>
      </c>
      <c r="C35" s="25" t="s">
        <v>1436</v>
      </c>
      <c r="D35" s="25" t="s">
        <v>1437</v>
      </c>
      <c r="E35" s="25" t="s">
        <v>24</v>
      </c>
      <c r="F35" s="25" t="s">
        <v>25</v>
      </c>
      <c r="G35" s="25" t="s">
        <v>27</v>
      </c>
      <c r="H35" s="25" t="s">
        <v>26</v>
      </c>
      <c r="I35" s="25" t="s">
        <v>1438</v>
      </c>
      <c r="J35" s="25" t="s">
        <v>28</v>
      </c>
      <c r="K35" s="25" t="s">
        <v>1445</v>
      </c>
      <c r="L35" s="25" t="s">
        <v>1439</v>
      </c>
      <c r="M35" s="25" t="s">
        <v>1442</v>
      </c>
      <c r="N35" s="25" t="s">
        <v>1443</v>
      </c>
      <c r="O35" s="25" t="s">
        <v>1444</v>
      </c>
      <c r="P35" s="25" t="s">
        <v>37</v>
      </c>
      <c r="Q35" s="25"/>
      <c r="R35" s="25"/>
    </row>
    <row r="36" spans="1:18" ht="14.45" x14ac:dyDescent="0.3">
      <c r="A36" s="30">
        <f>A32</f>
        <v>42734</v>
      </c>
      <c r="B36" s="30">
        <f>A32</f>
        <v>42734</v>
      </c>
      <c r="C36" s="30">
        <f>C32</f>
        <v>45838</v>
      </c>
      <c r="D36" s="66">
        <v>12</v>
      </c>
      <c r="E36" s="31" t="s">
        <v>38</v>
      </c>
      <c r="F36" s="31" t="s">
        <v>39</v>
      </c>
      <c r="G36" s="31" t="s">
        <v>41</v>
      </c>
      <c r="H36" s="31" t="s">
        <v>40</v>
      </c>
      <c r="I36" s="67">
        <f>I32</f>
        <v>10000000</v>
      </c>
      <c r="J36" s="31" t="s">
        <v>58</v>
      </c>
      <c r="K36" s="70">
        <v>0.02</v>
      </c>
      <c r="L36" s="68">
        <v>0</v>
      </c>
      <c r="M36" s="71">
        <f t="array" ref="M36:O36">pricer_oblig_tx_fixeFinal(A36,B36,C36,I36,K36,L36,D36,F36,E36,P36,G36,H36,EUR!O13:O104,EUR!T13:T104)</f>
        <v>0</v>
      </c>
      <c r="N36" s="71">
        <v>11472720.081666667</v>
      </c>
      <c r="O36" s="71">
        <v>11472720.081666667</v>
      </c>
      <c r="P36" s="31" t="s">
        <v>60</v>
      </c>
      <c r="Q36" s="72">
        <f>-Q32+N36</f>
        <v>1176487.4656257667</v>
      </c>
      <c r="R36" s="73">
        <f>Q36/I32</f>
        <v>0.11764874656257666</v>
      </c>
    </row>
    <row r="37" spans="1:18" ht="14.45" x14ac:dyDescent="0.3">
      <c r="A37"/>
      <c r="B37"/>
      <c r="C37"/>
      <c r="D37"/>
      <c r="E37"/>
      <c r="F37"/>
      <c r="G37"/>
      <c r="H37"/>
      <c r="I37"/>
      <c r="J37"/>
      <c r="K37"/>
      <c r="L37"/>
      <c r="M37"/>
      <c r="N37"/>
      <c r="O37"/>
      <c r="P37"/>
      <c r="Q37"/>
      <c r="R37"/>
    </row>
    <row r="38" spans="1:18" ht="14.45" x14ac:dyDescent="0.3">
      <c r="A38"/>
      <c r="B38"/>
      <c r="C38"/>
      <c r="D38"/>
      <c r="E38"/>
      <c r="F38"/>
      <c r="G38"/>
      <c r="H38"/>
      <c r="I38"/>
      <c r="J38"/>
      <c r="K38"/>
      <c r="L38"/>
      <c r="M38"/>
      <c r="N38"/>
      <c r="O38"/>
      <c r="P38"/>
      <c r="Q38"/>
      <c r="R38"/>
    </row>
    <row r="39" spans="1:18" ht="25.15" thickBot="1" x14ac:dyDescent="0.45">
      <c r="A39" s="153" t="s">
        <v>3054</v>
      </c>
      <c r="B39" s="153"/>
      <c r="C39" s="153"/>
      <c r="D39" s="153"/>
      <c r="E39" s="153"/>
      <c r="F39" s="153"/>
      <c r="G39" s="153"/>
      <c r="H39" s="153"/>
      <c r="I39" s="153"/>
      <c r="J39" s="153"/>
      <c r="K39" s="153"/>
      <c r="L39" s="153"/>
      <c r="M39" s="153"/>
      <c r="N39" s="153"/>
      <c r="O39" s="153"/>
      <c r="P39" s="153"/>
      <c r="Q39" s="153"/>
      <c r="R39" s="153"/>
    </row>
    <row r="40" spans="1:18" ht="15" x14ac:dyDescent="0.25">
      <c r="A40" s="25" t="s">
        <v>0</v>
      </c>
      <c r="B40" s="25" t="s">
        <v>1435</v>
      </c>
      <c r="C40" s="25" t="s">
        <v>1436</v>
      </c>
      <c r="D40" s="25" t="s">
        <v>1437</v>
      </c>
      <c r="E40" s="25" t="s">
        <v>24</v>
      </c>
      <c r="F40" s="25" t="s">
        <v>25</v>
      </c>
      <c r="G40" s="25" t="s">
        <v>27</v>
      </c>
      <c r="H40" s="25" t="s">
        <v>26</v>
      </c>
      <c r="I40" s="25" t="s">
        <v>1438</v>
      </c>
      <c r="J40" s="25" t="s">
        <v>28</v>
      </c>
      <c r="K40" s="25" t="s">
        <v>1439</v>
      </c>
      <c r="L40" s="25" t="s">
        <v>1440</v>
      </c>
      <c r="M40" s="25" t="s">
        <v>29</v>
      </c>
      <c r="N40" s="64" t="s">
        <v>30</v>
      </c>
      <c r="O40" s="25" t="s">
        <v>1441</v>
      </c>
      <c r="P40" s="25" t="s">
        <v>1442</v>
      </c>
      <c r="Q40" s="25" t="s">
        <v>1443</v>
      </c>
      <c r="R40" s="25" t="s">
        <v>1444</v>
      </c>
    </row>
    <row r="41" spans="1:18" ht="15" x14ac:dyDescent="0.25">
      <c r="A41" s="30">
        <f>A32</f>
        <v>42734</v>
      </c>
      <c r="B41" s="30">
        <f>A41</f>
        <v>42734</v>
      </c>
      <c r="C41" s="65">
        <v>45838</v>
      </c>
      <c r="D41" s="66">
        <v>1</v>
      </c>
      <c r="E41" s="31" t="s">
        <v>38</v>
      </c>
      <c r="F41" s="31" t="s">
        <v>39</v>
      </c>
      <c r="G41" s="31" t="s">
        <v>41</v>
      </c>
      <c r="H41" s="31" t="s">
        <v>40</v>
      </c>
      <c r="I41" s="67">
        <f>10000000</f>
        <v>10000000</v>
      </c>
      <c r="J41" s="31" t="s">
        <v>58</v>
      </c>
      <c r="K41" s="68">
        <v>0</v>
      </c>
      <c r="L41" s="68">
        <v>0</v>
      </c>
      <c r="M41" s="32" t="s">
        <v>40</v>
      </c>
      <c r="N41" s="31" t="s">
        <v>42</v>
      </c>
      <c r="O41" s="68">
        <f>EUR!DJ13</f>
        <v>-3.6738931476155701E-3</v>
      </c>
      <c r="P41" s="69">
        <f t="array" ref="P41:R41">pricer_oblig_tx_variable3(A41,B41,C41,I41,K41,D41,F41,E41,G41,H41,L41,M41,N41,EUR!O13:O104,EUR!T13:T104,EUR!DI13:DI41,EUR!DJ13:DJ41,O41)</f>
        <v>0</v>
      </c>
      <c r="Q41" s="69">
        <v>9990986.0321098082</v>
      </c>
      <c r="R41" s="69">
        <v>9990986.0321098082</v>
      </c>
    </row>
    <row r="42" spans="1:18" ht="15" x14ac:dyDescent="0.25">
      <c r="A42" s="25"/>
      <c r="B42" s="25"/>
      <c r="C42" s="25"/>
      <c r="D42" s="25"/>
      <c r="E42" s="25"/>
      <c r="F42" s="25"/>
      <c r="G42" s="25"/>
      <c r="H42" s="25"/>
      <c r="I42" s="25"/>
      <c r="J42" s="25"/>
      <c r="K42" s="25"/>
      <c r="L42" s="25"/>
      <c r="M42" s="25"/>
      <c r="N42" s="25"/>
      <c r="O42" s="25"/>
      <c r="P42" s="25"/>
      <c r="Q42" s="25"/>
      <c r="R42" s="25"/>
    </row>
    <row r="43" spans="1:18" ht="15" x14ac:dyDescent="0.25">
      <c r="A43" s="25"/>
      <c r="B43" s="25"/>
      <c r="C43" s="25"/>
      <c r="D43" s="25"/>
      <c r="E43" s="25"/>
      <c r="F43" s="25"/>
      <c r="G43" s="25"/>
      <c r="H43" s="25"/>
      <c r="I43" s="25"/>
      <c r="J43" s="25"/>
      <c r="K43" s="25"/>
      <c r="L43" s="25"/>
      <c r="M43" s="25"/>
      <c r="N43" s="25"/>
      <c r="O43" s="25"/>
      <c r="P43" s="25"/>
      <c r="Q43" s="25"/>
      <c r="R43" s="25"/>
    </row>
    <row r="44" spans="1:18" ht="15" x14ac:dyDescent="0.25">
      <c r="A44" s="25" t="s">
        <v>0</v>
      </c>
      <c r="B44" s="25" t="s">
        <v>1435</v>
      </c>
      <c r="C44" s="25" t="s">
        <v>1436</v>
      </c>
      <c r="D44" s="25" t="s">
        <v>1437</v>
      </c>
      <c r="E44" s="25" t="s">
        <v>24</v>
      </c>
      <c r="F44" s="25" t="s">
        <v>25</v>
      </c>
      <c r="G44" s="25" t="s">
        <v>27</v>
      </c>
      <c r="H44" s="25" t="s">
        <v>26</v>
      </c>
      <c r="I44" s="25" t="s">
        <v>1438</v>
      </c>
      <c r="J44" s="25" t="s">
        <v>28</v>
      </c>
      <c r="K44" s="25" t="s">
        <v>1445</v>
      </c>
      <c r="L44" s="25" t="s">
        <v>1439</v>
      </c>
      <c r="M44" s="25" t="s">
        <v>1442</v>
      </c>
      <c r="N44" s="25" t="s">
        <v>1443</v>
      </c>
      <c r="O44" s="25" t="s">
        <v>1444</v>
      </c>
      <c r="P44" s="25" t="s">
        <v>37</v>
      </c>
      <c r="Q44" s="25"/>
      <c r="R44" s="25"/>
    </row>
    <row r="45" spans="1:18" ht="15" x14ac:dyDescent="0.25">
      <c r="A45" s="30">
        <f>A41</f>
        <v>42734</v>
      </c>
      <c r="B45" s="30">
        <f>A41</f>
        <v>42734</v>
      </c>
      <c r="C45" s="30">
        <f>C41</f>
        <v>45838</v>
      </c>
      <c r="D45" s="66">
        <v>12</v>
      </c>
      <c r="E45" s="31" t="s">
        <v>38</v>
      </c>
      <c r="F45" s="31" t="s">
        <v>39</v>
      </c>
      <c r="G45" s="31" t="s">
        <v>41</v>
      </c>
      <c r="H45" s="31" t="s">
        <v>40</v>
      </c>
      <c r="I45" s="67">
        <f>I41</f>
        <v>10000000</v>
      </c>
      <c r="J45" s="31" t="s">
        <v>58</v>
      </c>
      <c r="K45" s="70">
        <v>0.02</v>
      </c>
      <c r="L45" s="68">
        <v>0</v>
      </c>
      <c r="M45" s="71">
        <f t="array" ref="M45:O45">pricer_oblig_tx_fixeFinal(A45,B45,C45,I45,K45,L45,D45,F45,E45,P45,G45,H45,EUR!O13:O104,EUR!T13:T104)</f>
        <v>0</v>
      </c>
      <c r="N45" s="71">
        <v>11472720.081666667</v>
      </c>
      <c r="O45" s="71">
        <v>11472720.081666667</v>
      </c>
      <c r="P45" s="31" t="s">
        <v>60</v>
      </c>
      <c r="Q45" s="72">
        <f>-Q41+N45</f>
        <v>1481734.0495568588</v>
      </c>
      <c r="R45" s="73">
        <f>Q45/I41</f>
        <v>0.14817340495568587</v>
      </c>
    </row>
    <row r="46" spans="1:18" ht="15" x14ac:dyDescent="0.25">
      <c r="A46"/>
      <c r="B46"/>
      <c r="C46"/>
      <c r="D46"/>
      <c r="E46"/>
      <c r="F46"/>
      <c r="G46"/>
      <c r="H46"/>
      <c r="I46"/>
      <c r="J46"/>
      <c r="K46"/>
      <c r="L46"/>
      <c r="M46"/>
      <c r="N46"/>
      <c r="O46"/>
      <c r="P46"/>
      <c r="Q46"/>
      <c r="R46"/>
    </row>
    <row r="47" spans="1:18" ht="15" x14ac:dyDescent="0.25">
      <c r="A47"/>
      <c r="B47"/>
      <c r="C47"/>
      <c r="D47"/>
      <c r="E47"/>
      <c r="F47"/>
      <c r="G47"/>
      <c r="H47"/>
      <c r="I47"/>
      <c r="J47"/>
      <c r="K47"/>
      <c r="L47"/>
      <c r="M47"/>
      <c r="N47"/>
      <c r="O47"/>
      <c r="P47"/>
      <c r="Q47"/>
      <c r="R47"/>
    </row>
    <row r="48" spans="1:18" ht="15" x14ac:dyDescent="0.25">
      <c r="A48"/>
      <c r="B48"/>
      <c r="C48"/>
      <c r="D48"/>
      <c r="E48"/>
      <c r="F48"/>
      <c r="G48"/>
      <c r="H48"/>
      <c r="I48"/>
      <c r="J48"/>
      <c r="K48"/>
      <c r="L48"/>
      <c r="M48"/>
      <c r="N48"/>
      <c r="O48"/>
      <c r="P48"/>
      <c r="Q48"/>
      <c r="R48"/>
    </row>
    <row r="49" spans="1:18" ht="15" x14ac:dyDescent="0.25">
      <c r="A49"/>
      <c r="B49"/>
      <c r="C49"/>
      <c r="D49"/>
      <c r="E49"/>
      <c r="F49"/>
      <c r="G49"/>
      <c r="H49"/>
      <c r="I49"/>
      <c r="J49"/>
      <c r="K49"/>
      <c r="L49"/>
      <c r="M49"/>
      <c r="N49"/>
      <c r="O49"/>
      <c r="P49"/>
      <c r="Q49"/>
      <c r="R49"/>
    </row>
    <row r="50" spans="1:18" ht="15" x14ac:dyDescent="0.25">
      <c r="A50"/>
      <c r="B50"/>
      <c r="C50"/>
      <c r="D50"/>
      <c r="E50"/>
      <c r="F50"/>
      <c r="G50"/>
      <c r="H50"/>
      <c r="I50"/>
      <c r="J50"/>
      <c r="K50"/>
      <c r="L50"/>
      <c r="M50"/>
      <c r="N50"/>
      <c r="O50"/>
      <c r="P50"/>
      <c r="Q50"/>
      <c r="R50"/>
    </row>
    <row r="51" spans="1:18" ht="15" x14ac:dyDescent="0.25">
      <c r="A51"/>
      <c r="B51"/>
      <c r="C51"/>
      <c r="D51"/>
      <c r="E51"/>
      <c r="F51"/>
      <c r="G51"/>
      <c r="H51"/>
      <c r="I51"/>
      <c r="J51"/>
      <c r="K51"/>
      <c r="L51"/>
      <c r="M51"/>
      <c r="N51"/>
      <c r="O51"/>
      <c r="P51"/>
      <c r="Q51"/>
      <c r="R51"/>
    </row>
    <row r="52" spans="1:18" ht="15" x14ac:dyDescent="0.25">
      <c r="A52"/>
      <c r="B52"/>
      <c r="C52"/>
      <c r="D52"/>
      <c r="E52"/>
      <c r="F52"/>
      <c r="G52"/>
      <c r="H52"/>
      <c r="I52"/>
      <c r="J52"/>
      <c r="K52"/>
      <c r="L52"/>
      <c r="M52"/>
      <c r="N52"/>
      <c r="O52"/>
      <c r="P52"/>
      <c r="Q52"/>
      <c r="R52"/>
    </row>
    <row r="53" spans="1:18" ht="15" x14ac:dyDescent="0.25">
      <c r="A53"/>
      <c r="B53"/>
      <c r="C53"/>
      <c r="D53"/>
      <c r="E53"/>
      <c r="F53"/>
      <c r="G53"/>
      <c r="H53"/>
      <c r="I53"/>
      <c r="J53"/>
      <c r="K53"/>
      <c r="L53"/>
      <c r="M53"/>
      <c r="N53"/>
      <c r="O53"/>
      <c r="P53"/>
      <c r="Q53"/>
      <c r="R53"/>
    </row>
    <row r="54" spans="1:18" ht="15" x14ac:dyDescent="0.25">
      <c r="A54"/>
      <c r="B54"/>
      <c r="C54"/>
      <c r="D54"/>
      <c r="E54"/>
      <c r="F54"/>
      <c r="G54"/>
      <c r="H54"/>
      <c r="I54"/>
      <c r="J54"/>
      <c r="K54"/>
      <c r="L54"/>
      <c r="M54"/>
      <c r="N54"/>
      <c r="O54"/>
      <c r="P54"/>
      <c r="Q54"/>
      <c r="R54"/>
    </row>
    <row r="55" spans="1:18" ht="15" x14ac:dyDescent="0.25">
      <c r="A55"/>
      <c r="B55"/>
      <c r="C55"/>
      <c r="D55"/>
      <c r="E55"/>
      <c r="F55"/>
      <c r="G55"/>
      <c r="H55"/>
      <c r="I55"/>
      <c r="J55"/>
      <c r="K55"/>
      <c r="L55"/>
      <c r="M55"/>
      <c r="N55"/>
      <c r="O55"/>
      <c r="P55"/>
      <c r="Q55"/>
      <c r="R55"/>
    </row>
    <row r="56" spans="1:18" ht="15" x14ac:dyDescent="0.25">
      <c r="A56"/>
      <c r="B56"/>
      <c r="C56"/>
      <c r="D56"/>
      <c r="E56"/>
      <c r="F56"/>
      <c r="G56"/>
      <c r="H56"/>
      <c r="I56"/>
      <c r="J56"/>
      <c r="K56"/>
      <c r="L56"/>
      <c r="M56"/>
      <c r="N56"/>
      <c r="O56"/>
      <c r="P56"/>
      <c r="Q56"/>
      <c r="R56"/>
    </row>
    <row r="57" spans="1:18" ht="15" x14ac:dyDescent="0.25">
      <c r="A57"/>
      <c r="B57"/>
      <c r="C57"/>
      <c r="D57"/>
      <c r="E57"/>
      <c r="F57"/>
      <c r="G57"/>
      <c r="H57"/>
      <c r="I57"/>
      <c r="J57"/>
      <c r="K57"/>
      <c r="L57"/>
      <c r="M57"/>
      <c r="N57"/>
      <c r="O57"/>
      <c r="P57"/>
      <c r="Q57"/>
      <c r="R57"/>
    </row>
    <row r="58" spans="1:18" ht="15" x14ac:dyDescent="0.25">
      <c r="A58"/>
      <c r="B58"/>
      <c r="C58"/>
      <c r="D58"/>
      <c r="E58"/>
      <c r="F58"/>
      <c r="G58"/>
      <c r="H58"/>
      <c r="I58"/>
      <c r="J58"/>
      <c r="K58"/>
      <c r="L58"/>
      <c r="M58"/>
      <c r="N58"/>
      <c r="O58"/>
      <c r="P58"/>
      <c r="Q58"/>
      <c r="R58"/>
    </row>
    <row r="59" spans="1:18" ht="15" x14ac:dyDescent="0.25">
      <c r="A59"/>
      <c r="B59"/>
      <c r="C59"/>
      <c r="D59"/>
      <c r="E59"/>
      <c r="F59"/>
      <c r="G59"/>
      <c r="H59"/>
      <c r="I59"/>
      <c r="J59"/>
      <c r="K59"/>
      <c r="L59"/>
      <c r="M59"/>
      <c r="N59"/>
      <c r="O59"/>
      <c r="P59"/>
      <c r="Q59"/>
      <c r="R59"/>
    </row>
    <row r="60" spans="1:18" ht="15" x14ac:dyDescent="0.25">
      <c r="A60"/>
      <c r="B60"/>
      <c r="C60"/>
      <c r="D60"/>
      <c r="E60"/>
      <c r="F60"/>
      <c r="G60"/>
      <c r="H60"/>
      <c r="I60"/>
      <c r="J60"/>
      <c r="K60"/>
      <c r="L60"/>
      <c r="M60"/>
      <c r="N60"/>
      <c r="O60"/>
      <c r="P60"/>
      <c r="Q60"/>
      <c r="R60"/>
    </row>
    <row r="61" spans="1:18" ht="15" x14ac:dyDescent="0.25">
      <c r="A61"/>
      <c r="B61"/>
      <c r="C61"/>
      <c r="D61"/>
      <c r="E61"/>
      <c r="F61"/>
      <c r="G61"/>
      <c r="H61"/>
      <c r="I61"/>
      <c r="J61"/>
      <c r="K61"/>
      <c r="L61"/>
      <c r="M61"/>
      <c r="N61"/>
      <c r="O61"/>
      <c r="P61"/>
      <c r="Q61"/>
      <c r="R61"/>
    </row>
    <row r="62" spans="1:18" ht="15" x14ac:dyDescent="0.25">
      <c r="A62"/>
      <c r="B62"/>
      <c r="C62"/>
      <c r="D62"/>
      <c r="E62"/>
      <c r="F62"/>
      <c r="G62"/>
      <c r="H62"/>
      <c r="I62"/>
      <c r="J62"/>
      <c r="K62"/>
      <c r="L62"/>
      <c r="M62"/>
      <c r="N62"/>
      <c r="O62"/>
      <c r="P62"/>
      <c r="Q62"/>
      <c r="R62"/>
    </row>
    <row r="63" spans="1:18" ht="15" x14ac:dyDescent="0.25">
      <c r="A63"/>
      <c r="B63"/>
      <c r="C63"/>
      <c r="D63"/>
      <c r="E63"/>
      <c r="F63"/>
      <c r="G63"/>
      <c r="H63"/>
      <c r="I63"/>
      <c r="J63"/>
      <c r="K63"/>
      <c r="L63"/>
      <c r="M63"/>
      <c r="N63"/>
      <c r="O63"/>
      <c r="P63"/>
      <c r="Q63"/>
      <c r="R63"/>
    </row>
    <row r="64" spans="1:18" ht="26.25" thickBot="1" x14ac:dyDescent="0.4">
      <c r="A64" s="153" t="s">
        <v>3063</v>
      </c>
      <c r="B64" s="153"/>
      <c r="C64" s="153"/>
      <c r="D64" s="153"/>
      <c r="E64" s="153"/>
      <c r="F64" s="153"/>
      <c r="G64" s="153"/>
      <c r="H64" s="153"/>
      <c r="I64" s="153"/>
      <c r="J64" s="153"/>
      <c r="K64" s="153"/>
      <c r="L64" s="153"/>
      <c r="M64" s="153"/>
      <c r="N64" s="153"/>
      <c r="O64" s="153"/>
      <c r="P64" s="153"/>
      <c r="Q64" s="153"/>
      <c r="R64" s="153"/>
    </row>
    <row r="65" spans="1:18" ht="15" x14ac:dyDescent="0.25">
      <c r="A65" s="25" t="s">
        <v>0</v>
      </c>
      <c r="B65" s="25" t="s">
        <v>1435</v>
      </c>
      <c r="C65" s="25" t="s">
        <v>1436</v>
      </c>
      <c r="D65" s="25" t="s">
        <v>1437</v>
      </c>
      <c r="E65" s="25" t="s">
        <v>24</v>
      </c>
      <c r="F65" s="25" t="s">
        <v>25</v>
      </c>
      <c r="G65" s="25" t="s">
        <v>27</v>
      </c>
      <c r="H65" s="25" t="s">
        <v>26</v>
      </c>
      <c r="I65" s="25" t="s">
        <v>1438</v>
      </c>
      <c r="J65" s="25" t="s">
        <v>28</v>
      </c>
      <c r="K65" s="25" t="s">
        <v>1439</v>
      </c>
      <c r="L65" s="25" t="s">
        <v>1440</v>
      </c>
      <c r="M65" s="25" t="s">
        <v>29</v>
      </c>
      <c r="N65" s="64" t="s">
        <v>30</v>
      </c>
      <c r="O65" s="25" t="s">
        <v>1441</v>
      </c>
      <c r="P65" s="25" t="s">
        <v>1442</v>
      </c>
      <c r="Q65" s="25" t="s">
        <v>1443</v>
      </c>
      <c r="R65" s="25" t="s">
        <v>1444</v>
      </c>
    </row>
    <row r="66" spans="1:18" ht="15" x14ac:dyDescent="0.25">
      <c r="A66" s="30">
        <f>+A13</f>
        <v>42734</v>
      </c>
      <c r="B66" s="30">
        <f>A66</f>
        <v>42734</v>
      </c>
      <c r="C66" s="65">
        <v>45838</v>
      </c>
      <c r="D66" s="66">
        <v>3</v>
      </c>
      <c r="E66" s="31" t="s">
        <v>38</v>
      </c>
      <c r="F66" s="31" t="s">
        <v>39</v>
      </c>
      <c r="G66" s="31" t="s">
        <v>41</v>
      </c>
      <c r="H66" s="31" t="s">
        <v>40</v>
      </c>
      <c r="I66" s="67">
        <f>10000000</f>
        <v>10000000</v>
      </c>
      <c r="J66" s="31" t="s">
        <v>58</v>
      </c>
      <c r="K66" s="68">
        <v>0</v>
      </c>
      <c r="L66" s="68">
        <v>0</v>
      </c>
      <c r="M66" s="32" t="s">
        <v>40</v>
      </c>
      <c r="N66" s="31" t="s">
        <v>42</v>
      </c>
      <c r="O66" s="68">
        <f>EUR!DO13</f>
        <v>-3.1862424060257188E-3</v>
      </c>
      <c r="P66" s="69">
        <f t="array" ref="P66:R66">pricer_oblig_tx_variable3(A66,B66,C66,I66,K66,D66,F66,E66,G66,H66,L66,M66,N66,EUR!BU13:BU104,EUR!BZ13:BZ104,EUR!DN13:DN40,EUR!DO13:DO40,O66)</f>
        <v>0</v>
      </c>
      <c r="Q66" s="69">
        <v>9900322.0019126851</v>
      </c>
      <c r="R66" s="69">
        <v>9900322.0019126851</v>
      </c>
    </row>
    <row r="67" spans="1:18" ht="15" x14ac:dyDescent="0.25">
      <c r="A67" s="25"/>
      <c r="B67" s="25"/>
      <c r="C67" s="25"/>
      <c r="D67" s="25"/>
      <c r="E67" s="25"/>
      <c r="F67" s="25"/>
      <c r="G67" s="25"/>
      <c r="H67" s="25"/>
      <c r="I67" s="25"/>
      <c r="J67" s="25"/>
      <c r="K67" s="25"/>
      <c r="L67" s="25"/>
      <c r="M67" s="25"/>
      <c r="N67" s="25"/>
      <c r="O67" s="25"/>
      <c r="P67" s="25"/>
      <c r="Q67" s="25"/>
      <c r="R67" s="25"/>
    </row>
    <row r="68" spans="1:18" ht="15" x14ac:dyDescent="0.25">
      <c r="A68" s="25"/>
      <c r="B68" s="25"/>
      <c r="C68" s="25"/>
      <c r="D68" s="25"/>
      <c r="E68" s="25"/>
      <c r="F68" s="25"/>
      <c r="G68" s="25"/>
      <c r="H68" s="25"/>
      <c r="I68" s="25"/>
      <c r="J68" s="25"/>
      <c r="K68" s="25"/>
      <c r="L68" s="25"/>
      <c r="M68" s="25"/>
      <c r="N68" s="25"/>
      <c r="O68" s="25"/>
      <c r="P68" s="25"/>
      <c r="Q68" s="25"/>
      <c r="R68" s="25"/>
    </row>
    <row r="69" spans="1:18" ht="15" x14ac:dyDescent="0.25">
      <c r="A69" s="25" t="s">
        <v>0</v>
      </c>
      <c r="B69" s="25" t="s">
        <v>1435</v>
      </c>
      <c r="C69" s="25" t="s">
        <v>1436</v>
      </c>
      <c r="D69" s="25" t="s">
        <v>1437</v>
      </c>
      <c r="E69" s="25" t="s">
        <v>24</v>
      </c>
      <c r="F69" s="25" t="s">
        <v>25</v>
      </c>
      <c r="G69" s="25" t="s">
        <v>27</v>
      </c>
      <c r="H69" s="25" t="s">
        <v>26</v>
      </c>
      <c r="I69" s="25" t="s">
        <v>1438</v>
      </c>
      <c r="J69" s="25" t="s">
        <v>28</v>
      </c>
      <c r="K69" s="25" t="s">
        <v>1445</v>
      </c>
      <c r="L69" s="25" t="s">
        <v>1439</v>
      </c>
      <c r="M69" s="25" t="s">
        <v>1442</v>
      </c>
      <c r="N69" s="25" t="s">
        <v>1443</v>
      </c>
      <c r="O69" s="25" t="s">
        <v>1444</v>
      </c>
      <c r="P69" s="25" t="s">
        <v>37</v>
      </c>
      <c r="Q69" s="25"/>
      <c r="R69" s="25"/>
    </row>
    <row r="70" spans="1:18" ht="15" x14ac:dyDescent="0.25">
      <c r="A70" s="30">
        <f>A66</f>
        <v>42734</v>
      </c>
      <c r="B70" s="30">
        <f>A66</f>
        <v>42734</v>
      </c>
      <c r="C70" s="30">
        <f>C66</f>
        <v>45838</v>
      </c>
      <c r="D70" s="66">
        <v>12</v>
      </c>
      <c r="E70" s="31" t="s">
        <v>38</v>
      </c>
      <c r="F70" s="31" t="s">
        <v>39</v>
      </c>
      <c r="G70" s="31" t="s">
        <v>41</v>
      </c>
      <c r="H70" s="31" t="s">
        <v>40</v>
      </c>
      <c r="I70" s="67">
        <f>I66</f>
        <v>10000000</v>
      </c>
      <c r="J70" s="31" t="s">
        <v>58</v>
      </c>
      <c r="K70" s="70">
        <f>+K17+1%</f>
        <v>0.03</v>
      </c>
      <c r="L70" s="68">
        <v>0</v>
      </c>
      <c r="M70" s="71">
        <f t="array" ref="M70:O70">pricer_oblig_tx_fixeFinal(A70,B70,C70,I70,K70,L70,D70,F70,E70,P70,G70,H70,EUR!BU13:BU104,EUR!BZ13:BZ104)</f>
        <v>0</v>
      </c>
      <c r="N70" s="71">
        <v>12107801.307499994</v>
      </c>
      <c r="O70" s="71">
        <v>12107801.307499994</v>
      </c>
      <c r="P70" s="31" t="s">
        <v>60</v>
      </c>
      <c r="Q70" s="72">
        <f>-Q66+N70</f>
        <v>2207479.3055873085</v>
      </c>
      <c r="R70" s="73">
        <f>Q70/I66</f>
        <v>0.22074793055873085</v>
      </c>
    </row>
    <row r="71" spans="1:18" ht="15" x14ac:dyDescent="0.25">
      <c r="A71"/>
      <c r="B71"/>
      <c r="C71"/>
      <c r="D71"/>
      <c r="E71"/>
      <c r="F71"/>
      <c r="G71"/>
      <c r="H71"/>
      <c r="I71"/>
      <c r="J71"/>
      <c r="K71"/>
      <c r="L71"/>
      <c r="M71"/>
      <c r="N71"/>
      <c r="O71"/>
      <c r="P71"/>
      <c r="Q71"/>
      <c r="R71"/>
    </row>
    <row r="72" spans="1:18" ht="15" x14ac:dyDescent="0.25">
      <c r="A72"/>
      <c r="B72"/>
      <c r="C72"/>
      <c r="D72"/>
      <c r="E72"/>
      <c r="F72"/>
      <c r="G72"/>
      <c r="H72"/>
      <c r="I72"/>
      <c r="J72"/>
      <c r="K72"/>
      <c r="L72"/>
      <c r="M72"/>
      <c r="N72"/>
      <c r="O72"/>
      <c r="P72"/>
      <c r="Q72"/>
      <c r="R72"/>
    </row>
    <row r="73" spans="1:18" ht="15" x14ac:dyDescent="0.25">
      <c r="A73"/>
      <c r="B73"/>
      <c r="C73"/>
      <c r="D73"/>
      <c r="E73"/>
      <c r="F73"/>
      <c r="G73"/>
      <c r="H73"/>
      <c r="I73"/>
      <c r="J73"/>
      <c r="K73"/>
      <c r="L73"/>
      <c r="M73"/>
      <c r="N73"/>
      <c r="O73"/>
      <c r="P73"/>
      <c r="Q73"/>
      <c r="R73"/>
    </row>
    <row r="74" spans="1:18" ht="15" x14ac:dyDescent="0.25">
      <c r="A74"/>
      <c r="B74"/>
      <c r="C74"/>
      <c r="D74"/>
      <c r="E74"/>
      <c r="F74"/>
      <c r="G74"/>
      <c r="H74"/>
      <c r="I74"/>
      <c r="J74"/>
      <c r="K74"/>
      <c r="L74"/>
      <c r="M74"/>
      <c r="N74"/>
      <c r="O74"/>
      <c r="P74"/>
      <c r="Q74"/>
      <c r="R74"/>
    </row>
    <row r="75" spans="1:18" ht="26.25" thickBot="1" x14ac:dyDescent="0.4">
      <c r="A75" s="153" t="s">
        <v>3064</v>
      </c>
      <c r="B75" s="153"/>
      <c r="C75" s="153"/>
      <c r="D75" s="153"/>
      <c r="E75" s="153"/>
      <c r="F75" s="153"/>
      <c r="G75" s="153"/>
      <c r="H75" s="153"/>
      <c r="I75" s="153"/>
      <c r="J75" s="153"/>
      <c r="K75" s="153"/>
      <c r="L75" s="153"/>
      <c r="M75" s="153"/>
      <c r="N75" s="153"/>
      <c r="O75" s="153"/>
      <c r="P75" s="153"/>
      <c r="Q75" s="153"/>
      <c r="R75" s="153"/>
    </row>
    <row r="76" spans="1:18" ht="15" x14ac:dyDescent="0.25">
      <c r="A76" s="25" t="s">
        <v>0</v>
      </c>
      <c r="B76" s="25" t="s">
        <v>1435</v>
      </c>
      <c r="C76" s="25" t="s">
        <v>1436</v>
      </c>
      <c r="D76" s="25" t="s">
        <v>1437</v>
      </c>
      <c r="E76" s="25" t="s">
        <v>24</v>
      </c>
      <c r="F76" s="25" t="s">
        <v>25</v>
      </c>
      <c r="G76" s="25" t="s">
        <v>27</v>
      </c>
      <c r="H76" s="25" t="s">
        <v>26</v>
      </c>
      <c r="I76" s="25" t="s">
        <v>1438</v>
      </c>
      <c r="J76" s="25" t="s">
        <v>28</v>
      </c>
      <c r="K76" s="25" t="s">
        <v>1439</v>
      </c>
      <c r="L76" s="25" t="s">
        <v>1440</v>
      </c>
      <c r="M76" s="25" t="s">
        <v>29</v>
      </c>
      <c r="N76" s="64" t="s">
        <v>30</v>
      </c>
      <c r="O76" s="25" t="s">
        <v>1441</v>
      </c>
      <c r="P76" s="25" t="s">
        <v>1442</v>
      </c>
      <c r="Q76" s="25" t="s">
        <v>1443</v>
      </c>
      <c r="R76" s="25" t="s">
        <v>1444</v>
      </c>
    </row>
    <row r="77" spans="1:18" ht="15" x14ac:dyDescent="0.25">
      <c r="A77" s="30">
        <f>+A23</f>
        <v>42734</v>
      </c>
      <c r="B77" s="30">
        <f>A77</f>
        <v>42734</v>
      </c>
      <c r="C77" s="65">
        <v>45838</v>
      </c>
      <c r="D77" s="66">
        <v>1</v>
      </c>
      <c r="E77" s="31" t="s">
        <v>38</v>
      </c>
      <c r="F77" s="31" t="s">
        <v>39</v>
      </c>
      <c r="G77" s="31" t="s">
        <v>41</v>
      </c>
      <c r="H77" s="31" t="s">
        <v>40</v>
      </c>
      <c r="I77" s="67">
        <f>10000000</f>
        <v>10000000</v>
      </c>
      <c r="J77" s="31" t="s">
        <v>58</v>
      </c>
      <c r="K77" s="68">
        <v>0</v>
      </c>
      <c r="L77" s="68">
        <v>0</v>
      </c>
      <c r="M77" s="32" t="s">
        <v>40</v>
      </c>
      <c r="N77" s="31" t="s">
        <v>42</v>
      </c>
      <c r="O77" s="68">
        <f>EUR!DX13</f>
        <v>-3.6738931476155701E-3</v>
      </c>
      <c r="P77" s="69">
        <f t="array" ref="P77:R77">pricer_oblig_tx_variable3(A77,B77,C77,I77,K77,D77,F77,E77,G77,H77,L77,M77,N77,EUR!BU13:BU104,EUR!BZ13:BZ104,EUR!DW13:DW41,EUR!DX13:DX41,O77)</f>
        <v>0</v>
      </c>
      <c r="Q77" s="69">
        <v>9800618.4174512066</v>
      </c>
      <c r="R77" s="69">
        <v>9800618.4174512066</v>
      </c>
    </row>
    <row r="78" spans="1:18" ht="15" x14ac:dyDescent="0.25">
      <c r="A78" s="25"/>
      <c r="B78" s="25"/>
      <c r="C78" s="25"/>
      <c r="D78" s="25"/>
      <c r="E78" s="25"/>
      <c r="F78" s="25"/>
      <c r="G78" s="25"/>
      <c r="H78" s="25"/>
      <c r="I78" s="25"/>
      <c r="J78" s="25"/>
      <c r="K78" s="25"/>
      <c r="L78" s="25"/>
      <c r="M78" s="25"/>
      <c r="N78" s="25"/>
      <c r="O78" s="25"/>
      <c r="P78" s="25"/>
      <c r="Q78" s="25"/>
      <c r="R78" s="25"/>
    </row>
    <row r="79" spans="1:18" ht="15" x14ac:dyDescent="0.25">
      <c r="A79" s="25"/>
      <c r="B79" s="25"/>
      <c r="C79" s="25"/>
      <c r="D79" s="25"/>
      <c r="E79" s="25"/>
      <c r="F79" s="25"/>
      <c r="G79" s="25"/>
      <c r="H79" s="25"/>
      <c r="I79" s="25"/>
      <c r="J79" s="25"/>
      <c r="K79" s="25"/>
      <c r="L79" s="25"/>
      <c r="M79" s="25"/>
      <c r="N79" s="25"/>
      <c r="O79" s="25"/>
      <c r="P79" s="25"/>
      <c r="Q79" s="25"/>
      <c r="R79" s="25"/>
    </row>
    <row r="80" spans="1:18" ht="15" x14ac:dyDescent="0.25">
      <c r="A80" s="25" t="s">
        <v>0</v>
      </c>
      <c r="B80" s="25" t="s">
        <v>1435</v>
      </c>
      <c r="C80" s="25" t="s">
        <v>1436</v>
      </c>
      <c r="D80" s="25" t="s">
        <v>1437</v>
      </c>
      <c r="E80" s="25" t="s">
        <v>24</v>
      </c>
      <c r="F80" s="25" t="s">
        <v>25</v>
      </c>
      <c r="G80" s="25" t="s">
        <v>27</v>
      </c>
      <c r="H80" s="25" t="s">
        <v>26</v>
      </c>
      <c r="I80" s="25" t="s">
        <v>1438</v>
      </c>
      <c r="J80" s="25" t="s">
        <v>28</v>
      </c>
      <c r="K80" s="25" t="s">
        <v>1445</v>
      </c>
      <c r="L80" s="25" t="s">
        <v>1439</v>
      </c>
      <c r="M80" s="25" t="s">
        <v>1442</v>
      </c>
      <c r="N80" s="25" t="s">
        <v>1443</v>
      </c>
      <c r="O80" s="25" t="s">
        <v>1444</v>
      </c>
      <c r="P80" s="25" t="s">
        <v>37</v>
      </c>
      <c r="Q80" s="25"/>
      <c r="R80" s="25"/>
    </row>
    <row r="81" spans="1:18" ht="15" x14ac:dyDescent="0.25">
      <c r="A81" s="30">
        <f>A77</f>
        <v>42734</v>
      </c>
      <c r="B81" s="30">
        <f>A77</f>
        <v>42734</v>
      </c>
      <c r="C81" s="30">
        <f>C77</f>
        <v>45838</v>
      </c>
      <c r="D81" s="66">
        <v>12</v>
      </c>
      <c r="E81" s="31" t="s">
        <v>38</v>
      </c>
      <c r="F81" s="31" t="s">
        <v>39</v>
      </c>
      <c r="G81" s="31" t="s">
        <v>41</v>
      </c>
      <c r="H81" s="31" t="s">
        <v>40</v>
      </c>
      <c r="I81" s="67">
        <f>I77</f>
        <v>10000000</v>
      </c>
      <c r="J81" s="31" t="s">
        <v>58</v>
      </c>
      <c r="K81" s="70">
        <v>0.02</v>
      </c>
      <c r="L81" s="68">
        <v>0</v>
      </c>
      <c r="M81" s="71">
        <f t="array" ref="M81:O81">pricer_oblig_tx_fixeFinal(A81,B81,C81,I81,K81,L81,D81,F81,E81,P81,G81,H81,EUR!BU13:BU104,EUR!BZ13:BZ104)</f>
        <v>0</v>
      </c>
      <c r="N81" s="71">
        <v>11266394.204999996</v>
      </c>
      <c r="O81" s="71">
        <v>11266394.204999996</v>
      </c>
      <c r="P81" s="31" t="s">
        <v>60</v>
      </c>
      <c r="Q81" s="72">
        <f>-Q77+N81</f>
        <v>1465775.7875487898</v>
      </c>
      <c r="R81" s="73">
        <f>Q81/I77</f>
        <v>0.14657757875487898</v>
      </c>
    </row>
    <row r="82" spans="1:18" ht="15" x14ac:dyDescent="0.25">
      <c r="A82"/>
      <c r="B82"/>
      <c r="C82"/>
      <c r="D82"/>
      <c r="E82"/>
      <c r="F82"/>
      <c r="G82"/>
      <c r="H82"/>
      <c r="I82"/>
      <c r="J82"/>
      <c r="K82"/>
      <c r="L82"/>
      <c r="M82"/>
      <c r="N82"/>
      <c r="O82"/>
      <c r="P82"/>
      <c r="Q82"/>
      <c r="R82"/>
    </row>
    <row r="83" spans="1:18" ht="15" x14ac:dyDescent="0.25">
      <c r="A83"/>
      <c r="B83"/>
      <c r="C83"/>
      <c r="D83"/>
      <c r="E83"/>
      <c r="F83"/>
      <c r="G83"/>
      <c r="H83"/>
      <c r="I83"/>
      <c r="J83"/>
      <c r="K83"/>
      <c r="L83"/>
      <c r="M83"/>
      <c r="N83"/>
      <c r="O83"/>
      <c r="P83"/>
      <c r="Q83"/>
      <c r="R83"/>
    </row>
    <row r="84" spans="1:18" ht="26.25" thickBot="1" x14ac:dyDescent="0.4">
      <c r="A84" s="153" t="s">
        <v>3065</v>
      </c>
      <c r="B84" s="153"/>
      <c r="C84" s="153"/>
      <c r="D84" s="153"/>
      <c r="E84" s="153"/>
      <c r="F84" s="153"/>
      <c r="G84" s="153"/>
      <c r="H84" s="153"/>
      <c r="I84" s="153"/>
      <c r="J84" s="153"/>
      <c r="K84" s="153"/>
      <c r="L84" s="153"/>
      <c r="M84" s="153"/>
      <c r="N84" s="153"/>
      <c r="O84" s="153"/>
      <c r="P84" s="153"/>
      <c r="Q84" s="153"/>
      <c r="R84" s="153"/>
    </row>
    <row r="85" spans="1:18" ht="15" x14ac:dyDescent="0.25">
      <c r="A85" s="25" t="s">
        <v>0</v>
      </c>
      <c r="B85" s="25" t="s">
        <v>1435</v>
      </c>
      <c r="C85" s="25" t="s">
        <v>1436</v>
      </c>
      <c r="D85" s="25" t="s">
        <v>1437</v>
      </c>
      <c r="E85" s="25" t="s">
        <v>24</v>
      </c>
      <c r="F85" s="25" t="s">
        <v>25</v>
      </c>
      <c r="G85" s="25" t="s">
        <v>27</v>
      </c>
      <c r="H85" s="25" t="s">
        <v>26</v>
      </c>
      <c r="I85" s="25" t="s">
        <v>1438</v>
      </c>
      <c r="J85" s="25" t="s">
        <v>28</v>
      </c>
      <c r="K85" s="25" t="s">
        <v>1439</v>
      </c>
      <c r="L85" s="25" t="s">
        <v>1440</v>
      </c>
      <c r="M85" s="25" t="s">
        <v>29</v>
      </c>
      <c r="N85" s="64" t="s">
        <v>30</v>
      </c>
      <c r="O85" s="25" t="s">
        <v>1441</v>
      </c>
      <c r="P85" s="25" t="s">
        <v>1442</v>
      </c>
      <c r="Q85" s="25" t="s">
        <v>1443</v>
      </c>
      <c r="R85" s="25" t="s">
        <v>1444</v>
      </c>
    </row>
    <row r="86" spans="1:18" ht="15" x14ac:dyDescent="0.25">
      <c r="A86" s="30">
        <f>+A32</f>
        <v>42734</v>
      </c>
      <c r="B86" s="30">
        <f>A86</f>
        <v>42734</v>
      </c>
      <c r="C86" s="65">
        <v>45838</v>
      </c>
      <c r="D86" s="66">
        <v>6</v>
      </c>
      <c r="E86" s="31" t="s">
        <v>38</v>
      </c>
      <c r="F86" s="31" t="s">
        <v>39</v>
      </c>
      <c r="G86" s="31" t="s">
        <v>41</v>
      </c>
      <c r="H86" s="31" t="s">
        <v>40</v>
      </c>
      <c r="I86" s="67">
        <f>10000000</f>
        <v>10000000</v>
      </c>
      <c r="J86" s="31" t="s">
        <v>58</v>
      </c>
      <c r="K86" s="68">
        <v>0</v>
      </c>
      <c r="L86" s="68">
        <v>0</v>
      </c>
      <c r="M86" s="32" t="s">
        <v>40</v>
      </c>
      <c r="N86" s="31" t="s">
        <v>42</v>
      </c>
      <c r="O86" s="68">
        <f>EUR!DU13</f>
        <v>-8.2000840741325298E-4</v>
      </c>
      <c r="P86" s="69">
        <f t="array" ref="P86:R86">pricer_oblig_tx_variable3(A86,B86,C86,I86,K86,D86,F86,E86,G86,H86,L86,M86,N86,EUR!BU13:BU104,EUR!BZ13:BZ104,EUR!DT13:DT27,EUR!DU13:DU27,O86)</f>
        <v>0</v>
      </c>
      <c r="Q86" s="69">
        <v>10102811.278053734</v>
      </c>
      <c r="R86" s="69">
        <v>10102811.278053734</v>
      </c>
    </row>
    <row r="87" spans="1:18" ht="15" x14ac:dyDescent="0.25">
      <c r="A87" s="25"/>
      <c r="B87" s="25"/>
      <c r="C87" s="25"/>
      <c r="D87" s="25"/>
      <c r="E87" s="25"/>
      <c r="F87" s="25"/>
      <c r="G87" s="25"/>
      <c r="H87" s="25"/>
      <c r="I87" s="25"/>
      <c r="J87" s="25"/>
      <c r="K87" s="25"/>
      <c r="L87" s="25"/>
      <c r="M87" s="25"/>
      <c r="N87" s="25"/>
      <c r="O87" s="25"/>
      <c r="P87" s="25"/>
      <c r="Q87" s="25"/>
      <c r="R87" s="25"/>
    </row>
    <row r="88" spans="1:18" ht="15" x14ac:dyDescent="0.25">
      <c r="A88" s="25"/>
      <c r="B88" s="25"/>
      <c r="C88" s="25"/>
      <c r="D88" s="25"/>
      <c r="E88" s="25"/>
      <c r="F88" s="25"/>
      <c r="G88" s="25"/>
      <c r="H88" s="25"/>
      <c r="I88" s="25"/>
      <c r="J88" s="25"/>
      <c r="K88" s="25"/>
      <c r="L88" s="25"/>
      <c r="M88" s="25"/>
      <c r="N88" s="25"/>
      <c r="O88" s="25"/>
      <c r="P88" s="25"/>
      <c r="Q88" s="25"/>
      <c r="R88" s="25"/>
    </row>
    <row r="89" spans="1:18" ht="15" x14ac:dyDescent="0.25">
      <c r="A89" s="25" t="s">
        <v>0</v>
      </c>
      <c r="B89" s="25" t="s">
        <v>1435</v>
      </c>
      <c r="C89" s="25" t="s">
        <v>1436</v>
      </c>
      <c r="D89" s="25" t="s">
        <v>1437</v>
      </c>
      <c r="E89" s="25" t="s">
        <v>24</v>
      </c>
      <c r="F89" s="25" t="s">
        <v>25</v>
      </c>
      <c r="G89" s="25" t="s">
        <v>27</v>
      </c>
      <c r="H89" s="25" t="s">
        <v>26</v>
      </c>
      <c r="I89" s="25" t="s">
        <v>1438</v>
      </c>
      <c r="J89" s="25" t="s">
        <v>28</v>
      </c>
      <c r="K89" s="25" t="s">
        <v>1445</v>
      </c>
      <c r="L89" s="25" t="s">
        <v>1439</v>
      </c>
      <c r="M89" s="25" t="s">
        <v>1442</v>
      </c>
      <c r="N89" s="25" t="s">
        <v>1443</v>
      </c>
      <c r="O89" s="25" t="s">
        <v>1444</v>
      </c>
      <c r="P89" s="25" t="s">
        <v>37</v>
      </c>
      <c r="Q89" s="25"/>
      <c r="R89" s="25"/>
    </row>
    <row r="90" spans="1:18" ht="15" x14ac:dyDescent="0.25">
      <c r="A90" s="30">
        <f>A86</f>
        <v>42734</v>
      </c>
      <c r="B90" s="30">
        <f>A86</f>
        <v>42734</v>
      </c>
      <c r="C90" s="30">
        <f>C86</f>
        <v>45838</v>
      </c>
      <c r="D90" s="66">
        <v>12</v>
      </c>
      <c r="E90" s="31" t="s">
        <v>38</v>
      </c>
      <c r="F90" s="31" t="s">
        <v>39</v>
      </c>
      <c r="G90" s="31" t="s">
        <v>41</v>
      </c>
      <c r="H90" s="31" t="s">
        <v>40</v>
      </c>
      <c r="I90" s="67">
        <f>I86</f>
        <v>10000000</v>
      </c>
      <c r="J90" s="31" t="s">
        <v>58</v>
      </c>
      <c r="K90" s="118">
        <v>0.02</v>
      </c>
      <c r="L90" s="68">
        <v>0</v>
      </c>
      <c r="M90" s="71">
        <f t="array" ref="M90:O90">pricer_oblig_tx_fixeFinal(A90,B90,C90,I90,K90,L90,D90,F90,E90,P90,G90,H90,EUR!BU13:BU104,EUR!BZ13:BZ104)</f>
        <v>0</v>
      </c>
      <c r="N90" s="71">
        <v>11266394.204999996</v>
      </c>
      <c r="O90" s="71">
        <v>11266394.204999996</v>
      </c>
      <c r="P90" s="31" t="s">
        <v>60</v>
      </c>
      <c r="Q90" s="72">
        <f>-Q86+N90</f>
        <v>1163582.9269462619</v>
      </c>
      <c r="R90" s="73">
        <f>Q90/I86</f>
        <v>0.11635829269462619</v>
      </c>
    </row>
    <row r="96" spans="1:18" ht="25.5" x14ac:dyDescent="0.35">
      <c r="A96" s="166" t="s">
        <v>6347</v>
      </c>
      <c r="B96" s="166"/>
      <c r="C96" s="166"/>
      <c r="D96" s="166"/>
      <c r="E96" s="166"/>
      <c r="F96" s="166"/>
      <c r="G96" s="166"/>
      <c r="H96" s="166"/>
      <c r="I96" s="166"/>
      <c r="J96" s="166"/>
      <c r="K96" s="166"/>
      <c r="L96" s="166"/>
      <c r="M96" s="166"/>
      <c r="N96" s="166"/>
      <c r="O96" s="166"/>
      <c r="P96" s="166"/>
      <c r="Q96" s="166"/>
      <c r="R96" s="166"/>
    </row>
    <row r="99" spans="1:19" ht="26.25" thickBot="1" x14ac:dyDescent="0.4">
      <c r="A99" s="153" t="s">
        <v>3049</v>
      </c>
      <c r="B99" s="153"/>
      <c r="C99" s="153"/>
      <c r="D99" s="153"/>
      <c r="E99" s="153"/>
      <c r="F99" s="153"/>
      <c r="G99" s="153"/>
      <c r="H99" s="153"/>
      <c r="I99" s="153"/>
      <c r="J99" s="153"/>
      <c r="K99" s="153"/>
      <c r="L99" s="153"/>
      <c r="M99" s="153"/>
      <c r="N99" s="153"/>
      <c r="O99" s="153"/>
      <c r="P99" s="153"/>
      <c r="Q99" s="153"/>
      <c r="R99" s="153"/>
    </row>
    <row r="100" spans="1:19" ht="15" x14ac:dyDescent="0.25">
      <c r="A100" s="25" t="s">
        <v>0</v>
      </c>
      <c r="B100" s="25" t="s">
        <v>1435</v>
      </c>
      <c r="C100" s="25" t="s">
        <v>1436</v>
      </c>
      <c r="D100" s="25" t="s">
        <v>1437</v>
      </c>
      <c r="E100" s="25" t="s">
        <v>24</v>
      </c>
      <c r="F100" s="25" t="s">
        <v>25</v>
      </c>
      <c r="G100" s="25" t="s">
        <v>27</v>
      </c>
      <c r="H100" s="25" t="s">
        <v>26</v>
      </c>
      <c r="I100" s="25" t="s">
        <v>1438</v>
      </c>
      <c r="J100" s="25" t="s">
        <v>28</v>
      </c>
      <c r="K100" s="25" t="s">
        <v>1439</v>
      </c>
      <c r="L100" s="25" t="s">
        <v>1440</v>
      </c>
      <c r="M100" s="25" t="s">
        <v>29</v>
      </c>
      <c r="N100" s="64" t="s">
        <v>30</v>
      </c>
      <c r="O100" s="25" t="s">
        <v>1441</v>
      </c>
      <c r="P100" s="25" t="s">
        <v>1442</v>
      </c>
      <c r="Q100" s="25" t="s">
        <v>1443</v>
      </c>
      <c r="R100" s="25" t="s">
        <v>1444</v>
      </c>
    </row>
    <row r="101" spans="1:19" ht="15" x14ac:dyDescent="0.25">
      <c r="A101" s="30">
        <f>Date!E3</f>
        <v>42734</v>
      </c>
      <c r="B101" s="30">
        <f>A101</f>
        <v>42734</v>
      </c>
      <c r="C101" s="65">
        <v>45838</v>
      </c>
      <c r="D101" s="66">
        <v>3</v>
      </c>
      <c r="E101" s="31" t="s">
        <v>38</v>
      </c>
      <c r="F101" s="31" t="s">
        <v>39</v>
      </c>
      <c r="G101" s="31" t="s">
        <v>41</v>
      </c>
      <c r="H101" s="31" t="s">
        <v>40</v>
      </c>
      <c r="I101" s="67">
        <f>10000000</f>
        <v>10000000</v>
      </c>
      <c r="J101" s="31" t="s">
        <v>6348</v>
      </c>
      <c r="K101" s="68">
        <v>0</v>
      </c>
      <c r="L101" s="68">
        <v>0</v>
      </c>
      <c r="M101" s="32" t="s">
        <v>40</v>
      </c>
      <c r="N101" s="31" t="s">
        <v>42</v>
      </c>
      <c r="O101" s="68">
        <f>USD!AP13</f>
        <v>1.0015607998607789E-2</v>
      </c>
      <c r="P101" s="69" t="e">
        <f t="array" ref="P101:R101">pricer_oblig_tx_variable3(A101,B101,C101,I101,K101,D101,F101,E101,G101,H101,L101,M101,N101,USD!O30:O121,USD!T30:T121,USD!CW30:CW59,USD!CX30:CX59,O101)</f>
        <v>#VALUE!</v>
      </c>
      <c r="Q101" s="69" t="e">
        <v>#VALUE!</v>
      </c>
      <c r="R101" s="69" t="e">
        <v>#VALUE!</v>
      </c>
    </row>
    <row r="102" spans="1:19" ht="15" x14ac:dyDescent="0.25">
      <c r="A102" s="25"/>
      <c r="B102" s="25"/>
      <c r="C102" s="25"/>
      <c r="D102" s="25"/>
      <c r="E102" s="25"/>
      <c r="F102" s="25"/>
      <c r="G102" s="25"/>
      <c r="H102" s="25"/>
      <c r="I102" s="25"/>
      <c r="J102" s="25"/>
      <c r="K102" s="25"/>
      <c r="L102" s="25"/>
      <c r="M102" s="25"/>
      <c r="N102" s="25"/>
      <c r="O102" s="25"/>
      <c r="P102" s="25"/>
      <c r="Q102" s="25"/>
      <c r="R102" s="25"/>
    </row>
    <row r="103" spans="1:19" ht="15" x14ac:dyDescent="0.25">
      <c r="A103" s="25"/>
      <c r="B103" s="25"/>
      <c r="C103" s="25"/>
      <c r="D103" s="25"/>
      <c r="E103" s="25"/>
      <c r="F103" s="25"/>
      <c r="G103" s="25"/>
      <c r="H103" s="25"/>
      <c r="I103" s="25"/>
      <c r="J103" s="25"/>
      <c r="K103" s="25"/>
      <c r="L103" s="25"/>
      <c r="M103" s="25"/>
      <c r="N103" s="25"/>
      <c r="O103" s="25"/>
      <c r="P103" s="25"/>
      <c r="Q103" s="25"/>
      <c r="R103" s="25"/>
    </row>
    <row r="104" spans="1:19" ht="15" x14ac:dyDescent="0.25">
      <c r="A104" s="25" t="s">
        <v>0</v>
      </c>
      <c r="B104" s="25" t="s">
        <v>1435</v>
      </c>
      <c r="C104" s="25" t="s">
        <v>1436</v>
      </c>
      <c r="D104" s="25" t="s">
        <v>1437</v>
      </c>
      <c r="E104" s="25" t="s">
        <v>24</v>
      </c>
      <c r="F104" s="25" t="s">
        <v>25</v>
      </c>
      <c r="G104" s="25" t="s">
        <v>27</v>
      </c>
      <c r="H104" s="25" t="s">
        <v>26</v>
      </c>
      <c r="I104" s="25" t="s">
        <v>1438</v>
      </c>
      <c r="J104" s="25" t="s">
        <v>28</v>
      </c>
      <c r="K104" s="25" t="s">
        <v>1445</v>
      </c>
      <c r="L104" s="25" t="s">
        <v>1439</v>
      </c>
      <c r="M104" s="25" t="s">
        <v>1442</v>
      </c>
      <c r="N104" s="25" t="s">
        <v>1443</v>
      </c>
      <c r="O104" s="25" t="s">
        <v>1444</v>
      </c>
      <c r="P104" s="25" t="s">
        <v>37</v>
      </c>
      <c r="Q104" s="25"/>
      <c r="R104" s="25"/>
    </row>
    <row r="105" spans="1:19" ht="15" x14ac:dyDescent="0.25">
      <c r="A105" s="30">
        <f>A101</f>
        <v>42734</v>
      </c>
      <c r="B105" s="30">
        <f>A101</f>
        <v>42734</v>
      </c>
      <c r="C105" s="30">
        <f>C101</f>
        <v>45838</v>
      </c>
      <c r="D105" s="66">
        <v>12</v>
      </c>
      <c r="E105" s="31" t="s">
        <v>38</v>
      </c>
      <c r="F105" s="31" t="s">
        <v>39</v>
      </c>
      <c r="G105" s="31" t="s">
        <v>41</v>
      </c>
      <c r="H105" s="31" t="s">
        <v>40</v>
      </c>
      <c r="I105" s="67">
        <f>I101</f>
        <v>10000000</v>
      </c>
      <c r="J105" s="31" t="s">
        <v>6348</v>
      </c>
      <c r="K105" s="70">
        <v>0.03</v>
      </c>
      <c r="L105" s="68">
        <v>0</v>
      </c>
      <c r="M105" s="71">
        <f t="array" ref="M105:O105">pricer_oblig_tx_fixeFinal(A105,B105,C105,I105,K105,L105,D105,F105,E105,P105,G105,H105,USD!O30:O121,USD!T30:T121)</f>
        <v>0</v>
      </c>
      <c r="N105" s="71">
        <v>10851873.221312188</v>
      </c>
      <c r="O105" s="71">
        <v>10851873.221312188</v>
      </c>
      <c r="P105" s="31" t="s">
        <v>60</v>
      </c>
      <c r="Q105" s="72" t="e">
        <f>-Q101+N105</f>
        <v>#VALUE!</v>
      </c>
      <c r="R105" s="73" t="e">
        <f>Q105/I101</f>
        <v>#VALUE!</v>
      </c>
    </row>
    <row r="111" spans="1:19" ht="26.25" thickBot="1" x14ac:dyDescent="0.4">
      <c r="A111" s="166" t="s">
        <v>6349</v>
      </c>
      <c r="B111" s="166"/>
      <c r="C111" s="166"/>
      <c r="D111" s="166"/>
      <c r="E111" s="166"/>
      <c r="F111" s="166"/>
      <c r="G111" s="166"/>
      <c r="H111" s="166"/>
      <c r="I111" s="166"/>
      <c r="J111" s="166"/>
      <c r="K111" s="166"/>
      <c r="L111" s="166"/>
      <c r="M111" s="166"/>
      <c r="N111" s="166"/>
      <c r="O111" s="166"/>
      <c r="P111" s="166"/>
      <c r="Q111" s="166"/>
      <c r="R111" s="166"/>
      <c r="S111" s="119"/>
    </row>
    <row r="114" spans="1:18" ht="26.25" thickBot="1" x14ac:dyDescent="0.4">
      <c r="A114" s="153" t="s">
        <v>3049</v>
      </c>
      <c r="B114" s="153"/>
      <c r="C114" s="153"/>
      <c r="D114" s="153"/>
      <c r="E114" s="153"/>
      <c r="F114" s="153"/>
      <c r="G114" s="153"/>
      <c r="H114" s="153"/>
      <c r="I114" s="153"/>
      <c r="J114" s="153"/>
      <c r="K114" s="153"/>
      <c r="L114" s="153"/>
      <c r="M114" s="153"/>
      <c r="N114" s="153"/>
      <c r="O114" s="153"/>
      <c r="P114" s="153"/>
      <c r="Q114" s="153"/>
      <c r="R114" s="153"/>
    </row>
    <row r="115" spans="1:18" ht="15" x14ac:dyDescent="0.25">
      <c r="A115" s="25" t="s">
        <v>0</v>
      </c>
      <c r="B115" s="25" t="s">
        <v>1435</v>
      </c>
      <c r="C115" s="25" t="s">
        <v>1436</v>
      </c>
      <c r="D115" s="25" t="s">
        <v>1437</v>
      </c>
      <c r="E115" s="25" t="s">
        <v>24</v>
      </c>
      <c r="F115" s="25" t="s">
        <v>25</v>
      </c>
      <c r="G115" s="25" t="s">
        <v>27</v>
      </c>
      <c r="H115" s="25" t="s">
        <v>26</v>
      </c>
      <c r="I115" s="25" t="s">
        <v>1438</v>
      </c>
      <c r="J115" s="25" t="s">
        <v>28</v>
      </c>
      <c r="K115" s="25" t="s">
        <v>1439</v>
      </c>
      <c r="L115" s="25" t="s">
        <v>1440</v>
      </c>
      <c r="M115" s="25" t="s">
        <v>29</v>
      </c>
      <c r="N115" s="64" t="s">
        <v>30</v>
      </c>
      <c r="O115" s="25" t="s">
        <v>1441</v>
      </c>
      <c r="P115" s="25" t="s">
        <v>1442</v>
      </c>
      <c r="Q115" s="25" t="s">
        <v>1443</v>
      </c>
      <c r="R115" s="25" t="s">
        <v>1444</v>
      </c>
    </row>
    <row r="116" spans="1:18" ht="15" x14ac:dyDescent="0.25">
      <c r="A116" s="30">
        <f>+Date!E5</f>
        <v>0</v>
      </c>
      <c r="B116" s="30">
        <f>A116</f>
        <v>0</v>
      </c>
      <c r="C116" s="65">
        <v>45838</v>
      </c>
      <c r="D116" s="66">
        <v>3</v>
      </c>
      <c r="E116" s="31" t="s">
        <v>38</v>
      </c>
      <c r="F116" s="31" t="s">
        <v>39</v>
      </c>
      <c r="G116" s="31" t="s">
        <v>41</v>
      </c>
      <c r="H116" s="31" t="s">
        <v>40</v>
      </c>
      <c r="I116" s="67">
        <f>10000000</f>
        <v>10000000</v>
      </c>
      <c r="J116" s="31" t="s">
        <v>6350</v>
      </c>
      <c r="K116" s="68">
        <v>0</v>
      </c>
      <c r="L116" s="68">
        <v>0</v>
      </c>
      <c r="M116" s="32" t="s">
        <v>40</v>
      </c>
      <c r="N116" s="31" t="s">
        <v>42</v>
      </c>
      <c r="O116" s="68">
        <f ca="1">GBP!DA13</f>
        <v>3.6713668123815602E-3</v>
      </c>
      <c r="P116" s="69">
        <f t="array" aca="1" ref="P116:R116" ca="1">pricer_oblig_tx_variable3(A116,B116,C116,I116,K116,D116,F116,E116,G116,H116,L116,M116,N116,GBP!O13:O104,GBP!T13:T104,GBP!CZ13:CZ42,GBP!DA13:DA42,O116)</f>
        <v>101.98241145504335</v>
      </c>
      <c r="Q116" s="69">
        <f ca="1"/>
        <v>12272863.591739772</v>
      </c>
      <c r="R116" s="69">
        <f ca="1"/>
        <v>12272761.609328317</v>
      </c>
    </row>
    <row r="117" spans="1:18" ht="15" x14ac:dyDescent="0.25">
      <c r="A117" s="25"/>
      <c r="B117" s="25"/>
      <c r="C117" s="25"/>
      <c r="D117" s="25"/>
      <c r="E117" s="25"/>
      <c r="F117" s="25"/>
      <c r="G117" s="25"/>
      <c r="H117" s="25"/>
      <c r="I117" s="25"/>
      <c r="J117" s="25"/>
      <c r="K117" s="25"/>
      <c r="L117" s="25"/>
      <c r="M117" s="25"/>
      <c r="N117" s="25"/>
      <c r="O117" s="25"/>
      <c r="P117" s="25"/>
      <c r="Q117" s="25"/>
      <c r="R117" s="25"/>
    </row>
    <row r="118" spans="1:18" ht="15" x14ac:dyDescent="0.25">
      <c r="A118" s="25"/>
      <c r="B118" s="25"/>
      <c r="C118" s="25"/>
      <c r="D118" s="25"/>
      <c r="E118" s="25"/>
      <c r="F118" s="25"/>
      <c r="G118" s="25"/>
      <c r="H118" s="25"/>
      <c r="I118" s="25"/>
      <c r="J118" s="25"/>
      <c r="K118" s="25"/>
      <c r="L118" s="25"/>
      <c r="M118" s="25"/>
      <c r="N118" s="25"/>
      <c r="O118" s="25"/>
      <c r="P118" s="25"/>
      <c r="Q118" s="25"/>
      <c r="R118" s="25"/>
    </row>
    <row r="119" spans="1:18" ht="15" x14ac:dyDescent="0.25">
      <c r="A119" s="25" t="s">
        <v>0</v>
      </c>
      <c r="B119" s="25" t="s">
        <v>1435</v>
      </c>
      <c r="C119" s="25" t="s">
        <v>1436</v>
      </c>
      <c r="D119" s="25" t="s">
        <v>1437</v>
      </c>
      <c r="E119" s="25" t="s">
        <v>24</v>
      </c>
      <c r="F119" s="25" t="s">
        <v>25</v>
      </c>
      <c r="G119" s="25" t="s">
        <v>27</v>
      </c>
      <c r="H119" s="25" t="s">
        <v>26</v>
      </c>
      <c r="I119" s="25" t="s">
        <v>1438</v>
      </c>
      <c r="J119" s="25" t="s">
        <v>28</v>
      </c>
      <c r="K119" s="25" t="s">
        <v>1445</v>
      </c>
      <c r="L119" s="25" t="s">
        <v>1439</v>
      </c>
      <c r="M119" s="25" t="s">
        <v>1442</v>
      </c>
      <c r="N119" s="25" t="s">
        <v>1443</v>
      </c>
      <c r="O119" s="25" t="s">
        <v>1444</v>
      </c>
      <c r="P119" s="25" t="s">
        <v>37</v>
      </c>
      <c r="Q119" s="25"/>
      <c r="R119" s="25"/>
    </row>
    <row r="120" spans="1:18" ht="15" x14ac:dyDescent="0.25">
      <c r="A120" s="30">
        <f>A116</f>
        <v>0</v>
      </c>
      <c r="B120" s="30">
        <f>A116</f>
        <v>0</v>
      </c>
      <c r="C120" s="30">
        <f>C116</f>
        <v>45838</v>
      </c>
      <c r="D120" s="66">
        <v>12</v>
      </c>
      <c r="E120" s="31" t="s">
        <v>38</v>
      </c>
      <c r="F120" s="31" t="s">
        <v>39</v>
      </c>
      <c r="G120" s="31" t="s">
        <v>41</v>
      </c>
      <c r="H120" s="31" t="s">
        <v>40</v>
      </c>
      <c r="I120" s="67">
        <f>I116</f>
        <v>10000000</v>
      </c>
      <c r="J120" s="31" t="s">
        <v>6350</v>
      </c>
      <c r="K120" s="70">
        <v>0.02</v>
      </c>
      <c r="L120" s="68">
        <v>0</v>
      </c>
      <c r="M120" s="71">
        <f t="array" ref="M120:O120">pricer_oblig_tx_fixeFinal(A120,B120,C120,I120,K120,L120,D120,F120,E120,P120,G120,H120,GBP!O13:O104,GBP!T13:T104)</f>
        <v>555.55555555555554</v>
      </c>
      <c r="N120" s="71">
        <v>24987676.507234514</v>
      </c>
      <c r="O120" s="71">
        <v>24987120.951678958</v>
      </c>
      <c r="P120" s="31" t="s">
        <v>60</v>
      </c>
      <c r="Q120" s="72">
        <f ca="1">-Q116+N120</f>
        <v>12714812.915494742</v>
      </c>
      <c r="R120" s="73">
        <f ca="1">Q120/I116</f>
        <v>1.2714812915494742</v>
      </c>
    </row>
    <row r="121" spans="1:18" ht="15" x14ac:dyDescent="0.25">
      <c r="A121"/>
      <c r="B121"/>
      <c r="C121"/>
      <c r="D121"/>
      <c r="E121"/>
      <c r="F121"/>
      <c r="G121"/>
      <c r="H121"/>
      <c r="I121"/>
      <c r="J121"/>
      <c r="K121"/>
      <c r="L121"/>
      <c r="M121"/>
      <c r="N121"/>
      <c r="O121"/>
      <c r="P121"/>
      <c r="Q121"/>
      <c r="R121"/>
    </row>
    <row r="122" spans="1:18" ht="15" x14ac:dyDescent="0.25">
      <c r="A122"/>
      <c r="B122"/>
      <c r="C122"/>
      <c r="D122"/>
      <c r="E122"/>
      <c r="F122"/>
      <c r="G122"/>
      <c r="H122"/>
      <c r="I122"/>
      <c r="J122"/>
      <c r="K122"/>
      <c r="L122"/>
      <c r="M122"/>
      <c r="N122"/>
      <c r="O122"/>
      <c r="P122"/>
      <c r="Q122"/>
      <c r="R122"/>
    </row>
    <row r="123" spans="1:18" ht="15" x14ac:dyDescent="0.25">
      <c r="A123"/>
      <c r="B123"/>
      <c r="C123"/>
      <c r="D123"/>
      <c r="E123"/>
      <c r="F123"/>
      <c r="G123"/>
      <c r="H123"/>
      <c r="I123"/>
      <c r="J123"/>
      <c r="K123"/>
      <c r="L123"/>
      <c r="M123"/>
      <c r="N123"/>
      <c r="O123"/>
      <c r="P123"/>
      <c r="Q123"/>
      <c r="R123"/>
    </row>
    <row r="124" spans="1:18" ht="26.25" thickBot="1" x14ac:dyDescent="0.4">
      <c r="A124" s="153" t="s">
        <v>3052</v>
      </c>
      <c r="B124" s="153"/>
      <c r="C124" s="153"/>
      <c r="D124" s="153"/>
      <c r="E124" s="153"/>
      <c r="F124" s="153"/>
      <c r="G124" s="153"/>
      <c r="H124" s="153"/>
      <c r="I124" s="153"/>
      <c r="J124" s="153"/>
      <c r="K124" s="153"/>
      <c r="L124" s="153"/>
      <c r="M124" s="153"/>
      <c r="N124" s="153"/>
      <c r="O124" s="153"/>
      <c r="P124" s="153"/>
      <c r="Q124" s="153"/>
      <c r="R124" s="153"/>
    </row>
    <row r="125" spans="1:18" ht="15" x14ac:dyDescent="0.25">
      <c r="A125" s="25" t="s">
        <v>0</v>
      </c>
      <c r="B125" s="25" t="s">
        <v>1435</v>
      </c>
      <c r="C125" s="25" t="s">
        <v>1436</v>
      </c>
      <c r="D125" s="25" t="s">
        <v>1437</v>
      </c>
      <c r="E125" s="25" t="s">
        <v>24</v>
      </c>
      <c r="F125" s="25" t="s">
        <v>25</v>
      </c>
      <c r="G125" s="25" t="s">
        <v>27</v>
      </c>
      <c r="H125" s="25" t="s">
        <v>26</v>
      </c>
      <c r="I125" s="25" t="s">
        <v>1438</v>
      </c>
      <c r="J125" s="25" t="s">
        <v>28</v>
      </c>
      <c r="K125" s="25" t="s">
        <v>1439</v>
      </c>
      <c r="L125" s="25" t="s">
        <v>1440</v>
      </c>
      <c r="M125" s="25" t="s">
        <v>29</v>
      </c>
      <c r="N125" s="64" t="s">
        <v>30</v>
      </c>
      <c r="O125" s="25" t="s">
        <v>1441</v>
      </c>
      <c r="P125" s="25" t="s">
        <v>1442</v>
      </c>
      <c r="Q125" s="25" t="s">
        <v>1443</v>
      </c>
      <c r="R125" s="25" t="s">
        <v>1444</v>
      </c>
    </row>
    <row r="126" spans="1:18" ht="15" x14ac:dyDescent="0.25">
      <c r="A126" s="30">
        <f>A116</f>
        <v>0</v>
      </c>
      <c r="B126" s="30">
        <f>A126</f>
        <v>0</v>
      </c>
      <c r="C126" s="65">
        <v>45838</v>
      </c>
      <c r="D126" s="66">
        <v>6</v>
      </c>
      <c r="E126" s="31" t="s">
        <v>38</v>
      </c>
      <c r="F126" s="31" t="s">
        <v>39</v>
      </c>
      <c r="G126" s="31" t="s">
        <v>41</v>
      </c>
      <c r="H126" s="31" t="s">
        <v>40</v>
      </c>
      <c r="I126" s="67">
        <f>10000000</f>
        <v>10000000</v>
      </c>
      <c r="J126" s="31" t="s">
        <v>6350</v>
      </c>
      <c r="K126" s="68">
        <v>0</v>
      </c>
      <c r="L126" s="68">
        <v>0</v>
      </c>
      <c r="M126" s="32" t="s">
        <v>40</v>
      </c>
      <c r="N126" s="31" t="s">
        <v>42</v>
      </c>
      <c r="O126" s="68">
        <f>GBP!DD13</f>
        <v>5.337121717793103E-3</v>
      </c>
      <c r="P126" s="69">
        <f t="array" ref="P126:R126">pricer_oblig_tx_variable3(A126,B126,C126,I126,K126,D126,F126,E126,G126,H126,L126,M126,N126,GBP!O13:O104,GBP!T13:T104,GBP!DC13:DC44,GBP!DD13:DD44,O126)</f>
        <v>148.25338104980841</v>
      </c>
      <c r="Q126" s="69">
        <v>13554546.607779697</v>
      </c>
      <c r="R126" s="69">
        <v>13554398.354398647</v>
      </c>
    </row>
    <row r="127" spans="1:18" ht="15" x14ac:dyDescent="0.25">
      <c r="A127" s="25"/>
      <c r="B127" s="25"/>
      <c r="C127" s="25"/>
      <c r="D127" s="25"/>
      <c r="E127" s="25"/>
      <c r="F127" s="25"/>
      <c r="G127" s="25"/>
      <c r="H127" s="25"/>
      <c r="I127" s="25"/>
      <c r="J127" s="25"/>
      <c r="K127" s="25"/>
      <c r="L127" s="25"/>
      <c r="M127" s="25"/>
      <c r="N127" s="25"/>
      <c r="O127" s="25"/>
      <c r="P127" s="25"/>
      <c r="Q127" s="25"/>
      <c r="R127" s="25"/>
    </row>
    <row r="128" spans="1:18" ht="15" x14ac:dyDescent="0.25">
      <c r="A128" s="25"/>
      <c r="B128" s="25"/>
      <c r="C128" s="25"/>
      <c r="D128" s="25"/>
      <c r="E128" s="25"/>
      <c r="F128" s="25"/>
      <c r="G128" s="25"/>
      <c r="H128" s="25"/>
      <c r="I128" s="25"/>
      <c r="J128" s="25"/>
      <c r="K128" s="25"/>
      <c r="L128" s="25"/>
      <c r="M128" s="25"/>
      <c r="N128" s="25"/>
      <c r="O128" s="25"/>
      <c r="P128" s="25"/>
      <c r="Q128" s="25"/>
      <c r="R128" s="25"/>
    </row>
    <row r="129" spans="1:18" ht="15" x14ac:dyDescent="0.25">
      <c r="A129" s="25" t="s">
        <v>0</v>
      </c>
      <c r="B129" s="25" t="s">
        <v>1435</v>
      </c>
      <c r="C129" s="25" t="s">
        <v>1436</v>
      </c>
      <c r="D129" s="25" t="s">
        <v>1437</v>
      </c>
      <c r="E129" s="25" t="s">
        <v>24</v>
      </c>
      <c r="F129" s="25" t="s">
        <v>25</v>
      </c>
      <c r="G129" s="25" t="s">
        <v>27</v>
      </c>
      <c r="H129" s="25" t="s">
        <v>26</v>
      </c>
      <c r="I129" s="25" t="s">
        <v>1438</v>
      </c>
      <c r="J129" s="25" t="s">
        <v>28</v>
      </c>
      <c r="K129" s="25" t="s">
        <v>1445</v>
      </c>
      <c r="L129" s="25" t="s">
        <v>1439</v>
      </c>
      <c r="M129" s="25" t="s">
        <v>1442</v>
      </c>
      <c r="N129" s="25" t="s">
        <v>1443</v>
      </c>
      <c r="O129" s="25" t="s">
        <v>1444</v>
      </c>
      <c r="P129" s="25" t="s">
        <v>37</v>
      </c>
      <c r="Q129" s="25"/>
      <c r="R129" s="25"/>
    </row>
    <row r="130" spans="1:18" ht="15" x14ac:dyDescent="0.25">
      <c r="A130" s="30">
        <f>A126</f>
        <v>0</v>
      </c>
      <c r="B130" s="30">
        <f>A126</f>
        <v>0</v>
      </c>
      <c r="C130" s="30">
        <f>C126</f>
        <v>45838</v>
      </c>
      <c r="D130" s="66">
        <v>12</v>
      </c>
      <c r="E130" s="31" t="s">
        <v>38</v>
      </c>
      <c r="F130" s="31" t="s">
        <v>39</v>
      </c>
      <c r="G130" s="31" t="s">
        <v>41</v>
      </c>
      <c r="H130" s="31" t="s">
        <v>40</v>
      </c>
      <c r="I130" s="67">
        <f>I126</f>
        <v>10000000</v>
      </c>
      <c r="J130" s="31" t="s">
        <v>6350</v>
      </c>
      <c r="K130" s="70">
        <v>0.02</v>
      </c>
      <c r="L130" s="68">
        <v>0</v>
      </c>
      <c r="M130" s="71">
        <f t="array" ref="M130:O130">pricer_oblig_tx_fixeFinal(A130,B130,C130,I130,K130,L130,D130,F130,E130,P130,G130,H130,GBP!O13:O104,GBP!T13:T104)</f>
        <v>555.55555555555554</v>
      </c>
      <c r="N130" s="71">
        <v>24987676.507234514</v>
      </c>
      <c r="O130" s="71">
        <v>24987120.951678958</v>
      </c>
      <c r="P130" s="31" t="s">
        <v>60</v>
      </c>
      <c r="Q130" s="72">
        <f>-Q126+N130</f>
        <v>11433129.899454817</v>
      </c>
      <c r="R130" s="73">
        <f>Q130/I126</f>
        <v>1.1433129899454817</v>
      </c>
    </row>
    <row r="131" spans="1:18" ht="15" x14ac:dyDescent="0.25">
      <c r="A131"/>
      <c r="B131"/>
      <c r="C131"/>
      <c r="D131"/>
      <c r="E131"/>
      <c r="F131"/>
      <c r="G131"/>
      <c r="H131"/>
      <c r="I131"/>
      <c r="J131"/>
      <c r="K131"/>
      <c r="L131"/>
      <c r="M131"/>
      <c r="N131"/>
      <c r="O131"/>
      <c r="P131"/>
      <c r="Q131"/>
      <c r="R131"/>
    </row>
    <row r="132" spans="1:18" ht="15" x14ac:dyDescent="0.25">
      <c r="A132"/>
      <c r="B132"/>
      <c r="C132"/>
      <c r="D132"/>
      <c r="E132"/>
      <c r="F132"/>
      <c r="G132"/>
      <c r="H132"/>
      <c r="I132"/>
      <c r="J132"/>
      <c r="K132"/>
      <c r="L132"/>
      <c r="M132"/>
      <c r="N132"/>
      <c r="O132"/>
      <c r="P132"/>
      <c r="Q132"/>
      <c r="R132"/>
    </row>
    <row r="133" spans="1:18" ht="26.25" thickBot="1" x14ac:dyDescent="0.4">
      <c r="A133" s="153" t="s">
        <v>3053</v>
      </c>
      <c r="B133" s="153"/>
      <c r="C133" s="153"/>
      <c r="D133" s="153"/>
      <c r="E133" s="153"/>
      <c r="F133" s="153"/>
      <c r="G133" s="153"/>
      <c r="H133" s="153"/>
      <c r="I133" s="153"/>
      <c r="J133" s="153"/>
      <c r="K133" s="153"/>
      <c r="L133" s="153"/>
      <c r="M133" s="153"/>
      <c r="N133" s="153"/>
      <c r="O133" s="153"/>
      <c r="P133" s="153"/>
      <c r="Q133" s="153"/>
      <c r="R133" s="153"/>
    </row>
    <row r="134" spans="1:18" ht="15" x14ac:dyDescent="0.25">
      <c r="A134" s="25" t="s">
        <v>0</v>
      </c>
      <c r="B134" s="25" t="s">
        <v>1435</v>
      </c>
      <c r="C134" s="25" t="s">
        <v>1436</v>
      </c>
      <c r="D134" s="25" t="s">
        <v>1437</v>
      </c>
      <c r="E134" s="25" t="s">
        <v>24</v>
      </c>
      <c r="F134" s="25" t="s">
        <v>25</v>
      </c>
      <c r="G134" s="25" t="s">
        <v>27</v>
      </c>
      <c r="H134" s="25" t="s">
        <v>26</v>
      </c>
      <c r="I134" s="25" t="s">
        <v>1438</v>
      </c>
      <c r="J134" s="25" t="s">
        <v>28</v>
      </c>
      <c r="K134" s="25" t="s">
        <v>1439</v>
      </c>
      <c r="L134" s="25" t="s">
        <v>1440</v>
      </c>
      <c r="M134" s="25" t="s">
        <v>29</v>
      </c>
      <c r="N134" s="64" t="s">
        <v>30</v>
      </c>
      <c r="O134" s="25" t="s">
        <v>1441</v>
      </c>
      <c r="P134" s="25" t="s">
        <v>1442</v>
      </c>
      <c r="Q134" s="25" t="s">
        <v>1443</v>
      </c>
      <c r="R134" s="25" t="s">
        <v>1444</v>
      </c>
    </row>
    <row r="135" spans="1:18" ht="15" x14ac:dyDescent="0.25">
      <c r="A135" s="30">
        <f>A126</f>
        <v>0</v>
      </c>
      <c r="B135" s="30">
        <f>A135</f>
        <v>0</v>
      </c>
      <c r="C135" s="65">
        <v>45838</v>
      </c>
      <c r="D135" s="66">
        <v>6</v>
      </c>
      <c r="E135" s="31" t="s">
        <v>38</v>
      </c>
      <c r="F135" s="31" t="s">
        <v>39</v>
      </c>
      <c r="G135" s="31" t="s">
        <v>41</v>
      </c>
      <c r="H135" s="31" t="s">
        <v>40</v>
      </c>
      <c r="I135" s="67">
        <f>10000000</f>
        <v>10000000</v>
      </c>
      <c r="J135" s="31" t="s">
        <v>6350</v>
      </c>
      <c r="K135" s="68">
        <v>0</v>
      </c>
      <c r="L135" s="68">
        <v>0</v>
      </c>
      <c r="M135" s="32" t="s">
        <v>40</v>
      </c>
      <c r="N135" s="31" t="s">
        <v>42</v>
      </c>
      <c r="O135" s="68">
        <f>GBP!DG13</f>
        <v>7.7650823844017669E-3</v>
      </c>
      <c r="P135" s="69">
        <f t="array" ref="P135:R135">pricer_oblig_tx_variable3(A135,B135,C135,I135,K135,D135,F135,E135,G135,H135,L135,M135,N135,GBP!O13:O104,GBP!T13:T104,GBP!DF13:DF27,GBP!DG13:DG27,O135)</f>
        <v>215.69673290004908</v>
      </c>
      <c r="Q135" s="69">
        <v>15430708.625354061</v>
      </c>
      <c r="R135" s="69">
        <v>15430492.928621162</v>
      </c>
    </row>
    <row r="136" spans="1:18" ht="15" x14ac:dyDescent="0.25">
      <c r="A136" s="25"/>
      <c r="B136" s="25"/>
      <c r="C136" s="25"/>
      <c r="D136" s="25"/>
      <c r="E136" s="25"/>
      <c r="F136" s="25"/>
      <c r="G136" s="25"/>
      <c r="H136" s="25"/>
      <c r="I136" s="25"/>
      <c r="J136" s="25"/>
      <c r="K136" s="25"/>
      <c r="L136" s="25"/>
      <c r="M136" s="25"/>
      <c r="N136" s="25"/>
      <c r="O136" s="25"/>
      <c r="P136" s="25"/>
      <c r="Q136" s="25"/>
      <c r="R136" s="25"/>
    </row>
    <row r="137" spans="1:18" ht="15" x14ac:dyDescent="0.25">
      <c r="A137" s="25"/>
      <c r="B137" s="25"/>
      <c r="C137" s="25"/>
      <c r="D137" s="25"/>
      <c r="E137" s="25"/>
      <c r="F137" s="25"/>
      <c r="G137" s="25"/>
      <c r="H137" s="25"/>
      <c r="I137" s="25"/>
      <c r="J137" s="25"/>
      <c r="K137" s="25"/>
      <c r="L137" s="25"/>
      <c r="M137" s="25"/>
      <c r="N137" s="25"/>
      <c r="O137" s="25"/>
      <c r="P137" s="25"/>
      <c r="Q137" s="25"/>
      <c r="R137" s="25"/>
    </row>
    <row r="138" spans="1:18" ht="15" x14ac:dyDescent="0.25">
      <c r="A138" s="25" t="s">
        <v>0</v>
      </c>
      <c r="B138" s="25" t="s">
        <v>1435</v>
      </c>
      <c r="C138" s="25" t="s">
        <v>1436</v>
      </c>
      <c r="D138" s="25" t="s">
        <v>1437</v>
      </c>
      <c r="E138" s="25" t="s">
        <v>24</v>
      </c>
      <c r="F138" s="25" t="s">
        <v>25</v>
      </c>
      <c r="G138" s="25" t="s">
        <v>27</v>
      </c>
      <c r="H138" s="25" t="s">
        <v>26</v>
      </c>
      <c r="I138" s="25" t="s">
        <v>1438</v>
      </c>
      <c r="J138" s="25" t="s">
        <v>28</v>
      </c>
      <c r="K138" s="25" t="s">
        <v>1445</v>
      </c>
      <c r="L138" s="25" t="s">
        <v>1439</v>
      </c>
      <c r="M138" s="25" t="s">
        <v>1442</v>
      </c>
      <c r="N138" s="25" t="s">
        <v>1443</v>
      </c>
      <c r="O138" s="25" t="s">
        <v>1444</v>
      </c>
      <c r="P138" s="25" t="s">
        <v>37</v>
      </c>
      <c r="Q138" s="25"/>
      <c r="R138" s="25"/>
    </row>
    <row r="139" spans="1:18" ht="15" x14ac:dyDescent="0.25">
      <c r="A139" s="30">
        <f>A135</f>
        <v>0</v>
      </c>
      <c r="B139" s="30">
        <f>A135</f>
        <v>0</v>
      </c>
      <c r="C139" s="30">
        <f>C135</f>
        <v>45838</v>
      </c>
      <c r="D139" s="66">
        <v>12</v>
      </c>
      <c r="E139" s="31" t="s">
        <v>38</v>
      </c>
      <c r="F139" s="31" t="s">
        <v>39</v>
      </c>
      <c r="G139" s="31" t="s">
        <v>41</v>
      </c>
      <c r="H139" s="31" t="s">
        <v>40</v>
      </c>
      <c r="I139" s="67">
        <f>I135</f>
        <v>10000000</v>
      </c>
      <c r="J139" s="31" t="s">
        <v>6350</v>
      </c>
      <c r="K139" s="70">
        <v>0.02</v>
      </c>
      <c r="L139" s="68">
        <v>0</v>
      </c>
      <c r="M139" s="71">
        <f t="array" ref="M139:O139">pricer_oblig_tx_fixeFinal(A139,B139,C139,I139,K139,L139,D139,F139,E139,P139,G139,H139,GBP!O13:O104,GBP!T13:T104)</f>
        <v>555.55555555555554</v>
      </c>
      <c r="N139" s="71">
        <v>24987676.507234514</v>
      </c>
      <c r="O139" s="71">
        <v>24987120.951678958</v>
      </c>
      <c r="P139" s="31" t="s">
        <v>60</v>
      </c>
      <c r="Q139" s="72">
        <f>-Q135+N139</f>
        <v>9556967.8818804529</v>
      </c>
      <c r="R139" s="73">
        <f>Q139/I135</f>
        <v>0.95569678818804527</v>
      </c>
    </row>
    <row r="140" spans="1:18" ht="15" x14ac:dyDescent="0.25">
      <c r="A140"/>
      <c r="B140"/>
      <c r="C140"/>
      <c r="D140"/>
      <c r="E140"/>
      <c r="F140"/>
      <c r="G140"/>
      <c r="H140"/>
      <c r="I140"/>
      <c r="J140"/>
      <c r="K140"/>
      <c r="L140"/>
      <c r="M140"/>
      <c r="N140"/>
      <c r="O140"/>
      <c r="P140"/>
      <c r="Q140"/>
      <c r="R140"/>
    </row>
    <row r="141" spans="1:18" ht="15" x14ac:dyDescent="0.25">
      <c r="A141"/>
      <c r="B141"/>
      <c r="C141"/>
      <c r="D141"/>
      <c r="E141"/>
      <c r="F141"/>
      <c r="G141"/>
      <c r="H141"/>
      <c r="I141"/>
      <c r="J141"/>
      <c r="K141"/>
      <c r="L141"/>
      <c r="M141"/>
      <c r="N141"/>
      <c r="O141"/>
      <c r="P141"/>
      <c r="Q141"/>
      <c r="R141"/>
    </row>
    <row r="142" spans="1:18" ht="26.25" thickBot="1" x14ac:dyDescent="0.4">
      <c r="A142" s="153" t="s">
        <v>3054</v>
      </c>
      <c r="B142" s="153"/>
      <c r="C142" s="153"/>
      <c r="D142" s="153"/>
      <c r="E142" s="153"/>
      <c r="F142" s="153"/>
      <c r="G142" s="153"/>
      <c r="H142" s="153"/>
      <c r="I142" s="153"/>
      <c r="J142" s="153"/>
      <c r="K142" s="153"/>
      <c r="L142" s="153"/>
      <c r="M142" s="153"/>
      <c r="N142" s="153"/>
      <c r="O142" s="153"/>
      <c r="P142" s="153"/>
      <c r="Q142" s="153"/>
      <c r="R142" s="153"/>
    </row>
    <row r="143" spans="1:18" ht="15" x14ac:dyDescent="0.25">
      <c r="A143" s="25" t="s">
        <v>0</v>
      </c>
      <c r="B143" s="25" t="s">
        <v>1435</v>
      </c>
      <c r="C143" s="25" t="s">
        <v>1436</v>
      </c>
      <c r="D143" s="25" t="s">
        <v>1437</v>
      </c>
      <c r="E143" s="25" t="s">
        <v>24</v>
      </c>
      <c r="F143" s="25" t="s">
        <v>25</v>
      </c>
      <c r="G143" s="25" t="s">
        <v>27</v>
      </c>
      <c r="H143" s="25" t="s">
        <v>26</v>
      </c>
      <c r="I143" s="25" t="s">
        <v>1438</v>
      </c>
      <c r="J143" s="25" t="s">
        <v>28</v>
      </c>
      <c r="K143" s="25" t="s">
        <v>1439</v>
      </c>
      <c r="L143" s="25" t="s">
        <v>1440</v>
      </c>
      <c r="M143" s="25" t="s">
        <v>29</v>
      </c>
      <c r="N143" s="64" t="s">
        <v>30</v>
      </c>
      <c r="O143" s="25" t="s">
        <v>1441</v>
      </c>
      <c r="P143" s="25" t="s">
        <v>1442</v>
      </c>
      <c r="Q143" s="25" t="s">
        <v>1443</v>
      </c>
      <c r="R143" s="25" t="s">
        <v>1444</v>
      </c>
    </row>
    <row r="144" spans="1:18" ht="15" x14ac:dyDescent="0.25">
      <c r="A144" s="30">
        <f>A135</f>
        <v>0</v>
      </c>
      <c r="B144" s="30">
        <f>A144</f>
        <v>0</v>
      </c>
      <c r="C144" s="65">
        <v>45838</v>
      </c>
      <c r="D144" s="66">
        <v>1</v>
      </c>
      <c r="E144" s="31" t="s">
        <v>38</v>
      </c>
      <c r="F144" s="31" t="s">
        <v>39</v>
      </c>
      <c r="G144" s="31" t="s">
        <v>41</v>
      </c>
      <c r="H144" s="31" t="s">
        <v>40</v>
      </c>
      <c r="I144" s="67">
        <f>10000000</f>
        <v>10000000</v>
      </c>
      <c r="J144" s="31" t="s">
        <v>6350</v>
      </c>
      <c r="K144" s="68">
        <v>0</v>
      </c>
      <c r="L144" s="68">
        <v>0</v>
      </c>
      <c r="M144" s="32" t="s">
        <v>40</v>
      </c>
      <c r="N144" s="31" t="s">
        <v>42</v>
      </c>
      <c r="O144" s="68">
        <f>+GBP!DJ13</f>
        <v>2.5604947617374751E-3</v>
      </c>
      <c r="P144" s="69">
        <f t="array" ref="P144:R144">pricer_oblig_tx_variable3(A144,B144,C144,I144,K144,D144,F144,E144,G144,H144,L144,M144,N144,GBP!O13:O104,GBP!T13:T104,GBP!DI13:DI35,GBP!DJ13:DJ35,O144)</f>
        <v>71.124854492707641</v>
      </c>
      <c r="Q144" s="69">
        <v>11353269.650720458</v>
      </c>
      <c r="R144" s="69">
        <v>11353198.525865966</v>
      </c>
    </row>
    <row r="145" spans="1:18" ht="15" x14ac:dyDescent="0.25">
      <c r="A145" s="25"/>
      <c r="B145" s="25"/>
      <c r="C145" s="25"/>
      <c r="D145" s="25"/>
      <c r="E145" s="25"/>
      <c r="F145" s="25"/>
      <c r="G145" s="25"/>
      <c r="H145" s="25"/>
      <c r="I145" s="25"/>
      <c r="J145" s="25"/>
      <c r="K145" s="25"/>
      <c r="L145" s="25"/>
      <c r="M145" s="25"/>
      <c r="N145" s="25"/>
      <c r="O145" s="25"/>
      <c r="P145" s="25"/>
      <c r="Q145" s="25"/>
      <c r="R145" s="25"/>
    </row>
    <row r="146" spans="1:18" ht="15" x14ac:dyDescent="0.25">
      <c r="A146" s="25"/>
      <c r="B146" s="25"/>
      <c r="C146" s="25"/>
      <c r="D146" s="25"/>
      <c r="E146" s="25"/>
      <c r="F146" s="25"/>
      <c r="G146" s="25"/>
      <c r="H146" s="25"/>
      <c r="I146" s="25"/>
      <c r="J146" s="25"/>
      <c r="K146" s="25"/>
      <c r="L146" s="25"/>
      <c r="M146" s="25"/>
      <c r="N146" s="25"/>
      <c r="O146" s="25"/>
      <c r="P146" s="25"/>
      <c r="Q146" s="25"/>
      <c r="R146" s="25"/>
    </row>
    <row r="147" spans="1:18" ht="15" x14ac:dyDescent="0.25">
      <c r="A147" s="25" t="s">
        <v>0</v>
      </c>
      <c r="B147" s="25" t="s">
        <v>1435</v>
      </c>
      <c r="C147" s="25" t="s">
        <v>1436</v>
      </c>
      <c r="D147" s="25" t="s">
        <v>1437</v>
      </c>
      <c r="E147" s="25" t="s">
        <v>24</v>
      </c>
      <c r="F147" s="25" t="s">
        <v>25</v>
      </c>
      <c r="G147" s="25" t="s">
        <v>27</v>
      </c>
      <c r="H147" s="25" t="s">
        <v>26</v>
      </c>
      <c r="I147" s="25" t="s">
        <v>1438</v>
      </c>
      <c r="J147" s="25" t="s">
        <v>28</v>
      </c>
      <c r="K147" s="25" t="s">
        <v>1445</v>
      </c>
      <c r="L147" s="25" t="s">
        <v>1439</v>
      </c>
      <c r="M147" s="25" t="s">
        <v>1442</v>
      </c>
      <c r="N147" s="25" t="s">
        <v>1443</v>
      </c>
      <c r="O147" s="25" t="s">
        <v>1444</v>
      </c>
      <c r="P147" s="25" t="s">
        <v>37</v>
      </c>
      <c r="Q147" s="25"/>
      <c r="R147" s="25"/>
    </row>
    <row r="148" spans="1:18" ht="15" x14ac:dyDescent="0.25">
      <c r="A148" s="30">
        <f>A144</f>
        <v>0</v>
      </c>
      <c r="B148" s="30">
        <f>A144</f>
        <v>0</v>
      </c>
      <c r="C148" s="30">
        <f>+C144</f>
        <v>45838</v>
      </c>
      <c r="D148" s="66">
        <v>12</v>
      </c>
      <c r="E148" s="31" t="s">
        <v>38</v>
      </c>
      <c r="F148" s="31" t="s">
        <v>39</v>
      </c>
      <c r="G148" s="31" t="s">
        <v>41</v>
      </c>
      <c r="H148" s="31" t="s">
        <v>40</v>
      </c>
      <c r="I148" s="67">
        <f>I144</f>
        <v>10000000</v>
      </c>
      <c r="J148" s="31" t="s">
        <v>6350</v>
      </c>
      <c r="K148" s="70">
        <v>0.02</v>
      </c>
      <c r="L148" s="68">
        <v>0</v>
      </c>
      <c r="M148" s="71">
        <f t="array" ref="M148:O148">pricer_oblig_tx_fixeFinal(A148,B148,C148,I148,K148,L148,D148,F148,E148,P148,G148,H148,GBP!O13:O104,GBP!T13:T104)</f>
        <v>555.55555555555554</v>
      </c>
      <c r="N148" s="71">
        <v>24987676.507234514</v>
      </c>
      <c r="O148" s="71">
        <v>24987120.951678958</v>
      </c>
      <c r="P148" s="31" t="s">
        <v>60</v>
      </c>
      <c r="Q148" s="72">
        <f>-Q144+N148</f>
        <v>13634406.856514055</v>
      </c>
      <c r="R148" s="73">
        <f>Q148/I144</f>
        <v>1.3634406856514056</v>
      </c>
    </row>
    <row r="149" spans="1:18" ht="15" x14ac:dyDescent="0.25">
      <c r="A149"/>
      <c r="B149"/>
      <c r="C149"/>
      <c r="D149"/>
      <c r="E149"/>
      <c r="F149"/>
      <c r="G149"/>
      <c r="H149"/>
      <c r="I149"/>
      <c r="J149"/>
      <c r="K149"/>
      <c r="L149"/>
      <c r="M149"/>
      <c r="N149"/>
      <c r="O149"/>
      <c r="P149"/>
      <c r="Q149"/>
      <c r="R149"/>
    </row>
    <row r="150" spans="1:18" ht="15" x14ac:dyDescent="0.25">
      <c r="A150"/>
      <c r="B150"/>
      <c r="C150"/>
      <c r="D150"/>
      <c r="E150"/>
      <c r="F150"/>
      <c r="G150"/>
      <c r="H150"/>
      <c r="I150"/>
      <c r="J150"/>
      <c r="K150"/>
      <c r="L150"/>
      <c r="M150"/>
      <c r="N150"/>
      <c r="O150"/>
      <c r="P150"/>
      <c r="Q150"/>
      <c r="R150"/>
    </row>
    <row r="151" spans="1:18" ht="15" x14ac:dyDescent="0.25">
      <c r="A151"/>
      <c r="B151"/>
      <c r="C151"/>
      <c r="D151"/>
      <c r="E151"/>
      <c r="F151"/>
      <c r="G151"/>
      <c r="H151"/>
      <c r="I151"/>
      <c r="J151"/>
      <c r="K151"/>
      <c r="L151"/>
      <c r="M151"/>
      <c r="N151"/>
      <c r="O151"/>
      <c r="P151"/>
      <c r="Q151"/>
      <c r="R151"/>
    </row>
    <row r="152" spans="1:18" ht="26.25" thickBot="1" x14ac:dyDescent="0.4">
      <c r="A152" s="153" t="s">
        <v>3063</v>
      </c>
      <c r="B152" s="153"/>
      <c r="C152" s="153"/>
      <c r="D152" s="153"/>
      <c r="E152" s="153"/>
      <c r="F152" s="153"/>
      <c r="G152" s="153"/>
      <c r="H152" s="153"/>
      <c r="I152" s="153"/>
      <c r="J152" s="153"/>
      <c r="K152" s="153"/>
      <c r="L152" s="153"/>
      <c r="M152" s="153"/>
      <c r="N152" s="153"/>
      <c r="O152" s="153"/>
      <c r="P152" s="153"/>
      <c r="Q152" s="153"/>
      <c r="R152" s="153"/>
    </row>
    <row r="153" spans="1:18" ht="15" x14ac:dyDescent="0.25">
      <c r="A153" s="25" t="s">
        <v>0</v>
      </c>
      <c r="B153" s="25" t="s">
        <v>1435</v>
      </c>
      <c r="C153" s="25" t="s">
        <v>1436</v>
      </c>
      <c r="D153" s="25" t="s">
        <v>1437</v>
      </c>
      <c r="E153" s="25" t="s">
        <v>24</v>
      </c>
      <c r="F153" s="25" t="s">
        <v>25</v>
      </c>
      <c r="G153" s="25" t="s">
        <v>27</v>
      </c>
      <c r="H153" s="25" t="s">
        <v>26</v>
      </c>
      <c r="I153" s="25" t="s">
        <v>1438</v>
      </c>
      <c r="J153" s="25" t="s">
        <v>28</v>
      </c>
      <c r="K153" s="25" t="s">
        <v>1439</v>
      </c>
      <c r="L153" s="25" t="s">
        <v>1440</v>
      </c>
      <c r="M153" s="25" t="s">
        <v>29</v>
      </c>
      <c r="N153" s="64" t="s">
        <v>30</v>
      </c>
      <c r="O153" s="25" t="s">
        <v>1441</v>
      </c>
      <c r="P153" s="25" t="s">
        <v>1442</v>
      </c>
      <c r="Q153" s="25" t="s">
        <v>1443</v>
      </c>
      <c r="R153" s="25" t="s">
        <v>1444</v>
      </c>
    </row>
    <row r="154" spans="1:18" ht="15" x14ac:dyDescent="0.25">
      <c r="A154" s="30">
        <f>+A116</f>
        <v>0</v>
      </c>
      <c r="B154" s="30">
        <f>A154</f>
        <v>0</v>
      </c>
      <c r="C154" s="65">
        <v>45838</v>
      </c>
      <c r="D154" s="66">
        <v>3</v>
      </c>
      <c r="E154" s="31" t="s">
        <v>38</v>
      </c>
      <c r="F154" s="31" t="s">
        <v>39</v>
      </c>
      <c r="G154" s="31" t="s">
        <v>41</v>
      </c>
      <c r="H154" s="31" t="s">
        <v>40</v>
      </c>
      <c r="I154" s="67">
        <f>10000000</f>
        <v>10000000</v>
      </c>
      <c r="J154" s="31" t="s">
        <v>6350</v>
      </c>
      <c r="K154" s="68">
        <v>0</v>
      </c>
      <c r="L154" s="68">
        <v>0</v>
      </c>
      <c r="M154" s="32" t="s">
        <v>40</v>
      </c>
      <c r="N154" s="31" t="s">
        <v>42</v>
      </c>
      <c r="O154" s="68">
        <f ca="1">+GBP!DO13</f>
        <v>3.6713668123815602E-3</v>
      </c>
      <c r="P154" s="69">
        <f t="array" aca="1" ref="P154:R154" ca="1">pricer_oblig_tx_variable3(A154,B154,C154,I154,K154,D154,F154,E154,G154,H154,L154,M154,N154,GBP!BY13:BY104,GBP!CD13:CD104,GBP!DN13:DN40,GBP!DO13:DO40,O154)</f>
        <v>101.98241145504335</v>
      </c>
      <c r="Q154" s="69">
        <f ca="1"/>
        <v>9403161.9439802077</v>
      </c>
      <c r="R154" s="69">
        <f ca="1"/>
        <v>9403059.9615687523</v>
      </c>
    </row>
    <row r="155" spans="1:18" ht="15" x14ac:dyDescent="0.25">
      <c r="A155" s="25"/>
      <c r="B155" s="25"/>
      <c r="C155" s="25"/>
      <c r="D155" s="25"/>
      <c r="E155" s="25"/>
      <c r="F155" s="25"/>
      <c r="G155" s="25"/>
      <c r="H155" s="25"/>
      <c r="I155" s="25"/>
      <c r="J155" s="25"/>
      <c r="K155" s="25"/>
      <c r="L155" s="25"/>
      <c r="M155" s="25"/>
      <c r="N155" s="25"/>
      <c r="O155" s="25"/>
      <c r="P155" s="25"/>
      <c r="Q155" s="25"/>
      <c r="R155" s="25"/>
    </row>
    <row r="156" spans="1:18" ht="15" x14ac:dyDescent="0.25">
      <c r="A156" s="25"/>
      <c r="B156" s="25"/>
      <c r="C156" s="25"/>
      <c r="D156" s="25"/>
      <c r="E156" s="25"/>
      <c r="F156" s="25"/>
      <c r="G156" s="25"/>
      <c r="H156" s="25"/>
      <c r="I156" s="25"/>
      <c r="J156" s="25"/>
      <c r="K156" s="25"/>
      <c r="L156" s="25"/>
      <c r="M156" s="25"/>
      <c r="N156" s="25"/>
      <c r="O156" s="25"/>
      <c r="P156" s="25"/>
      <c r="Q156" s="25"/>
      <c r="R156" s="25"/>
    </row>
    <row r="157" spans="1:18" ht="15" x14ac:dyDescent="0.25">
      <c r="A157" s="25" t="s">
        <v>0</v>
      </c>
      <c r="B157" s="25" t="s">
        <v>1435</v>
      </c>
      <c r="C157" s="25" t="s">
        <v>1436</v>
      </c>
      <c r="D157" s="25" t="s">
        <v>1437</v>
      </c>
      <c r="E157" s="25" t="s">
        <v>24</v>
      </c>
      <c r="F157" s="25" t="s">
        <v>25</v>
      </c>
      <c r="G157" s="25" t="s">
        <v>27</v>
      </c>
      <c r="H157" s="25" t="s">
        <v>26</v>
      </c>
      <c r="I157" s="25" t="s">
        <v>1438</v>
      </c>
      <c r="J157" s="25" t="s">
        <v>28</v>
      </c>
      <c r="K157" s="25" t="s">
        <v>1445</v>
      </c>
      <c r="L157" s="25" t="s">
        <v>1439</v>
      </c>
      <c r="M157" s="25" t="s">
        <v>1442</v>
      </c>
      <c r="N157" s="25" t="s">
        <v>1443</v>
      </c>
      <c r="O157" s="25" t="s">
        <v>1444</v>
      </c>
      <c r="P157" s="25" t="s">
        <v>37</v>
      </c>
      <c r="Q157" s="25"/>
      <c r="R157" s="25"/>
    </row>
    <row r="158" spans="1:18" ht="15" x14ac:dyDescent="0.25">
      <c r="A158" s="30">
        <f>A154</f>
        <v>0</v>
      </c>
      <c r="B158" s="30">
        <f>A154</f>
        <v>0</v>
      </c>
      <c r="C158" s="30">
        <f>C154</f>
        <v>45838</v>
      </c>
      <c r="D158" s="66">
        <v>12</v>
      </c>
      <c r="E158" s="31" t="s">
        <v>38</v>
      </c>
      <c r="F158" s="31" t="s">
        <v>39</v>
      </c>
      <c r="G158" s="31" t="s">
        <v>41</v>
      </c>
      <c r="H158" s="31" t="s">
        <v>40</v>
      </c>
      <c r="I158" s="67">
        <f>I154</f>
        <v>10000000</v>
      </c>
      <c r="J158" s="31" t="s">
        <v>6350</v>
      </c>
      <c r="K158" s="70">
        <v>0.02</v>
      </c>
      <c r="L158" s="68">
        <v>0</v>
      </c>
      <c r="M158" s="71">
        <f t="array" ref="M158:O158">pricer_oblig_tx_fixeFinal(A158,B158,C158,I158,K158,L158,D158,F158,E158,P158,G158,H158,GBP!BY13:BY104,GBP!CD13:CD104)</f>
        <v>555.55555555555554</v>
      </c>
      <c r="N158" s="71">
        <v>22760009.055667952</v>
      </c>
      <c r="O158" s="71">
        <v>22759453.500112396</v>
      </c>
      <c r="P158" s="31" t="s">
        <v>60</v>
      </c>
      <c r="Q158" s="72">
        <f ca="1">-Q154+N158</f>
        <v>13356847.111687744</v>
      </c>
      <c r="R158" s="73">
        <f ca="1">Q158/I154</f>
        <v>1.3356847111687744</v>
      </c>
    </row>
    <row r="159" spans="1:18" ht="15" x14ac:dyDescent="0.25">
      <c r="A159"/>
      <c r="B159"/>
      <c r="C159"/>
      <c r="D159"/>
      <c r="E159"/>
      <c r="F159"/>
      <c r="G159"/>
      <c r="H159"/>
      <c r="I159"/>
      <c r="J159"/>
      <c r="K159"/>
      <c r="L159"/>
      <c r="M159"/>
      <c r="N159"/>
      <c r="O159"/>
      <c r="P159"/>
      <c r="Q159"/>
      <c r="R159"/>
    </row>
    <row r="160" spans="1:18" ht="15" x14ac:dyDescent="0.25">
      <c r="A160"/>
      <c r="B160"/>
      <c r="C160"/>
      <c r="D160"/>
      <c r="E160"/>
      <c r="F160"/>
      <c r="G160"/>
      <c r="H160"/>
      <c r="I160"/>
      <c r="J160"/>
      <c r="K160"/>
      <c r="L160"/>
      <c r="M160"/>
      <c r="N160"/>
      <c r="O160"/>
      <c r="P160"/>
      <c r="Q160"/>
      <c r="R160"/>
    </row>
    <row r="161" spans="1:18" ht="15" x14ac:dyDescent="0.25">
      <c r="A161"/>
      <c r="B161"/>
      <c r="C161"/>
      <c r="D161"/>
      <c r="E161"/>
      <c r="F161"/>
      <c r="G161"/>
      <c r="H161"/>
      <c r="I161"/>
      <c r="J161"/>
      <c r="K161"/>
      <c r="L161"/>
      <c r="M161"/>
      <c r="N161"/>
      <c r="O161"/>
      <c r="P161"/>
      <c r="Q161"/>
      <c r="R161"/>
    </row>
    <row r="162" spans="1:18" ht="15" x14ac:dyDescent="0.25">
      <c r="A162"/>
      <c r="B162"/>
      <c r="C162"/>
      <c r="D162"/>
      <c r="E162"/>
      <c r="F162"/>
      <c r="G162"/>
      <c r="H162"/>
      <c r="I162"/>
      <c r="J162"/>
      <c r="K162"/>
      <c r="L162"/>
      <c r="M162"/>
      <c r="N162"/>
      <c r="O162"/>
      <c r="P162"/>
      <c r="Q162"/>
      <c r="R162"/>
    </row>
    <row r="163" spans="1:18" ht="26.25" thickBot="1" x14ac:dyDescent="0.4">
      <c r="A163" s="153" t="s">
        <v>3064</v>
      </c>
      <c r="B163" s="153"/>
      <c r="C163" s="153"/>
      <c r="D163" s="153"/>
      <c r="E163" s="153"/>
      <c r="F163" s="153"/>
      <c r="G163" s="153"/>
      <c r="H163" s="153"/>
      <c r="I163" s="153"/>
      <c r="J163" s="153"/>
      <c r="K163" s="153"/>
      <c r="L163" s="153"/>
      <c r="M163" s="153"/>
      <c r="N163" s="153"/>
      <c r="O163" s="153"/>
      <c r="P163" s="153"/>
      <c r="Q163" s="153"/>
      <c r="R163" s="153"/>
    </row>
    <row r="164" spans="1:18" ht="15" x14ac:dyDescent="0.25">
      <c r="A164" s="25" t="s">
        <v>0</v>
      </c>
      <c r="B164" s="25" t="s">
        <v>1435</v>
      </c>
      <c r="C164" s="25" t="s">
        <v>1436</v>
      </c>
      <c r="D164" s="25" t="s">
        <v>1437</v>
      </c>
      <c r="E164" s="25" t="s">
        <v>24</v>
      </c>
      <c r="F164" s="25" t="s">
        <v>25</v>
      </c>
      <c r="G164" s="25" t="s">
        <v>27</v>
      </c>
      <c r="H164" s="25" t="s">
        <v>26</v>
      </c>
      <c r="I164" s="25" t="s">
        <v>1438</v>
      </c>
      <c r="J164" s="25" t="s">
        <v>28</v>
      </c>
      <c r="K164" s="25" t="s">
        <v>1439</v>
      </c>
      <c r="L164" s="25" t="s">
        <v>1440</v>
      </c>
      <c r="M164" s="25" t="s">
        <v>29</v>
      </c>
      <c r="N164" s="64" t="s">
        <v>30</v>
      </c>
      <c r="O164" s="25" t="s">
        <v>1441</v>
      </c>
      <c r="P164" s="25" t="s">
        <v>1442</v>
      </c>
      <c r="Q164" s="25" t="s">
        <v>1443</v>
      </c>
      <c r="R164" s="25" t="s">
        <v>1444</v>
      </c>
    </row>
    <row r="165" spans="1:18" ht="15" x14ac:dyDescent="0.25">
      <c r="A165" s="30">
        <f>+A126</f>
        <v>0</v>
      </c>
      <c r="B165" s="30">
        <f>A165</f>
        <v>0</v>
      </c>
      <c r="C165" s="65">
        <v>45838</v>
      </c>
      <c r="D165" s="66">
        <v>1</v>
      </c>
      <c r="E165" s="31" t="s">
        <v>38</v>
      </c>
      <c r="F165" s="31" t="s">
        <v>39</v>
      </c>
      <c r="G165" s="31" t="s">
        <v>41</v>
      </c>
      <c r="H165" s="31" t="s">
        <v>40</v>
      </c>
      <c r="I165" s="67">
        <f>10000000</f>
        <v>10000000</v>
      </c>
      <c r="J165" s="31" t="s">
        <v>6350</v>
      </c>
      <c r="K165" s="68">
        <v>0</v>
      </c>
      <c r="L165" s="68">
        <v>0</v>
      </c>
      <c r="M165" s="32" t="s">
        <v>40</v>
      </c>
      <c r="N165" s="31" t="s">
        <v>42</v>
      </c>
      <c r="O165" s="68">
        <f>GBP!DX13</f>
        <v>2.5604947617374751E-3</v>
      </c>
      <c r="P165" s="69">
        <f t="array" ref="P165:R165">pricer_oblig_tx_variable3(A165,B165,C165,I165,K165,D165,F165,E165,G165,H165,L165,M165,N165,GBP!BY13:BY104,GBP!CD13:CD104,GBP!DW13:DW35,GBP!DX13:DX35,O165)</f>
        <v>71.124854492707641</v>
      </c>
      <c r="Q165" s="69">
        <v>8466305.0017862432</v>
      </c>
      <c r="R165" s="69">
        <v>8466233.8769317511</v>
      </c>
    </row>
    <row r="166" spans="1:18" ht="15" x14ac:dyDescent="0.25">
      <c r="A166" s="25"/>
      <c r="B166" s="25"/>
      <c r="C166" s="25"/>
      <c r="D166" s="25"/>
      <c r="E166" s="25"/>
      <c r="F166" s="25"/>
      <c r="G166" s="25"/>
      <c r="H166" s="25"/>
      <c r="I166" s="25"/>
      <c r="J166" s="25"/>
      <c r="K166" s="25"/>
      <c r="L166" s="25"/>
      <c r="M166" s="25"/>
      <c r="N166" s="25"/>
      <c r="O166" s="25"/>
      <c r="P166" s="25"/>
      <c r="Q166" s="25"/>
      <c r="R166" s="25"/>
    </row>
    <row r="167" spans="1:18" ht="15" x14ac:dyDescent="0.25">
      <c r="A167" s="25"/>
      <c r="B167" s="25"/>
      <c r="C167" s="25"/>
      <c r="D167" s="25"/>
      <c r="E167" s="25"/>
      <c r="F167" s="25"/>
      <c r="G167" s="25"/>
      <c r="H167" s="25"/>
      <c r="I167" s="25"/>
      <c r="J167" s="25"/>
      <c r="K167" s="25"/>
      <c r="L167" s="25"/>
      <c r="M167" s="25"/>
      <c r="N167" s="25"/>
      <c r="O167" s="25"/>
      <c r="P167" s="25"/>
      <c r="Q167" s="25"/>
      <c r="R167" s="25"/>
    </row>
    <row r="168" spans="1:18" ht="15" x14ac:dyDescent="0.25">
      <c r="A168" s="25" t="s">
        <v>0</v>
      </c>
      <c r="B168" s="25" t="s">
        <v>1435</v>
      </c>
      <c r="C168" s="25" t="s">
        <v>1436</v>
      </c>
      <c r="D168" s="25" t="s">
        <v>1437</v>
      </c>
      <c r="E168" s="25" t="s">
        <v>24</v>
      </c>
      <c r="F168" s="25" t="s">
        <v>25</v>
      </c>
      <c r="G168" s="25" t="s">
        <v>27</v>
      </c>
      <c r="H168" s="25" t="s">
        <v>26</v>
      </c>
      <c r="I168" s="25" t="s">
        <v>1438</v>
      </c>
      <c r="J168" s="25" t="s">
        <v>28</v>
      </c>
      <c r="K168" s="25" t="s">
        <v>1445</v>
      </c>
      <c r="L168" s="25" t="s">
        <v>1439</v>
      </c>
      <c r="M168" s="25" t="s">
        <v>1442</v>
      </c>
      <c r="N168" s="25" t="s">
        <v>1443</v>
      </c>
      <c r="O168" s="25" t="s">
        <v>1444</v>
      </c>
      <c r="P168" s="25" t="s">
        <v>37</v>
      </c>
      <c r="Q168" s="25"/>
      <c r="R168" s="25"/>
    </row>
    <row r="169" spans="1:18" ht="15" x14ac:dyDescent="0.25">
      <c r="A169" s="30">
        <f>A165</f>
        <v>0</v>
      </c>
      <c r="B169" s="30">
        <f>A165</f>
        <v>0</v>
      </c>
      <c r="C169" s="30">
        <f>C165</f>
        <v>45838</v>
      </c>
      <c r="D169" s="66">
        <v>12</v>
      </c>
      <c r="E169" s="31" t="s">
        <v>38</v>
      </c>
      <c r="F169" s="31" t="s">
        <v>39</v>
      </c>
      <c r="G169" s="31" t="s">
        <v>41</v>
      </c>
      <c r="H169" s="31" t="s">
        <v>40</v>
      </c>
      <c r="I169" s="67">
        <f>I165</f>
        <v>10000000</v>
      </c>
      <c r="J169" s="31" t="s">
        <v>6350</v>
      </c>
      <c r="K169" s="70">
        <v>0.02</v>
      </c>
      <c r="L169" s="68">
        <v>0</v>
      </c>
      <c r="M169" s="71">
        <f t="array" ref="M169:O169">pricer_oblig_tx_fixeFinal(A169,B169,C169,I169,K169,L169,D169,F169,E169,P169,G169,H169,GBP!BY13:BY104,GBP!CD13:CD104)</f>
        <v>555.55555555555554</v>
      </c>
      <c r="N169" s="71">
        <v>22760009.055667952</v>
      </c>
      <c r="O169" s="71">
        <v>22759453.500112396</v>
      </c>
      <c r="P169" s="31" t="s">
        <v>60</v>
      </c>
      <c r="Q169" s="72">
        <f>-Q165+N169</f>
        <v>14293704.053881709</v>
      </c>
      <c r="R169" s="73">
        <f>Q169/I165</f>
        <v>1.4293704053881708</v>
      </c>
    </row>
    <row r="170" spans="1:18" ht="15" x14ac:dyDescent="0.25">
      <c r="A170"/>
      <c r="B170"/>
      <c r="C170"/>
      <c r="D170"/>
      <c r="E170"/>
      <c r="F170"/>
      <c r="G170"/>
      <c r="H170"/>
      <c r="I170"/>
      <c r="J170"/>
      <c r="K170"/>
      <c r="L170"/>
      <c r="M170"/>
      <c r="N170"/>
      <c r="O170"/>
      <c r="P170"/>
      <c r="Q170"/>
      <c r="R170"/>
    </row>
    <row r="171" spans="1:18" ht="15" x14ac:dyDescent="0.25">
      <c r="A171"/>
      <c r="B171"/>
      <c r="C171"/>
      <c r="D171"/>
      <c r="E171"/>
      <c r="F171"/>
      <c r="G171"/>
      <c r="H171"/>
      <c r="I171"/>
      <c r="J171"/>
      <c r="K171"/>
      <c r="L171"/>
      <c r="M171"/>
      <c r="N171"/>
      <c r="O171"/>
      <c r="P171"/>
      <c r="Q171"/>
      <c r="R171"/>
    </row>
    <row r="172" spans="1:18" ht="26.25" thickBot="1" x14ac:dyDescent="0.4">
      <c r="A172" s="153" t="s">
        <v>3065</v>
      </c>
      <c r="B172" s="153"/>
      <c r="C172" s="153"/>
      <c r="D172" s="153"/>
      <c r="E172" s="153"/>
      <c r="F172" s="153"/>
      <c r="G172" s="153"/>
      <c r="H172" s="153"/>
      <c r="I172" s="153"/>
      <c r="J172" s="153"/>
      <c r="K172" s="153"/>
      <c r="L172" s="153"/>
      <c r="M172" s="153"/>
      <c r="N172" s="153"/>
      <c r="O172" s="153"/>
      <c r="P172" s="153"/>
      <c r="Q172" s="153"/>
      <c r="R172" s="153"/>
    </row>
    <row r="173" spans="1:18" ht="15" x14ac:dyDescent="0.25">
      <c r="A173" s="25" t="s">
        <v>0</v>
      </c>
      <c r="B173" s="25" t="s">
        <v>1435</v>
      </c>
      <c r="C173" s="25" t="s">
        <v>1436</v>
      </c>
      <c r="D173" s="25" t="s">
        <v>1437</v>
      </c>
      <c r="E173" s="25" t="s">
        <v>24</v>
      </c>
      <c r="F173" s="25" t="s">
        <v>25</v>
      </c>
      <c r="G173" s="25" t="s">
        <v>27</v>
      </c>
      <c r="H173" s="25" t="s">
        <v>26</v>
      </c>
      <c r="I173" s="25" t="s">
        <v>1438</v>
      </c>
      <c r="J173" s="25" t="s">
        <v>28</v>
      </c>
      <c r="K173" s="25" t="s">
        <v>1439</v>
      </c>
      <c r="L173" s="25" t="s">
        <v>1440</v>
      </c>
      <c r="M173" s="25" t="s">
        <v>29</v>
      </c>
      <c r="N173" s="64" t="s">
        <v>30</v>
      </c>
      <c r="O173" s="25" t="s">
        <v>1441</v>
      </c>
      <c r="P173" s="25" t="s">
        <v>1442</v>
      </c>
      <c r="Q173" s="25" t="s">
        <v>1443</v>
      </c>
      <c r="R173" s="25" t="s">
        <v>1444</v>
      </c>
    </row>
    <row r="174" spans="1:18" ht="15" x14ac:dyDescent="0.25">
      <c r="A174" s="30">
        <f>+A135</f>
        <v>0</v>
      </c>
      <c r="B174" s="30">
        <f>A174</f>
        <v>0</v>
      </c>
      <c r="C174" s="65">
        <v>45838</v>
      </c>
      <c r="D174" s="66">
        <v>6</v>
      </c>
      <c r="E174" s="31" t="s">
        <v>38</v>
      </c>
      <c r="F174" s="31" t="s">
        <v>39</v>
      </c>
      <c r="G174" s="31" t="s">
        <v>41</v>
      </c>
      <c r="H174" s="31" t="s">
        <v>40</v>
      </c>
      <c r="I174" s="67">
        <f>10000000</f>
        <v>10000000</v>
      </c>
      <c r="J174" s="31" t="s">
        <v>6350</v>
      </c>
      <c r="K174" s="68">
        <v>0</v>
      </c>
      <c r="L174" s="68">
        <v>0</v>
      </c>
      <c r="M174" s="32" t="s">
        <v>40</v>
      </c>
      <c r="N174" s="31" t="s">
        <v>42</v>
      </c>
      <c r="O174" s="68">
        <f>GBP!DU13</f>
        <v>2.1898680466336806E-3</v>
      </c>
      <c r="P174" s="69">
        <f t="array" ref="P174:R174">pricer_oblig_tx_variable3(A174,B174,C174,I174,K174,D174,F174,E174,G174,H174,L174,M174,N174,GBP!BY13:BY104,GBP!CD13:CD104,GBP!DT13:DT27,GBP!DU13:DU27,O174)</f>
        <v>60.829667962046685</v>
      </c>
      <c r="Q174" s="69">
        <v>11320579.43318912</v>
      </c>
      <c r="R174" s="69">
        <v>11320518.603521159</v>
      </c>
    </row>
    <row r="175" spans="1:18" ht="15" x14ac:dyDescent="0.25">
      <c r="A175" s="25"/>
      <c r="B175" s="25"/>
      <c r="C175" s="25"/>
      <c r="D175" s="25"/>
      <c r="E175" s="25"/>
      <c r="F175" s="25"/>
      <c r="G175" s="25"/>
      <c r="H175" s="25"/>
      <c r="I175" s="25"/>
      <c r="J175" s="25"/>
      <c r="K175" s="25"/>
      <c r="L175" s="25"/>
      <c r="M175" s="25"/>
      <c r="N175" s="25"/>
      <c r="O175" s="25"/>
      <c r="P175" s="25"/>
      <c r="Q175" s="25"/>
      <c r="R175" s="25"/>
    </row>
    <row r="176" spans="1:18" ht="15" x14ac:dyDescent="0.25">
      <c r="A176" s="25"/>
      <c r="B176" s="25"/>
      <c r="C176" s="25"/>
      <c r="D176" s="25"/>
      <c r="E176" s="25"/>
      <c r="F176" s="25"/>
      <c r="G176" s="25"/>
      <c r="H176" s="25"/>
      <c r="I176" s="25"/>
      <c r="J176" s="25"/>
      <c r="K176" s="25"/>
      <c r="L176" s="25"/>
      <c r="M176" s="25"/>
      <c r="N176" s="25"/>
      <c r="O176" s="25"/>
      <c r="P176" s="25"/>
      <c r="Q176" s="25"/>
      <c r="R176" s="25"/>
    </row>
    <row r="177" spans="1:105" ht="15" x14ac:dyDescent="0.25">
      <c r="A177" s="25" t="s">
        <v>0</v>
      </c>
      <c r="B177" s="25" t="s">
        <v>1435</v>
      </c>
      <c r="C177" s="25" t="s">
        <v>1436</v>
      </c>
      <c r="D177" s="25" t="s">
        <v>1437</v>
      </c>
      <c r="E177" s="25" t="s">
        <v>24</v>
      </c>
      <c r="F177" s="25" t="s">
        <v>25</v>
      </c>
      <c r="G177" s="25" t="s">
        <v>27</v>
      </c>
      <c r="H177" s="25" t="s">
        <v>26</v>
      </c>
      <c r="I177" s="25" t="s">
        <v>1438</v>
      </c>
      <c r="J177" s="25" t="s">
        <v>28</v>
      </c>
      <c r="K177" s="25" t="s">
        <v>1445</v>
      </c>
      <c r="L177" s="25" t="s">
        <v>1439</v>
      </c>
      <c r="M177" s="25" t="s">
        <v>1442</v>
      </c>
      <c r="N177" s="25" t="s">
        <v>1443</v>
      </c>
      <c r="O177" s="25" t="s">
        <v>1444</v>
      </c>
      <c r="P177" s="25" t="s">
        <v>37</v>
      </c>
      <c r="Q177" s="25"/>
      <c r="R177" s="25"/>
    </row>
    <row r="178" spans="1:105" ht="15" x14ac:dyDescent="0.25">
      <c r="A178" s="30">
        <f>A174</f>
        <v>0</v>
      </c>
      <c r="B178" s="30">
        <f>A174</f>
        <v>0</v>
      </c>
      <c r="C178" s="30">
        <f>C174</f>
        <v>45838</v>
      </c>
      <c r="D178" s="66">
        <v>12</v>
      </c>
      <c r="E178" s="31" t="s">
        <v>38</v>
      </c>
      <c r="F178" s="31" t="s">
        <v>39</v>
      </c>
      <c r="G178" s="31" t="s">
        <v>41</v>
      </c>
      <c r="H178" s="31" t="s">
        <v>40</v>
      </c>
      <c r="I178" s="67">
        <f>I174</f>
        <v>10000000</v>
      </c>
      <c r="J178" s="31" t="s">
        <v>6350</v>
      </c>
      <c r="K178" s="70">
        <v>0.02</v>
      </c>
      <c r="L178" s="68">
        <v>0</v>
      </c>
      <c r="M178" s="71">
        <f t="array" ref="M178:O178">pricer_oblig_tx_fixeFinal(A178,B178,C178,I178,K178,L178,D178,F178,E178,P178,G178,H178,GBP!BY13:BY104,GBP!CD13:CD104)</f>
        <v>555.55555555555554</v>
      </c>
      <c r="N178" s="71">
        <v>22760009.055667952</v>
      </c>
      <c r="O178" s="71">
        <v>22759453.500112396</v>
      </c>
      <c r="P178" s="31" t="s">
        <v>60</v>
      </c>
      <c r="Q178" s="72">
        <f>-Q174+N178</f>
        <v>11439429.622478832</v>
      </c>
      <c r="R178" s="73">
        <f>Q178/I174</f>
        <v>1.1439429622478832</v>
      </c>
    </row>
    <row r="184" spans="1:105" ht="25.5" x14ac:dyDescent="0.35">
      <c r="A184" s="166" t="s">
        <v>6351</v>
      </c>
      <c r="B184" s="166"/>
      <c r="C184" s="166"/>
      <c r="D184" s="166"/>
      <c r="E184" s="166"/>
      <c r="F184" s="166"/>
      <c r="G184" s="166"/>
      <c r="H184" s="166"/>
      <c r="I184" s="166"/>
      <c r="J184" s="166"/>
      <c r="K184" s="166"/>
      <c r="L184" s="166"/>
      <c r="M184" s="166"/>
      <c r="N184" s="166"/>
      <c r="O184" s="166"/>
      <c r="P184" s="166"/>
      <c r="Q184" s="166"/>
      <c r="R184" s="166"/>
    </row>
    <row r="187" spans="1:105" s="25" customFormat="1" ht="26.25" thickBot="1" x14ac:dyDescent="0.4">
      <c r="A187" s="153" t="s">
        <v>3049</v>
      </c>
      <c r="B187" s="153"/>
      <c r="C187" s="153"/>
      <c r="D187" s="153"/>
      <c r="E187" s="153"/>
      <c r="F187" s="153"/>
      <c r="G187" s="153"/>
      <c r="H187" s="153"/>
      <c r="I187" s="153"/>
      <c r="J187" s="153"/>
      <c r="K187" s="153"/>
      <c r="L187" s="153"/>
      <c r="M187" s="153"/>
      <c r="N187" s="153"/>
      <c r="O187" s="153"/>
      <c r="P187" s="153"/>
      <c r="Q187" s="153"/>
      <c r="R187" s="153"/>
      <c r="BW187"/>
      <c r="BX187"/>
      <c r="BY187"/>
      <c r="BZ187"/>
      <c r="CA187"/>
      <c r="CB187"/>
      <c r="CQ187"/>
      <c r="CR187"/>
      <c r="CS187"/>
      <c r="CT187"/>
      <c r="CU187"/>
      <c r="CV187"/>
      <c r="CW187"/>
      <c r="CX187"/>
      <c r="CY187"/>
      <c r="CZ187"/>
      <c r="DA187"/>
    </row>
    <row r="188" spans="1:105" s="25" customFormat="1" ht="15" x14ac:dyDescent="0.25">
      <c r="A188" s="25" t="s">
        <v>0</v>
      </c>
      <c r="B188" s="25" t="s">
        <v>1435</v>
      </c>
      <c r="C188" s="25" t="s">
        <v>1436</v>
      </c>
      <c r="D188" s="25" t="s">
        <v>1437</v>
      </c>
      <c r="E188" s="25" t="s">
        <v>24</v>
      </c>
      <c r="F188" s="25" t="s">
        <v>25</v>
      </c>
      <c r="G188" s="25" t="s">
        <v>27</v>
      </c>
      <c r="H188" s="25" t="s">
        <v>26</v>
      </c>
      <c r="I188" s="25" t="s">
        <v>1438</v>
      </c>
      <c r="J188" s="25" t="s">
        <v>28</v>
      </c>
      <c r="K188" s="25" t="s">
        <v>1439</v>
      </c>
      <c r="L188" s="25" t="s">
        <v>1440</v>
      </c>
      <c r="M188" s="25" t="s">
        <v>29</v>
      </c>
      <c r="N188" s="64" t="s">
        <v>30</v>
      </c>
      <c r="O188" s="25" t="s">
        <v>1441</v>
      </c>
      <c r="P188" s="25" t="s">
        <v>1442</v>
      </c>
      <c r="Q188" s="25" t="s">
        <v>1443</v>
      </c>
      <c r="R188" s="25" t="s">
        <v>1444</v>
      </c>
      <c r="BW188"/>
      <c r="BX188"/>
      <c r="BY188"/>
      <c r="BZ188"/>
      <c r="CA188"/>
      <c r="CB188"/>
      <c r="CQ188"/>
      <c r="CR188"/>
      <c r="CS188"/>
      <c r="CT188"/>
      <c r="CU188"/>
      <c r="CV188"/>
      <c r="CW188"/>
      <c r="CX188"/>
      <c r="CY188"/>
      <c r="CZ188"/>
      <c r="DA188"/>
    </row>
    <row r="189" spans="1:105" s="25" customFormat="1" ht="15" x14ac:dyDescent="0.25">
      <c r="A189" s="30">
        <f>+Date!E5</f>
        <v>0</v>
      </c>
      <c r="B189" s="30">
        <f>A189</f>
        <v>0</v>
      </c>
      <c r="C189" s="65">
        <v>45838</v>
      </c>
      <c r="D189" s="66">
        <v>3</v>
      </c>
      <c r="E189" s="31" t="s">
        <v>38</v>
      </c>
      <c r="F189" s="31" t="s">
        <v>39</v>
      </c>
      <c r="G189" s="31" t="s">
        <v>41</v>
      </c>
      <c r="H189" s="31" t="s">
        <v>40</v>
      </c>
      <c r="I189" s="67">
        <f>10000000</f>
        <v>10000000</v>
      </c>
      <c r="J189" s="31" t="s">
        <v>6352</v>
      </c>
      <c r="K189" s="68">
        <v>0</v>
      </c>
      <c r="L189" s="68">
        <v>0</v>
      </c>
      <c r="M189" s="32" t="s">
        <v>40</v>
      </c>
      <c r="N189" s="31" t="s">
        <v>42</v>
      </c>
      <c r="O189" s="68">
        <f>CHF!CF13</f>
        <v>-7.2724517398028432E-3</v>
      </c>
      <c r="P189" s="69">
        <f t="array" ref="P189:R189">pricer_oblig_tx_variable3(A189,B189,C189,I189,K189,D189,F189,E189,G189,H189,L189,M189,N189,CHF!O13:O104,CHF!T13:T104,CHF!CE13:CE38,CHF!CF13:CF38,O189)</f>
        <v>-202.01254832785676</v>
      </c>
      <c r="Q189" s="69">
        <v>13786424.869434461</v>
      </c>
      <c r="R189" s="69">
        <v>13786626.881982788</v>
      </c>
      <c r="BW189"/>
      <c r="BX189"/>
      <c r="BY189"/>
      <c r="BZ189"/>
      <c r="CA189"/>
      <c r="CB189"/>
      <c r="CQ189"/>
      <c r="CR189"/>
      <c r="CS189"/>
      <c r="CT189"/>
      <c r="CU189"/>
      <c r="CV189"/>
      <c r="CW189"/>
      <c r="CX189"/>
      <c r="CY189"/>
      <c r="CZ189"/>
      <c r="DA189"/>
    </row>
    <row r="190" spans="1:105" s="25" customFormat="1" ht="15" x14ac:dyDescent="0.25">
      <c r="BW190"/>
      <c r="BX190"/>
      <c r="BY190"/>
      <c r="BZ190"/>
      <c r="CA190"/>
      <c r="CB190"/>
      <c r="CQ190"/>
      <c r="CR190"/>
      <c r="CS190"/>
      <c r="CT190"/>
      <c r="CU190"/>
      <c r="CV190"/>
      <c r="CW190"/>
      <c r="CX190"/>
      <c r="CY190"/>
      <c r="CZ190"/>
      <c r="DA190"/>
    </row>
    <row r="191" spans="1:105" s="25" customFormat="1" ht="15" x14ac:dyDescent="0.25">
      <c r="BW191"/>
      <c r="BX191"/>
      <c r="BY191"/>
      <c r="BZ191"/>
      <c r="CA191"/>
      <c r="CB191"/>
      <c r="CQ191"/>
      <c r="CR191"/>
      <c r="CS191"/>
      <c r="CT191"/>
      <c r="CU191"/>
      <c r="CV191"/>
      <c r="CW191"/>
      <c r="CX191"/>
      <c r="CY191"/>
      <c r="CZ191"/>
      <c r="DA191"/>
    </row>
    <row r="192" spans="1:105" s="25" customFormat="1" ht="15" x14ac:dyDescent="0.25">
      <c r="A192" s="25" t="s">
        <v>0</v>
      </c>
      <c r="B192" s="25" t="s">
        <v>1435</v>
      </c>
      <c r="C192" s="25" t="s">
        <v>1436</v>
      </c>
      <c r="D192" s="25" t="s">
        <v>1437</v>
      </c>
      <c r="E192" s="25" t="s">
        <v>24</v>
      </c>
      <c r="F192" s="25" t="s">
        <v>25</v>
      </c>
      <c r="G192" s="25" t="s">
        <v>27</v>
      </c>
      <c r="H192" s="25" t="s">
        <v>26</v>
      </c>
      <c r="I192" s="25" t="s">
        <v>1438</v>
      </c>
      <c r="J192" s="25" t="s">
        <v>28</v>
      </c>
      <c r="K192" s="25" t="s">
        <v>1445</v>
      </c>
      <c r="L192" s="25" t="s">
        <v>1439</v>
      </c>
      <c r="M192" s="25" t="s">
        <v>1442</v>
      </c>
      <c r="N192" s="25" t="s">
        <v>1443</v>
      </c>
      <c r="O192" s="25" t="s">
        <v>1444</v>
      </c>
      <c r="P192" s="25" t="s">
        <v>37</v>
      </c>
      <c r="BW192"/>
      <c r="BX192"/>
      <c r="BY192"/>
      <c r="BZ192"/>
      <c r="CA192"/>
      <c r="CB192"/>
      <c r="CQ192"/>
      <c r="CR192"/>
      <c r="CS192"/>
      <c r="CT192"/>
      <c r="CU192"/>
      <c r="CV192"/>
      <c r="CW192"/>
      <c r="CX192"/>
      <c r="CY192"/>
      <c r="CZ192"/>
      <c r="DA192"/>
    </row>
    <row r="193" spans="1:239" s="25" customFormat="1" ht="15" x14ac:dyDescent="0.25">
      <c r="A193" s="30">
        <f>A189</f>
        <v>0</v>
      </c>
      <c r="B193" s="30">
        <f>A189</f>
        <v>0</v>
      </c>
      <c r="C193" s="30">
        <f>C189</f>
        <v>45838</v>
      </c>
      <c r="D193" s="66">
        <v>12</v>
      </c>
      <c r="E193" s="31" t="s">
        <v>38</v>
      </c>
      <c r="F193" s="31" t="s">
        <v>39</v>
      </c>
      <c r="G193" s="31" t="s">
        <v>41</v>
      </c>
      <c r="H193" s="31" t="s">
        <v>40</v>
      </c>
      <c r="I193" s="67">
        <f>I189</f>
        <v>10000000</v>
      </c>
      <c r="J193" s="31" t="s">
        <v>6352</v>
      </c>
      <c r="K193" s="70">
        <v>0.02</v>
      </c>
      <c r="L193" s="68">
        <v>0</v>
      </c>
      <c r="M193" s="71">
        <f t="array" ref="M193:O193">pricer_oblig_tx_fixeFinal(A193,B193,C193,I193,K193,L193,D193,F193,E193,P193,G193,H193,CHF!O13:O104,CHF!T13:T104)</f>
        <v>555.55555555555554</v>
      </c>
      <c r="N193" s="71">
        <v>41524542.734244466</v>
      </c>
      <c r="O193" s="71">
        <v>41523987.178688914</v>
      </c>
      <c r="P193" s="31" t="s">
        <v>60</v>
      </c>
      <c r="Q193" s="72">
        <f>-Q189+N193</f>
        <v>27738117.864810005</v>
      </c>
      <c r="R193" s="73">
        <f>Q193/I189</f>
        <v>2.7738117864810006</v>
      </c>
      <c r="BW193"/>
      <c r="BX193"/>
      <c r="BY193"/>
      <c r="BZ193"/>
      <c r="CA193"/>
      <c r="CB193"/>
      <c r="CQ193"/>
      <c r="CR193"/>
      <c r="CS193"/>
      <c r="CT193"/>
      <c r="CU193"/>
      <c r="CV193"/>
      <c r="CW193"/>
      <c r="CX193"/>
      <c r="CY193"/>
      <c r="CZ193"/>
      <c r="DA193"/>
    </row>
    <row r="194" spans="1:239" customFormat="1" ht="15" x14ac:dyDescent="0.25">
      <c r="HF194" s="78"/>
      <c r="HG194" s="25"/>
      <c r="HH194" s="25"/>
      <c r="HI194" s="25"/>
      <c r="HJ194" s="25"/>
      <c r="HK194" s="25"/>
      <c r="HL194" s="25"/>
      <c r="HM194" s="25"/>
      <c r="HN194" s="25"/>
      <c r="HO194" s="25"/>
      <c r="HP194" s="25"/>
      <c r="HQ194" s="25"/>
      <c r="HR194" s="25"/>
      <c r="HS194" s="25"/>
      <c r="HT194" s="25"/>
      <c r="HU194" s="25"/>
      <c r="HV194" s="25"/>
      <c r="HW194" s="25"/>
      <c r="HX194" s="25"/>
      <c r="HY194" s="25"/>
      <c r="HZ194" s="25"/>
      <c r="IA194" s="25"/>
      <c r="IB194" s="25"/>
      <c r="IC194" s="25"/>
      <c r="ID194" s="25"/>
      <c r="IE194" s="25"/>
    </row>
    <row r="195" spans="1:239" customFormat="1" ht="15" x14ac:dyDescent="0.25">
      <c r="HF195" s="78"/>
      <c r="HG195" s="25"/>
      <c r="HH195" s="25"/>
      <c r="HI195" s="25"/>
      <c r="HJ195" s="25"/>
      <c r="HK195" s="25"/>
      <c r="HL195" s="25"/>
      <c r="HM195" s="25"/>
      <c r="HN195" s="25"/>
      <c r="HO195" s="25"/>
      <c r="HP195" s="25"/>
      <c r="HQ195" s="25"/>
      <c r="HR195" s="25"/>
      <c r="HS195" s="25"/>
      <c r="HT195" s="25"/>
      <c r="HU195" s="25"/>
      <c r="HV195" s="25"/>
      <c r="HW195" s="25"/>
      <c r="HX195" s="25"/>
      <c r="HY195" s="25"/>
      <c r="HZ195" s="25"/>
      <c r="IA195" s="25"/>
      <c r="IB195" s="25"/>
      <c r="IC195" s="25"/>
      <c r="ID195" s="25"/>
      <c r="IE195" s="25"/>
    </row>
    <row r="196" spans="1:239" customFormat="1" ht="15" x14ac:dyDescent="0.25">
      <c r="HF196" s="78"/>
      <c r="HG196" s="25"/>
      <c r="HH196" s="25"/>
      <c r="HI196" s="25"/>
      <c r="HJ196" s="25"/>
      <c r="HK196" s="25"/>
      <c r="HL196" s="25"/>
      <c r="HM196" s="25"/>
      <c r="HN196" s="25"/>
      <c r="HO196" s="25"/>
      <c r="HP196" s="25"/>
      <c r="HQ196" s="25"/>
      <c r="HR196" s="25"/>
      <c r="HS196" s="25"/>
      <c r="HT196" s="25"/>
      <c r="HU196" s="25"/>
      <c r="HV196" s="25"/>
      <c r="HW196" s="25"/>
      <c r="HX196" s="25"/>
      <c r="HY196" s="25"/>
      <c r="HZ196" s="25"/>
      <c r="IA196" s="25"/>
      <c r="IB196" s="25"/>
      <c r="IC196" s="25"/>
      <c r="ID196" s="25"/>
      <c r="IE196" s="25"/>
    </row>
    <row r="197" spans="1:239" s="25" customFormat="1" ht="26.25" thickBot="1" x14ac:dyDescent="0.4">
      <c r="A197" s="153" t="s">
        <v>3052</v>
      </c>
      <c r="B197" s="153"/>
      <c r="C197" s="153"/>
      <c r="D197" s="153"/>
      <c r="E197" s="153"/>
      <c r="F197" s="153"/>
      <c r="G197" s="153"/>
      <c r="H197" s="153"/>
      <c r="I197" s="153"/>
      <c r="J197" s="153"/>
      <c r="K197" s="153"/>
      <c r="L197" s="153"/>
      <c r="M197" s="153"/>
      <c r="N197" s="153"/>
      <c r="O197" s="153"/>
      <c r="P197" s="153"/>
      <c r="Q197" s="153"/>
      <c r="R197" s="153"/>
      <c r="BW197"/>
      <c r="BX197"/>
      <c r="BY197"/>
      <c r="BZ197"/>
      <c r="CA197"/>
      <c r="CB197"/>
      <c r="CQ197"/>
      <c r="CR197"/>
      <c r="CS197"/>
      <c r="CT197"/>
      <c r="CU197"/>
      <c r="CV197"/>
      <c r="CW197"/>
      <c r="CX197"/>
      <c r="CY197"/>
      <c r="CZ197"/>
      <c r="DA197"/>
    </row>
    <row r="198" spans="1:239" s="25" customFormat="1" ht="15" x14ac:dyDescent="0.25">
      <c r="A198" s="25" t="s">
        <v>0</v>
      </c>
      <c r="B198" s="25" t="s">
        <v>1435</v>
      </c>
      <c r="C198" s="25" t="s">
        <v>1436</v>
      </c>
      <c r="D198" s="25" t="s">
        <v>1437</v>
      </c>
      <c r="E198" s="25" t="s">
        <v>24</v>
      </c>
      <c r="F198" s="25" t="s">
        <v>25</v>
      </c>
      <c r="G198" s="25" t="s">
        <v>27</v>
      </c>
      <c r="H198" s="25" t="s">
        <v>26</v>
      </c>
      <c r="I198" s="25" t="s">
        <v>1438</v>
      </c>
      <c r="J198" s="25" t="s">
        <v>28</v>
      </c>
      <c r="K198" s="25" t="s">
        <v>1439</v>
      </c>
      <c r="L198" s="25" t="s">
        <v>1440</v>
      </c>
      <c r="M198" s="25" t="s">
        <v>29</v>
      </c>
      <c r="N198" s="64" t="s">
        <v>30</v>
      </c>
      <c r="O198" s="25" t="s">
        <v>1441</v>
      </c>
      <c r="P198" s="25" t="s">
        <v>1442</v>
      </c>
      <c r="Q198" s="25" t="s">
        <v>1443</v>
      </c>
      <c r="R198" s="25" t="s">
        <v>1444</v>
      </c>
      <c r="BW198"/>
      <c r="BX198"/>
      <c r="BY198"/>
      <c r="BZ198"/>
      <c r="CA198"/>
      <c r="CB198"/>
      <c r="CQ198"/>
      <c r="CR198"/>
      <c r="CS198"/>
      <c r="CT198"/>
      <c r="CU198"/>
      <c r="CV198"/>
      <c r="CW198"/>
      <c r="CX198"/>
      <c r="CY198"/>
      <c r="CZ198"/>
      <c r="DA198"/>
    </row>
    <row r="199" spans="1:239" s="25" customFormat="1" ht="15" x14ac:dyDescent="0.25">
      <c r="A199" s="30">
        <f>A189</f>
        <v>0</v>
      </c>
      <c r="B199" s="30">
        <f>A199</f>
        <v>0</v>
      </c>
      <c r="C199" s="65">
        <v>45838</v>
      </c>
      <c r="D199" s="66">
        <v>6</v>
      </c>
      <c r="E199" s="31" t="s">
        <v>38</v>
      </c>
      <c r="F199" s="31" t="s">
        <v>39</v>
      </c>
      <c r="G199" s="31" t="s">
        <v>41</v>
      </c>
      <c r="H199" s="31" t="s">
        <v>40</v>
      </c>
      <c r="I199" s="67">
        <f>10000000</f>
        <v>10000000</v>
      </c>
      <c r="J199" s="31" t="s">
        <v>6352</v>
      </c>
      <c r="K199" s="68">
        <v>0</v>
      </c>
      <c r="L199" s="68">
        <v>0</v>
      </c>
      <c r="M199" s="32" t="s">
        <v>40</v>
      </c>
      <c r="N199" s="31" t="s">
        <v>42</v>
      </c>
      <c r="O199" s="68">
        <f>CHF!CI13</f>
        <v>-6.6151457196174102E-3</v>
      </c>
      <c r="P199" s="69">
        <f t="array" ref="P199:R199">pricer_oblig_tx_variable3(A199,B199,C199,I199,K199,D199,F199,E199,G199,H199,L199,M199,N199,CHF!O13:O104,CHF!T13:T104,CHF!CH13:CH36,CHF!CI13:CI36,O199)</f>
        <v>-183.7540477671503</v>
      </c>
      <c r="Q199" s="69">
        <v>17950393.409234576</v>
      </c>
      <c r="R199" s="69">
        <v>17950577.163282342</v>
      </c>
      <c r="BW199"/>
      <c r="BX199"/>
      <c r="BY199"/>
      <c r="BZ199"/>
      <c r="CA199"/>
      <c r="CB199"/>
      <c r="CQ199"/>
      <c r="CR199"/>
      <c r="CS199"/>
      <c r="CT199"/>
      <c r="CU199"/>
      <c r="CV199"/>
      <c r="CW199"/>
      <c r="CX199"/>
      <c r="CY199"/>
      <c r="CZ199"/>
      <c r="DA199"/>
    </row>
    <row r="200" spans="1:239" s="25" customFormat="1" ht="15" x14ac:dyDescent="0.25">
      <c r="BW200"/>
      <c r="BX200"/>
      <c r="BY200"/>
      <c r="BZ200"/>
      <c r="CA200"/>
      <c r="CB200"/>
      <c r="CQ200"/>
      <c r="CR200"/>
      <c r="CS200"/>
      <c r="CT200"/>
      <c r="CU200"/>
      <c r="CV200"/>
      <c r="CW200"/>
      <c r="CX200"/>
      <c r="CY200"/>
      <c r="CZ200"/>
      <c r="DA200"/>
    </row>
    <row r="201" spans="1:239" s="25" customFormat="1" ht="15" x14ac:dyDescent="0.25">
      <c r="BW201"/>
      <c r="BX201"/>
      <c r="BY201"/>
      <c r="BZ201"/>
      <c r="CA201"/>
      <c r="CB201"/>
      <c r="CQ201"/>
      <c r="CR201"/>
      <c r="CS201"/>
      <c r="CT201"/>
      <c r="CU201"/>
      <c r="CV201"/>
      <c r="CW201"/>
      <c r="CX201"/>
      <c r="CY201"/>
      <c r="CZ201"/>
      <c r="DA201"/>
    </row>
    <row r="202" spans="1:239" s="25" customFormat="1" ht="15" x14ac:dyDescent="0.25">
      <c r="A202" s="25" t="s">
        <v>0</v>
      </c>
      <c r="B202" s="25" t="s">
        <v>1435</v>
      </c>
      <c r="C202" s="25" t="s">
        <v>1436</v>
      </c>
      <c r="D202" s="25" t="s">
        <v>1437</v>
      </c>
      <c r="E202" s="25" t="s">
        <v>24</v>
      </c>
      <c r="F202" s="25" t="s">
        <v>25</v>
      </c>
      <c r="G202" s="25" t="s">
        <v>27</v>
      </c>
      <c r="H202" s="25" t="s">
        <v>26</v>
      </c>
      <c r="I202" s="25" t="s">
        <v>1438</v>
      </c>
      <c r="J202" s="25" t="s">
        <v>28</v>
      </c>
      <c r="K202" s="25" t="s">
        <v>1445</v>
      </c>
      <c r="L202" s="25" t="s">
        <v>1439</v>
      </c>
      <c r="M202" s="25" t="s">
        <v>1442</v>
      </c>
      <c r="N202" s="25" t="s">
        <v>1443</v>
      </c>
      <c r="O202" s="25" t="s">
        <v>1444</v>
      </c>
      <c r="P202" s="25" t="s">
        <v>37</v>
      </c>
      <c r="BW202"/>
      <c r="BX202"/>
      <c r="BY202"/>
      <c r="BZ202"/>
      <c r="CA202"/>
      <c r="CB202"/>
      <c r="CQ202"/>
      <c r="CR202"/>
      <c r="CS202"/>
      <c r="CT202"/>
      <c r="CU202"/>
      <c r="CV202"/>
      <c r="CW202"/>
      <c r="CX202"/>
      <c r="CY202"/>
      <c r="CZ202"/>
      <c r="DA202"/>
    </row>
    <row r="203" spans="1:239" s="25" customFormat="1" ht="15" x14ac:dyDescent="0.25">
      <c r="A203" s="30">
        <f>A199</f>
        <v>0</v>
      </c>
      <c r="B203" s="30">
        <f>A199</f>
        <v>0</v>
      </c>
      <c r="C203" s="30">
        <f>C199</f>
        <v>45838</v>
      </c>
      <c r="D203" s="66">
        <v>12</v>
      </c>
      <c r="E203" s="31" t="s">
        <v>38</v>
      </c>
      <c r="F203" s="31" t="s">
        <v>39</v>
      </c>
      <c r="G203" s="31" t="s">
        <v>41</v>
      </c>
      <c r="H203" s="31" t="s">
        <v>40</v>
      </c>
      <c r="I203" s="67">
        <f>I199</f>
        <v>10000000</v>
      </c>
      <c r="J203" s="31" t="s">
        <v>6352</v>
      </c>
      <c r="K203" s="70">
        <v>0.02</v>
      </c>
      <c r="L203" s="68">
        <v>0</v>
      </c>
      <c r="M203" s="71">
        <f t="array" ref="M203:O203">pricer_oblig_tx_fixeFinal(A203,B203,C203,I203,K203,L203,D203,F203,E203,P203,G203,H203,CHF!O13:O104,CHF!T13:T104)</f>
        <v>555.55555555555554</v>
      </c>
      <c r="N203" s="71">
        <v>41524542.734244466</v>
      </c>
      <c r="O203" s="71">
        <v>41523987.178688914</v>
      </c>
      <c r="P203" s="31" t="s">
        <v>60</v>
      </c>
      <c r="Q203" s="72">
        <f>-Q199+N203</f>
        <v>23574149.32500989</v>
      </c>
      <c r="R203" s="73">
        <f>Q203/I199</f>
        <v>2.3574149325009888</v>
      </c>
      <c r="BW203"/>
      <c r="BX203"/>
      <c r="BY203"/>
      <c r="BZ203"/>
      <c r="CA203"/>
      <c r="CB203"/>
      <c r="CQ203"/>
      <c r="CR203"/>
      <c r="CS203"/>
      <c r="CT203"/>
      <c r="CU203"/>
      <c r="CV203"/>
      <c r="CW203"/>
      <c r="CX203"/>
      <c r="CY203"/>
      <c r="CZ203"/>
      <c r="DA203"/>
    </row>
    <row r="204" spans="1:239" customFormat="1" ht="15" x14ac:dyDescent="0.25">
      <c r="HF204" s="78"/>
      <c r="HG204" s="25"/>
      <c r="HH204" s="25"/>
      <c r="HI204" s="25"/>
      <c r="HJ204" s="25"/>
      <c r="HK204" s="25"/>
      <c r="HL204" s="25"/>
      <c r="HM204" s="25"/>
      <c r="HN204" s="25"/>
      <c r="HO204" s="25"/>
      <c r="HP204" s="25"/>
      <c r="HQ204" s="25"/>
      <c r="HR204" s="25"/>
      <c r="HS204" s="25"/>
      <c r="HT204" s="25"/>
      <c r="HU204" s="25"/>
      <c r="HV204" s="25"/>
      <c r="HW204" s="25"/>
      <c r="HX204" s="25"/>
      <c r="HY204" s="25"/>
      <c r="HZ204" s="25"/>
      <c r="IA204" s="25"/>
      <c r="IB204" s="25"/>
      <c r="IC204" s="25"/>
      <c r="ID204" s="25"/>
      <c r="IE204" s="25"/>
    </row>
    <row r="205" spans="1:239" customFormat="1" ht="15" x14ac:dyDescent="0.25">
      <c r="HF205" s="78"/>
      <c r="HG205" s="25"/>
      <c r="HH205" s="25"/>
      <c r="HI205" s="25"/>
      <c r="HJ205" s="25"/>
      <c r="HK205" s="25"/>
      <c r="HL205" s="25"/>
      <c r="HM205" s="25"/>
      <c r="HN205" s="25"/>
      <c r="HO205" s="25"/>
      <c r="HP205" s="25"/>
      <c r="HQ205" s="25"/>
      <c r="HR205" s="25"/>
      <c r="HS205" s="25"/>
      <c r="HT205" s="25"/>
      <c r="HU205" s="25"/>
      <c r="HV205" s="25"/>
      <c r="HW205" s="25"/>
      <c r="HX205" s="25"/>
      <c r="HY205" s="25"/>
      <c r="HZ205" s="25"/>
      <c r="IA205" s="25"/>
      <c r="IB205" s="25"/>
      <c r="IC205" s="25"/>
      <c r="ID205" s="25"/>
      <c r="IE205" s="25"/>
    </row>
    <row r="206" spans="1:239" customFormat="1" ht="15" x14ac:dyDescent="0.25">
      <c r="HF206" s="78"/>
      <c r="HG206" s="25"/>
      <c r="HH206" s="25"/>
      <c r="HI206" s="25"/>
      <c r="HJ206" s="25"/>
      <c r="HK206" s="25"/>
      <c r="HL206" s="25"/>
      <c r="HM206" s="25"/>
      <c r="HN206" s="25"/>
      <c r="HO206" s="25"/>
      <c r="HP206" s="25"/>
      <c r="HQ206" s="25"/>
      <c r="HR206" s="25"/>
      <c r="HS206" s="25"/>
      <c r="HT206" s="25"/>
      <c r="HU206" s="25"/>
      <c r="HV206" s="25"/>
      <c r="HW206" s="25"/>
      <c r="HX206" s="25"/>
      <c r="HY206" s="25"/>
      <c r="HZ206" s="25"/>
      <c r="IA206" s="25"/>
      <c r="IB206" s="25"/>
      <c r="IC206" s="25"/>
      <c r="ID206" s="25"/>
      <c r="IE206" s="25"/>
    </row>
    <row r="207" spans="1:239" s="25" customFormat="1" ht="26.25" thickBot="1" x14ac:dyDescent="0.4">
      <c r="A207" s="153" t="s">
        <v>3054</v>
      </c>
      <c r="B207" s="153"/>
      <c r="C207" s="153"/>
      <c r="D207" s="153"/>
      <c r="E207" s="153"/>
      <c r="F207" s="153"/>
      <c r="G207" s="153"/>
      <c r="H207" s="153"/>
      <c r="I207" s="153"/>
      <c r="J207" s="153"/>
      <c r="K207" s="153"/>
      <c r="L207" s="153"/>
      <c r="M207" s="153"/>
      <c r="N207" s="153"/>
      <c r="O207" s="153"/>
      <c r="P207" s="153"/>
      <c r="Q207" s="153"/>
      <c r="R207" s="153"/>
      <c r="BW207"/>
      <c r="BX207"/>
      <c r="BY207"/>
      <c r="BZ207"/>
      <c r="CA207"/>
      <c r="CB207"/>
      <c r="CQ207"/>
      <c r="CR207"/>
      <c r="CS207"/>
      <c r="CT207"/>
      <c r="CU207"/>
      <c r="CV207"/>
      <c r="CW207"/>
      <c r="CX207"/>
      <c r="CY207"/>
      <c r="CZ207"/>
      <c r="DA207"/>
    </row>
    <row r="208" spans="1:239" s="25" customFormat="1" ht="15" x14ac:dyDescent="0.25">
      <c r="A208" s="25" t="s">
        <v>0</v>
      </c>
      <c r="B208" s="25" t="s">
        <v>1435</v>
      </c>
      <c r="C208" s="25" t="s">
        <v>1436</v>
      </c>
      <c r="D208" s="25" t="s">
        <v>1437</v>
      </c>
      <c r="E208" s="25" t="s">
        <v>24</v>
      </c>
      <c r="F208" s="25" t="s">
        <v>25</v>
      </c>
      <c r="G208" s="25" t="s">
        <v>27</v>
      </c>
      <c r="H208" s="25" t="s">
        <v>26</v>
      </c>
      <c r="I208" s="25" t="s">
        <v>1438</v>
      </c>
      <c r="J208" s="25" t="s">
        <v>28</v>
      </c>
      <c r="K208" s="25" t="s">
        <v>1439</v>
      </c>
      <c r="L208" s="25" t="s">
        <v>1440</v>
      </c>
      <c r="M208" s="25" t="s">
        <v>29</v>
      </c>
      <c r="N208" s="64" t="s">
        <v>30</v>
      </c>
      <c r="O208" s="25" t="s">
        <v>1441</v>
      </c>
      <c r="P208" s="25" t="s">
        <v>1442</v>
      </c>
      <c r="Q208" s="25" t="s">
        <v>1443</v>
      </c>
      <c r="R208" s="25" t="s">
        <v>1444</v>
      </c>
      <c r="BW208"/>
      <c r="BX208"/>
      <c r="BY208"/>
      <c r="BZ208"/>
      <c r="CA208"/>
      <c r="CB208"/>
      <c r="CQ208"/>
      <c r="CR208"/>
      <c r="CS208"/>
      <c r="CT208"/>
      <c r="CU208"/>
      <c r="CV208"/>
      <c r="CW208"/>
      <c r="CX208"/>
      <c r="CY208"/>
      <c r="CZ208"/>
      <c r="DA208"/>
    </row>
    <row r="209" spans="1:239" s="25" customFormat="1" ht="15" x14ac:dyDescent="0.25">
      <c r="A209" s="30" t="e">
        <f>#REF!</f>
        <v>#REF!</v>
      </c>
      <c r="B209" s="30" t="e">
        <f>A209</f>
        <v>#REF!</v>
      </c>
      <c r="C209" s="65">
        <v>45838</v>
      </c>
      <c r="D209" s="66">
        <v>1</v>
      </c>
      <c r="E209" s="31" t="s">
        <v>38</v>
      </c>
      <c r="F209" s="31" t="s">
        <v>39</v>
      </c>
      <c r="G209" s="31" t="s">
        <v>41</v>
      </c>
      <c r="H209" s="31" t="s">
        <v>40</v>
      </c>
      <c r="I209" s="67">
        <f>10000000</f>
        <v>10000000</v>
      </c>
      <c r="J209" s="31" t="s">
        <v>6352</v>
      </c>
      <c r="K209" s="68">
        <v>0</v>
      </c>
      <c r="L209" s="68">
        <v>0</v>
      </c>
      <c r="M209" s="32" t="s">
        <v>40</v>
      </c>
      <c r="N209" s="31" t="s">
        <v>42</v>
      </c>
      <c r="O209" s="68">
        <f>CHF!CL13</f>
        <v>-7.9615091939665428E-3</v>
      </c>
      <c r="P209" s="69" t="e">
        <f t="array" ref="P209:R209">pricer_oblig_tx_variable3(A209,B209,C209,I209,K209,D209,F209,E209,G209,H209,L209,M209,N209,CHF!O13:O104,CHF!T13:T104,CHF!CK13:CK35,CHF!CL13:CL35,O209)</f>
        <v>#VALUE!</v>
      </c>
      <c r="Q209" s="69" t="e">
        <v>#VALUE!</v>
      </c>
      <c r="R209" s="69" t="e">
        <v>#VALUE!</v>
      </c>
      <c r="BW209"/>
      <c r="BX209"/>
      <c r="BY209"/>
      <c r="BZ209"/>
      <c r="CA209"/>
      <c r="CB209"/>
      <c r="CQ209"/>
      <c r="CR209"/>
      <c r="CS209"/>
      <c r="CT209"/>
      <c r="CU209"/>
      <c r="CV209"/>
      <c r="CW209"/>
      <c r="CX209"/>
      <c r="CY209"/>
      <c r="CZ209"/>
      <c r="DA209"/>
    </row>
    <row r="210" spans="1:239" s="25" customFormat="1" ht="15" x14ac:dyDescent="0.25">
      <c r="BW210"/>
      <c r="BX210"/>
      <c r="BY210"/>
      <c r="BZ210"/>
      <c r="CA210"/>
      <c r="CB210"/>
      <c r="CQ210"/>
      <c r="CR210"/>
      <c r="CS210"/>
      <c r="CT210"/>
      <c r="CU210"/>
      <c r="CV210"/>
      <c r="CW210"/>
      <c r="CX210"/>
      <c r="CY210"/>
      <c r="CZ210"/>
      <c r="DA210"/>
    </row>
    <row r="211" spans="1:239" s="25" customFormat="1" ht="15" x14ac:dyDescent="0.25">
      <c r="BW211"/>
      <c r="BX211"/>
      <c r="BY211"/>
      <c r="BZ211"/>
      <c r="CA211"/>
      <c r="CB211"/>
      <c r="CQ211"/>
      <c r="CR211"/>
      <c r="CS211"/>
      <c r="CT211"/>
      <c r="CU211"/>
      <c r="CV211"/>
      <c r="CW211"/>
      <c r="CX211"/>
      <c r="CY211"/>
      <c r="CZ211"/>
      <c r="DA211"/>
    </row>
    <row r="212" spans="1:239" s="25" customFormat="1" ht="15" x14ac:dyDescent="0.25">
      <c r="A212" s="25" t="s">
        <v>0</v>
      </c>
      <c r="B212" s="25" t="s">
        <v>1435</v>
      </c>
      <c r="C212" s="25" t="s">
        <v>1436</v>
      </c>
      <c r="D212" s="25" t="s">
        <v>1437</v>
      </c>
      <c r="E212" s="25" t="s">
        <v>24</v>
      </c>
      <c r="F212" s="25" t="s">
        <v>25</v>
      </c>
      <c r="G212" s="25" t="s">
        <v>27</v>
      </c>
      <c r="H212" s="25" t="s">
        <v>26</v>
      </c>
      <c r="I212" s="25" t="s">
        <v>1438</v>
      </c>
      <c r="J212" s="25" t="s">
        <v>28</v>
      </c>
      <c r="K212" s="25" t="s">
        <v>1445</v>
      </c>
      <c r="L212" s="25" t="s">
        <v>1439</v>
      </c>
      <c r="M212" s="25" t="s">
        <v>1442</v>
      </c>
      <c r="N212" s="25" t="s">
        <v>1443</v>
      </c>
      <c r="O212" s="25" t="s">
        <v>1444</v>
      </c>
      <c r="P212" s="25" t="s">
        <v>37</v>
      </c>
      <c r="BW212"/>
      <c r="BX212"/>
      <c r="BY212"/>
      <c r="BZ212"/>
      <c r="CA212"/>
      <c r="CB212"/>
      <c r="CQ212"/>
      <c r="CR212"/>
      <c r="CS212"/>
      <c r="CT212"/>
      <c r="CU212"/>
      <c r="CV212"/>
      <c r="CW212"/>
      <c r="CX212"/>
      <c r="CY212"/>
      <c r="CZ212"/>
      <c r="DA212"/>
    </row>
    <row r="213" spans="1:239" s="25" customFormat="1" ht="15" x14ac:dyDescent="0.25">
      <c r="A213" s="30" t="e">
        <f>A209</f>
        <v>#REF!</v>
      </c>
      <c r="B213" s="30" t="e">
        <f>A209</f>
        <v>#REF!</v>
      </c>
      <c r="C213" s="30">
        <f>C209</f>
        <v>45838</v>
      </c>
      <c r="D213" s="66">
        <v>12</v>
      </c>
      <c r="E213" s="31" t="s">
        <v>38</v>
      </c>
      <c r="F213" s="31" t="s">
        <v>39</v>
      </c>
      <c r="G213" s="31" t="s">
        <v>41</v>
      </c>
      <c r="H213" s="31" t="s">
        <v>40</v>
      </c>
      <c r="I213" s="67">
        <f>I209</f>
        <v>10000000</v>
      </c>
      <c r="J213" s="31" t="s">
        <v>6352</v>
      </c>
      <c r="K213" s="70">
        <v>0.02</v>
      </c>
      <c r="L213" s="68">
        <v>0</v>
      </c>
      <c r="M213" s="71" t="e">
        <f t="array" ref="M213:O213">pricer_oblig_tx_fixeFinal(A213,B213,C213,I213,K213,L213,D213,F213,E213,P213,G213,H213,CHF!O13:O104,CHF!T13:T104)</f>
        <v>#VALUE!</v>
      </c>
      <c r="N213" s="71" t="e">
        <v>#VALUE!</v>
      </c>
      <c r="O213" s="71" t="e">
        <v>#VALUE!</v>
      </c>
      <c r="P213" s="31" t="s">
        <v>60</v>
      </c>
      <c r="Q213" s="72" t="e">
        <f>-Q209+N213</f>
        <v>#VALUE!</v>
      </c>
      <c r="R213" s="73" t="e">
        <f>Q213/I209</f>
        <v>#VALUE!</v>
      </c>
      <c r="BW213"/>
      <c r="BX213"/>
      <c r="BY213"/>
      <c r="BZ213"/>
      <c r="CA213"/>
      <c r="CB213"/>
      <c r="CQ213"/>
      <c r="CR213"/>
      <c r="CS213"/>
      <c r="CT213"/>
      <c r="CU213"/>
      <c r="CV213"/>
      <c r="CW213"/>
      <c r="CX213"/>
      <c r="CY213"/>
      <c r="CZ213"/>
      <c r="DA213"/>
    </row>
    <row r="214" spans="1:239" customFormat="1" ht="15" x14ac:dyDescent="0.25">
      <c r="HF214" s="78"/>
      <c r="HG214" s="25"/>
      <c r="HH214" s="25"/>
      <c r="HI214" s="25"/>
      <c r="HJ214" s="25"/>
      <c r="HK214" s="25"/>
      <c r="HL214" s="25"/>
      <c r="HM214" s="25"/>
      <c r="HN214" s="25"/>
      <c r="HO214" s="25"/>
      <c r="HP214" s="25"/>
      <c r="HQ214" s="25"/>
      <c r="HR214" s="25"/>
      <c r="HS214" s="25"/>
      <c r="HT214" s="25"/>
      <c r="HU214" s="25"/>
      <c r="HV214" s="25"/>
      <c r="HW214" s="25"/>
      <c r="HX214" s="25"/>
      <c r="HY214" s="25"/>
      <c r="HZ214" s="25"/>
      <c r="IA214" s="25"/>
      <c r="IB214" s="25"/>
      <c r="IC214" s="25"/>
      <c r="ID214" s="25"/>
      <c r="IE214" s="25"/>
    </row>
    <row r="215" spans="1:239" customFormat="1" ht="22.15" customHeight="1" x14ac:dyDescent="0.25">
      <c r="HF215" s="78"/>
      <c r="HG215" s="25"/>
      <c r="HH215" s="25"/>
      <c r="HI215" s="25"/>
      <c r="HJ215" s="25"/>
      <c r="HK215" s="25"/>
      <c r="HL215" s="25"/>
      <c r="HM215" s="25"/>
      <c r="HN215" s="25"/>
      <c r="HO215" s="25"/>
      <c r="HP215" s="25"/>
      <c r="HQ215" s="25"/>
      <c r="HR215" s="25"/>
      <c r="HS215" s="25"/>
      <c r="HT215" s="25"/>
      <c r="HU215" s="25"/>
      <c r="HV215" s="25"/>
      <c r="HW215" s="25"/>
      <c r="HX215" s="25"/>
      <c r="HY215" s="25"/>
      <c r="HZ215" s="25"/>
      <c r="IA215" s="25"/>
      <c r="IB215" s="25"/>
      <c r="IC215" s="25"/>
      <c r="ID215" s="25"/>
      <c r="IE215" s="25"/>
    </row>
    <row r="216" spans="1:239" customFormat="1" ht="15" x14ac:dyDescent="0.25">
      <c r="HF216" s="78"/>
      <c r="HG216" s="25"/>
      <c r="HH216" s="25"/>
      <c r="HI216" s="25"/>
      <c r="HJ216" s="25"/>
      <c r="HK216" s="25"/>
      <c r="HL216" s="25"/>
      <c r="HM216" s="25"/>
      <c r="HN216" s="25"/>
      <c r="HO216" s="25"/>
      <c r="HP216" s="25"/>
      <c r="HQ216" s="25"/>
      <c r="HR216" s="25"/>
      <c r="HS216" s="25"/>
      <c r="HT216" s="25"/>
      <c r="HU216" s="25"/>
      <c r="HV216" s="25"/>
      <c r="HW216" s="25"/>
      <c r="HX216" s="25"/>
      <c r="HY216" s="25"/>
      <c r="HZ216" s="25"/>
      <c r="IA216" s="25"/>
      <c r="IB216" s="25"/>
      <c r="IC216" s="25"/>
      <c r="ID216" s="25"/>
      <c r="IE216" s="25"/>
    </row>
    <row r="217" spans="1:239" s="25" customFormat="1" ht="26.25" thickBot="1" x14ac:dyDescent="0.4">
      <c r="A217" s="153" t="s">
        <v>3063</v>
      </c>
      <c r="B217" s="153"/>
      <c r="C217" s="153"/>
      <c r="D217" s="153"/>
      <c r="E217" s="153"/>
      <c r="F217" s="153"/>
      <c r="G217" s="153"/>
      <c r="H217" s="153"/>
      <c r="I217" s="153"/>
      <c r="J217" s="153"/>
      <c r="K217" s="153"/>
      <c r="L217" s="153"/>
      <c r="M217" s="153"/>
      <c r="N217" s="153"/>
      <c r="O217" s="153"/>
      <c r="P217" s="153"/>
      <c r="Q217" s="153"/>
      <c r="R217" s="153"/>
      <c r="BW217"/>
      <c r="BX217"/>
      <c r="BY217"/>
      <c r="BZ217"/>
      <c r="CA217"/>
      <c r="CB217"/>
      <c r="CQ217"/>
      <c r="CR217"/>
      <c r="CS217"/>
      <c r="CT217"/>
      <c r="CU217"/>
      <c r="CV217"/>
      <c r="CW217"/>
      <c r="CX217"/>
      <c r="CY217"/>
      <c r="CZ217"/>
      <c r="DA217"/>
    </row>
    <row r="218" spans="1:239" s="25" customFormat="1" ht="15" x14ac:dyDescent="0.25">
      <c r="A218" s="25" t="s">
        <v>0</v>
      </c>
      <c r="B218" s="25" t="s">
        <v>1435</v>
      </c>
      <c r="C218" s="25" t="s">
        <v>1436</v>
      </c>
      <c r="D218" s="25" t="s">
        <v>1437</v>
      </c>
      <c r="E218" s="25" t="s">
        <v>24</v>
      </c>
      <c r="F218" s="25" t="s">
        <v>25</v>
      </c>
      <c r="G218" s="25" t="s">
        <v>27</v>
      </c>
      <c r="H218" s="25" t="s">
        <v>26</v>
      </c>
      <c r="I218" s="25" t="s">
        <v>1438</v>
      </c>
      <c r="J218" s="25" t="s">
        <v>28</v>
      </c>
      <c r="K218" s="25" t="s">
        <v>1439</v>
      </c>
      <c r="L218" s="25" t="s">
        <v>1440</v>
      </c>
      <c r="M218" s="25" t="s">
        <v>29</v>
      </c>
      <c r="N218" s="64" t="s">
        <v>30</v>
      </c>
      <c r="O218" s="25" t="s">
        <v>1441</v>
      </c>
      <c r="P218" s="25" t="s">
        <v>1442</v>
      </c>
      <c r="Q218" s="25" t="s">
        <v>1443</v>
      </c>
      <c r="R218" s="25" t="s">
        <v>1444</v>
      </c>
      <c r="BW218"/>
      <c r="BX218"/>
      <c r="BY218"/>
      <c r="BZ218"/>
      <c r="CA218"/>
      <c r="CB218"/>
      <c r="CQ218"/>
      <c r="CR218"/>
      <c r="CS218"/>
      <c r="CT218"/>
      <c r="CU218"/>
      <c r="CV218"/>
      <c r="CW218"/>
      <c r="CX218"/>
      <c r="CY218"/>
      <c r="CZ218"/>
      <c r="DA218"/>
    </row>
    <row r="219" spans="1:239" s="25" customFormat="1" ht="15" x14ac:dyDescent="0.25">
      <c r="A219" s="30">
        <f>+A189</f>
        <v>0</v>
      </c>
      <c r="B219" s="30">
        <f>A219</f>
        <v>0</v>
      </c>
      <c r="C219" s="65">
        <v>45838</v>
      </c>
      <c r="D219" s="66">
        <v>3</v>
      </c>
      <c r="E219" s="31" t="s">
        <v>38</v>
      </c>
      <c r="F219" s="31" t="s">
        <v>39</v>
      </c>
      <c r="G219" s="31" t="s">
        <v>41</v>
      </c>
      <c r="H219" s="31" t="s">
        <v>40</v>
      </c>
      <c r="I219" s="67">
        <f>10000000</f>
        <v>10000000</v>
      </c>
      <c r="J219" s="31" t="s">
        <v>6352</v>
      </c>
      <c r="K219" s="68">
        <v>0</v>
      </c>
      <c r="L219" s="68">
        <v>0</v>
      </c>
      <c r="M219" s="32" t="s">
        <v>40</v>
      </c>
      <c r="N219" s="31" t="s">
        <v>42</v>
      </c>
      <c r="O219" s="68">
        <f>CHF!CQ13</f>
        <v>-7.2724517398028432E-3</v>
      </c>
      <c r="P219" s="69">
        <f t="array" ref="P219:R219">pricer_oblig_tx_variable3(A219,B219,C219,I219,K219,D219,F219,E219,G219,H219,L219,M219,N219,CHF!BT13:BT104,CHF!BY13:BY104,CHF!CP13:CP38,CHF!CQ13:CQ38,O219)</f>
        <v>-202.01254832785676</v>
      </c>
      <c r="Q219" s="69">
        <v>7682353.4837851832</v>
      </c>
      <c r="R219" s="69">
        <v>7682555.4963335106</v>
      </c>
      <c r="BW219"/>
      <c r="BX219"/>
      <c r="BY219"/>
      <c r="BZ219"/>
      <c r="CA219"/>
      <c r="CB219"/>
      <c r="CQ219"/>
      <c r="CR219"/>
      <c r="CS219"/>
      <c r="CT219"/>
      <c r="CU219"/>
      <c r="CV219"/>
      <c r="CW219"/>
      <c r="CX219"/>
      <c r="CY219"/>
      <c r="CZ219"/>
      <c r="DA219"/>
    </row>
    <row r="220" spans="1:239" s="25" customFormat="1" ht="15" x14ac:dyDescent="0.25">
      <c r="BW220"/>
      <c r="BX220"/>
      <c r="BY220"/>
      <c r="BZ220"/>
      <c r="CA220"/>
      <c r="CB220"/>
      <c r="CQ220"/>
      <c r="CR220"/>
      <c r="CS220"/>
      <c r="CT220"/>
      <c r="CU220"/>
      <c r="CV220"/>
      <c r="CW220"/>
      <c r="CX220"/>
      <c r="CY220"/>
      <c r="CZ220"/>
      <c r="DA220"/>
    </row>
    <row r="221" spans="1:239" s="25" customFormat="1" ht="15" x14ac:dyDescent="0.25">
      <c r="BW221"/>
      <c r="BX221"/>
      <c r="BY221"/>
      <c r="BZ221"/>
      <c r="CA221"/>
      <c r="CB221"/>
      <c r="CQ221"/>
      <c r="CR221"/>
      <c r="CS221"/>
      <c r="CT221"/>
      <c r="CU221"/>
      <c r="CV221"/>
      <c r="CW221"/>
      <c r="CX221"/>
      <c r="CY221"/>
      <c r="CZ221"/>
      <c r="DA221"/>
    </row>
    <row r="222" spans="1:239" s="25" customFormat="1" ht="15" x14ac:dyDescent="0.25">
      <c r="A222" s="25" t="s">
        <v>0</v>
      </c>
      <c r="B222" s="25" t="s">
        <v>1435</v>
      </c>
      <c r="C222" s="25" t="s">
        <v>1436</v>
      </c>
      <c r="D222" s="25" t="s">
        <v>1437</v>
      </c>
      <c r="E222" s="25" t="s">
        <v>24</v>
      </c>
      <c r="F222" s="25" t="s">
        <v>25</v>
      </c>
      <c r="G222" s="25" t="s">
        <v>27</v>
      </c>
      <c r="H222" s="25" t="s">
        <v>26</v>
      </c>
      <c r="I222" s="25" t="s">
        <v>1438</v>
      </c>
      <c r="J222" s="25" t="s">
        <v>28</v>
      </c>
      <c r="K222" s="25" t="s">
        <v>1445</v>
      </c>
      <c r="L222" s="25" t="s">
        <v>1439</v>
      </c>
      <c r="M222" s="25" t="s">
        <v>1442</v>
      </c>
      <c r="N222" s="25" t="s">
        <v>1443</v>
      </c>
      <c r="O222" s="25" t="s">
        <v>1444</v>
      </c>
      <c r="P222" s="25" t="s">
        <v>37</v>
      </c>
      <c r="BW222"/>
      <c r="BX222"/>
      <c r="BY222"/>
      <c r="BZ222"/>
      <c r="CA222"/>
      <c r="CB222"/>
      <c r="CQ222"/>
      <c r="CR222"/>
      <c r="CS222"/>
      <c r="CT222"/>
      <c r="CU222"/>
      <c r="CV222"/>
      <c r="CW222"/>
      <c r="CX222"/>
      <c r="CY222"/>
      <c r="CZ222"/>
      <c r="DA222"/>
    </row>
    <row r="223" spans="1:239" s="25" customFormat="1" ht="15" x14ac:dyDescent="0.25">
      <c r="A223" s="30">
        <f>A219</f>
        <v>0</v>
      </c>
      <c r="B223" s="30">
        <f>A219</f>
        <v>0</v>
      </c>
      <c r="C223" s="30">
        <f>C219</f>
        <v>45838</v>
      </c>
      <c r="D223" s="66">
        <v>12</v>
      </c>
      <c r="E223" s="31" t="s">
        <v>38</v>
      </c>
      <c r="F223" s="31" t="s">
        <v>39</v>
      </c>
      <c r="G223" s="31" t="s">
        <v>41</v>
      </c>
      <c r="H223" s="31" t="s">
        <v>40</v>
      </c>
      <c r="I223" s="67">
        <f>I219</f>
        <v>10000000</v>
      </c>
      <c r="J223" s="31" t="s">
        <v>6352</v>
      </c>
      <c r="K223" s="70">
        <v>0.02</v>
      </c>
      <c r="L223" s="68">
        <v>0</v>
      </c>
      <c r="M223" s="71">
        <f t="array" ref="M223:O223">pricer_oblig_tx_fixeFinal(A223,B223,C223,I223,K223,L223,D223,F223,E223,P223,G223,H223,CHF!BT13:BT104,CHF!BY13:BY104)</f>
        <v>555.55555555555554</v>
      </c>
      <c r="N223" s="71">
        <v>42669171.32791128</v>
      </c>
      <c r="O223" s="71">
        <v>42668615.772355728</v>
      </c>
      <c r="P223" s="31" t="s">
        <v>60</v>
      </c>
      <c r="Q223" s="72">
        <f>-Q219+N223</f>
        <v>34986817.844126098</v>
      </c>
      <c r="R223" s="73">
        <f>Q223/I219</f>
        <v>3.4986817844126099</v>
      </c>
      <c r="BW223"/>
      <c r="BX223"/>
      <c r="BY223"/>
      <c r="BZ223"/>
      <c r="CA223"/>
      <c r="CB223"/>
      <c r="CQ223"/>
      <c r="CR223"/>
      <c r="CS223"/>
      <c r="CT223"/>
      <c r="CU223"/>
      <c r="CV223"/>
      <c r="CW223"/>
      <c r="CX223"/>
      <c r="CY223"/>
      <c r="CZ223"/>
      <c r="DA223"/>
    </row>
    <row r="224" spans="1:239" customFormat="1" ht="15" x14ac:dyDescent="0.25">
      <c r="HF224" s="78"/>
      <c r="HG224" s="25"/>
      <c r="HH224" s="25"/>
      <c r="HI224" s="25"/>
      <c r="HJ224" s="25"/>
      <c r="HK224" s="25"/>
      <c r="HL224" s="25"/>
      <c r="HM224" s="25"/>
      <c r="HN224" s="25"/>
      <c r="HO224" s="25"/>
      <c r="HP224" s="25"/>
      <c r="HQ224" s="25"/>
      <c r="HR224" s="25"/>
      <c r="HS224" s="25"/>
      <c r="HT224" s="25"/>
      <c r="HU224" s="25"/>
      <c r="HV224" s="25"/>
      <c r="HW224" s="25"/>
      <c r="HX224" s="25"/>
      <c r="HY224" s="25"/>
      <c r="HZ224" s="25"/>
      <c r="IA224" s="25"/>
      <c r="IB224" s="25"/>
      <c r="IC224" s="25"/>
      <c r="ID224" s="25"/>
      <c r="IE224" s="25"/>
    </row>
    <row r="225" spans="1:239" customFormat="1" ht="15" x14ac:dyDescent="0.25">
      <c r="HF225" s="78"/>
      <c r="HG225" s="25"/>
      <c r="HH225" s="25"/>
      <c r="HI225" s="25"/>
      <c r="HJ225" s="25"/>
      <c r="HK225" s="25"/>
      <c r="HL225" s="25"/>
      <c r="HM225" s="25"/>
      <c r="HN225" s="25"/>
      <c r="HO225" s="25"/>
      <c r="HP225" s="25"/>
      <c r="HQ225" s="25"/>
      <c r="HR225" s="25"/>
      <c r="HS225" s="25"/>
      <c r="HT225" s="25"/>
      <c r="HU225" s="25"/>
      <c r="HV225" s="25"/>
      <c r="HW225" s="25"/>
      <c r="HX225" s="25"/>
      <c r="HY225" s="25"/>
      <c r="HZ225" s="25"/>
      <c r="IA225" s="25"/>
      <c r="IB225" s="25"/>
      <c r="IC225" s="25"/>
      <c r="ID225" s="25"/>
      <c r="IE225" s="25"/>
    </row>
    <row r="226" spans="1:239" customFormat="1" ht="15" x14ac:dyDescent="0.25">
      <c r="HF226" s="78"/>
      <c r="HG226" s="25"/>
      <c r="HH226" s="25"/>
      <c r="HI226" s="25"/>
      <c r="HJ226" s="25"/>
      <c r="HK226" s="25"/>
      <c r="HL226" s="25"/>
      <c r="HM226" s="25"/>
      <c r="HN226" s="25"/>
      <c r="HO226" s="25"/>
      <c r="HP226" s="25"/>
      <c r="HQ226" s="25"/>
      <c r="HR226" s="25"/>
      <c r="HS226" s="25"/>
      <c r="HT226" s="25"/>
      <c r="HU226" s="25"/>
      <c r="HV226" s="25"/>
      <c r="HW226" s="25"/>
      <c r="HX226" s="25"/>
      <c r="HY226" s="25"/>
      <c r="HZ226" s="25"/>
      <c r="IA226" s="25"/>
      <c r="IB226" s="25"/>
      <c r="IC226" s="25"/>
      <c r="ID226" s="25"/>
      <c r="IE226" s="25"/>
    </row>
    <row r="227" spans="1:239" customFormat="1" ht="15" x14ac:dyDescent="0.25">
      <c r="HF227" s="25"/>
      <c r="HG227" s="25"/>
      <c r="HH227" s="25"/>
      <c r="HI227" s="25"/>
      <c r="HJ227" s="25"/>
      <c r="HK227" s="25"/>
      <c r="HL227" s="25"/>
      <c r="HM227" s="25"/>
      <c r="HN227" s="25"/>
      <c r="HO227" s="25"/>
      <c r="HP227" s="25"/>
      <c r="HQ227" s="25"/>
      <c r="HR227" s="25"/>
      <c r="HS227" s="25"/>
      <c r="HT227" s="25"/>
      <c r="HU227" s="25"/>
      <c r="HV227" s="25"/>
      <c r="HW227" s="25"/>
      <c r="HX227" s="25"/>
      <c r="HY227" s="25"/>
      <c r="HZ227" s="25"/>
      <c r="IA227" s="25"/>
      <c r="IB227" s="25"/>
      <c r="IC227" s="25"/>
      <c r="ID227" s="25"/>
      <c r="IE227" s="25"/>
    </row>
    <row r="228" spans="1:239" s="25" customFormat="1" ht="26.25" thickBot="1" x14ac:dyDescent="0.4">
      <c r="A228" s="153" t="s">
        <v>3064</v>
      </c>
      <c r="B228" s="153"/>
      <c r="C228" s="153"/>
      <c r="D228" s="153"/>
      <c r="E228" s="153"/>
      <c r="F228" s="153"/>
      <c r="G228" s="153"/>
      <c r="H228" s="153"/>
      <c r="I228" s="153"/>
      <c r="J228" s="153"/>
      <c r="K228" s="153"/>
      <c r="L228" s="153"/>
      <c r="M228" s="153"/>
      <c r="N228" s="153"/>
      <c r="O228" s="153"/>
      <c r="P228" s="153"/>
      <c r="Q228" s="153"/>
      <c r="R228" s="153"/>
      <c r="BW228"/>
      <c r="BX228"/>
      <c r="BY228"/>
      <c r="BZ228"/>
      <c r="CA228"/>
      <c r="CB228"/>
      <c r="CQ228"/>
      <c r="CR228"/>
      <c r="CS228"/>
      <c r="CT228"/>
      <c r="CU228"/>
      <c r="CV228"/>
      <c r="CW228"/>
      <c r="CX228"/>
      <c r="CY228"/>
      <c r="CZ228"/>
      <c r="DA228"/>
    </row>
    <row r="229" spans="1:239" s="25" customFormat="1" ht="15" x14ac:dyDescent="0.25">
      <c r="A229" s="25" t="s">
        <v>0</v>
      </c>
      <c r="B229" s="25" t="s">
        <v>1435</v>
      </c>
      <c r="C229" s="25" t="s">
        <v>1436</v>
      </c>
      <c r="D229" s="25" t="s">
        <v>1437</v>
      </c>
      <c r="E229" s="25" t="s">
        <v>24</v>
      </c>
      <c r="F229" s="25" t="s">
        <v>25</v>
      </c>
      <c r="G229" s="25" t="s">
        <v>27</v>
      </c>
      <c r="H229" s="25" t="s">
        <v>26</v>
      </c>
      <c r="I229" s="25" t="s">
        <v>1438</v>
      </c>
      <c r="J229" s="25" t="s">
        <v>28</v>
      </c>
      <c r="K229" s="25" t="s">
        <v>1439</v>
      </c>
      <c r="L229" s="25" t="s">
        <v>1440</v>
      </c>
      <c r="M229" s="25" t="s">
        <v>29</v>
      </c>
      <c r="N229" s="64" t="s">
        <v>30</v>
      </c>
      <c r="O229" s="25" t="s">
        <v>1441</v>
      </c>
      <c r="P229" s="25" t="s">
        <v>1442</v>
      </c>
      <c r="Q229" s="25" t="s">
        <v>1443</v>
      </c>
      <c r="R229" s="25" t="s">
        <v>1444</v>
      </c>
      <c r="BW229"/>
      <c r="BX229"/>
      <c r="BY229"/>
      <c r="BZ229"/>
      <c r="CA229"/>
      <c r="CB229"/>
      <c r="CQ229"/>
      <c r="CR229"/>
      <c r="CS229"/>
      <c r="CT229"/>
      <c r="CU229"/>
      <c r="CV229"/>
      <c r="CW229"/>
      <c r="CX229"/>
      <c r="CY229"/>
      <c r="CZ229"/>
      <c r="DA229"/>
    </row>
    <row r="230" spans="1:239" s="25" customFormat="1" ht="15" x14ac:dyDescent="0.25">
      <c r="A230" s="30">
        <f>+A199</f>
        <v>0</v>
      </c>
      <c r="B230" s="30">
        <f>A230</f>
        <v>0</v>
      </c>
      <c r="C230" s="65">
        <v>45838</v>
      </c>
      <c r="D230" s="66">
        <v>1</v>
      </c>
      <c r="E230" s="31" t="s">
        <v>38</v>
      </c>
      <c r="F230" s="31" t="s">
        <v>39</v>
      </c>
      <c r="G230" s="31" t="s">
        <v>41</v>
      </c>
      <c r="H230" s="31" t="s">
        <v>40</v>
      </c>
      <c r="I230" s="67">
        <f>10000000</f>
        <v>10000000</v>
      </c>
      <c r="J230" s="31" t="s">
        <v>6352</v>
      </c>
      <c r="K230" s="68">
        <v>0</v>
      </c>
      <c r="L230" s="68">
        <v>0</v>
      </c>
      <c r="M230" s="32" t="s">
        <v>40</v>
      </c>
      <c r="N230" s="31" t="s">
        <v>42</v>
      </c>
      <c r="O230" s="68">
        <f>CHF!CW13</f>
        <v>-1.3656936641726736E-2</v>
      </c>
      <c r="P230" s="69">
        <f t="array" ref="P230:R230">pricer_oblig_tx_variable3(A230,B230,C230,I230,K230,D230,F230,E230,G230,H230,L230,M230,N230,CHF!BT13:BT104,CHF!BY13:BY104,CHF!CV13:CV35,CHF!CW13:CW35,O230)</f>
        <v>-379.35935115907603</v>
      </c>
      <c r="Q230" s="69">
        <v>25562056.149269551</v>
      </c>
      <c r="R230" s="69">
        <v>25562435.508620709</v>
      </c>
      <c r="BW230"/>
      <c r="BX230"/>
      <c r="BY230"/>
      <c r="BZ230"/>
      <c r="CA230"/>
      <c r="CB230"/>
      <c r="CQ230"/>
      <c r="CR230"/>
      <c r="CS230"/>
      <c r="CT230"/>
      <c r="CU230"/>
      <c r="CV230"/>
      <c r="CW230"/>
      <c r="CX230"/>
      <c r="CY230"/>
      <c r="CZ230"/>
      <c r="DA230"/>
    </row>
    <row r="231" spans="1:239" s="25" customFormat="1" ht="15" x14ac:dyDescent="0.25">
      <c r="BW231"/>
      <c r="BX231"/>
      <c r="BY231"/>
      <c r="BZ231"/>
      <c r="CA231"/>
      <c r="CB231"/>
      <c r="CQ231"/>
      <c r="CR231"/>
      <c r="CS231"/>
      <c r="CT231"/>
      <c r="CU231"/>
      <c r="CV231"/>
      <c r="CW231"/>
      <c r="CX231"/>
      <c r="CY231"/>
      <c r="CZ231"/>
      <c r="DA231"/>
    </row>
    <row r="232" spans="1:239" s="25" customFormat="1" ht="15" x14ac:dyDescent="0.25">
      <c r="BW232"/>
      <c r="BX232"/>
      <c r="BY232"/>
      <c r="BZ232"/>
      <c r="CA232"/>
      <c r="CB232"/>
      <c r="CQ232"/>
      <c r="CR232"/>
      <c r="CS232"/>
      <c r="CT232"/>
      <c r="CU232"/>
      <c r="CV232"/>
      <c r="CW232"/>
      <c r="CX232"/>
      <c r="CY232"/>
      <c r="CZ232"/>
      <c r="DA232"/>
    </row>
    <row r="233" spans="1:239" s="25" customFormat="1" ht="15" x14ac:dyDescent="0.25">
      <c r="A233" s="25" t="s">
        <v>0</v>
      </c>
      <c r="B233" s="25" t="s">
        <v>1435</v>
      </c>
      <c r="C233" s="25" t="s">
        <v>1436</v>
      </c>
      <c r="D233" s="25" t="s">
        <v>1437</v>
      </c>
      <c r="E233" s="25" t="s">
        <v>24</v>
      </c>
      <c r="F233" s="25" t="s">
        <v>25</v>
      </c>
      <c r="G233" s="25" t="s">
        <v>27</v>
      </c>
      <c r="H233" s="25" t="s">
        <v>26</v>
      </c>
      <c r="I233" s="25" t="s">
        <v>1438</v>
      </c>
      <c r="J233" s="25" t="s">
        <v>28</v>
      </c>
      <c r="K233" s="25" t="s">
        <v>1445</v>
      </c>
      <c r="L233" s="25" t="s">
        <v>1439</v>
      </c>
      <c r="M233" s="25" t="s">
        <v>1442</v>
      </c>
      <c r="N233" s="25" t="s">
        <v>1443</v>
      </c>
      <c r="O233" s="25" t="s">
        <v>1444</v>
      </c>
      <c r="P233" s="25" t="s">
        <v>37</v>
      </c>
      <c r="BW233"/>
      <c r="BX233"/>
      <c r="BY233"/>
      <c r="BZ233"/>
      <c r="CA233"/>
      <c r="CB233"/>
      <c r="CQ233"/>
      <c r="CR233"/>
      <c r="CS233"/>
      <c r="CT233"/>
      <c r="CU233"/>
      <c r="CV233"/>
      <c r="CW233"/>
      <c r="CX233"/>
      <c r="CY233"/>
      <c r="CZ233"/>
      <c r="DA233"/>
    </row>
    <row r="234" spans="1:239" s="25" customFormat="1" ht="15" x14ac:dyDescent="0.25">
      <c r="A234" s="30">
        <f>A230</f>
        <v>0</v>
      </c>
      <c r="B234" s="30">
        <f>A230</f>
        <v>0</v>
      </c>
      <c r="C234" s="30">
        <f>C230</f>
        <v>45838</v>
      </c>
      <c r="D234" s="66">
        <v>12</v>
      </c>
      <c r="E234" s="31" t="s">
        <v>38</v>
      </c>
      <c r="F234" s="31" t="s">
        <v>39</v>
      </c>
      <c r="G234" s="31" t="s">
        <v>41</v>
      </c>
      <c r="H234" s="31" t="s">
        <v>40</v>
      </c>
      <c r="I234" s="67">
        <f>I230</f>
        <v>10000000</v>
      </c>
      <c r="J234" s="31" t="s">
        <v>6352</v>
      </c>
      <c r="K234" s="70">
        <v>0.02</v>
      </c>
      <c r="L234" s="68">
        <v>0</v>
      </c>
      <c r="M234" s="71">
        <f t="array" ref="M234:O234">pricer_oblig_tx_fixeFinal(A234,B234,C234,I234,K234,L234,D234,F234,E234,P234,G234,H234,CHF!BT13:BT104,CHF!BY13:BY104)</f>
        <v>555.55555555555554</v>
      </c>
      <c r="N234" s="71">
        <v>42669171.32791128</v>
      </c>
      <c r="O234" s="71">
        <v>42668615.772355728</v>
      </c>
      <c r="P234" s="31" t="s">
        <v>60</v>
      </c>
      <c r="Q234" s="72">
        <f>-Q230+N234</f>
        <v>17107115.178641729</v>
      </c>
      <c r="R234" s="73">
        <f>Q234/I230</f>
        <v>1.710711517864173</v>
      </c>
      <c r="BW234"/>
      <c r="BX234"/>
      <c r="BY234"/>
      <c r="BZ234"/>
      <c r="CA234"/>
      <c r="CB234"/>
      <c r="CQ234"/>
      <c r="CR234"/>
      <c r="CS234"/>
      <c r="CT234"/>
      <c r="CU234"/>
      <c r="CV234"/>
      <c r="CW234"/>
      <c r="CX234"/>
      <c r="CY234"/>
      <c r="CZ234"/>
      <c r="DA234"/>
    </row>
    <row r="235" spans="1:239" customFormat="1" ht="15" x14ac:dyDescent="0.25">
      <c r="HF235" s="25"/>
      <c r="HG235" s="25"/>
      <c r="HH235" s="25"/>
      <c r="HI235" s="25"/>
      <c r="HJ235" s="25"/>
      <c r="HK235" s="25"/>
      <c r="HL235" s="25"/>
      <c r="HM235" s="25"/>
      <c r="HN235" s="25"/>
      <c r="HO235" s="25"/>
      <c r="HP235" s="25"/>
      <c r="HQ235" s="25"/>
      <c r="HR235" s="25"/>
      <c r="HS235" s="25"/>
      <c r="HT235" s="25"/>
      <c r="HU235" s="25"/>
      <c r="HV235" s="25"/>
      <c r="HW235" s="25"/>
      <c r="HX235" s="25"/>
      <c r="HY235" s="25"/>
      <c r="HZ235" s="25"/>
      <c r="IA235" s="25"/>
      <c r="IB235" s="25"/>
      <c r="IC235" s="25"/>
      <c r="ID235" s="25"/>
      <c r="IE235" s="25"/>
    </row>
    <row r="236" spans="1:239" customFormat="1" ht="15" x14ac:dyDescent="0.25">
      <c r="HF236" s="25"/>
      <c r="HG236" s="25"/>
      <c r="HH236" s="25"/>
      <c r="HI236" s="25"/>
      <c r="HJ236" s="25"/>
      <c r="HK236" s="25"/>
      <c r="HL236" s="25"/>
      <c r="HM236" s="25"/>
      <c r="HN236" s="25"/>
      <c r="HO236" s="25"/>
      <c r="HP236" s="25"/>
      <c r="HQ236" s="25"/>
      <c r="HR236" s="25"/>
      <c r="HS236" s="25"/>
      <c r="HT236" s="25"/>
      <c r="HU236" s="25"/>
      <c r="HV236" s="25"/>
      <c r="HW236" s="25"/>
      <c r="HX236" s="25"/>
      <c r="HY236" s="25"/>
      <c r="HZ236" s="25"/>
      <c r="IA236" s="25"/>
      <c r="IB236" s="25"/>
      <c r="IC236" s="25"/>
      <c r="ID236" s="25"/>
      <c r="IE236" s="25"/>
    </row>
    <row r="237" spans="1:239" customFormat="1" ht="15" x14ac:dyDescent="0.25"/>
    <row r="238" spans="1:239" customFormat="1" ht="15" x14ac:dyDescent="0.25"/>
    <row r="239" spans="1:239" customFormat="1" ht="15" x14ac:dyDescent="0.25"/>
    <row r="240" spans="1:239" customFormat="1" ht="25.5" x14ac:dyDescent="0.35">
      <c r="A240" s="166" t="s">
        <v>6353</v>
      </c>
      <c r="B240" s="166"/>
      <c r="C240" s="166"/>
      <c r="D240" s="166"/>
      <c r="E240" s="166"/>
      <c r="F240" s="166"/>
      <c r="G240" s="166"/>
      <c r="H240" s="166"/>
      <c r="I240" s="166"/>
      <c r="J240" s="166"/>
      <c r="K240" s="166"/>
      <c r="L240" s="166"/>
      <c r="M240" s="166"/>
      <c r="N240" s="166"/>
      <c r="O240" s="166"/>
      <c r="P240" s="166"/>
      <c r="Q240" s="166"/>
      <c r="R240" s="166"/>
    </row>
    <row r="241" spans="1:231" customFormat="1" ht="15" x14ac:dyDescent="0.25"/>
    <row r="242" spans="1:231" customFormat="1" ht="15" x14ac:dyDescent="0.25">
      <c r="GX242" s="25"/>
      <c r="GY242" s="25"/>
      <c r="GZ242" s="25"/>
      <c r="HA242" s="25"/>
      <c r="HB242" s="25"/>
      <c r="HC242" s="25"/>
      <c r="HD242" s="25"/>
      <c r="HE242" s="25"/>
      <c r="HF242" s="25"/>
      <c r="HG242" s="25"/>
      <c r="HH242" s="25"/>
      <c r="HI242" s="25"/>
      <c r="HJ242" s="25"/>
      <c r="HK242" s="25"/>
      <c r="HL242" s="25"/>
      <c r="HM242" s="25"/>
      <c r="HN242" s="25"/>
      <c r="HO242" s="25"/>
      <c r="HP242" s="25"/>
      <c r="HQ242" s="25"/>
      <c r="HR242" s="25"/>
      <c r="HS242" s="25"/>
      <c r="HT242" s="25"/>
      <c r="HU242" s="25"/>
      <c r="HV242" s="25"/>
      <c r="HW242" s="25"/>
    </row>
    <row r="243" spans="1:231" ht="26.25" thickBot="1" x14ac:dyDescent="0.4">
      <c r="A243" s="153" t="s">
        <v>3049</v>
      </c>
      <c r="B243" s="153"/>
      <c r="C243" s="153"/>
      <c r="D243" s="153"/>
      <c r="E243" s="153"/>
      <c r="F243" s="153"/>
      <c r="G243" s="153"/>
      <c r="H243" s="153"/>
      <c r="I243" s="153"/>
      <c r="J243" s="153"/>
      <c r="K243" s="153"/>
      <c r="L243" s="153"/>
      <c r="M243" s="153"/>
      <c r="N243" s="153"/>
      <c r="O243" s="153"/>
      <c r="P243" s="153"/>
      <c r="Q243" s="153"/>
      <c r="R243" s="153"/>
    </row>
    <row r="244" spans="1:231" ht="15" x14ac:dyDescent="0.25">
      <c r="A244" s="25" t="s">
        <v>0</v>
      </c>
      <c r="B244" s="25" t="s">
        <v>1435</v>
      </c>
      <c r="C244" s="25" t="s">
        <v>1436</v>
      </c>
      <c r="D244" s="25" t="s">
        <v>1437</v>
      </c>
      <c r="E244" s="25" t="s">
        <v>24</v>
      </c>
      <c r="F244" s="25" t="s">
        <v>25</v>
      </c>
      <c r="G244" s="25" t="s">
        <v>27</v>
      </c>
      <c r="H244" s="25" t="s">
        <v>26</v>
      </c>
      <c r="I244" s="25" t="s">
        <v>1438</v>
      </c>
      <c r="J244" s="25" t="s">
        <v>28</v>
      </c>
      <c r="K244" s="25" t="s">
        <v>1439</v>
      </c>
      <c r="L244" s="25" t="s">
        <v>1440</v>
      </c>
      <c r="M244" s="25" t="s">
        <v>29</v>
      </c>
      <c r="N244" s="64" t="s">
        <v>30</v>
      </c>
      <c r="O244" s="25" t="s">
        <v>1441</v>
      </c>
      <c r="P244" s="25" t="s">
        <v>1442</v>
      </c>
      <c r="Q244" s="25" t="s">
        <v>1443</v>
      </c>
      <c r="R244" s="25" t="s">
        <v>1444</v>
      </c>
    </row>
    <row r="245" spans="1:231" ht="15" x14ac:dyDescent="0.25">
      <c r="A245" s="30">
        <f>+Date!E5</f>
        <v>0</v>
      </c>
      <c r="B245" s="30">
        <f>A245</f>
        <v>0</v>
      </c>
      <c r="C245" s="65">
        <v>45838</v>
      </c>
      <c r="D245" s="66">
        <v>3</v>
      </c>
      <c r="E245" s="31" t="s">
        <v>38</v>
      </c>
      <c r="F245" s="31" t="s">
        <v>39</v>
      </c>
      <c r="G245" s="31" t="s">
        <v>41</v>
      </c>
      <c r="H245" s="31" t="s">
        <v>40</v>
      </c>
      <c r="I245" s="67">
        <f>10000000</f>
        <v>10000000</v>
      </c>
      <c r="J245" s="31" t="s">
        <v>6354</v>
      </c>
      <c r="K245" s="68">
        <v>0</v>
      </c>
      <c r="L245" s="68">
        <v>0</v>
      </c>
      <c r="M245" s="32" t="s">
        <v>40</v>
      </c>
      <c r="N245" s="31" t="s">
        <v>42</v>
      </c>
      <c r="O245" s="68">
        <f>JPY!CF13</f>
        <v>-4.6562048438059112E-4</v>
      </c>
      <c r="P245" s="69">
        <f t="array" ref="P245:R245">pricer_oblig_tx_variable3(A245,B245,C245,I245,K245,D245,F245,E245,G245,H245,L245,M245,N245,JPY!O13:O104,JPY!T13:T104,JPY!CE13:CE38,JPY!CF13:CF38,O245)</f>
        <v>-12.933902343905309</v>
      </c>
      <c r="Q245" s="69">
        <v>11794769.9420521</v>
      </c>
      <c r="R245" s="69">
        <v>11794782.875954444</v>
      </c>
    </row>
    <row r="246" spans="1:231" ht="15" x14ac:dyDescent="0.25">
      <c r="A246" s="25"/>
      <c r="B246" s="25"/>
      <c r="C246" s="25"/>
      <c r="D246" s="25"/>
      <c r="E246" s="25"/>
      <c r="F246" s="25"/>
      <c r="G246" s="25"/>
      <c r="H246" s="25"/>
      <c r="I246" s="25"/>
      <c r="J246" s="25"/>
      <c r="K246" s="25"/>
      <c r="L246" s="25"/>
      <c r="M246" s="25"/>
      <c r="N246" s="25"/>
      <c r="O246" s="25"/>
      <c r="P246" s="25"/>
      <c r="Q246" s="25"/>
      <c r="R246" s="25"/>
    </row>
    <row r="247" spans="1:231" ht="15" x14ac:dyDescent="0.25">
      <c r="A247" s="25"/>
      <c r="B247" s="25"/>
      <c r="C247" s="25"/>
      <c r="D247" s="25"/>
      <c r="E247" s="25"/>
      <c r="F247" s="25"/>
      <c r="G247" s="25"/>
      <c r="H247" s="25"/>
      <c r="I247" s="25"/>
      <c r="J247" s="25"/>
      <c r="K247" s="25"/>
      <c r="L247" s="25"/>
      <c r="M247" s="25"/>
      <c r="N247" s="25"/>
      <c r="O247" s="25"/>
      <c r="P247" s="25"/>
      <c r="Q247" s="25"/>
      <c r="R247" s="25"/>
    </row>
    <row r="248" spans="1:231" ht="15" x14ac:dyDescent="0.25">
      <c r="A248" s="25" t="s">
        <v>0</v>
      </c>
      <c r="B248" s="25" t="s">
        <v>1435</v>
      </c>
      <c r="C248" s="25" t="s">
        <v>1436</v>
      </c>
      <c r="D248" s="25" t="s">
        <v>1437</v>
      </c>
      <c r="E248" s="25" t="s">
        <v>24</v>
      </c>
      <c r="F248" s="25" t="s">
        <v>25</v>
      </c>
      <c r="G248" s="25" t="s">
        <v>27</v>
      </c>
      <c r="H248" s="25" t="s">
        <v>26</v>
      </c>
      <c r="I248" s="25" t="s">
        <v>1438</v>
      </c>
      <c r="J248" s="25" t="s">
        <v>28</v>
      </c>
      <c r="K248" s="25" t="s">
        <v>1445</v>
      </c>
      <c r="L248" s="25" t="s">
        <v>1439</v>
      </c>
      <c r="M248" s="25" t="s">
        <v>1442</v>
      </c>
      <c r="N248" s="25" t="s">
        <v>1443</v>
      </c>
      <c r="O248" s="25" t="s">
        <v>1444</v>
      </c>
      <c r="P248" s="25" t="s">
        <v>37</v>
      </c>
      <c r="Q248" s="25"/>
      <c r="R248" s="25"/>
    </row>
    <row r="249" spans="1:231" ht="15" x14ac:dyDescent="0.25">
      <c r="A249" s="30">
        <f>A245</f>
        <v>0</v>
      </c>
      <c r="B249" s="30">
        <f>A245</f>
        <v>0</v>
      </c>
      <c r="C249" s="30">
        <f>C245</f>
        <v>45838</v>
      </c>
      <c r="D249" s="66">
        <v>12</v>
      </c>
      <c r="E249" s="31" t="s">
        <v>38</v>
      </c>
      <c r="F249" s="31" t="s">
        <v>39</v>
      </c>
      <c r="G249" s="31" t="s">
        <v>41</v>
      </c>
      <c r="H249" s="31" t="s">
        <v>40</v>
      </c>
      <c r="I249" s="67">
        <f>I245</f>
        <v>10000000</v>
      </c>
      <c r="J249" s="31" t="s">
        <v>6354</v>
      </c>
      <c r="K249" s="70">
        <v>0.01</v>
      </c>
      <c r="L249" s="68">
        <v>0</v>
      </c>
      <c r="M249" s="71">
        <f t="array" ref="M249:O249">pricer_oblig_tx_fixeFinal(A249,B249,C249,I249,K249,L249,D249,F249,E249,P249,G249,H249,JPY!O13:O104,JPY!T13:T104)</f>
        <v>277.77777777777777</v>
      </c>
      <c r="N249" s="71">
        <v>22910379.83504872</v>
      </c>
      <c r="O249" s="71">
        <v>22910102.057270944</v>
      </c>
      <c r="P249" s="31" t="s">
        <v>60</v>
      </c>
      <c r="Q249" s="72">
        <f>-Q245+N249</f>
        <v>11115609.89299662</v>
      </c>
      <c r="R249" s="73">
        <f>Q249/I245</f>
        <v>1.1115609892996621</v>
      </c>
    </row>
    <row r="250" spans="1:231" ht="15" x14ac:dyDescent="0.25">
      <c r="A250"/>
      <c r="B250"/>
      <c r="C250"/>
      <c r="D250"/>
      <c r="E250"/>
      <c r="F250"/>
      <c r="G250"/>
      <c r="H250"/>
      <c r="I250"/>
      <c r="J250"/>
      <c r="K250"/>
      <c r="L250"/>
      <c r="M250"/>
      <c r="N250"/>
      <c r="O250"/>
      <c r="P250"/>
      <c r="Q250"/>
      <c r="R250"/>
    </row>
    <row r="251" spans="1:231" ht="15" x14ac:dyDescent="0.25">
      <c r="A251"/>
      <c r="B251"/>
      <c r="C251"/>
      <c r="D251"/>
      <c r="E251"/>
      <c r="F251"/>
      <c r="G251"/>
      <c r="H251"/>
      <c r="I251"/>
      <c r="J251"/>
      <c r="K251"/>
      <c r="L251"/>
      <c r="M251"/>
      <c r="N251"/>
      <c r="O251"/>
      <c r="P251"/>
      <c r="Q251"/>
      <c r="R251"/>
    </row>
    <row r="252" spans="1:231" ht="15" x14ac:dyDescent="0.25">
      <c r="A252"/>
      <c r="B252"/>
      <c r="C252"/>
      <c r="D252"/>
      <c r="E252"/>
      <c r="F252"/>
      <c r="G252"/>
      <c r="H252"/>
      <c r="I252"/>
      <c r="J252"/>
      <c r="K252"/>
      <c r="L252"/>
      <c r="M252"/>
      <c r="N252"/>
      <c r="O252"/>
      <c r="P252"/>
      <c r="Q252"/>
      <c r="R252"/>
    </row>
    <row r="253" spans="1:231" ht="26.25" thickBot="1" x14ac:dyDescent="0.4">
      <c r="A253" s="153" t="s">
        <v>3052</v>
      </c>
      <c r="B253" s="153"/>
      <c r="C253" s="153"/>
      <c r="D253" s="153"/>
      <c r="E253" s="153"/>
      <c r="F253" s="153"/>
      <c r="G253" s="153"/>
      <c r="H253" s="153"/>
      <c r="I253" s="153"/>
      <c r="J253" s="153"/>
      <c r="K253" s="153"/>
      <c r="L253" s="153"/>
      <c r="M253" s="153"/>
      <c r="N253" s="153"/>
      <c r="O253" s="153"/>
      <c r="P253" s="153"/>
      <c r="Q253" s="153"/>
      <c r="R253" s="153"/>
    </row>
    <row r="254" spans="1:231" ht="15" x14ac:dyDescent="0.25">
      <c r="A254" s="25" t="s">
        <v>0</v>
      </c>
      <c r="B254" s="25" t="s">
        <v>1435</v>
      </c>
      <c r="C254" s="25" t="s">
        <v>1436</v>
      </c>
      <c r="D254" s="25" t="s">
        <v>1437</v>
      </c>
      <c r="E254" s="25" t="s">
        <v>24</v>
      </c>
      <c r="F254" s="25" t="s">
        <v>25</v>
      </c>
      <c r="G254" s="25" t="s">
        <v>27</v>
      </c>
      <c r="H254" s="25" t="s">
        <v>26</v>
      </c>
      <c r="I254" s="25" t="s">
        <v>1438</v>
      </c>
      <c r="J254" s="25" t="s">
        <v>28</v>
      </c>
      <c r="K254" s="25" t="s">
        <v>1439</v>
      </c>
      <c r="L254" s="25" t="s">
        <v>1440</v>
      </c>
      <c r="M254" s="25" t="s">
        <v>29</v>
      </c>
      <c r="N254" s="64" t="s">
        <v>30</v>
      </c>
      <c r="O254" s="25" t="s">
        <v>1441</v>
      </c>
      <c r="P254" s="25" t="s">
        <v>1442</v>
      </c>
      <c r="Q254" s="25" t="s">
        <v>1443</v>
      </c>
      <c r="R254" s="25" t="s">
        <v>1444</v>
      </c>
    </row>
    <row r="255" spans="1:231" ht="15" x14ac:dyDescent="0.25">
      <c r="A255" s="30">
        <f>A245</f>
        <v>0</v>
      </c>
      <c r="B255" s="30">
        <f>A255</f>
        <v>0</v>
      </c>
      <c r="C255" s="65">
        <v>45838</v>
      </c>
      <c r="D255" s="66">
        <v>6</v>
      </c>
      <c r="E255" s="31" t="s">
        <v>38</v>
      </c>
      <c r="F255" s="31" t="s">
        <v>39</v>
      </c>
      <c r="G255" s="31" t="s">
        <v>41</v>
      </c>
      <c r="H255" s="31" t="s">
        <v>40</v>
      </c>
      <c r="I255" s="67">
        <f>10000000</f>
        <v>10000000</v>
      </c>
      <c r="J255" s="31" t="s">
        <v>6354</v>
      </c>
      <c r="K255" s="68">
        <v>0</v>
      </c>
      <c r="L255" s="68">
        <v>0</v>
      </c>
      <c r="M255" s="32" t="s">
        <v>40</v>
      </c>
      <c r="N255" s="31" t="s">
        <v>42</v>
      </c>
      <c r="O255" s="68">
        <f>JPY!CI13</f>
        <v>1.4930551070135856E-4</v>
      </c>
      <c r="P255" s="69">
        <f t="array" ref="P255:R255">pricer_oblig_tx_variable3(A255,B255,C255,I255,K255,D255,F255,E255,G255,H255,L255,M255,N255,JPY!O13:O104,JPY!T13:T104,JPY!CH13:CH36,JPY!CI13:CI36,O255)</f>
        <v>4.14737529725996</v>
      </c>
      <c r="Q255" s="69">
        <v>12395225.897834191</v>
      </c>
      <c r="R255" s="69">
        <v>12395221.750458894</v>
      </c>
    </row>
    <row r="256" spans="1:231" ht="15" x14ac:dyDescent="0.25">
      <c r="A256" s="25"/>
      <c r="B256" s="25"/>
      <c r="C256" s="25"/>
      <c r="D256" s="25"/>
      <c r="E256" s="25"/>
      <c r="F256" s="25"/>
      <c r="G256" s="25"/>
      <c r="H256" s="25"/>
      <c r="I256" s="25"/>
      <c r="J256" s="25"/>
      <c r="K256" s="25"/>
      <c r="L256" s="25"/>
      <c r="M256" s="25"/>
      <c r="N256" s="25"/>
      <c r="O256" s="25"/>
      <c r="P256" s="25"/>
      <c r="Q256" s="25"/>
      <c r="R256" s="25"/>
    </row>
    <row r="257" spans="1:18" ht="15" x14ac:dyDescent="0.25">
      <c r="A257" s="25"/>
      <c r="B257" s="25"/>
      <c r="C257" s="25"/>
      <c r="D257" s="25"/>
      <c r="E257" s="25"/>
      <c r="F257" s="25"/>
      <c r="G257" s="25"/>
      <c r="H257" s="25"/>
      <c r="I257" s="25"/>
      <c r="J257" s="25"/>
      <c r="K257" s="25"/>
      <c r="L257" s="25"/>
      <c r="M257" s="25"/>
      <c r="N257" s="25"/>
      <c r="O257" s="25"/>
      <c r="P257" s="25"/>
      <c r="Q257" s="25"/>
      <c r="R257" s="25"/>
    </row>
    <row r="258" spans="1:18" ht="15" x14ac:dyDescent="0.25">
      <c r="A258" s="25" t="s">
        <v>0</v>
      </c>
      <c r="B258" s="25" t="s">
        <v>1435</v>
      </c>
      <c r="C258" s="25" t="s">
        <v>1436</v>
      </c>
      <c r="D258" s="25" t="s">
        <v>1437</v>
      </c>
      <c r="E258" s="25" t="s">
        <v>24</v>
      </c>
      <c r="F258" s="25" t="s">
        <v>25</v>
      </c>
      <c r="G258" s="25" t="s">
        <v>27</v>
      </c>
      <c r="H258" s="25" t="s">
        <v>26</v>
      </c>
      <c r="I258" s="25" t="s">
        <v>1438</v>
      </c>
      <c r="J258" s="25" t="s">
        <v>28</v>
      </c>
      <c r="K258" s="25" t="s">
        <v>1445</v>
      </c>
      <c r="L258" s="25" t="s">
        <v>1439</v>
      </c>
      <c r="M258" s="25" t="s">
        <v>1442</v>
      </c>
      <c r="N258" s="25" t="s">
        <v>1443</v>
      </c>
      <c r="O258" s="25" t="s">
        <v>1444</v>
      </c>
      <c r="P258" s="25" t="s">
        <v>37</v>
      </c>
      <c r="Q258" s="25"/>
      <c r="R258" s="25"/>
    </row>
    <row r="259" spans="1:18" ht="15" x14ac:dyDescent="0.25">
      <c r="A259" s="30">
        <f>A255</f>
        <v>0</v>
      </c>
      <c r="B259" s="30">
        <f>A255</f>
        <v>0</v>
      </c>
      <c r="C259" s="30">
        <f>C255</f>
        <v>45838</v>
      </c>
      <c r="D259" s="66">
        <v>12</v>
      </c>
      <c r="E259" s="31" t="s">
        <v>38</v>
      </c>
      <c r="F259" s="31" t="s">
        <v>39</v>
      </c>
      <c r="G259" s="31" t="s">
        <v>41</v>
      </c>
      <c r="H259" s="31" t="s">
        <v>40</v>
      </c>
      <c r="I259" s="67">
        <f>I255</f>
        <v>10000000</v>
      </c>
      <c r="J259" s="31" t="s">
        <v>6354</v>
      </c>
      <c r="K259" s="70">
        <v>0.01</v>
      </c>
      <c r="L259" s="68">
        <v>0</v>
      </c>
      <c r="M259" s="71">
        <f t="array" ref="M259:O259">pricer_oblig_tx_fixeFinal(A259,B259,C259,I259,K259,L259,D259,F259,E259,P259,G259,H259,JPY!O13:O104,JPY!T13:T104)</f>
        <v>277.77777777777777</v>
      </c>
      <c r="N259" s="71">
        <v>22910379.83504872</v>
      </c>
      <c r="O259" s="71">
        <v>22910102.057270944</v>
      </c>
      <c r="P259" s="31" t="s">
        <v>60</v>
      </c>
      <c r="Q259" s="72">
        <f>-Q255+N259</f>
        <v>10515153.937214529</v>
      </c>
      <c r="R259" s="73">
        <f>Q259/I255</f>
        <v>1.051515393721453</v>
      </c>
    </row>
    <row r="260" spans="1:18" ht="15" x14ac:dyDescent="0.25">
      <c r="A260"/>
      <c r="B260"/>
      <c r="C260"/>
      <c r="D260"/>
      <c r="E260"/>
      <c r="F260"/>
      <c r="G260"/>
      <c r="H260"/>
      <c r="I260"/>
      <c r="J260"/>
      <c r="K260"/>
      <c r="L260"/>
      <c r="M260"/>
      <c r="N260"/>
      <c r="O260"/>
      <c r="P260"/>
      <c r="Q260"/>
      <c r="R260"/>
    </row>
    <row r="261" spans="1:18" ht="15" x14ac:dyDescent="0.25">
      <c r="A261"/>
      <c r="B261"/>
      <c r="C261"/>
      <c r="D261"/>
      <c r="E261"/>
      <c r="F261"/>
      <c r="G261"/>
      <c r="H261"/>
      <c r="I261"/>
      <c r="J261"/>
      <c r="K261"/>
      <c r="L261"/>
      <c r="M261"/>
      <c r="N261"/>
      <c r="O261"/>
      <c r="P261"/>
      <c r="Q261"/>
      <c r="R261"/>
    </row>
    <row r="262" spans="1:18" ht="15" x14ac:dyDescent="0.25">
      <c r="A262"/>
      <c r="B262"/>
      <c r="C262"/>
      <c r="D262"/>
      <c r="E262"/>
      <c r="F262"/>
      <c r="G262"/>
      <c r="H262"/>
      <c r="I262"/>
      <c r="J262"/>
      <c r="K262"/>
      <c r="L262"/>
      <c r="M262"/>
      <c r="N262"/>
      <c r="O262"/>
      <c r="P262"/>
      <c r="Q262"/>
      <c r="R262"/>
    </row>
    <row r="263" spans="1:18" ht="26.25" thickBot="1" x14ac:dyDescent="0.4">
      <c r="A263" s="153" t="s">
        <v>3054</v>
      </c>
      <c r="B263" s="153"/>
      <c r="C263" s="153"/>
      <c r="D263" s="153"/>
      <c r="E263" s="153"/>
      <c r="F263" s="153"/>
      <c r="G263" s="153"/>
      <c r="H263" s="153"/>
      <c r="I263" s="153"/>
      <c r="J263" s="153"/>
      <c r="K263" s="153"/>
      <c r="L263" s="153"/>
      <c r="M263" s="153"/>
      <c r="N263" s="153"/>
      <c r="O263" s="153"/>
      <c r="P263" s="153"/>
      <c r="Q263" s="153"/>
      <c r="R263" s="153"/>
    </row>
    <row r="264" spans="1:18" ht="15" x14ac:dyDescent="0.25">
      <c r="A264" s="25" t="s">
        <v>0</v>
      </c>
      <c r="B264" s="25" t="s">
        <v>1435</v>
      </c>
      <c r="C264" s="25" t="s">
        <v>1436</v>
      </c>
      <c r="D264" s="25" t="s">
        <v>1437</v>
      </c>
      <c r="E264" s="25" t="s">
        <v>24</v>
      </c>
      <c r="F264" s="25" t="s">
        <v>25</v>
      </c>
      <c r="G264" s="25" t="s">
        <v>27</v>
      </c>
      <c r="H264" s="25" t="s">
        <v>26</v>
      </c>
      <c r="I264" s="25" t="s">
        <v>1438</v>
      </c>
      <c r="J264" s="25" t="s">
        <v>28</v>
      </c>
      <c r="K264" s="25" t="s">
        <v>1439</v>
      </c>
      <c r="L264" s="25" t="s">
        <v>1440</v>
      </c>
      <c r="M264" s="25" t="s">
        <v>29</v>
      </c>
      <c r="N264" s="64" t="s">
        <v>30</v>
      </c>
      <c r="O264" s="25" t="s">
        <v>1441</v>
      </c>
      <c r="P264" s="25" t="s">
        <v>1442</v>
      </c>
      <c r="Q264" s="25" t="s">
        <v>1443</v>
      </c>
      <c r="R264" s="25" t="s">
        <v>1444</v>
      </c>
    </row>
    <row r="265" spans="1:18" ht="15" x14ac:dyDescent="0.25">
      <c r="A265" s="30" t="e">
        <f>#REF!</f>
        <v>#REF!</v>
      </c>
      <c r="B265" s="30" t="e">
        <f>A265</f>
        <v>#REF!</v>
      </c>
      <c r="C265" s="65">
        <v>45838</v>
      </c>
      <c r="D265" s="66">
        <v>1</v>
      </c>
      <c r="E265" s="31" t="s">
        <v>38</v>
      </c>
      <c r="F265" s="31" t="s">
        <v>39</v>
      </c>
      <c r="G265" s="31" t="s">
        <v>41</v>
      </c>
      <c r="H265" s="31" t="s">
        <v>40</v>
      </c>
      <c r="I265" s="67">
        <f>10000000</f>
        <v>10000000</v>
      </c>
      <c r="J265" s="31" t="s">
        <v>6354</v>
      </c>
      <c r="K265" s="68">
        <v>0</v>
      </c>
      <c r="L265" s="68">
        <v>0</v>
      </c>
      <c r="M265" s="32" t="s">
        <v>40</v>
      </c>
      <c r="N265" s="31" t="s">
        <v>42</v>
      </c>
      <c r="O265" s="68">
        <f>JPY!CL13</f>
        <v>-8.0830765308959052E-4</v>
      </c>
      <c r="P265" s="69" t="e">
        <f t="array" ref="P265:R265">pricer_oblig_tx_variable3(A265,B265,C265,I265,K265,D265,F265,E265,G265,H265,L265,M265,N265,JPY!O13:O104,JPY!T13:T104,JPY!CK13:CK35,JPY!CL13:CL35,O265)</f>
        <v>#VALUE!</v>
      </c>
      <c r="Q265" s="69" t="e">
        <v>#VALUE!</v>
      </c>
      <c r="R265" s="69" t="e">
        <v>#VALUE!</v>
      </c>
    </row>
    <row r="266" spans="1:18" ht="15" x14ac:dyDescent="0.25">
      <c r="A266" s="25"/>
      <c r="B266" s="25"/>
      <c r="C266" s="25"/>
      <c r="D266" s="25"/>
      <c r="E266" s="25"/>
      <c r="F266" s="25"/>
      <c r="G266" s="25"/>
      <c r="H266" s="25"/>
      <c r="I266" s="25"/>
      <c r="J266" s="25"/>
      <c r="K266" s="25"/>
      <c r="L266" s="25"/>
      <c r="M266" s="25"/>
      <c r="N266" s="25"/>
      <c r="O266" s="25"/>
      <c r="P266" s="25"/>
      <c r="Q266" s="25"/>
      <c r="R266" s="25"/>
    </row>
    <row r="267" spans="1:18" ht="15" x14ac:dyDescent="0.25">
      <c r="A267" s="25"/>
      <c r="B267" s="25"/>
      <c r="C267" s="25"/>
      <c r="D267" s="25"/>
      <c r="E267" s="25"/>
      <c r="F267" s="25"/>
      <c r="G267" s="25"/>
      <c r="H267" s="25"/>
      <c r="I267" s="25"/>
      <c r="J267" s="25"/>
      <c r="K267" s="25"/>
      <c r="L267" s="25"/>
      <c r="M267" s="25"/>
      <c r="N267" s="25"/>
      <c r="O267" s="25"/>
      <c r="P267" s="25"/>
      <c r="Q267" s="25"/>
      <c r="R267" s="25"/>
    </row>
    <row r="268" spans="1:18" ht="15" x14ac:dyDescent="0.25">
      <c r="A268" s="25" t="s">
        <v>0</v>
      </c>
      <c r="B268" s="25" t="s">
        <v>1435</v>
      </c>
      <c r="C268" s="25" t="s">
        <v>1436</v>
      </c>
      <c r="D268" s="25" t="s">
        <v>1437</v>
      </c>
      <c r="E268" s="25" t="s">
        <v>24</v>
      </c>
      <c r="F268" s="25" t="s">
        <v>25</v>
      </c>
      <c r="G268" s="25" t="s">
        <v>27</v>
      </c>
      <c r="H268" s="25" t="s">
        <v>26</v>
      </c>
      <c r="I268" s="25" t="s">
        <v>1438</v>
      </c>
      <c r="J268" s="25" t="s">
        <v>28</v>
      </c>
      <c r="K268" s="25" t="s">
        <v>1445</v>
      </c>
      <c r="L268" s="25" t="s">
        <v>1439</v>
      </c>
      <c r="M268" s="25" t="s">
        <v>1442</v>
      </c>
      <c r="N268" s="25" t="s">
        <v>1443</v>
      </c>
      <c r="O268" s="25" t="s">
        <v>1444</v>
      </c>
      <c r="P268" s="25" t="s">
        <v>37</v>
      </c>
      <c r="Q268" s="25"/>
      <c r="R268" s="25"/>
    </row>
    <row r="269" spans="1:18" ht="15" x14ac:dyDescent="0.25">
      <c r="A269" s="30" t="e">
        <f>A265</f>
        <v>#REF!</v>
      </c>
      <c r="B269" s="30" t="e">
        <f>A265</f>
        <v>#REF!</v>
      </c>
      <c r="C269" s="30">
        <f>C265</f>
        <v>45838</v>
      </c>
      <c r="D269" s="66">
        <v>12</v>
      </c>
      <c r="E269" s="31" t="s">
        <v>38</v>
      </c>
      <c r="F269" s="31" t="s">
        <v>39</v>
      </c>
      <c r="G269" s="31" t="s">
        <v>41</v>
      </c>
      <c r="H269" s="31" t="s">
        <v>40</v>
      </c>
      <c r="I269" s="67">
        <f>I265</f>
        <v>10000000</v>
      </c>
      <c r="J269" s="31" t="s">
        <v>6354</v>
      </c>
      <c r="K269" s="70">
        <v>0.01</v>
      </c>
      <c r="L269" s="68">
        <v>0</v>
      </c>
      <c r="M269" s="71" t="e">
        <f t="array" ref="M269:O269">pricer_oblig_tx_fixeFinal(A269,B269,C269,I269,K269,L269,D269,F269,E269,P269,G269,H269,JPY!O13:O104,JPY!T13:T104)</f>
        <v>#VALUE!</v>
      </c>
      <c r="N269" s="71" t="e">
        <v>#VALUE!</v>
      </c>
      <c r="O269" s="71" t="e">
        <v>#VALUE!</v>
      </c>
      <c r="P269" s="31" t="s">
        <v>60</v>
      </c>
      <c r="Q269" s="72" t="e">
        <f>-Q265+N269</f>
        <v>#VALUE!</v>
      </c>
      <c r="R269" s="73" t="e">
        <f>Q269/I265</f>
        <v>#VALUE!</v>
      </c>
    </row>
    <row r="270" spans="1:18" ht="15" x14ac:dyDescent="0.25">
      <c r="A270"/>
      <c r="B270"/>
      <c r="C270"/>
      <c r="D270"/>
      <c r="E270"/>
      <c r="F270"/>
      <c r="G270"/>
      <c r="H270"/>
      <c r="I270"/>
      <c r="J270"/>
      <c r="K270"/>
      <c r="L270"/>
      <c r="M270"/>
      <c r="N270"/>
      <c r="O270"/>
      <c r="P270"/>
      <c r="Q270"/>
      <c r="R270"/>
    </row>
    <row r="271" spans="1:18" ht="15" x14ac:dyDescent="0.25">
      <c r="A271"/>
      <c r="B271"/>
      <c r="C271"/>
      <c r="D271"/>
      <c r="E271"/>
      <c r="F271"/>
      <c r="G271"/>
      <c r="H271"/>
      <c r="I271"/>
      <c r="J271"/>
      <c r="K271"/>
      <c r="L271"/>
      <c r="M271"/>
      <c r="N271"/>
      <c r="O271"/>
      <c r="P271"/>
      <c r="Q271"/>
      <c r="R271"/>
    </row>
    <row r="272" spans="1:18" ht="15" x14ac:dyDescent="0.25">
      <c r="A272"/>
      <c r="B272"/>
      <c r="C272"/>
      <c r="D272"/>
      <c r="E272"/>
      <c r="F272"/>
      <c r="G272"/>
      <c r="H272"/>
      <c r="I272"/>
      <c r="J272"/>
      <c r="K272"/>
      <c r="L272"/>
      <c r="M272"/>
      <c r="N272"/>
      <c r="O272"/>
      <c r="P272"/>
      <c r="Q272"/>
      <c r="R272"/>
    </row>
    <row r="273" spans="1:18" ht="26.25" thickBot="1" x14ac:dyDescent="0.4">
      <c r="A273" s="153" t="s">
        <v>3063</v>
      </c>
      <c r="B273" s="153"/>
      <c r="C273" s="153"/>
      <c r="D273" s="153"/>
      <c r="E273" s="153"/>
      <c r="F273" s="153"/>
      <c r="G273" s="153"/>
      <c r="H273" s="153"/>
      <c r="I273" s="153"/>
      <c r="J273" s="153"/>
      <c r="K273" s="153"/>
      <c r="L273" s="153"/>
      <c r="M273" s="153"/>
      <c r="N273" s="153"/>
      <c r="O273" s="153"/>
      <c r="P273" s="153"/>
      <c r="Q273" s="153"/>
      <c r="R273" s="153"/>
    </row>
    <row r="274" spans="1:18" ht="15" x14ac:dyDescent="0.25">
      <c r="A274" s="25" t="s">
        <v>0</v>
      </c>
      <c r="B274" s="25" t="s">
        <v>1435</v>
      </c>
      <c r="C274" s="25" t="s">
        <v>1436</v>
      </c>
      <c r="D274" s="25" t="s">
        <v>1437</v>
      </c>
      <c r="E274" s="25" t="s">
        <v>24</v>
      </c>
      <c r="F274" s="25" t="s">
        <v>25</v>
      </c>
      <c r="G274" s="25" t="s">
        <v>27</v>
      </c>
      <c r="H274" s="25" t="s">
        <v>26</v>
      </c>
      <c r="I274" s="25" t="s">
        <v>1438</v>
      </c>
      <c r="J274" s="25" t="s">
        <v>28</v>
      </c>
      <c r="K274" s="25" t="s">
        <v>1439</v>
      </c>
      <c r="L274" s="25" t="s">
        <v>1440</v>
      </c>
      <c r="M274" s="25" t="s">
        <v>29</v>
      </c>
      <c r="N274" s="64" t="s">
        <v>30</v>
      </c>
      <c r="O274" s="25" t="s">
        <v>1441</v>
      </c>
      <c r="P274" s="25" t="s">
        <v>1442</v>
      </c>
      <c r="Q274" s="25" t="s">
        <v>1443</v>
      </c>
      <c r="R274" s="25" t="s">
        <v>1444</v>
      </c>
    </row>
    <row r="275" spans="1:18" ht="15" x14ac:dyDescent="0.25">
      <c r="A275" s="30">
        <f>+A245</f>
        <v>0</v>
      </c>
      <c r="B275" s="30">
        <f>A275</f>
        <v>0</v>
      </c>
      <c r="C275" s="65">
        <v>45838</v>
      </c>
      <c r="D275" s="66">
        <v>3</v>
      </c>
      <c r="E275" s="31" t="s">
        <v>38</v>
      </c>
      <c r="F275" s="31" t="s">
        <v>39</v>
      </c>
      <c r="G275" s="31" t="s">
        <v>41</v>
      </c>
      <c r="H275" s="31" t="s">
        <v>40</v>
      </c>
      <c r="I275" s="67">
        <f>10000000</f>
        <v>10000000</v>
      </c>
      <c r="J275" s="31" t="s">
        <v>6354</v>
      </c>
      <c r="K275" s="68">
        <v>0</v>
      </c>
      <c r="L275" s="68">
        <v>0</v>
      </c>
      <c r="M275" s="32" t="s">
        <v>40</v>
      </c>
      <c r="N275" s="31" t="s">
        <v>42</v>
      </c>
      <c r="O275" s="68">
        <f>JPY!CQ13</f>
        <v>-4.6562048438059112E-4</v>
      </c>
      <c r="P275" s="69">
        <f t="array" ref="P275:R275">pricer_oblig_tx_variable3(A275,B275,C275,I275,K275,D275,F275,E275,G275,H275,L275,M275,N275,JPY!BX13:BX104,JPY!CC13:CC104,JPY!CP13:CP38,JPY!CQ13:CQ38,O275)</f>
        <v>-12.933902343905309</v>
      </c>
      <c r="Q275" s="69">
        <v>9399276.7887908909</v>
      </c>
      <c r="R275" s="69">
        <v>9399289.7226932347</v>
      </c>
    </row>
    <row r="276" spans="1:18" ht="15" x14ac:dyDescent="0.25">
      <c r="A276" s="25"/>
      <c r="B276" s="25"/>
      <c r="C276" s="25"/>
      <c r="D276" s="25"/>
      <c r="E276" s="25"/>
      <c r="F276" s="25"/>
      <c r="G276" s="25"/>
      <c r="H276" s="25"/>
      <c r="I276" s="25"/>
      <c r="J276" s="25"/>
      <c r="K276" s="25"/>
      <c r="L276" s="25"/>
      <c r="M276" s="25"/>
      <c r="N276" s="25"/>
      <c r="O276" s="25"/>
      <c r="P276" s="25"/>
      <c r="Q276" s="25"/>
      <c r="R276" s="25"/>
    </row>
    <row r="277" spans="1:18" ht="15" x14ac:dyDescent="0.25">
      <c r="A277" s="25"/>
      <c r="B277" s="25"/>
      <c r="C277" s="25"/>
      <c r="D277" s="25"/>
      <c r="E277" s="25"/>
      <c r="F277" s="25"/>
      <c r="G277" s="25"/>
      <c r="H277" s="25"/>
      <c r="I277" s="25"/>
      <c r="J277" s="25"/>
      <c r="K277" s="25"/>
      <c r="L277" s="25"/>
      <c r="M277" s="25"/>
      <c r="N277" s="25"/>
      <c r="O277" s="25"/>
      <c r="P277" s="25"/>
      <c r="Q277" s="25"/>
      <c r="R277" s="25"/>
    </row>
    <row r="278" spans="1:18" ht="15" x14ac:dyDescent="0.25">
      <c r="A278" s="25" t="s">
        <v>0</v>
      </c>
      <c r="B278" s="25" t="s">
        <v>1435</v>
      </c>
      <c r="C278" s="25" t="s">
        <v>1436</v>
      </c>
      <c r="D278" s="25" t="s">
        <v>1437</v>
      </c>
      <c r="E278" s="25" t="s">
        <v>24</v>
      </c>
      <c r="F278" s="25" t="s">
        <v>25</v>
      </c>
      <c r="G278" s="25" t="s">
        <v>27</v>
      </c>
      <c r="H278" s="25" t="s">
        <v>26</v>
      </c>
      <c r="I278" s="25" t="s">
        <v>1438</v>
      </c>
      <c r="J278" s="25" t="s">
        <v>28</v>
      </c>
      <c r="K278" s="25" t="s">
        <v>1445</v>
      </c>
      <c r="L278" s="25" t="s">
        <v>1439</v>
      </c>
      <c r="M278" s="25" t="s">
        <v>1442</v>
      </c>
      <c r="N278" s="25" t="s">
        <v>1443</v>
      </c>
      <c r="O278" s="25" t="s">
        <v>1444</v>
      </c>
      <c r="P278" s="25" t="s">
        <v>37</v>
      </c>
      <c r="Q278" s="25"/>
      <c r="R278" s="25"/>
    </row>
    <row r="279" spans="1:18" ht="15" x14ac:dyDescent="0.25">
      <c r="A279" s="30">
        <f>A275</f>
        <v>0</v>
      </c>
      <c r="B279" s="30">
        <f>A275</f>
        <v>0</v>
      </c>
      <c r="C279" s="30">
        <f>C275</f>
        <v>45838</v>
      </c>
      <c r="D279" s="66">
        <v>12</v>
      </c>
      <c r="E279" s="31" t="s">
        <v>38</v>
      </c>
      <c r="F279" s="31" t="s">
        <v>39</v>
      </c>
      <c r="G279" s="31" t="s">
        <v>41</v>
      </c>
      <c r="H279" s="31" t="s">
        <v>40</v>
      </c>
      <c r="I279" s="67">
        <f>I275</f>
        <v>10000000</v>
      </c>
      <c r="J279" s="31" t="s">
        <v>6354</v>
      </c>
      <c r="K279" s="70">
        <v>0.01</v>
      </c>
      <c r="L279" s="68">
        <v>0</v>
      </c>
      <c r="M279" s="71">
        <f t="array" ref="M279:O279">pricer_oblig_tx_fixeFinal(A279,B279,C279,I279,K279,L279,D279,F279,E279,P279,G279,H279,JPY!BX13:BX104,JPY!CC13:CC104)</f>
        <v>277.77777777777777</v>
      </c>
      <c r="N279" s="71">
        <v>21174592.470517427</v>
      </c>
      <c r="O279" s="71">
        <v>21174314.692739651</v>
      </c>
      <c r="P279" s="31" t="s">
        <v>60</v>
      </c>
      <c r="Q279" s="72">
        <f>-Q275+N279</f>
        <v>11775315.681726536</v>
      </c>
      <c r="R279" s="73">
        <f>Q279/I275</f>
        <v>1.1775315681726535</v>
      </c>
    </row>
    <row r="280" spans="1:18" ht="15" x14ac:dyDescent="0.25">
      <c r="A280"/>
      <c r="B280"/>
      <c r="C280"/>
      <c r="D280"/>
      <c r="E280"/>
      <c r="F280"/>
      <c r="G280"/>
      <c r="H280"/>
      <c r="I280"/>
      <c r="J280"/>
      <c r="K280"/>
      <c r="L280"/>
      <c r="M280"/>
      <c r="N280"/>
      <c r="O280"/>
      <c r="P280"/>
      <c r="Q280"/>
      <c r="R280"/>
    </row>
    <row r="281" spans="1:18" ht="15" x14ac:dyDescent="0.25">
      <c r="A281"/>
      <c r="B281"/>
      <c r="C281"/>
      <c r="D281"/>
      <c r="E281"/>
      <c r="F281"/>
      <c r="G281"/>
      <c r="H281"/>
      <c r="I281"/>
      <c r="J281"/>
      <c r="K281"/>
      <c r="L281"/>
      <c r="M281"/>
      <c r="N281"/>
      <c r="O281"/>
      <c r="P281"/>
      <c r="Q281"/>
      <c r="R281"/>
    </row>
    <row r="282" spans="1:18" ht="15" x14ac:dyDescent="0.25">
      <c r="A282"/>
      <c r="B282"/>
      <c r="C282"/>
      <c r="D282"/>
      <c r="E282"/>
      <c r="F282"/>
      <c r="G282"/>
      <c r="H282"/>
      <c r="I282"/>
      <c r="J282"/>
      <c r="K282"/>
      <c r="L282"/>
      <c r="M282"/>
      <c r="N282"/>
      <c r="O282"/>
      <c r="P282"/>
      <c r="Q282"/>
      <c r="R282"/>
    </row>
    <row r="283" spans="1:18" ht="15" x14ac:dyDescent="0.25">
      <c r="A283"/>
      <c r="B283"/>
      <c r="C283"/>
      <c r="D283"/>
      <c r="E283"/>
      <c r="F283"/>
      <c r="G283"/>
      <c r="H283"/>
      <c r="I283"/>
      <c r="J283"/>
      <c r="K283"/>
      <c r="L283"/>
      <c r="M283"/>
      <c r="N283"/>
      <c r="O283"/>
      <c r="P283"/>
      <c r="Q283"/>
      <c r="R283"/>
    </row>
    <row r="284" spans="1:18" ht="26.25" thickBot="1" x14ac:dyDescent="0.4">
      <c r="A284" s="153" t="s">
        <v>3064</v>
      </c>
      <c r="B284" s="153"/>
      <c r="C284" s="153"/>
      <c r="D284" s="153"/>
      <c r="E284" s="153"/>
      <c r="F284" s="153"/>
      <c r="G284" s="153"/>
      <c r="H284" s="153"/>
      <c r="I284" s="153"/>
      <c r="J284" s="153"/>
      <c r="K284" s="153"/>
      <c r="L284" s="153"/>
      <c r="M284" s="153"/>
      <c r="N284" s="153"/>
      <c r="O284" s="153"/>
      <c r="P284" s="153"/>
      <c r="Q284" s="153"/>
      <c r="R284" s="153"/>
    </row>
    <row r="285" spans="1:18" ht="15" x14ac:dyDescent="0.25">
      <c r="A285" s="25" t="s">
        <v>0</v>
      </c>
      <c r="B285" s="25" t="s">
        <v>1435</v>
      </c>
      <c r="C285" s="25" t="s">
        <v>1436</v>
      </c>
      <c r="D285" s="25" t="s">
        <v>1437</v>
      </c>
      <c r="E285" s="25" t="s">
        <v>24</v>
      </c>
      <c r="F285" s="25" t="s">
        <v>25</v>
      </c>
      <c r="G285" s="25" t="s">
        <v>27</v>
      </c>
      <c r="H285" s="25" t="s">
        <v>26</v>
      </c>
      <c r="I285" s="25" t="s">
        <v>1438</v>
      </c>
      <c r="J285" s="25" t="s">
        <v>28</v>
      </c>
      <c r="K285" s="25" t="s">
        <v>1439</v>
      </c>
      <c r="L285" s="25" t="s">
        <v>1440</v>
      </c>
      <c r="M285" s="25" t="s">
        <v>29</v>
      </c>
      <c r="N285" s="64" t="s">
        <v>30</v>
      </c>
      <c r="O285" s="25" t="s">
        <v>1441</v>
      </c>
      <c r="P285" s="25" t="s">
        <v>1442</v>
      </c>
      <c r="Q285" s="25" t="s">
        <v>1443</v>
      </c>
      <c r="R285" s="25" t="s">
        <v>1444</v>
      </c>
    </row>
    <row r="286" spans="1:18" ht="15" x14ac:dyDescent="0.25">
      <c r="A286" s="30">
        <f>+A255</f>
        <v>0</v>
      </c>
      <c r="B286" s="30">
        <f>A286</f>
        <v>0</v>
      </c>
      <c r="C286" s="65">
        <v>45838</v>
      </c>
      <c r="D286" s="66">
        <v>1</v>
      </c>
      <c r="E286" s="31" t="s">
        <v>38</v>
      </c>
      <c r="F286" s="31" t="s">
        <v>39</v>
      </c>
      <c r="G286" s="31" t="s">
        <v>41</v>
      </c>
      <c r="H286" s="31" t="s">
        <v>40</v>
      </c>
      <c r="I286" s="67">
        <f>10000000</f>
        <v>10000000</v>
      </c>
      <c r="J286" s="31" t="s">
        <v>6354</v>
      </c>
      <c r="K286" s="68">
        <v>0</v>
      </c>
      <c r="L286" s="68">
        <v>0</v>
      </c>
      <c r="M286" s="32" t="s">
        <v>40</v>
      </c>
      <c r="N286" s="31" t="s">
        <v>42</v>
      </c>
      <c r="O286" s="68">
        <f>JPY!CW13</f>
        <v>-8.0830765308959052E-4</v>
      </c>
      <c r="P286" s="69">
        <f t="array" ref="P286:R286">pricer_oblig_tx_variable3(A286,B286,C286,I286,K286,D286,F286,E286,G286,H286,L286,M286,N286,JPY!BX13:BX104,JPY!CC13:CC104,JPY!CV13:CV35,JPY!CW13:CW35,O286)</f>
        <v>-22.452990363599739</v>
      </c>
      <c r="Q286" s="69">
        <v>9117217.4872314353</v>
      </c>
      <c r="R286" s="69">
        <v>9117239.9402217995</v>
      </c>
    </row>
    <row r="287" spans="1:18" ht="15" x14ac:dyDescent="0.25">
      <c r="A287" s="25"/>
      <c r="B287" s="25"/>
      <c r="C287" s="25"/>
      <c r="D287" s="25"/>
      <c r="E287" s="25"/>
      <c r="F287" s="25"/>
      <c r="G287" s="25"/>
      <c r="H287" s="25"/>
      <c r="I287" s="25"/>
      <c r="J287" s="25"/>
      <c r="K287" s="25"/>
      <c r="L287" s="25"/>
      <c r="M287" s="25"/>
      <c r="N287" s="25"/>
      <c r="O287" s="25"/>
      <c r="P287" s="25"/>
      <c r="Q287" s="25"/>
      <c r="R287" s="25"/>
    </row>
    <row r="288" spans="1:18" ht="15" x14ac:dyDescent="0.25">
      <c r="A288" s="25"/>
      <c r="B288" s="25"/>
      <c r="C288" s="25"/>
      <c r="D288" s="25"/>
      <c r="E288" s="25"/>
      <c r="F288" s="25"/>
      <c r="G288" s="25"/>
      <c r="H288" s="25"/>
      <c r="I288" s="25"/>
      <c r="J288" s="25"/>
      <c r="K288" s="25"/>
      <c r="L288" s="25"/>
      <c r="M288" s="25"/>
      <c r="N288" s="25"/>
      <c r="O288" s="25"/>
      <c r="P288" s="25"/>
      <c r="Q288" s="25"/>
      <c r="R288" s="25"/>
    </row>
    <row r="289" spans="1:18" ht="15" x14ac:dyDescent="0.25">
      <c r="A289" s="25" t="s">
        <v>0</v>
      </c>
      <c r="B289" s="25" t="s">
        <v>1435</v>
      </c>
      <c r="C289" s="25" t="s">
        <v>1436</v>
      </c>
      <c r="D289" s="25" t="s">
        <v>1437</v>
      </c>
      <c r="E289" s="25" t="s">
        <v>24</v>
      </c>
      <c r="F289" s="25" t="s">
        <v>25</v>
      </c>
      <c r="G289" s="25" t="s">
        <v>27</v>
      </c>
      <c r="H289" s="25" t="s">
        <v>26</v>
      </c>
      <c r="I289" s="25" t="s">
        <v>1438</v>
      </c>
      <c r="J289" s="25" t="s">
        <v>28</v>
      </c>
      <c r="K289" s="25" t="s">
        <v>1445</v>
      </c>
      <c r="L289" s="25" t="s">
        <v>1439</v>
      </c>
      <c r="M289" s="25" t="s">
        <v>1442</v>
      </c>
      <c r="N289" s="25" t="s">
        <v>1443</v>
      </c>
      <c r="O289" s="25" t="s">
        <v>1444</v>
      </c>
      <c r="P289" s="25" t="s">
        <v>37</v>
      </c>
      <c r="Q289" s="25"/>
      <c r="R289" s="25"/>
    </row>
    <row r="290" spans="1:18" ht="15" x14ac:dyDescent="0.25">
      <c r="A290" s="30">
        <f>A286</f>
        <v>0</v>
      </c>
      <c r="B290" s="30">
        <f>A286</f>
        <v>0</v>
      </c>
      <c r="C290" s="30">
        <f>C286</f>
        <v>45838</v>
      </c>
      <c r="D290" s="66">
        <v>12</v>
      </c>
      <c r="E290" s="31" t="s">
        <v>38</v>
      </c>
      <c r="F290" s="31" t="s">
        <v>39</v>
      </c>
      <c r="G290" s="31" t="s">
        <v>41</v>
      </c>
      <c r="H290" s="31" t="s">
        <v>40</v>
      </c>
      <c r="I290" s="67">
        <f>I286</f>
        <v>10000000</v>
      </c>
      <c r="J290" s="31" t="s">
        <v>6354</v>
      </c>
      <c r="K290" s="70">
        <v>0.01</v>
      </c>
      <c r="L290" s="68">
        <v>0</v>
      </c>
      <c r="M290" s="71">
        <f t="array" ref="M290:O290">pricer_oblig_tx_fixeFinal(A290,B290,C290,I290,K290,L290,D290,F290,E290,P290,G290,H290,JPY!BX13:BX104,JPY!CC13:CC104)</f>
        <v>277.77777777777777</v>
      </c>
      <c r="N290" s="71">
        <v>21174592.470517427</v>
      </c>
      <c r="O290" s="71">
        <v>21174314.692739651</v>
      </c>
      <c r="P290" s="31" t="s">
        <v>60</v>
      </c>
      <c r="Q290" s="72">
        <f>-Q286+N290</f>
        <v>12057374.983285991</v>
      </c>
      <c r="R290" s="73">
        <f>Q290/I286</f>
        <v>1.2057374983285991</v>
      </c>
    </row>
  </sheetData>
  <mergeCells count="33">
    <mergeCell ref="A96:R96"/>
    <mergeCell ref="T2:V2"/>
    <mergeCell ref="A3:R3"/>
    <mergeCell ref="A8:R8"/>
    <mergeCell ref="A11:R11"/>
    <mergeCell ref="T11:V11"/>
    <mergeCell ref="A21:R21"/>
    <mergeCell ref="A30:R30"/>
    <mergeCell ref="A39:R39"/>
    <mergeCell ref="A64:R64"/>
    <mergeCell ref="A75:R75"/>
    <mergeCell ref="A84:R84"/>
    <mergeCell ref="A197:R197"/>
    <mergeCell ref="A99:R99"/>
    <mergeCell ref="A111:R111"/>
    <mergeCell ref="A114:R114"/>
    <mergeCell ref="A124:R124"/>
    <mergeCell ref="A133:R133"/>
    <mergeCell ref="A142:R142"/>
    <mergeCell ref="A152:R152"/>
    <mergeCell ref="A163:R163"/>
    <mergeCell ref="A172:R172"/>
    <mergeCell ref="A184:R184"/>
    <mergeCell ref="A187:R187"/>
    <mergeCell ref="A263:R263"/>
    <mergeCell ref="A273:R273"/>
    <mergeCell ref="A284:R284"/>
    <mergeCell ref="A207:R207"/>
    <mergeCell ref="A217:R217"/>
    <mergeCell ref="A228:R228"/>
    <mergeCell ref="A240:R240"/>
    <mergeCell ref="A243:R243"/>
    <mergeCell ref="A253:R253"/>
  </mergeCells>
  <dataValidations count="6">
    <dataValidation type="list" showInputMessage="1" showErrorMessage="1" sqref="M13 M23 M66 M32 M41 M77 M86 M101 M116 M126 M154 M135 M144 M165 M174 M189 M199 M219 M209 M230 M245 M255 M275 M265 M286">
      <formula1>"Taux continues,Taux actuariels,Taux linéaires"</formula1>
    </dataValidation>
    <dataValidation type="list" allowBlank="1" showInputMessage="1" showErrorMessage="1" sqref="G13 G17 G23 G27 G66 G70 G32 G36 G41 G45 G77 G81 G86 G90 G101 G105 G116 G120 G126 G130 G154 G158 G135 G139 G144 G148 G165 G169 G174 G178 G239 G189 G193 G199 G203 G219 G223 G209 G213 G230 G234 G245 G249 G255 G259 G275 G279 G265 G269 G286 G290">
      <formula1>"start,end"</formula1>
    </dataValidation>
    <dataValidation type="list" showInputMessage="1" showErrorMessage="1" sqref="F13 F17 F23 F27 F66 F70 F32 F36 F41 F45 F77 F81 F86 F90 F101 F105 F116 F120 F126 F130 F154 F158 F135 F139 F144 F148 F165 F169 F174 F178 F239 F189 F193 F199 F203 F219 F223 F209 F213 F230 F234 F245 F249 F255 F259 F275 F279 F265 F269 F286 F290">
      <formula1>"previous,following,modified following"</formula1>
    </dataValidation>
    <dataValidation type="list" showInputMessage="1" showErrorMessage="1" sqref="E13 E17 P17 N13 E23 E27 P27 N23 E66 E70 P70 N66 E32 E36 P36 N32 E41 E45 P45 N41 E77 E81 P81 N77 E86 E90 P90 N86 E101 E105 P105 N101 E116 E120 P120 N116 E126 E130 P130 N126 E154 E158 P158 N154 E135 E139 P139 N135 E144 E148 P148 N144 E165 E169 P169 N165 E174 E178 P178 N174 P239 E239 E189 E193 P193 N189 E199 E203 P203 N199 E219 E223 P223 N219 E209 E213 P213 N209 E230 E234 P234 N230 E245 E249 P249 N245 E255 E259 P259 N255 E275 E279 P279 N275 E265 E269 P269 N265 E286 E290 P290 N286">
      <formula1>"actual/actual,actual/365,actual/360,30/365,30/360"</formula1>
    </dataValidation>
    <dataValidation type="whole" operator="greaterThanOrEqual" showInputMessage="1" showErrorMessage="1" sqref="D13 D17 D23 D27 D66 D70 D32 D36 D41 D45 D77 D81 D86 D90 D101 D105 D116 D120 D126 D130 D154 D158 D135 D139 D144 D148 D165 D169 D174 D178 D239 D189 D193 D199 D203 D219 D223 D209 D213 D230 D234 D245 D249 D255 D259 D275 D279 D265 D269 D286 D290">
      <formula1>1</formula1>
    </dataValidation>
    <dataValidation type="list" showInputMessage="1" showErrorMessage="1" sqref="H13 H17 H23 H27 H66 H70 H32 H36 H41 H45 H77 H81 H86 H90 H101 H105 H116 H120 H126 H130 H154 H158 H135 H139 H144 H148 H165 H169 H174 H178 H239 H189 H193 H199 H203 H219 H223 H209 H213 H230 H234 H245 H249 H255 H259 H275 H279 H265 H269 H286 H290">
      <formula1>"Taux linéaires,Taux actuariels,Taux continus"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Date</vt:lpstr>
      <vt:lpstr>Data import</vt:lpstr>
      <vt:lpstr>EUR</vt:lpstr>
      <vt:lpstr>USD</vt:lpstr>
      <vt:lpstr>GBP</vt:lpstr>
      <vt:lpstr>CHF</vt:lpstr>
      <vt:lpstr>JPY</vt:lpstr>
      <vt:lpstr>Historiques fixing</vt:lpstr>
      <vt:lpstr>Volatilites Caps</vt:lpstr>
      <vt:lpstr>Swap Rates</vt:lpstr>
      <vt:lpstr>Swaps points</vt:lpstr>
      <vt:lpstr>basis</vt:lpstr>
      <vt:lpstr>Volatilites FX</vt:lpstr>
      <vt:lpstr>Tests pricing swaps</vt:lpstr>
      <vt:lpstr>Sheet1</vt:lpstr>
    </vt:vector>
  </TitlesOfParts>
  <Company>Deloitte.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Kheiri, Ichrak (FR - Paris)</dc:creator>
  <cp:lastModifiedBy>Windows User</cp:lastModifiedBy>
  <dcterms:created xsi:type="dcterms:W3CDTF">2016-08-11T15:39:10Z</dcterms:created>
  <dcterms:modified xsi:type="dcterms:W3CDTF">2017-01-10T14:56:13Z</dcterms:modified>
</cp:coreProperties>
</file>